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ctivebrands-my.sharepoint.com/personal/ulrika_pettersson_activebrands_com/Documents/ATS/ATS/"/>
    </mc:Choice>
  </mc:AlternateContent>
  <xr:revisionPtr revIDLastSave="0" documentId="8_{CC4BF1B4-EEE0-4031-B87A-272D6DD24A43}" xr6:coauthVersionLast="47" xr6:coauthVersionMax="47" xr10:uidLastSave="{00000000-0000-0000-0000-000000000000}"/>
  <workbookProtection workbookAlgorithmName="SHA-512" workbookHashValue="sVhWa+FzTWrroO9LBFp9pFBKobD/8VFqts8Rb4c6ZShC2FRWpjpV7sfEqzS3Vz1iIBiIpmGUXRUv9pnfuEskEg==" workbookSaltValue="6f36FiqdFN8drYxaTJqR6w==" workbookSpinCount="100000" lockStructure="1"/>
  <bookViews>
    <workbookView xWindow="37800" yWindow="6390" windowWidth="24720" windowHeight="11685" tabRatio="500" activeTab="1" xr2:uid="{00000000-000D-0000-FFFF-FFFF00000000}"/>
  </bookViews>
  <sheets>
    <sheet name="1) Summary" sheetId="8" r:id="rId1"/>
    <sheet name="2) Order Form" sheetId="1" r:id="rId2"/>
    <sheet name="Import" sheetId="14" r:id="rId3"/>
    <sheet name="ATS" sheetId="12" state="hidden" r:id="rId4"/>
    <sheet name="BC" sheetId="15" r:id="rId5"/>
    <sheet name="EAN" sheetId="13" state="hidden" r:id="rId6"/>
    <sheet name="Prices" sheetId="2" state="hidden" r:id="rId7"/>
    <sheet name="Lists" sheetId="4" state="hidden" r:id="rId8"/>
  </sheets>
  <definedNames>
    <definedName name="_xlnm._FilterDatabase" localSheetId="1" hidden="1">'2) Order Form'!$B$8:$V$8</definedName>
    <definedName name="_xlnm._FilterDatabase" localSheetId="3" hidden="1">ATS!$A$4:$AK$4164</definedName>
    <definedName name="_xlnm._FilterDatabase" localSheetId="2" hidden="1">Import!$A$1:$C$941</definedName>
    <definedName name="_xlnm._FilterDatabase" localSheetId="6" hidden="1">Prices!$A$2:$R$232</definedName>
    <definedName name="Currency">Lists!$A$4:$A$14</definedName>
    <definedName name="_xlnm.Print_Area" localSheetId="0">'1) Summary'!$A$1:$L$39</definedName>
    <definedName name="_xlnm.Print_Area" localSheetId="1">'2) Order Form'!$B$1:$V$789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38" i="1" l="1"/>
  <c r="O338" i="1"/>
  <c r="Y330" i="1"/>
  <c r="O330" i="1"/>
  <c r="T4335" i="12"/>
  <c r="U4335" i="12"/>
  <c r="V4335" i="12"/>
  <c r="W4335" i="12"/>
  <c r="T4336" i="12"/>
  <c r="U4336" i="12" s="1"/>
  <c r="V4336" i="12"/>
  <c r="W4336" i="12"/>
  <c r="T4337" i="12"/>
  <c r="U4337" i="12" s="1"/>
  <c r="V4337" i="12"/>
  <c r="W4337" i="12"/>
  <c r="T4338" i="12"/>
  <c r="U4338" i="12" s="1"/>
  <c r="V4338" i="12"/>
  <c r="W4338" i="12"/>
  <c r="T4339" i="12"/>
  <c r="U4339" i="12" s="1"/>
  <c r="V4339" i="12"/>
  <c r="W4339" i="12"/>
  <c r="T4340" i="12"/>
  <c r="U4340" i="12" s="1"/>
  <c r="V4340" i="12"/>
  <c r="W4340" i="12"/>
  <c r="T4341" i="12"/>
  <c r="U4341" i="12"/>
  <c r="V4341" i="12"/>
  <c r="W4341" i="12"/>
  <c r="T4342" i="12"/>
  <c r="U4342" i="12"/>
  <c r="V4342" i="12"/>
  <c r="W4342" i="12"/>
  <c r="T4343" i="12"/>
  <c r="U4343" i="12"/>
  <c r="V4343" i="12"/>
  <c r="W4343" i="12"/>
  <c r="T4344" i="12"/>
  <c r="U4344" i="12" s="1"/>
  <c r="V4344" i="12"/>
  <c r="W4344" i="12"/>
  <c r="T4345" i="12"/>
  <c r="U4345" i="12"/>
  <c r="V4345" i="12"/>
  <c r="W4345" i="12"/>
  <c r="T4346" i="12"/>
  <c r="U4346" i="12" s="1"/>
  <c r="V4346" i="12"/>
  <c r="W4346" i="12"/>
  <c r="T4347" i="12"/>
  <c r="U4347" i="12" s="1"/>
  <c r="V4347" i="12"/>
  <c r="W4347" i="12"/>
  <c r="T4348" i="12"/>
  <c r="U4348" i="12" s="1"/>
  <c r="V4348" i="12"/>
  <c r="W4348" i="12"/>
  <c r="T4349" i="12"/>
  <c r="U4349" i="12" s="1"/>
  <c r="V4349" i="12"/>
  <c r="W4349" i="12"/>
  <c r="T4350" i="12"/>
  <c r="U4350" i="12" s="1"/>
  <c r="V4350" i="12"/>
  <c r="W4350" i="12"/>
  <c r="T4351" i="12"/>
  <c r="U4351" i="12"/>
  <c r="V4351" i="12"/>
  <c r="W4351" i="12"/>
  <c r="T4352" i="12"/>
  <c r="U4352" i="12" s="1"/>
  <c r="V4352" i="12"/>
  <c r="W4352" i="12"/>
  <c r="T4353" i="12"/>
  <c r="U4353" i="12"/>
  <c r="V4353" i="12"/>
  <c r="W4353" i="12"/>
  <c r="T4354" i="12"/>
  <c r="U4354" i="12"/>
  <c r="V4354" i="12"/>
  <c r="W4354" i="12"/>
  <c r="T4355" i="12"/>
  <c r="U4355" i="12"/>
  <c r="V4355" i="12"/>
  <c r="W4355" i="12"/>
  <c r="T4356" i="12"/>
  <c r="U4356" i="12"/>
  <c r="V4356" i="12"/>
  <c r="W4356" i="12"/>
  <c r="T4357" i="12"/>
  <c r="U4357" i="12"/>
  <c r="V4357" i="12"/>
  <c r="W4357" i="12"/>
  <c r="T4358" i="12"/>
  <c r="U4358" i="12" s="1"/>
  <c r="V4358" i="12"/>
  <c r="W4358" i="12"/>
  <c r="T4359" i="12"/>
  <c r="U4359" i="12"/>
  <c r="V4359" i="12"/>
  <c r="W4359" i="12"/>
  <c r="T4360" i="12"/>
  <c r="U4360" i="12" s="1"/>
  <c r="V4360" i="12"/>
  <c r="W4360" i="12"/>
  <c r="T4361" i="12"/>
  <c r="U4361" i="12"/>
  <c r="V4361" i="12"/>
  <c r="W4361" i="12"/>
  <c r="T4362" i="12"/>
  <c r="U4362" i="12"/>
  <c r="V4362" i="12"/>
  <c r="W4362" i="12"/>
  <c r="T4363" i="12"/>
  <c r="U4363" i="12"/>
  <c r="V4363" i="12"/>
  <c r="W4363" i="12"/>
  <c r="T4364" i="12"/>
  <c r="U4364" i="12" s="1"/>
  <c r="V4364" i="12"/>
  <c r="W4364" i="12"/>
  <c r="T4365" i="12"/>
  <c r="U4365" i="12" s="1"/>
  <c r="V4365" i="12"/>
  <c r="W4365" i="12"/>
  <c r="T4366" i="12"/>
  <c r="U4366" i="12" s="1"/>
  <c r="V4366" i="12"/>
  <c r="W4366" i="12"/>
  <c r="T4367" i="12"/>
  <c r="U4367" i="12"/>
  <c r="V4367" i="12"/>
  <c r="W4367" i="12"/>
  <c r="T4368" i="12"/>
  <c r="U4368" i="12" s="1"/>
  <c r="V4368" i="12"/>
  <c r="W4368" i="12"/>
  <c r="T4369" i="12"/>
  <c r="U4369" i="12"/>
  <c r="V4369" i="12"/>
  <c r="W4369" i="12"/>
  <c r="T4370" i="12"/>
  <c r="U4370" i="12" s="1"/>
  <c r="V4370" i="12"/>
  <c r="W4370" i="12"/>
  <c r="T4371" i="12"/>
  <c r="U4371" i="12"/>
  <c r="V4371" i="12"/>
  <c r="W4371" i="12"/>
  <c r="T4372" i="12"/>
  <c r="U4372" i="12" s="1"/>
  <c r="V4372" i="12"/>
  <c r="W4372" i="12"/>
  <c r="T4373" i="12"/>
  <c r="U4373" i="12" s="1"/>
  <c r="V4373" i="12"/>
  <c r="W4373" i="12"/>
  <c r="T4374" i="12"/>
  <c r="U4374" i="12"/>
  <c r="V4374" i="12"/>
  <c r="W4374" i="12"/>
  <c r="T4375" i="12"/>
  <c r="U4375" i="12" s="1"/>
  <c r="V4375" i="12"/>
  <c r="W4375" i="12"/>
  <c r="T4376" i="12"/>
  <c r="U4376" i="12" s="1"/>
  <c r="V4376" i="12"/>
  <c r="W4376" i="12"/>
  <c r="T4377" i="12"/>
  <c r="U4377" i="12"/>
  <c r="V4377" i="12"/>
  <c r="W4377" i="12"/>
  <c r="T4378" i="12"/>
  <c r="U4378" i="12" s="1"/>
  <c r="V4378" i="12"/>
  <c r="W4378" i="12"/>
  <c r="T4379" i="12"/>
  <c r="U4379" i="12" s="1"/>
  <c r="V4379" i="12"/>
  <c r="W4379" i="12"/>
  <c r="T4380" i="12"/>
  <c r="U4380" i="12" s="1"/>
  <c r="V4380" i="12"/>
  <c r="W4380" i="12"/>
  <c r="T4381" i="12"/>
  <c r="U4381" i="12" s="1"/>
  <c r="V4381" i="12"/>
  <c r="W4381" i="12"/>
  <c r="T4382" i="12"/>
  <c r="U4382" i="12" s="1"/>
  <c r="V4382" i="12"/>
  <c r="W4382" i="12"/>
  <c r="T4383" i="12"/>
  <c r="U4383" i="12" s="1"/>
  <c r="V4383" i="12"/>
  <c r="W4383" i="12"/>
  <c r="T4384" i="12"/>
  <c r="U4384" i="12" s="1"/>
  <c r="V4384" i="12"/>
  <c r="W4384" i="12"/>
  <c r="T4385" i="12"/>
  <c r="U4385" i="12"/>
  <c r="V4385" i="12"/>
  <c r="W4385" i="12"/>
  <c r="T4386" i="12"/>
  <c r="U4386" i="12" s="1"/>
  <c r="V4386" i="12"/>
  <c r="W4386" i="12"/>
  <c r="T4387" i="12"/>
  <c r="U4387" i="12"/>
  <c r="V4387" i="12"/>
  <c r="W4387" i="12"/>
  <c r="T4388" i="12"/>
  <c r="U4388" i="12" s="1"/>
  <c r="V4388" i="12"/>
  <c r="W4388" i="12"/>
  <c r="T4389" i="12"/>
  <c r="U4389" i="12"/>
  <c r="V4389" i="12"/>
  <c r="W4389" i="12"/>
  <c r="T4390" i="12"/>
  <c r="U4390" i="12" s="1"/>
  <c r="V4390" i="12"/>
  <c r="W4390" i="12"/>
  <c r="T4391" i="12"/>
  <c r="U4391" i="12"/>
  <c r="V4391" i="12"/>
  <c r="W4391" i="12"/>
  <c r="T4392" i="12"/>
  <c r="U4392" i="12" s="1"/>
  <c r="V4392" i="12"/>
  <c r="W4392" i="12"/>
  <c r="T4393" i="12"/>
  <c r="U4393" i="12" s="1"/>
  <c r="V4393" i="12"/>
  <c r="W4393" i="12"/>
  <c r="T4394" i="12"/>
  <c r="U4394" i="12" s="1"/>
  <c r="V4394" i="12"/>
  <c r="W4394" i="12"/>
  <c r="T4395" i="12"/>
  <c r="U4395" i="12" s="1"/>
  <c r="V4395" i="12"/>
  <c r="W4395" i="12"/>
  <c r="T4396" i="12"/>
  <c r="U4396" i="12" s="1"/>
  <c r="V4396" i="12"/>
  <c r="W4396" i="12"/>
  <c r="T4397" i="12"/>
  <c r="U4397" i="12"/>
  <c r="V4397" i="12"/>
  <c r="W4397" i="12"/>
  <c r="T4398" i="12"/>
  <c r="U4398" i="12" s="1"/>
  <c r="V4398" i="12"/>
  <c r="W4398" i="12"/>
  <c r="T4399" i="12"/>
  <c r="U4399" i="12" s="1"/>
  <c r="V4399" i="12"/>
  <c r="W4399" i="12"/>
  <c r="T4400" i="12"/>
  <c r="U4400" i="12" s="1"/>
  <c r="V4400" i="12"/>
  <c r="W4400" i="12"/>
  <c r="T4401" i="12"/>
  <c r="U4401" i="12" s="1"/>
  <c r="V4401" i="12"/>
  <c r="W4401" i="12"/>
  <c r="T4402" i="12"/>
  <c r="U4402" i="12" s="1"/>
  <c r="V4402" i="12"/>
  <c r="W4402" i="12"/>
  <c r="T4403" i="12"/>
  <c r="U4403" i="12"/>
  <c r="V4403" i="12"/>
  <c r="W4403" i="12"/>
  <c r="T4404" i="12"/>
  <c r="U4404" i="12" s="1"/>
  <c r="V4404" i="12"/>
  <c r="W4404" i="12"/>
  <c r="T4405" i="12"/>
  <c r="U4405" i="12"/>
  <c r="V4405" i="12"/>
  <c r="W4405" i="12"/>
  <c r="T4406" i="12"/>
  <c r="U4406" i="12" s="1"/>
  <c r="V4406" i="12"/>
  <c r="W4406" i="12"/>
  <c r="T4407" i="12"/>
  <c r="U4407" i="12"/>
  <c r="V4407" i="12"/>
  <c r="W4407" i="12"/>
  <c r="T4408" i="12"/>
  <c r="U4408" i="12" s="1"/>
  <c r="V4408" i="12"/>
  <c r="W4408" i="12"/>
  <c r="T4409" i="12"/>
  <c r="U4409" i="12"/>
  <c r="V4409" i="12"/>
  <c r="W4409" i="12"/>
  <c r="T4410" i="12"/>
  <c r="U4410" i="12" s="1"/>
  <c r="V4410" i="12"/>
  <c r="W4410" i="12"/>
  <c r="T4411" i="12"/>
  <c r="U4411" i="12"/>
  <c r="V4411" i="12"/>
  <c r="W4411" i="12"/>
  <c r="T4412" i="12"/>
  <c r="U4412" i="12"/>
  <c r="V4412" i="12"/>
  <c r="W4412" i="12"/>
  <c r="T4413" i="12"/>
  <c r="U4413" i="12"/>
  <c r="V4413" i="12"/>
  <c r="W4413" i="12"/>
  <c r="T4414" i="12"/>
  <c r="U4414" i="12" s="1"/>
  <c r="V4414" i="12"/>
  <c r="W4414" i="12"/>
  <c r="T4415" i="12"/>
  <c r="U4415" i="12" s="1"/>
  <c r="V4415" i="12"/>
  <c r="W4415" i="12"/>
  <c r="T4416" i="12"/>
  <c r="U4416" i="12" s="1"/>
  <c r="V4416" i="12"/>
  <c r="W4416" i="12"/>
  <c r="T4417" i="12"/>
  <c r="U4417" i="12" s="1"/>
  <c r="V4417" i="12"/>
  <c r="W4417" i="12"/>
  <c r="T4418" i="12"/>
  <c r="U4418" i="12" s="1"/>
  <c r="V4418" i="12"/>
  <c r="W4418" i="12"/>
  <c r="T4419" i="12"/>
  <c r="U4419" i="12" s="1"/>
  <c r="V4419" i="12"/>
  <c r="W4419" i="12"/>
  <c r="T4420" i="12"/>
  <c r="U4420" i="12" s="1"/>
  <c r="V4420" i="12"/>
  <c r="W4420" i="12"/>
  <c r="T4421" i="12"/>
  <c r="U4421" i="12" s="1"/>
  <c r="V4421" i="12"/>
  <c r="W4421" i="12"/>
  <c r="T4422" i="12"/>
  <c r="U4422" i="12" s="1"/>
  <c r="V4422" i="12"/>
  <c r="W4422" i="12"/>
  <c r="T4423" i="12"/>
  <c r="U4423" i="12"/>
  <c r="V4423" i="12"/>
  <c r="W4423" i="12"/>
  <c r="T4424" i="12"/>
  <c r="U4424" i="12"/>
  <c r="V4424" i="12"/>
  <c r="W4424" i="12"/>
  <c r="T4425" i="12"/>
  <c r="U4425" i="12"/>
  <c r="V4425" i="12"/>
  <c r="W4425" i="12"/>
  <c r="T4426" i="12"/>
  <c r="U4426" i="12" s="1"/>
  <c r="V4426" i="12"/>
  <c r="W4426" i="12"/>
  <c r="T4427" i="12"/>
  <c r="U4427" i="12"/>
  <c r="V4427" i="12"/>
  <c r="W4427" i="12"/>
  <c r="T4428" i="12"/>
  <c r="U4428" i="12" s="1"/>
  <c r="V4428" i="12"/>
  <c r="W4428" i="12"/>
  <c r="T4429" i="12"/>
  <c r="U4429" i="12"/>
  <c r="V4429" i="12"/>
  <c r="W4429" i="12"/>
  <c r="T4430" i="12"/>
  <c r="U4430" i="12" s="1"/>
  <c r="V4430" i="12"/>
  <c r="W4430" i="12"/>
  <c r="T4431" i="12"/>
  <c r="U4431" i="12" s="1"/>
  <c r="V4431" i="12"/>
  <c r="W4431" i="12"/>
  <c r="T4432" i="12"/>
  <c r="U4432" i="12" s="1"/>
  <c r="V4432" i="12"/>
  <c r="W4432" i="12"/>
  <c r="T4433" i="12"/>
  <c r="U4433" i="12"/>
  <c r="V4433" i="12"/>
  <c r="W4433" i="12"/>
  <c r="T4434" i="12"/>
  <c r="U4434" i="12" s="1"/>
  <c r="V4434" i="12"/>
  <c r="W4434" i="12"/>
  <c r="T4435" i="12"/>
  <c r="U4435" i="12" s="1"/>
  <c r="V4435" i="12"/>
  <c r="W4435" i="12"/>
  <c r="T4436" i="12"/>
  <c r="U4436" i="12" s="1"/>
  <c r="V4436" i="12"/>
  <c r="W4436" i="12"/>
  <c r="T4437" i="12"/>
  <c r="U4437" i="12" s="1"/>
  <c r="V4437" i="12"/>
  <c r="W4437" i="12"/>
  <c r="T4438" i="12"/>
  <c r="U4438" i="12" s="1"/>
  <c r="V4438" i="12"/>
  <c r="W4438" i="12"/>
  <c r="T4439" i="12"/>
  <c r="U4439" i="12"/>
  <c r="V4439" i="12"/>
  <c r="W4439" i="12"/>
  <c r="T4440" i="12"/>
  <c r="U4440" i="12" s="1"/>
  <c r="V4440" i="12"/>
  <c r="W4440" i="12"/>
  <c r="T4441" i="12"/>
  <c r="U4441" i="12" s="1"/>
  <c r="V4441" i="12"/>
  <c r="W4441" i="12"/>
  <c r="T4442" i="12"/>
  <c r="U4442" i="12" s="1"/>
  <c r="V4442" i="12"/>
  <c r="W4442" i="12"/>
  <c r="T4443" i="12"/>
  <c r="U4443" i="12" s="1"/>
  <c r="V4443" i="12"/>
  <c r="W4443" i="12"/>
  <c r="T4444" i="12"/>
  <c r="U4444" i="12" s="1"/>
  <c r="V4444" i="12"/>
  <c r="W4444" i="12"/>
  <c r="T4445" i="12"/>
  <c r="U4445" i="12"/>
  <c r="V4445" i="12"/>
  <c r="W4445" i="12"/>
  <c r="T4446" i="12"/>
  <c r="U4446" i="12"/>
  <c r="V4446" i="12"/>
  <c r="W4446" i="12"/>
  <c r="T4447" i="12"/>
  <c r="U4447" i="12"/>
  <c r="V4447" i="12"/>
  <c r="W4447" i="12"/>
  <c r="T4448" i="12"/>
  <c r="U4448" i="12" s="1"/>
  <c r="V4448" i="12"/>
  <c r="W4448" i="12"/>
  <c r="T4449" i="12"/>
  <c r="U4449" i="12"/>
  <c r="V4449" i="12"/>
  <c r="W4449" i="12"/>
  <c r="T4450" i="12"/>
  <c r="U4450" i="12" s="1"/>
  <c r="V4450" i="12"/>
  <c r="W4450" i="12"/>
  <c r="T4451" i="12"/>
  <c r="U4451" i="12"/>
  <c r="V4451" i="12"/>
  <c r="W4451" i="12"/>
  <c r="T4452" i="12"/>
  <c r="U4452" i="12" s="1"/>
  <c r="V4452" i="12"/>
  <c r="W4452" i="12"/>
  <c r="T4453" i="12"/>
  <c r="U4453" i="12"/>
  <c r="V4453" i="12"/>
  <c r="W4453" i="12"/>
  <c r="T4454" i="12"/>
  <c r="U4454" i="12" s="1"/>
  <c r="V4454" i="12"/>
  <c r="W4454" i="12"/>
  <c r="T4455" i="12"/>
  <c r="U4455" i="12"/>
  <c r="V4455" i="12"/>
  <c r="W4455" i="12"/>
  <c r="T4456" i="12"/>
  <c r="U4456" i="12"/>
  <c r="V4456" i="12"/>
  <c r="W4456" i="12"/>
  <c r="T4457" i="12"/>
  <c r="U4457" i="12"/>
  <c r="V4457" i="12"/>
  <c r="W4457" i="12"/>
  <c r="T4458" i="12"/>
  <c r="U4458" i="12"/>
  <c r="V4458" i="12"/>
  <c r="W4458" i="12"/>
  <c r="T4459" i="12"/>
  <c r="U4459" i="12"/>
  <c r="V4459" i="12"/>
  <c r="W4459" i="12"/>
  <c r="T4460" i="12"/>
  <c r="U4460" i="12"/>
  <c r="V4460" i="12"/>
  <c r="W4460" i="12"/>
  <c r="T4461" i="12"/>
  <c r="U4461" i="12"/>
  <c r="V4461" i="12"/>
  <c r="W4461" i="12"/>
  <c r="T4462" i="12"/>
  <c r="U4462" i="12"/>
  <c r="V4462" i="12"/>
  <c r="W4462" i="12"/>
  <c r="T4463" i="12"/>
  <c r="U4463" i="12"/>
  <c r="V4463" i="12"/>
  <c r="W4463" i="12"/>
  <c r="T4464" i="12"/>
  <c r="U4464" i="12"/>
  <c r="V4464" i="12"/>
  <c r="W4464" i="12"/>
  <c r="T4465" i="12"/>
  <c r="U4465" i="12"/>
  <c r="V4465" i="12"/>
  <c r="W4465" i="12"/>
  <c r="T4466" i="12"/>
  <c r="U4466" i="12"/>
  <c r="V4466" i="12"/>
  <c r="W4466" i="12"/>
  <c r="T4467" i="12"/>
  <c r="U4467" i="12"/>
  <c r="V4467" i="12"/>
  <c r="W4467" i="12"/>
  <c r="T4468" i="12"/>
  <c r="U4468" i="12"/>
  <c r="V4468" i="12"/>
  <c r="W4468" i="12"/>
  <c r="T4469" i="12"/>
  <c r="U4469" i="12"/>
  <c r="V4469" i="12"/>
  <c r="W4469" i="12"/>
  <c r="T4470" i="12"/>
  <c r="U4470" i="12"/>
  <c r="V4470" i="12"/>
  <c r="W4470" i="12"/>
  <c r="T4471" i="12"/>
  <c r="U4471" i="12"/>
  <c r="V4471" i="12"/>
  <c r="W4471" i="12"/>
  <c r="T4472" i="12"/>
  <c r="U4472" i="12"/>
  <c r="V4472" i="12"/>
  <c r="W4472" i="12"/>
  <c r="T4473" i="12"/>
  <c r="U4473" i="12"/>
  <c r="V4473" i="12"/>
  <c r="W4473" i="12"/>
  <c r="T4474" i="12"/>
  <c r="U4474" i="12"/>
  <c r="V4474" i="12"/>
  <c r="W4474" i="12"/>
  <c r="T4475" i="12"/>
  <c r="U4475" i="12"/>
  <c r="V4475" i="12"/>
  <c r="W4475" i="12"/>
  <c r="T4476" i="12"/>
  <c r="U4476" i="12"/>
  <c r="V4476" i="12"/>
  <c r="W4476" i="12"/>
  <c r="T4477" i="12"/>
  <c r="U4477" i="12"/>
  <c r="V4477" i="12"/>
  <c r="W4477" i="12"/>
  <c r="T4478" i="12"/>
  <c r="U4478" i="12"/>
  <c r="V4478" i="12"/>
  <c r="W4478" i="12"/>
  <c r="T4479" i="12"/>
  <c r="U4479" i="12"/>
  <c r="V4479" i="12"/>
  <c r="W4479" i="12"/>
  <c r="T4480" i="12"/>
  <c r="U4480" i="12"/>
  <c r="V4480" i="12"/>
  <c r="W4480" i="12"/>
  <c r="T4481" i="12"/>
  <c r="U4481" i="12"/>
  <c r="V4481" i="12"/>
  <c r="W4481" i="12"/>
  <c r="T4482" i="12"/>
  <c r="U4482" i="12"/>
  <c r="V4482" i="12"/>
  <c r="W4482" i="12"/>
  <c r="T4483" i="12"/>
  <c r="U4483" i="12"/>
  <c r="V4483" i="12"/>
  <c r="W4483" i="12"/>
  <c r="T4484" i="12"/>
  <c r="U4484" i="12"/>
  <c r="V4484" i="12"/>
  <c r="W4484" i="12"/>
  <c r="T4485" i="12"/>
  <c r="U4485" i="12"/>
  <c r="V4485" i="12"/>
  <c r="W4485" i="12"/>
  <c r="T4486" i="12"/>
  <c r="U4486" i="12"/>
  <c r="V4486" i="12"/>
  <c r="W4486" i="12"/>
  <c r="T4487" i="12"/>
  <c r="U4487" i="12"/>
  <c r="V4487" i="12"/>
  <c r="W4487" i="12"/>
  <c r="T4488" i="12"/>
  <c r="U4488" i="12"/>
  <c r="V4488" i="12"/>
  <c r="W4488" i="12"/>
  <c r="T4489" i="12"/>
  <c r="U4489" i="12"/>
  <c r="V4489" i="12"/>
  <c r="W4489" i="12"/>
  <c r="T4490" i="12"/>
  <c r="U4490" i="12"/>
  <c r="V4490" i="12"/>
  <c r="W4490" i="12"/>
  <c r="T4491" i="12"/>
  <c r="U4491" i="12"/>
  <c r="V4491" i="12"/>
  <c r="W4491" i="12"/>
  <c r="T4492" i="12"/>
  <c r="U4492" i="12"/>
  <c r="V4492" i="12"/>
  <c r="W4492" i="12"/>
  <c r="T4493" i="12"/>
  <c r="U4493" i="12"/>
  <c r="V4493" i="12"/>
  <c r="W4493" i="12"/>
  <c r="T4494" i="12"/>
  <c r="U4494" i="12"/>
  <c r="V4494" i="12"/>
  <c r="W4494" i="12"/>
  <c r="T4495" i="12"/>
  <c r="U4495" i="12"/>
  <c r="V4495" i="12"/>
  <c r="W4495" i="12"/>
  <c r="T4496" i="12"/>
  <c r="U4496" i="12"/>
  <c r="V4496" i="12"/>
  <c r="W4496" i="12"/>
  <c r="T4497" i="12"/>
  <c r="U4497" i="12"/>
  <c r="V4497" i="12"/>
  <c r="W4497" i="12"/>
  <c r="T4498" i="12"/>
  <c r="U4498" i="12"/>
  <c r="V4498" i="12"/>
  <c r="W4498" i="12"/>
  <c r="T4499" i="12"/>
  <c r="U4499" i="12"/>
  <c r="V4499" i="12"/>
  <c r="W4499" i="12"/>
  <c r="T4500" i="12"/>
  <c r="U4500" i="12"/>
  <c r="V4500" i="12"/>
  <c r="W4500" i="12"/>
  <c r="T4501" i="12"/>
  <c r="U4501" i="12"/>
  <c r="V4501" i="12"/>
  <c r="W4501" i="12"/>
  <c r="T4502" i="12"/>
  <c r="U4502" i="12"/>
  <c r="V4502" i="12"/>
  <c r="W4502" i="12"/>
  <c r="T4503" i="12"/>
  <c r="U4503" i="12"/>
  <c r="V4503" i="12"/>
  <c r="W4503" i="12"/>
  <c r="T4504" i="12"/>
  <c r="U4504" i="12"/>
  <c r="V4504" i="12"/>
  <c r="W4504" i="12"/>
  <c r="T4505" i="12"/>
  <c r="U4505" i="12"/>
  <c r="V4505" i="12"/>
  <c r="W4505" i="12"/>
  <c r="T4506" i="12"/>
  <c r="U4506" i="12"/>
  <c r="V4506" i="12"/>
  <c r="W4506" i="12"/>
  <c r="T4507" i="12"/>
  <c r="U4507" i="12"/>
  <c r="V4507" i="12"/>
  <c r="W4507" i="12"/>
  <c r="T4508" i="12"/>
  <c r="U4508" i="12"/>
  <c r="V4508" i="12"/>
  <c r="W4508" i="12"/>
  <c r="T4509" i="12"/>
  <c r="U4509" i="12"/>
  <c r="V4509" i="12"/>
  <c r="W4509" i="12"/>
  <c r="T4510" i="12"/>
  <c r="U4510" i="12"/>
  <c r="V4510" i="12"/>
  <c r="W4510" i="12"/>
  <c r="T4511" i="12"/>
  <c r="U4511" i="12"/>
  <c r="V4511" i="12"/>
  <c r="W4511" i="12"/>
  <c r="T4512" i="12"/>
  <c r="U4512" i="12"/>
  <c r="V4512" i="12"/>
  <c r="W4512" i="12"/>
  <c r="T4513" i="12"/>
  <c r="U4513" i="12"/>
  <c r="V4513" i="12"/>
  <c r="W4513" i="12"/>
  <c r="T4514" i="12"/>
  <c r="U4514" i="12"/>
  <c r="V4514" i="12"/>
  <c r="W4514" i="12"/>
  <c r="T4515" i="12"/>
  <c r="U4515" i="12"/>
  <c r="V4515" i="12"/>
  <c r="W4515" i="12"/>
  <c r="T4516" i="12"/>
  <c r="U4516" i="12"/>
  <c r="V4516" i="12"/>
  <c r="W4516" i="12"/>
  <c r="T4517" i="12"/>
  <c r="U4517" i="12"/>
  <c r="V4517" i="12"/>
  <c r="W4517" i="12"/>
  <c r="T4518" i="12"/>
  <c r="U4518" i="12"/>
  <c r="V4518" i="12"/>
  <c r="W4518" i="12"/>
  <c r="T4519" i="12"/>
  <c r="U4519" i="12"/>
  <c r="V4519" i="12"/>
  <c r="W4519" i="12"/>
  <c r="T4520" i="12"/>
  <c r="U4520" i="12"/>
  <c r="V4520" i="12"/>
  <c r="W4520" i="12"/>
  <c r="T4521" i="12"/>
  <c r="U4521" i="12"/>
  <c r="V4521" i="12"/>
  <c r="W4521" i="12"/>
  <c r="T4522" i="12"/>
  <c r="U4522" i="12"/>
  <c r="V4522" i="12"/>
  <c r="W4522" i="12"/>
  <c r="T4523" i="12"/>
  <c r="U4523" i="12"/>
  <c r="V4523" i="12"/>
  <c r="W4523" i="12"/>
  <c r="T4524" i="12"/>
  <c r="U4524" i="12"/>
  <c r="V4524" i="12"/>
  <c r="W4524" i="12"/>
  <c r="T4525" i="12"/>
  <c r="U4525" i="12"/>
  <c r="V4525" i="12"/>
  <c r="W4525" i="12"/>
  <c r="T4526" i="12"/>
  <c r="U4526" i="12"/>
  <c r="V4526" i="12"/>
  <c r="W4526" i="12"/>
  <c r="T4527" i="12"/>
  <c r="U4527" i="12"/>
  <c r="V4527" i="12"/>
  <c r="W4527" i="12"/>
  <c r="T4528" i="12"/>
  <c r="U4528" i="12"/>
  <c r="V4528" i="12"/>
  <c r="W4528" i="12"/>
  <c r="T4529" i="12"/>
  <c r="U4529" i="12"/>
  <c r="V4529" i="12"/>
  <c r="W4529" i="12"/>
  <c r="T4530" i="12"/>
  <c r="U4530" i="12"/>
  <c r="V4530" i="12"/>
  <c r="W4530" i="12"/>
  <c r="T4531" i="12"/>
  <c r="U4531" i="12"/>
  <c r="V4531" i="12"/>
  <c r="W4531" i="12"/>
  <c r="T4532" i="12"/>
  <c r="U4532" i="12"/>
  <c r="V4532" i="12"/>
  <c r="W4532" i="12"/>
  <c r="T4533" i="12"/>
  <c r="U4533" i="12"/>
  <c r="V4533" i="12"/>
  <c r="W4533" i="12"/>
  <c r="T4534" i="12"/>
  <c r="U4534" i="12"/>
  <c r="V4534" i="12"/>
  <c r="W4534" i="12"/>
  <c r="T4535" i="12"/>
  <c r="U4535" i="12"/>
  <c r="V4535" i="12"/>
  <c r="W4535" i="12"/>
  <c r="T4536" i="12"/>
  <c r="U4536" i="12"/>
  <c r="V4536" i="12"/>
  <c r="W4536" i="12"/>
  <c r="T4537" i="12"/>
  <c r="U4537" i="12"/>
  <c r="V4537" i="12"/>
  <c r="W4537" i="12"/>
  <c r="T4538" i="12"/>
  <c r="U4538" i="12"/>
  <c r="V4538" i="12"/>
  <c r="W4538" i="12"/>
  <c r="T4539" i="12"/>
  <c r="U4539" i="12"/>
  <c r="V4539" i="12"/>
  <c r="W4539" i="12"/>
  <c r="T4540" i="12"/>
  <c r="U4540" i="12"/>
  <c r="V4540" i="12"/>
  <c r="W4540" i="12"/>
  <c r="T4541" i="12"/>
  <c r="U4541" i="12"/>
  <c r="V4541" i="12"/>
  <c r="W4541" i="12"/>
  <c r="T4542" i="12"/>
  <c r="U4542" i="12"/>
  <c r="V4542" i="12"/>
  <c r="W4542" i="12"/>
  <c r="T4543" i="12"/>
  <c r="U4543" i="12"/>
  <c r="V4543" i="12"/>
  <c r="W4543" i="12"/>
  <c r="T4544" i="12"/>
  <c r="U4544" i="12"/>
  <c r="V4544" i="12"/>
  <c r="W4544" i="12"/>
  <c r="T4545" i="12"/>
  <c r="U4545" i="12"/>
  <c r="V4545" i="12"/>
  <c r="W4545" i="12"/>
  <c r="T4546" i="12"/>
  <c r="U4546" i="12"/>
  <c r="V4546" i="12"/>
  <c r="W4546" i="12"/>
  <c r="T4547" i="12"/>
  <c r="U4547" i="12"/>
  <c r="V4547" i="12"/>
  <c r="W4547" i="12"/>
  <c r="T4548" i="12"/>
  <c r="U4548" i="12"/>
  <c r="V4548" i="12"/>
  <c r="W4548" i="12"/>
  <c r="T4549" i="12"/>
  <c r="U4549" i="12"/>
  <c r="V4549" i="12"/>
  <c r="W4549" i="12"/>
  <c r="T4550" i="12"/>
  <c r="U4550" i="12"/>
  <c r="V4550" i="12"/>
  <c r="W4550" i="12"/>
  <c r="T4551" i="12"/>
  <c r="U4551" i="12"/>
  <c r="V4551" i="12"/>
  <c r="W4551" i="12"/>
  <c r="T4552" i="12"/>
  <c r="U4552" i="12"/>
  <c r="V4552" i="12"/>
  <c r="W4552" i="12"/>
  <c r="T4553" i="12"/>
  <c r="U4553" i="12"/>
  <c r="V4553" i="12"/>
  <c r="W4553" i="12"/>
  <c r="T4554" i="12"/>
  <c r="U4554" i="12"/>
  <c r="V4554" i="12"/>
  <c r="W4554" i="12"/>
  <c r="T4555" i="12"/>
  <c r="U4555" i="12"/>
  <c r="V4555" i="12"/>
  <c r="W4555" i="12"/>
  <c r="T4556" i="12"/>
  <c r="U4556" i="12"/>
  <c r="V4556" i="12"/>
  <c r="W4556" i="12"/>
  <c r="T4557" i="12"/>
  <c r="U4557" i="12"/>
  <c r="V4557" i="12"/>
  <c r="W4557" i="12"/>
  <c r="T4558" i="12"/>
  <c r="U4558" i="12"/>
  <c r="V4558" i="12"/>
  <c r="W4558" i="12"/>
  <c r="T4559" i="12"/>
  <c r="U4559" i="12"/>
  <c r="V4559" i="12"/>
  <c r="W4559" i="12"/>
  <c r="T4560" i="12"/>
  <c r="U4560" i="12"/>
  <c r="V4560" i="12"/>
  <c r="W4560" i="12"/>
  <c r="T4561" i="12"/>
  <c r="U4561" i="12"/>
  <c r="V4561" i="12"/>
  <c r="W4561" i="12"/>
  <c r="T4562" i="12"/>
  <c r="U4562" i="12"/>
  <c r="V4562" i="12"/>
  <c r="W4562" i="12"/>
  <c r="T4563" i="12"/>
  <c r="U4563" i="12"/>
  <c r="V4563" i="12"/>
  <c r="W4563" i="12"/>
  <c r="T4564" i="12"/>
  <c r="U4564" i="12"/>
  <c r="V4564" i="12"/>
  <c r="W4564" i="12"/>
  <c r="T4565" i="12"/>
  <c r="U4565" i="12"/>
  <c r="V4565" i="12"/>
  <c r="W4565" i="12"/>
  <c r="T4566" i="12"/>
  <c r="U4566" i="12"/>
  <c r="V4566" i="12"/>
  <c r="W4566" i="12"/>
  <c r="T4567" i="12"/>
  <c r="U4567" i="12"/>
  <c r="V4567" i="12"/>
  <c r="W4567" i="12"/>
  <c r="T4568" i="12"/>
  <c r="U4568" i="12"/>
  <c r="V4568" i="12"/>
  <c r="W4568" i="12"/>
  <c r="T4569" i="12"/>
  <c r="U4569" i="12"/>
  <c r="V4569" i="12"/>
  <c r="W4569" i="12"/>
  <c r="T4570" i="12"/>
  <c r="U4570" i="12"/>
  <c r="V4570" i="12"/>
  <c r="W4570" i="12"/>
  <c r="T4571" i="12"/>
  <c r="U4571" i="12"/>
  <c r="V4571" i="12"/>
  <c r="W4571" i="12"/>
  <c r="T4572" i="12"/>
  <c r="U4572" i="12"/>
  <c r="V4572" i="12"/>
  <c r="W4572" i="12"/>
  <c r="T4573" i="12"/>
  <c r="U4573" i="12"/>
  <c r="V4573" i="12"/>
  <c r="W4573" i="12"/>
  <c r="T4574" i="12"/>
  <c r="U4574" i="12"/>
  <c r="V4574" i="12"/>
  <c r="W4574" i="12"/>
  <c r="T4575" i="12"/>
  <c r="U4575" i="12"/>
  <c r="V4575" i="12"/>
  <c r="W4575" i="12"/>
  <c r="T4576" i="12"/>
  <c r="U4576" i="12"/>
  <c r="V4576" i="12"/>
  <c r="W4576" i="12"/>
  <c r="T4577" i="12"/>
  <c r="U4577" i="12"/>
  <c r="V4577" i="12"/>
  <c r="W4577" i="12"/>
  <c r="T4578" i="12"/>
  <c r="U4578" i="12"/>
  <c r="V4578" i="12"/>
  <c r="W4578" i="12"/>
  <c r="T4579" i="12"/>
  <c r="U4579" i="12"/>
  <c r="V4579" i="12"/>
  <c r="W4579" i="12"/>
  <c r="T4580" i="12"/>
  <c r="U4580" i="12"/>
  <c r="V4580" i="12"/>
  <c r="W4580" i="12"/>
  <c r="T4581" i="12"/>
  <c r="U4581" i="12"/>
  <c r="V4581" i="12"/>
  <c r="W4581" i="12"/>
  <c r="T4582" i="12"/>
  <c r="U4582" i="12"/>
  <c r="V4582" i="12"/>
  <c r="W4582" i="12"/>
  <c r="T4583" i="12"/>
  <c r="U4583" i="12"/>
  <c r="V4583" i="12"/>
  <c r="W4583" i="12"/>
  <c r="T4584" i="12"/>
  <c r="U4584" i="12"/>
  <c r="V4584" i="12"/>
  <c r="W4584" i="12"/>
  <c r="T4585" i="12"/>
  <c r="U4585" i="12"/>
  <c r="V4585" i="12"/>
  <c r="W4585" i="12"/>
  <c r="T4586" i="12"/>
  <c r="U4586" i="12"/>
  <c r="V4586" i="12"/>
  <c r="W4586" i="12"/>
  <c r="T4587" i="12"/>
  <c r="U4587" i="12"/>
  <c r="V4587" i="12"/>
  <c r="W4587" i="12"/>
  <c r="T4588" i="12"/>
  <c r="U4588" i="12"/>
  <c r="V4588" i="12"/>
  <c r="W4588" i="12"/>
  <c r="T4589" i="12"/>
  <c r="U4589" i="12"/>
  <c r="V4589" i="12"/>
  <c r="W4589" i="12"/>
  <c r="T4590" i="12"/>
  <c r="U4590" i="12"/>
  <c r="V4590" i="12"/>
  <c r="W4590" i="12"/>
  <c r="T4591" i="12"/>
  <c r="U4591" i="12"/>
  <c r="V4591" i="12"/>
  <c r="W4591" i="12"/>
  <c r="T4592" i="12"/>
  <c r="U4592" i="12"/>
  <c r="V4592" i="12"/>
  <c r="W4592" i="12"/>
  <c r="T4593" i="12"/>
  <c r="U4593" i="12"/>
  <c r="V4593" i="12"/>
  <c r="W4593" i="12"/>
  <c r="T4594" i="12"/>
  <c r="U4594" i="12"/>
  <c r="V4594" i="12"/>
  <c r="W4594" i="12"/>
  <c r="T4595" i="12"/>
  <c r="U4595" i="12"/>
  <c r="V4595" i="12"/>
  <c r="W4595" i="12"/>
  <c r="T4596" i="12"/>
  <c r="U4596" i="12"/>
  <c r="V4596" i="12"/>
  <c r="W4596" i="12"/>
  <c r="T4597" i="12"/>
  <c r="U4597" i="12"/>
  <c r="V4597" i="12"/>
  <c r="W4597" i="12"/>
  <c r="T4598" i="12"/>
  <c r="U4598" i="12"/>
  <c r="V4598" i="12"/>
  <c r="W4598" i="12"/>
  <c r="T4599" i="12"/>
  <c r="U4599" i="12"/>
  <c r="V4599" i="12"/>
  <c r="W4599" i="12"/>
  <c r="T4600" i="12"/>
  <c r="U4600" i="12"/>
  <c r="V4600" i="12"/>
  <c r="W4600" i="12"/>
  <c r="T4601" i="12"/>
  <c r="U4601" i="12"/>
  <c r="V4601" i="12"/>
  <c r="W4601" i="12"/>
  <c r="T4602" i="12"/>
  <c r="U4602" i="12"/>
  <c r="V4602" i="12"/>
  <c r="W4602" i="12"/>
  <c r="T4603" i="12"/>
  <c r="U4603" i="12"/>
  <c r="V4603" i="12"/>
  <c r="W4603" i="12"/>
  <c r="T4604" i="12"/>
  <c r="U4604" i="12"/>
  <c r="V4604" i="12"/>
  <c r="W4604" i="12"/>
  <c r="T4605" i="12"/>
  <c r="U4605" i="12"/>
  <c r="V4605" i="12"/>
  <c r="W4605" i="12"/>
  <c r="T4606" i="12"/>
  <c r="U4606" i="12"/>
  <c r="V4606" i="12"/>
  <c r="W4606" i="12"/>
  <c r="T4607" i="12"/>
  <c r="U4607" i="12"/>
  <c r="V4607" i="12"/>
  <c r="W4607" i="12"/>
  <c r="T4608" i="12"/>
  <c r="U4608" i="12"/>
  <c r="V4608" i="12"/>
  <c r="W4608" i="12"/>
  <c r="T4609" i="12"/>
  <c r="U4609" i="12"/>
  <c r="V4609" i="12"/>
  <c r="W4609" i="12"/>
  <c r="T4610" i="12"/>
  <c r="U4610" i="12"/>
  <c r="V4610" i="12"/>
  <c r="W4610" i="12"/>
  <c r="T4611" i="12"/>
  <c r="U4611" i="12"/>
  <c r="V4611" i="12"/>
  <c r="W4611" i="12"/>
  <c r="T4612" i="12"/>
  <c r="U4612" i="12"/>
  <c r="V4612" i="12"/>
  <c r="W4612" i="12"/>
  <c r="T4613" i="12"/>
  <c r="U4613" i="12"/>
  <c r="V4613" i="12"/>
  <c r="W4613" i="12"/>
  <c r="T4614" i="12"/>
  <c r="U4614" i="12"/>
  <c r="V4614" i="12"/>
  <c r="W4614" i="12"/>
  <c r="T4615" i="12"/>
  <c r="U4615" i="12"/>
  <c r="V4615" i="12"/>
  <c r="W4615" i="12"/>
  <c r="T4616" i="12"/>
  <c r="U4616" i="12"/>
  <c r="V4616" i="12"/>
  <c r="W4616" i="12"/>
  <c r="T4617" i="12"/>
  <c r="U4617" i="12"/>
  <c r="V4617" i="12"/>
  <c r="W4617" i="12"/>
  <c r="T4618" i="12"/>
  <c r="U4618" i="12"/>
  <c r="V4618" i="12"/>
  <c r="W4618" i="12"/>
  <c r="T4619" i="12"/>
  <c r="U4619" i="12"/>
  <c r="V4619" i="12"/>
  <c r="W4619" i="12"/>
  <c r="T4620" i="12"/>
  <c r="U4620" i="12"/>
  <c r="V4620" i="12"/>
  <c r="W4620" i="12"/>
  <c r="T4621" i="12"/>
  <c r="U4621" i="12"/>
  <c r="V4621" i="12"/>
  <c r="W4621" i="12"/>
  <c r="T4622" i="12"/>
  <c r="U4622" i="12"/>
  <c r="V4622" i="12"/>
  <c r="W4622" i="12"/>
  <c r="T4623" i="12"/>
  <c r="U4623" i="12"/>
  <c r="V4623" i="12"/>
  <c r="W4623" i="12"/>
  <c r="T4624" i="12"/>
  <c r="U4624" i="12"/>
  <c r="V4624" i="12"/>
  <c r="W4624" i="12"/>
  <c r="T4625" i="12"/>
  <c r="U4625" i="12"/>
  <c r="V4625" i="12"/>
  <c r="W4625" i="12"/>
  <c r="T4626" i="12"/>
  <c r="U4626" i="12"/>
  <c r="V4626" i="12"/>
  <c r="W4626" i="12"/>
  <c r="T4627" i="12"/>
  <c r="U4627" i="12"/>
  <c r="V4627" i="12"/>
  <c r="W4627" i="12"/>
  <c r="T4628" i="12"/>
  <c r="U4628" i="12"/>
  <c r="V4628" i="12"/>
  <c r="W4628" i="12"/>
  <c r="T4629" i="12"/>
  <c r="U4629" i="12"/>
  <c r="V4629" i="12"/>
  <c r="W4629" i="12"/>
  <c r="T4630" i="12"/>
  <c r="U4630" i="12"/>
  <c r="V4630" i="12"/>
  <c r="W4630" i="12"/>
  <c r="T4631" i="12"/>
  <c r="U4631" i="12"/>
  <c r="V4631" i="12"/>
  <c r="W4631" i="12"/>
  <c r="T4632" i="12"/>
  <c r="U4632" i="12"/>
  <c r="V4632" i="12"/>
  <c r="W4632" i="12"/>
  <c r="T4633" i="12"/>
  <c r="U4633" i="12"/>
  <c r="V4633" i="12"/>
  <c r="W4633" i="12"/>
  <c r="T4634" i="12"/>
  <c r="U4634" i="12"/>
  <c r="V4634" i="12"/>
  <c r="W4634" i="12"/>
  <c r="T4635" i="12"/>
  <c r="U4635" i="12"/>
  <c r="V4635" i="12"/>
  <c r="W4635" i="12"/>
  <c r="T4636" i="12"/>
  <c r="U4636" i="12"/>
  <c r="V4636" i="12"/>
  <c r="W4636" i="12"/>
  <c r="T4637" i="12"/>
  <c r="U4637" i="12"/>
  <c r="V4637" i="12"/>
  <c r="W4637" i="12"/>
  <c r="T4638" i="12"/>
  <c r="U4638" i="12"/>
  <c r="V4638" i="12"/>
  <c r="W4638" i="12"/>
  <c r="T4639" i="12"/>
  <c r="U4639" i="12"/>
  <c r="V4639" i="12"/>
  <c r="W4639" i="12"/>
  <c r="T4640" i="12"/>
  <c r="U4640" i="12"/>
  <c r="V4640" i="12"/>
  <c r="W4640" i="12"/>
  <c r="T4641" i="12"/>
  <c r="U4641" i="12"/>
  <c r="V4641" i="12"/>
  <c r="W4641" i="12"/>
  <c r="T4642" i="12"/>
  <c r="U4642" i="12"/>
  <c r="V4642" i="12"/>
  <c r="W4642" i="12"/>
  <c r="T4643" i="12"/>
  <c r="U4643" i="12"/>
  <c r="V4643" i="12"/>
  <c r="W4643" i="12"/>
  <c r="T4644" i="12"/>
  <c r="U4644" i="12"/>
  <c r="V4644" i="12"/>
  <c r="W4644" i="12"/>
  <c r="T4645" i="12"/>
  <c r="U4645" i="12"/>
  <c r="V4645" i="12"/>
  <c r="W4645" i="12"/>
  <c r="T4646" i="12"/>
  <c r="U4646" i="12"/>
  <c r="V4646" i="12"/>
  <c r="W4646" i="12"/>
  <c r="T4647" i="12"/>
  <c r="U4647" i="12"/>
  <c r="V4647" i="12"/>
  <c r="W4647" i="12"/>
  <c r="T4648" i="12"/>
  <c r="U4648" i="12"/>
  <c r="V4648" i="12"/>
  <c r="W4648" i="12"/>
  <c r="T4649" i="12"/>
  <c r="U4649" i="12"/>
  <c r="V4649" i="12"/>
  <c r="W4649" i="12"/>
  <c r="T2763" i="12"/>
  <c r="U2763" i="12" s="1"/>
  <c r="V2763" i="12"/>
  <c r="W2763" i="12"/>
  <c r="T2764" i="12"/>
  <c r="U2764" i="12" s="1"/>
  <c r="V2764" i="12"/>
  <c r="W2764" i="12"/>
  <c r="T2765" i="12"/>
  <c r="U2765" i="12" s="1"/>
  <c r="V2765" i="12"/>
  <c r="W2765" i="12"/>
  <c r="T2766" i="12"/>
  <c r="U2766" i="12" s="1"/>
  <c r="V2766" i="12"/>
  <c r="W2766" i="12"/>
  <c r="T2767" i="12"/>
  <c r="U2767" i="12" s="1"/>
  <c r="V2767" i="12"/>
  <c r="W2767" i="12"/>
  <c r="T2768" i="12"/>
  <c r="U2768" i="12" s="1"/>
  <c r="V2768" i="12"/>
  <c r="W2768" i="12"/>
  <c r="T2769" i="12"/>
  <c r="U2769" i="12" s="1"/>
  <c r="V2769" i="12"/>
  <c r="W2769" i="12"/>
  <c r="T2770" i="12"/>
  <c r="U2770" i="12" s="1"/>
  <c r="V2770" i="12"/>
  <c r="W2770" i="12"/>
  <c r="T2771" i="12"/>
  <c r="U2771" i="12" s="1"/>
  <c r="V2771" i="12"/>
  <c r="W2771" i="12"/>
  <c r="T2772" i="12"/>
  <c r="U2772" i="12" s="1"/>
  <c r="V2772" i="12"/>
  <c r="W2772" i="12"/>
  <c r="T2773" i="12"/>
  <c r="U2773" i="12" s="1"/>
  <c r="V2773" i="12"/>
  <c r="W2773" i="12"/>
  <c r="T2774" i="12"/>
  <c r="U2774" i="12" s="1"/>
  <c r="V2774" i="12"/>
  <c r="W2774" i="12"/>
  <c r="T2775" i="12"/>
  <c r="U2775" i="12" s="1"/>
  <c r="V2775" i="12"/>
  <c r="W2775" i="12"/>
  <c r="T2776" i="12"/>
  <c r="U2776" i="12" s="1"/>
  <c r="V2776" i="12"/>
  <c r="W2776" i="12"/>
  <c r="T2777" i="12"/>
  <c r="U2777" i="12" s="1"/>
  <c r="V2777" i="12"/>
  <c r="W2777" i="12"/>
  <c r="T2778" i="12"/>
  <c r="U2778" i="12" s="1"/>
  <c r="V2778" i="12"/>
  <c r="W2778" i="12"/>
  <c r="T2779" i="12"/>
  <c r="U2779" i="12" s="1"/>
  <c r="V2779" i="12"/>
  <c r="W2779" i="12"/>
  <c r="T2780" i="12"/>
  <c r="U2780" i="12" s="1"/>
  <c r="V2780" i="12"/>
  <c r="W2780" i="12"/>
  <c r="T2781" i="12"/>
  <c r="U2781" i="12" s="1"/>
  <c r="V2781" i="12"/>
  <c r="W2781" i="12"/>
  <c r="T2782" i="12"/>
  <c r="U2782" i="12" s="1"/>
  <c r="V2782" i="12"/>
  <c r="W2782" i="12"/>
  <c r="T2783" i="12"/>
  <c r="U2783" i="12" s="1"/>
  <c r="V2783" i="12"/>
  <c r="W2783" i="12"/>
  <c r="T2784" i="12"/>
  <c r="U2784" i="12" s="1"/>
  <c r="V2784" i="12"/>
  <c r="W2784" i="12"/>
  <c r="T2785" i="12"/>
  <c r="U2785" i="12" s="1"/>
  <c r="V2785" i="12"/>
  <c r="W2785" i="12"/>
  <c r="T2786" i="12"/>
  <c r="U2786" i="12" s="1"/>
  <c r="V2786" i="12"/>
  <c r="W2786" i="12"/>
  <c r="T2787" i="12"/>
  <c r="U2787" i="12" s="1"/>
  <c r="V2787" i="12"/>
  <c r="W2787" i="12"/>
  <c r="T2788" i="12"/>
  <c r="U2788" i="12" s="1"/>
  <c r="V2788" i="12"/>
  <c r="W2788" i="12"/>
  <c r="T2789" i="12"/>
  <c r="U2789" i="12" s="1"/>
  <c r="V2789" i="12"/>
  <c r="W2789" i="12"/>
  <c r="T2790" i="12"/>
  <c r="U2790" i="12" s="1"/>
  <c r="V2790" i="12"/>
  <c r="W2790" i="12"/>
  <c r="T2791" i="12"/>
  <c r="U2791" i="12" s="1"/>
  <c r="V2791" i="12"/>
  <c r="W2791" i="12"/>
  <c r="T2792" i="12"/>
  <c r="U2792" i="12" s="1"/>
  <c r="V2792" i="12"/>
  <c r="W2792" i="12"/>
  <c r="T2793" i="12"/>
  <c r="U2793" i="12" s="1"/>
  <c r="V2793" i="12"/>
  <c r="W2793" i="12"/>
  <c r="T2794" i="12"/>
  <c r="U2794" i="12" s="1"/>
  <c r="V2794" i="12"/>
  <c r="W2794" i="12"/>
  <c r="T2795" i="12"/>
  <c r="U2795" i="12" s="1"/>
  <c r="V2795" i="12"/>
  <c r="W2795" i="12"/>
  <c r="T2796" i="12"/>
  <c r="U2796" i="12" s="1"/>
  <c r="V2796" i="12"/>
  <c r="W2796" i="12"/>
  <c r="T2797" i="12"/>
  <c r="U2797" i="12" s="1"/>
  <c r="V2797" i="12"/>
  <c r="W2797" i="12"/>
  <c r="T2798" i="12"/>
  <c r="U2798" i="12" s="1"/>
  <c r="V2798" i="12"/>
  <c r="W2798" i="12"/>
  <c r="T2799" i="12"/>
  <c r="U2799" i="12" s="1"/>
  <c r="V2799" i="12"/>
  <c r="W2799" i="12"/>
  <c r="T2800" i="12"/>
  <c r="U2800" i="12" s="1"/>
  <c r="V2800" i="12"/>
  <c r="W2800" i="12"/>
  <c r="T2801" i="12"/>
  <c r="U2801" i="12" s="1"/>
  <c r="V2801" i="12"/>
  <c r="W2801" i="12"/>
  <c r="T2802" i="12"/>
  <c r="U2802" i="12" s="1"/>
  <c r="V2802" i="12"/>
  <c r="W2802" i="12"/>
  <c r="T2803" i="12"/>
  <c r="U2803" i="12" s="1"/>
  <c r="V2803" i="12"/>
  <c r="W2803" i="12"/>
  <c r="T2804" i="12"/>
  <c r="U2804" i="12" s="1"/>
  <c r="V2804" i="12"/>
  <c r="W2804" i="12"/>
  <c r="T2805" i="12"/>
  <c r="U2805" i="12" s="1"/>
  <c r="V2805" i="12"/>
  <c r="W2805" i="12"/>
  <c r="T2806" i="12"/>
  <c r="U2806" i="12" s="1"/>
  <c r="V2806" i="12"/>
  <c r="W2806" i="12"/>
  <c r="T2807" i="12"/>
  <c r="U2807" i="12" s="1"/>
  <c r="V2807" i="12"/>
  <c r="W2807" i="12"/>
  <c r="T2808" i="12"/>
  <c r="U2808" i="12" s="1"/>
  <c r="V2808" i="12"/>
  <c r="W2808" i="12"/>
  <c r="T2809" i="12"/>
  <c r="U2809" i="12" s="1"/>
  <c r="V2809" i="12"/>
  <c r="W2809" i="12"/>
  <c r="T2810" i="12"/>
  <c r="U2810" i="12" s="1"/>
  <c r="V2810" i="12"/>
  <c r="W2810" i="12"/>
  <c r="T2811" i="12"/>
  <c r="U2811" i="12" s="1"/>
  <c r="V2811" i="12"/>
  <c r="W2811" i="12"/>
  <c r="T2812" i="12"/>
  <c r="U2812" i="12" s="1"/>
  <c r="V2812" i="12"/>
  <c r="W2812" i="12"/>
  <c r="T2813" i="12"/>
  <c r="U2813" i="12" s="1"/>
  <c r="V2813" i="12"/>
  <c r="W2813" i="12"/>
  <c r="T2814" i="12"/>
  <c r="U2814" i="12" s="1"/>
  <c r="V2814" i="12"/>
  <c r="W2814" i="12"/>
  <c r="T2815" i="12"/>
  <c r="U2815" i="12" s="1"/>
  <c r="V2815" i="12"/>
  <c r="W2815" i="12"/>
  <c r="T2816" i="12"/>
  <c r="U2816" i="12" s="1"/>
  <c r="V2816" i="12"/>
  <c r="W2816" i="12"/>
  <c r="T2817" i="12"/>
  <c r="U2817" i="12" s="1"/>
  <c r="V2817" i="12"/>
  <c r="W2817" i="12"/>
  <c r="T2818" i="12"/>
  <c r="U2818" i="12" s="1"/>
  <c r="V2818" i="12"/>
  <c r="W2818" i="12"/>
  <c r="T2819" i="12"/>
  <c r="U2819" i="12" s="1"/>
  <c r="V2819" i="12"/>
  <c r="W2819" i="12"/>
  <c r="T2820" i="12"/>
  <c r="U2820" i="12" s="1"/>
  <c r="V2820" i="12"/>
  <c r="W2820" i="12"/>
  <c r="T2821" i="12"/>
  <c r="U2821" i="12" s="1"/>
  <c r="V2821" i="12"/>
  <c r="W2821" i="12"/>
  <c r="T2822" i="12"/>
  <c r="U2822" i="12" s="1"/>
  <c r="V2822" i="12"/>
  <c r="W2822" i="12"/>
  <c r="T2823" i="12"/>
  <c r="U2823" i="12" s="1"/>
  <c r="V2823" i="12"/>
  <c r="W2823" i="12"/>
  <c r="T2824" i="12"/>
  <c r="U2824" i="12" s="1"/>
  <c r="V2824" i="12"/>
  <c r="W2824" i="12"/>
  <c r="T2825" i="12"/>
  <c r="U2825" i="12" s="1"/>
  <c r="V2825" i="12"/>
  <c r="W2825" i="12"/>
  <c r="T2826" i="12"/>
  <c r="U2826" i="12" s="1"/>
  <c r="V2826" i="12"/>
  <c r="W2826" i="12"/>
  <c r="T2827" i="12"/>
  <c r="U2827" i="12" s="1"/>
  <c r="V2827" i="12"/>
  <c r="W2827" i="12"/>
  <c r="T2828" i="12"/>
  <c r="U2828" i="12" s="1"/>
  <c r="V2828" i="12"/>
  <c r="W2828" i="12"/>
  <c r="T2829" i="12"/>
  <c r="U2829" i="12" s="1"/>
  <c r="V2829" i="12"/>
  <c r="W2829" i="12"/>
  <c r="T2830" i="12"/>
  <c r="U2830" i="12" s="1"/>
  <c r="V2830" i="12"/>
  <c r="W2830" i="12"/>
  <c r="T2831" i="12"/>
  <c r="U2831" i="12" s="1"/>
  <c r="V2831" i="12"/>
  <c r="W2831" i="12"/>
  <c r="T2832" i="12"/>
  <c r="U2832" i="12" s="1"/>
  <c r="V2832" i="12"/>
  <c r="W2832" i="12"/>
  <c r="T2833" i="12"/>
  <c r="U2833" i="12" s="1"/>
  <c r="V2833" i="12"/>
  <c r="W2833" i="12"/>
  <c r="T2834" i="12"/>
  <c r="U2834" i="12" s="1"/>
  <c r="V2834" i="12"/>
  <c r="W2834" i="12"/>
  <c r="T2835" i="12"/>
  <c r="U2835" i="12" s="1"/>
  <c r="V2835" i="12"/>
  <c r="W2835" i="12"/>
  <c r="T2836" i="12"/>
  <c r="U2836" i="12" s="1"/>
  <c r="V2836" i="12"/>
  <c r="W2836" i="12"/>
  <c r="T2837" i="12"/>
  <c r="U2837" i="12" s="1"/>
  <c r="V2837" i="12"/>
  <c r="W2837" i="12"/>
  <c r="T2838" i="12"/>
  <c r="U2838" i="12" s="1"/>
  <c r="V2838" i="12"/>
  <c r="W2838" i="12"/>
  <c r="T2839" i="12"/>
  <c r="U2839" i="12" s="1"/>
  <c r="V2839" i="12"/>
  <c r="W2839" i="12"/>
  <c r="T2840" i="12"/>
  <c r="U2840" i="12" s="1"/>
  <c r="V2840" i="12"/>
  <c r="W2840" i="12"/>
  <c r="T2841" i="12"/>
  <c r="U2841" i="12" s="1"/>
  <c r="V2841" i="12"/>
  <c r="W2841" i="12"/>
  <c r="T2842" i="12"/>
  <c r="U2842" i="12" s="1"/>
  <c r="V2842" i="12"/>
  <c r="W2842" i="12"/>
  <c r="T2843" i="12"/>
  <c r="U2843" i="12" s="1"/>
  <c r="V2843" i="12"/>
  <c r="W2843" i="12"/>
  <c r="T2844" i="12"/>
  <c r="U2844" i="12" s="1"/>
  <c r="V2844" i="12"/>
  <c r="W2844" i="12"/>
  <c r="T2845" i="12"/>
  <c r="U2845" i="12" s="1"/>
  <c r="V2845" i="12"/>
  <c r="W2845" i="12"/>
  <c r="T2846" i="12"/>
  <c r="U2846" i="12" s="1"/>
  <c r="V2846" i="12"/>
  <c r="W2846" i="12"/>
  <c r="T2847" i="12"/>
  <c r="U2847" i="12" s="1"/>
  <c r="V2847" i="12"/>
  <c r="W2847" i="12"/>
  <c r="T2848" i="12"/>
  <c r="U2848" i="12" s="1"/>
  <c r="V2848" i="12"/>
  <c r="W2848" i="12"/>
  <c r="T2849" i="12"/>
  <c r="U2849" i="12" s="1"/>
  <c r="V2849" i="12"/>
  <c r="W2849" i="12"/>
  <c r="T2850" i="12"/>
  <c r="U2850" i="12" s="1"/>
  <c r="V2850" i="12"/>
  <c r="W2850" i="12"/>
  <c r="T2851" i="12"/>
  <c r="U2851" i="12" s="1"/>
  <c r="V2851" i="12"/>
  <c r="W2851" i="12"/>
  <c r="T2852" i="12"/>
  <c r="U2852" i="12" s="1"/>
  <c r="V2852" i="12"/>
  <c r="W2852" i="12"/>
  <c r="T2853" i="12"/>
  <c r="U2853" i="12" s="1"/>
  <c r="V2853" i="12"/>
  <c r="W2853" i="12"/>
  <c r="T2854" i="12"/>
  <c r="U2854" i="12" s="1"/>
  <c r="V2854" i="12"/>
  <c r="W2854" i="12"/>
  <c r="T2855" i="12"/>
  <c r="U2855" i="12" s="1"/>
  <c r="V2855" i="12"/>
  <c r="W2855" i="12"/>
  <c r="T2856" i="12"/>
  <c r="U2856" i="12" s="1"/>
  <c r="V2856" i="12"/>
  <c r="W2856" i="12"/>
  <c r="T2857" i="12"/>
  <c r="U2857" i="12" s="1"/>
  <c r="V2857" i="12"/>
  <c r="W2857" i="12"/>
  <c r="T2858" i="12"/>
  <c r="U2858" i="12" s="1"/>
  <c r="V2858" i="12"/>
  <c r="W2858" i="12"/>
  <c r="T2859" i="12"/>
  <c r="U2859" i="12" s="1"/>
  <c r="V2859" i="12"/>
  <c r="W2859" i="12"/>
  <c r="T2860" i="12"/>
  <c r="U2860" i="12" s="1"/>
  <c r="V2860" i="12"/>
  <c r="W2860" i="12"/>
  <c r="T2861" i="12"/>
  <c r="U2861" i="12" s="1"/>
  <c r="V2861" i="12"/>
  <c r="W2861" i="12"/>
  <c r="T2862" i="12"/>
  <c r="U2862" i="12" s="1"/>
  <c r="V2862" i="12"/>
  <c r="W2862" i="12"/>
  <c r="T2863" i="12"/>
  <c r="U2863" i="12" s="1"/>
  <c r="V2863" i="12"/>
  <c r="W2863" i="12"/>
  <c r="T2864" i="12"/>
  <c r="U2864" i="12" s="1"/>
  <c r="V2864" i="12"/>
  <c r="W2864" i="12"/>
  <c r="T2865" i="12"/>
  <c r="U2865" i="12" s="1"/>
  <c r="V2865" i="12"/>
  <c r="W2865" i="12"/>
  <c r="T2866" i="12"/>
  <c r="U2866" i="12" s="1"/>
  <c r="V2866" i="12"/>
  <c r="W2866" i="12"/>
  <c r="T2867" i="12"/>
  <c r="U2867" i="12" s="1"/>
  <c r="V2867" i="12"/>
  <c r="W2867" i="12"/>
  <c r="T2868" i="12"/>
  <c r="U2868" i="12" s="1"/>
  <c r="V2868" i="12"/>
  <c r="W2868" i="12"/>
  <c r="T2869" i="12"/>
  <c r="U2869" i="12" s="1"/>
  <c r="V2869" i="12"/>
  <c r="W2869" i="12"/>
  <c r="T2870" i="12"/>
  <c r="U2870" i="12" s="1"/>
  <c r="V2870" i="12"/>
  <c r="W2870" i="12"/>
  <c r="T2871" i="12"/>
  <c r="U2871" i="12" s="1"/>
  <c r="V2871" i="12"/>
  <c r="W2871" i="12"/>
  <c r="T2872" i="12"/>
  <c r="U2872" i="12" s="1"/>
  <c r="V2872" i="12"/>
  <c r="W2872" i="12"/>
  <c r="T2873" i="12"/>
  <c r="U2873" i="12" s="1"/>
  <c r="V2873" i="12"/>
  <c r="W2873" i="12"/>
  <c r="T2874" i="12"/>
  <c r="U2874" i="12" s="1"/>
  <c r="V2874" i="12"/>
  <c r="W2874" i="12"/>
  <c r="T2875" i="12"/>
  <c r="U2875" i="12" s="1"/>
  <c r="V2875" i="12"/>
  <c r="W2875" i="12"/>
  <c r="T2876" i="12"/>
  <c r="U2876" i="12" s="1"/>
  <c r="V2876" i="12"/>
  <c r="W2876" i="12"/>
  <c r="T2877" i="12"/>
  <c r="U2877" i="12" s="1"/>
  <c r="V2877" i="12"/>
  <c r="W2877" i="12"/>
  <c r="T2878" i="12"/>
  <c r="U2878" i="12" s="1"/>
  <c r="V2878" i="12"/>
  <c r="W2878" i="12"/>
  <c r="T2879" i="12"/>
  <c r="U2879" i="12" s="1"/>
  <c r="V2879" i="12"/>
  <c r="W2879" i="12"/>
  <c r="T2880" i="12"/>
  <c r="U2880" i="12" s="1"/>
  <c r="V2880" i="12"/>
  <c r="W2880" i="12"/>
  <c r="T2881" i="12"/>
  <c r="U2881" i="12" s="1"/>
  <c r="V2881" i="12"/>
  <c r="W2881" i="12"/>
  <c r="T2882" i="12"/>
  <c r="U2882" i="12" s="1"/>
  <c r="V2882" i="12"/>
  <c r="W2882" i="12"/>
  <c r="T2883" i="12"/>
  <c r="U2883" i="12" s="1"/>
  <c r="V2883" i="12"/>
  <c r="W2883" i="12"/>
  <c r="T2884" i="12"/>
  <c r="U2884" i="12" s="1"/>
  <c r="V2884" i="12"/>
  <c r="W2884" i="12"/>
  <c r="T2885" i="12"/>
  <c r="U2885" i="12" s="1"/>
  <c r="V2885" i="12"/>
  <c r="W2885" i="12"/>
  <c r="T2886" i="12"/>
  <c r="U2886" i="12" s="1"/>
  <c r="V2886" i="12"/>
  <c r="W2886" i="12"/>
  <c r="T2887" i="12"/>
  <c r="U2887" i="12" s="1"/>
  <c r="V2887" i="12"/>
  <c r="W2887" i="12"/>
  <c r="T2888" i="12"/>
  <c r="U2888" i="12" s="1"/>
  <c r="V2888" i="12"/>
  <c r="W2888" i="12"/>
  <c r="T2889" i="12"/>
  <c r="U2889" i="12" s="1"/>
  <c r="V2889" i="12"/>
  <c r="W2889" i="12"/>
  <c r="T2890" i="12"/>
  <c r="U2890" i="12" s="1"/>
  <c r="V2890" i="12"/>
  <c r="W2890" i="12"/>
  <c r="T2891" i="12"/>
  <c r="U2891" i="12" s="1"/>
  <c r="V2891" i="12"/>
  <c r="W2891" i="12"/>
  <c r="T2892" i="12"/>
  <c r="U2892" i="12" s="1"/>
  <c r="V2892" i="12"/>
  <c r="W2892" i="12"/>
  <c r="T2893" i="12"/>
  <c r="U2893" i="12" s="1"/>
  <c r="V2893" i="12"/>
  <c r="W2893" i="12"/>
  <c r="T2894" i="12"/>
  <c r="U2894" i="12" s="1"/>
  <c r="V2894" i="12"/>
  <c r="W2894" i="12"/>
  <c r="T2895" i="12"/>
  <c r="U2895" i="12" s="1"/>
  <c r="V2895" i="12"/>
  <c r="W2895" i="12"/>
  <c r="T2896" i="12"/>
  <c r="U2896" i="12" s="1"/>
  <c r="V2896" i="12"/>
  <c r="W2896" i="12"/>
  <c r="T2897" i="12"/>
  <c r="U2897" i="12" s="1"/>
  <c r="V2897" i="12"/>
  <c r="W2897" i="12"/>
  <c r="T2898" i="12"/>
  <c r="U2898" i="12" s="1"/>
  <c r="V2898" i="12"/>
  <c r="W2898" i="12"/>
  <c r="T2899" i="12"/>
  <c r="U2899" i="12" s="1"/>
  <c r="V2899" i="12"/>
  <c r="W2899" i="12"/>
  <c r="T2900" i="12"/>
  <c r="U2900" i="12" s="1"/>
  <c r="V2900" i="12"/>
  <c r="W2900" i="12"/>
  <c r="T2901" i="12"/>
  <c r="U2901" i="12" s="1"/>
  <c r="V2901" i="12"/>
  <c r="W2901" i="12"/>
  <c r="T2902" i="12"/>
  <c r="U2902" i="12" s="1"/>
  <c r="V2902" i="12"/>
  <c r="W2902" i="12"/>
  <c r="T2903" i="12"/>
  <c r="U2903" i="12" s="1"/>
  <c r="V2903" i="12"/>
  <c r="W2903" i="12"/>
  <c r="T2904" i="12"/>
  <c r="U2904" i="12" s="1"/>
  <c r="V2904" i="12"/>
  <c r="W2904" i="12"/>
  <c r="T2905" i="12"/>
  <c r="U2905" i="12" s="1"/>
  <c r="V2905" i="12"/>
  <c r="W2905" i="12"/>
  <c r="T2906" i="12"/>
  <c r="U2906" i="12" s="1"/>
  <c r="V2906" i="12"/>
  <c r="W2906" i="12"/>
  <c r="T2907" i="12"/>
  <c r="U2907" i="12" s="1"/>
  <c r="V2907" i="12"/>
  <c r="W2907" i="12"/>
  <c r="T2908" i="12"/>
  <c r="U2908" i="12" s="1"/>
  <c r="V2908" i="12"/>
  <c r="W2908" i="12"/>
  <c r="T2909" i="12"/>
  <c r="U2909" i="12" s="1"/>
  <c r="V2909" i="12"/>
  <c r="W2909" i="12"/>
  <c r="T2910" i="12"/>
  <c r="U2910" i="12" s="1"/>
  <c r="V2910" i="12"/>
  <c r="W2910" i="12"/>
  <c r="T2911" i="12"/>
  <c r="U2911" i="12" s="1"/>
  <c r="V2911" i="12"/>
  <c r="W2911" i="12"/>
  <c r="T2912" i="12"/>
  <c r="U2912" i="12" s="1"/>
  <c r="V2912" i="12"/>
  <c r="W2912" i="12"/>
  <c r="T2913" i="12"/>
  <c r="U2913" i="12" s="1"/>
  <c r="V2913" i="12"/>
  <c r="W2913" i="12"/>
  <c r="T2914" i="12"/>
  <c r="U2914" i="12" s="1"/>
  <c r="V2914" i="12"/>
  <c r="W2914" i="12"/>
  <c r="T2915" i="12"/>
  <c r="U2915" i="12" s="1"/>
  <c r="V2915" i="12"/>
  <c r="W2915" i="12"/>
  <c r="T2916" i="12"/>
  <c r="U2916" i="12" s="1"/>
  <c r="V2916" i="12"/>
  <c r="W2916" i="12"/>
  <c r="T2917" i="12"/>
  <c r="U2917" i="12" s="1"/>
  <c r="V2917" i="12"/>
  <c r="W2917" i="12"/>
  <c r="T2918" i="12"/>
  <c r="U2918" i="12" s="1"/>
  <c r="V2918" i="12"/>
  <c r="W2918" i="12"/>
  <c r="T2919" i="12"/>
  <c r="U2919" i="12" s="1"/>
  <c r="V2919" i="12"/>
  <c r="W2919" i="12"/>
  <c r="T2920" i="12"/>
  <c r="U2920" i="12" s="1"/>
  <c r="V2920" i="12"/>
  <c r="W2920" i="12"/>
  <c r="T2921" i="12"/>
  <c r="U2921" i="12" s="1"/>
  <c r="V2921" i="12"/>
  <c r="W2921" i="12"/>
  <c r="T2922" i="12"/>
  <c r="U2922" i="12" s="1"/>
  <c r="V2922" i="12"/>
  <c r="W2922" i="12"/>
  <c r="T2923" i="12"/>
  <c r="U2923" i="12" s="1"/>
  <c r="V2923" i="12"/>
  <c r="W2923" i="12"/>
  <c r="T2924" i="12"/>
  <c r="U2924" i="12" s="1"/>
  <c r="V2924" i="12"/>
  <c r="W2924" i="12"/>
  <c r="T2925" i="12"/>
  <c r="U2925" i="12" s="1"/>
  <c r="V2925" i="12"/>
  <c r="W2925" i="12"/>
  <c r="T2926" i="12"/>
  <c r="U2926" i="12" s="1"/>
  <c r="V2926" i="12"/>
  <c r="W2926" i="12"/>
  <c r="T2927" i="12"/>
  <c r="U2927" i="12" s="1"/>
  <c r="V2927" i="12"/>
  <c r="W2927" i="12"/>
  <c r="T2928" i="12"/>
  <c r="U2928" i="12" s="1"/>
  <c r="V2928" i="12"/>
  <c r="W2928" i="12"/>
  <c r="T2929" i="12"/>
  <c r="U2929" i="12" s="1"/>
  <c r="V2929" i="12"/>
  <c r="W2929" i="12"/>
  <c r="T2930" i="12"/>
  <c r="U2930" i="12" s="1"/>
  <c r="V2930" i="12"/>
  <c r="W2930" i="12"/>
  <c r="T2931" i="12"/>
  <c r="U2931" i="12" s="1"/>
  <c r="V2931" i="12"/>
  <c r="W2931" i="12"/>
  <c r="T2932" i="12"/>
  <c r="U2932" i="12" s="1"/>
  <c r="V2932" i="12"/>
  <c r="W2932" i="12"/>
  <c r="T2933" i="12"/>
  <c r="U2933" i="12" s="1"/>
  <c r="V2933" i="12"/>
  <c r="W2933" i="12"/>
  <c r="T2934" i="12"/>
  <c r="U2934" i="12" s="1"/>
  <c r="V2934" i="12"/>
  <c r="W2934" i="12"/>
  <c r="T2935" i="12"/>
  <c r="U2935" i="12" s="1"/>
  <c r="V2935" i="12"/>
  <c r="W2935" i="12"/>
  <c r="T2936" i="12"/>
  <c r="U2936" i="12" s="1"/>
  <c r="V2936" i="12"/>
  <c r="W2936" i="12"/>
  <c r="T2937" i="12"/>
  <c r="U2937" i="12" s="1"/>
  <c r="V2937" i="12"/>
  <c r="W2937" i="12"/>
  <c r="T2938" i="12"/>
  <c r="U2938" i="12" s="1"/>
  <c r="V2938" i="12"/>
  <c r="W2938" i="12"/>
  <c r="T2939" i="12"/>
  <c r="U2939" i="12" s="1"/>
  <c r="V2939" i="12"/>
  <c r="W2939" i="12"/>
  <c r="T2940" i="12"/>
  <c r="U2940" i="12" s="1"/>
  <c r="V2940" i="12"/>
  <c r="W2940" i="12"/>
  <c r="T2941" i="12"/>
  <c r="U2941" i="12" s="1"/>
  <c r="V2941" i="12"/>
  <c r="W2941" i="12"/>
  <c r="T2942" i="12"/>
  <c r="U2942" i="12" s="1"/>
  <c r="V2942" i="12"/>
  <c r="W2942" i="12"/>
  <c r="T2943" i="12"/>
  <c r="U2943" i="12" s="1"/>
  <c r="V2943" i="12"/>
  <c r="W2943" i="12"/>
  <c r="T2944" i="12"/>
  <c r="U2944" i="12" s="1"/>
  <c r="V2944" i="12"/>
  <c r="W2944" i="12"/>
  <c r="T2945" i="12"/>
  <c r="U2945" i="12" s="1"/>
  <c r="V2945" i="12"/>
  <c r="W2945" i="12"/>
  <c r="T2946" i="12"/>
  <c r="U2946" i="12" s="1"/>
  <c r="V2946" i="12"/>
  <c r="W2946" i="12"/>
  <c r="T2947" i="12"/>
  <c r="U2947" i="12" s="1"/>
  <c r="V2947" i="12"/>
  <c r="W2947" i="12"/>
  <c r="T2948" i="12"/>
  <c r="U2948" i="12" s="1"/>
  <c r="V2948" i="12"/>
  <c r="W2948" i="12"/>
  <c r="T2949" i="12"/>
  <c r="U2949" i="12" s="1"/>
  <c r="V2949" i="12"/>
  <c r="W2949" i="12"/>
  <c r="T2950" i="12"/>
  <c r="U2950" i="12" s="1"/>
  <c r="V2950" i="12"/>
  <c r="W2950" i="12"/>
  <c r="T2951" i="12"/>
  <c r="U2951" i="12" s="1"/>
  <c r="V2951" i="12"/>
  <c r="W2951" i="12"/>
  <c r="T2952" i="12"/>
  <c r="U2952" i="12" s="1"/>
  <c r="V2952" i="12"/>
  <c r="W2952" i="12"/>
  <c r="T2953" i="12"/>
  <c r="U2953" i="12" s="1"/>
  <c r="V2953" i="12"/>
  <c r="W2953" i="12"/>
  <c r="T2954" i="12"/>
  <c r="U2954" i="12" s="1"/>
  <c r="V2954" i="12"/>
  <c r="W2954" i="12"/>
  <c r="T2955" i="12"/>
  <c r="U2955" i="12" s="1"/>
  <c r="V2955" i="12"/>
  <c r="W2955" i="12"/>
  <c r="T2956" i="12"/>
  <c r="U2956" i="12" s="1"/>
  <c r="V2956" i="12"/>
  <c r="W2956" i="12"/>
  <c r="T2957" i="12"/>
  <c r="U2957" i="12" s="1"/>
  <c r="V2957" i="12"/>
  <c r="W2957" i="12"/>
  <c r="T2958" i="12"/>
  <c r="U2958" i="12" s="1"/>
  <c r="V2958" i="12"/>
  <c r="W2958" i="12"/>
  <c r="T2959" i="12"/>
  <c r="U2959" i="12" s="1"/>
  <c r="V2959" i="12"/>
  <c r="W2959" i="12"/>
  <c r="T2960" i="12"/>
  <c r="U2960" i="12" s="1"/>
  <c r="V2960" i="12"/>
  <c r="W2960" i="12"/>
  <c r="T2961" i="12"/>
  <c r="U2961" i="12" s="1"/>
  <c r="V2961" i="12"/>
  <c r="W2961" i="12"/>
  <c r="T2962" i="12"/>
  <c r="U2962" i="12" s="1"/>
  <c r="V2962" i="12"/>
  <c r="W2962" i="12"/>
  <c r="T2963" i="12"/>
  <c r="U2963" i="12" s="1"/>
  <c r="V2963" i="12"/>
  <c r="W2963" i="12"/>
  <c r="T2964" i="12"/>
  <c r="U2964" i="12" s="1"/>
  <c r="V2964" i="12"/>
  <c r="W2964" i="12"/>
  <c r="T2965" i="12"/>
  <c r="U2965" i="12" s="1"/>
  <c r="V2965" i="12"/>
  <c r="W2965" i="12"/>
  <c r="T2966" i="12"/>
  <c r="U2966" i="12" s="1"/>
  <c r="V2966" i="12"/>
  <c r="W2966" i="12"/>
  <c r="T2967" i="12"/>
  <c r="U2967" i="12" s="1"/>
  <c r="V2967" i="12"/>
  <c r="W2967" i="12"/>
  <c r="T2968" i="12"/>
  <c r="U2968" i="12" s="1"/>
  <c r="V2968" i="12"/>
  <c r="W2968" i="12"/>
  <c r="T2969" i="12"/>
  <c r="U2969" i="12" s="1"/>
  <c r="V2969" i="12"/>
  <c r="W2969" i="12"/>
  <c r="T2970" i="12"/>
  <c r="U2970" i="12" s="1"/>
  <c r="V2970" i="12"/>
  <c r="W2970" i="12"/>
  <c r="T2971" i="12"/>
  <c r="U2971" i="12" s="1"/>
  <c r="V2971" i="12"/>
  <c r="W2971" i="12"/>
  <c r="T2972" i="12"/>
  <c r="U2972" i="12" s="1"/>
  <c r="V2972" i="12"/>
  <c r="W2972" i="12"/>
  <c r="T2973" i="12"/>
  <c r="U2973" i="12" s="1"/>
  <c r="V2973" i="12"/>
  <c r="W2973" i="12"/>
  <c r="T2974" i="12"/>
  <c r="U2974" i="12" s="1"/>
  <c r="V2974" i="12"/>
  <c r="W2974" i="12"/>
  <c r="T2975" i="12"/>
  <c r="U2975" i="12" s="1"/>
  <c r="V2975" i="12"/>
  <c r="W2975" i="12"/>
  <c r="T2976" i="12"/>
  <c r="U2976" i="12" s="1"/>
  <c r="V2976" i="12"/>
  <c r="W2976" i="12"/>
  <c r="T2977" i="12"/>
  <c r="U2977" i="12" s="1"/>
  <c r="V2977" i="12"/>
  <c r="W2977" i="12"/>
  <c r="T2978" i="12"/>
  <c r="U2978" i="12" s="1"/>
  <c r="V2978" i="12"/>
  <c r="W2978" i="12"/>
  <c r="T2979" i="12"/>
  <c r="U2979" i="12" s="1"/>
  <c r="V2979" i="12"/>
  <c r="W2979" i="12"/>
  <c r="T2980" i="12"/>
  <c r="U2980" i="12" s="1"/>
  <c r="V2980" i="12"/>
  <c r="W2980" i="12"/>
  <c r="T2981" i="12"/>
  <c r="U2981" i="12" s="1"/>
  <c r="V2981" i="12"/>
  <c r="W2981" i="12"/>
  <c r="T2982" i="12"/>
  <c r="U2982" i="12" s="1"/>
  <c r="V2982" i="12"/>
  <c r="W2982" i="12"/>
  <c r="T2983" i="12"/>
  <c r="U2983" i="12" s="1"/>
  <c r="V2983" i="12"/>
  <c r="W2983" i="12"/>
  <c r="T2984" i="12"/>
  <c r="U2984" i="12" s="1"/>
  <c r="V2984" i="12"/>
  <c r="W2984" i="12"/>
  <c r="T2985" i="12"/>
  <c r="U2985" i="12" s="1"/>
  <c r="V2985" i="12"/>
  <c r="W2985" i="12"/>
  <c r="T2986" i="12"/>
  <c r="U2986" i="12" s="1"/>
  <c r="V2986" i="12"/>
  <c r="W2986" i="12"/>
  <c r="T2987" i="12"/>
  <c r="U2987" i="12" s="1"/>
  <c r="V2987" i="12"/>
  <c r="W2987" i="12"/>
  <c r="T2988" i="12"/>
  <c r="U2988" i="12" s="1"/>
  <c r="V2988" i="12"/>
  <c r="W2988" i="12"/>
  <c r="T2989" i="12"/>
  <c r="U2989" i="12" s="1"/>
  <c r="V2989" i="12"/>
  <c r="W2989" i="12"/>
  <c r="T2990" i="12"/>
  <c r="U2990" i="12" s="1"/>
  <c r="V2990" i="12"/>
  <c r="W2990" i="12"/>
  <c r="T2991" i="12"/>
  <c r="U2991" i="12" s="1"/>
  <c r="V2991" i="12"/>
  <c r="W2991" i="12"/>
  <c r="T2992" i="12"/>
  <c r="U2992" i="12" s="1"/>
  <c r="V2992" i="12"/>
  <c r="W2992" i="12"/>
  <c r="T2993" i="12"/>
  <c r="U2993" i="12" s="1"/>
  <c r="V2993" i="12"/>
  <c r="W2993" i="12"/>
  <c r="T2994" i="12"/>
  <c r="U2994" i="12" s="1"/>
  <c r="V2994" i="12"/>
  <c r="W2994" i="12"/>
  <c r="T2995" i="12"/>
  <c r="U2995" i="12" s="1"/>
  <c r="V2995" i="12"/>
  <c r="W2995" i="12"/>
  <c r="T2996" i="12"/>
  <c r="U2996" i="12" s="1"/>
  <c r="V2996" i="12"/>
  <c r="W2996" i="12"/>
  <c r="T2997" i="12"/>
  <c r="U2997" i="12" s="1"/>
  <c r="V2997" i="12"/>
  <c r="W2997" i="12"/>
  <c r="T2998" i="12"/>
  <c r="U2998" i="12" s="1"/>
  <c r="V2998" i="12"/>
  <c r="W2998" i="12"/>
  <c r="T2999" i="12"/>
  <c r="U2999" i="12" s="1"/>
  <c r="V2999" i="12"/>
  <c r="W2999" i="12"/>
  <c r="T3000" i="12"/>
  <c r="U3000" i="12" s="1"/>
  <c r="V3000" i="12"/>
  <c r="W3000" i="12"/>
  <c r="T3001" i="12"/>
  <c r="U3001" i="12" s="1"/>
  <c r="V3001" i="12"/>
  <c r="W3001" i="12"/>
  <c r="T3002" i="12"/>
  <c r="U3002" i="12" s="1"/>
  <c r="V3002" i="12"/>
  <c r="W3002" i="12"/>
  <c r="T3003" i="12"/>
  <c r="U3003" i="12" s="1"/>
  <c r="V3003" i="12"/>
  <c r="W3003" i="12"/>
  <c r="T3004" i="12"/>
  <c r="U3004" i="12" s="1"/>
  <c r="V3004" i="12"/>
  <c r="W3004" i="12"/>
  <c r="T3005" i="12"/>
  <c r="U3005" i="12" s="1"/>
  <c r="V3005" i="12"/>
  <c r="W3005" i="12"/>
  <c r="T3006" i="12"/>
  <c r="U3006" i="12" s="1"/>
  <c r="V3006" i="12"/>
  <c r="W3006" i="12"/>
  <c r="T3007" i="12"/>
  <c r="U3007" i="12" s="1"/>
  <c r="V3007" i="12"/>
  <c r="W3007" i="12"/>
  <c r="T3008" i="12"/>
  <c r="U3008" i="12" s="1"/>
  <c r="V3008" i="12"/>
  <c r="W3008" i="12"/>
  <c r="T3009" i="12"/>
  <c r="U3009" i="12" s="1"/>
  <c r="V3009" i="12"/>
  <c r="W3009" i="12"/>
  <c r="T3010" i="12"/>
  <c r="U3010" i="12" s="1"/>
  <c r="V3010" i="12"/>
  <c r="W3010" i="12"/>
  <c r="T3011" i="12"/>
  <c r="U3011" i="12" s="1"/>
  <c r="V3011" i="12"/>
  <c r="W3011" i="12"/>
  <c r="T3012" i="12"/>
  <c r="U3012" i="12" s="1"/>
  <c r="V3012" i="12"/>
  <c r="W3012" i="12"/>
  <c r="T3013" i="12"/>
  <c r="U3013" i="12" s="1"/>
  <c r="V3013" i="12"/>
  <c r="W3013" i="12"/>
  <c r="T3014" i="12"/>
  <c r="U3014" i="12" s="1"/>
  <c r="V3014" i="12"/>
  <c r="W3014" i="12"/>
  <c r="T3015" i="12"/>
  <c r="U3015" i="12" s="1"/>
  <c r="V3015" i="12"/>
  <c r="W3015" i="12"/>
  <c r="T3016" i="12"/>
  <c r="U3016" i="12" s="1"/>
  <c r="V3016" i="12"/>
  <c r="W3016" i="12"/>
  <c r="T3017" i="12"/>
  <c r="U3017" i="12" s="1"/>
  <c r="V3017" i="12"/>
  <c r="W3017" i="12"/>
  <c r="T3018" i="12"/>
  <c r="U3018" i="12" s="1"/>
  <c r="V3018" i="12"/>
  <c r="W3018" i="12"/>
  <c r="T3019" i="12"/>
  <c r="U3019" i="12" s="1"/>
  <c r="V3019" i="12"/>
  <c r="W3019" i="12"/>
  <c r="T3020" i="12"/>
  <c r="U3020" i="12" s="1"/>
  <c r="V3020" i="12"/>
  <c r="W3020" i="12"/>
  <c r="T3021" i="12"/>
  <c r="U3021" i="12" s="1"/>
  <c r="V3021" i="12"/>
  <c r="W3021" i="12"/>
  <c r="T3022" i="12"/>
  <c r="U3022" i="12" s="1"/>
  <c r="V3022" i="12"/>
  <c r="W3022" i="12"/>
  <c r="T3023" i="12"/>
  <c r="U3023" i="12" s="1"/>
  <c r="V3023" i="12"/>
  <c r="W3023" i="12"/>
  <c r="T3024" i="12"/>
  <c r="U3024" i="12" s="1"/>
  <c r="V3024" i="12"/>
  <c r="W3024" i="12"/>
  <c r="T3025" i="12"/>
  <c r="U3025" i="12" s="1"/>
  <c r="V3025" i="12"/>
  <c r="W3025" i="12"/>
  <c r="T3026" i="12"/>
  <c r="U3026" i="12" s="1"/>
  <c r="V3026" i="12"/>
  <c r="W3026" i="12"/>
  <c r="T3027" i="12"/>
  <c r="U3027" i="12" s="1"/>
  <c r="V3027" i="12"/>
  <c r="W3027" i="12"/>
  <c r="T3028" i="12"/>
  <c r="U3028" i="12" s="1"/>
  <c r="V3028" i="12"/>
  <c r="W3028" i="12"/>
  <c r="T3029" i="12"/>
  <c r="U3029" i="12" s="1"/>
  <c r="V3029" i="12"/>
  <c r="W3029" i="12"/>
  <c r="T3030" i="12"/>
  <c r="U3030" i="12" s="1"/>
  <c r="V3030" i="12"/>
  <c r="W3030" i="12"/>
  <c r="T3031" i="12"/>
  <c r="U3031" i="12" s="1"/>
  <c r="V3031" i="12"/>
  <c r="W3031" i="12"/>
  <c r="T3032" i="12"/>
  <c r="U3032" i="12" s="1"/>
  <c r="V3032" i="12"/>
  <c r="W3032" i="12"/>
  <c r="T3033" i="12"/>
  <c r="U3033" i="12" s="1"/>
  <c r="V3033" i="12"/>
  <c r="W3033" i="12"/>
  <c r="T3034" i="12"/>
  <c r="U3034" i="12" s="1"/>
  <c r="V3034" i="12"/>
  <c r="W3034" i="12"/>
  <c r="T3035" i="12"/>
  <c r="U3035" i="12" s="1"/>
  <c r="V3035" i="12"/>
  <c r="W3035" i="12"/>
  <c r="T3036" i="12"/>
  <c r="U3036" i="12" s="1"/>
  <c r="V3036" i="12"/>
  <c r="W3036" i="12"/>
  <c r="T3037" i="12"/>
  <c r="U3037" i="12" s="1"/>
  <c r="V3037" i="12"/>
  <c r="W3037" i="12"/>
  <c r="T3038" i="12"/>
  <c r="U3038" i="12" s="1"/>
  <c r="V3038" i="12"/>
  <c r="W3038" i="12"/>
  <c r="T3039" i="12"/>
  <c r="U3039" i="12" s="1"/>
  <c r="V3039" i="12"/>
  <c r="W3039" i="12"/>
  <c r="T3040" i="12"/>
  <c r="U3040" i="12" s="1"/>
  <c r="V3040" i="12"/>
  <c r="W3040" i="12"/>
  <c r="T3041" i="12"/>
  <c r="U3041" i="12" s="1"/>
  <c r="V3041" i="12"/>
  <c r="W3041" i="12"/>
  <c r="T3042" i="12"/>
  <c r="U3042" i="12" s="1"/>
  <c r="V3042" i="12"/>
  <c r="W3042" i="12"/>
  <c r="T3043" i="12"/>
  <c r="U3043" i="12" s="1"/>
  <c r="V3043" i="12"/>
  <c r="W3043" i="12"/>
  <c r="T3044" i="12"/>
  <c r="U3044" i="12" s="1"/>
  <c r="V3044" i="12"/>
  <c r="W3044" i="12"/>
  <c r="T3045" i="12"/>
  <c r="U3045" i="12" s="1"/>
  <c r="V3045" i="12"/>
  <c r="W3045" i="12"/>
  <c r="T3046" i="12"/>
  <c r="U3046" i="12" s="1"/>
  <c r="V3046" i="12"/>
  <c r="W3046" i="12"/>
  <c r="T3047" i="12"/>
  <c r="U3047" i="12" s="1"/>
  <c r="V3047" i="12"/>
  <c r="W3047" i="12"/>
  <c r="T3048" i="12"/>
  <c r="U3048" i="12" s="1"/>
  <c r="V3048" i="12"/>
  <c r="W3048" i="12"/>
  <c r="T3049" i="12"/>
  <c r="U3049" i="12" s="1"/>
  <c r="V3049" i="12"/>
  <c r="W3049" i="12"/>
  <c r="T3050" i="12"/>
  <c r="U3050" i="12" s="1"/>
  <c r="V3050" i="12"/>
  <c r="W3050" i="12"/>
  <c r="T3051" i="12"/>
  <c r="U3051" i="12" s="1"/>
  <c r="V3051" i="12"/>
  <c r="W3051" i="12"/>
  <c r="T3052" i="12"/>
  <c r="U3052" i="12" s="1"/>
  <c r="V3052" i="12"/>
  <c r="W3052" i="12"/>
  <c r="T3053" i="12"/>
  <c r="U3053" i="12" s="1"/>
  <c r="V3053" i="12"/>
  <c r="W3053" i="12"/>
  <c r="T3054" i="12"/>
  <c r="U3054" i="12" s="1"/>
  <c r="V3054" i="12"/>
  <c r="W3054" i="12"/>
  <c r="T3055" i="12"/>
  <c r="U3055" i="12" s="1"/>
  <c r="V3055" i="12"/>
  <c r="W3055" i="12"/>
  <c r="T3056" i="12"/>
  <c r="U3056" i="12" s="1"/>
  <c r="V3056" i="12"/>
  <c r="W3056" i="12"/>
  <c r="T3057" i="12"/>
  <c r="U3057" i="12" s="1"/>
  <c r="V3057" i="12"/>
  <c r="W3057" i="12"/>
  <c r="T3058" i="12"/>
  <c r="U3058" i="12" s="1"/>
  <c r="V3058" i="12"/>
  <c r="W3058" i="12"/>
  <c r="T3059" i="12"/>
  <c r="U3059" i="12" s="1"/>
  <c r="V3059" i="12"/>
  <c r="W3059" i="12"/>
  <c r="T3060" i="12"/>
  <c r="U3060" i="12" s="1"/>
  <c r="V3060" i="12"/>
  <c r="W3060" i="12"/>
  <c r="T3061" i="12"/>
  <c r="U3061" i="12" s="1"/>
  <c r="V3061" i="12"/>
  <c r="W3061" i="12"/>
  <c r="T3062" i="12"/>
  <c r="U3062" i="12" s="1"/>
  <c r="V3062" i="12"/>
  <c r="W3062" i="12"/>
  <c r="T3063" i="12"/>
  <c r="U3063" i="12" s="1"/>
  <c r="V3063" i="12"/>
  <c r="W3063" i="12"/>
  <c r="T3064" i="12"/>
  <c r="U3064" i="12" s="1"/>
  <c r="V3064" i="12"/>
  <c r="W3064" i="12"/>
  <c r="T3065" i="12"/>
  <c r="U3065" i="12" s="1"/>
  <c r="V3065" i="12"/>
  <c r="W3065" i="12"/>
  <c r="T3066" i="12"/>
  <c r="U3066" i="12" s="1"/>
  <c r="V3066" i="12"/>
  <c r="W3066" i="12"/>
  <c r="T3067" i="12"/>
  <c r="U3067" i="12" s="1"/>
  <c r="V3067" i="12"/>
  <c r="W3067" i="12"/>
  <c r="T3068" i="12"/>
  <c r="U3068" i="12" s="1"/>
  <c r="V3068" i="12"/>
  <c r="W3068" i="12"/>
  <c r="T3069" i="12"/>
  <c r="U3069" i="12" s="1"/>
  <c r="V3069" i="12"/>
  <c r="W3069" i="12"/>
  <c r="T3070" i="12"/>
  <c r="U3070" i="12" s="1"/>
  <c r="V3070" i="12"/>
  <c r="W3070" i="12"/>
  <c r="T3071" i="12"/>
  <c r="U3071" i="12" s="1"/>
  <c r="V3071" i="12"/>
  <c r="W3071" i="12"/>
  <c r="T3072" i="12"/>
  <c r="U3072" i="12" s="1"/>
  <c r="V3072" i="12"/>
  <c r="W3072" i="12"/>
  <c r="T3073" i="12"/>
  <c r="U3073" i="12" s="1"/>
  <c r="V3073" i="12"/>
  <c r="W3073" i="12"/>
  <c r="T3074" i="12"/>
  <c r="U3074" i="12" s="1"/>
  <c r="V3074" i="12"/>
  <c r="W3074" i="12"/>
  <c r="T3075" i="12"/>
  <c r="U3075" i="12" s="1"/>
  <c r="V3075" i="12"/>
  <c r="W3075" i="12"/>
  <c r="T3076" i="12"/>
  <c r="U3076" i="12" s="1"/>
  <c r="V3076" i="12"/>
  <c r="W3076" i="12"/>
  <c r="T3077" i="12"/>
  <c r="U3077" i="12" s="1"/>
  <c r="V3077" i="12"/>
  <c r="W3077" i="12"/>
  <c r="T3078" i="12"/>
  <c r="U3078" i="12" s="1"/>
  <c r="V3078" i="12"/>
  <c r="W3078" i="12"/>
  <c r="T3079" i="12"/>
  <c r="U3079" i="12" s="1"/>
  <c r="V3079" i="12"/>
  <c r="W3079" i="12"/>
  <c r="T3080" i="12"/>
  <c r="U3080" i="12" s="1"/>
  <c r="V3080" i="12"/>
  <c r="W3080" i="12"/>
  <c r="T3081" i="12"/>
  <c r="U3081" i="12" s="1"/>
  <c r="V3081" i="12"/>
  <c r="W3081" i="12"/>
  <c r="T3082" i="12"/>
  <c r="U3082" i="12" s="1"/>
  <c r="V3082" i="12"/>
  <c r="W3082" i="12"/>
  <c r="T3083" i="12"/>
  <c r="U3083" i="12" s="1"/>
  <c r="V3083" i="12"/>
  <c r="W3083" i="12"/>
  <c r="T3084" i="12"/>
  <c r="U3084" i="12" s="1"/>
  <c r="V3084" i="12"/>
  <c r="W3084" i="12"/>
  <c r="T3085" i="12"/>
  <c r="U3085" i="12" s="1"/>
  <c r="V3085" i="12"/>
  <c r="W3085" i="12"/>
  <c r="T3086" i="12"/>
  <c r="U3086" i="12" s="1"/>
  <c r="V3086" i="12"/>
  <c r="W3086" i="12"/>
  <c r="T3087" i="12"/>
  <c r="U3087" i="12" s="1"/>
  <c r="V3087" i="12"/>
  <c r="W3087" i="12"/>
  <c r="T3088" i="12"/>
  <c r="U3088" i="12" s="1"/>
  <c r="V3088" i="12"/>
  <c r="W3088" i="12"/>
  <c r="T3089" i="12"/>
  <c r="U3089" i="12" s="1"/>
  <c r="V3089" i="12"/>
  <c r="W3089" i="12"/>
  <c r="T3090" i="12"/>
  <c r="U3090" i="12" s="1"/>
  <c r="V3090" i="12"/>
  <c r="W3090" i="12"/>
  <c r="T3091" i="12"/>
  <c r="U3091" i="12" s="1"/>
  <c r="V3091" i="12"/>
  <c r="W3091" i="12"/>
  <c r="T3092" i="12"/>
  <c r="U3092" i="12" s="1"/>
  <c r="V3092" i="12"/>
  <c r="W3092" i="12"/>
  <c r="T3093" i="12"/>
  <c r="U3093" i="12" s="1"/>
  <c r="V3093" i="12"/>
  <c r="W3093" i="12"/>
  <c r="T3094" i="12"/>
  <c r="U3094" i="12" s="1"/>
  <c r="V3094" i="12"/>
  <c r="W3094" i="12"/>
  <c r="T3095" i="12"/>
  <c r="U3095" i="12" s="1"/>
  <c r="V3095" i="12"/>
  <c r="W3095" i="12"/>
  <c r="T3096" i="12"/>
  <c r="U3096" i="12" s="1"/>
  <c r="V3096" i="12"/>
  <c r="W3096" i="12"/>
  <c r="T3097" i="12"/>
  <c r="U3097" i="12" s="1"/>
  <c r="V3097" i="12"/>
  <c r="W3097" i="12"/>
  <c r="T3098" i="12"/>
  <c r="U3098" i="12" s="1"/>
  <c r="V3098" i="12"/>
  <c r="W3098" i="12"/>
  <c r="T3099" i="12"/>
  <c r="U3099" i="12" s="1"/>
  <c r="V3099" i="12"/>
  <c r="W3099" i="12"/>
  <c r="T3100" i="12"/>
  <c r="U3100" i="12" s="1"/>
  <c r="V3100" i="12"/>
  <c r="W3100" i="12"/>
  <c r="T3101" i="12"/>
  <c r="U3101" i="12" s="1"/>
  <c r="V3101" i="12"/>
  <c r="W3101" i="12"/>
  <c r="T3102" i="12"/>
  <c r="U3102" i="12" s="1"/>
  <c r="V3102" i="12"/>
  <c r="W3102" i="12"/>
  <c r="T3103" i="12"/>
  <c r="U3103" i="12" s="1"/>
  <c r="V3103" i="12"/>
  <c r="W3103" i="12"/>
  <c r="T3104" i="12"/>
  <c r="U3104" i="12" s="1"/>
  <c r="V3104" i="12"/>
  <c r="W3104" i="12"/>
  <c r="T3105" i="12"/>
  <c r="U3105" i="12" s="1"/>
  <c r="V3105" i="12"/>
  <c r="W3105" i="12"/>
  <c r="T3106" i="12"/>
  <c r="U3106" i="12" s="1"/>
  <c r="V3106" i="12"/>
  <c r="W3106" i="12"/>
  <c r="T3107" i="12"/>
  <c r="U3107" i="12" s="1"/>
  <c r="V3107" i="12"/>
  <c r="W3107" i="12"/>
  <c r="T3108" i="12"/>
  <c r="U3108" i="12" s="1"/>
  <c r="V3108" i="12"/>
  <c r="W3108" i="12"/>
  <c r="T3109" i="12"/>
  <c r="U3109" i="12" s="1"/>
  <c r="V3109" i="12"/>
  <c r="W3109" i="12"/>
  <c r="T3110" i="12"/>
  <c r="U3110" i="12" s="1"/>
  <c r="V3110" i="12"/>
  <c r="W3110" i="12"/>
  <c r="T3111" i="12"/>
  <c r="U3111" i="12" s="1"/>
  <c r="V3111" i="12"/>
  <c r="W3111" i="12"/>
  <c r="T3112" i="12"/>
  <c r="U3112" i="12" s="1"/>
  <c r="V3112" i="12"/>
  <c r="W3112" i="12"/>
  <c r="T3113" i="12"/>
  <c r="U3113" i="12" s="1"/>
  <c r="V3113" i="12"/>
  <c r="W3113" i="12"/>
  <c r="T3114" i="12"/>
  <c r="U3114" i="12" s="1"/>
  <c r="V3114" i="12"/>
  <c r="W3114" i="12"/>
  <c r="T3115" i="12"/>
  <c r="U3115" i="12" s="1"/>
  <c r="V3115" i="12"/>
  <c r="W3115" i="12"/>
  <c r="T3116" i="12"/>
  <c r="U3116" i="12" s="1"/>
  <c r="V3116" i="12"/>
  <c r="W3116" i="12"/>
  <c r="T3117" i="12"/>
  <c r="U3117" i="12" s="1"/>
  <c r="V3117" i="12"/>
  <c r="W3117" i="12"/>
  <c r="T3118" i="12"/>
  <c r="U3118" i="12" s="1"/>
  <c r="V3118" i="12"/>
  <c r="W3118" i="12"/>
  <c r="T3119" i="12"/>
  <c r="U3119" i="12" s="1"/>
  <c r="V3119" i="12"/>
  <c r="W3119" i="12"/>
  <c r="T3120" i="12"/>
  <c r="U3120" i="12" s="1"/>
  <c r="V3120" i="12"/>
  <c r="W3120" i="12"/>
  <c r="T3121" i="12"/>
  <c r="U3121" i="12" s="1"/>
  <c r="V3121" i="12"/>
  <c r="W3121" i="12"/>
  <c r="T3122" i="12"/>
  <c r="U3122" i="12" s="1"/>
  <c r="V3122" i="12"/>
  <c r="W3122" i="12"/>
  <c r="T3123" i="12"/>
  <c r="U3123" i="12" s="1"/>
  <c r="V3123" i="12"/>
  <c r="W3123" i="12"/>
  <c r="T3124" i="12"/>
  <c r="U3124" i="12" s="1"/>
  <c r="V3124" i="12"/>
  <c r="W3124" i="12"/>
  <c r="T3125" i="12"/>
  <c r="U3125" i="12" s="1"/>
  <c r="V3125" i="12"/>
  <c r="W3125" i="12"/>
  <c r="T3126" i="12"/>
  <c r="U3126" i="12" s="1"/>
  <c r="V3126" i="12"/>
  <c r="W3126" i="12"/>
  <c r="T3127" i="12"/>
  <c r="U3127" i="12" s="1"/>
  <c r="V3127" i="12"/>
  <c r="W3127" i="12"/>
  <c r="T3128" i="12"/>
  <c r="U3128" i="12" s="1"/>
  <c r="V3128" i="12"/>
  <c r="W3128" i="12"/>
  <c r="T3129" i="12"/>
  <c r="U3129" i="12" s="1"/>
  <c r="V3129" i="12"/>
  <c r="W3129" i="12"/>
  <c r="T3130" i="12"/>
  <c r="U3130" i="12" s="1"/>
  <c r="V3130" i="12"/>
  <c r="W3130" i="12"/>
  <c r="T3131" i="12"/>
  <c r="U3131" i="12" s="1"/>
  <c r="V3131" i="12"/>
  <c r="W3131" i="12"/>
  <c r="T3132" i="12"/>
  <c r="U3132" i="12" s="1"/>
  <c r="V3132" i="12"/>
  <c r="W3132" i="12"/>
  <c r="T3133" i="12"/>
  <c r="U3133" i="12" s="1"/>
  <c r="V3133" i="12"/>
  <c r="W3133" i="12"/>
  <c r="T3134" i="12"/>
  <c r="U3134" i="12" s="1"/>
  <c r="V3134" i="12"/>
  <c r="W3134" i="12"/>
  <c r="T3135" i="12"/>
  <c r="U3135" i="12" s="1"/>
  <c r="V3135" i="12"/>
  <c r="W3135" i="12"/>
  <c r="T3136" i="12"/>
  <c r="U3136" i="12" s="1"/>
  <c r="V3136" i="12"/>
  <c r="W3136" i="12"/>
  <c r="T3137" i="12"/>
  <c r="U3137" i="12" s="1"/>
  <c r="V3137" i="12"/>
  <c r="W3137" i="12"/>
  <c r="T3138" i="12"/>
  <c r="U3138" i="12" s="1"/>
  <c r="V3138" i="12"/>
  <c r="W3138" i="12"/>
  <c r="T3139" i="12"/>
  <c r="U3139" i="12" s="1"/>
  <c r="V3139" i="12"/>
  <c r="W3139" i="12"/>
  <c r="T3140" i="12"/>
  <c r="U3140" i="12" s="1"/>
  <c r="V3140" i="12"/>
  <c r="W3140" i="12"/>
  <c r="T3141" i="12"/>
  <c r="U3141" i="12" s="1"/>
  <c r="V3141" i="12"/>
  <c r="W3141" i="12"/>
  <c r="T3142" i="12"/>
  <c r="U3142" i="12" s="1"/>
  <c r="V3142" i="12"/>
  <c r="W3142" i="12"/>
  <c r="T3143" i="12"/>
  <c r="U3143" i="12" s="1"/>
  <c r="V3143" i="12"/>
  <c r="W3143" i="12"/>
  <c r="T3144" i="12"/>
  <c r="U3144" i="12" s="1"/>
  <c r="V3144" i="12"/>
  <c r="W3144" i="12"/>
  <c r="T3145" i="12"/>
  <c r="U3145" i="12" s="1"/>
  <c r="V3145" i="12"/>
  <c r="W3145" i="12"/>
  <c r="T3146" i="12"/>
  <c r="U3146" i="12" s="1"/>
  <c r="V3146" i="12"/>
  <c r="W3146" i="12"/>
  <c r="T3147" i="12"/>
  <c r="U3147" i="12" s="1"/>
  <c r="V3147" i="12"/>
  <c r="W3147" i="12"/>
  <c r="T3148" i="12"/>
  <c r="U3148" i="12" s="1"/>
  <c r="V3148" i="12"/>
  <c r="W3148" i="12"/>
  <c r="T3149" i="12"/>
  <c r="U3149" i="12" s="1"/>
  <c r="V3149" i="12"/>
  <c r="W3149" i="12"/>
  <c r="T3150" i="12"/>
  <c r="U3150" i="12" s="1"/>
  <c r="V3150" i="12"/>
  <c r="W3150" i="12"/>
  <c r="T3151" i="12"/>
  <c r="U3151" i="12" s="1"/>
  <c r="V3151" i="12"/>
  <c r="W3151" i="12"/>
  <c r="T3152" i="12"/>
  <c r="U3152" i="12" s="1"/>
  <c r="V3152" i="12"/>
  <c r="W3152" i="12"/>
  <c r="T3153" i="12"/>
  <c r="U3153" i="12" s="1"/>
  <c r="V3153" i="12"/>
  <c r="W3153" i="12"/>
  <c r="T3154" i="12"/>
  <c r="U3154" i="12" s="1"/>
  <c r="V3154" i="12"/>
  <c r="W3154" i="12"/>
  <c r="T3155" i="12"/>
  <c r="U3155" i="12" s="1"/>
  <c r="V3155" i="12"/>
  <c r="W3155" i="12"/>
  <c r="T3156" i="12"/>
  <c r="U3156" i="12" s="1"/>
  <c r="V3156" i="12"/>
  <c r="W3156" i="12"/>
  <c r="T3157" i="12"/>
  <c r="U3157" i="12" s="1"/>
  <c r="V3157" i="12"/>
  <c r="W3157" i="12"/>
  <c r="T3158" i="12"/>
  <c r="U3158" i="12" s="1"/>
  <c r="V3158" i="12"/>
  <c r="W3158" i="12"/>
  <c r="T3159" i="12"/>
  <c r="U3159" i="12" s="1"/>
  <c r="V3159" i="12"/>
  <c r="W3159" i="12"/>
  <c r="T3160" i="12"/>
  <c r="U3160" i="12" s="1"/>
  <c r="V3160" i="12"/>
  <c r="W3160" i="12"/>
  <c r="T3161" i="12"/>
  <c r="U3161" i="12" s="1"/>
  <c r="V3161" i="12"/>
  <c r="W3161" i="12"/>
  <c r="T3162" i="12"/>
  <c r="U3162" i="12" s="1"/>
  <c r="V3162" i="12"/>
  <c r="W3162" i="12"/>
  <c r="T3163" i="12"/>
  <c r="U3163" i="12" s="1"/>
  <c r="V3163" i="12"/>
  <c r="W3163" i="12"/>
  <c r="T3164" i="12"/>
  <c r="U3164" i="12" s="1"/>
  <c r="V3164" i="12"/>
  <c r="W3164" i="12"/>
  <c r="T3165" i="12"/>
  <c r="U3165" i="12" s="1"/>
  <c r="V3165" i="12"/>
  <c r="W3165" i="12"/>
  <c r="T3166" i="12"/>
  <c r="U3166" i="12" s="1"/>
  <c r="V3166" i="12"/>
  <c r="W3166" i="12"/>
  <c r="T3167" i="12"/>
  <c r="U3167" i="12" s="1"/>
  <c r="V3167" i="12"/>
  <c r="W3167" i="12"/>
  <c r="T3168" i="12"/>
  <c r="U3168" i="12" s="1"/>
  <c r="V3168" i="12"/>
  <c r="W3168" i="12"/>
  <c r="T3169" i="12"/>
  <c r="U3169" i="12" s="1"/>
  <c r="V3169" i="12"/>
  <c r="W3169" i="12"/>
  <c r="T3170" i="12"/>
  <c r="U3170" i="12" s="1"/>
  <c r="V3170" i="12"/>
  <c r="W3170" i="12"/>
  <c r="T3171" i="12"/>
  <c r="U3171" i="12" s="1"/>
  <c r="V3171" i="12"/>
  <c r="W3171" i="12"/>
  <c r="T3172" i="12"/>
  <c r="U3172" i="12" s="1"/>
  <c r="V3172" i="12"/>
  <c r="W3172" i="12"/>
  <c r="T3173" i="12"/>
  <c r="U3173" i="12" s="1"/>
  <c r="V3173" i="12"/>
  <c r="W3173" i="12"/>
  <c r="T3174" i="12"/>
  <c r="U3174" i="12" s="1"/>
  <c r="V3174" i="12"/>
  <c r="W3174" i="12"/>
  <c r="T3175" i="12"/>
  <c r="U3175" i="12" s="1"/>
  <c r="V3175" i="12"/>
  <c r="W3175" i="12"/>
  <c r="T3176" i="12"/>
  <c r="U3176" i="12" s="1"/>
  <c r="V3176" i="12"/>
  <c r="W3176" i="12"/>
  <c r="T3177" i="12"/>
  <c r="U3177" i="12" s="1"/>
  <c r="V3177" i="12"/>
  <c r="W3177" i="12"/>
  <c r="T3178" i="12"/>
  <c r="U3178" i="12" s="1"/>
  <c r="V3178" i="12"/>
  <c r="W3178" i="12"/>
  <c r="T3179" i="12"/>
  <c r="U3179" i="12" s="1"/>
  <c r="V3179" i="12"/>
  <c r="W3179" i="12"/>
  <c r="T3180" i="12"/>
  <c r="U3180" i="12" s="1"/>
  <c r="V3180" i="12"/>
  <c r="W3180" i="12"/>
  <c r="T3181" i="12"/>
  <c r="U3181" i="12" s="1"/>
  <c r="V3181" i="12"/>
  <c r="W3181" i="12"/>
  <c r="T3182" i="12"/>
  <c r="U3182" i="12" s="1"/>
  <c r="V3182" i="12"/>
  <c r="W3182" i="12"/>
  <c r="T3183" i="12"/>
  <c r="U3183" i="12" s="1"/>
  <c r="V3183" i="12"/>
  <c r="W3183" i="12"/>
  <c r="T3184" i="12"/>
  <c r="U3184" i="12" s="1"/>
  <c r="V3184" i="12"/>
  <c r="W3184" i="12"/>
  <c r="T3185" i="12"/>
  <c r="U3185" i="12" s="1"/>
  <c r="V3185" i="12"/>
  <c r="W3185" i="12"/>
  <c r="T3186" i="12"/>
  <c r="U3186" i="12" s="1"/>
  <c r="V3186" i="12"/>
  <c r="W3186" i="12"/>
  <c r="T3187" i="12"/>
  <c r="U3187" i="12" s="1"/>
  <c r="V3187" i="12"/>
  <c r="W3187" i="12"/>
  <c r="T3188" i="12"/>
  <c r="U3188" i="12" s="1"/>
  <c r="V3188" i="12"/>
  <c r="W3188" i="12"/>
  <c r="T3189" i="12"/>
  <c r="U3189" i="12" s="1"/>
  <c r="V3189" i="12"/>
  <c r="W3189" i="12"/>
  <c r="T3190" i="12"/>
  <c r="U3190" i="12" s="1"/>
  <c r="V3190" i="12"/>
  <c r="W3190" i="12"/>
  <c r="T3191" i="12"/>
  <c r="U3191" i="12" s="1"/>
  <c r="V3191" i="12"/>
  <c r="W3191" i="12"/>
  <c r="T3192" i="12"/>
  <c r="U3192" i="12" s="1"/>
  <c r="V3192" i="12"/>
  <c r="W3192" i="12"/>
  <c r="T3193" i="12"/>
  <c r="U3193" i="12" s="1"/>
  <c r="V3193" i="12"/>
  <c r="W3193" i="12"/>
  <c r="T3194" i="12"/>
  <c r="U3194" i="12" s="1"/>
  <c r="V3194" i="12"/>
  <c r="W3194" i="12"/>
  <c r="T3195" i="12"/>
  <c r="U3195" i="12" s="1"/>
  <c r="V3195" i="12"/>
  <c r="W3195" i="12"/>
  <c r="T3196" i="12"/>
  <c r="U3196" i="12" s="1"/>
  <c r="V3196" i="12"/>
  <c r="W3196" i="12"/>
  <c r="T3197" i="12"/>
  <c r="U3197" i="12" s="1"/>
  <c r="V3197" i="12"/>
  <c r="W3197" i="12"/>
  <c r="T3198" i="12"/>
  <c r="U3198" i="12" s="1"/>
  <c r="V3198" i="12"/>
  <c r="W3198" i="12"/>
  <c r="T3199" i="12"/>
  <c r="U3199" i="12" s="1"/>
  <c r="V3199" i="12"/>
  <c r="W3199" i="12"/>
  <c r="T3200" i="12"/>
  <c r="U3200" i="12" s="1"/>
  <c r="V3200" i="12"/>
  <c r="W3200" i="12"/>
  <c r="T3201" i="12"/>
  <c r="U3201" i="12" s="1"/>
  <c r="V3201" i="12"/>
  <c r="W3201" i="12"/>
  <c r="T3202" i="12"/>
  <c r="U3202" i="12" s="1"/>
  <c r="V3202" i="12"/>
  <c r="W3202" i="12"/>
  <c r="T3203" i="12"/>
  <c r="U3203" i="12" s="1"/>
  <c r="V3203" i="12"/>
  <c r="W3203" i="12"/>
  <c r="T3204" i="12"/>
  <c r="U3204" i="12" s="1"/>
  <c r="V3204" i="12"/>
  <c r="W3204" i="12"/>
  <c r="T3205" i="12"/>
  <c r="U3205" i="12" s="1"/>
  <c r="V3205" i="12"/>
  <c r="W3205" i="12"/>
  <c r="T3206" i="12"/>
  <c r="U3206" i="12" s="1"/>
  <c r="V3206" i="12"/>
  <c r="W3206" i="12"/>
  <c r="T3207" i="12"/>
  <c r="U3207" i="12" s="1"/>
  <c r="V3207" i="12"/>
  <c r="W3207" i="12"/>
  <c r="T3208" i="12"/>
  <c r="U3208" i="12" s="1"/>
  <c r="V3208" i="12"/>
  <c r="W3208" i="12"/>
  <c r="T3209" i="12"/>
  <c r="U3209" i="12" s="1"/>
  <c r="V3209" i="12"/>
  <c r="W3209" i="12"/>
  <c r="T3210" i="12"/>
  <c r="U3210" i="12" s="1"/>
  <c r="V3210" i="12"/>
  <c r="W3210" i="12"/>
  <c r="T3211" i="12"/>
  <c r="U3211" i="12" s="1"/>
  <c r="V3211" i="12"/>
  <c r="W3211" i="12"/>
  <c r="T3212" i="12"/>
  <c r="U3212" i="12" s="1"/>
  <c r="V3212" i="12"/>
  <c r="W3212" i="12"/>
  <c r="T3213" i="12"/>
  <c r="U3213" i="12" s="1"/>
  <c r="V3213" i="12"/>
  <c r="W3213" i="12"/>
  <c r="T3214" i="12"/>
  <c r="U3214" i="12" s="1"/>
  <c r="V3214" i="12"/>
  <c r="W3214" i="12"/>
  <c r="T3215" i="12"/>
  <c r="U3215" i="12" s="1"/>
  <c r="V3215" i="12"/>
  <c r="W3215" i="12"/>
  <c r="T3216" i="12"/>
  <c r="U3216" i="12" s="1"/>
  <c r="V3216" i="12"/>
  <c r="W3216" i="12"/>
  <c r="T3217" i="12"/>
  <c r="U3217" i="12" s="1"/>
  <c r="V3217" i="12"/>
  <c r="W3217" i="12"/>
  <c r="T3218" i="12"/>
  <c r="U3218" i="12" s="1"/>
  <c r="V3218" i="12"/>
  <c r="W3218" i="12"/>
  <c r="T3219" i="12"/>
  <c r="U3219" i="12" s="1"/>
  <c r="V3219" i="12"/>
  <c r="W3219" i="12"/>
  <c r="T3220" i="12"/>
  <c r="U3220" i="12" s="1"/>
  <c r="V3220" i="12"/>
  <c r="W3220" i="12"/>
  <c r="T3221" i="12"/>
  <c r="U3221" i="12" s="1"/>
  <c r="V3221" i="12"/>
  <c r="W3221" i="12"/>
  <c r="T3222" i="12"/>
  <c r="U3222" i="12" s="1"/>
  <c r="V3222" i="12"/>
  <c r="W3222" i="12"/>
  <c r="T3223" i="12"/>
  <c r="U3223" i="12" s="1"/>
  <c r="V3223" i="12"/>
  <c r="W3223" i="12"/>
  <c r="T3224" i="12"/>
  <c r="U3224" i="12" s="1"/>
  <c r="V3224" i="12"/>
  <c r="W3224" i="12"/>
  <c r="T3225" i="12"/>
  <c r="U3225" i="12" s="1"/>
  <c r="V3225" i="12"/>
  <c r="W3225" i="12"/>
  <c r="T3226" i="12"/>
  <c r="U3226" i="12" s="1"/>
  <c r="V3226" i="12"/>
  <c r="W3226" i="12"/>
  <c r="T3227" i="12"/>
  <c r="U3227" i="12" s="1"/>
  <c r="V3227" i="12"/>
  <c r="W3227" i="12"/>
  <c r="T3228" i="12"/>
  <c r="U3228" i="12" s="1"/>
  <c r="V3228" i="12"/>
  <c r="W3228" i="12"/>
  <c r="T3229" i="12"/>
  <c r="U3229" i="12" s="1"/>
  <c r="V3229" i="12"/>
  <c r="W3229" i="12"/>
  <c r="T3230" i="12"/>
  <c r="U3230" i="12" s="1"/>
  <c r="V3230" i="12"/>
  <c r="W3230" i="12"/>
  <c r="T3231" i="12"/>
  <c r="U3231" i="12" s="1"/>
  <c r="V3231" i="12"/>
  <c r="W3231" i="12"/>
  <c r="T3232" i="12"/>
  <c r="U3232" i="12" s="1"/>
  <c r="V3232" i="12"/>
  <c r="W3232" i="12"/>
  <c r="T3233" i="12"/>
  <c r="U3233" i="12" s="1"/>
  <c r="V3233" i="12"/>
  <c r="W3233" i="12"/>
  <c r="T3234" i="12"/>
  <c r="U3234" i="12" s="1"/>
  <c r="V3234" i="12"/>
  <c r="W3234" i="12"/>
  <c r="T3235" i="12"/>
  <c r="U3235" i="12" s="1"/>
  <c r="V3235" i="12"/>
  <c r="W3235" i="12"/>
  <c r="T3236" i="12"/>
  <c r="U3236" i="12" s="1"/>
  <c r="V3236" i="12"/>
  <c r="W3236" i="12"/>
  <c r="T3237" i="12"/>
  <c r="U3237" i="12" s="1"/>
  <c r="V3237" i="12"/>
  <c r="W3237" i="12"/>
  <c r="T3238" i="12"/>
  <c r="U3238" i="12" s="1"/>
  <c r="V3238" i="12"/>
  <c r="W3238" i="12"/>
  <c r="T3239" i="12"/>
  <c r="U3239" i="12" s="1"/>
  <c r="V3239" i="12"/>
  <c r="W3239" i="12"/>
  <c r="T3240" i="12"/>
  <c r="U3240" i="12" s="1"/>
  <c r="V3240" i="12"/>
  <c r="W3240" i="12"/>
  <c r="T3241" i="12"/>
  <c r="U3241" i="12" s="1"/>
  <c r="V3241" i="12"/>
  <c r="W3241" i="12"/>
  <c r="T3242" i="12"/>
  <c r="U3242" i="12" s="1"/>
  <c r="V3242" i="12"/>
  <c r="W3242" i="12"/>
  <c r="T3243" i="12"/>
  <c r="U3243" i="12" s="1"/>
  <c r="V3243" i="12"/>
  <c r="W3243" i="12"/>
  <c r="T3244" i="12"/>
  <c r="U3244" i="12" s="1"/>
  <c r="V3244" i="12"/>
  <c r="W3244" i="12"/>
  <c r="T3245" i="12"/>
  <c r="U3245" i="12" s="1"/>
  <c r="V3245" i="12"/>
  <c r="W3245" i="12"/>
  <c r="T3246" i="12"/>
  <c r="U3246" i="12" s="1"/>
  <c r="V3246" i="12"/>
  <c r="W3246" i="12"/>
  <c r="T3247" i="12"/>
  <c r="U3247" i="12" s="1"/>
  <c r="V3247" i="12"/>
  <c r="W3247" i="12"/>
  <c r="T3248" i="12"/>
  <c r="U3248" i="12" s="1"/>
  <c r="V3248" i="12"/>
  <c r="W3248" i="12"/>
  <c r="T3249" i="12"/>
  <c r="U3249" i="12" s="1"/>
  <c r="V3249" i="12"/>
  <c r="W3249" i="12"/>
  <c r="T3250" i="12"/>
  <c r="U3250" i="12" s="1"/>
  <c r="V3250" i="12"/>
  <c r="W3250" i="12"/>
  <c r="T3251" i="12"/>
  <c r="U3251" i="12" s="1"/>
  <c r="V3251" i="12"/>
  <c r="W3251" i="12"/>
  <c r="T3252" i="12"/>
  <c r="U3252" i="12" s="1"/>
  <c r="V3252" i="12"/>
  <c r="W3252" i="12"/>
  <c r="T3253" i="12"/>
  <c r="U3253" i="12" s="1"/>
  <c r="V3253" i="12"/>
  <c r="W3253" i="12"/>
  <c r="T3254" i="12"/>
  <c r="U3254" i="12" s="1"/>
  <c r="V3254" i="12"/>
  <c r="W3254" i="12"/>
  <c r="T3255" i="12"/>
  <c r="U3255" i="12" s="1"/>
  <c r="V3255" i="12"/>
  <c r="W3255" i="12"/>
  <c r="T3256" i="12"/>
  <c r="U3256" i="12" s="1"/>
  <c r="V3256" i="12"/>
  <c r="W3256" i="12"/>
  <c r="T3257" i="12"/>
  <c r="U3257" i="12" s="1"/>
  <c r="V3257" i="12"/>
  <c r="W3257" i="12"/>
  <c r="T3258" i="12"/>
  <c r="U3258" i="12" s="1"/>
  <c r="V3258" i="12"/>
  <c r="W3258" i="12"/>
  <c r="T3259" i="12"/>
  <c r="U3259" i="12" s="1"/>
  <c r="V3259" i="12"/>
  <c r="W3259" i="12"/>
  <c r="T3260" i="12"/>
  <c r="U3260" i="12" s="1"/>
  <c r="V3260" i="12"/>
  <c r="W3260" i="12"/>
  <c r="T3261" i="12"/>
  <c r="U3261" i="12" s="1"/>
  <c r="V3261" i="12"/>
  <c r="W3261" i="12"/>
  <c r="T3262" i="12"/>
  <c r="U3262" i="12" s="1"/>
  <c r="V3262" i="12"/>
  <c r="W3262" i="12"/>
  <c r="T3263" i="12"/>
  <c r="U3263" i="12" s="1"/>
  <c r="V3263" i="12"/>
  <c r="W3263" i="12"/>
  <c r="T3264" i="12"/>
  <c r="U3264" i="12" s="1"/>
  <c r="V3264" i="12"/>
  <c r="W3264" i="12"/>
  <c r="T3265" i="12"/>
  <c r="U3265" i="12" s="1"/>
  <c r="V3265" i="12"/>
  <c r="W3265" i="12"/>
  <c r="T3266" i="12"/>
  <c r="U3266" i="12" s="1"/>
  <c r="V3266" i="12"/>
  <c r="W3266" i="12"/>
  <c r="T3267" i="12"/>
  <c r="U3267" i="12" s="1"/>
  <c r="V3267" i="12"/>
  <c r="W3267" i="12"/>
  <c r="T3268" i="12"/>
  <c r="U3268" i="12" s="1"/>
  <c r="V3268" i="12"/>
  <c r="W3268" i="12"/>
  <c r="T3269" i="12"/>
  <c r="U3269" i="12" s="1"/>
  <c r="V3269" i="12"/>
  <c r="W3269" i="12"/>
  <c r="T3270" i="12"/>
  <c r="U3270" i="12" s="1"/>
  <c r="V3270" i="12"/>
  <c r="W3270" i="12"/>
  <c r="T3271" i="12"/>
  <c r="U3271" i="12" s="1"/>
  <c r="V3271" i="12"/>
  <c r="W3271" i="12"/>
  <c r="T3272" i="12"/>
  <c r="U3272" i="12" s="1"/>
  <c r="V3272" i="12"/>
  <c r="W3272" i="12"/>
  <c r="T3273" i="12"/>
  <c r="U3273" i="12" s="1"/>
  <c r="V3273" i="12"/>
  <c r="W3273" i="12"/>
  <c r="T3274" i="12"/>
  <c r="U3274" i="12" s="1"/>
  <c r="V3274" i="12"/>
  <c r="W3274" i="12"/>
  <c r="T3275" i="12"/>
  <c r="U3275" i="12" s="1"/>
  <c r="V3275" i="12"/>
  <c r="W3275" i="12"/>
  <c r="T3276" i="12"/>
  <c r="U3276" i="12" s="1"/>
  <c r="V3276" i="12"/>
  <c r="W3276" i="12"/>
  <c r="T3277" i="12"/>
  <c r="U3277" i="12" s="1"/>
  <c r="V3277" i="12"/>
  <c r="W3277" i="12"/>
  <c r="T3278" i="12"/>
  <c r="U3278" i="12" s="1"/>
  <c r="V3278" i="12"/>
  <c r="W3278" i="12"/>
  <c r="T3279" i="12"/>
  <c r="U3279" i="12" s="1"/>
  <c r="V3279" i="12"/>
  <c r="W3279" i="12"/>
  <c r="T3280" i="12"/>
  <c r="U3280" i="12" s="1"/>
  <c r="V3280" i="12"/>
  <c r="W3280" i="12"/>
  <c r="T3281" i="12"/>
  <c r="U3281" i="12" s="1"/>
  <c r="V3281" i="12"/>
  <c r="W3281" i="12"/>
  <c r="T3282" i="12"/>
  <c r="U3282" i="12" s="1"/>
  <c r="V3282" i="12"/>
  <c r="W3282" i="12"/>
  <c r="T3283" i="12"/>
  <c r="U3283" i="12" s="1"/>
  <c r="V3283" i="12"/>
  <c r="W3283" i="12"/>
  <c r="T3284" i="12"/>
  <c r="U3284" i="12" s="1"/>
  <c r="V3284" i="12"/>
  <c r="W3284" i="12"/>
  <c r="T3285" i="12"/>
  <c r="U3285" i="12" s="1"/>
  <c r="V3285" i="12"/>
  <c r="W3285" i="12"/>
  <c r="T3286" i="12"/>
  <c r="U3286" i="12" s="1"/>
  <c r="V3286" i="12"/>
  <c r="W3286" i="12"/>
  <c r="T3287" i="12"/>
  <c r="U3287" i="12" s="1"/>
  <c r="V3287" i="12"/>
  <c r="W3287" i="12"/>
  <c r="T3288" i="12"/>
  <c r="U3288" i="12" s="1"/>
  <c r="V3288" i="12"/>
  <c r="W3288" i="12"/>
  <c r="T3289" i="12"/>
  <c r="U3289" i="12" s="1"/>
  <c r="V3289" i="12"/>
  <c r="W3289" i="12"/>
  <c r="T3290" i="12"/>
  <c r="U3290" i="12" s="1"/>
  <c r="V3290" i="12"/>
  <c r="W3290" i="12"/>
  <c r="T3291" i="12"/>
  <c r="U3291" i="12" s="1"/>
  <c r="V3291" i="12"/>
  <c r="W3291" i="12"/>
  <c r="T3292" i="12"/>
  <c r="U3292" i="12" s="1"/>
  <c r="V3292" i="12"/>
  <c r="W3292" i="12"/>
  <c r="T3293" i="12"/>
  <c r="U3293" i="12" s="1"/>
  <c r="V3293" i="12"/>
  <c r="W3293" i="12"/>
  <c r="T3294" i="12"/>
  <c r="U3294" i="12" s="1"/>
  <c r="V3294" i="12"/>
  <c r="W3294" i="12"/>
  <c r="T3295" i="12"/>
  <c r="U3295" i="12" s="1"/>
  <c r="V3295" i="12"/>
  <c r="W3295" i="12"/>
  <c r="T3296" i="12"/>
  <c r="U3296" i="12" s="1"/>
  <c r="V3296" i="12"/>
  <c r="W3296" i="12"/>
  <c r="T3297" i="12"/>
  <c r="U3297" i="12" s="1"/>
  <c r="V3297" i="12"/>
  <c r="W3297" i="12"/>
  <c r="T3298" i="12"/>
  <c r="U3298" i="12" s="1"/>
  <c r="V3298" i="12"/>
  <c r="W3298" i="12"/>
  <c r="T3299" i="12"/>
  <c r="U3299" i="12" s="1"/>
  <c r="V3299" i="12"/>
  <c r="W3299" i="12"/>
  <c r="T3300" i="12"/>
  <c r="U3300" i="12" s="1"/>
  <c r="V3300" i="12"/>
  <c r="W3300" i="12"/>
  <c r="T3301" i="12"/>
  <c r="U3301" i="12" s="1"/>
  <c r="V3301" i="12"/>
  <c r="W3301" i="12"/>
  <c r="T3302" i="12"/>
  <c r="U3302" i="12" s="1"/>
  <c r="V3302" i="12"/>
  <c r="W3302" i="12"/>
  <c r="T3303" i="12"/>
  <c r="U3303" i="12" s="1"/>
  <c r="V3303" i="12"/>
  <c r="W3303" i="12"/>
  <c r="T3304" i="12"/>
  <c r="U3304" i="12" s="1"/>
  <c r="V3304" i="12"/>
  <c r="W3304" i="12"/>
  <c r="T3305" i="12"/>
  <c r="U3305" i="12" s="1"/>
  <c r="V3305" i="12"/>
  <c r="W3305" i="12"/>
  <c r="T3306" i="12"/>
  <c r="U3306" i="12" s="1"/>
  <c r="V3306" i="12"/>
  <c r="W3306" i="12"/>
  <c r="T3307" i="12"/>
  <c r="U3307" i="12" s="1"/>
  <c r="V3307" i="12"/>
  <c r="W3307" i="12"/>
  <c r="T3308" i="12"/>
  <c r="U3308" i="12" s="1"/>
  <c r="V3308" i="12"/>
  <c r="W3308" i="12"/>
  <c r="T3309" i="12"/>
  <c r="U3309" i="12" s="1"/>
  <c r="V3309" i="12"/>
  <c r="W3309" i="12"/>
  <c r="T3310" i="12"/>
  <c r="U3310" i="12" s="1"/>
  <c r="V3310" i="12"/>
  <c r="W3310" i="12"/>
  <c r="T3311" i="12"/>
  <c r="U3311" i="12" s="1"/>
  <c r="V3311" i="12"/>
  <c r="W3311" i="12"/>
  <c r="T3312" i="12"/>
  <c r="U3312" i="12" s="1"/>
  <c r="V3312" i="12"/>
  <c r="W3312" i="12"/>
  <c r="T3313" i="12"/>
  <c r="U3313" i="12" s="1"/>
  <c r="V3313" i="12"/>
  <c r="W3313" i="12"/>
  <c r="T3314" i="12"/>
  <c r="U3314" i="12" s="1"/>
  <c r="V3314" i="12"/>
  <c r="W3314" i="12"/>
  <c r="T3315" i="12"/>
  <c r="U3315" i="12" s="1"/>
  <c r="V3315" i="12"/>
  <c r="W3315" i="12"/>
  <c r="T3316" i="12"/>
  <c r="U3316" i="12" s="1"/>
  <c r="V3316" i="12"/>
  <c r="W3316" i="12"/>
  <c r="T3317" i="12"/>
  <c r="U3317" i="12" s="1"/>
  <c r="V3317" i="12"/>
  <c r="W3317" i="12"/>
  <c r="T3318" i="12"/>
  <c r="U3318" i="12" s="1"/>
  <c r="V3318" i="12"/>
  <c r="W3318" i="12"/>
  <c r="T3319" i="12"/>
  <c r="U3319" i="12" s="1"/>
  <c r="V3319" i="12"/>
  <c r="W3319" i="12"/>
  <c r="T3320" i="12"/>
  <c r="U3320" i="12" s="1"/>
  <c r="V3320" i="12"/>
  <c r="W3320" i="12"/>
  <c r="T3321" i="12"/>
  <c r="U3321" i="12" s="1"/>
  <c r="V3321" i="12"/>
  <c r="W3321" i="12"/>
  <c r="T3322" i="12"/>
  <c r="U3322" i="12" s="1"/>
  <c r="V3322" i="12"/>
  <c r="W3322" i="12"/>
  <c r="T3323" i="12"/>
  <c r="U3323" i="12" s="1"/>
  <c r="V3323" i="12"/>
  <c r="W3323" i="12"/>
  <c r="T3324" i="12"/>
  <c r="U3324" i="12" s="1"/>
  <c r="V3324" i="12"/>
  <c r="W3324" i="12"/>
  <c r="T3325" i="12"/>
  <c r="U3325" i="12" s="1"/>
  <c r="V3325" i="12"/>
  <c r="W3325" i="12"/>
  <c r="T3326" i="12"/>
  <c r="U3326" i="12" s="1"/>
  <c r="V3326" i="12"/>
  <c r="W3326" i="12"/>
  <c r="T3327" i="12"/>
  <c r="U3327" i="12" s="1"/>
  <c r="V3327" i="12"/>
  <c r="W3327" i="12"/>
  <c r="T3328" i="12"/>
  <c r="U3328" i="12" s="1"/>
  <c r="V3328" i="12"/>
  <c r="W3328" i="12"/>
  <c r="T3329" i="12"/>
  <c r="U3329" i="12" s="1"/>
  <c r="V3329" i="12"/>
  <c r="W3329" i="12"/>
  <c r="T3330" i="12"/>
  <c r="U3330" i="12" s="1"/>
  <c r="V3330" i="12"/>
  <c r="W3330" i="12"/>
  <c r="T3331" i="12"/>
  <c r="U3331" i="12" s="1"/>
  <c r="V3331" i="12"/>
  <c r="W3331" i="12"/>
  <c r="T3332" i="12"/>
  <c r="U3332" i="12" s="1"/>
  <c r="V3332" i="12"/>
  <c r="W3332" i="12"/>
  <c r="T3333" i="12"/>
  <c r="U3333" i="12" s="1"/>
  <c r="V3333" i="12"/>
  <c r="W3333" i="12"/>
  <c r="T3334" i="12"/>
  <c r="U3334" i="12" s="1"/>
  <c r="V3334" i="12"/>
  <c r="W3334" i="12"/>
  <c r="T3335" i="12"/>
  <c r="U3335" i="12" s="1"/>
  <c r="V3335" i="12"/>
  <c r="W3335" i="12"/>
  <c r="T3336" i="12"/>
  <c r="U3336" i="12" s="1"/>
  <c r="V3336" i="12"/>
  <c r="W3336" i="12"/>
  <c r="T3337" i="12"/>
  <c r="U3337" i="12" s="1"/>
  <c r="V3337" i="12"/>
  <c r="W3337" i="12"/>
  <c r="T3338" i="12"/>
  <c r="U3338" i="12" s="1"/>
  <c r="V3338" i="12"/>
  <c r="W3338" i="12"/>
  <c r="T3339" i="12"/>
  <c r="U3339" i="12" s="1"/>
  <c r="V3339" i="12"/>
  <c r="W3339" i="12"/>
  <c r="T3340" i="12"/>
  <c r="U3340" i="12" s="1"/>
  <c r="V3340" i="12"/>
  <c r="W3340" i="12"/>
  <c r="T3341" i="12"/>
  <c r="U3341" i="12" s="1"/>
  <c r="V3341" i="12"/>
  <c r="W3341" i="12"/>
  <c r="T3342" i="12"/>
  <c r="U3342" i="12" s="1"/>
  <c r="V3342" i="12"/>
  <c r="W3342" i="12"/>
  <c r="T3343" i="12"/>
  <c r="U3343" i="12" s="1"/>
  <c r="V3343" i="12"/>
  <c r="W3343" i="12"/>
  <c r="T3344" i="12"/>
  <c r="U3344" i="12" s="1"/>
  <c r="V3344" i="12"/>
  <c r="W3344" i="12"/>
  <c r="T3345" i="12"/>
  <c r="U3345" i="12" s="1"/>
  <c r="V3345" i="12"/>
  <c r="W3345" i="12"/>
  <c r="T3346" i="12"/>
  <c r="U3346" i="12" s="1"/>
  <c r="V3346" i="12"/>
  <c r="W3346" i="12"/>
  <c r="T3347" i="12"/>
  <c r="U3347" i="12" s="1"/>
  <c r="V3347" i="12"/>
  <c r="W3347" i="12"/>
  <c r="T3348" i="12"/>
  <c r="U3348" i="12" s="1"/>
  <c r="V3348" i="12"/>
  <c r="W3348" i="12"/>
  <c r="T3349" i="12"/>
  <c r="U3349" i="12" s="1"/>
  <c r="V3349" i="12"/>
  <c r="W3349" i="12"/>
  <c r="T3350" i="12"/>
  <c r="U3350" i="12" s="1"/>
  <c r="V3350" i="12"/>
  <c r="W3350" i="12"/>
  <c r="T3351" i="12"/>
  <c r="U3351" i="12" s="1"/>
  <c r="V3351" i="12"/>
  <c r="W3351" i="12"/>
  <c r="T3352" i="12"/>
  <c r="U3352" i="12" s="1"/>
  <c r="V3352" i="12"/>
  <c r="W3352" i="12"/>
  <c r="T3353" i="12"/>
  <c r="U3353" i="12" s="1"/>
  <c r="V3353" i="12"/>
  <c r="W3353" i="12"/>
  <c r="T3354" i="12"/>
  <c r="U3354" i="12" s="1"/>
  <c r="V3354" i="12"/>
  <c r="W3354" i="12"/>
  <c r="T3355" i="12"/>
  <c r="U3355" i="12" s="1"/>
  <c r="V3355" i="12"/>
  <c r="W3355" i="12"/>
  <c r="T3356" i="12"/>
  <c r="U3356" i="12" s="1"/>
  <c r="V3356" i="12"/>
  <c r="W3356" i="12"/>
  <c r="T3357" i="12"/>
  <c r="U3357" i="12" s="1"/>
  <c r="V3357" i="12"/>
  <c r="W3357" i="12"/>
  <c r="T3358" i="12"/>
  <c r="U3358" i="12" s="1"/>
  <c r="V3358" i="12"/>
  <c r="W3358" i="12"/>
  <c r="T3359" i="12"/>
  <c r="U3359" i="12" s="1"/>
  <c r="V3359" i="12"/>
  <c r="W3359" i="12"/>
  <c r="T3360" i="12"/>
  <c r="U3360" i="12" s="1"/>
  <c r="V3360" i="12"/>
  <c r="W3360" i="12"/>
  <c r="T3361" i="12"/>
  <c r="U3361" i="12" s="1"/>
  <c r="V3361" i="12"/>
  <c r="W3361" i="12"/>
  <c r="T3362" i="12"/>
  <c r="U3362" i="12" s="1"/>
  <c r="V3362" i="12"/>
  <c r="W3362" i="12"/>
  <c r="T3363" i="12"/>
  <c r="U3363" i="12" s="1"/>
  <c r="V3363" i="12"/>
  <c r="W3363" i="12"/>
  <c r="T3364" i="12"/>
  <c r="U3364" i="12" s="1"/>
  <c r="V3364" i="12"/>
  <c r="W3364" i="12"/>
  <c r="T3365" i="12"/>
  <c r="U3365" i="12" s="1"/>
  <c r="V3365" i="12"/>
  <c r="W3365" i="12"/>
  <c r="T3366" i="12"/>
  <c r="U3366" i="12" s="1"/>
  <c r="V3366" i="12"/>
  <c r="W3366" i="12"/>
  <c r="T3367" i="12"/>
  <c r="U3367" i="12" s="1"/>
  <c r="V3367" i="12"/>
  <c r="W3367" i="12"/>
  <c r="T3368" i="12"/>
  <c r="U3368" i="12" s="1"/>
  <c r="V3368" i="12"/>
  <c r="W3368" i="12"/>
  <c r="T3369" i="12"/>
  <c r="U3369" i="12" s="1"/>
  <c r="V3369" i="12"/>
  <c r="W3369" i="12"/>
  <c r="T3370" i="12"/>
  <c r="U3370" i="12" s="1"/>
  <c r="V3370" i="12"/>
  <c r="W3370" i="12"/>
  <c r="T3371" i="12"/>
  <c r="U3371" i="12" s="1"/>
  <c r="V3371" i="12"/>
  <c r="W3371" i="12"/>
  <c r="T3372" i="12"/>
  <c r="U3372" i="12" s="1"/>
  <c r="V3372" i="12"/>
  <c r="W3372" i="12"/>
  <c r="T3373" i="12"/>
  <c r="U3373" i="12" s="1"/>
  <c r="V3373" i="12"/>
  <c r="W3373" i="12"/>
  <c r="T3374" i="12"/>
  <c r="U3374" i="12" s="1"/>
  <c r="V3374" i="12"/>
  <c r="W3374" i="12"/>
  <c r="T3375" i="12"/>
  <c r="U3375" i="12" s="1"/>
  <c r="V3375" i="12"/>
  <c r="W3375" i="12"/>
  <c r="T3376" i="12"/>
  <c r="U3376" i="12" s="1"/>
  <c r="V3376" i="12"/>
  <c r="W3376" i="12"/>
  <c r="T3377" i="12"/>
  <c r="U3377" i="12" s="1"/>
  <c r="V3377" i="12"/>
  <c r="W3377" i="12"/>
  <c r="T3378" i="12"/>
  <c r="U3378" i="12" s="1"/>
  <c r="V3378" i="12"/>
  <c r="W3378" i="12"/>
  <c r="T3379" i="12"/>
  <c r="U3379" i="12" s="1"/>
  <c r="V3379" i="12"/>
  <c r="W3379" i="12"/>
  <c r="T3380" i="12"/>
  <c r="U3380" i="12" s="1"/>
  <c r="V3380" i="12"/>
  <c r="W3380" i="12"/>
  <c r="T3381" i="12"/>
  <c r="U3381" i="12" s="1"/>
  <c r="V3381" i="12"/>
  <c r="W3381" i="12"/>
  <c r="T3382" i="12"/>
  <c r="U3382" i="12" s="1"/>
  <c r="V3382" i="12"/>
  <c r="W3382" i="12"/>
  <c r="T3383" i="12"/>
  <c r="U3383" i="12" s="1"/>
  <c r="V3383" i="12"/>
  <c r="W3383" i="12"/>
  <c r="T3384" i="12"/>
  <c r="U3384" i="12" s="1"/>
  <c r="V3384" i="12"/>
  <c r="W3384" i="12"/>
  <c r="T3385" i="12"/>
  <c r="U3385" i="12" s="1"/>
  <c r="V3385" i="12"/>
  <c r="W3385" i="12"/>
  <c r="T3386" i="12"/>
  <c r="U3386" i="12" s="1"/>
  <c r="V3386" i="12"/>
  <c r="W3386" i="12"/>
  <c r="T3387" i="12"/>
  <c r="U3387" i="12" s="1"/>
  <c r="V3387" i="12"/>
  <c r="W3387" i="12"/>
  <c r="T3388" i="12"/>
  <c r="U3388" i="12" s="1"/>
  <c r="V3388" i="12"/>
  <c r="W3388" i="12"/>
  <c r="T3389" i="12"/>
  <c r="U3389" i="12" s="1"/>
  <c r="V3389" i="12"/>
  <c r="W3389" i="12"/>
  <c r="T3390" i="12"/>
  <c r="U3390" i="12" s="1"/>
  <c r="V3390" i="12"/>
  <c r="W3390" i="12"/>
  <c r="T3391" i="12"/>
  <c r="U3391" i="12" s="1"/>
  <c r="V3391" i="12"/>
  <c r="W3391" i="12"/>
  <c r="T3392" i="12"/>
  <c r="U3392" i="12" s="1"/>
  <c r="V3392" i="12"/>
  <c r="W3392" i="12"/>
  <c r="T3393" i="12"/>
  <c r="U3393" i="12" s="1"/>
  <c r="V3393" i="12"/>
  <c r="W3393" i="12"/>
  <c r="T3394" i="12"/>
  <c r="U3394" i="12" s="1"/>
  <c r="V3394" i="12"/>
  <c r="W3394" i="12"/>
  <c r="T3395" i="12"/>
  <c r="U3395" i="12" s="1"/>
  <c r="V3395" i="12"/>
  <c r="W3395" i="12"/>
  <c r="T3396" i="12"/>
  <c r="U3396" i="12" s="1"/>
  <c r="V3396" i="12"/>
  <c r="W3396" i="12"/>
  <c r="T3397" i="12"/>
  <c r="U3397" i="12" s="1"/>
  <c r="V3397" i="12"/>
  <c r="W3397" i="12"/>
  <c r="T3398" i="12"/>
  <c r="U3398" i="12" s="1"/>
  <c r="V3398" i="12"/>
  <c r="W3398" i="12"/>
  <c r="T3399" i="12"/>
  <c r="U3399" i="12" s="1"/>
  <c r="V3399" i="12"/>
  <c r="W3399" i="12"/>
  <c r="T3400" i="12"/>
  <c r="U3400" i="12" s="1"/>
  <c r="V3400" i="12"/>
  <c r="W3400" i="12"/>
  <c r="T3401" i="12"/>
  <c r="U3401" i="12" s="1"/>
  <c r="V3401" i="12"/>
  <c r="W3401" i="12"/>
  <c r="T3402" i="12"/>
  <c r="U3402" i="12" s="1"/>
  <c r="V3402" i="12"/>
  <c r="W3402" i="12"/>
  <c r="T3403" i="12"/>
  <c r="U3403" i="12" s="1"/>
  <c r="V3403" i="12"/>
  <c r="W3403" i="12"/>
  <c r="T3404" i="12"/>
  <c r="U3404" i="12" s="1"/>
  <c r="V3404" i="12"/>
  <c r="W3404" i="12"/>
  <c r="T3405" i="12"/>
  <c r="U3405" i="12" s="1"/>
  <c r="V3405" i="12"/>
  <c r="W3405" i="12"/>
  <c r="T3406" i="12"/>
  <c r="U3406" i="12" s="1"/>
  <c r="V3406" i="12"/>
  <c r="W3406" i="12"/>
  <c r="T3407" i="12"/>
  <c r="U3407" i="12" s="1"/>
  <c r="V3407" i="12"/>
  <c r="W3407" i="12"/>
  <c r="T3408" i="12"/>
  <c r="U3408" i="12" s="1"/>
  <c r="V3408" i="12"/>
  <c r="W3408" i="12"/>
  <c r="T3409" i="12"/>
  <c r="U3409" i="12" s="1"/>
  <c r="V3409" i="12"/>
  <c r="W3409" i="12"/>
  <c r="T3410" i="12"/>
  <c r="U3410" i="12" s="1"/>
  <c r="V3410" i="12"/>
  <c r="W3410" i="12"/>
  <c r="T3411" i="12"/>
  <c r="U3411" i="12" s="1"/>
  <c r="V3411" i="12"/>
  <c r="W3411" i="12"/>
  <c r="T3412" i="12"/>
  <c r="U3412" i="12" s="1"/>
  <c r="V3412" i="12"/>
  <c r="W3412" i="12"/>
  <c r="T3413" i="12"/>
  <c r="U3413" i="12" s="1"/>
  <c r="V3413" i="12"/>
  <c r="W3413" i="12"/>
  <c r="T3414" i="12"/>
  <c r="U3414" i="12" s="1"/>
  <c r="V3414" i="12"/>
  <c r="W3414" i="12"/>
  <c r="T3415" i="12"/>
  <c r="U3415" i="12" s="1"/>
  <c r="V3415" i="12"/>
  <c r="W3415" i="12"/>
  <c r="T3416" i="12"/>
  <c r="U3416" i="12" s="1"/>
  <c r="V3416" i="12"/>
  <c r="W3416" i="12"/>
  <c r="T3417" i="12"/>
  <c r="U3417" i="12" s="1"/>
  <c r="V3417" i="12"/>
  <c r="W3417" i="12"/>
  <c r="T3418" i="12"/>
  <c r="U3418" i="12" s="1"/>
  <c r="V3418" i="12"/>
  <c r="W3418" i="12"/>
  <c r="T3419" i="12"/>
  <c r="U3419" i="12" s="1"/>
  <c r="V3419" i="12"/>
  <c r="W3419" i="12"/>
  <c r="T3420" i="12"/>
  <c r="U3420" i="12" s="1"/>
  <c r="V3420" i="12"/>
  <c r="W3420" i="12"/>
  <c r="T3421" i="12"/>
  <c r="U3421" i="12" s="1"/>
  <c r="V3421" i="12"/>
  <c r="W3421" i="12"/>
  <c r="T3422" i="12"/>
  <c r="U3422" i="12" s="1"/>
  <c r="V3422" i="12"/>
  <c r="W3422" i="12"/>
  <c r="T3423" i="12"/>
  <c r="U3423" i="12" s="1"/>
  <c r="V3423" i="12"/>
  <c r="W3423" i="12"/>
  <c r="T3424" i="12"/>
  <c r="U3424" i="12" s="1"/>
  <c r="V3424" i="12"/>
  <c r="W3424" i="12"/>
  <c r="T3425" i="12"/>
  <c r="U3425" i="12" s="1"/>
  <c r="V3425" i="12"/>
  <c r="W3425" i="12"/>
  <c r="T3426" i="12"/>
  <c r="U3426" i="12" s="1"/>
  <c r="V3426" i="12"/>
  <c r="W3426" i="12"/>
  <c r="T3427" i="12"/>
  <c r="U3427" i="12" s="1"/>
  <c r="V3427" i="12"/>
  <c r="W3427" i="12"/>
  <c r="T3428" i="12"/>
  <c r="U3428" i="12" s="1"/>
  <c r="V3428" i="12"/>
  <c r="W3428" i="12"/>
  <c r="T3429" i="12"/>
  <c r="U3429" i="12" s="1"/>
  <c r="V3429" i="12"/>
  <c r="W3429" i="12"/>
  <c r="T3430" i="12"/>
  <c r="U3430" i="12" s="1"/>
  <c r="V3430" i="12"/>
  <c r="W3430" i="12"/>
  <c r="T3431" i="12"/>
  <c r="U3431" i="12" s="1"/>
  <c r="V3431" i="12"/>
  <c r="W3431" i="12"/>
  <c r="T3432" i="12"/>
  <c r="U3432" i="12" s="1"/>
  <c r="V3432" i="12"/>
  <c r="W3432" i="12"/>
  <c r="T3433" i="12"/>
  <c r="U3433" i="12" s="1"/>
  <c r="V3433" i="12"/>
  <c r="W3433" i="12"/>
  <c r="T3434" i="12"/>
  <c r="U3434" i="12" s="1"/>
  <c r="V3434" i="12"/>
  <c r="W3434" i="12"/>
  <c r="T3435" i="12"/>
  <c r="U3435" i="12" s="1"/>
  <c r="V3435" i="12"/>
  <c r="W3435" i="12"/>
  <c r="T3436" i="12"/>
  <c r="U3436" i="12" s="1"/>
  <c r="V3436" i="12"/>
  <c r="W3436" i="12"/>
  <c r="T3437" i="12"/>
  <c r="U3437" i="12" s="1"/>
  <c r="V3437" i="12"/>
  <c r="W3437" i="12"/>
  <c r="T3438" i="12"/>
  <c r="U3438" i="12" s="1"/>
  <c r="V3438" i="12"/>
  <c r="W3438" i="12"/>
  <c r="T3439" i="12"/>
  <c r="U3439" i="12" s="1"/>
  <c r="V3439" i="12"/>
  <c r="W3439" i="12"/>
  <c r="T3440" i="12"/>
  <c r="U3440" i="12" s="1"/>
  <c r="V3440" i="12"/>
  <c r="W3440" i="12"/>
  <c r="T3441" i="12"/>
  <c r="U3441" i="12" s="1"/>
  <c r="V3441" i="12"/>
  <c r="W3441" i="12"/>
  <c r="T3442" i="12"/>
  <c r="U3442" i="12" s="1"/>
  <c r="V3442" i="12"/>
  <c r="W3442" i="12"/>
  <c r="T3443" i="12"/>
  <c r="U3443" i="12" s="1"/>
  <c r="V3443" i="12"/>
  <c r="W3443" i="12"/>
  <c r="T3444" i="12"/>
  <c r="U3444" i="12" s="1"/>
  <c r="V3444" i="12"/>
  <c r="W3444" i="12"/>
  <c r="T3445" i="12"/>
  <c r="U3445" i="12" s="1"/>
  <c r="V3445" i="12"/>
  <c r="W3445" i="12"/>
  <c r="T3446" i="12"/>
  <c r="U3446" i="12" s="1"/>
  <c r="V3446" i="12"/>
  <c r="W3446" i="12"/>
  <c r="T3447" i="12"/>
  <c r="U3447" i="12" s="1"/>
  <c r="V3447" i="12"/>
  <c r="W3447" i="12"/>
  <c r="T3448" i="12"/>
  <c r="U3448" i="12" s="1"/>
  <c r="V3448" i="12"/>
  <c r="W3448" i="12"/>
  <c r="T3449" i="12"/>
  <c r="U3449" i="12" s="1"/>
  <c r="V3449" i="12"/>
  <c r="W3449" i="12"/>
  <c r="T3450" i="12"/>
  <c r="U3450" i="12" s="1"/>
  <c r="V3450" i="12"/>
  <c r="W3450" i="12"/>
  <c r="T3451" i="12"/>
  <c r="U3451" i="12" s="1"/>
  <c r="V3451" i="12"/>
  <c r="W3451" i="12"/>
  <c r="T3452" i="12"/>
  <c r="U3452" i="12" s="1"/>
  <c r="V3452" i="12"/>
  <c r="W3452" i="12"/>
  <c r="T3453" i="12"/>
  <c r="U3453" i="12" s="1"/>
  <c r="V3453" i="12"/>
  <c r="W3453" i="12"/>
  <c r="T3454" i="12"/>
  <c r="U3454" i="12" s="1"/>
  <c r="V3454" i="12"/>
  <c r="W3454" i="12"/>
  <c r="T3455" i="12"/>
  <c r="U3455" i="12" s="1"/>
  <c r="V3455" i="12"/>
  <c r="W3455" i="12"/>
  <c r="T3456" i="12"/>
  <c r="U3456" i="12" s="1"/>
  <c r="V3456" i="12"/>
  <c r="W3456" i="12"/>
  <c r="T3457" i="12"/>
  <c r="U3457" i="12" s="1"/>
  <c r="V3457" i="12"/>
  <c r="W3457" i="12"/>
  <c r="T3458" i="12"/>
  <c r="U3458" i="12" s="1"/>
  <c r="V3458" i="12"/>
  <c r="W3458" i="12"/>
  <c r="T3459" i="12"/>
  <c r="U3459" i="12" s="1"/>
  <c r="V3459" i="12"/>
  <c r="W3459" i="12"/>
  <c r="T3460" i="12"/>
  <c r="U3460" i="12" s="1"/>
  <c r="V3460" i="12"/>
  <c r="W3460" i="12"/>
  <c r="T3461" i="12"/>
  <c r="U3461" i="12" s="1"/>
  <c r="V3461" i="12"/>
  <c r="W3461" i="12"/>
  <c r="T3462" i="12"/>
  <c r="U3462" i="12" s="1"/>
  <c r="V3462" i="12"/>
  <c r="W3462" i="12"/>
  <c r="T3463" i="12"/>
  <c r="U3463" i="12" s="1"/>
  <c r="V3463" i="12"/>
  <c r="W3463" i="12"/>
  <c r="T3464" i="12"/>
  <c r="U3464" i="12" s="1"/>
  <c r="V3464" i="12"/>
  <c r="W3464" i="12"/>
  <c r="T3465" i="12"/>
  <c r="U3465" i="12" s="1"/>
  <c r="V3465" i="12"/>
  <c r="W3465" i="12"/>
  <c r="T3466" i="12"/>
  <c r="U3466" i="12" s="1"/>
  <c r="V3466" i="12"/>
  <c r="W3466" i="12"/>
  <c r="T3467" i="12"/>
  <c r="U3467" i="12" s="1"/>
  <c r="V3467" i="12"/>
  <c r="W3467" i="12"/>
  <c r="T3468" i="12"/>
  <c r="U3468" i="12" s="1"/>
  <c r="V3468" i="12"/>
  <c r="W3468" i="12"/>
  <c r="T3469" i="12"/>
  <c r="U3469" i="12" s="1"/>
  <c r="V3469" i="12"/>
  <c r="W3469" i="12"/>
  <c r="T3470" i="12"/>
  <c r="U3470" i="12" s="1"/>
  <c r="V3470" i="12"/>
  <c r="W3470" i="12"/>
  <c r="T3471" i="12"/>
  <c r="U3471" i="12" s="1"/>
  <c r="V3471" i="12"/>
  <c r="W3471" i="12"/>
  <c r="T3472" i="12"/>
  <c r="U3472" i="12" s="1"/>
  <c r="V3472" i="12"/>
  <c r="W3472" i="12"/>
  <c r="T3473" i="12"/>
  <c r="U3473" i="12" s="1"/>
  <c r="V3473" i="12"/>
  <c r="W3473" i="12"/>
  <c r="T3474" i="12"/>
  <c r="U3474" i="12" s="1"/>
  <c r="V3474" i="12"/>
  <c r="W3474" i="12"/>
  <c r="T3475" i="12"/>
  <c r="U3475" i="12" s="1"/>
  <c r="V3475" i="12"/>
  <c r="W3475" i="12"/>
  <c r="T3476" i="12"/>
  <c r="U3476" i="12" s="1"/>
  <c r="V3476" i="12"/>
  <c r="W3476" i="12"/>
  <c r="T3477" i="12"/>
  <c r="U3477" i="12" s="1"/>
  <c r="V3477" i="12"/>
  <c r="W3477" i="12"/>
  <c r="T3478" i="12"/>
  <c r="U3478" i="12" s="1"/>
  <c r="V3478" i="12"/>
  <c r="W3478" i="12"/>
  <c r="T3479" i="12"/>
  <c r="U3479" i="12" s="1"/>
  <c r="V3479" i="12"/>
  <c r="W3479" i="12"/>
  <c r="T3480" i="12"/>
  <c r="U3480" i="12" s="1"/>
  <c r="V3480" i="12"/>
  <c r="W3480" i="12"/>
  <c r="T3481" i="12"/>
  <c r="U3481" i="12" s="1"/>
  <c r="V3481" i="12"/>
  <c r="W3481" i="12"/>
  <c r="T3482" i="12"/>
  <c r="U3482" i="12" s="1"/>
  <c r="V3482" i="12"/>
  <c r="W3482" i="12"/>
  <c r="T3483" i="12"/>
  <c r="U3483" i="12" s="1"/>
  <c r="V3483" i="12"/>
  <c r="W3483" i="12"/>
  <c r="T3484" i="12"/>
  <c r="U3484" i="12" s="1"/>
  <c r="V3484" i="12"/>
  <c r="W3484" i="12"/>
  <c r="T3485" i="12"/>
  <c r="U3485" i="12" s="1"/>
  <c r="V3485" i="12"/>
  <c r="W3485" i="12"/>
  <c r="T3486" i="12"/>
  <c r="U3486" i="12" s="1"/>
  <c r="V3486" i="12"/>
  <c r="W3486" i="12"/>
  <c r="T3487" i="12"/>
  <c r="U3487" i="12" s="1"/>
  <c r="V3487" i="12"/>
  <c r="W3487" i="12"/>
  <c r="T3488" i="12"/>
  <c r="U3488" i="12" s="1"/>
  <c r="V3488" i="12"/>
  <c r="W3488" i="12"/>
  <c r="T3489" i="12"/>
  <c r="U3489" i="12" s="1"/>
  <c r="V3489" i="12"/>
  <c r="W3489" i="12"/>
  <c r="T3490" i="12"/>
  <c r="U3490" i="12" s="1"/>
  <c r="V3490" i="12"/>
  <c r="W3490" i="12"/>
  <c r="T3491" i="12"/>
  <c r="U3491" i="12" s="1"/>
  <c r="V3491" i="12"/>
  <c r="W3491" i="12"/>
  <c r="T3492" i="12"/>
  <c r="U3492" i="12" s="1"/>
  <c r="V3492" i="12"/>
  <c r="W3492" i="12"/>
  <c r="T3493" i="12"/>
  <c r="U3493" i="12" s="1"/>
  <c r="V3493" i="12"/>
  <c r="W3493" i="12"/>
  <c r="T3494" i="12"/>
  <c r="U3494" i="12" s="1"/>
  <c r="V3494" i="12"/>
  <c r="W3494" i="12"/>
  <c r="T3495" i="12"/>
  <c r="U3495" i="12" s="1"/>
  <c r="V3495" i="12"/>
  <c r="W3495" i="12"/>
  <c r="T3496" i="12"/>
  <c r="U3496" i="12" s="1"/>
  <c r="V3496" i="12"/>
  <c r="W3496" i="12"/>
  <c r="T3497" i="12"/>
  <c r="U3497" i="12" s="1"/>
  <c r="V3497" i="12"/>
  <c r="W3497" i="12"/>
  <c r="T3498" i="12"/>
  <c r="U3498" i="12" s="1"/>
  <c r="V3498" i="12"/>
  <c r="W3498" i="12"/>
  <c r="T3499" i="12"/>
  <c r="U3499" i="12" s="1"/>
  <c r="V3499" i="12"/>
  <c r="W3499" i="12"/>
  <c r="T3500" i="12"/>
  <c r="U3500" i="12" s="1"/>
  <c r="V3500" i="12"/>
  <c r="W3500" i="12"/>
  <c r="T3501" i="12"/>
  <c r="U3501" i="12" s="1"/>
  <c r="V3501" i="12"/>
  <c r="W3501" i="12"/>
  <c r="T3502" i="12"/>
  <c r="U3502" i="12" s="1"/>
  <c r="V3502" i="12"/>
  <c r="W3502" i="12"/>
  <c r="T3503" i="12"/>
  <c r="U3503" i="12" s="1"/>
  <c r="V3503" i="12"/>
  <c r="W3503" i="12"/>
  <c r="T3504" i="12"/>
  <c r="U3504" i="12" s="1"/>
  <c r="V3504" i="12"/>
  <c r="W3504" i="12"/>
  <c r="T3505" i="12"/>
  <c r="U3505" i="12" s="1"/>
  <c r="V3505" i="12"/>
  <c r="W3505" i="12"/>
  <c r="T3506" i="12"/>
  <c r="U3506" i="12" s="1"/>
  <c r="V3506" i="12"/>
  <c r="W3506" i="12"/>
  <c r="T3507" i="12"/>
  <c r="U3507" i="12" s="1"/>
  <c r="V3507" i="12"/>
  <c r="W3507" i="12"/>
  <c r="T3508" i="12"/>
  <c r="U3508" i="12" s="1"/>
  <c r="V3508" i="12"/>
  <c r="W3508" i="12"/>
  <c r="T3509" i="12"/>
  <c r="U3509" i="12" s="1"/>
  <c r="V3509" i="12"/>
  <c r="W3509" i="12"/>
  <c r="T3510" i="12"/>
  <c r="U3510" i="12" s="1"/>
  <c r="V3510" i="12"/>
  <c r="W3510" i="12"/>
  <c r="T3511" i="12"/>
  <c r="U3511" i="12" s="1"/>
  <c r="V3511" i="12"/>
  <c r="W3511" i="12"/>
  <c r="T3512" i="12"/>
  <c r="U3512" i="12" s="1"/>
  <c r="V3512" i="12"/>
  <c r="W3512" i="12"/>
  <c r="T3513" i="12"/>
  <c r="U3513" i="12" s="1"/>
  <c r="V3513" i="12"/>
  <c r="W3513" i="12"/>
  <c r="T3514" i="12"/>
  <c r="U3514" i="12" s="1"/>
  <c r="V3514" i="12"/>
  <c r="W3514" i="12"/>
  <c r="T3515" i="12"/>
  <c r="U3515" i="12" s="1"/>
  <c r="V3515" i="12"/>
  <c r="W3515" i="12"/>
  <c r="T3516" i="12"/>
  <c r="U3516" i="12" s="1"/>
  <c r="V3516" i="12"/>
  <c r="W3516" i="12"/>
  <c r="T3517" i="12"/>
  <c r="U3517" i="12" s="1"/>
  <c r="V3517" i="12"/>
  <c r="W3517" i="12"/>
  <c r="T3518" i="12"/>
  <c r="U3518" i="12" s="1"/>
  <c r="V3518" i="12"/>
  <c r="W3518" i="12"/>
  <c r="T3519" i="12"/>
  <c r="U3519" i="12" s="1"/>
  <c r="V3519" i="12"/>
  <c r="W3519" i="12"/>
  <c r="T3520" i="12"/>
  <c r="U3520" i="12" s="1"/>
  <c r="V3520" i="12"/>
  <c r="W3520" i="12"/>
  <c r="T3521" i="12"/>
  <c r="U3521" i="12" s="1"/>
  <c r="V3521" i="12"/>
  <c r="W3521" i="12"/>
  <c r="T3522" i="12"/>
  <c r="U3522" i="12" s="1"/>
  <c r="V3522" i="12"/>
  <c r="W3522" i="12"/>
  <c r="T3523" i="12"/>
  <c r="U3523" i="12" s="1"/>
  <c r="V3523" i="12"/>
  <c r="W3523" i="12"/>
  <c r="T3524" i="12"/>
  <c r="U3524" i="12" s="1"/>
  <c r="V3524" i="12"/>
  <c r="W3524" i="12"/>
  <c r="T3525" i="12"/>
  <c r="U3525" i="12" s="1"/>
  <c r="V3525" i="12"/>
  <c r="W3525" i="12"/>
  <c r="T3526" i="12"/>
  <c r="U3526" i="12" s="1"/>
  <c r="V3526" i="12"/>
  <c r="W3526" i="12"/>
  <c r="T3527" i="12"/>
  <c r="U3527" i="12" s="1"/>
  <c r="V3527" i="12"/>
  <c r="W3527" i="12"/>
  <c r="T3528" i="12"/>
  <c r="U3528" i="12" s="1"/>
  <c r="V3528" i="12"/>
  <c r="W3528" i="12"/>
  <c r="T3529" i="12"/>
  <c r="U3529" i="12" s="1"/>
  <c r="V3529" i="12"/>
  <c r="W3529" i="12"/>
  <c r="T3530" i="12"/>
  <c r="U3530" i="12" s="1"/>
  <c r="V3530" i="12"/>
  <c r="W3530" i="12"/>
  <c r="T3531" i="12"/>
  <c r="U3531" i="12" s="1"/>
  <c r="V3531" i="12"/>
  <c r="W3531" i="12"/>
  <c r="T3532" i="12"/>
  <c r="U3532" i="12" s="1"/>
  <c r="V3532" i="12"/>
  <c r="W3532" i="12"/>
  <c r="T3533" i="12"/>
  <c r="U3533" i="12" s="1"/>
  <c r="V3533" i="12"/>
  <c r="W3533" i="12"/>
  <c r="T3534" i="12"/>
  <c r="U3534" i="12" s="1"/>
  <c r="V3534" i="12"/>
  <c r="W3534" i="12"/>
  <c r="T3535" i="12"/>
  <c r="U3535" i="12" s="1"/>
  <c r="V3535" i="12"/>
  <c r="W3535" i="12"/>
  <c r="T3536" i="12"/>
  <c r="U3536" i="12" s="1"/>
  <c r="V3536" i="12"/>
  <c r="W3536" i="12"/>
  <c r="T3537" i="12"/>
  <c r="U3537" i="12" s="1"/>
  <c r="V3537" i="12"/>
  <c r="W3537" i="12"/>
  <c r="T3538" i="12"/>
  <c r="U3538" i="12" s="1"/>
  <c r="V3538" i="12"/>
  <c r="W3538" i="12"/>
  <c r="T3539" i="12"/>
  <c r="U3539" i="12" s="1"/>
  <c r="V3539" i="12"/>
  <c r="W3539" i="12"/>
  <c r="T3540" i="12"/>
  <c r="U3540" i="12" s="1"/>
  <c r="V3540" i="12"/>
  <c r="W3540" i="12"/>
  <c r="T3541" i="12"/>
  <c r="U3541" i="12" s="1"/>
  <c r="V3541" i="12"/>
  <c r="W3541" i="12"/>
  <c r="T3542" i="12"/>
  <c r="U3542" i="12" s="1"/>
  <c r="V3542" i="12"/>
  <c r="W3542" i="12"/>
  <c r="T3543" i="12"/>
  <c r="U3543" i="12" s="1"/>
  <c r="V3543" i="12"/>
  <c r="W3543" i="12"/>
  <c r="T3544" i="12"/>
  <c r="U3544" i="12" s="1"/>
  <c r="V3544" i="12"/>
  <c r="W3544" i="12"/>
  <c r="T3545" i="12"/>
  <c r="U3545" i="12" s="1"/>
  <c r="V3545" i="12"/>
  <c r="W3545" i="12"/>
  <c r="T3546" i="12"/>
  <c r="U3546" i="12" s="1"/>
  <c r="V3546" i="12"/>
  <c r="W3546" i="12"/>
  <c r="T3547" i="12"/>
  <c r="U3547" i="12" s="1"/>
  <c r="V3547" i="12"/>
  <c r="W3547" i="12"/>
  <c r="T3548" i="12"/>
  <c r="U3548" i="12" s="1"/>
  <c r="V3548" i="12"/>
  <c r="W3548" i="12"/>
  <c r="T3549" i="12"/>
  <c r="U3549" i="12" s="1"/>
  <c r="V3549" i="12"/>
  <c r="W3549" i="12"/>
  <c r="T3550" i="12"/>
  <c r="U3550" i="12" s="1"/>
  <c r="V3550" i="12"/>
  <c r="W3550" i="12"/>
  <c r="T3551" i="12"/>
  <c r="U3551" i="12" s="1"/>
  <c r="V3551" i="12"/>
  <c r="W3551" i="12"/>
  <c r="T3552" i="12"/>
  <c r="U3552" i="12" s="1"/>
  <c r="V3552" i="12"/>
  <c r="W3552" i="12"/>
  <c r="T3553" i="12"/>
  <c r="U3553" i="12" s="1"/>
  <c r="V3553" i="12"/>
  <c r="W3553" i="12"/>
  <c r="T3554" i="12"/>
  <c r="U3554" i="12" s="1"/>
  <c r="V3554" i="12"/>
  <c r="W3554" i="12"/>
  <c r="T3555" i="12"/>
  <c r="U3555" i="12" s="1"/>
  <c r="V3555" i="12"/>
  <c r="W3555" i="12"/>
  <c r="T3556" i="12"/>
  <c r="U3556" i="12" s="1"/>
  <c r="V3556" i="12"/>
  <c r="W3556" i="12"/>
  <c r="T3557" i="12"/>
  <c r="U3557" i="12" s="1"/>
  <c r="V3557" i="12"/>
  <c r="W3557" i="12"/>
  <c r="T3558" i="12"/>
  <c r="U3558" i="12" s="1"/>
  <c r="V3558" i="12"/>
  <c r="W3558" i="12"/>
  <c r="T3559" i="12"/>
  <c r="U3559" i="12" s="1"/>
  <c r="V3559" i="12"/>
  <c r="W3559" i="12"/>
  <c r="T3560" i="12"/>
  <c r="U3560" i="12" s="1"/>
  <c r="V3560" i="12"/>
  <c r="W3560" i="12"/>
  <c r="T3561" i="12"/>
  <c r="U3561" i="12" s="1"/>
  <c r="V3561" i="12"/>
  <c r="W3561" i="12"/>
  <c r="T3562" i="12"/>
  <c r="U3562" i="12" s="1"/>
  <c r="V3562" i="12"/>
  <c r="W3562" i="12"/>
  <c r="T3563" i="12"/>
  <c r="U3563" i="12" s="1"/>
  <c r="V3563" i="12"/>
  <c r="W3563" i="12"/>
  <c r="T3564" i="12"/>
  <c r="U3564" i="12" s="1"/>
  <c r="V3564" i="12"/>
  <c r="W3564" i="12"/>
  <c r="T3565" i="12"/>
  <c r="U3565" i="12" s="1"/>
  <c r="V3565" i="12"/>
  <c r="W3565" i="12"/>
  <c r="T3566" i="12"/>
  <c r="U3566" i="12" s="1"/>
  <c r="V3566" i="12"/>
  <c r="W3566" i="12"/>
  <c r="T3567" i="12"/>
  <c r="U3567" i="12" s="1"/>
  <c r="V3567" i="12"/>
  <c r="W3567" i="12"/>
  <c r="T3568" i="12"/>
  <c r="U3568" i="12" s="1"/>
  <c r="V3568" i="12"/>
  <c r="W3568" i="12"/>
  <c r="T3569" i="12"/>
  <c r="U3569" i="12" s="1"/>
  <c r="V3569" i="12"/>
  <c r="W3569" i="12"/>
  <c r="T3570" i="12"/>
  <c r="U3570" i="12" s="1"/>
  <c r="V3570" i="12"/>
  <c r="W3570" i="12"/>
  <c r="T3571" i="12"/>
  <c r="U3571" i="12" s="1"/>
  <c r="V3571" i="12"/>
  <c r="W3571" i="12"/>
  <c r="T3572" i="12"/>
  <c r="U3572" i="12" s="1"/>
  <c r="V3572" i="12"/>
  <c r="W3572" i="12"/>
  <c r="T3573" i="12"/>
  <c r="U3573" i="12" s="1"/>
  <c r="V3573" i="12"/>
  <c r="W3573" i="12"/>
  <c r="T3574" i="12"/>
  <c r="U3574" i="12" s="1"/>
  <c r="V3574" i="12"/>
  <c r="W3574" i="12"/>
  <c r="T3575" i="12"/>
  <c r="U3575" i="12" s="1"/>
  <c r="V3575" i="12"/>
  <c r="W3575" i="12"/>
  <c r="T3576" i="12"/>
  <c r="U3576" i="12" s="1"/>
  <c r="V3576" i="12"/>
  <c r="W3576" i="12"/>
  <c r="T3577" i="12"/>
  <c r="U3577" i="12" s="1"/>
  <c r="V3577" i="12"/>
  <c r="W3577" i="12"/>
  <c r="T3578" i="12"/>
  <c r="U3578" i="12" s="1"/>
  <c r="V3578" i="12"/>
  <c r="W3578" i="12"/>
  <c r="T3579" i="12"/>
  <c r="U3579" i="12" s="1"/>
  <c r="V3579" i="12"/>
  <c r="W3579" i="12"/>
  <c r="T3580" i="12"/>
  <c r="U3580" i="12" s="1"/>
  <c r="V3580" i="12"/>
  <c r="W3580" i="12"/>
  <c r="T3581" i="12"/>
  <c r="U3581" i="12" s="1"/>
  <c r="V3581" i="12"/>
  <c r="W3581" i="12"/>
  <c r="T3582" i="12"/>
  <c r="U3582" i="12" s="1"/>
  <c r="V3582" i="12"/>
  <c r="W3582" i="12"/>
  <c r="T3583" i="12"/>
  <c r="U3583" i="12" s="1"/>
  <c r="V3583" i="12"/>
  <c r="W3583" i="12"/>
  <c r="T3584" i="12"/>
  <c r="U3584" i="12" s="1"/>
  <c r="V3584" i="12"/>
  <c r="W3584" i="12"/>
  <c r="T3585" i="12"/>
  <c r="U3585" i="12" s="1"/>
  <c r="V3585" i="12"/>
  <c r="W3585" i="12"/>
  <c r="T3586" i="12"/>
  <c r="U3586" i="12" s="1"/>
  <c r="V3586" i="12"/>
  <c r="W3586" i="12"/>
  <c r="T3587" i="12"/>
  <c r="U3587" i="12" s="1"/>
  <c r="V3587" i="12"/>
  <c r="W3587" i="12"/>
  <c r="T3588" i="12"/>
  <c r="U3588" i="12" s="1"/>
  <c r="V3588" i="12"/>
  <c r="W3588" i="12"/>
  <c r="T3589" i="12"/>
  <c r="U3589" i="12" s="1"/>
  <c r="V3589" i="12"/>
  <c r="W3589" i="12"/>
  <c r="T3590" i="12"/>
  <c r="U3590" i="12" s="1"/>
  <c r="V3590" i="12"/>
  <c r="W3590" i="12"/>
  <c r="T3591" i="12"/>
  <c r="U3591" i="12" s="1"/>
  <c r="V3591" i="12"/>
  <c r="W3591" i="12"/>
  <c r="T3592" i="12"/>
  <c r="U3592" i="12" s="1"/>
  <c r="V3592" i="12"/>
  <c r="W3592" i="12"/>
  <c r="T3593" i="12"/>
  <c r="U3593" i="12" s="1"/>
  <c r="V3593" i="12"/>
  <c r="W3593" i="12"/>
  <c r="T3594" i="12"/>
  <c r="U3594" i="12" s="1"/>
  <c r="V3594" i="12"/>
  <c r="W3594" i="12"/>
  <c r="T3595" i="12"/>
  <c r="U3595" i="12" s="1"/>
  <c r="V3595" i="12"/>
  <c r="W3595" i="12"/>
  <c r="T3596" i="12"/>
  <c r="U3596" i="12" s="1"/>
  <c r="V3596" i="12"/>
  <c r="W3596" i="12"/>
  <c r="T3597" i="12"/>
  <c r="U3597" i="12" s="1"/>
  <c r="V3597" i="12"/>
  <c r="W3597" i="12"/>
  <c r="T3598" i="12"/>
  <c r="U3598" i="12" s="1"/>
  <c r="V3598" i="12"/>
  <c r="W3598" i="12"/>
  <c r="T3599" i="12"/>
  <c r="U3599" i="12" s="1"/>
  <c r="V3599" i="12"/>
  <c r="W3599" i="12"/>
  <c r="T3600" i="12"/>
  <c r="U3600" i="12" s="1"/>
  <c r="V3600" i="12"/>
  <c r="W3600" i="12"/>
  <c r="T3601" i="12"/>
  <c r="U3601" i="12" s="1"/>
  <c r="V3601" i="12"/>
  <c r="W3601" i="12"/>
  <c r="T3602" i="12"/>
  <c r="U3602" i="12" s="1"/>
  <c r="V3602" i="12"/>
  <c r="W3602" i="12"/>
  <c r="T3603" i="12"/>
  <c r="U3603" i="12" s="1"/>
  <c r="V3603" i="12"/>
  <c r="W3603" i="12"/>
  <c r="T3604" i="12"/>
  <c r="U3604" i="12" s="1"/>
  <c r="V3604" i="12"/>
  <c r="W3604" i="12"/>
  <c r="T3605" i="12"/>
  <c r="U3605" i="12" s="1"/>
  <c r="V3605" i="12"/>
  <c r="W3605" i="12"/>
  <c r="T3606" i="12"/>
  <c r="U3606" i="12" s="1"/>
  <c r="V3606" i="12"/>
  <c r="W3606" i="12"/>
  <c r="T3607" i="12"/>
  <c r="U3607" i="12" s="1"/>
  <c r="V3607" i="12"/>
  <c r="W3607" i="12"/>
  <c r="T3608" i="12"/>
  <c r="U3608" i="12" s="1"/>
  <c r="V3608" i="12"/>
  <c r="W3608" i="12"/>
  <c r="T3609" i="12"/>
  <c r="U3609" i="12" s="1"/>
  <c r="V3609" i="12"/>
  <c r="W3609" i="12"/>
  <c r="T3610" i="12"/>
  <c r="U3610" i="12" s="1"/>
  <c r="V3610" i="12"/>
  <c r="W3610" i="12"/>
  <c r="T3611" i="12"/>
  <c r="U3611" i="12" s="1"/>
  <c r="V3611" i="12"/>
  <c r="W3611" i="12"/>
  <c r="T3612" i="12"/>
  <c r="U3612" i="12" s="1"/>
  <c r="V3612" i="12"/>
  <c r="W3612" i="12"/>
  <c r="T3613" i="12"/>
  <c r="U3613" i="12" s="1"/>
  <c r="V3613" i="12"/>
  <c r="W3613" i="12"/>
  <c r="T3614" i="12"/>
  <c r="U3614" i="12" s="1"/>
  <c r="V3614" i="12"/>
  <c r="W3614" i="12"/>
  <c r="T3615" i="12"/>
  <c r="U3615" i="12" s="1"/>
  <c r="V3615" i="12"/>
  <c r="W3615" i="12"/>
  <c r="T3616" i="12"/>
  <c r="U3616" i="12" s="1"/>
  <c r="V3616" i="12"/>
  <c r="W3616" i="12"/>
  <c r="T3617" i="12"/>
  <c r="U3617" i="12" s="1"/>
  <c r="V3617" i="12"/>
  <c r="W3617" i="12"/>
  <c r="T3618" i="12"/>
  <c r="U3618" i="12" s="1"/>
  <c r="V3618" i="12"/>
  <c r="W3618" i="12"/>
  <c r="T3619" i="12"/>
  <c r="U3619" i="12" s="1"/>
  <c r="V3619" i="12"/>
  <c r="W3619" i="12"/>
  <c r="T3620" i="12"/>
  <c r="U3620" i="12" s="1"/>
  <c r="V3620" i="12"/>
  <c r="W3620" i="12"/>
  <c r="T3621" i="12"/>
  <c r="U3621" i="12" s="1"/>
  <c r="V3621" i="12"/>
  <c r="W3621" i="12"/>
  <c r="T3622" i="12"/>
  <c r="U3622" i="12" s="1"/>
  <c r="V3622" i="12"/>
  <c r="W3622" i="12"/>
  <c r="T3623" i="12"/>
  <c r="U3623" i="12" s="1"/>
  <c r="V3623" i="12"/>
  <c r="W3623" i="12"/>
  <c r="T3624" i="12"/>
  <c r="U3624" i="12" s="1"/>
  <c r="V3624" i="12"/>
  <c r="W3624" i="12"/>
  <c r="T3625" i="12"/>
  <c r="U3625" i="12" s="1"/>
  <c r="V3625" i="12"/>
  <c r="W3625" i="12"/>
  <c r="T3626" i="12"/>
  <c r="U3626" i="12" s="1"/>
  <c r="V3626" i="12"/>
  <c r="W3626" i="12"/>
  <c r="T3627" i="12"/>
  <c r="U3627" i="12" s="1"/>
  <c r="V3627" i="12"/>
  <c r="W3627" i="12"/>
  <c r="T3628" i="12"/>
  <c r="U3628" i="12" s="1"/>
  <c r="V3628" i="12"/>
  <c r="W3628" i="12"/>
  <c r="T3629" i="12"/>
  <c r="U3629" i="12" s="1"/>
  <c r="V3629" i="12"/>
  <c r="W3629" i="12"/>
  <c r="T3630" i="12"/>
  <c r="U3630" i="12" s="1"/>
  <c r="V3630" i="12"/>
  <c r="W3630" i="12"/>
  <c r="T3631" i="12"/>
  <c r="U3631" i="12" s="1"/>
  <c r="V3631" i="12"/>
  <c r="W3631" i="12"/>
  <c r="T3632" i="12"/>
  <c r="U3632" i="12" s="1"/>
  <c r="V3632" i="12"/>
  <c r="W3632" i="12"/>
  <c r="T3633" i="12"/>
  <c r="U3633" i="12" s="1"/>
  <c r="V3633" i="12"/>
  <c r="W3633" i="12"/>
  <c r="T3634" i="12"/>
  <c r="U3634" i="12" s="1"/>
  <c r="V3634" i="12"/>
  <c r="W3634" i="12"/>
  <c r="T3635" i="12"/>
  <c r="U3635" i="12" s="1"/>
  <c r="V3635" i="12"/>
  <c r="W3635" i="12"/>
  <c r="T3636" i="12"/>
  <c r="U3636" i="12" s="1"/>
  <c r="V3636" i="12"/>
  <c r="W3636" i="12"/>
  <c r="T3637" i="12"/>
  <c r="U3637" i="12" s="1"/>
  <c r="V3637" i="12"/>
  <c r="W3637" i="12"/>
  <c r="T3638" i="12"/>
  <c r="U3638" i="12" s="1"/>
  <c r="V3638" i="12"/>
  <c r="W3638" i="12"/>
  <c r="T3639" i="12"/>
  <c r="U3639" i="12" s="1"/>
  <c r="V3639" i="12"/>
  <c r="W3639" i="12"/>
  <c r="T3640" i="12"/>
  <c r="U3640" i="12" s="1"/>
  <c r="V3640" i="12"/>
  <c r="W3640" i="12"/>
  <c r="T3641" i="12"/>
  <c r="U3641" i="12" s="1"/>
  <c r="V3641" i="12"/>
  <c r="W3641" i="12"/>
  <c r="T3642" i="12"/>
  <c r="U3642" i="12" s="1"/>
  <c r="V3642" i="12"/>
  <c r="W3642" i="12"/>
  <c r="T3643" i="12"/>
  <c r="U3643" i="12" s="1"/>
  <c r="V3643" i="12"/>
  <c r="W3643" i="12"/>
  <c r="T3644" i="12"/>
  <c r="U3644" i="12" s="1"/>
  <c r="V3644" i="12"/>
  <c r="W3644" i="12"/>
  <c r="T3645" i="12"/>
  <c r="U3645" i="12" s="1"/>
  <c r="V3645" i="12"/>
  <c r="W3645" i="12"/>
  <c r="T3646" i="12"/>
  <c r="U3646" i="12" s="1"/>
  <c r="V3646" i="12"/>
  <c r="W3646" i="12"/>
  <c r="T3647" i="12"/>
  <c r="U3647" i="12" s="1"/>
  <c r="V3647" i="12"/>
  <c r="W3647" i="12"/>
  <c r="T3648" i="12"/>
  <c r="U3648" i="12" s="1"/>
  <c r="V3648" i="12"/>
  <c r="W3648" i="12"/>
  <c r="T3649" i="12"/>
  <c r="U3649" i="12" s="1"/>
  <c r="V3649" i="12"/>
  <c r="W3649" i="12"/>
  <c r="T3650" i="12"/>
  <c r="U3650" i="12" s="1"/>
  <c r="V3650" i="12"/>
  <c r="W3650" i="12"/>
  <c r="T3651" i="12"/>
  <c r="U3651" i="12" s="1"/>
  <c r="V3651" i="12"/>
  <c r="W3651" i="12"/>
  <c r="T3652" i="12"/>
  <c r="U3652" i="12" s="1"/>
  <c r="V3652" i="12"/>
  <c r="W3652" i="12"/>
  <c r="T3653" i="12"/>
  <c r="U3653" i="12" s="1"/>
  <c r="V3653" i="12"/>
  <c r="W3653" i="12"/>
  <c r="T3654" i="12"/>
  <c r="U3654" i="12" s="1"/>
  <c r="V3654" i="12"/>
  <c r="W3654" i="12"/>
  <c r="T3655" i="12"/>
  <c r="U3655" i="12" s="1"/>
  <c r="V3655" i="12"/>
  <c r="W3655" i="12"/>
  <c r="T3656" i="12"/>
  <c r="U3656" i="12" s="1"/>
  <c r="V3656" i="12"/>
  <c r="W3656" i="12"/>
  <c r="T3657" i="12"/>
  <c r="U3657" i="12" s="1"/>
  <c r="V3657" i="12"/>
  <c r="W3657" i="12"/>
  <c r="T3658" i="12"/>
  <c r="U3658" i="12" s="1"/>
  <c r="V3658" i="12"/>
  <c r="W3658" i="12"/>
  <c r="T3659" i="12"/>
  <c r="U3659" i="12" s="1"/>
  <c r="V3659" i="12"/>
  <c r="W3659" i="12"/>
  <c r="T3660" i="12"/>
  <c r="U3660" i="12" s="1"/>
  <c r="V3660" i="12"/>
  <c r="W3660" i="12"/>
  <c r="T3661" i="12"/>
  <c r="U3661" i="12" s="1"/>
  <c r="V3661" i="12"/>
  <c r="W3661" i="12"/>
  <c r="T3662" i="12"/>
  <c r="U3662" i="12" s="1"/>
  <c r="V3662" i="12"/>
  <c r="W3662" i="12"/>
  <c r="T3663" i="12"/>
  <c r="U3663" i="12" s="1"/>
  <c r="V3663" i="12"/>
  <c r="W3663" i="12"/>
  <c r="T3664" i="12"/>
  <c r="U3664" i="12" s="1"/>
  <c r="V3664" i="12"/>
  <c r="W3664" i="12"/>
  <c r="T3665" i="12"/>
  <c r="U3665" i="12" s="1"/>
  <c r="V3665" i="12"/>
  <c r="W3665" i="12"/>
  <c r="T3666" i="12"/>
  <c r="U3666" i="12" s="1"/>
  <c r="V3666" i="12"/>
  <c r="W3666" i="12"/>
  <c r="T3667" i="12"/>
  <c r="U3667" i="12" s="1"/>
  <c r="V3667" i="12"/>
  <c r="W3667" i="12"/>
  <c r="T3668" i="12"/>
  <c r="U3668" i="12" s="1"/>
  <c r="V3668" i="12"/>
  <c r="W3668" i="12"/>
  <c r="T3669" i="12"/>
  <c r="U3669" i="12" s="1"/>
  <c r="V3669" i="12"/>
  <c r="W3669" i="12"/>
  <c r="T3670" i="12"/>
  <c r="U3670" i="12" s="1"/>
  <c r="V3670" i="12"/>
  <c r="W3670" i="12"/>
  <c r="T3671" i="12"/>
  <c r="U3671" i="12" s="1"/>
  <c r="V3671" i="12"/>
  <c r="W3671" i="12"/>
  <c r="T3672" i="12"/>
  <c r="U3672" i="12" s="1"/>
  <c r="V3672" i="12"/>
  <c r="W3672" i="12"/>
  <c r="T3673" i="12"/>
  <c r="U3673" i="12" s="1"/>
  <c r="V3673" i="12"/>
  <c r="W3673" i="12"/>
  <c r="T3674" i="12"/>
  <c r="U3674" i="12" s="1"/>
  <c r="V3674" i="12"/>
  <c r="W3674" i="12"/>
  <c r="T3675" i="12"/>
  <c r="U3675" i="12" s="1"/>
  <c r="V3675" i="12"/>
  <c r="W3675" i="12"/>
  <c r="T3676" i="12"/>
  <c r="U3676" i="12" s="1"/>
  <c r="V3676" i="12"/>
  <c r="W3676" i="12"/>
  <c r="T3677" i="12"/>
  <c r="U3677" i="12" s="1"/>
  <c r="V3677" i="12"/>
  <c r="W3677" i="12"/>
  <c r="T3678" i="12"/>
  <c r="U3678" i="12" s="1"/>
  <c r="V3678" i="12"/>
  <c r="W3678" i="12"/>
  <c r="T3679" i="12"/>
  <c r="U3679" i="12" s="1"/>
  <c r="V3679" i="12"/>
  <c r="W3679" i="12"/>
  <c r="T3680" i="12"/>
  <c r="U3680" i="12" s="1"/>
  <c r="V3680" i="12"/>
  <c r="W3680" i="12"/>
  <c r="T3681" i="12"/>
  <c r="U3681" i="12" s="1"/>
  <c r="V3681" i="12"/>
  <c r="W3681" i="12"/>
  <c r="T3682" i="12"/>
  <c r="U3682" i="12" s="1"/>
  <c r="V3682" i="12"/>
  <c r="W3682" i="12"/>
  <c r="T3683" i="12"/>
  <c r="U3683" i="12" s="1"/>
  <c r="V3683" i="12"/>
  <c r="W3683" i="12"/>
  <c r="T3684" i="12"/>
  <c r="U3684" i="12" s="1"/>
  <c r="V3684" i="12"/>
  <c r="W3684" i="12"/>
  <c r="T3685" i="12"/>
  <c r="U3685" i="12" s="1"/>
  <c r="V3685" i="12"/>
  <c r="W3685" i="12"/>
  <c r="T3686" i="12"/>
  <c r="U3686" i="12" s="1"/>
  <c r="V3686" i="12"/>
  <c r="W3686" i="12"/>
  <c r="T3687" i="12"/>
  <c r="U3687" i="12" s="1"/>
  <c r="V3687" i="12"/>
  <c r="W3687" i="12"/>
  <c r="T3688" i="12"/>
  <c r="U3688" i="12" s="1"/>
  <c r="V3688" i="12"/>
  <c r="W3688" i="12"/>
  <c r="T3689" i="12"/>
  <c r="U3689" i="12" s="1"/>
  <c r="V3689" i="12"/>
  <c r="W3689" i="12"/>
  <c r="T3690" i="12"/>
  <c r="U3690" i="12" s="1"/>
  <c r="V3690" i="12"/>
  <c r="W3690" i="12"/>
  <c r="T3691" i="12"/>
  <c r="U3691" i="12" s="1"/>
  <c r="V3691" i="12"/>
  <c r="W3691" i="12"/>
  <c r="T3692" i="12"/>
  <c r="U3692" i="12" s="1"/>
  <c r="V3692" i="12"/>
  <c r="W3692" i="12"/>
  <c r="T3693" i="12"/>
  <c r="U3693" i="12" s="1"/>
  <c r="V3693" i="12"/>
  <c r="W3693" i="12"/>
  <c r="T3694" i="12"/>
  <c r="U3694" i="12" s="1"/>
  <c r="V3694" i="12"/>
  <c r="W3694" i="12"/>
  <c r="T3695" i="12"/>
  <c r="U3695" i="12" s="1"/>
  <c r="V3695" i="12"/>
  <c r="W3695" i="12"/>
  <c r="T3696" i="12"/>
  <c r="U3696" i="12" s="1"/>
  <c r="V3696" i="12"/>
  <c r="W3696" i="12"/>
  <c r="T3697" i="12"/>
  <c r="U3697" i="12" s="1"/>
  <c r="V3697" i="12"/>
  <c r="W3697" i="12"/>
  <c r="T3698" i="12"/>
  <c r="U3698" i="12" s="1"/>
  <c r="V3698" i="12"/>
  <c r="W3698" i="12"/>
  <c r="T3699" i="12"/>
  <c r="U3699" i="12" s="1"/>
  <c r="V3699" i="12"/>
  <c r="W3699" i="12"/>
  <c r="T3700" i="12"/>
  <c r="U3700" i="12" s="1"/>
  <c r="V3700" i="12"/>
  <c r="W3700" i="12"/>
  <c r="T3701" i="12"/>
  <c r="U3701" i="12" s="1"/>
  <c r="V3701" i="12"/>
  <c r="W3701" i="12"/>
  <c r="T3702" i="12"/>
  <c r="U3702" i="12" s="1"/>
  <c r="V3702" i="12"/>
  <c r="W3702" i="12"/>
  <c r="T3703" i="12"/>
  <c r="U3703" i="12" s="1"/>
  <c r="V3703" i="12"/>
  <c r="W3703" i="12"/>
  <c r="T3704" i="12"/>
  <c r="U3704" i="12" s="1"/>
  <c r="V3704" i="12"/>
  <c r="W3704" i="12"/>
  <c r="T3705" i="12"/>
  <c r="U3705" i="12" s="1"/>
  <c r="V3705" i="12"/>
  <c r="W3705" i="12"/>
  <c r="T3706" i="12"/>
  <c r="U3706" i="12" s="1"/>
  <c r="V3706" i="12"/>
  <c r="W3706" i="12"/>
  <c r="T3707" i="12"/>
  <c r="U3707" i="12" s="1"/>
  <c r="V3707" i="12"/>
  <c r="W3707" i="12"/>
  <c r="T3708" i="12"/>
  <c r="U3708" i="12" s="1"/>
  <c r="V3708" i="12"/>
  <c r="W3708" i="12"/>
  <c r="T3709" i="12"/>
  <c r="U3709" i="12" s="1"/>
  <c r="V3709" i="12"/>
  <c r="W3709" i="12"/>
  <c r="T3710" i="12"/>
  <c r="U3710" i="12" s="1"/>
  <c r="V3710" i="12"/>
  <c r="W3710" i="12"/>
  <c r="T3711" i="12"/>
  <c r="U3711" i="12" s="1"/>
  <c r="V3711" i="12"/>
  <c r="W3711" i="12"/>
  <c r="T3712" i="12"/>
  <c r="U3712" i="12" s="1"/>
  <c r="V3712" i="12"/>
  <c r="W3712" i="12"/>
  <c r="T3713" i="12"/>
  <c r="U3713" i="12" s="1"/>
  <c r="V3713" i="12"/>
  <c r="W3713" i="12"/>
  <c r="T3714" i="12"/>
  <c r="U3714" i="12" s="1"/>
  <c r="V3714" i="12"/>
  <c r="W3714" i="12"/>
  <c r="T3715" i="12"/>
  <c r="U3715" i="12" s="1"/>
  <c r="V3715" i="12"/>
  <c r="W3715" i="12"/>
  <c r="T3716" i="12"/>
  <c r="U3716" i="12" s="1"/>
  <c r="V3716" i="12"/>
  <c r="W3716" i="12"/>
  <c r="T3717" i="12"/>
  <c r="U3717" i="12" s="1"/>
  <c r="V3717" i="12"/>
  <c r="W3717" i="12"/>
  <c r="T3718" i="12"/>
  <c r="U3718" i="12" s="1"/>
  <c r="V3718" i="12"/>
  <c r="W3718" i="12"/>
  <c r="T3719" i="12"/>
  <c r="U3719" i="12" s="1"/>
  <c r="V3719" i="12"/>
  <c r="W3719" i="12"/>
  <c r="T3720" i="12"/>
  <c r="U3720" i="12" s="1"/>
  <c r="V3720" i="12"/>
  <c r="W3720" i="12"/>
  <c r="T3721" i="12"/>
  <c r="U3721" i="12" s="1"/>
  <c r="V3721" i="12"/>
  <c r="W3721" i="12"/>
  <c r="T3722" i="12"/>
  <c r="U3722" i="12" s="1"/>
  <c r="V3722" i="12"/>
  <c r="W3722" i="12"/>
  <c r="T3723" i="12"/>
  <c r="U3723" i="12" s="1"/>
  <c r="V3723" i="12"/>
  <c r="W3723" i="12"/>
  <c r="T3724" i="12"/>
  <c r="U3724" i="12" s="1"/>
  <c r="V3724" i="12"/>
  <c r="W3724" i="12"/>
  <c r="T3725" i="12"/>
  <c r="U3725" i="12" s="1"/>
  <c r="V3725" i="12"/>
  <c r="W3725" i="12"/>
  <c r="T3726" i="12"/>
  <c r="U3726" i="12" s="1"/>
  <c r="V3726" i="12"/>
  <c r="W3726" i="12"/>
  <c r="T3727" i="12"/>
  <c r="U3727" i="12" s="1"/>
  <c r="V3727" i="12"/>
  <c r="W3727" i="12"/>
  <c r="T3728" i="12"/>
  <c r="U3728" i="12" s="1"/>
  <c r="V3728" i="12"/>
  <c r="W3728" i="12"/>
  <c r="T3729" i="12"/>
  <c r="U3729" i="12" s="1"/>
  <c r="V3729" i="12"/>
  <c r="W3729" i="12"/>
  <c r="T3730" i="12"/>
  <c r="U3730" i="12" s="1"/>
  <c r="V3730" i="12"/>
  <c r="W3730" i="12"/>
  <c r="T3731" i="12"/>
  <c r="U3731" i="12" s="1"/>
  <c r="V3731" i="12"/>
  <c r="W3731" i="12"/>
  <c r="T3732" i="12"/>
  <c r="U3732" i="12" s="1"/>
  <c r="V3732" i="12"/>
  <c r="W3732" i="12"/>
  <c r="T3733" i="12"/>
  <c r="U3733" i="12" s="1"/>
  <c r="V3733" i="12"/>
  <c r="W3733" i="12"/>
  <c r="T3734" i="12"/>
  <c r="U3734" i="12" s="1"/>
  <c r="V3734" i="12"/>
  <c r="W3734" i="12"/>
  <c r="T3735" i="12"/>
  <c r="U3735" i="12" s="1"/>
  <c r="V3735" i="12"/>
  <c r="W3735" i="12"/>
  <c r="T3736" i="12"/>
  <c r="U3736" i="12" s="1"/>
  <c r="V3736" i="12"/>
  <c r="W3736" i="12"/>
  <c r="T3737" i="12"/>
  <c r="U3737" i="12" s="1"/>
  <c r="V3737" i="12"/>
  <c r="W3737" i="12"/>
  <c r="T3738" i="12"/>
  <c r="U3738" i="12" s="1"/>
  <c r="V3738" i="12"/>
  <c r="W3738" i="12"/>
  <c r="T3739" i="12"/>
  <c r="U3739" i="12" s="1"/>
  <c r="V3739" i="12"/>
  <c r="W3739" i="12"/>
  <c r="T3740" i="12"/>
  <c r="U3740" i="12" s="1"/>
  <c r="V3740" i="12"/>
  <c r="W3740" i="12"/>
  <c r="T3741" i="12"/>
  <c r="U3741" i="12" s="1"/>
  <c r="V3741" i="12"/>
  <c r="W3741" i="12"/>
  <c r="T3742" i="12"/>
  <c r="U3742" i="12" s="1"/>
  <c r="V3742" i="12"/>
  <c r="W3742" i="12"/>
  <c r="T3743" i="12"/>
  <c r="U3743" i="12" s="1"/>
  <c r="V3743" i="12"/>
  <c r="W3743" i="12"/>
  <c r="T3744" i="12"/>
  <c r="U3744" i="12" s="1"/>
  <c r="V3744" i="12"/>
  <c r="W3744" i="12"/>
  <c r="T3745" i="12"/>
  <c r="U3745" i="12" s="1"/>
  <c r="V3745" i="12"/>
  <c r="W3745" i="12"/>
  <c r="T3746" i="12"/>
  <c r="U3746" i="12" s="1"/>
  <c r="V3746" i="12"/>
  <c r="W3746" i="12"/>
  <c r="T3747" i="12"/>
  <c r="U3747" i="12" s="1"/>
  <c r="V3747" i="12"/>
  <c r="W3747" i="12"/>
  <c r="T3748" i="12"/>
  <c r="U3748" i="12" s="1"/>
  <c r="V3748" i="12"/>
  <c r="W3748" i="12"/>
  <c r="T3749" i="12"/>
  <c r="U3749" i="12" s="1"/>
  <c r="V3749" i="12"/>
  <c r="W3749" i="12"/>
  <c r="T3750" i="12"/>
  <c r="U3750" i="12" s="1"/>
  <c r="V3750" i="12"/>
  <c r="W3750" i="12"/>
  <c r="T3751" i="12"/>
  <c r="U3751" i="12" s="1"/>
  <c r="V3751" i="12"/>
  <c r="W3751" i="12"/>
  <c r="T3752" i="12"/>
  <c r="U3752" i="12" s="1"/>
  <c r="V3752" i="12"/>
  <c r="W3752" i="12"/>
  <c r="T3753" i="12"/>
  <c r="U3753" i="12" s="1"/>
  <c r="V3753" i="12"/>
  <c r="W3753" i="12"/>
  <c r="T3754" i="12"/>
  <c r="U3754" i="12" s="1"/>
  <c r="V3754" i="12"/>
  <c r="W3754" i="12"/>
  <c r="T3755" i="12"/>
  <c r="U3755" i="12" s="1"/>
  <c r="V3755" i="12"/>
  <c r="W3755" i="12"/>
  <c r="T3756" i="12"/>
  <c r="U3756" i="12" s="1"/>
  <c r="V3756" i="12"/>
  <c r="W3756" i="12"/>
  <c r="T3757" i="12"/>
  <c r="U3757" i="12" s="1"/>
  <c r="V3757" i="12"/>
  <c r="W3757" i="12"/>
  <c r="T3758" i="12"/>
  <c r="U3758" i="12" s="1"/>
  <c r="V3758" i="12"/>
  <c r="W3758" i="12"/>
  <c r="T3759" i="12"/>
  <c r="U3759" i="12" s="1"/>
  <c r="V3759" i="12"/>
  <c r="W3759" i="12"/>
  <c r="T3760" i="12"/>
  <c r="U3760" i="12" s="1"/>
  <c r="V3760" i="12"/>
  <c r="W3760" i="12"/>
  <c r="T3761" i="12"/>
  <c r="U3761" i="12" s="1"/>
  <c r="V3761" i="12"/>
  <c r="W3761" i="12"/>
  <c r="T3762" i="12"/>
  <c r="U3762" i="12" s="1"/>
  <c r="V3762" i="12"/>
  <c r="W3762" i="12"/>
  <c r="T3763" i="12"/>
  <c r="U3763" i="12" s="1"/>
  <c r="V3763" i="12"/>
  <c r="W3763" i="12"/>
  <c r="T3764" i="12"/>
  <c r="U3764" i="12" s="1"/>
  <c r="V3764" i="12"/>
  <c r="W3764" i="12"/>
  <c r="T3765" i="12"/>
  <c r="U3765" i="12" s="1"/>
  <c r="V3765" i="12"/>
  <c r="W3765" i="12"/>
  <c r="T3766" i="12"/>
  <c r="U3766" i="12" s="1"/>
  <c r="V3766" i="12"/>
  <c r="W3766" i="12"/>
  <c r="T3767" i="12"/>
  <c r="U3767" i="12" s="1"/>
  <c r="V3767" i="12"/>
  <c r="W3767" i="12"/>
  <c r="T3768" i="12"/>
  <c r="U3768" i="12" s="1"/>
  <c r="V3768" i="12"/>
  <c r="W3768" i="12"/>
  <c r="T3769" i="12"/>
  <c r="U3769" i="12" s="1"/>
  <c r="V3769" i="12"/>
  <c r="W3769" i="12"/>
  <c r="T3770" i="12"/>
  <c r="U3770" i="12" s="1"/>
  <c r="V3770" i="12"/>
  <c r="W3770" i="12"/>
  <c r="T3771" i="12"/>
  <c r="U3771" i="12" s="1"/>
  <c r="V3771" i="12"/>
  <c r="W3771" i="12"/>
  <c r="T3772" i="12"/>
  <c r="U3772" i="12" s="1"/>
  <c r="V3772" i="12"/>
  <c r="W3772" i="12"/>
  <c r="T3773" i="12"/>
  <c r="U3773" i="12" s="1"/>
  <c r="V3773" i="12"/>
  <c r="W3773" i="12"/>
  <c r="T3774" i="12"/>
  <c r="U3774" i="12" s="1"/>
  <c r="V3774" i="12"/>
  <c r="W3774" i="12"/>
  <c r="T3775" i="12"/>
  <c r="U3775" i="12" s="1"/>
  <c r="V3775" i="12"/>
  <c r="W3775" i="12"/>
  <c r="T3776" i="12"/>
  <c r="U3776" i="12" s="1"/>
  <c r="V3776" i="12"/>
  <c r="W3776" i="12"/>
  <c r="T3777" i="12"/>
  <c r="U3777" i="12" s="1"/>
  <c r="V3777" i="12"/>
  <c r="W3777" i="12"/>
  <c r="T3778" i="12"/>
  <c r="U3778" i="12" s="1"/>
  <c r="V3778" i="12"/>
  <c r="W3778" i="12"/>
  <c r="T3779" i="12"/>
  <c r="U3779" i="12" s="1"/>
  <c r="V3779" i="12"/>
  <c r="W3779" i="12"/>
  <c r="T3780" i="12"/>
  <c r="U3780" i="12" s="1"/>
  <c r="V3780" i="12"/>
  <c r="W3780" i="12"/>
  <c r="T3781" i="12"/>
  <c r="U3781" i="12" s="1"/>
  <c r="V3781" i="12"/>
  <c r="W3781" i="12"/>
  <c r="T3782" i="12"/>
  <c r="U3782" i="12" s="1"/>
  <c r="V3782" i="12"/>
  <c r="W3782" i="12"/>
  <c r="T3783" i="12"/>
  <c r="U3783" i="12" s="1"/>
  <c r="V3783" i="12"/>
  <c r="W3783" i="12"/>
  <c r="T3784" i="12"/>
  <c r="U3784" i="12" s="1"/>
  <c r="V3784" i="12"/>
  <c r="W3784" i="12"/>
  <c r="T3785" i="12"/>
  <c r="U3785" i="12" s="1"/>
  <c r="V3785" i="12"/>
  <c r="W3785" i="12"/>
  <c r="T3786" i="12"/>
  <c r="U3786" i="12" s="1"/>
  <c r="V3786" i="12"/>
  <c r="W3786" i="12"/>
  <c r="T3787" i="12"/>
  <c r="U3787" i="12" s="1"/>
  <c r="V3787" i="12"/>
  <c r="W3787" i="12"/>
  <c r="T3788" i="12"/>
  <c r="U3788" i="12" s="1"/>
  <c r="V3788" i="12"/>
  <c r="W3788" i="12"/>
  <c r="T3789" i="12"/>
  <c r="U3789" i="12" s="1"/>
  <c r="V3789" i="12"/>
  <c r="W3789" i="12"/>
  <c r="T3790" i="12"/>
  <c r="U3790" i="12" s="1"/>
  <c r="V3790" i="12"/>
  <c r="W3790" i="12"/>
  <c r="T3791" i="12"/>
  <c r="U3791" i="12" s="1"/>
  <c r="V3791" i="12"/>
  <c r="W3791" i="12"/>
  <c r="T3792" i="12"/>
  <c r="U3792" i="12" s="1"/>
  <c r="V3792" i="12"/>
  <c r="W3792" i="12"/>
  <c r="T3793" i="12"/>
  <c r="U3793" i="12" s="1"/>
  <c r="V3793" i="12"/>
  <c r="W3793" i="12"/>
  <c r="T3794" i="12"/>
  <c r="U3794" i="12" s="1"/>
  <c r="V3794" i="12"/>
  <c r="W3794" i="12"/>
  <c r="T3795" i="12"/>
  <c r="U3795" i="12" s="1"/>
  <c r="V3795" i="12"/>
  <c r="W3795" i="12"/>
  <c r="T3796" i="12"/>
  <c r="U3796" i="12" s="1"/>
  <c r="V3796" i="12"/>
  <c r="W3796" i="12"/>
  <c r="T3797" i="12"/>
  <c r="U3797" i="12" s="1"/>
  <c r="V3797" i="12"/>
  <c r="W3797" i="12"/>
  <c r="T3798" i="12"/>
  <c r="U3798" i="12" s="1"/>
  <c r="V3798" i="12"/>
  <c r="W3798" i="12"/>
  <c r="T3799" i="12"/>
  <c r="U3799" i="12" s="1"/>
  <c r="V3799" i="12"/>
  <c r="W3799" i="12"/>
  <c r="T3800" i="12"/>
  <c r="U3800" i="12" s="1"/>
  <c r="V3800" i="12"/>
  <c r="W3800" i="12"/>
  <c r="T3801" i="12"/>
  <c r="U3801" i="12" s="1"/>
  <c r="V3801" i="12"/>
  <c r="W3801" i="12"/>
  <c r="T3802" i="12"/>
  <c r="U3802" i="12" s="1"/>
  <c r="V3802" i="12"/>
  <c r="W3802" i="12"/>
  <c r="T3803" i="12"/>
  <c r="U3803" i="12" s="1"/>
  <c r="V3803" i="12"/>
  <c r="W3803" i="12"/>
  <c r="T3804" i="12"/>
  <c r="U3804" i="12" s="1"/>
  <c r="V3804" i="12"/>
  <c r="W3804" i="12"/>
  <c r="T3805" i="12"/>
  <c r="U3805" i="12" s="1"/>
  <c r="V3805" i="12"/>
  <c r="W3805" i="12"/>
  <c r="T3806" i="12"/>
  <c r="U3806" i="12" s="1"/>
  <c r="V3806" i="12"/>
  <c r="W3806" i="12"/>
  <c r="T3807" i="12"/>
  <c r="U3807" i="12" s="1"/>
  <c r="V3807" i="12"/>
  <c r="W3807" i="12"/>
  <c r="T3808" i="12"/>
  <c r="U3808" i="12" s="1"/>
  <c r="V3808" i="12"/>
  <c r="W3808" i="12"/>
  <c r="T3809" i="12"/>
  <c r="U3809" i="12" s="1"/>
  <c r="V3809" i="12"/>
  <c r="W3809" i="12"/>
  <c r="T3810" i="12"/>
  <c r="U3810" i="12" s="1"/>
  <c r="V3810" i="12"/>
  <c r="W3810" i="12"/>
  <c r="T3811" i="12"/>
  <c r="U3811" i="12" s="1"/>
  <c r="V3811" i="12"/>
  <c r="W3811" i="12"/>
  <c r="T3812" i="12"/>
  <c r="U3812" i="12" s="1"/>
  <c r="V3812" i="12"/>
  <c r="W3812" i="12"/>
  <c r="T3813" i="12"/>
  <c r="U3813" i="12" s="1"/>
  <c r="V3813" i="12"/>
  <c r="W3813" i="12"/>
  <c r="T3814" i="12"/>
  <c r="U3814" i="12" s="1"/>
  <c r="V3814" i="12"/>
  <c r="W3814" i="12"/>
  <c r="T3815" i="12"/>
  <c r="U3815" i="12" s="1"/>
  <c r="V3815" i="12"/>
  <c r="W3815" i="12"/>
  <c r="T3816" i="12"/>
  <c r="U3816" i="12" s="1"/>
  <c r="V3816" i="12"/>
  <c r="W3816" i="12"/>
  <c r="T3817" i="12"/>
  <c r="U3817" i="12" s="1"/>
  <c r="V3817" i="12"/>
  <c r="W3817" i="12"/>
  <c r="T3818" i="12"/>
  <c r="U3818" i="12" s="1"/>
  <c r="V3818" i="12"/>
  <c r="W3818" i="12"/>
  <c r="T3819" i="12"/>
  <c r="U3819" i="12" s="1"/>
  <c r="V3819" i="12"/>
  <c r="W3819" i="12"/>
  <c r="T3820" i="12"/>
  <c r="U3820" i="12" s="1"/>
  <c r="V3820" i="12"/>
  <c r="W3820" i="12"/>
  <c r="T3821" i="12"/>
  <c r="U3821" i="12" s="1"/>
  <c r="V3821" i="12"/>
  <c r="W3821" i="12"/>
  <c r="T3822" i="12"/>
  <c r="U3822" i="12" s="1"/>
  <c r="V3822" i="12"/>
  <c r="W3822" i="12"/>
  <c r="T3823" i="12"/>
  <c r="U3823" i="12" s="1"/>
  <c r="V3823" i="12"/>
  <c r="W3823" i="12"/>
  <c r="T3824" i="12"/>
  <c r="U3824" i="12" s="1"/>
  <c r="V3824" i="12"/>
  <c r="W3824" i="12"/>
  <c r="T3825" i="12"/>
  <c r="U3825" i="12" s="1"/>
  <c r="V3825" i="12"/>
  <c r="W3825" i="12"/>
  <c r="T3826" i="12"/>
  <c r="U3826" i="12" s="1"/>
  <c r="V3826" i="12"/>
  <c r="W3826" i="12"/>
  <c r="T3827" i="12"/>
  <c r="U3827" i="12" s="1"/>
  <c r="V3827" i="12"/>
  <c r="W3827" i="12"/>
  <c r="T3828" i="12"/>
  <c r="U3828" i="12" s="1"/>
  <c r="V3828" i="12"/>
  <c r="W3828" i="12"/>
  <c r="T3829" i="12"/>
  <c r="U3829" i="12" s="1"/>
  <c r="V3829" i="12"/>
  <c r="W3829" i="12"/>
  <c r="T3830" i="12"/>
  <c r="U3830" i="12" s="1"/>
  <c r="V3830" i="12"/>
  <c r="W3830" i="12"/>
  <c r="T3831" i="12"/>
  <c r="U3831" i="12" s="1"/>
  <c r="V3831" i="12"/>
  <c r="W3831" i="12"/>
  <c r="T3832" i="12"/>
  <c r="U3832" i="12" s="1"/>
  <c r="V3832" i="12"/>
  <c r="W3832" i="12"/>
  <c r="T3833" i="12"/>
  <c r="U3833" i="12" s="1"/>
  <c r="V3833" i="12"/>
  <c r="W3833" i="12"/>
  <c r="T3834" i="12"/>
  <c r="U3834" i="12" s="1"/>
  <c r="V3834" i="12"/>
  <c r="W3834" i="12"/>
  <c r="T3835" i="12"/>
  <c r="U3835" i="12" s="1"/>
  <c r="V3835" i="12"/>
  <c r="W3835" i="12"/>
  <c r="T3836" i="12"/>
  <c r="U3836" i="12" s="1"/>
  <c r="V3836" i="12"/>
  <c r="W3836" i="12"/>
  <c r="T3837" i="12"/>
  <c r="U3837" i="12" s="1"/>
  <c r="V3837" i="12"/>
  <c r="W3837" i="12"/>
  <c r="T3838" i="12"/>
  <c r="U3838" i="12" s="1"/>
  <c r="V3838" i="12"/>
  <c r="W3838" i="12"/>
  <c r="T3839" i="12"/>
  <c r="U3839" i="12" s="1"/>
  <c r="V3839" i="12"/>
  <c r="W3839" i="12"/>
  <c r="T3840" i="12"/>
  <c r="U3840" i="12" s="1"/>
  <c r="V3840" i="12"/>
  <c r="W3840" i="12"/>
  <c r="T3841" i="12"/>
  <c r="U3841" i="12" s="1"/>
  <c r="V3841" i="12"/>
  <c r="W3841" i="12"/>
  <c r="T3842" i="12"/>
  <c r="U3842" i="12" s="1"/>
  <c r="V3842" i="12"/>
  <c r="W3842" i="12"/>
  <c r="T3843" i="12"/>
  <c r="U3843" i="12" s="1"/>
  <c r="V3843" i="12"/>
  <c r="W3843" i="12"/>
  <c r="T3844" i="12"/>
  <c r="U3844" i="12" s="1"/>
  <c r="V3844" i="12"/>
  <c r="W3844" i="12"/>
  <c r="T3845" i="12"/>
  <c r="U3845" i="12" s="1"/>
  <c r="V3845" i="12"/>
  <c r="W3845" i="12"/>
  <c r="T3846" i="12"/>
  <c r="U3846" i="12" s="1"/>
  <c r="V3846" i="12"/>
  <c r="W3846" i="12"/>
  <c r="T3847" i="12"/>
  <c r="U3847" i="12" s="1"/>
  <c r="V3847" i="12"/>
  <c r="W3847" i="12"/>
  <c r="T3848" i="12"/>
  <c r="U3848" i="12" s="1"/>
  <c r="V3848" i="12"/>
  <c r="W3848" i="12"/>
  <c r="T3849" i="12"/>
  <c r="U3849" i="12" s="1"/>
  <c r="V3849" i="12"/>
  <c r="W3849" i="12"/>
  <c r="T3850" i="12"/>
  <c r="U3850" i="12" s="1"/>
  <c r="V3850" i="12"/>
  <c r="W3850" i="12"/>
  <c r="T3851" i="12"/>
  <c r="U3851" i="12" s="1"/>
  <c r="V3851" i="12"/>
  <c r="W3851" i="12"/>
  <c r="T3852" i="12"/>
  <c r="U3852" i="12" s="1"/>
  <c r="V3852" i="12"/>
  <c r="W3852" i="12"/>
  <c r="T3853" i="12"/>
  <c r="U3853" i="12" s="1"/>
  <c r="V3853" i="12"/>
  <c r="W3853" i="12"/>
  <c r="T3854" i="12"/>
  <c r="U3854" i="12" s="1"/>
  <c r="V3854" i="12"/>
  <c r="W3854" i="12"/>
  <c r="T3855" i="12"/>
  <c r="U3855" i="12" s="1"/>
  <c r="V3855" i="12"/>
  <c r="W3855" i="12"/>
  <c r="T3856" i="12"/>
  <c r="U3856" i="12" s="1"/>
  <c r="V3856" i="12"/>
  <c r="W3856" i="12"/>
  <c r="T3857" i="12"/>
  <c r="U3857" i="12" s="1"/>
  <c r="V3857" i="12"/>
  <c r="W3857" i="12"/>
  <c r="T3858" i="12"/>
  <c r="U3858" i="12" s="1"/>
  <c r="V3858" i="12"/>
  <c r="W3858" i="12"/>
  <c r="T3859" i="12"/>
  <c r="U3859" i="12" s="1"/>
  <c r="V3859" i="12"/>
  <c r="W3859" i="12"/>
  <c r="T3860" i="12"/>
  <c r="U3860" i="12" s="1"/>
  <c r="V3860" i="12"/>
  <c r="W3860" i="12"/>
  <c r="T3861" i="12"/>
  <c r="U3861" i="12" s="1"/>
  <c r="V3861" i="12"/>
  <c r="W3861" i="12"/>
  <c r="T3862" i="12"/>
  <c r="U3862" i="12" s="1"/>
  <c r="V3862" i="12"/>
  <c r="W3862" i="12"/>
  <c r="T3863" i="12"/>
  <c r="U3863" i="12" s="1"/>
  <c r="V3863" i="12"/>
  <c r="W3863" i="12"/>
  <c r="T3864" i="12"/>
  <c r="U3864" i="12" s="1"/>
  <c r="V3864" i="12"/>
  <c r="W3864" i="12"/>
  <c r="T3865" i="12"/>
  <c r="U3865" i="12" s="1"/>
  <c r="V3865" i="12"/>
  <c r="W3865" i="12"/>
  <c r="T3866" i="12"/>
  <c r="U3866" i="12" s="1"/>
  <c r="V3866" i="12"/>
  <c r="W3866" i="12"/>
  <c r="T3867" i="12"/>
  <c r="U3867" i="12" s="1"/>
  <c r="V3867" i="12"/>
  <c r="W3867" i="12"/>
  <c r="T3868" i="12"/>
  <c r="U3868" i="12" s="1"/>
  <c r="V3868" i="12"/>
  <c r="W3868" i="12"/>
  <c r="T3869" i="12"/>
  <c r="U3869" i="12" s="1"/>
  <c r="V3869" i="12"/>
  <c r="W3869" i="12"/>
  <c r="T3870" i="12"/>
  <c r="U3870" i="12" s="1"/>
  <c r="V3870" i="12"/>
  <c r="W3870" i="12"/>
  <c r="T3871" i="12"/>
  <c r="U3871" i="12" s="1"/>
  <c r="V3871" i="12"/>
  <c r="W3871" i="12"/>
  <c r="T3872" i="12"/>
  <c r="U3872" i="12" s="1"/>
  <c r="V3872" i="12"/>
  <c r="W3872" i="12"/>
  <c r="T3873" i="12"/>
  <c r="U3873" i="12" s="1"/>
  <c r="V3873" i="12"/>
  <c r="W3873" i="12"/>
  <c r="T3874" i="12"/>
  <c r="U3874" i="12" s="1"/>
  <c r="V3874" i="12"/>
  <c r="W3874" i="12"/>
  <c r="T3875" i="12"/>
  <c r="U3875" i="12" s="1"/>
  <c r="V3875" i="12"/>
  <c r="W3875" i="12"/>
  <c r="T3876" i="12"/>
  <c r="U3876" i="12" s="1"/>
  <c r="V3876" i="12"/>
  <c r="W3876" i="12"/>
  <c r="T3877" i="12"/>
  <c r="U3877" i="12" s="1"/>
  <c r="V3877" i="12"/>
  <c r="W3877" i="12"/>
  <c r="T3878" i="12"/>
  <c r="U3878" i="12" s="1"/>
  <c r="V3878" i="12"/>
  <c r="W3878" i="12"/>
  <c r="T3879" i="12"/>
  <c r="U3879" i="12" s="1"/>
  <c r="V3879" i="12"/>
  <c r="W3879" i="12"/>
  <c r="T3880" i="12"/>
  <c r="U3880" i="12" s="1"/>
  <c r="V3880" i="12"/>
  <c r="W3880" i="12"/>
  <c r="T3881" i="12"/>
  <c r="U3881" i="12" s="1"/>
  <c r="V3881" i="12"/>
  <c r="W3881" i="12"/>
  <c r="T3882" i="12"/>
  <c r="U3882" i="12" s="1"/>
  <c r="V3882" i="12"/>
  <c r="W3882" i="12"/>
  <c r="T3883" i="12"/>
  <c r="U3883" i="12" s="1"/>
  <c r="V3883" i="12"/>
  <c r="W3883" i="12"/>
  <c r="T3884" i="12"/>
  <c r="U3884" i="12" s="1"/>
  <c r="V3884" i="12"/>
  <c r="W3884" i="12"/>
  <c r="T3885" i="12"/>
  <c r="U3885" i="12" s="1"/>
  <c r="V3885" i="12"/>
  <c r="W3885" i="12"/>
  <c r="T3886" i="12"/>
  <c r="U3886" i="12" s="1"/>
  <c r="V3886" i="12"/>
  <c r="W3886" i="12"/>
  <c r="T3887" i="12"/>
  <c r="U3887" i="12" s="1"/>
  <c r="V3887" i="12"/>
  <c r="W3887" i="12"/>
  <c r="T3888" i="12"/>
  <c r="U3888" i="12" s="1"/>
  <c r="V3888" i="12"/>
  <c r="W3888" i="12"/>
  <c r="T3889" i="12"/>
  <c r="U3889" i="12" s="1"/>
  <c r="V3889" i="12"/>
  <c r="W3889" i="12"/>
  <c r="T3890" i="12"/>
  <c r="U3890" i="12" s="1"/>
  <c r="V3890" i="12"/>
  <c r="W3890" i="12"/>
  <c r="T3891" i="12"/>
  <c r="U3891" i="12" s="1"/>
  <c r="V3891" i="12"/>
  <c r="W3891" i="12"/>
  <c r="T3892" i="12"/>
  <c r="U3892" i="12" s="1"/>
  <c r="V3892" i="12"/>
  <c r="W3892" i="12"/>
  <c r="T3893" i="12"/>
  <c r="U3893" i="12" s="1"/>
  <c r="V3893" i="12"/>
  <c r="W3893" i="12"/>
  <c r="T3894" i="12"/>
  <c r="U3894" i="12" s="1"/>
  <c r="V3894" i="12"/>
  <c r="W3894" i="12"/>
  <c r="T3895" i="12"/>
  <c r="U3895" i="12" s="1"/>
  <c r="V3895" i="12"/>
  <c r="W3895" i="12"/>
  <c r="T3896" i="12"/>
  <c r="U3896" i="12" s="1"/>
  <c r="V3896" i="12"/>
  <c r="W3896" i="12"/>
  <c r="T3897" i="12"/>
  <c r="U3897" i="12" s="1"/>
  <c r="V3897" i="12"/>
  <c r="W3897" i="12"/>
  <c r="T3898" i="12"/>
  <c r="U3898" i="12" s="1"/>
  <c r="V3898" i="12"/>
  <c r="W3898" i="12"/>
  <c r="T3899" i="12"/>
  <c r="U3899" i="12" s="1"/>
  <c r="V3899" i="12"/>
  <c r="W3899" i="12"/>
  <c r="T3900" i="12"/>
  <c r="U3900" i="12" s="1"/>
  <c r="V3900" i="12"/>
  <c r="W3900" i="12"/>
  <c r="T3901" i="12"/>
  <c r="U3901" i="12" s="1"/>
  <c r="V3901" i="12"/>
  <c r="W3901" i="12"/>
  <c r="T3902" i="12"/>
  <c r="U3902" i="12" s="1"/>
  <c r="V3902" i="12"/>
  <c r="W3902" i="12"/>
  <c r="T3903" i="12"/>
  <c r="U3903" i="12" s="1"/>
  <c r="V3903" i="12"/>
  <c r="W3903" i="12"/>
  <c r="T3904" i="12"/>
  <c r="U3904" i="12" s="1"/>
  <c r="V3904" i="12"/>
  <c r="W3904" i="12"/>
  <c r="T3905" i="12"/>
  <c r="U3905" i="12" s="1"/>
  <c r="V3905" i="12"/>
  <c r="W3905" i="12"/>
  <c r="T3906" i="12"/>
  <c r="U3906" i="12" s="1"/>
  <c r="V3906" i="12"/>
  <c r="W3906" i="12"/>
  <c r="T3907" i="12"/>
  <c r="U3907" i="12" s="1"/>
  <c r="V3907" i="12"/>
  <c r="W3907" i="12"/>
  <c r="T3908" i="12"/>
  <c r="U3908" i="12" s="1"/>
  <c r="V3908" i="12"/>
  <c r="W3908" i="12"/>
  <c r="T3909" i="12"/>
  <c r="U3909" i="12" s="1"/>
  <c r="V3909" i="12"/>
  <c r="W3909" i="12"/>
  <c r="T3910" i="12"/>
  <c r="U3910" i="12" s="1"/>
  <c r="V3910" i="12"/>
  <c r="W3910" i="12"/>
  <c r="T3911" i="12"/>
  <c r="U3911" i="12" s="1"/>
  <c r="V3911" i="12"/>
  <c r="W3911" i="12"/>
  <c r="T3912" i="12"/>
  <c r="U3912" i="12" s="1"/>
  <c r="V3912" i="12"/>
  <c r="W3912" i="12"/>
  <c r="T3913" i="12"/>
  <c r="U3913" i="12" s="1"/>
  <c r="V3913" i="12"/>
  <c r="W3913" i="12"/>
  <c r="T3914" i="12"/>
  <c r="U3914" i="12" s="1"/>
  <c r="V3914" i="12"/>
  <c r="W3914" i="12"/>
  <c r="T3915" i="12"/>
  <c r="U3915" i="12" s="1"/>
  <c r="V3915" i="12"/>
  <c r="W3915" i="12"/>
  <c r="T3916" i="12"/>
  <c r="U3916" i="12" s="1"/>
  <c r="V3916" i="12"/>
  <c r="W3916" i="12"/>
  <c r="T3917" i="12"/>
  <c r="U3917" i="12" s="1"/>
  <c r="V3917" i="12"/>
  <c r="W3917" i="12"/>
  <c r="T3918" i="12"/>
  <c r="U3918" i="12" s="1"/>
  <c r="V3918" i="12"/>
  <c r="W3918" i="12"/>
  <c r="T3919" i="12"/>
  <c r="U3919" i="12" s="1"/>
  <c r="V3919" i="12"/>
  <c r="W3919" i="12"/>
  <c r="T3920" i="12"/>
  <c r="U3920" i="12" s="1"/>
  <c r="V3920" i="12"/>
  <c r="W3920" i="12"/>
  <c r="T3921" i="12"/>
  <c r="U3921" i="12" s="1"/>
  <c r="V3921" i="12"/>
  <c r="W3921" i="12"/>
  <c r="T3922" i="12"/>
  <c r="U3922" i="12" s="1"/>
  <c r="V3922" i="12"/>
  <c r="W3922" i="12"/>
  <c r="T3923" i="12"/>
  <c r="U3923" i="12" s="1"/>
  <c r="V3923" i="12"/>
  <c r="W3923" i="12"/>
  <c r="T3924" i="12"/>
  <c r="U3924" i="12" s="1"/>
  <c r="V3924" i="12"/>
  <c r="W3924" i="12"/>
  <c r="T3925" i="12"/>
  <c r="U3925" i="12" s="1"/>
  <c r="V3925" i="12"/>
  <c r="W3925" i="12"/>
  <c r="T3926" i="12"/>
  <c r="U3926" i="12" s="1"/>
  <c r="V3926" i="12"/>
  <c r="W3926" i="12"/>
  <c r="T3927" i="12"/>
  <c r="U3927" i="12" s="1"/>
  <c r="V3927" i="12"/>
  <c r="W3927" i="12"/>
  <c r="T3928" i="12"/>
  <c r="U3928" i="12" s="1"/>
  <c r="V3928" i="12"/>
  <c r="W3928" i="12"/>
  <c r="T3929" i="12"/>
  <c r="U3929" i="12" s="1"/>
  <c r="V3929" i="12"/>
  <c r="W3929" i="12"/>
  <c r="T3930" i="12"/>
  <c r="U3930" i="12" s="1"/>
  <c r="V3930" i="12"/>
  <c r="W3930" i="12"/>
  <c r="T3931" i="12"/>
  <c r="U3931" i="12" s="1"/>
  <c r="V3931" i="12"/>
  <c r="W3931" i="12"/>
  <c r="T3932" i="12"/>
  <c r="U3932" i="12" s="1"/>
  <c r="V3932" i="12"/>
  <c r="W3932" i="12"/>
  <c r="T3933" i="12"/>
  <c r="U3933" i="12" s="1"/>
  <c r="V3933" i="12"/>
  <c r="W3933" i="12"/>
  <c r="T3934" i="12"/>
  <c r="U3934" i="12" s="1"/>
  <c r="V3934" i="12"/>
  <c r="W3934" i="12"/>
  <c r="T3935" i="12"/>
  <c r="U3935" i="12" s="1"/>
  <c r="V3935" i="12"/>
  <c r="W3935" i="12"/>
  <c r="T3936" i="12"/>
  <c r="U3936" i="12" s="1"/>
  <c r="V3936" i="12"/>
  <c r="W3936" i="12"/>
  <c r="T3937" i="12"/>
  <c r="U3937" i="12" s="1"/>
  <c r="V3937" i="12"/>
  <c r="W3937" i="12"/>
  <c r="T3938" i="12"/>
  <c r="U3938" i="12" s="1"/>
  <c r="V3938" i="12"/>
  <c r="W3938" i="12"/>
  <c r="T3939" i="12"/>
  <c r="U3939" i="12" s="1"/>
  <c r="V3939" i="12"/>
  <c r="W3939" i="12"/>
  <c r="T3940" i="12"/>
  <c r="U3940" i="12"/>
  <c r="V3940" i="12"/>
  <c r="W3940" i="12"/>
  <c r="T3941" i="12"/>
  <c r="U3941" i="12" s="1"/>
  <c r="V3941" i="12"/>
  <c r="W3941" i="12"/>
  <c r="T3942" i="12"/>
  <c r="U3942" i="12" s="1"/>
  <c r="V3942" i="12"/>
  <c r="W3942" i="12"/>
  <c r="T3943" i="12"/>
  <c r="U3943" i="12" s="1"/>
  <c r="V3943" i="12"/>
  <c r="W3943" i="12"/>
  <c r="T3944" i="12"/>
  <c r="U3944" i="12" s="1"/>
  <c r="V3944" i="12"/>
  <c r="W3944" i="12"/>
  <c r="T3945" i="12"/>
  <c r="U3945" i="12" s="1"/>
  <c r="V3945" i="12"/>
  <c r="W3945" i="12"/>
  <c r="T3946" i="12"/>
  <c r="U3946" i="12" s="1"/>
  <c r="V3946" i="12"/>
  <c r="W3946" i="12"/>
  <c r="T3947" i="12"/>
  <c r="U3947" i="12" s="1"/>
  <c r="V3947" i="12"/>
  <c r="W3947" i="12"/>
  <c r="T3948" i="12"/>
  <c r="U3948" i="12" s="1"/>
  <c r="V3948" i="12"/>
  <c r="W3948" i="12"/>
  <c r="T3949" i="12"/>
  <c r="U3949" i="12" s="1"/>
  <c r="V3949" i="12"/>
  <c r="W3949" i="12"/>
  <c r="T3950" i="12"/>
  <c r="U3950" i="12" s="1"/>
  <c r="V3950" i="12"/>
  <c r="W3950" i="12"/>
  <c r="T3951" i="12"/>
  <c r="U3951" i="12" s="1"/>
  <c r="V3951" i="12"/>
  <c r="W3951" i="12"/>
  <c r="T3952" i="12"/>
  <c r="U3952" i="12" s="1"/>
  <c r="V3952" i="12"/>
  <c r="W3952" i="12"/>
  <c r="T3953" i="12"/>
  <c r="U3953" i="12" s="1"/>
  <c r="V3953" i="12"/>
  <c r="W3953" i="12"/>
  <c r="T3954" i="12"/>
  <c r="U3954" i="12" s="1"/>
  <c r="V3954" i="12"/>
  <c r="W3954" i="12"/>
  <c r="T3955" i="12"/>
  <c r="U3955" i="12" s="1"/>
  <c r="V3955" i="12"/>
  <c r="W3955" i="12"/>
  <c r="T3956" i="12"/>
  <c r="U3956" i="12" s="1"/>
  <c r="V3956" i="12"/>
  <c r="W3956" i="12"/>
  <c r="T3957" i="12"/>
  <c r="U3957" i="12" s="1"/>
  <c r="V3957" i="12"/>
  <c r="W3957" i="12"/>
  <c r="T3958" i="12"/>
  <c r="U3958" i="12" s="1"/>
  <c r="V3958" i="12"/>
  <c r="W3958" i="12"/>
  <c r="T3959" i="12"/>
  <c r="U3959" i="12" s="1"/>
  <c r="V3959" i="12"/>
  <c r="W3959" i="12"/>
  <c r="T3960" i="12"/>
  <c r="U3960" i="12" s="1"/>
  <c r="V3960" i="12"/>
  <c r="W3960" i="12"/>
  <c r="T3961" i="12"/>
  <c r="U3961" i="12" s="1"/>
  <c r="V3961" i="12"/>
  <c r="W3961" i="12"/>
  <c r="T3962" i="12"/>
  <c r="U3962" i="12" s="1"/>
  <c r="V3962" i="12"/>
  <c r="W3962" i="12"/>
  <c r="T3963" i="12"/>
  <c r="U3963" i="12" s="1"/>
  <c r="V3963" i="12"/>
  <c r="W3963" i="12"/>
  <c r="T3964" i="12"/>
  <c r="U3964" i="12" s="1"/>
  <c r="V3964" i="12"/>
  <c r="W3964" i="12"/>
  <c r="T3965" i="12"/>
  <c r="U3965" i="12" s="1"/>
  <c r="V3965" i="12"/>
  <c r="W3965" i="12"/>
  <c r="T3966" i="12"/>
  <c r="U3966" i="12" s="1"/>
  <c r="V3966" i="12"/>
  <c r="W3966" i="12"/>
  <c r="T3967" i="12"/>
  <c r="U3967" i="12" s="1"/>
  <c r="V3967" i="12"/>
  <c r="W3967" i="12"/>
  <c r="T3968" i="12"/>
  <c r="U3968" i="12" s="1"/>
  <c r="V3968" i="12"/>
  <c r="W3968" i="12"/>
  <c r="T3969" i="12"/>
  <c r="U3969" i="12" s="1"/>
  <c r="V3969" i="12"/>
  <c r="W3969" i="12"/>
  <c r="T3970" i="12"/>
  <c r="U3970" i="12" s="1"/>
  <c r="V3970" i="12"/>
  <c r="W3970" i="12"/>
  <c r="T3971" i="12"/>
  <c r="U3971" i="12" s="1"/>
  <c r="V3971" i="12"/>
  <c r="W3971" i="12"/>
  <c r="T3972" i="12"/>
  <c r="U3972" i="12" s="1"/>
  <c r="V3972" i="12"/>
  <c r="W3972" i="12"/>
  <c r="T3973" i="12"/>
  <c r="U3973" i="12" s="1"/>
  <c r="V3973" i="12"/>
  <c r="W3973" i="12"/>
  <c r="T3974" i="12"/>
  <c r="U3974" i="12" s="1"/>
  <c r="V3974" i="12"/>
  <c r="W3974" i="12"/>
  <c r="T3975" i="12"/>
  <c r="U3975" i="12" s="1"/>
  <c r="V3975" i="12"/>
  <c r="W3975" i="12"/>
  <c r="T3976" i="12"/>
  <c r="U3976" i="12" s="1"/>
  <c r="V3976" i="12"/>
  <c r="W3976" i="12"/>
  <c r="T3977" i="12"/>
  <c r="U3977" i="12" s="1"/>
  <c r="V3977" i="12"/>
  <c r="W3977" i="12"/>
  <c r="T3978" i="12"/>
  <c r="U3978" i="12" s="1"/>
  <c r="V3978" i="12"/>
  <c r="W3978" i="12"/>
  <c r="T3979" i="12"/>
  <c r="U3979" i="12" s="1"/>
  <c r="V3979" i="12"/>
  <c r="W3979" i="12"/>
  <c r="T3980" i="12"/>
  <c r="U3980" i="12" s="1"/>
  <c r="V3980" i="12"/>
  <c r="W3980" i="12"/>
  <c r="T3981" i="12"/>
  <c r="U3981" i="12" s="1"/>
  <c r="V3981" i="12"/>
  <c r="W3981" i="12"/>
  <c r="T3982" i="12"/>
  <c r="U3982" i="12" s="1"/>
  <c r="V3982" i="12"/>
  <c r="W3982" i="12"/>
  <c r="T3983" i="12"/>
  <c r="U3983" i="12" s="1"/>
  <c r="V3983" i="12"/>
  <c r="W3983" i="12"/>
  <c r="T3984" i="12"/>
  <c r="U3984" i="12" s="1"/>
  <c r="V3984" i="12"/>
  <c r="W3984" i="12"/>
  <c r="T3985" i="12"/>
  <c r="U3985" i="12"/>
  <c r="V3985" i="12"/>
  <c r="W3985" i="12"/>
  <c r="T3986" i="12"/>
  <c r="U3986" i="12" s="1"/>
  <c r="V3986" i="12"/>
  <c r="W3986" i="12"/>
  <c r="T3987" i="12"/>
  <c r="U3987" i="12" s="1"/>
  <c r="V3987" i="12"/>
  <c r="W3987" i="12"/>
  <c r="T3988" i="12"/>
  <c r="U3988" i="12" s="1"/>
  <c r="V3988" i="12"/>
  <c r="W3988" i="12"/>
  <c r="T3989" i="12"/>
  <c r="U3989" i="12" s="1"/>
  <c r="V3989" i="12"/>
  <c r="W3989" i="12"/>
  <c r="T3990" i="12"/>
  <c r="U3990" i="12" s="1"/>
  <c r="V3990" i="12"/>
  <c r="W3990" i="12"/>
  <c r="T3991" i="12"/>
  <c r="U3991" i="12" s="1"/>
  <c r="V3991" i="12"/>
  <c r="W3991" i="12"/>
  <c r="T3992" i="12"/>
  <c r="U3992" i="12" s="1"/>
  <c r="V3992" i="12"/>
  <c r="W3992" i="12"/>
  <c r="T3993" i="12"/>
  <c r="U3993" i="12" s="1"/>
  <c r="V3993" i="12"/>
  <c r="W3993" i="12"/>
  <c r="T3994" i="12"/>
  <c r="U3994" i="12" s="1"/>
  <c r="V3994" i="12"/>
  <c r="W3994" i="12"/>
  <c r="T3995" i="12"/>
  <c r="U3995" i="12" s="1"/>
  <c r="V3995" i="12"/>
  <c r="W3995" i="12"/>
  <c r="T3996" i="12"/>
  <c r="U3996" i="12" s="1"/>
  <c r="V3996" i="12"/>
  <c r="W3996" i="12"/>
  <c r="T3997" i="12"/>
  <c r="U3997" i="12" s="1"/>
  <c r="V3997" i="12"/>
  <c r="W3997" i="12"/>
  <c r="T3998" i="12"/>
  <c r="U3998" i="12" s="1"/>
  <c r="V3998" i="12"/>
  <c r="W3998" i="12"/>
  <c r="T3999" i="12"/>
  <c r="U3999" i="12" s="1"/>
  <c r="V3999" i="12"/>
  <c r="W3999" i="12"/>
  <c r="T4000" i="12"/>
  <c r="U4000" i="12" s="1"/>
  <c r="V4000" i="12"/>
  <c r="W4000" i="12"/>
  <c r="T4001" i="12"/>
  <c r="U4001" i="12" s="1"/>
  <c r="V4001" i="12"/>
  <c r="W4001" i="12"/>
  <c r="T4002" i="12"/>
  <c r="U4002" i="12" s="1"/>
  <c r="V4002" i="12"/>
  <c r="W4002" i="12"/>
  <c r="T4003" i="12"/>
  <c r="U4003" i="12" s="1"/>
  <c r="V4003" i="12"/>
  <c r="W4003" i="12"/>
  <c r="T4004" i="12"/>
  <c r="U4004" i="12" s="1"/>
  <c r="V4004" i="12"/>
  <c r="W4004" i="12"/>
  <c r="T4005" i="12"/>
  <c r="U4005" i="12" s="1"/>
  <c r="V4005" i="12"/>
  <c r="W4005" i="12"/>
  <c r="T4006" i="12"/>
  <c r="U4006" i="12" s="1"/>
  <c r="V4006" i="12"/>
  <c r="W4006" i="12"/>
  <c r="T4007" i="12"/>
  <c r="U4007" i="12" s="1"/>
  <c r="V4007" i="12"/>
  <c r="W4007" i="12"/>
  <c r="T4008" i="12"/>
  <c r="U4008" i="12" s="1"/>
  <c r="V4008" i="12"/>
  <c r="W4008" i="12"/>
  <c r="T4009" i="12"/>
  <c r="U4009" i="12" s="1"/>
  <c r="V4009" i="12"/>
  <c r="W4009" i="12"/>
  <c r="T4010" i="12"/>
  <c r="U4010" i="12" s="1"/>
  <c r="V4010" i="12"/>
  <c r="W4010" i="12"/>
  <c r="T4011" i="12"/>
  <c r="U4011" i="12" s="1"/>
  <c r="V4011" i="12"/>
  <c r="W4011" i="12"/>
  <c r="T4012" i="12"/>
  <c r="U4012" i="12" s="1"/>
  <c r="V4012" i="12"/>
  <c r="W4012" i="12"/>
  <c r="T4013" i="12"/>
  <c r="U4013" i="12" s="1"/>
  <c r="V4013" i="12"/>
  <c r="W4013" i="12"/>
  <c r="T4014" i="12"/>
  <c r="U4014" i="12" s="1"/>
  <c r="V4014" i="12"/>
  <c r="W4014" i="12"/>
  <c r="T4015" i="12"/>
  <c r="U4015" i="12" s="1"/>
  <c r="V4015" i="12"/>
  <c r="W4015" i="12"/>
  <c r="T4016" i="12"/>
  <c r="U4016" i="12" s="1"/>
  <c r="V4016" i="12"/>
  <c r="W4016" i="12"/>
  <c r="T4017" i="12"/>
  <c r="U4017" i="12" s="1"/>
  <c r="V4017" i="12"/>
  <c r="W4017" i="12"/>
  <c r="T4018" i="12"/>
  <c r="U4018" i="12" s="1"/>
  <c r="V4018" i="12"/>
  <c r="W4018" i="12"/>
  <c r="T4019" i="12"/>
  <c r="U4019" i="12" s="1"/>
  <c r="V4019" i="12"/>
  <c r="W4019" i="12"/>
  <c r="T4020" i="12"/>
  <c r="U4020" i="12" s="1"/>
  <c r="V4020" i="12"/>
  <c r="W4020" i="12"/>
  <c r="T4021" i="12"/>
  <c r="U4021" i="12" s="1"/>
  <c r="V4021" i="12"/>
  <c r="W4021" i="12"/>
  <c r="T4022" i="12"/>
  <c r="U4022" i="12" s="1"/>
  <c r="V4022" i="12"/>
  <c r="W4022" i="12"/>
  <c r="T4023" i="12"/>
  <c r="U4023" i="12" s="1"/>
  <c r="V4023" i="12"/>
  <c r="W4023" i="12"/>
  <c r="T4024" i="12"/>
  <c r="U4024" i="12" s="1"/>
  <c r="V4024" i="12"/>
  <c r="W4024" i="12"/>
  <c r="T4025" i="12"/>
  <c r="U4025" i="12" s="1"/>
  <c r="V4025" i="12"/>
  <c r="W4025" i="12"/>
  <c r="T4026" i="12"/>
  <c r="U4026" i="12" s="1"/>
  <c r="V4026" i="12"/>
  <c r="W4026" i="12"/>
  <c r="T4027" i="12"/>
  <c r="U4027" i="12" s="1"/>
  <c r="V4027" i="12"/>
  <c r="W4027" i="12"/>
  <c r="T4028" i="12"/>
  <c r="U4028" i="12" s="1"/>
  <c r="V4028" i="12"/>
  <c r="W4028" i="12"/>
  <c r="T4029" i="12"/>
  <c r="U4029" i="12" s="1"/>
  <c r="V4029" i="12"/>
  <c r="W4029" i="12"/>
  <c r="T4030" i="12"/>
  <c r="U4030" i="12" s="1"/>
  <c r="V4030" i="12"/>
  <c r="W4030" i="12"/>
  <c r="T4031" i="12"/>
  <c r="U4031" i="12" s="1"/>
  <c r="V4031" i="12"/>
  <c r="W4031" i="12"/>
  <c r="T4032" i="12"/>
  <c r="U4032" i="12" s="1"/>
  <c r="V4032" i="12"/>
  <c r="W4032" i="12"/>
  <c r="T4033" i="12"/>
  <c r="U4033" i="12" s="1"/>
  <c r="V4033" i="12"/>
  <c r="W4033" i="12"/>
  <c r="T4034" i="12"/>
  <c r="U4034" i="12" s="1"/>
  <c r="V4034" i="12"/>
  <c r="W4034" i="12"/>
  <c r="T4035" i="12"/>
  <c r="U4035" i="12" s="1"/>
  <c r="V4035" i="12"/>
  <c r="W4035" i="12"/>
  <c r="T4036" i="12"/>
  <c r="U4036" i="12" s="1"/>
  <c r="V4036" i="12"/>
  <c r="W4036" i="12"/>
  <c r="T4037" i="12"/>
  <c r="U4037" i="12" s="1"/>
  <c r="V4037" i="12"/>
  <c r="W4037" i="12"/>
  <c r="T4038" i="12"/>
  <c r="U4038" i="12" s="1"/>
  <c r="V4038" i="12"/>
  <c r="W4038" i="12"/>
  <c r="T4039" i="12"/>
  <c r="U4039" i="12" s="1"/>
  <c r="V4039" i="12"/>
  <c r="W4039" i="12"/>
  <c r="T4040" i="12"/>
  <c r="U4040" i="12" s="1"/>
  <c r="V4040" i="12"/>
  <c r="W4040" i="12"/>
  <c r="T4041" i="12"/>
  <c r="U4041" i="12" s="1"/>
  <c r="V4041" i="12"/>
  <c r="W4041" i="12"/>
  <c r="T4042" i="12"/>
  <c r="U4042" i="12" s="1"/>
  <c r="V4042" i="12"/>
  <c r="W4042" i="12"/>
  <c r="T4043" i="12"/>
  <c r="U4043" i="12" s="1"/>
  <c r="V4043" i="12"/>
  <c r="W4043" i="12"/>
  <c r="T4044" i="12"/>
  <c r="U4044" i="12" s="1"/>
  <c r="V4044" i="12"/>
  <c r="W4044" i="12"/>
  <c r="T4045" i="12"/>
  <c r="U4045" i="12" s="1"/>
  <c r="V4045" i="12"/>
  <c r="W4045" i="12"/>
  <c r="T4046" i="12"/>
  <c r="U4046" i="12" s="1"/>
  <c r="V4046" i="12"/>
  <c r="W4046" i="12"/>
  <c r="T4047" i="12"/>
  <c r="U4047" i="12" s="1"/>
  <c r="V4047" i="12"/>
  <c r="W4047" i="12"/>
  <c r="T4048" i="12"/>
  <c r="U4048" i="12" s="1"/>
  <c r="V4048" i="12"/>
  <c r="W4048" i="12"/>
  <c r="T4049" i="12"/>
  <c r="U4049" i="12" s="1"/>
  <c r="V4049" i="12"/>
  <c r="W4049" i="12"/>
  <c r="T4050" i="12"/>
  <c r="U4050" i="12" s="1"/>
  <c r="V4050" i="12"/>
  <c r="W4050" i="12"/>
  <c r="T4051" i="12"/>
  <c r="U4051" i="12" s="1"/>
  <c r="V4051" i="12"/>
  <c r="W4051" i="12"/>
  <c r="T4052" i="12"/>
  <c r="U4052" i="12" s="1"/>
  <c r="V4052" i="12"/>
  <c r="W4052" i="12"/>
  <c r="T4053" i="12"/>
  <c r="U4053" i="12" s="1"/>
  <c r="V4053" i="12"/>
  <c r="W4053" i="12"/>
  <c r="T4054" i="12"/>
  <c r="U4054" i="12" s="1"/>
  <c r="V4054" i="12"/>
  <c r="W4054" i="12"/>
  <c r="T4055" i="12"/>
  <c r="U4055" i="12" s="1"/>
  <c r="V4055" i="12"/>
  <c r="W4055" i="12"/>
  <c r="T4056" i="12"/>
  <c r="U4056" i="12" s="1"/>
  <c r="V4056" i="12"/>
  <c r="W4056" i="12"/>
  <c r="T4057" i="12"/>
  <c r="U4057" i="12" s="1"/>
  <c r="V4057" i="12"/>
  <c r="W4057" i="12"/>
  <c r="T4058" i="12"/>
  <c r="U4058" i="12" s="1"/>
  <c r="V4058" i="12"/>
  <c r="W4058" i="12"/>
  <c r="T4059" i="12"/>
  <c r="U4059" i="12" s="1"/>
  <c r="V4059" i="12"/>
  <c r="W4059" i="12"/>
  <c r="T4060" i="12"/>
  <c r="U4060" i="12" s="1"/>
  <c r="V4060" i="12"/>
  <c r="W4060" i="12"/>
  <c r="T4061" i="12"/>
  <c r="U4061" i="12" s="1"/>
  <c r="V4061" i="12"/>
  <c r="W4061" i="12"/>
  <c r="T4062" i="12"/>
  <c r="U4062" i="12" s="1"/>
  <c r="V4062" i="12"/>
  <c r="W4062" i="12"/>
  <c r="T4063" i="12"/>
  <c r="U4063" i="12" s="1"/>
  <c r="V4063" i="12"/>
  <c r="W4063" i="12"/>
  <c r="T4064" i="12"/>
  <c r="U4064" i="12" s="1"/>
  <c r="V4064" i="12"/>
  <c r="W4064" i="12"/>
  <c r="T4065" i="12"/>
  <c r="U4065" i="12"/>
  <c r="V4065" i="12"/>
  <c r="W4065" i="12"/>
  <c r="T4066" i="12"/>
  <c r="U4066" i="12" s="1"/>
  <c r="V4066" i="12"/>
  <c r="W4066" i="12"/>
  <c r="T4067" i="12"/>
  <c r="U4067" i="12"/>
  <c r="V4067" i="12"/>
  <c r="W4067" i="12"/>
  <c r="T4068" i="12"/>
  <c r="U4068" i="12" s="1"/>
  <c r="V4068" i="12"/>
  <c r="W4068" i="12"/>
  <c r="T4069" i="12"/>
  <c r="U4069" i="12" s="1"/>
  <c r="V4069" i="12"/>
  <c r="W4069" i="12"/>
  <c r="T4070" i="12"/>
  <c r="U4070" i="12" s="1"/>
  <c r="V4070" i="12"/>
  <c r="W4070" i="12"/>
  <c r="T4071" i="12"/>
  <c r="U4071" i="12" s="1"/>
  <c r="V4071" i="12"/>
  <c r="W4071" i="12"/>
  <c r="T4072" i="12"/>
  <c r="U4072" i="12"/>
  <c r="V4072" i="12"/>
  <c r="W4072" i="12"/>
  <c r="T4073" i="12"/>
  <c r="U4073" i="12" s="1"/>
  <c r="V4073" i="12"/>
  <c r="W4073" i="12"/>
  <c r="T4074" i="12"/>
  <c r="U4074" i="12"/>
  <c r="V4074" i="12"/>
  <c r="W4074" i="12"/>
  <c r="T4075" i="12"/>
  <c r="U4075" i="12" s="1"/>
  <c r="V4075" i="12"/>
  <c r="W4075" i="12"/>
  <c r="T4076" i="12"/>
  <c r="U4076" i="12" s="1"/>
  <c r="V4076" i="12"/>
  <c r="W4076" i="12"/>
  <c r="T4077" i="12"/>
  <c r="U4077" i="12" s="1"/>
  <c r="V4077" i="12"/>
  <c r="W4077" i="12"/>
  <c r="T4078" i="12"/>
  <c r="U4078" i="12" s="1"/>
  <c r="V4078" i="12"/>
  <c r="W4078" i="12"/>
  <c r="T4079" i="12"/>
  <c r="U4079" i="12"/>
  <c r="V4079" i="12"/>
  <c r="W4079" i="12"/>
  <c r="T4080" i="12"/>
  <c r="U4080" i="12" s="1"/>
  <c r="V4080" i="12"/>
  <c r="W4080" i="12"/>
  <c r="T4081" i="12"/>
  <c r="U4081" i="12" s="1"/>
  <c r="V4081" i="12"/>
  <c r="W4081" i="12"/>
  <c r="T4082" i="12"/>
  <c r="U4082" i="12" s="1"/>
  <c r="V4082" i="12"/>
  <c r="W4082" i="12"/>
  <c r="T4083" i="12"/>
  <c r="U4083" i="12" s="1"/>
  <c r="V4083" i="12"/>
  <c r="W4083" i="12"/>
  <c r="T4084" i="12"/>
  <c r="U4084" i="12" s="1"/>
  <c r="V4084" i="12"/>
  <c r="W4084" i="12"/>
  <c r="T4085" i="12"/>
  <c r="U4085" i="12" s="1"/>
  <c r="V4085" i="12"/>
  <c r="W4085" i="12"/>
  <c r="T4086" i="12"/>
  <c r="U4086" i="12" s="1"/>
  <c r="V4086" i="12"/>
  <c r="W4086" i="12"/>
  <c r="T4087" i="12"/>
  <c r="U4087" i="12" s="1"/>
  <c r="V4087" i="12"/>
  <c r="W4087" i="12"/>
  <c r="T4088" i="12"/>
  <c r="U4088" i="12" s="1"/>
  <c r="V4088" i="12"/>
  <c r="W4088" i="12"/>
  <c r="T4089" i="12"/>
  <c r="U4089" i="12" s="1"/>
  <c r="V4089" i="12"/>
  <c r="W4089" i="12"/>
  <c r="T4090" i="12"/>
  <c r="U4090" i="12" s="1"/>
  <c r="V4090" i="12"/>
  <c r="W4090" i="12"/>
  <c r="T4091" i="12"/>
  <c r="U4091" i="12" s="1"/>
  <c r="V4091" i="12"/>
  <c r="W4091" i="12"/>
  <c r="T4092" i="12"/>
  <c r="U4092" i="12" s="1"/>
  <c r="V4092" i="12"/>
  <c r="W4092" i="12"/>
  <c r="T4093" i="12"/>
  <c r="U4093" i="12" s="1"/>
  <c r="V4093" i="12"/>
  <c r="W4093" i="12"/>
  <c r="T4094" i="12"/>
  <c r="U4094" i="12" s="1"/>
  <c r="V4094" i="12"/>
  <c r="W4094" i="12"/>
  <c r="T4095" i="12"/>
  <c r="U4095" i="12" s="1"/>
  <c r="V4095" i="12"/>
  <c r="W4095" i="12"/>
  <c r="T4096" i="12"/>
  <c r="U4096" i="12" s="1"/>
  <c r="V4096" i="12"/>
  <c r="W4096" i="12"/>
  <c r="T4097" i="12"/>
  <c r="U4097" i="12" s="1"/>
  <c r="V4097" i="12"/>
  <c r="W4097" i="12"/>
  <c r="T4098" i="12"/>
  <c r="U4098" i="12" s="1"/>
  <c r="V4098" i="12"/>
  <c r="W4098" i="12"/>
  <c r="T4099" i="12"/>
  <c r="U4099" i="12" s="1"/>
  <c r="V4099" i="12"/>
  <c r="W4099" i="12"/>
  <c r="T4100" i="12"/>
  <c r="U4100" i="12" s="1"/>
  <c r="V4100" i="12"/>
  <c r="W4100" i="12"/>
  <c r="T4101" i="12"/>
  <c r="U4101" i="12" s="1"/>
  <c r="V4101" i="12"/>
  <c r="W4101" i="12"/>
  <c r="T4102" i="12"/>
  <c r="U4102" i="12" s="1"/>
  <c r="V4102" i="12"/>
  <c r="W4102" i="12"/>
  <c r="T4103" i="12"/>
  <c r="U4103" i="12" s="1"/>
  <c r="V4103" i="12"/>
  <c r="W4103" i="12"/>
  <c r="T4104" i="12"/>
  <c r="U4104" i="12" s="1"/>
  <c r="V4104" i="12"/>
  <c r="W4104" i="12"/>
  <c r="T4105" i="12"/>
  <c r="U4105" i="12" s="1"/>
  <c r="V4105" i="12"/>
  <c r="W4105" i="12"/>
  <c r="T4106" i="12"/>
  <c r="U4106" i="12" s="1"/>
  <c r="V4106" i="12"/>
  <c r="W4106" i="12"/>
  <c r="T4107" i="12"/>
  <c r="U4107" i="12" s="1"/>
  <c r="V4107" i="12"/>
  <c r="W4107" i="12"/>
  <c r="T4108" i="12"/>
  <c r="U4108" i="12" s="1"/>
  <c r="V4108" i="12"/>
  <c r="W4108" i="12"/>
  <c r="T4109" i="12"/>
  <c r="U4109" i="12" s="1"/>
  <c r="V4109" i="12"/>
  <c r="W4109" i="12"/>
  <c r="T4110" i="12"/>
  <c r="U4110" i="12" s="1"/>
  <c r="V4110" i="12"/>
  <c r="W4110" i="12"/>
  <c r="T4111" i="12"/>
  <c r="U4111" i="12" s="1"/>
  <c r="V4111" i="12"/>
  <c r="W4111" i="12"/>
  <c r="T4112" i="12"/>
  <c r="U4112" i="12" s="1"/>
  <c r="V4112" i="12"/>
  <c r="W4112" i="12"/>
  <c r="T4113" i="12"/>
  <c r="U4113" i="12" s="1"/>
  <c r="V4113" i="12"/>
  <c r="W4113" i="12"/>
  <c r="T4114" i="12"/>
  <c r="U4114" i="12" s="1"/>
  <c r="V4114" i="12"/>
  <c r="W4114" i="12"/>
  <c r="T4115" i="12"/>
  <c r="U4115" i="12" s="1"/>
  <c r="V4115" i="12"/>
  <c r="W4115" i="12"/>
  <c r="T4116" i="12"/>
  <c r="U4116" i="12" s="1"/>
  <c r="V4116" i="12"/>
  <c r="W4116" i="12"/>
  <c r="T4117" i="12"/>
  <c r="U4117" i="12" s="1"/>
  <c r="V4117" i="12"/>
  <c r="W4117" i="12"/>
  <c r="T4118" i="12"/>
  <c r="U4118" i="12" s="1"/>
  <c r="V4118" i="12"/>
  <c r="W4118" i="12"/>
  <c r="T4119" i="12"/>
  <c r="U4119" i="12" s="1"/>
  <c r="V4119" i="12"/>
  <c r="W4119" i="12"/>
  <c r="T4120" i="12"/>
  <c r="U4120" i="12" s="1"/>
  <c r="V4120" i="12"/>
  <c r="W4120" i="12"/>
  <c r="T4121" i="12"/>
  <c r="U4121" i="12" s="1"/>
  <c r="V4121" i="12"/>
  <c r="W4121" i="12"/>
  <c r="T4122" i="12"/>
  <c r="U4122" i="12"/>
  <c r="V4122" i="12"/>
  <c r="W4122" i="12"/>
  <c r="T4123" i="12"/>
  <c r="U4123" i="12" s="1"/>
  <c r="V4123" i="12"/>
  <c r="W4123" i="12"/>
  <c r="T4124" i="12"/>
  <c r="U4124" i="12"/>
  <c r="V4124" i="12"/>
  <c r="W4124" i="12"/>
  <c r="T4125" i="12"/>
  <c r="U4125" i="12" s="1"/>
  <c r="V4125" i="12"/>
  <c r="W4125" i="12"/>
  <c r="T4126" i="12"/>
  <c r="U4126" i="12" s="1"/>
  <c r="V4126" i="12"/>
  <c r="W4126" i="12"/>
  <c r="T4127" i="12"/>
  <c r="U4127" i="12" s="1"/>
  <c r="V4127" i="12"/>
  <c r="W4127" i="12"/>
  <c r="T4128" i="12"/>
  <c r="U4128" i="12" s="1"/>
  <c r="V4128" i="12"/>
  <c r="W4128" i="12"/>
  <c r="T4129" i="12"/>
  <c r="U4129" i="12" s="1"/>
  <c r="V4129" i="12"/>
  <c r="W4129" i="12"/>
  <c r="T4130" i="12"/>
  <c r="U4130" i="12" s="1"/>
  <c r="V4130" i="12"/>
  <c r="W4130" i="12"/>
  <c r="T4131" i="12"/>
  <c r="U4131" i="12"/>
  <c r="V4131" i="12"/>
  <c r="W4131" i="12"/>
  <c r="T4132" i="12"/>
  <c r="U4132" i="12" s="1"/>
  <c r="V4132" i="12"/>
  <c r="W4132" i="12"/>
  <c r="T4133" i="12"/>
  <c r="U4133" i="12"/>
  <c r="V4133" i="12"/>
  <c r="W4133" i="12"/>
  <c r="T4134" i="12"/>
  <c r="U4134" i="12" s="1"/>
  <c r="V4134" i="12"/>
  <c r="W4134" i="12"/>
  <c r="T4135" i="12"/>
  <c r="U4135" i="12" s="1"/>
  <c r="V4135" i="12"/>
  <c r="W4135" i="12"/>
  <c r="T4136" i="12"/>
  <c r="U4136" i="12" s="1"/>
  <c r="V4136" i="12"/>
  <c r="W4136" i="12"/>
  <c r="T4137" i="12"/>
  <c r="U4137" i="12" s="1"/>
  <c r="V4137" i="12"/>
  <c r="W4137" i="12"/>
  <c r="T4138" i="12"/>
  <c r="U4138" i="12" s="1"/>
  <c r="V4138" i="12"/>
  <c r="W4138" i="12"/>
  <c r="T4139" i="12"/>
  <c r="U4139" i="12" s="1"/>
  <c r="V4139" i="12"/>
  <c r="W4139" i="12"/>
  <c r="T4140" i="12"/>
  <c r="U4140" i="12" s="1"/>
  <c r="V4140" i="12"/>
  <c r="W4140" i="12"/>
  <c r="T4141" i="12"/>
  <c r="U4141" i="12" s="1"/>
  <c r="V4141" i="12"/>
  <c r="W4141" i="12"/>
  <c r="T4142" i="12"/>
  <c r="U4142" i="12" s="1"/>
  <c r="V4142" i="12"/>
  <c r="W4142" i="12"/>
  <c r="T4143" i="12"/>
  <c r="U4143" i="12" s="1"/>
  <c r="V4143" i="12"/>
  <c r="W4143" i="12"/>
  <c r="T4144" i="12"/>
  <c r="U4144" i="12" s="1"/>
  <c r="V4144" i="12"/>
  <c r="W4144" i="12"/>
  <c r="T4145" i="12"/>
  <c r="U4145" i="12" s="1"/>
  <c r="V4145" i="12"/>
  <c r="W4145" i="12"/>
  <c r="T4146" i="12"/>
  <c r="U4146" i="12" s="1"/>
  <c r="V4146" i="12"/>
  <c r="W4146" i="12"/>
  <c r="T4147" i="12"/>
  <c r="U4147" i="12" s="1"/>
  <c r="V4147" i="12"/>
  <c r="W4147" i="12"/>
  <c r="T4148" i="12"/>
  <c r="U4148" i="12" s="1"/>
  <c r="V4148" i="12"/>
  <c r="W4148" i="12"/>
  <c r="T4149" i="12"/>
  <c r="U4149" i="12" s="1"/>
  <c r="V4149" i="12"/>
  <c r="W4149" i="12"/>
  <c r="T4150" i="12"/>
  <c r="U4150" i="12"/>
  <c r="V4150" i="12"/>
  <c r="W4150" i="12"/>
  <c r="T4151" i="12"/>
  <c r="U4151" i="12" s="1"/>
  <c r="V4151" i="12"/>
  <c r="W4151" i="12"/>
  <c r="T4152" i="12"/>
  <c r="U4152" i="12" s="1"/>
  <c r="V4152" i="12"/>
  <c r="W4152" i="12"/>
  <c r="T4153" i="12"/>
  <c r="U4153" i="12" s="1"/>
  <c r="V4153" i="12"/>
  <c r="W4153" i="12"/>
  <c r="T4154" i="12"/>
  <c r="U4154" i="12" s="1"/>
  <c r="V4154" i="12"/>
  <c r="W4154" i="12"/>
  <c r="T4155" i="12"/>
  <c r="U4155" i="12" s="1"/>
  <c r="V4155" i="12"/>
  <c r="W4155" i="12"/>
  <c r="T4156" i="12"/>
  <c r="U4156" i="12" s="1"/>
  <c r="V4156" i="12"/>
  <c r="W4156" i="12"/>
  <c r="T4157" i="12"/>
  <c r="U4157" i="12" s="1"/>
  <c r="V4157" i="12"/>
  <c r="W4157" i="12"/>
  <c r="T4158" i="12"/>
  <c r="U4158" i="12" s="1"/>
  <c r="V4158" i="12"/>
  <c r="W4158" i="12"/>
  <c r="T4159" i="12"/>
  <c r="U4159" i="12" s="1"/>
  <c r="V4159" i="12"/>
  <c r="W4159" i="12"/>
  <c r="T4160" i="12"/>
  <c r="U4160" i="12" s="1"/>
  <c r="V4160" i="12"/>
  <c r="W4160" i="12"/>
  <c r="T4161" i="12"/>
  <c r="U4161" i="12" s="1"/>
  <c r="V4161" i="12"/>
  <c r="W4161" i="12"/>
  <c r="T4162" i="12"/>
  <c r="U4162" i="12" s="1"/>
  <c r="V4162" i="12"/>
  <c r="W4162" i="12"/>
  <c r="T4163" i="12"/>
  <c r="U4163" i="12" s="1"/>
  <c r="V4163" i="12"/>
  <c r="W4163" i="12"/>
  <c r="T4164" i="12"/>
  <c r="U4164" i="12" s="1"/>
  <c r="V4164" i="12"/>
  <c r="W4164" i="12"/>
  <c r="T4165" i="12"/>
  <c r="U4165" i="12" s="1"/>
  <c r="V4165" i="12"/>
  <c r="W4165" i="12"/>
  <c r="T4166" i="12"/>
  <c r="U4166" i="12" s="1"/>
  <c r="V4166" i="12"/>
  <c r="W4166" i="12"/>
  <c r="T4167" i="12"/>
  <c r="U4167" i="12" s="1"/>
  <c r="V4167" i="12"/>
  <c r="W4167" i="12"/>
  <c r="T4168" i="12"/>
  <c r="U4168" i="12" s="1"/>
  <c r="V4168" i="12"/>
  <c r="W4168" i="12"/>
  <c r="T4169" i="12"/>
  <c r="U4169" i="12" s="1"/>
  <c r="V4169" i="12"/>
  <c r="W4169" i="12"/>
  <c r="T4170" i="12"/>
  <c r="U4170" i="12" s="1"/>
  <c r="V4170" i="12"/>
  <c r="W4170" i="12"/>
  <c r="T4171" i="12"/>
  <c r="U4171" i="12" s="1"/>
  <c r="V4171" i="12"/>
  <c r="W4171" i="12"/>
  <c r="T4172" i="12"/>
  <c r="U4172" i="12" s="1"/>
  <c r="V4172" i="12"/>
  <c r="W4172" i="12"/>
  <c r="T4173" i="12"/>
  <c r="U4173" i="12" s="1"/>
  <c r="V4173" i="12"/>
  <c r="W4173" i="12"/>
  <c r="T4174" i="12"/>
  <c r="U4174" i="12" s="1"/>
  <c r="V4174" i="12"/>
  <c r="W4174" i="12"/>
  <c r="T4175" i="12"/>
  <c r="U4175" i="12" s="1"/>
  <c r="V4175" i="12"/>
  <c r="W4175" i="12"/>
  <c r="T4176" i="12"/>
  <c r="U4176" i="12"/>
  <c r="V4176" i="12"/>
  <c r="W4176" i="12"/>
  <c r="T4177" i="12"/>
  <c r="U4177" i="12"/>
  <c r="V4177" i="12"/>
  <c r="W4177" i="12"/>
  <c r="T4178" i="12"/>
  <c r="U4178" i="12"/>
  <c r="V4178" i="12"/>
  <c r="W4178" i="12"/>
  <c r="T4179" i="12"/>
  <c r="U4179" i="12"/>
  <c r="V4179" i="12"/>
  <c r="W4179" i="12"/>
  <c r="T4180" i="12"/>
  <c r="U4180" i="12"/>
  <c r="V4180" i="12"/>
  <c r="W4180" i="12"/>
  <c r="T4181" i="12"/>
  <c r="U4181" i="12"/>
  <c r="V4181" i="12"/>
  <c r="W4181" i="12"/>
  <c r="T4182" i="12"/>
  <c r="U4182" i="12"/>
  <c r="V4182" i="12"/>
  <c r="W4182" i="12"/>
  <c r="T4183" i="12"/>
  <c r="U4183" i="12"/>
  <c r="V4183" i="12"/>
  <c r="W4183" i="12"/>
  <c r="T4184" i="12"/>
  <c r="U4184" i="12"/>
  <c r="V4184" i="12"/>
  <c r="W4184" i="12"/>
  <c r="T4185" i="12"/>
  <c r="U4185" i="12"/>
  <c r="V4185" i="12"/>
  <c r="W4185" i="12"/>
  <c r="T4186" i="12"/>
  <c r="U4186" i="12"/>
  <c r="V4186" i="12"/>
  <c r="W4186" i="12"/>
  <c r="T4187" i="12"/>
  <c r="U4187" i="12"/>
  <c r="V4187" i="12"/>
  <c r="W4187" i="12"/>
  <c r="T4188" i="12"/>
  <c r="U4188" i="12"/>
  <c r="V4188" i="12"/>
  <c r="W4188" i="12"/>
  <c r="T4189" i="12"/>
  <c r="U4189" i="12"/>
  <c r="V4189" i="12"/>
  <c r="W4189" i="12"/>
  <c r="T4190" i="12"/>
  <c r="U4190" i="12"/>
  <c r="V4190" i="12"/>
  <c r="W4190" i="12"/>
  <c r="T4191" i="12"/>
  <c r="U4191" i="12"/>
  <c r="V4191" i="12"/>
  <c r="W4191" i="12"/>
  <c r="T4192" i="12"/>
  <c r="U4192" i="12"/>
  <c r="V4192" i="12"/>
  <c r="W4192" i="12"/>
  <c r="T4193" i="12"/>
  <c r="U4193" i="12"/>
  <c r="V4193" i="12"/>
  <c r="W4193" i="12"/>
  <c r="T4194" i="12"/>
  <c r="U4194" i="12"/>
  <c r="V4194" i="12"/>
  <c r="W4194" i="12"/>
  <c r="T4195" i="12"/>
  <c r="U4195" i="12"/>
  <c r="V4195" i="12"/>
  <c r="W4195" i="12"/>
  <c r="T4196" i="12"/>
  <c r="U4196" i="12"/>
  <c r="V4196" i="12"/>
  <c r="W4196" i="12"/>
  <c r="T4197" i="12"/>
  <c r="U4197" i="12"/>
  <c r="V4197" i="12"/>
  <c r="W4197" i="12"/>
  <c r="T4198" i="12"/>
  <c r="U4198" i="12"/>
  <c r="V4198" i="12"/>
  <c r="W4198" i="12"/>
  <c r="T4199" i="12"/>
  <c r="U4199" i="12"/>
  <c r="V4199" i="12"/>
  <c r="W4199" i="12"/>
  <c r="T4200" i="12"/>
  <c r="U4200" i="12"/>
  <c r="V4200" i="12"/>
  <c r="W4200" i="12"/>
  <c r="T4201" i="12"/>
  <c r="U4201" i="12"/>
  <c r="V4201" i="12"/>
  <c r="W4201" i="12"/>
  <c r="T4202" i="12"/>
  <c r="U4202" i="12"/>
  <c r="V4202" i="12"/>
  <c r="W4202" i="12"/>
  <c r="T4203" i="12"/>
  <c r="U4203" i="12"/>
  <c r="V4203" i="12"/>
  <c r="W4203" i="12"/>
  <c r="T4204" i="12"/>
  <c r="U4204" i="12"/>
  <c r="V4204" i="12"/>
  <c r="W4204" i="12"/>
  <c r="T4205" i="12"/>
  <c r="U4205" i="12"/>
  <c r="V4205" i="12"/>
  <c r="W4205" i="12"/>
  <c r="T4206" i="12"/>
  <c r="U4206" i="12"/>
  <c r="V4206" i="12"/>
  <c r="W4206" i="12"/>
  <c r="T4207" i="12"/>
  <c r="U4207" i="12"/>
  <c r="V4207" i="12"/>
  <c r="W4207" i="12"/>
  <c r="T4208" i="12"/>
  <c r="U4208" i="12"/>
  <c r="V4208" i="12"/>
  <c r="W4208" i="12"/>
  <c r="T4209" i="12"/>
  <c r="U4209" i="12"/>
  <c r="V4209" i="12"/>
  <c r="W4209" i="12"/>
  <c r="T4210" i="12"/>
  <c r="U4210" i="12"/>
  <c r="V4210" i="12"/>
  <c r="W4210" i="12"/>
  <c r="T4211" i="12"/>
  <c r="U4211" i="12"/>
  <c r="V4211" i="12"/>
  <c r="W4211" i="12"/>
  <c r="T4212" i="12"/>
  <c r="U4212" i="12"/>
  <c r="V4212" i="12"/>
  <c r="W4212" i="12"/>
  <c r="T4213" i="12"/>
  <c r="U4213" i="12"/>
  <c r="V4213" i="12"/>
  <c r="W4213" i="12"/>
  <c r="T4214" i="12"/>
  <c r="U4214" i="12"/>
  <c r="V4214" i="12"/>
  <c r="W4214" i="12"/>
  <c r="T4215" i="12"/>
  <c r="U4215" i="12"/>
  <c r="V4215" i="12"/>
  <c r="W4215" i="12"/>
  <c r="T4216" i="12"/>
  <c r="U4216" i="12"/>
  <c r="V4216" i="12"/>
  <c r="W4216" i="12"/>
  <c r="T4217" i="12"/>
  <c r="U4217" i="12"/>
  <c r="V4217" i="12"/>
  <c r="W4217" i="12"/>
  <c r="T4218" i="12"/>
  <c r="U4218" i="12"/>
  <c r="V4218" i="12"/>
  <c r="W4218" i="12"/>
  <c r="T4219" i="12"/>
  <c r="U4219" i="12"/>
  <c r="V4219" i="12"/>
  <c r="W4219" i="12"/>
  <c r="T4220" i="12"/>
  <c r="U4220" i="12"/>
  <c r="V4220" i="12"/>
  <c r="W4220" i="12"/>
  <c r="T4221" i="12"/>
  <c r="U4221" i="12"/>
  <c r="V4221" i="12"/>
  <c r="W4221" i="12"/>
  <c r="T4222" i="12"/>
  <c r="U4222" i="12"/>
  <c r="V4222" i="12"/>
  <c r="W4222" i="12"/>
  <c r="T4223" i="12"/>
  <c r="U4223" i="12"/>
  <c r="V4223" i="12"/>
  <c r="W4223" i="12"/>
  <c r="T4224" i="12"/>
  <c r="U4224" i="12"/>
  <c r="V4224" i="12"/>
  <c r="W4224" i="12"/>
  <c r="T4225" i="12"/>
  <c r="U4225" i="12"/>
  <c r="V4225" i="12"/>
  <c r="W4225" i="12"/>
  <c r="T4226" i="12"/>
  <c r="U4226" i="12"/>
  <c r="V4226" i="12"/>
  <c r="W4226" i="12"/>
  <c r="T4227" i="12"/>
  <c r="U4227" i="12"/>
  <c r="V4227" i="12"/>
  <c r="W4227" i="12"/>
  <c r="T4228" i="12"/>
  <c r="U4228" i="12"/>
  <c r="V4228" i="12"/>
  <c r="W4228" i="12"/>
  <c r="T4229" i="12"/>
  <c r="U4229" i="12"/>
  <c r="V4229" i="12"/>
  <c r="W4229" i="12"/>
  <c r="T4230" i="12"/>
  <c r="U4230" i="12"/>
  <c r="V4230" i="12"/>
  <c r="W4230" i="12"/>
  <c r="T4231" i="12"/>
  <c r="U4231" i="12"/>
  <c r="V4231" i="12"/>
  <c r="W4231" i="12"/>
  <c r="T4232" i="12"/>
  <c r="U4232" i="12"/>
  <c r="V4232" i="12"/>
  <c r="W4232" i="12"/>
  <c r="T4233" i="12"/>
  <c r="U4233" i="12"/>
  <c r="V4233" i="12"/>
  <c r="W4233" i="12"/>
  <c r="T4234" i="12"/>
  <c r="U4234" i="12"/>
  <c r="V4234" i="12"/>
  <c r="W4234" i="12"/>
  <c r="T4235" i="12"/>
  <c r="U4235" i="12"/>
  <c r="V4235" i="12"/>
  <c r="W4235" i="12"/>
  <c r="T4236" i="12"/>
  <c r="U4236" i="12"/>
  <c r="V4236" i="12"/>
  <c r="W4236" i="12"/>
  <c r="T4237" i="12"/>
  <c r="U4237" i="12"/>
  <c r="V4237" i="12"/>
  <c r="W4237" i="12"/>
  <c r="T4238" i="12"/>
  <c r="U4238" i="12"/>
  <c r="V4238" i="12"/>
  <c r="W4238" i="12"/>
  <c r="T4239" i="12"/>
  <c r="U4239" i="12"/>
  <c r="V4239" i="12"/>
  <c r="W4239" i="12"/>
  <c r="T4240" i="12"/>
  <c r="U4240" i="12"/>
  <c r="V4240" i="12"/>
  <c r="W4240" i="12"/>
  <c r="T4241" i="12"/>
  <c r="U4241" i="12"/>
  <c r="V4241" i="12"/>
  <c r="W4241" i="12"/>
  <c r="T4242" i="12"/>
  <c r="U4242" i="12"/>
  <c r="V4242" i="12"/>
  <c r="W4242" i="12"/>
  <c r="T4243" i="12"/>
  <c r="U4243" i="12"/>
  <c r="V4243" i="12"/>
  <c r="W4243" i="12"/>
  <c r="T4244" i="12"/>
  <c r="U4244" i="12"/>
  <c r="V4244" i="12"/>
  <c r="W4244" i="12"/>
  <c r="T4245" i="12"/>
  <c r="U4245" i="12"/>
  <c r="V4245" i="12"/>
  <c r="W4245" i="12"/>
  <c r="T4246" i="12"/>
  <c r="U4246" i="12"/>
  <c r="V4246" i="12"/>
  <c r="W4246" i="12"/>
  <c r="T4247" i="12"/>
  <c r="U4247" i="12"/>
  <c r="V4247" i="12"/>
  <c r="W4247" i="12"/>
  <c r="T4248" i="12"/>
  <c r="U4248" i="12"/>
  <c r="V4248" i="12"/>
  <c r="W4248" i="12"/>
  <c r="T4249" i="12"/>
  <c r="U4249" i="12"/>
  <c r="V4249" i="12"/>
  <c r="W4249" i="12"/>
  <c r="T4250" i="12"/>
  <c r="U4250" i="12"/>
  <c r="V4250" i="12"/>
  <c r="W4250" i="12"/>
  <c r="T4251" i="12"/>
  <c r="U4251" i="12"/>
  <c r="V4251" i="12"/>
  <c r="W4251" i="12"/>
  <c r="T4252" i="12"/>
  <c r="U4252" i="12"/>
  <c r="V4252" i="12"/>
  <c r="W4252" i="12"/>
  <c r="T4253" i="12"/>
  <c r="U4253" i="12"/>
  <c r="V4253" i="12"/>
  <c r="W4253" i="12"/>
  <c r="T4254" i="12"/>
  <c r="U4254" i="12"/>
  <c r="V4254" i="12"/>
  <c r="W4254" i="12"/>
  <c r="T4255" i="12"/>
  <c r="U4255" i="12"/>
  <c r="V4255" i="12"/>
  <c r="W4255" i="12"/>
  <c r="T4256" i="12"/>
  <c r="U4256" i="12"/>
  <c r="V4256" i="12"/>
  <c r="W4256" i="12"/>
  <c r="T4257" i="12"/>
  <c r="U4257" i="12"/>
  <c r="V4257" i="12"/>
  <c r="W4257" i="12"/>
  <c r="T4258" i="12"/>
  <c r="U4258" i="12"/>
  <c r="V4258" i="12"/>
  <c r="W4258" i="12"/>
  <c r="T4259" i="12"/>
  <c r="U4259" i="12"/>
  <c r="V4259" i="12"/>
  <c r="W4259" i="12"/>
  <c r="T4260" i="12"/>
  <c r="U4260" i="12"/>
  <c r="V4260" i="12"/>
  <c r="W4260" i="12"/>
  <c r="T4261" i="12"/>
  <c r="U4261" i="12"/>
  <c r="V4261" i="12"/>
  <c r="W4261" i="12"/>
  <c r="T4262" i="12"/>
  <c r="U4262" i="12"/>
  <c r="V4262" i="12"/>
  <c r="W4262" i="12"/>
  <c r="T4263" i="12"/>
  <c r="U4263" i="12"/>
  <c r="V4263" i="12"/>
  <c r="W4263" i="12"/>
  <c r="T4264" i="12"/>
  <c r="U4264" i="12"/>
  <c r="V4264" i="12"/>
  <c r="W4264" i="12"/>
  <c r="T4265" i="12"/>
  <c r="U4265" i="12"/>
  <c r="V4265" i="12"/>
  <c r="W4265" i="12"/>
  <c r="T4266" i="12"/>
  <c r="U4266" i="12"/>
  <c r="V4266" i="12"/>
  <c r="W4266" i="12"/>
  <c r="T4267" i="12"/>
  <c r="U4267" i="12"/>
  <c r="V4267" i="12"/>
  <c r="W4267" i="12"/>
  <c r="T4268" i="12"/>
  <c r="U4268" i="12"/>
  <c r="V4268" i="12"/>
  <c r="W4268" i="12"/>
  <c r="T4269" i="12"/>
  <c r="U4269" i="12"/>
  <c r="V4269" i="12"/>
  <c r="W4269" i="12"/>
  <c r="T4270" i="12"/>
  <c r="U4270" i="12"/>
  <c r="V4270" i="12"/>
  <c r="W4270" i="12"/>
  <c r="T4271" i="12"/>
  <c r="U4271" i="12"/>
  <c r="V4271" i="12"/>
  <c r="W4271" i="12"/>
  <c r="T4272" i="12"/>
  <c r="U4272" i="12"/>
  <c r="V4272" i="12"/>
  <c r="W4272" i="12"/>
  <c r="T4273" i="12"/>
  <c r="U4273" i="12"/>
  <c r="V4273" i="12"/>
  <c r="W4273" i="12"/>
  <c r="T4274" i="12"/>
  <c r="U4274" i="12"/>
  <c r="V4274" i="12"/>
  <c r="W4274" i="12"/>
  <c r="T4275" i="12"/>
  <c r="U4275" i="12"/>
  <c r="V4275" i="12"/>
  <c r="W4275" i="12"/>
  <c r="T4276" i="12"/>
  <c r="U4276" i="12"/>
  <c r="V4276" i="12"/>
  <c r="W4276" i="12"/>
  <c r="T4277" i="12"/>
  <c r="U4277" i="12"/>
  <c r="V4277" i="12"/>
  <c r="W4277" i="12"/>
  <c r="T4278" i="12"/>
  <c r="U4278" i="12"/>
  <c r="V4278" i="12"/>
  <c r="W4278" i="12"/>
  <c r="T4279" i="12"/>
  <c r="U4279" i="12"/>
  <c r="V4279" i="12"/>
  <c r="W4279" i="12"/>
  <c r="T4280" i="12"/>
  <c r="U4280" i="12"/>
  <c r="V4280" i="12"/>
  <c r="W4280" i="12"/>
  <c r="T4281" i="12"/>
  <c r="U4281" i="12"/>
  <c r="V4281" i="12"/>
  <c r="W4281" i="12"/>
  <c r="T4282" i="12"/>
  <c r="U4282" i="12"/>
  <c r="V4282" i="12"/>
  <c r="W4282" i="12"/>
  <c r="T4283" i="12"/>
  <c r="U4283" i="12"/>
  <c r="V4283" i="12"/>
  <c r="W4283" i="12"/>
  <c r="T4284" i="12"/>
  <c r="U4284" i="12"/>
  <c r="V4284" i="12"/>
  <c r="W4284" i="12"/>
  <c r="T4285" i="12"/>
  <c r="U4285" i="12"/>
  <c r="V4285" i="12"/>
  <c r="W4285" i="12"/>
  <c r="T4286" i="12"/>
  <c r="U4286" i="12"/>
  <c r="V4286" i="12"/>
  <c r="W4286" i="12"/>
  <c r="T4287" i="12"/>
  <c r="U4287" i="12"/>
  <c r="V4287" i="12"/>
  <c r="W4287" i="12"/>
  <c r="T4288" i="12"/>
  <c r="U4288" i="12"/>
  <c r="V4288" i="12"/>
  <c r="W4288" i="12"/>
  <c r="T4289" i="12"/>
  <c r="U4289" i="12"/>
  <c r="V4289" i="12"/>
  <c r="W4289" i="12"/>
  <c r="T4290" i="12"/>
  <c r="U4290" i="12"/>
  <c r="V4290" i="12"/>
  <c r="W4290" i="12"/>
  <c r="T4291" i="12"/>
  <c r="U4291" i="12"/>
  <c r="V4291" i="12"/>
  <c r="W4291" i="12"/>
  <c r="T4292" i="12"/>
  <c r="U4292" i="12"/>
  <c r="V4292" i="12"/>
  <c r="W4292" i="12"/>
  <c r="T4293" i="12"/>
  <c r="U4293" i="12"/>
  <c r="V4293" i="12"/>
  <c r="W4293" i="12"/>
  <c r="T4294" i="12"/>
  <c r="U4294" i="12"/>
  <c r="V4294" i="12"/>
  <c r="W4294" i="12"/>
  <c r="T4295" i="12"/>
  <c r="U4295" i="12"/>
  <c r="V4295" i="12"/>
  <c r="W4295" i="12"/>
  <c r="T4296" i="12"/>
  <c r="U4296" i="12"/>
  <c r="V4296" i="12"/>
  <c r="W4296" i="12"/>
  <c r="T4297" i="12"/>
  <c r="U4297" i="12"/>
  <c r="V4297" i="12"/>
  <c r="W4297" i="12"/>
  <c r="T4298" i="12"/>
  <c r="U4298" i="12"/>
  <c r="V4298" i="12"/>
  <c r="W4298" i="12"/>
  <c r="T4299" i="12"/>
  <c r="U4299" i="12"/>
  <c r="V4299" i="12"/>
  <c r="W4299" i="12"/>
  <c r="T4300" i="12"/>
  <c r="U4300" i="12"/>
  <c r="V4300" i="12"/>
  <c r="W4300" i="12"/>
  <c r="T4301" i="12"/>
  <c r="U4301" i="12"/>
  <c r="V4301" i="12"/>
  <c r="W4301" i="12"/>
  <c r="T4302" i="12"/>
  <c r="U4302" i="12"/>
  <c r="V4302" i="12"/>
  <c r="W4302" i="12"/>
  <c r="T4303" i="12"/>
  <c r="U4303" i="12"/>
  <c r="V4303" i="12"/>
  <c r="W4303" i="12"/>
  <c r="T4304" i="12"/>
  <c r="U4304" i="12"/>
  <c r="V4304" i="12"/>
  <c r="W4304" i="12"/>
  <c r="T4305" i="12"/>
  <c r="U4305" i="12"/>
  <c r="V4305" i="12"/>
  <c r="W4305" i="12"/>
  <c r="T4306" i="12"/>
  <c r="U4306" i="12"/>
  <c r="V4306" i="12"/>
  <c r="W4306" i="12"/>
  <c r="T4307" i="12"/>
  <c r="U4307" i="12"/>
  <c r="V4307" i="12"/>
  <c r="W4307" i="12"/>
  <c r="T4308" i="12"/>
  <c r="U4308" i="12"/>
  <c r="V4308" i="12"/>
  <c r="W4308" i="12"/>
  <c r="T4309" i="12"/>
  <c r="U4309" i="12"/>
  <c r="V4309" i="12"/>
  <c r="W4309" i="12"/>
  <c r="T4310" i="12"/>
  <c r="U4310" i="12"/>
  <c r="V4310" i="12"/>
  <c r="W4310" i="12"/>
  <c r="T4311" i="12"/>
  <c r="U4311" i="12"/>
  <c r="V4311" i="12"/>
  <c r="W4311" i="12"/>
  <c r="T4312" i="12"/>
  <c r="U4312" i="12"/>
  <c r="V4312" i="12"/>
  <c r="W4312" i="12"/>
  <c r="T4313" i="12"/>
  <c r="U4313" i="12"/>
  <c r="V4313" i="12"/>
  <c r="W4313" i="12"/>
  <c r="T4314" i="12"/>
  <c r="U4314" i="12"/>
  <c r="V4314" i="12"/>
  <c r="W4314" i="12"/>
  <c r="T4315" i="12"/>
  <c r="U4315" i="12"/>
  <c r="V4315" i="12"/>
  <c r="W4315" i="12"/>
  <c r="T4316" i="12"/>
  <c r="U4316" i="12"/>
  <c r="V4316" i="12"/>
  <c r="W4316" i="12"/>
  <c r="T4317" i="12"/>
  <c r="U4317" i="12"/>
  <c r="V4317" i="12"/>
  <c r="W4317" i="12"/>
  <c r="T4318" i="12"/>
  <c r="U4318" i="12"/>
  <c r="V4318" i="12"/>
  <c r="W4318" i="12"/>
  <c r="T4319" i="12"/>
  <c r="U4319" i="12"/>
  <c r="V4319" i="12"/>
  <c r="W4319" i="12"/>
  <c r="T4320" i="12"/>
  <c r="U4320" i="12"/>
  <c r="V4320" i="12"/>
  <c r="W4320" i="12"/>
  <c r="T4321" i="12"/>
  <c r="U4321" i="12"/>
  <c r="V4321" i="12"/>
  <c r="W4321" i="12"/>
  <c r="T4322" i="12"/>
  <c r="U4322" i="12"/>
  <c r="V4322" i="12"/>
  <c r="W4322" i="12"/>
  <c r="T4323" i="12"/>
  <c r="U4323" i="12"/>
  <c r="V4323" i="12"/>
  <c r="W4323" i="12"/>
  <c r="T4324" i="12"/>
  <c r="U4324" i="12"/>
  <c r="V4324" i="12"/>
  <c r="W4324" i="12"/>
  <c r="T4325" i="12"/>
  <c r="U4325" i="12"/>
  <c r="V4325" i="12"/>
  <c r="W4325" i="12"/>
  <c r="T4326" i="12"/>
  <c r="U4326" i="12"/>
  <c r="V4326" i="12"/>
  <c r="W4326" i="12"/>
  <c r="T4327" i="12"/>
  <c r="U4327" i="12"/>
  <c r="V4327" i="12"/>
  <c r="W4327" i="12"/>
  <c r="T4328" i="12"/>
  <c r="U4328" i="12"/>
  <c r="V4328" i="12"/>
  <c r="W4328" i="12"/>
  <c r="T4329" i="12"/>
  <c r="U4329" i="12"/>
  <c r="V4329" i="12"/>
  <c r="W4329" i="12"/>
  <c r="T4330" i="12"/>
  <c r="U4330" i="12"/>
  <c r="V4330" i="12"/>
  <c r="W4330" i="12"/>
  <c r="T4331" i="12"/>
  <c r="U4331" i="12"/>
  <c r="V4331" i="12"/>
  <c r="W4331" i="12"/>
  <c r="T4332" i="12"/>
  <c r="U4332" i="12"/>
  <c r="V4332" i="12"/>
  <c r="W4332" i="12"/>
  <c r="T4333" i="12"/>
  <c r="U4333" i="12"/>
  <c r="V4333" i="12"/>
  <c r="W4333" i="12"/>
  <c r="T4334" i="12"/>
  <c r="U4334" i="12"/>
  <c r="V4334" i="12"/>
  <c r="W4334" i="12"/>
  <c r="B12" i="14"/>
  <c r="B22" i="14"/>
  <c r="B32" i="14"/>
  <c r="B42" i="14"/>
  <c r="B52" i="14"/>
  <c r="B62" i="14"/>
  <c r="B72" i="14"/>
  <c r="B82" i="14"/>
  <c r="B92" i="14"/>
  <c r="B102" i="14"/>
  <c r="B112" i="14"/>
  <c r="B122" i="14"/>
  <c r="B132" i="14"/>
  <c r="B142" i="14"/>
  <c r="B152" i="14"/>
  <c r="B162" i="14"/>
  <c r="B172" i="14"/>
  <c r="B182" i="14"/>
  <c r="B192" i="14"/>
  <c r="B202" i="14"/>
  <c r="B212" i="14"/>
  <c r="B222" i="14"/>
  <c r="B232" i="14"/>
  <c r="B242" i="14"/>
  <c r="B252" i="14"/>
  <c r="B262" i="14"/>
  <c r="B272" i="14"/>
  <c r="B282" i="14"/>
  <c r="B292" i="14"/>
  <c r="B302" i="14"/>
  <c r="B312" i="14"/>
  <c r="B322" i="14"/>
  <c r="B332" i="14"/>
  <c r="B342" i="14"/>
  <c r="B352" i="14"/>
  <c r="B362" i="14"/>
  <c r="B372" i="14"/>
  <c r="B382" i="14"/>
  <c r="B392" i="14"/>
  <c r="B402" i="14"/>
  <c r="B412" i="14"/>
  <c r="B422" i="14"/>
  <c r="B432" i="14"/>
  <c r="B442" i="14"/>
  <c r="B452" i="14"/>
  <c r="B462" i="14"/>
  <c r="B472" i="14"/>
  <c r="B482" i="14"/>
  <c r="B492" i="14"/>
  <c r="B502" i="14"/>
  <c r="B512" i="14"/>
  <c r="B522" i="14"/>
  <c r="B532" i="14"/>
  <c r="B542" i="14"/>
  <c r="B552" i="14"/>
  <c r="B558" i="14"/>
  <c r="B568" i="14"/>
  <c r="B572" i="14"/>
  <c r="B582" i="14"/>
  <c r="B592" i="14"/>
  <c r="B602" i="14"/>
  <c r="B608" i="14"/>
  <c r="B620" i="14"/>
  <c r="B632" i="14"/>
  <c r="B642" i="14"/>
  <c r="B652" i="14"/>
  <c r="B668" i="14"/>
  <c r="B670" i="14"/>
  <c r="B680" i="14"/>
  <c r="B690" i="14"/>
  <c r="B700" i="14"/>
  <c r="B710" i="14"/>
  <c r="B720" i="14"/>
  <c r="B730" i="14"/>
  <c r="B740" i="14"/>
  <c r="B748" i="14"/>
  <c r="B756" i="14"/>
  <c r="B764" i="14"/>
  <c r="B774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A13" i="14"/>
  <c r="B13" i="14"/>
  <c r="A14" i="14"/>
  <c r="B14" i="14"/>
  <c r="A15" i="14"/>
  <c r="B15" i="14"/>
  <c r="A16" i="14"/>
  <c r="B16" i="14"/>
  <c r="A17" i="14"/>
  <c r="B17" i="14"/>
  <c r="A18" i="14"/>
  <c r="B18" i="14"/>
  <c r="A19" i="14"/>
  <c r="B19" i="14"/>
  <c r="A20" i="14"/>
  <c r="B20" i="14"/>
  <c r="A21" i="14"/>
  <c r="B21" i="14"/>
  <c r="A22" i="14"/>
  <c r="A23" i="14"/>
  <c r="B23" i="14"/>
  <c r="A24" i="14"/>
  <c r="B24" i="14"/>
  <c r="A25" i="14"/>
  <c r="B25" i="14"/>
  <c r="A26" i="14"/>
  <c r="B26" i="14"/>
  <c r="A27" i="14"/>
  <c r="B27" i="14"/>
  <c r="A28" i="14"/>
  <c r="B28" i="14"/>
  <c r="A29" i="14"/>
  <c r="B29" i="14"/>
  <c r="A30" i="14"/>
  <c r="B30" i="14"/>
  <c r="A31" i="14"/>
  <c r="B31" i="14"/>
  <c r="A32" i="14"/>
  <c r="A33" i="14"/>
  <c r="B33" i="14"/>
  <c r="A34" i="14"/>
  <c r="B34" i="14"/>
  <c r="A35" i="14"/>
  <c r="B35" i="14"/>
  <c r="A36" i="14"/>
  <c r="B36" i="14"/>
  <c r="A37" i="14"/>
  <c r="B37" i="14"/>
  <c r="A38" i="14"/>
  <c r="B38" i="14"/>
  <c r="A39" i="14"/>
  <c r="B39" i="14"/>
  <c r="A40" i="14"/>
  <c r="B40" i="14"/>
  <c r="A41" i="14"/>
  <c r="B41" i="14"/>
  <c r="A42" i="14"/>
  <c r="A43" i="14"/>
  <c r="B43" i="14"/>
  <c r="A44" i="14"/>
  <c r="B44" i="14"/>
  <c r="A45" i="14"/>
  <c r="B45" i="14"/>
  <c r="A46" i="14"/>
  <c r="B46" i="14"/>
  <c r="A47" i="14"/>
  <c r="B47" i="14"/>
  <c r="A48" i="14"/>
  <c r="B48" i="14"/>
  <c r="A49" i="14"/>
  <c r="B49" i="14"/>
  <c r="A50" i="14"/>
  <c r="B50" i="14"/>
  <c r="A51" i="14"/>
  <c r="B51" i="14"/>
  <c r="A52" i="14"/>
  <c r="A53" i="14"/>
  <c r="B53" i="14"/>
  <c r="A54" i="14"/>
  <c r="B54" i="14"/>
  <c r="A55" i="14"/>
  <c r="B55" i="14"/>
  <c r="A56" i="14"/>
  <c r="B56" i="14"/>
  <c r="A57" i="14"/>
  <c r="B57" i="14"/>
  <c r="A58" i="14"/>
  <c r="B58" i="14"/>
  <c r="A59" i="14"/>
  <c r="B59" i="14"/>
  <c r="A60" i="14"/>
  <c r="B60" i="14"/>
  <c r="A61" i="14"/>
  <c r="B61" i="14"/>
  <c r="A62" i="14"/>
  <c r="A63" i="14"/>
  <c r="B63" i="14"/>
  <c r="A64" i="14"/>
  <c r="B64" i="14"/>
  <c r="A65" i="14"/>
  <c r="B65" i="14"/>
  <c r="A66" i="14"/>
  <c r="B66" i="14"/>
  <c r="A67" i="14"/>
  <c r="B67" i="14"/>
  <c r="A68" i="14"/>
  <c r="B68" i="14"/>
  <c r="A69" i="14"/>
  <c r="B69" i="14"/>
  <c r="A70" i="14"/>
  <c r="B70" i="14"/>
  <c r="A71" i="14"/>
  <c r="B71" i="14"/>
  <c r="A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2" i="14"/>
  <c r="A83" i="14"/>
  <c r="B83" i="14"/>
  <c r="A84" i="14"/>
  <c r="B84" i="14"/>
  <c r="A85" i="14"/>
  <c r="B85" i="14"/>
  <c r="A86" i="14"/>
  <c r="B86" i="14"/>
  <c r="A87" i="14"/>
  <c r="B87" i="14"/>
  <c r="A88" i="14"/>
  <c r="B88" i="14"/>
  <c r="A89" i="14"/>
  <c r="B89" i="14"/>
  <c r="A90" i="14"/>
  <c r="B90" i="14"/>
  <c r="A91" i="14"/>
  <c r="B91" i="14"/>
  <c r="A92" i="14"/>
  <c r="A93" i="14"/>
  <c r="B93" i="14"/>
  <c r="A94" i="14"/>
  <c r="B94" i="14"/>
  <c r="A95" i="14"/>
  <c r="B95" i="14"/>
  <c r="A96" i="14"/>
  <c r="B96" i="14"/>
  <c r="A97" i="14"/>
  <c r="B97" i="14"/>
  <c r="A98" i="14"/>
  <c r="B98" i="14"/>
  <c r="A99" i="14"/>
  <c r="B99" i="14"/>
  <c r="A100" i="14"/>
  <c r="B100" i="14"/>
  <c r="A101" i="14"/>
  <c r="B101" i="14"/>
  <c r="A102" i="14"/>
  <c r="A103" i="14"/>
  <c r="B103" i="14"/>
  <c r="A104" i="14"/>
  <c r="B104" i="14"/>
  <c r="A105" i="14"/>
  <c r="B105" i="14"/>
  <c r="A106" i="14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A120" i="14"/>
  <c r="B120" i="14"/>
  <c r="A121" i="14"/>
  <c r="B121" i="14"/>
  <c r="A122" i="14"/>
  <c r="A123" i="14"/>
  <c r="B123" i="14"/>
  <c r="A124" i="14"/>
  <c r="B124" i="14"/>
  <c r="A125" i="14"/>
  <c r="B125" i="14"/>
  <c r="A126" i="14"/>
  <c r="B126" i="14"/>
  <c r="A127" i="14"/>
  <c r="B127" i="14"/>
  <c r="A128" i="14"/>
  <c r="B128" i="14"/>
  <c r="A129" i="14"/>
  <c r="B129" i="14"/>
  <c r="A130" i="14"/>
  <c r="B130" i="14"/>
  <c r="A131" i="14"/>
  <c r="B131" i="14"/>
  <c r="A132" i="14"/>
  <c r="A133" i="14"/>
  <c r="B133" i="14"/>
  <c r="A134" i="14"/>
  <c r="B134" i="14"/>
  <c r="A135" i="14"/>
  <c r="B135" i="14"/>
  <c r="A136" i="14"/>
  <c r="B136" i="14"/>
  <c r="A137" i="14"/>
  <c r="B137" i="14"/>
  <c r="A138" i="14"/>
  <c r="B138" i="14"/>
  <c r="A139" i="14"/>
  <c r="B139" i="14"/>
  <c r="A140" i="14"/>
  <c r="B140" i="14"/>
  <c r="A141" i="14"/>
  <c r="B141" i="14"/>
  <c r="A142" i="14"/>
  <c r="A143" i="14"/>
  <c r="B143" i="14"/>
  <c r="A144" i="14"/>
  <c r="B144" i="14"/>
  <c r="A145" i="14"/>
  <c r="B145" i="14"/>
  <c r="A146" i="14"/>
  <c r="B146" i="14"/>
  <c r="A147" i="14"/>
  <c r="B147" i="14"/>
  <c r="A148" i="14"/>
  <c r="B148" i="14"/>
  <c r="A149" i="14"/>
  <c r="B149" i="14"/>
  <c r="A150" i="14"/>
  <c r="B150" i="14"/>
  <c r="A151" i="14"/>
  <c r="B151" i="14"/>
  <c r="A152" i="14"/>
  <c r="A153" i="14"/>
  <c r="B153" i="14"/>
  <c r="A154" i="14"/>
  <c r="B154" i="14"/>
  <c r="A155" i="14"/>
  <c r="B155" i="14"/>
  <c r="A156" i="14"/>
  <c r="B156" i="14"/>
  <c r="A157" i="14"/>
  <c r="B157" i="14"/>
  <c r="A158" i="14"/>
  <c r="B158" i="14"/>
  <c r="A159" i="14"/>
  <c r="B159" i="14"/>
  <c r="A160" i="14"/>
  <c r="B160" i="14"/>
  <c r="A161" i="14"/>
  <c r="B161" i="14"/>
  <c r="A162" i="14"/>
  <c r="A163" i="14"/>
  <c r="B163" i="14"/>
  <c r="A164" i="14"/>
  <c r="B164" i="14"/>
  <c r="A165" i="14"/>
  <c r="B165" i="14"/>
  <c r="A166" i="14"/>
  <c r="B166" i="14"/>
  <c r="A167" i="14"/>
  <c r="B167" i="14"/>
  <c r="A168" i="14"/>
  <c r="B168" i="14"/>
  <c r="A169" i="14"/>
  <c r="B169" i="14"/>
  <c r="A170" i="14"/>
  <c r="B170" i="14"/>
  <c r="A171" i="14"/>
  <c r="B171" i="14"/>
  <c r="A172" i="14"/>
  <c r="A173" i="14"/>
  <c r="B173" i="14"/>
  <c r="A174" i="14"/>
  <c r="B174" i="14"/>
  <c r="A175" i="14"/>
  <c r="B175" i="14"/>
  <c r="A176" i="14"/>
  <c r="B176" i="14"/>
  <c r="A177" i="14"/>
  <c r="B177" i="14"/>
  <c r="A178" i="14"/>
  <c r="B178" i="14"/>
  <c r="A179" i="14"/>
  <c r="B179" i="14"/>
  <c r="A180" i="14"/>
  <c r="B180" i="14"/>
  <c r="A181" i="14"/>
  <c r="B181" i="14"/>
  <c r="A182" i="14"/>
  <c r="A183" i="14"/>
  <c r="B183" i="14"/>
  <c r="A184" i="14"/>
  <c r="B184" i="14"/>
  <c r="A185" i="14"/>
  <c r="B185" i="14"/>
  <c r="A186" i="14"/>
  <c r="B186" i="14"/>
  <c r="A187" i="14"/>
  <c r="B187" i="14"/>
  <c r="A188" i="14"/>
  <c r="B188" i="14"/>
  <c r="A189" i="14"/>
  <c r="B189" i="14"/>
  <c r="A190" i="14"/>
  <c r="B190" i="14"/>
  <c r="A191" i="14"/>
  <c r="B191" i="14"/>
  <c r="A192" i="14"/>
  <c r="A193" i="14"/>
  <c r="B193" i="14"/>
  <c r="A194" i="14"/>
  <c r="B194" i="14"/>
  <c r="A195" i="14"/>
  <c r="B195" i="14"/>
  <c r="A196" i="14"/>
  <c r="B196" i="14"/>
  <c r="A197" i="14"/>
  <c r="B197" i="14"/>
  <c r="A198" i="14"/>
  <c r="B198" i="14"/>
  <c r="A199" i="14"/>
  <c r="B199" i="14"/>
  <c r="A200" i="14"/>
  <c r="B200" i="14"/>
  <c r="A201" i="14"/>
  <c r="B201" i="14"/>
  <c r="A202" i="14"/>
  <c r="A203" i="14"/>
  <c r="B203" i="14"/>
  <c r="A204" i="14"/>
  <c r="B204" i="14"/>
  <c r="A205" i="14"/>
  <c r="B205" i="14"/>
  <c r="A206" i="14"/>
  <c r="B206" i="14"/>
  <c r="A207" i="14"/>
  <c r="B207" i="14"/>
  <c r="A208" i="14"/>
  <c r="B208" i="14"/>
  <c r="A209" i="14"/>
  <c r="B209" i="14"/>
  <c r="A210" i="14"/>
  <c r="B210" i="14"/>
  <c r="A211" i="14"/>
  <c r="B211" i="14"/>
  <c r="A212" i="14"/>
  <c r="A213" i="14"/>
  <c r="B213" i="14"/>
  <c r="A214" i="14"/>
  <c r="B214" i="14"/>
  <c r="A215" i="14"/>
  <c r="B215" i="14"/>
  <c r="A216" i="14"/>
  <c r="B216" i="14"/>
  <c r="A217" i="14"/>
  <c r="B217" i="14"/>
  <c r="A218" i="14"/>
  <c r="B218" i="14"/>
  <c r="A219" i="14"/>
  <c r="B219" i="14"/>
  <c r="A220" i="14"/>
  <c r="B220" i="14"/>
  <c r="A221" i="14"/>
  <c r="B221" i="14"/>
  <c r="A222" i="14"/>
  <c r="A223" i="14"/>
  <c r="B223" i="14"/>
  <c r="A224" i="14"/>
  <c r="B224" i="14"/>
  <c r="A225" i="14"/>
  <c r="B225" i="14"/>
  <c r="A226" i="14"/>
  <c r="B226" i="14"/>
  <c r="A227" i="14"/>
  <c r="B227" i="14"/>
  <c r="A228" i="14"/>
  <c r="B228" i="14"/>
  <c r="A229" i="14"/>
  <c r="B229" i="14"/>
  <c r="A230" i="14"/>
  <c r="B230" i="14"/>
  <c r="A231" i="14"/>
  <c r="B231" i="14"/>
  <c r="A232" i="14"/>
  <c r="A233" i="14"/>
  <c r="B233" i="14"/>
  <c r="A234" i="14"/>
  <c r="B234" i="14"/>
  <c r="A235" i="14"/>
  <c r="B235" i="14"/>
  <c r="A236" i="14"/>
  <c r="B236" i="14"/>
  <c r="A237" i="14"/>
  <c r="B237" i="14"/>
  <c r="A238" i="14"/>
  <c r="B238" i="14"/>
  <c r="A239" i="14"/>
  <c r="B239" i="14"/>
  <c r="A240" i="14"/>
  <c r="B240" i="14"/>
  <c r="A241" i="14"/>
  <c r="B241" i="14"/>
  <c r="A242" i="14"/>
  <c r="A243" i="14"/>
  <c r="B243" i="14"/>
  <c r="A244" i="14"/>
  <c r="B244" i="14"/>
  <c r="A245" i="14"/>
  <c r="B245" i="14"/>
  <c r="A246" i="14"/>
  <c r="B246" i="14"/>
  <c r="A247" i="14"/>
  <c r="B247" i="14"/>
  <c r="A248" i="14"/>
  <c r="B248" i="14"/>
  <c r="A249" i="14"/>
  <c r="B249" i="14"/>
  <c r="A250" i="14"/>
  <c r="B250" i="14"/>
  <c r="A251" i="14"/>
  <c r="B251" i="14"/>
  <c r="A252" i="14"/>
  <c r="A253" i="14"/>
  <c r="B253" i="14"/>
  <c r="A254" i="14"/>
  <c r="B254" i="14"/>
  <c r="A255" i="14"/>
  <c r="B255" i="14"/>
  <c r="A256" i="14"/>
  <c r="B256" i="14"/>
  <c r="A257" i="14"/>
  <c r="B257" i="14"/>
  <c r="A258" i="14"/>
  <c r="B258" i="14"/>
  <c r="A259" i="14"/>
  <c r="B259" i="14"/>
  <c r="A260" i="14"/>
  <c r="B260" i="14"/>
  <c r="A261" i="14"/>
  <c r="B261" i="14"/>
  <c r="A262" i="14"/>
  <c r="A263" i="14"/>
  <c r="B263" i="14"/>
  <c r="A264" i="14"/>
  <c r="B264" i="14"/>
  <c r="A265" i="14"/>
  <c r="B265" i="14"/>
  <c r="A266" i="14"/>
  <c r="B266" i="14"/>
  <c r="A267" i="14"/>
  <c r="B267" i="14"/>
  <c r="A268" i="14"/>
  <c r="B268" i="14"/>
  <c r="A269" i="14"/>
  <c r="B269" i="14"/>
  <c r="A270" i="14"/>
  <c r="B270" i="14"/>
  <c r="A271" i="14"/>
  <c r="B271" i="14"/>
  <c r="A272" i="14"/>
  <c r="A273" i="14"/>
  <c r="B273" i="14"/>
  <c r="A274" i="14"/>
  <c r="B274" i="14"/>
  <c r="A275" i="14"/>
  <c r="B275" i="14"/>
  <c r="A276" i="14"/>
  <c r="B276" i="14"/>
  <c r="A277" i="14"/>
  <c r="B277" i="14"/>
  <c r="A278" i="14"/>
  <c r="B278" i="14"/>
  <c r="A279" i="14"/>
  <c r="B279" i="14"/>
  <c r="A280" i="14"/>
  <c r="B280" i="14"/>
  <c r="A281" i="14"/>
  <c r="B281" i="14"/>
  <c r="A282" i="14"/>
  <c r="A283" i="14"/>
  <c r="B283" i="14"/>
  <c r="A284" i="14"/>
  <c r="B284" i="14"/>
  <c r="A285" i="14"/>
  <c r="B285" i="14"/>
  <c r="A286" i="14"/>
  <c r="B286" i="14"/>
  <c r="A287" i="14"/>
  <c r="B287" i="14"/>
  <c r="A288" i="14"/>
  <c r="B288" i="14"/>
  <c r="A289" i="14"/>
  <c r="B289" i="14"/>
  <c r="A290" i="14"/>
  <c r="B290" i="14"/>
  <c r="A291" i="14"/>
  <c r="B291" i="14"/>
  <c r="A292" i="14"/>
  <c r="A293" i="14"/>
  <c r="B293" i="14"/>
  <c r="A294" i="14"/>
  <c r="B294" i="14"/>
  <c r="A295" i="14"/>
  <c r="B295" i="14"/>
  <c r="A296" i="14"/>
  <c r="B296" i="14"/>
  <c r="A297" i="14"/>
  <c r="B297" i="14"/>
  <c r="A298" i="14"/>
  <c r="B298" i="14"/>
  <c r="A299" i="14"/>
  <c r="B299" i="14"/>
  <c r="A300" i="14"/>
  <c r="B300" i="14"/>
  <c r="A301" i="14"/>
  <c r="B301" i="14"/>
  <c r="A302" i="14"/>
  <c r="A303" i="14"/>
  <c r="B303" i="14"/>
  <c r="A304" i="14"/>
  <c r="B304" i="14"/>
  <c r="A305" i="14"/>
  <c r="B305" i="14"/>
  <c r="A306" i="14"/>
  <c r="B306" i="14"/>
  <c r="A307" i="14"/>
  <c r="B307" i="14"/>
  <c r="A308" i="14"/>
  <c r="B308" i="14"/>
  <c r="A309" i="14"/>
  <c r="B309" i="14"/>
  <c r="A310" i="14"/>
  <c r="B310" i="14"/>
  <c r="A311" i="14"/>
  <c r="B311" i="14"/>
  <c r="A312" i="14"/>
  <c r="A313" i="14"/>
  <c r="B313" i="14"/>
  <c r="A314" i="14"/>
  <c r="B314" i="14"/>
  <c r="A315" i="14"/>
  <c r="B315" i="14"/>
  <c r="A316" i="14"/>
  <c r="B316" i="14"/>
  <c r="A317" i="14"/>
  <c r="B317" i="14"/>
  <c r="A318" i="14"/>
  <c r="B318" i="14"/>
  <c r="A319" i="14"/>
  <c r="B319" i="14"/>
  <c r="A320" i="14"/>
  <c r="B320" i="14"/>
  <c r="A321" i="14"/>
  <c r="B321" i="14"/>
  <c r="A322" i="14"/>
  <c r="A323" i="14"/>
  <c r="B323" i="14"/>
  <c r="A324" i="14"/>
  <c r="B324" i="14"/>
  <c r="A325" i="14"/>
  <c r="B325" i="14"/>
  <c r="A326" i="14"/>
  <c r="B326" i="14"/>
  <c r="A327" i="14"/>
  <c r="B327" i="14"/>
  <c r="A328" i="14"/>
  <c r="B328" i="14"/>
  <c r="A329" i="14"/>
  <c r="B329" i="14"/>
  <c r="A330" i="14"/>
  <c r="B330" i="14"/>
  <c r="A331" i="14"/>
  <c r="B331" i="14"/>
  <c r="A332" i="14"/>
  <c r="A333" i="14"/>
  <c r="B333" i="14"/>
  <c r="A334" i="14"/>
  <c r="B334" i="14"/>
  <c r="A335" i="14"/>
  <c r="B335" i="14"/>
  <c r="A336" i="14"/>
  <c r="B336" i="14"/>
  <c r="A337" i="14"/>
  <c r="B337" i="14"/>
  <c r="A338" i="14"/>
  <c r="B338" i="14"/>
  <c r="A339" i="14"/>
  <c r="B339" i="14"/>
  <c r="A340" i="14"/>
  <c r="B340" i="14"/>
  <c r="A341" i="14"/>
  <c r="B341" i="14"/>
  <c r="A342" i="14"/>
  <c r="A343" i="14"/>
  <c r="B343" i="14"/>
  <c r="A344" i="14"/>
  <c r="B344" i="14"/>
  <c r="A345" i="14"/>
  <c r="B345" i="14"/>
  <c r="A346" i="14"/>
  <c r="B346" i="14"/>
  <c r="A347" i="14"/>
  <c r="B347" i="14"/>
  <c r="A348" i="14"/>
  <c r="B348" i="14"/>
  <c r="A349" i="14"/>
  <c r="B349" i="14"/>
  <c r="A350" i="14"/>
  <c r="B350" i="14"/>
  <c r="A351" i="14"/>
  <c r="B351" i="14"/>
  <c r="A352" i="14"/>
  <c r="A353" i="14"/>
  <c r="B353" i="14"/>
  <c r="A354" i="14"/>
  <c r="B354" i="14"/>
  <c r="A355" i="14"/>
  <c r="B355" i="14"/>
  <c r="A356" i="14"/>
  <c r="B356" i="14"/>
  <c r="A357" i="14"/>
  <c r="B357" i="14"/>
  <c r="A358" i="14"/>
  <c r="B358" i="14"/>
  <c r="A359" i="14"/>
  <c r="B359" i="14"/>
  <c r="A360" i="14"/>
  <c r="B360" i="14"/>
  <c r="A361" i="14"/>
  <c r="B361" i="14"/>
  <c r="A362" i="14"/>
  <c r="A363" i="14"/>
  <c r="B363" i="14"/>
  <c r="A364" i="14"/>
  <c r="B364" i="14"/>
  <c r="A365" i="14"/>
  <c r="B365" i="14"/>
  <c r="A366" i="14"/>
  <c r="B366" i="14"/>
  <c r="A367" i="14"/>
  <c r="B367" i="14"/>
  <c r="A368" i="14"/>
  <c r="B368" i="14"/>
  <c r="A369" i="14"/>
  <c r="B369" i="14"/>
  <c r="A370" i="14"/>
  <c r="B370" i="14"/>
  <c r="A371" i="14"/>
  <c r="B371" i="14"/>
  <c r="A372" i="14"/>
  <c r="A373" i="14"/>
  <c r="B373" i="14"/>
  <c r="A374" i="14"/>
  <c r="B374" i="14"/>
  <c r="A375" i="14"/>
  <c r="B375" i="14"/>
  <c r="A376" i="14"/>
  <c r="B376" i="14"/>
  <c r="A377" i="14"/>
  <c r="B377" i="14"/>
  <c r="A378" i="14"/>
  <c r="B378" i="14"/>
  <c r="A379" i="14"/>
  <c r="B379" i="14"/>
  <c r="A380" i="14"/>
  <c r="B380" i="14"/>
  <c r="A381" i="14"/>
  <c r="B381" i="14"/>
  <c r="A382" i="14"/>
  <c r="A383" i="14"/>
  <c r="B383" i="14"/>
  <c r="A384" i="14"/>
  <c r="B384" i="14"/>
  <c r="A385" i="14"/>
  <c r="B385" i="14"/>
  <c r="A386" i="14"/>
  <c r="B386" i="14"/>
  <c r="A387" i="14"/>
  <c r="B387" i="14"/>
  <c r="A388" i="14"/>
  <c r="B388" i="14"/>
  <c r="A389" i="14"/>
  <c r="B389" i="14"/>
  <c r="A390" i="14"/>
  <c r="B390" i="14"/>
  <c r="A391" i="14"/>
  <c r="B391" i="14"/>
  <c r="A392" i="14"/>
  <c r="A393" i="14"/>
  <c r="B393" i="14"/>
  <c r="A394" i="14"/>
  <c r="B394" i="14"/>
  <c r="A395" i="14"/>
  <c r="B395" i="14"/>
  <c r="A396" i="14"/>
  <c r="B396" i="14"/>
  <c r="A397" i="14"/>
  <c r="B397" i="14"/>
  <c r="A398" i="14"/>
  <c r="B398" i="14"/>
  <c r="A399" i="14"/>
  <c r="B399" i="14"/>
  <c r="A400" i="14"/>
  <c r="B400" i="14"/>
  <c r="A401" i="14"/>
  <c r="B401" i="14"/>
  <c r="A402" i="14"/>
  <c r="A403" i="14"/>
  <c r="B403" i="14"/>
  <c r="A404" i="14"/>
  <c r="B404" i="14"/>
  <c r="A405" i="14"/>
  <c r="B405" i="14"/>
  <c r="A406" i="14"/>
  <c r="B406" i="14"/>
  <c r="A407" i="14"/>
  <c r="B407" i="14"/>
  <c r="A408" i="14"/>
  <c r="B408" i="14"/>
  <c r="A409" i="14"/>
  <c r="B409" i="14"/>
  <c r="A410" i="14"/>
  <c r="B410" i="14"/>
  <c r="A411" i="14"/>
  <c r="B411" i="14"/>
  <c r="A412" i="14"/>
  <c r="A413" i="14"/>
  <c r="B413" i="14"/>
  <c r="A414" i="14"/>
  <c r="B414" i="14"/>
  <c r="A415" i="14"/>
  <c r="B415" i="14"/>
  <c r="A416" i="14"/>
  <c r="B416" i="14"/>
  <c r="A417" i="14"/>
  <c r="B417" i="14"/>
  <c r="A418" i="14"/>
  <c r="B418" i="14"/>
  <c r="A419" i="14"/>
  <c r="B419" i="14"/>
  <c r="A420" i="14"/>
  <c r="B420" i="14"/>
  <c r="A421" i="14"/>
  <c r="B421" i="14"/>
  <c r="A422" i="14"/>
  <c r="A423" i="14"/>
  <c r="B423" i="14"/>
  <c r="A424" i="14"/>
  <c r="B424" i="14"/>
  <c r="A425" i="14"/>
  <c r="B425" i="14"/>
  <c r="A426" i="14"/>
  <c r="B426" i="14"/>
  <c r="A427" i="14"/>
  <c r="B427" i="14"/>
  <c r="A428" i="14"/>
  <c r="B428" i="14"/>
  <c r="A429" i="14"/>
  <c r="B429" i="14"/>
  <c r="A430" i="14"/>
  <c r="B430" i="14"/>
  <c r="A431" i="14"/>
  <c r="B431" i="14"/>
  <c r="A432" i="14"/>
  <c r="A433" i="14"/>
  <c r="B433" i="14"/>
  <c r="A434" i="14"/>
  <c r="B434" i="14"/>
  <c r="A435" i="14"/>
  <c r="B435" i="14"/>
  <c r="A436" i="14"/>
  <c r="B436" i="14"/>
  <c r="A437" i="14"/>
  <c r="B437" i="14"/>
  <c r="A438" i="14"/>
  <c r="B438" i="14"/>
  <c r="A439" i="14"/>
  <c r="B439" i="14"/>
  <c r="A440" i="14"/>
  <c r="B440" i="14"/>
  <c r="A441" i="14"/>
  <c r="B441" i="14"/>
  <c r="A442" i="14"/>
  <c r="A443" i="14"/>
  <c r="B443" i="14"/>
  <c r="A444" i="14"/>
  <c r="B444" i="14"/>
  <c r="A445" i="14"/>
  <c r="B445" i="14"/>
  <c r="A446" i="14"/>
  <c r="B446" i="14"/>
  <c r="A447" i="14"/>
  <c r="B447" i="14"/>
  <c r="A448" i="14"/>
  <c r="B448" i="14"/>
  <c r="A449" i="14"/>
  <c r="B449" i="14"/>
  <c r="A450" i="14"/>
  <c r="B450" i="14"/>
  <c r="A451" i="14"/>
  <c r="B451" i="14"/>
  <c r="A452" i="14"/>
  <c r="A453" i="14"/>
  <c r="B453" i="14"/>
  <c r="A454" i="14"/>
  <c r="B454" i="14"/>
  <c r="A455" i="14"/>
  <c r="B455" i="14"/>
  <c r="A456" i="14"/>
  <c r="B456" i="14"/>
  <c r="A457" i="14"/>
  <c r="B457" i="14"/>
  <c r="A458" i="14"/>
  <c r="B458" i="14"/>
  <c r="A459" i="14"/>
  <c r="B459" i="14"/>
  <c r="A460" i="14"/>
  <c r="B460" i="14"/>
  <c r="A461" i="14"/>
  <c r="B461" i="14"/>
  <c r="A462" i="14"/>
  <c r="A463" i="14"/>
  <c r="B463" i="14"/>
  <c r="A464" i="14"/>
  <c r="B464" i="14"/>
  <c r="A465" i="14"/>
  <c r="B465" i="14"/>
  <c r="A466" i="14"/>
  <c r="B466" i="14"/>
  <c r="A467" i="14"/>
  <c r="B467" i="14"/>
  <c r="A468" i="14"/>
  <c r="B468" i="14"/>
  <c r="A469" i="14"/>
  <c r="B469" i="14"/>
  <c r="A470" i="14"/>
  <c r="B470" i="14"/>
  <c r="A471" i="14"/>
  <c r="B471" i="14"/>
  <c r="A472" i="14"/>
  <c r="A473" i="14"/>
  <c r="B473" i="14"/>
  <c r="A474" i="14"/>
  <c r="B474" i="14"/>
  <c r="A475" i="14"/>
  <c r="B475" i="14"/>
  <c r="A476" i="14"/>
  <c r="B476" i="14"/>
  <c r="A477" i="14"/>
  <c r="B477" i="14"/>
  <c r="A478" i="14"/>
  <c r="B478" i="14"/>
  <c r="A479" i="14"/>
  <c r="B479" i="14"/>
  <c r="A480" i="14"/>
  <c r="B480" i="14"/>
  <c r="A481" i="14"/>
  <c r="B481" i="14"/>
  <c r="A482" i="14"/>
  <c r="A483" i="14"/>
  <c r="B483" i="14"/>
  <c r="A484" i="14"/>
  <c r="B484" i="14"/>
  <c r="A485" i="14"/>
  <c r="B485" i="14"/>
  <c r="A486" i="14"/>
  <c r="B486" i="14"/>
  <c r="A487" i="14"/>
  <c r="B487" i="14"/>
  <c r="A488" i="14"/>
  <c r="B488" i="14"/>
  <c r="A489" i="14"/>
  <c r="B489" i="14"/>
  <c r="A490" i="14"/>
  <c r="B490" i="14"/>
  <c r="A491" i="14"/>
  <c r="B491" i="14"/>
  <c r="A492" i="14"/>
  <c r="A493" i="14"/>
  <c r="B493" i="14"/>
  <c r="A494" i="14"/>
  <c r="B494" i="14"/>
  <c r="A495" i="14"/>
  <c r="B495" i="14"/>
  <c r="A496" i="14"/>
  <c r="B496" i="14"/>
  <c r="A497" i="14"/>
  <c r="B497" i="14"/>
  <c r="A498" i="14"/>
  <c r="B498" i="14"/>
  <c r="A499" i="14"/>
  <c r="B499" i="14"/>
  <c r="A500" i="14"/>
  <c r="B500" i="14"/>
  <c r="A501" i="14"/>
  <c r="B501" i="14"/>
  <c r="A502" i="14"/>
  <c r="A503" i="14"/>
  <c r="B503" i="14"/>
  <c r="A504" i="14"/>
  <c r="B504" i="14"/>
  <c r="A505" i="14"/>
  <c r="B505" i="14"/>
  <c r="A506" i="14"/>
  <c r="B506" i="14"/>
  <c r="A507" i="14"/>
  <c r="B507" i="14"/>
  <c r="A508" i="14"/>
  <c r="B508" i="14"/>
  <c r="A509" i="14"/>
  <c r="B509" i="14"/>
  <c r="A510" i="14"/>
  <c r="B510" i="14"/>
  <c r="A511" i="14"/>
  <c r="B511" i="14"/>
  <c r="A512" i="14"/>
  <c r="A513" i="14"/>
  <c r="B513" i="14"/>
  <c r="A514" i="14"/>
  <c r="B514" i="14"/>
  <c r="A515" i="14"/>
  <c r="B515" i="14"/>
  <c r="A516" i="14"/>
  <c r="B516" i="14"/>
  <c r="A517" i="14"/>
  <c r="B517" i="14"/>
  <c r="A518" i="14"/>
  <c r="B518" i="14"/>
  <c r="A519" i="14"/>
  <c r="B519" i="14"/>
  <c r="A520" i="14"/>
  <c r="B520" i="14"/>
  <c r="A521" i="14"/>
  <c r="B521" i="14"/>
  <c r="A522" i="14"/>
  <c r="A523" i="14"/>
  <c r="B523" i="14"/>
  <c r="A524" i="14"/>
  <c r="B524" i="14"/>
  <c r="A525" i="14"/>
  <c r="B525" i="14"/>
  <c r="A526" i="14"/>
  <c r="B526" i="14"/>
  <c r="A527" i="14"/>
  <c r="B527" i="14"/>
  <c r="A528" i="14"/>
  <c r="B528" i="14"/>
  <c r="A529" i="14"/>
  <c r="B529" i="14"/>
  <c r="A530" i="14"/>
  <c r="B530" i="14"/>
  <c r="A531" i="14"/>
  <c r="B531" i="14"/>
  <c r="A532" i="14"/>
  <c r="A533" i="14"/>
  <c r="B533" i="14"/>
  <c r="A534" i="14"/>
  <c r="B534" i="14"/>
  <c r="A535" i="14"/>
  <c r="B535" i="14"/>
  <c r="A536" i="14"/>
  <c r="B536" i="14"/>
  <c r="A537" i="14"/>
  <c r="B537" i="14"/>
  <c r="A538" i="14"/>
  <c r="B538" i="14"/>
  <c r="A539" i="14"/>
  <c r="B539" i="14"/>
  <c r="A540" i="14"/>
  <c r="B540" i="14"/>
  <c r="A541" i="14"/>
  <c r="B541" i="14"/>
  <c r="A542" i="14"/>
  <c r="A543" i="14"/>
  <c r="B543" i="14"/>
  <c r="A544" i="14"/>
  <c r="B544" i="14"/>
  <c r="A545" i="14"/>
  <c r="B545" i="14"/>
  <c r="A546" i="14"/>
  <c r="B546" i="14"/>
  <c r="A547" i="14"/>
  <c r="B547" i="14"/>
  <c r="A548" i="14"/>
  <c r="B548" i="14"/>
  <c r="A549" i="14"/>
  <c r="B549" i="14"/>
  <c r="A550" i="14"/>
  <c r="B550" i="14"/>
  <c r="A551" i="14"/>
  <c r="B551" i="14"/>
  <c r="A552" i="14"/>
  <c r="A553" i="14"/>
  <c r="B553" i="14"/>
  <c r="A554" i="14"/>
  <c r="B554" i="14"/>
  <c r="A555" i="14"/>
  <c r="B555" i="14"/>
  <c r="A556" i="14"/>
  <c r="B556" i="14"/>
  <c r="A557" i="14"/>
  <c r="B557" i="14"/>
  <c r="A558" i="14"/>
  <c r="A559" i="14"/>
  <c r="B559" i="14"/>
  <c r="A560" i="14"/>
  <c r="B560" i="14"/>
  <c r="A561" i="14"/>
  <c r="B561" i="14"/>
  <c r="A562" i="14"/>
  <c r="B562" i="14"/>
  <c r="A563" i="14"/>
  <c r="B563" i="14"/>
  <c r="A564" i="14"/>
  <c r="B564" i="14"/>
  <c r="A565" i="14"/>
  <c r="B565" i="14"/>
  <c r="A566" i="14"/>
  <c r="B566" i="14"/>
  <c r="A567" i="14"/>
  <c r="B567" i="14"/>
  <c r="A568" i="14"/>
  <c r="A569" i="14"/>
  <c r="B569" i="14"/>
  <c r="A570" i="14"/>
  <c r="B570" i="14"/>
  <c r="A571" i="14"/>
  <c r="B571" i="14"/>
  <c r="A572" i="14"/>
  <c r="A573" i="14"/>
  <c r="B573" i="14"/>
  <c r="A574" i="14"/>
  <c r="B574" i="14"/>
  <c r="A575" i="14"/>
  <c r="B575" i="14"/>
  <c r="A576" i="14"/>
  <c r="B576" i="14"/>
  <c r="A577" i="14"/>
  <c r="B577" i="14"/>
  <c r="A578" i="14"/>
  <c r="B578" i="14"/>
  <c r="A579" i="14"/>
  <c r="B579" i="14"/>
  <c r="A580" i="14"/>
  <c r="B580" i="14"/>
  <c r="A581" i="14"/>
  <c r="B581" i="14"/>
  <c r="A582" i="14"/>
  <c r="A583" i="14"/>
  <c r="B583" i="14"/>
  <c r="A584" i="14"/>
  <c r="B584" i="14"/>
  <c r="A585" i="14"/>
  <c r="B585" i="14"/>
  <c r="A586" i="14"/>
  <c r="B586" i="14"/>
  <c r="A587" i="14"/>
  <c r="B587" i="14"/>
  <c r="A588" i="14"/>
  <c r="B588" i="14"/>
  <c r="A589" i="14"/>
  <c r="B589" i="14"/>
  <c r="A590" i="14"/>
  <c r="B590" i="14"/>
  <c r="A591" i="14"/>
  <c r="B591" i="14"/>
  <c r="A592" i="14"/>
  <c r="A593" i="14"/>
  <c r="B593" i="14"/>
  <c r="A594" i="14"/>
  <c r="B594" i="14"/>
  <c r="A595" i="14"/>
  <c r="B595" i="14"/>
  <c r="A596" i="14"/>
  <c r="B596" i="14"/>
  <c r="A597" i="14"/>
  <c r="B597" i="14"/>
  <c r="A598" i="14"/>
  <c r="B598" i="14"/>
  <c r="A599" i="14"/>
  <c r="B599" i="14"/>
  <c r="A600" i="14"/>
  <c r="B600" i="14"/>
  <c r="A601" i="14"/>
  <c r="B601" i="14"/>
  <c r="A602" i="14"/>
  <c r="A603" i="14"/>
  <c r="B603" i="14"/>
  <c r="A604" i="14"/>
  <c r="B604" i="14"/>
  <c r="A605" i="14"/>
  <c r="B605" i="14"/>
  <c r="A606" i="14"/>
  <c r="B606" i="14"/>
  <c r="A607" i="14"/>
  <c r="B607" i="14"/>
  <c r="A608" i="14"/>
  <c r="A609" i="14"/>
  <c r="B609" i="14"/>
  <c r="A610" i="14"/>
  <c r="B610" i="14"/>
  <c r="A611" i="14"/>
  <c r="B611" i="14"/>
  <c r="A612" i="14"/>
  <c r="B612" i="14"/>
  <c r="A613" i="14"/>
  <c r="B613" i="14"/>
  <c r="A614" i="14"/>
  <c r="B614" i="14"/>
  <c r="A615" i="14"/>
  <c r="B615" i="14"/>
  <c r="A616" i="14"/>
  <c r="B616" i="14"/>
  <c r="A617" i="14"/>
  <c r="B617" i="14"/>
  <c r="A618" i="14"/>
  <c r="B618" i="14"/>
  <c r="A619" i="14"/>
  <c r="B619" i="14"/>
  <c r="A620" i="14"/>
  <c r="A621" i="14"/>
  <c r="B621" i="14"/>
  <c r="A622" i="14"/>
  <c r="B622" i="14"/>
  <c r="A623" i="14"/>
  <c r="B623" i="14"/>
  <c r="A624" i="14"/>
  <c r="B624" i="14"/>
  <c r="A625" i="14"/>
  <c r="B625" i="14"/>
  <c r="A626" i="14"/>
  <c r="B626" i="14"/>
  <c r="A627" i="14"/>
  <c r="B627" i="14"/>
  <c r="A628" i="14"/>
  <c r="B628" i="14"/>
  <c r="A629" i="14"/>
  <c r="B629" i="14"/>
  <c r="A630" i="14"/>
  <c r="B630" i="14"/>
  <c r="A631" i="14"/>
  <c r="B631" i="14"/>
  <c r="A632" i="14"/>
  <c r="A633" i="14"/>
  <c r="B633" i="14"/>
  <c r="A634" i="14"/>
  <c r="B634" i="14"/>
  <c r="A635" i="14"/>
  <c r="B635" i="14"/>
  <c r="A636" i="14"/>
  <c r="B636" i="14"/>
  <c r="A637" i="14"/>
  <c r="B637" i="14"/>
  <c r="A638" i="14"/>
  <c r="B638" i="14"/>
  <c r="A639" i="14"/>
  <c r="B639" i="14"/>
  <c r="A640" i="14"/>
  <c r="B640" i="14"/>
  <c r="A641" i="14"/>
  <c r="B641" i="14"/>
  <c r="A642" i="14"/>
  <c r="A643" i="14"/>
  <c r="B643" i="14"/>
  <c r="A644" i="14"/>
  <c r="B644" i="14"/>
  <c r="A645" i="14"/>
  <c r="B645" i="14"/>
  <c r="A646" i="14"/>
  <c r="B646" i="14"/>
  <c r="A647" i="14"/>
  <c r="B647" i="14"/>
  <c r="A648" i="14"/>
  <c r="B648" i="14"/>
  <c r="A649" i="14"/>
  <c r="B649" i="14"/>
  <c r="A650" i="14"/>
  <c r="B650" i="14"/>
  <c r="A651" i="14"/>
  <c r="B651" i="14"/>
  <c r="A652" i="14"/>
  <c r="A653" i="14"/>
  <c r="B653" i="14"/>
  <c r="A654" i="14"/>
  <c r="B654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A669" i="14"/>
  <c r="B669" i="14"/>
  <c r="A670" i="14"/>
  <c r="A671" i="14"/>
  <c r="B671" i="14"/>
  <c r="A672" i="14"/>
  <c r="B672" i="14"/>
  <c r="A673" i="14"/>
  <c r="B673" i="14"/>
  <c r="A674" i="14"/>
  <c r="B674" i="14"/>
  <c r="A675" i="14"/>
  <c r="B675" i="14"/>
  <c r="A676" i="14"/>
  <c r="B676" i="14"/>
  <c r="A677" i="14"/>
  <c r="B677" i="14"/>
  <c r="A678" i="14"/>
  <c r="B678" i="14"/>
  <c r="A679" i="14"/>
  <c r="B679" i="14"/>
  <c r="A680" i="14"/>
  <c r="A681" i="14"/>
  <c r="B681" i="14"/>
  <c r="A682" i="14"/>
  <c r="B682" i="14"/>
  <c r="A683" i="14"/>
  <c r="B683" i="14"/>
  <c r="A684" i="14"/>
  <c r="B684" i="14"/>
  <c r="A685" i="14"/>
  <c r="B685" i="14"/>
  <c r="A686" i="14"/>
  <c r="B686" i="14"/>
  <c r="A687" i="14"/>
  <c r="B687" i="14"/>
  <c r="A688" i="14"/>
  <c r="B688" i="14"/>
  <c r="A689" i="14"/>
  <c r="B689" i="14"/>
  <c r="A690" i="14"/>
  <c r="A691" i="14"/>
  <c r="B691" i="14"/>
  <c r="A692" i="14"/>
  <c r="B692" i="14"/>
  <c r="A693" i="14"/>
  <c r="B693" i="14"/>
  <c r="A694" i="14"/>
  <c r="B694" i="14"/>
  <c r="A695" i="14"/>
  <c r="B695" i="14"/>
  <c r="A696" i="14"/>
  <c r="B696" i="14"/>
  <c r="A697" i="14"/>
  <c r="B697" i="14"/>
  <c r="A698" i="14"/>
  <c r="B698" i="14"/>
  <c r="A699" i="14"/>
  <c r="B699" i="14"/>
  <c r="A700" i="14"/>
  <c r="A701" i="14"/>
  <c r="B701" i="14"/>
  <c r="A702" i="14"/>
  <c r="B702" i="14"/>
  <c r="A703" i="14"/>
  <c r="B703" i="14"/>
  <c r="A704" i="14"/>
  <c r="B704" i="14"/>
  <c r="A705" i="14"/>
  <c r="B705" i="14"/>
  <c r="A706" i="14"/>
  <c r="B706" i="14"/>
  <c r="A707" i="14"/>
  <c r="B707" i="14"/>
  <c r="A708" i="14"/>
  <c r="B708" i="14"/>
  <c r="A709" i="14"/>
  <c r="B709" i="14"/>
  <c r="A710" i="14"/>
  <c r="A711" i="14"/>
  <c r="B711" i="14"/>
  <c r="A712" i="14"/>
  <c r="B712" i="14"/>
  <c r="A713" i="14"/>
  <c r="B713" i="14"/>
  <c r="A714" i="14"/>
  <c r="B714" i="14"/>
  <c r="A715" i="14"/>
  <c r="B715" i="14"/>
  <c r="A716" i="14"/>
  <c r="B716" i="14"/>
  <c r="A717" i="14"/>
  <c r="B717" i="14"/>
  <c r="A718" i="14"/>
  <c r="B718" i="14"/>
  <c r="A719" i="14"/>
  <c r="B719" i="14"/>
  <c r="A720" i="14"/>
  <c r="A721" i="14"/>
  <c r="B721" i="14"/>
  <c r="A722" i="14"/>
  <c r="B722" i="14"/>
  <c r="A723" i="14"/>
  <c r="B723" i="14"/>
  <c r="A724" i="14"/>
  <c r="B724" i="14"/>
  <c r="A725" i="14"/>
  <c r="B725" i="14"/>
  <c r="A726" i="14"/>
  <c r="B726" i="14"/>
  <c r="A727" i="14"/>
  <c r="B727" i="14"/>
  <c r="A728" i="14"/>
  <c r="B728" i="14"/>
  <c r="A729" i="14"/>
  <c r="B729" i="14"/>
  <c r="A730" i="14"/>
  <c r="A731" i="14"/>
  <c r="B731" i="14"/>
  <c r="A732" i="14"/>
  <c r="B732" i="14"/>
  <c r="A733" i="14"/>
  <c r="B733" i="14"/>
  <c r="A734" i="14"/>
  <c r="B734" i="14"/>
  <c r="A735" i="14"/>
  <c r="B735" i="14"/>
  <c r="A736" i="14"/>
  <c r="B736" i="14"/>
  <c r="A737" i="14"/>
  <c r="B737" i="14"/>
  <c r="A738" i="14"/>
  <c r="B738" i="14"/>
  <c r="A739" i="14"/>
  <c r="B739" i="14"/>
  <c r="A740" i="14"/>
  <c r="A741" i="14"/>
  <c r="B741" i="14"/>
  <c r="A742" i="14"/>
  <c r="B742" i="14"/>
  <c r="A743" i="14"/>
  <c r="B743" i="14"/>
  <c r="A744" i="14"/>
  <c r="B744" i="14"/>
  <c r="A745" i="14"/>
  <c r="B745" i="14"/>
  <c r="A746" i="14"/>
  <c r="B746" i="14"/>
  <c r="A747" i="14"/>
  <c r="B747" i="14"/>
  <c r="A748" i="14"/>
  <c r="A749" i="14"/>
  <c r="B749" i="14"/>
  <c r="A750" i="14"/>
  <c r="B750" i="14"/>
  <c r="A751" i="14"/>
  <c r="B751" i="14"/>
  <c r="A752" i="14"/>
  <c r="B752" i="14"/>
  <c r="A753" i="14"/>
  <c r="B753" i="14"/>
  <c r="A754" i="14"/>
  <c r="B754" i="14"/>
  <c r="A755" i="14"/>
  <c r="B755" i="14"/>
  <c r="A756" i="14"/>
  <c r="A757" i="14"/>
  <c r="B757" i="14"/>
  <c r="A758" i="14"/>
  <c r="B758" i="14"/>
  <c r="A759" i="14"/>
  <c r="B759" i="14"/>
  <c r="A760" i="14"/>
  <c r="B760" i="14"/>
  <c r="A761" i="14"/>
  <c r="B761" i="14"/>
  <c r="A762" i="14"/>
  <c r="B762" i="14"/>
  <c r="A763" i="14"/>
  <c r="B763" i="14"/>
  <c r="A764" i="14"/>
  <c r="A765" i="14"/>
  <c r="B765" i="14"/>
  <c r="A766" i="14"/>
  <c r="B766" i="14"/>
  <c r="A767" i="14"/>
  <c r="B767" i="14"/>
  <c r="A768" i="14"/>
  <c r="B768" i="14"/>
  <c r="A769" i="14"/>
  <c r="B769" i="14"/>
  <c r="A770" i="14"/>
  <c r="B770" i="14"/>
  <c r="A771" i="14"/>
  <c r="B771" i="14"/>
  <c r="A772" i="14"/>
  <c r="B772" i="14"/>
  <c r="A773" i="14"/>
  <c r="B773" i="14"/>
  <c r="A774" i="14"/>
  <c r="A775" i="14"/>
  <c r="B775" i="14"/>
  <c r="A776" i="14"/>
  <c r="B776" i="14"/>
  <c r="A777" i="14"/>
  <c r="B777" i="14"/>
  <c r="A778" i="14"/>
  <c r="B778" i="14"/>
  <c r="A779" i="14"/>
  <c r="B779" i="14"/>
  <c r="A780" i="14"/>
  <c r="B780" i="14"/>
  <c r="A781" i="14"/>
  <c r="B781" i="14"/>
  <c r="C781" i="14"/>
  <c r="A782" i="14"/>
  <c r="B782" i="14"/>
  <c r="C782" i="14"/>
  <c r="A783" i="14"/>
  <c r="B783" i="14"/>
  <c r="C783" i="14"/>
  <c r="A784" i="14"/>
  <c r="B784" i="14"/>
  <c r="C784" i="14"/>
  <c r="A785" i="14"/>
  <c r="B785" i="14"/>
  <c r="C785" i="14"/>
  <c r="A786" i="14"/>
  <c r="B786" i="14"/>
  <c r="C786" i="14"/>
  <c r="A787" i="14"/>
  <c r="B787" i="14"/>
  <c r="C787" i="14"/>
  <c r="A788" i="14"/>
  <c r="B788" i="14"/>
  <c r="C788" i="14"/>
  <c r="A789" i="14"/>
  <c r="B789" i="14"/>
  <c r="C789" i="14"/>
  <c r="A790" i="14"/>
  <c r="B790" i="14"/>
  <c r="C790" i="14"/>
  <c r="A791" i="14"/>
  <c r="B791" i="14"/>
  <c r="C791" i="14"/>
  <c r="A792" i="14"/>
  <c r="B792" i="14"/>
  <c r="C792" i="14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1" i="1"/>
  <c r="Y332" i="1"/>
  <c r="Y333" i="1"/>
  <c r="Y334" i="1"/>
  <c r="Y335" i="1"/>
  <c r="Y336" i="1"/>
  <c r="Y337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M2288" i="13"/>
  <c r="M2289" i="13"/>
  <c r="M2290" i="13"/>
  <c r="M2291" i="13"/>
  <c r="M2292" i="13"/>
  <c r="A3" i="14" l="1"/>
  <c r="O498" i="1" l="1"/>
  <c r="C489" i="14" s="1"/>
  <c r="O488" i="1"/>
  <c r="C479" i="14" s="1"/>
  <c r="O480" i="1"/>
  <c r="C471" i="14" s="1"/>
  <c r="O471" i="1"/>
  <c r="C462" i="14" s="1"/>
  <c r="O463" i="1"/>
  <c r="C454" i="14" s="1"/>
  <c r="O454" i="1"/>
  <c r="C445" i="14" s="1"/>
  <c r="O315" i="1"/>
  <c r="C308" i="14" s="1"/>
  <c r="M2277" i="13"/>
  <c r="M2278" i="13"/>
  <c r="M2279" i="13"/>
  <c r="M2280" i="13"/>
  <c r="M2281" i="13"/>
  <c r="M2282" i="13"/>
  <c r="M2283" i="13"/>
  <c r="M2284" i="13"/>
  <c r="M2285" i="13"/>
  <c r="M2286" i="13"/>
  <c r="M2287" i="13"/>
  <c r="AG5" i="12"/>
  <c r="AH5" i="12"/>
  <c r="AG6" i="12"/>
  <c r="AH6" i="12"/>
  <c r="AG7" i="12"/>
  <c r="AH7" i="12"/>
  <c r="AG8" i="12"/>
  <c r="AH8" i="12"/>
  <c r="AG9" i="12"/>
  <c r="AH9" i="12"/>
  <c r="AG10" i="12"/>
  <c r="AH10" i="12"/>
  <c r="AG11" i="12"/>
  <c r="AH11" i="12"/>
  <c r="AG12" i="12"/>
  <c r="AH12" i="12"/>
  <c r="AG13" i="12"/>
  <c r="AH13" i="12"/>
  <c r="AG14" i="12"/>
  <c r="AH14" i="12"/>
  <c r="AG15" i="12"/>
  <c r="AH15" i="12"/>
  <c r="AG16" i="12"/>
  <c r="AH16" i="12"/>
  <c r="AG17" i="12"/>
  <c r="AH17" i="12"/>
  <c r="AG18" i="12"/>
  <c r="AH18" i="12"/>
  <c r="AG19" i="12"/>
  <c r="AH19" i="12"/>
  <c r="AG20" i="12"/>
  <c r="AH20" i="12"/>
  <c r="AG21" i="12"/>
  <c r="AH21" i="12"/>
  <c r="AG22" i="12"/>
  <c r="AH22" i="12"/>
  <c r="AG23" i="12"/>
  <c r="AH23" i="12"/>
  <c r="AG24" i="12"/>
  <c r="AH24" i="12"/>
  <c r="AG25" i="12"/>
  <c r="AH25" i="12"/>
  <c r="AG26" i="12"/>
  <c r="AH26" i="12"/>
  <c r="AG27" i="12"/>
  <c r="AH27" i="12"/>
  <c r="AG28" i="12"/>
  <c r="AH28" i="12"/>
  <c r="AG29" i="12"/>
  <c r="AH29" i="12"/>
  <c r="AG30" i="12"/>
  <c r="AH30" i="12"/>
  <c r="AG31" i="12"/>
  <c r="AH31" i="12"/>
  <c r="AG32" i="12"/>
  <c r="AH32" i="12"/>
  <c r="AG33" i="12"/>
  <c r="AH33" i="12"/>
  <c r="AG34" i="12"/>
  <c r="AH34" i="12"/>
  <c r="AG35" i="12"/>
  <c r="AH35" i="12"/>
  <c r="AG36" i="12"/>
  <c r="AH36" i="12"/>
  <c r="AG37" i="12"/>
  <c r="AH37" i="12"/>
  <c r="AG38" i="12"/>
  <c r="AH38" i="12"/>
  <c r="AG39" i="12"/>
  <c r="AH39" i="12"/>
  <c r="AG40" i="12"/>
  <c r="AH40" i="12"/>
  <c r="AG41" i="12"/>
  <c r="AH41" i="12"/>
  <c r="AG42" i="12"/>
  <c r="AH42" i="12"/>
  <c r="AG43" i="12"/>
  <c r="AH43" i="12"/>
  <c r="AG44" i="12"/>
  <c r="AH44" i="12"/>
  <c r="AG45" i="12"/>
  <c r="AH45" i="12"/>
  <c r="AG46" i="12"/>
  <c r="AH46" i="12"/>
  <c r="AG47" i="12"/>
  <c r="AH47" i="12"/>
  <c r="AG48" i="12"/>
  <c r="AH48" i="12"/>
  <c r="AG49" i="12"/>
  <c r="AH49" i="12"/>
  <c r="AG50" i="12"/>
  <c r="AH50" i="12"/>
  <c r="AG51" i="12"/>
  <c r="AH51" i="12"/>
  <c r="AG52" i="12"/>
  <c r="AH52" i="12"/>
  <c r="AG53" i="12"/>
  <c r="AH53" i="12"/>
  <c r="AG54" i="12"/>
  <c r="AH54" i="12"/>
  <c r="AG55" i="12"/>
  <c r="AH55" i="12"/>
  <c r="AG56" i="12"/>
  <c r="AH56" i="12"/>
  <c r="AG57" i="12"/>
  <c r="AH57" i="12"/>
  <c r="AG58" i="12"/>
  <c r="AH58" i="12"/>
  <c r="AG59" i="12"/>
  <c r="AH59" i="12"/>
  <c r="AG60" i="12"/>
  <c r="AH60" i="12"/>
  <c r="AG61" i="12"/>
  <c r="AH61" i="12"/>
  <c r="AG62" i="12"/>
  <c r="AH62" i="12"/>
  <c r="AG63" i="12"/>
  <c r="AH63" i="12"/>
  <c r="AG64" i="12"/>
  <c r="AH64" i="12"/>
  <c r="AG65" i="12"/>
  <c r="AH65" i="12"/>
  <c r="AG66" i="12"/>
  <c r="AH66" i="12"/>
  <c r="AG67" i="12"/>
  <c r="AH67" i="12"/>
  <c r="AG68" i="12"/>
  <c r="AH68" i="12"/>
  <c r="AG69" i="12"/>
  <c r="AH69" i="12"/>
  <c r="AG70" i="12"/>
  <c r="AH70" i="12"/>
  <c r="AG71" i="12"/>
  <c r="AH71" i="12"/>
  <c r="AG72" i="12"/>
  <c r="AH72" i="12"/>
  <c r="AG73" i="12"/>
  <c r="AH73" i="12"/>
  <c r="AG74" i="12"/>
  <c r="AH74" i="12"/>
  <c r="AG75" i="12"/>
  <c r="AH75" i="12"/>
  <c r="AG76" i="12"/>
  <c r="AH76" i="12"/>
  <c r="AG77" i="12"/>
  <c r="AH77" i="12"/>
  <c r="AG78" i="12"/>
  <c r="AH78" i="12"/>
  <c r="AG79" i="12"/>
  <c r="AH79" i="12"/>
  <c r="AG80" i="12"/>
  <c r="AH80" i="12"/>
  <c r="AG81" i="12"/>
  <c r="AH81" i="12"/>
  <c r="AG82" i="12"/>
  <c r="AH82" i="12"/>
  <c r="AG83" i="12"/>
  <c r="AH83" i="12"/>
  <c r="AG84" i="12"/>
  <c r="AH84" i="12"/>
  <c r="AG85" i="12"/>
  <c r="AH85" i="12"/>
  <c r="AG86" i="12"/>
  <c r="AH86" i="12"/>
  <c r="AG87" i="12"/>
  <c r="AH87" i="12"/>
  <c r="AG88" i="12"/>
  <c r="AH88" i="12"/>
  <c r="AG89" i="12"/>
  <c r="AH89" i="12"/>
  <c r="AG90" i="12"/>
  <c r="AH90" i="12"/>
  <c r="AG91" i="12"/>
  <c r="AH91" i="12"/>
  <c r="AG92" i="12"/>
  <c r="AH92" i="12"/>
  <c r="AG93" i="12"/>
  <c r="AH93" i="12"/>
  <c r="AG94" i="12"/>
  <c r="AH94" i="12"/>
  <c r="AG95" i="12"/>
  <c r="AH95" i="12"/>
  <c r="AG96" i="12"/>
  <c r="AH96" i="12"/>
  <c r="AG97" i="12"/>
  <c r="AH97" i="12"/>
  <c r="AG98" i="12"/>
  <c r="AH98" i="12"/>
  <c r="AG99" i="12"/>
  <c r="AH99" i="12"/>
  <c r="AG100" i="12"/>
  <c r="AH100" i="12"/>
  <c r="AG101" i="12"/>
  <c r="AH101" i="12"/>
  <c r="AG102" i="12"/>
  <c r="AH102" i="12"/>
  <c r="AG103" i="12"/>
  <c r="AH103" i="12"/>
  <c r="AG104" i="12"/>
  <c r="AH104" i="12"/>
  <c r="AG105" i="12"/>
  <c r="AH105" i="12"/>
  <c r="AG106" i="12"/>
  <c r="AH106" i="12"/>
  <c r="AG107" i="12"/>
  <c r="AH107" i="12"/>
  <c r="AG108" i="12"/>
  <c r="AH108" i="12"/>
  <c r="AG109" i="12"/>
  <c r="AH109" i="12"/>
  <c r="AG110" i="12"/>
  <c r="AH110" i="12"/>
  <c r="AG111" i="12"/>
  <c r="AH111" i="12"/>
  <c r="AG112" i="12"/>
  <c r="AH112" i="12"/>
  <c r="AG113" i="12"/>
  <c r="AH113" i="12"/>
  <c r="AG114" i="12"/>
  <c r="AH114" i="12"/>
  <c r="AG115" i="12"/>
  <c r="AH115" i="12"/>
  <c r="AG116" i="12"/>
  <c r="AH116" i="12"/>
  <c r="AG117" i="12"/>
  <c r="AH117" i="12"/>
  <c r="AG118" i="12"/>
  <c r="AH118" i="12"/>
  <c r="AG119" i="12"/>
  <c r="AH119" i="12"/>
  <c r="AG120" i="12"/>
  <c r="AH120" i="12"/>
  <c r="AG121" i="12"/>
  <c r="AH121" i="12"/>
  <c r="AG122" i="12"/>
  <c r="AH122" i="12"/>
  <c r="AG123" i="12"/>
  <c r="AH123" i="12"/>
  <c r="AG124" i="12"/>
  <c r="AH124" i="12"/>
  <c r="AG125" i="12"/>
  <c r="AH125" i="12"/>
  <c r="AG126" i="12"/>
  <c r="AH126" i="12"/>
  <c r="AG127" i="12"/>
  <c r="AH127" i="12"/>
  <c r="AG128" i="12"/>
  <c r="AH128" i="12"/>
  <c r="AG129" i="12"/>
  <c r="AH129" i="12"/>
  <c r="AG130" i="12"/>
  <c r="AH130" i="12"/>
  <c r="AG131" i="12"/>
  <c r="AH131" i="12"/>
  <c r="AG132" i="12"/>
  <c r="AH132" i="12"/>
  <c r="AG133" i="12"/>
  <c r="AH133" i="12"/>
  <c r="AG134" i="12"/>
  <c r="AH134" i="12"/>
  <c r="AG135" i="12"/>
  <c r="AH135" i="12"/>
  <c r="AG136" i="12"/>
  <c r="AH136" i="12"/>
  <c r="AG137" i="12"/>
  <c r="AH137" i="12"/>
  <c r="AG138" i="12"/>
  <c r="AH138" i="12"/>
  <c r="AG139" i="12"/>
  <c r="AH139" i="12"/>
  <c r="AG140" i="12"/>
  <c r="AH140" i="12"/>
  <c r="AG141" i="12"/>
  <c r="AH141" i="12"/>
  <c r="AG142" i="12"/>
  <c r="AH142" i="12"/>
  <c r="AG143" i="12"/>
  <c r="AH143" i="12"/>
  <c r="AG144" i="12"/>
  <c r="AH144" i="12"/>
  <c r="AG145" i="12"/>
  <c r="AH145" i="12"/>
  <c r="AG146" i="12"/>
  <c r="AH146" i="12"/>
  <c r="AG147" i="12"/>
  <c r="AH147" i="12"/>
  <c r="AG148" i="12"/>
  <c r="AH148" i="12"/>
  <c r="AG149" i="12"/>
  <c r="AH149" i="12"/>
  <c r="AG150" i="12"/>
  <c r="AH150" i="12"/>
  <c r="AG151" i="12"/>
  <c r="AH151" i="12"/>
  <c r="AG152" i="12"/>
  <c r="AH152" i="12"/>
  <c r="AG153" i="12"/>
  <c r="AH153" i="12"/>
  <c r="AG154" i="12"/>
  <c r="AH154" i="12"/>
  <c r="AG155" i="12"/>
  <c r="AH155" i="12"/>
  <c r="AG156" i="12"/>
  <c r="AH156" i="12"/>
  <c r="AG157" i="12"/>
  <c r="AH157" i="12"/>
  <c r="AG158" i="12"/>
  <c r="AH158" i="12"/>
  <c r="AG159" i="12"/>
  <c r="AH159" i="12"/>
  <c r="AG160" i="12"/>
  <c r="AH160" i="12"/>
  <c r="AG161" i="12"/>
  <c r="AH161" i="12"/>
  <c r="AG162" i="12"/>
  <c r="AH162" i="12"/>
  <c r="AG163" i="12"/>
  <c r="AH163" i="12"/>
  <c r="AG164" i="12"/>
  <c r="AH164" i="12"/>
  <c r="AG165" i="12"/>
  <c r="AH165" i="12"/>
  <c r="AG166" i="12"/>
  <c r="AH166" i="12"/>
  <c r="AG167" i="12"/>
  <c r="AH167" i="12"/>
  <c r="AG168" i="12"/>
  <c r="AH168" i="12"/>
  <c r="AG169" i="12"/>
  <c r="AH169" i="12"/>
  <c r="AG170" i="12"/>
  <c r="AH170" i="12"/>
  <c r="AG171" i="12"/>
  <c r="AH171" i="12"/>
  <c r="AG172" i="12"/>
  <c r="AH172" i="12"/>
  <c r="AG173" i="12"/>
  <c r="AH173" i="12"/>
  <c r="AG174" i="12"/>
  <c r="AH174" i="12"/>
  <c r="AG175" i="12"/>
  <c r="AH175" i="12"/>
  <c r="AG176" i="12"/>
  <c r="AH176" i="12"/>
  <c r="AG177" i="12"/>
  <c r="AH177" i="12"/>
  <c r="AG178" i="12"/>
  <c r="AH178" i="12"/>
  <c r="AG179" i="12"/>
  <c r="AH179" i="12"/>
  <c r="AG180" i="12"/>
  <c r="AH180" i="12"/>
  <c r="AG181" i="12"/>
  <c r="AH181" i="12"/>
  <c r="AG182" i="12"/>
  <c r="AH182" i="12"/>
  <c r="AG183" i="12"/>
  <c r="AH183" i="12"/>
  <c r="AG184" i="12"/>
  <c r="AH184" i="12"/>
  <c r="AG185" i="12"/>
  <c r="AH185" i="12"/>
  <c r="AG186" i="12"/>
  <c r="AH186" i="12"/>
  <c r="AG187" i="12"/>
  <c r="AH187" i="12"/>
  <c r="AG188" i="12"/>
  <c r="AH188" i="12"/>
  <c r="AG189" i="12"/>
  <c r="AH189" i="12"/>
  <c r="AG190" i="12"/>
  <c r="AH190" i="12"/>
  <c r="AG191" i="12"/>
  <c r="AH191" i="12"/>
  <c r="AG192" i="12"/>
  <c r="AH192" i="12"/>
  <c r="AG193" i="12"/>
  <c r="AH193" i="12"/>
  <c r="AG194" i="12"/>
  <c r="AH194" i="12"/>
  <c r="AG195" i="12"/>
  <c r="AH195" i="12"/>
  <c r="AG196" i="12"/>
  <c r="AH196" i="12"/>
  <c r="AG197" i="12"/>
  <c r="AH197" i="12"/>
  <c r="AG198" i="12"/>
  <c r="AH198" i="12"/>
  <c r="AG199" i="12"/>
  <c r="AH199" i="12"/>
  <c r="AG200" i="12"/>
  <c r="AH200" i="12"/>
  <c r="AG201" i="12"/>
  <c r="AH201" i="12"/>
  <c r="AG202" i="12"/>
  <c r="AH202" i="12"/>
  <c r="AG203" i="12"/>
  <c r="AH203" i="12"/>
  <c r="AG204" i="12"/>
  <c r="AH204" i="12"/>
  <c r="AG205" i="12"/>
  <c r="AH205" i="12"/>
  <c r="AG206" i="12"/>
  <c r="AH206" i="12"/>
  <c r="AG207" i="12"/>
  <c r="AH207" i="12"/>
  <c r="AG208" i="12"/>
  <c r="AH208" i="12"/>
  <c r="AG209" i="12"/>
  <c r="AH209" i="12"/>
  <c r="AG210" i="12"/>
  <c r="AH210" i="12"/>
  <c r="AG211" i="12"/>
  <c r="AH211" i="12"/>
  <c r="AG212" i="12"/>
  <c r="AH212" i="12"/>
  <c r="AG213" i="12"/>
  <c r="AH213" i="12"/>
  <c r="AG214" i="12"/>
  <c r="AH214" i="12"/>
  <c r="AG215" i="12"/>
  <c r="AH215" i="12"/>
  <c r="AG216" i="12"/>
  <c r="AH216" i="12"/>
  <c r="AG217" i="12"/>
  <c r="AH217" i="12"/>
  <c r="AG218" i="12"/>
  <c r="AH218" i="12"/>
  <c r="AG219" i="12"/>
  <c r="AH219" i="12"/>
  <c r="AG220" i="12"/>
  <c r="AH220" i="12"/>
  <c r="AG221" i="12"/>
  <c r="AH221" i="12"/>
  <c r="AG222" i="12"/>
  <c r="AH222" i="12"/>
  <c r="AG223" i="12"/>
  <c r="AH223" i="12"/>
  <c r="AG224" i="12"/>
  <c r="AH224" i="12"/>
  <c r="AG225" i="12"/>
  <c r="AH225" i="12"/>
  <c r="AG226" i="12"/>
  <c r="AH226" i="12"/>
  <c r="AG227" i="12"/>
  <c r="AH227" i="12"/>
  <c r="AG228" i="12"/>
  <c r="AH228" i="12"/>
  <c r="AG229" i="12"/>
  <c r="AH229" i="12"/>
  <c r="AG230" i="12"/>
  <c r="AH230" i="12"/>
  <c r="AG231" i="12"/>
  <c r="AH231" i="12"/>
  <c r="AG232" i="12"/>
  <c r="AH232" i="12"/>
  <c r="AG233" i="12"/>
  <c r="AH233" i="12"/>
  <c r="AG234" i="12"/>
  <c r="AH234" i="12"/>
  <c r="AG235" i="12"/>
  <c r="AH235" i="12"/>
  <c r="AG236" i="12"/>
  <c r="AH236" i="12"/>
  <c r="AG237" i="12"/>
  <c r="AH237" i="12"/>
  <c r="AG238" i="12"/>
  <c r="AH238" i="12"/>
  <c r="AG239" i="12"/>
  <c r="AH239" i="12"/>
  <c r="AG240" i="12"/>
  <c r="AH240" i="12"/>
  <c r="AG241" i="12"/>
  <c r="AH241" i="12"/>
  <c r="AG242" i="12"/>
  <c r="AH242" i="12"/>
  <c r="AG243" i="12"/>
  <c r="AH243" i="12"/>
  <c r="AG244" i="12"/>
  <c r="AH244" i="12"/>
  <c r="AG245" i="12"/>
  <c r="AH245" i="12"/>
  <c r="AG246" i="12"/>
  <c r="AH246" i="12"/>
  <c r="AG247" i="12"/>
  <c r="AH247" i="12"/>
  <c r="AG248" i="12"/>
  <c r="AH248" i="12"/>
  <c r="AG249" i="12"/>
  <c r="AH249" i="12"/>
  <c r="AG250" i="12"/>
  <c r="AH250" i="12"/>
  <c r="AG251" i="12"/>
  <c r="AH251" i="12"/>
  <c r="AG252" i="12"/>
  <c r="AH252" i="12"/>
  <c r="AG253" i="12"/>
  <c r="AH253" i="12"/>
  <c r="AG254" i="12"/>
  <c r="AH254" i="12"/>
  <c r="AG255" i="12"/>
  <c r="AH255" i="12"/>
  <c r="AG256" i="12"/>
  <c r="AH256" i="12"/>
  <c r="AG257" i="12"/>
  <c r="AH257" i="12"/>
  <c r="AG258" i="12"/>
  <c r="AH258" i="12"/>
  <c r="AG259" i="12"/>
  <c r="AH259" i="12"/>
  <c r="AG260" i="12"/>
  <c r="AH260" i="12"/>
  <c r="AG261" i="12"/>
  <c r="AH261" i="12"/>
  <c r="AG262" i="12"/>
  <c r="AH262" i="12"/>
  <c r="AG263" i="12"/>
  <c r="AH263" i="12"/>
  <c r="AG264" i="12"/>
  <c r="AH264" i="12"/>
  <c r="AG265" i="12"/>
  <c r="AH265" i="12"/>
  <c r="AG266" i="12"/>
  <c r="AH266" i="12"/>
  <c r="AG267" i="12"/>
  <c r="AH267" i="12"/>
  <c r="AG268" i="12"/>
  <c r="AH268" i="12"/>
  <c r="AG269" i="12"/>
  <c r="AH269" i="12"/>
  <c r="AG270" i="12"/>
  <c r="AH270" i="12"/>
  <c r="AG271" i="12"/>
  <c r="AH271" i="12"/>
  <c r="AG272" i="12"/>
  <c r="AH272" i="12"/>
  <c r="AG273" i="12"/>
  <c r="AH273" i="12"/>
  <c r="AG274" i="12"/>
  <c r="AH274" i="12"/>
  <c r="AG275" i="12"/>
  <c r="AH275" i="12"/>
  <c r="AG276" i="12"/>
  <c r="AH276" i="12"/>
  <c r="AG277" i="12"/>
  <c r="AH277" i="12"/>
  <c r="AG278" i="12"/>
  <c r="AH278" i="12"/>
  <c r="AG279" i="12"/>
  <c r="AH279" i="12"/>
  <c r="AG280" i="12"/>
  <c r="AH280" i="12"/>
  <c r="AG281" i="12"/>
  <c r="AH281" i="12"/>
  <c r="AG282" i="12"/>
  <c r="AH282" i="12"/>
  <c r="AG283" i="12"/>
  <c r="AH283" i="12"/>
  <c r="AG284" i="12"/>
  <c r="AH284" i="12"/>
  <c r="AG285" i="12"/>
  <c r="AH285" i="12"/>
  <c r="AG286" i="12"/>
  <c r="AH286" i="12"/>
  <c r="AG287" i="12"/>
  <c r="AH287" i="12"/>
  <c r="AG288" i="12"/>
  <c r="AH288" i="12"/>
  <c r="AG289" i="12"/>
  <c r="AH289" i="12"/>
  <c r="AG290" i="12"/>
  <c r="AH290" i="12"/>
  <c r="AG291" i="12"/>
  <c r="AH291" i="12"/>
  <c r="AG292" i="12"/>
  <c r="AH292" i="12"/>
  <c r="AG293" i="12"/>
  <c r="AH293" i="12"/>
  <c r="AG294" i="12"/>
  <c r="AH294" i="12"/>
  <c r="AG295" i="12"/>
  <c r="AH295" i="12"/>
  <c r="AG296" i="12"/>
  <c r="AH296" i="12"/>
  <c r="AG297" i="12"/>
  <c r="AH297" i="12"/>
  <c r="AG298" i="12"/>
  <c r="AH298" i="12"/>
  <c r="AG299" i="12"/>
  <c r="AH299" i="12"/>
  <c r="AG300" i="12"/>
  <c r="AH300" i="12"/>
  <c r="AG301" i="12"/>
  <c r="AH301" i="12"/>
  <c r="AG302" i="12"/>
  <c r="AH302" i="12"/>
  <c r="AG303" i="12"/>
  <c r="AH303" i="12"/>
  <c r="AG304" i="12"/>
  <c r="AH304" i="12"/>
  <c r="AG305" i="12"/>
  <c r="AH305" i="12"/>
  <c r="AG306" i="12"/>
  <c r="AH306" i="12"/>
  <c r="AG307" i="12"/>
  <c r="AH307" i="12"/>
  <c r="AG308" i="12"/>
  <c r="AH308" i="12"/>
  <c r="AG309" i="12"/>
  <c r="AH309" i="12"/>
  <c r="AG310" i="12"/>
  <c r="AH310" i="12"/>
  <c r="AG311" i="12"/>
  <c r="AH311" i="12"/>
  <c r="AG312" i="12"/>
  <c r="AH312" i="12"/>
  <c r="AG313" i="12"/>
  <c r="AH313" i="12"/>
  <c r="AG314" i="12"/>
  <c r="AH314" i="12"/>
  <c r="AG315" i="12"/>
  <c r="AH315" i="12"/>
  <c r="AG316" i="12"/>
  <c r="AH316" i="12"/>
  <c r="AG317" i="12"/>
  <c r="AH317" i="12"/>
  <c r="AG318" i="12"/>
  <c r="AH318" i="12"/>
  <c r="AG319" i="12"/>
  <c r="AH319" i="12"/>
  <c r="AG320" i="12"/>
  <c r="AH320" i="12"/>
  <c r="AG321" i="12"/>
  <c r="AH321" i="12"/>
  <c r="AG322" i="12"/>
  <c r="AH322" i="12"/>
  <c r="AG323" i="12"/>
  <c r="AH323" i="12"/>
  <c r="AG324" i="12"/>
  <c r="AH324" i="12"/>
  <c r="AG325" i="12"/>
  <c r="AH325" i="12"/>
  <c r="AG326" i="12"/>
  <c r="AH326" i="12"/>
  <c r="AG327" i="12"/>
  <c r="AH327" i="12"/>
  <c r="AG328" i="12"/>
  <c r="AH328" i="12"/>
  <c r="AG329" i="12"/>
  <c r="AH329" i="12"/>
  <c r="AG330" i="12"/>
  <c r="AH330" i="12"/>
  <c r="AG331" i="12"/>
  <c r="AH331" i="12"/>
  <c r="AG332" i="12"/>
  <c r="AH332" i="12"/>
  <c r="AG333" i="12"/>
  <c r="AH333" i="12"/>
  <c r="AG334" i="12"/>
  <c r="AH334" i="12"/>
  <c r="AG335" i="12"/>
  <c r="AH335" i="12"/>
  <c r="AG336" i="12"/>
  <c r="AH336" i="12"/>
  <c r="AG337" i="12"/>
  <c r="AH337" i="12"/>
  <c r="AG338" i="12"/>
  <c r="AH338" i="12"/>
  <c r="AG339" i="12"/>
  <c r="AH339" i="12"/>
  <c r="AG340" i="12"/>
  <c r="AH340" i="12"/>
  <c r="AG341" i="12"/>
  <c r="AH341" i="12"/>
  <c r="AG342" i="12"/>
  <c r="AH342" i="12"/>
  <c r="AG343" i="12"/>
  <c r="AH343" i="12"/>
  <c r="AG344" i="12"/>
  <c r="AH344" i="12"/>
  <c r="AG345" i="12"/>
  <c r="AH345" i="12"/>
  <c r="AG346" i="12"/>
  <c r="AH346" i="12"/>
  <c r="AG347" i="12"/>
  <c r="AH347" i="12"/>
  <c r="AG348" i="12"/>
  <c r="AH348" i="12"/>
  <c r="AG349" i="12"/>
  <c r="AH349" i="12"/>
  <c r="AG350" i="12"/>
  <c r="AH350" i="12"/>
  <c r="AG351" i="12"/>
  <c r="AH351" i="12"/>
  <c r="AG352" i="12"/>
  <c r="AH352" i="12"/>
  <c r="AG353" i="12"/>
  <c r="AH353" i="12"/>
  <c r="AG354" i="12"/>
  <c r="AH354" i="12"/>
  <c r="AG355" i="12"/>
  <c r="AH355" i="12"/>
  <c r="AG356" i="12"/>
  <c r="AH356" i="12"/>
  <c r="AG357" i="12"/>
  <c r="AH357" i="12"/>
  <c r="AG358" i="12"/>
  <c r="AH358" i="12"/>
  <c r="AG359" i="12"/>
  <c r="AH359" i="12"/>
  <c r="AG360" i="12"/>
  <c r="AH360" i="12"/>
  <c r="AG361" i="12"/>
  <c r="AH361" i="12"/>
  <c r="AG362" i="12"/>
  <c r="AH362" i="12"/>
  <c r="AG363" i="12"/>
  <c r="AH363" i="12"/>
  <c r="AG364" i="12"/>
  <c r="AH364" i="12"/>
  <c r="AG365" i="12"/>
  <c r="AH365" i="12"/>
  <c r="AG366" i="12"/>
  <c r="AH366" i="12"/>
  <c r="AG367" i="12"/>
  <c r="AH367" i="12"/>
  <c r="AG368" i="12"/>
  <c r="AH368" i="12"/>
  <c r="AG369" i="12"/>
  <c r="AH369" i="12"/>
  <c r="AG370" i="12"/>
  <c r="AH370" i="12"/>
  <c r="AG371" i="12"/>
  <c r="AH371" i="12"/>
  <c r="AG372" i="12"/>
  <c r="AH372" i="12"/>
  <c r="AG373" i="12"/>
  <c r="AH373" i="12"/>
  <c r="AG374" i="12"/>
  <c r="AH374" i="12"/>
  <c r="AG375" i="12"/>
  <c r="AH375" i="12"/>
  <c r="AG376" i="12"/>
  <c r="AH376" i="12"/>
  <c r="AG377" i="12"/>
  <c r="AH377" i="12"/>
  <c r="AG378" i="12"/>
  <c r="AH378" i="12"/>
  <c r="AG379" i="12"/>
  <c r="AH379" i="12"/>
  <c r="AG380" i="12"/>
  <c r="AH380" i="12"/>
  <c r="AG381" i="12"/>
  <c r="AH381" i="12"/>
  <c r="AG382" i="12"/>
  <c r="AH382" i="12"/>
  <c r="AG383" i="12"/>
  <c r="AH383" i="12"/>
  <c r="AG384" i="12"/>
  <c r="AH384" i="12"/>
  <c r="AG385" i="12"/>
  <c r="AH385" i="12"/>
  <c r="AG386" i="12"/>
  <c r="AH386" i="12"/>
  <c r="AG387" i="12"/>
  <c r="AH387" i="12"/>
  <c r="AG388" i="12"/>
  <c r="AH388" i="12"/>
  <c r="AG389" i="12"/>
  <c r="AH389" i="12"/>
  <c r="AG390" i="12"/>
  <c r="AH390" i="12"/>
  <c r="AG391" i="12"/>
  <c r="AH391" i="12"/>
  <c r="AG392" i="12"/>
  <c r="AH392" i="12"/>
  <c r="AG393" i="12"/>
  <c r="AH393" i="12"/>
  <c r="AG394" i="12"/>
  <c r="AH394" i="12"/>
  <c r="AG395" i="12"/>
  <c r="AH395" i="12"/>
  <c r="AG396" i="12"/>
  <c r="AH396" i="12"/>
  <c r="AG397" i="12"/>
  <c r="AH397" i="12"/>
  <c r="AG398" i="12"/>
  <c r="AH398" i="12"/>
  <c r="AG399" i="12"/>
  <c r="AH399" i="12"/>
  <c r="AG400" i="12"/>
  <c r="AH400" i="12"/>
  <c r="AG401" i="12"/>
  <c r="AH401" i="12"/>
  <c r="AG402" i="12"/>
  <c r="AH402" i="12"/>
  <c r="AG403" i="12"/>
  <c r="AH403" i="12"/>
  <c r="AG404" i="12"/>
  <c r="AH404" i="12"/>
  <c r="AG405" i="12"/>
  <c r="AH405" i="12"/>
  <c r="AG406" i="12"/>
  <c r="AH406" i="12"/>
  <c r="AG407" i="12"/>
  <c r="AH407" i="12"/>
  <c r="AG408" i="12"/>
  <c r="AH408" i="12"/>
  <c r="AG409" i="12"/>
  <c r="AH409" i="12"/>
  <c r="AG410" i="12"/>
  <c r="AH410" i="12"/>
  <c r="AG411" i="12"/>
  <c r="AH411" i="12"/>
  <c r="AG412" i="12"/>
  <c r="AH412" i="12"/>
  <c r="AG413" i="12"/>
  <c r="AH413" i="12"/>
  <c r="AG414" i="12"/>
  <c r="AH414" i="12"/>
  <c r="AG415" i="12"/>
  <c r="AH415" i="12"/>
  <c r="AG416" i="12"/>
  <c r="AH416" i="12"/>
  <c r="AG417" i="12"/>
  <c r="AH417" i="12"/>
  <c r="AG418" i="12"/>
  <c r="AH418" i="12"/>
  <c r="AG419" i="12"/>
  <c r="AH419" i="12"/>
  <c r="AG420" i="12"/>
  <c r="AH420" i="12"/>
  <c r="AG421" i="12"/>
  <c r="AH421" i="12"/>
  <c r="AG422" i="12"/>
  <c r="AH422" i="12"/>
  <c r="AG423" i="12"/>
  <c r="AH423" i="12"/>
  <c r="AG424" i="12"/>
  <c r="AH424" i="12"/>
  <c r="AG425" i="12"/>
  <c r="AH425" i="12"/>
  <c r="AG426" i="12"/>
  <c r="AH426" i="12"/>
  <c r="AG427" i="12"/>
  <c r="AH427" i="12"/>
  <c r="AG428" i="12"/>
  <c r="AH428" i="12"/>
  <c r="AG429" i="12"/>
  <c r="AH429" i="12"/>
  <c r="AG430" i="12"/>
  <c r="AH430" i="12"/>
  <c r="AG431" i="12"/>
  <c r="AH431" i="12"/>
  <c r="AG432" i="12"/>
  <c r="AH432" i="12"/>
  <c r="AG433" i="12"/>
  <c r="AH433" i="12"/>
  <c r="AG434" i="12"/>
  <c r="AH434" i="12"/>
  <c r="AG435" i="12"/>
  <c r="AH435" i="12"/>
  <c r="AG436" i="12"/>
  <c r="AH436" i="12"/>
  <c r="AG437" i="12"/>
  <c r="AH437" i="12"/>
  <c r="AG438" i="12"/>
  <c r="AH438" i="12"/>
  <c r="AG439" i="12"/>
  <c r="AH439" i="12"/>
  <c r="AG440" i="12"/>
  <c r="AH440" i="12"/>
  <c r="AG441" i="12"/>
  <c r="AH441" i="12"/>
  <c r="AG442" i="12"/>
  <c r="AH442" i="12"/>
  <c r="AG443" i="12"/>
  <c r="AH443" i="12"/>
  <c r="AG444" i="12"/>
  <c r="AH444" i="12"/>
  <c r="AG445" i="12"/>
  <c r="AH445" i="12"/>
  <c r="AG446" i="12"/>
  <c r="AH446" i="12"/>
  <c r="AG447" i="12"/>
  <c r="AH447" i="12"/>
  <c r="AG448" i="12"/>
  <c r="AH448" i="12"/>
  <c r="AG449" i="12"/>
  <c r="AH449" i="12"/>
  <c r="AG450" i="12"/>
  <c r="AH450" i="12"/>
  <c r="AG451" i="12"/>
  <c r="AH451" i="12"/>
  <c r="AG452" i="12"/>
  <c r="AH452" i="12"/>
  <c r="AG453" i="12"/>
  <c r="AH453" i="12"/>
  <c r="AG454" i="12"/>
  <c r="AH454" i="12"/>
  <c r="AG455" i="12"/>
  <c r="AH455" i="12"/>
  <c r="AG456" i="12"/>
  <c r="AH456" i="12"/>
  <c r="AG457" i="12"/>
  <c r="AH457" i="12"/>
  <c r="AG458" i="12"/>
  <c r="AH458" i="12"/>
  <c r="AG459" i="12"/>
  <c r="AH459" i="12"/>
  <c r="AG460" i="12"/>
  <c r="AH460" i="12"/>
  <c r="AG461" i="12"/>
  <c r="AH461" i="12"/>
  <c r="AG462" i="12"/>
  <c r="AH462" i="12"/>
  <c r="AG463" i="12"/>
  <c r="AH463" i="12"/>
  <c r="AG464" i="12"/>
  <c r="AH464" i="12"/>
  <c r="AG465" i="12"/>
  <c r="AH465" i="12"/>
  <c r="AG466" i="12"/>
  <c r="AH466" i="12"/>
  <c r="AG467" i="12"/>
  <c r="AH467" i="12"/>
  <c r="AG468" i="12"/>
  <c r="AH468" i="12"/>
  <c r="AG469" i="12"/>
  <c r="AH469" i="12"/>
  <c r="AG470" i="12"/>
  <c r="AH470" i="12"/>
  <c r="AG471" i="12"/>
  <c r="AH471" i="12"/>
  <c r="AG472" i="12"/>
  <c r="AH472" i="12"/>
  <c r="AG473" i="12"/>
  <c r="AH473" i="12"/>
  <c r="AG474" i="12"/>
  <c r="AH474" i="12"/>
  <c r="AG475" i="12"/>
  <c r="AH475" i="12"/>
  <c r="AG476" i="12"/>
  <c r="AH476" i="12"/>
  <c r="AG477" i="12"/>
  <c r="AH477" i="12"/>
  <c r="AG478" i="12"/>
  <c r="AH478" i="12"/>
  <c r="AG479" i="12"/>
  <c r="AH479" i="12"/>
  <c r="AG480" i="12"/>
  <c r="AH480" i="12"/>
  <c r="AG481" i="12"/>
  <c r="AH481" i="12"/>
  <c r="AG482" i="12"/>
  <c r="AH482" i="12"/>
  <c r="AG483" i="12"/>
  <c r="AH483" i="12"/>
  <c r="AG484" i="12"/>
  <c r="AH484" i="12"/>
  <c r="AG485" i="12"/>
  <c r="AH485" i="12"/>
  <c r="AG486" i="12"/>
  <c r="AH486" i="12"/>
  <c r="AG487" i="12"/>
  <c r="AH487" i="12"/>
  <c r="AG488" i="12"/>
  <c r="AH488" i="12"/>
  <c r="AG489" i="12"/>
  <c r="AH489" i="12"/>
  <c r="AG490" i="12"/>
  <c r="AH490" i="12"/>
  <c r="AG491" i="12"/>
  <c r="AH491" i="12"/>
  <c r="AG492" i="12"/>
  <c r="AH492" i="12"/>
  <c r="AG493" i="12"/>
  <c r="AH493" i="12"/>
  <c r="AG494" i="12"/>
  <c r="AH494" i="12"/>
  <c r="AG495" i="12"/>
  <c r="AH495" i="12"/>
  <c r="AG496" i="12"/>
  <c r="AH496" i="12"/>
  <c r="AG497" i="12"/>
  <c r="AH497" i="12"/>
  <c r="AG498" i="12"/>
  <c r="AH498" i="12"/>
  <c r="AG499" i="12"/>
  <c r="AH499" i="12"/>
  <c r="AG500" i="12"/>
  <c r="AH500" i="12"/>
  <c r="AG501" i="12"/>
  <c r="AH501" i="12"/>
  <c r="AG502" i="12"/>
  <c r="AH502" i="12"/>
  <c r="AG503" i="12"/>
  <c r="AH503" i="12"/>
  <c r="AG504" i="12"/>
  <c r="AH504" i="12"/>
  <c r="AG505" i="12"/>
  <c r="AH505" i="12"/>
  <c r="AG506" i="12"/>
  <c r="AH506" i="12"/>
  <c r="AG507" i="12"/>
  <c r="AH507" i="12"/>
  <c r="AG508" i="12"/>
  <c r="AH508" i="12"/>
  <c r="AG509" i="12"/>
  <c r="AH509" i="12"/>
  <c r="AG510" i="12"/>
  <c r="AH510" i="12"/>
  <c r="AG511" i="12"/>
  <c r="AH511" i="12"/>
  <c r="AG512" i="12"/>
  <c r="AH512" i="12"/>
  <c r="AG513" i="12"/>
  <c r="AH513" i="12"/>
  <c r="AG514" i="12"/>
  <c r="AH514" i="12"/>
  <c r="AG515" i="12"/>
  <c r="AH515" i="12"/>
  <c r="AG516" i="12"/>
  <c r="AH516" i="12"/>
  <c r="AG517" i="12"/>
  <c r="AH517" i="12"/>
  <c r="AG518" i="12"/>
  <c r="AH518" i="12"/>
  <c r="AG519" i="12"/>
  <c r="AH519" i="12"/>
  <c r="AG520" i="12"/>
  <c r="AH520" i="12"/>
  <c r="AG521" i="12"/>
  <c r="AH521" i="12"/>
  <c r="AG522" i="12"/>
  <c r="AH522" i="12"/>
  <c r="AG523" i="12"/>
  <c r="AH523" i="12"/>
  <c r="AG524" i="12"/>
  <c r="AH524" i="12"/>
  <c r="AG525" i="12"/>
  <c r="AH525" i="12"/>
  <c r="AG526" i="12"/>
  <c r="AH526" i="12"/>
  <c r="AG527" i="12"/>
  <c r="AH527" i="12"/>
  <c r="AG528" i="12"/>
  <c r="AH528" i="12"/>
  <c r="AG529" i="12"/>
  <c r="AH529" i="12"/>
  <c r="AG530" i="12"/>
  <c r="AH530" i="12"/>
  <c r="AG531" i="12"/>
  <c r="AH531" i="12"/>
  <c r="AG532" i="12"/>
  <c r="AH532" i="12"/>
  <c r="AG533" i="12"/>
  <c r="AH533" i="12"/>
  <c r="AG534" i="12"/>
  <c r="AH534" i="12"/>
  <c r="AG535" i="12"/>
  <c r="AH535" i="12"/>
  <c r="AG536" i="12"/>
  <c r="AH536" i="12"/>
  <c r="AG537" i="12"/>
  <c r="AH537" i="12"/>
  <c r="AG538" i="12"/>
  <c r="AH538" i="12"/>
  <c r="AG539" i="12"/>
  <c r="AH539" i="12"/>
  <c r="AG540" i="12"/>
  <c r="AH540" i="12"/>
  <c r="AG541" i="12"/>
  <c r="AH541" i="12"/>
  <c r="AG542" i="12"/>
  <c r="AH542" i="12"/>
  <c r="AG543" i="12"/>
  <c r="AH543" i="12"/>
  <c r="AG544" i="12"/>
  <c r="AH544" i="12"/>
  <c r="AG545" i="12"/>
  <c r="AH545" i="12"/>
  <c r="AG546" i="12"/>
  <c r="AH546" i="12"/>
  <c r="AG547" i="12"/>
  <c r="AH547" i="12"/>
  <c r="AG548" i="12"/>
  <c r="AH548" i="12"/>
  <c r="AG549" i="12"/>
  <c r="AH549" i="12"/>
  <c r="AG550" i="12"/>
  <c r="AH550" i="12"/>
  <c r="AG551" i="12"/>
  <c r="AH551" i="12"/>
  <c r="AG552" i="12"/>
  <c r="AH552" i="12"/>
  <c r="AG553" i="12"/>
  <c r="AH553" i="12"/>
  <c r="AG554" i="12"/>
  <c r="AH554" i="12"/>
  <c r="AG555" i="12"/>
  <c r="AH555" i="12"/>
  <c r="AG556" i="12"/>
  <c r="AH556" i="12"/>
  <c r="AG557" i="12"/>
  <c r="AH557" i="12"/>
  <c r="AG558" i="12"/>
  <c r="AH558" i="12"/>
  <c r="AG559" i="12"/>
  <c r="AH559" i="12"/>
  <c r="AG560" i="12"/>
  <c r="AH560" i="12"/>
  <c r="AG561" i="12"/>
  <c r="AH561" i="12"/>
  <c r="AG562" i="12"/>
  <c r="AH562" i="12"/>
  <c r="AG563" i="12"/>
  <c r="AH563" i="12"/>
  <c r="AG564" i="12"/>
  <c r="AH564" i="12"/>
  <c r="AG565" i="12"/>
  <c r="AH565" i="12"/>
  <c r="AG566" i="12"/>
  <c r="AH566" i="12"/>
  <c r="AG567" i="12"/>
  <c r="AH567" i="12"/>
  <c r="AG568" i="12"/>
  <c r="AH568" i="12"/>
  <c r="AG569" i="12"/>
  <c r="AH569" i="12"/>
  <c r="AG570" i="12"/>
  <c r="AH570" i="12"/>
  <c r="AG571" i="12"/>
  <c r="AH571" i="12"/>
  <c r="AG572" i="12"/>
  <c r="AH572" i="12"/>
  <c r="AG573" i="12"/>
  <c r="AH573" i="12"/>
  <c r="AG574" i="12"/>
  <c r="AH574" i="12"/>
  <c r="AG575" i="12"/>
  <c r="AH575" i="12"/>
  <c r="AG576" i="12"/>
  <c r="AH576" i="12"/>
  <c r="AG577" i="12"/>
  <c r="AH577" i="12"/>
  <c r="AG578" i="12"/>
  <c r="AH578" i="12"/>
  <c r="AG579" i="12"/>
  <c r="AH579" i="12"/>
  <c r="AG580" i="12"/>
  <c r="AH580" i="12"/>
  <c r="AG581" i="12"/>
  <c r="AH581" i="12"/>
  <c r="AG582" i="12"/>
  <c r="AH582" i="12"/>
  <c r="AG583" i="12"/>
  <c r="AH583" i="12"/>
  <c r="AG584" i="12"/>
  <c r="AH584" i="12"/>
  <c r="AG585" i="12"/>
  <c r="AH585" i="12"/>
  <c r="AG586" i="12"/>
  <c r="AH586" i="12"/>
  <c r="AG587" i="12"/>
  <c r="AH587" i="12"/>
  <c r="AG588" i="12"/>
  <c r="AH588" i="12"/>
  <c r="AG589" i="12"/>
  <c r="AH589" i="12"/>
  <c r="AG590" i="12"/>
  <c r="AH590" i="12"/>
  <c r="AG591" i="12"/>
  <c r="AH591" i="12"/>
  <c r="AG592" i="12"/>
  <c r="AH592" i="12"/>
  <c r="AG593" i="12"/>
  <c r="AH593" i="12"/>
  <c r="AG594" i="12"/>
  <c r="AH594" i="12"/>
  <c r="AG595" i="12"/>
  <c r="AH595" i="12"/>
  <c r="AG596" i="12"/>
  <c r="AH596" i="12"/>
  <c r="AG597" i="12"/>
  <c r="AH597" i="12"/>
  <c r="AG598" i="12"/>
  <c r="AH598" i="12"/>
  <c r="AG599" i="12"/>
  <c r="AH599" i="12"/>
  <c r="AG600" i="12"/>
  <c r="AH600" i="12"/>
  <c r="AG601" i="12"/>
  <c r="AH601" i="12"/>
  <c r="AG602" i="12"/>
  <c r="AH602" i="12"/>
  <c r="AG603" i="12"/>
  <c r="AH603" i="12"/>
  <c r="AG604" i="12"/>
  <c r="AH604" i="12"/>
  <c r="AG605" i="12"/>
  <c r="AH605" i="12"/>
  <c r="AG606" i="12"/>
  <c r="AH606" i="12"/>
  <c r="AG607" i="12"/>
  <c r="AH607" i="12"/>
  <c r="AG608" i="12"/>
  <c r="AH608" i="12"/>
  <c r="AG609" i="12"/>
  <c r="AH609" i="12"/>
  <c r="AG610" i="12"/>
  <c r="AH610" i="12"/>
  <c r="AG611" i="12"/>
  <c r="AH611" i="12"/>
  <c r="AG612" i="12"/>
  <c r="AH612" i="12"/>
  <c r="AG613" i="12"/>
  <c r="AH613" i="12"/>
  <c r="AG614" i="12"/>
  <c r="AH614" i="12"/>
  <c r="AG615" i="12"/>
  <c r="AH615" i="12"/>
  <c r="AG616" i="12"/>
  <c r="AH616" i="12"/>
  <c r="AG617" i="12"/>
  <c r="AH617" i="12"/>
  <c r="AG618" i="12"/>
  <c r="AH618" i="12"/>
  <c r="AG619" i="12"/>
  <c r="AH619" i="12"/>
  <c r="AG620" i="12"/>
  <c r="AH620" i="12"/>
  <c r="AG621" i="12"/>
  <c r="AH621" i="12"/>
  <c r="AG622" i="12"/>
  <c r="AH622" i="12"/>
  <c r="AG623" i="12"/>
  <c r="AH623" i="12"/>
  <c r="AG624" i="12"/>
  <c r="AH624" i="12"/>
  <c r="AG625" i="12"/>
  <c r="AH625" i="12"/>
  <c r="AG626" i="12"/>
  <c r="AH626" i="12"/>
  <c r="AG627" i="12"/>
  <c r="AH627" i="12"/>
  <c r="AG628" i="12"/>
  <c r="AH628" i="12"/>
  <c r="AG629" i="12"/>
  <c r="AH629" i="12"/>
  <c r="AG630" i="12"/>
  <c r="AH630" i="12"/>
  <c r="AG631" i="12"/>
  <c r="AH631" i="12"/>
  <c r="AG632" i="12"/>
  <c r="AH632" i="12"/>
  <c r="AG633" i="12"/>
  <c r="AH633" i="12"/>
  <c r="AG634" i="12"/>
  <c r="AH634" i="12"/>
  <c r="AG635" i="12"/>
  <c r="AH635" i="12"/>
  <c r="AG636" i="12"/>
  <c r="AH636" i="12"/>
  <c r="AG637" i="12"/>
  <c r="AH637" i="12"/>
  <c r="AG638" i="12"/>
  <c r="AH638" i="12"/>
  <c r="AG639" i="12"/>
  <c r="AH639" i="12"/>
  <c r="AG640" i="12"/>
  <c r="AH640" i="12"/>
  <c r="AG641" i="12"/>
  <c r="AH641" i="12"/>
  <c r="AG642" i="12"/>
  <c r="AH642" i="12"/>
  <c r="AG643" i="12"/>
  <c r="AH643" i="12"/>
  <c r="AG644" i="12"/>
  <c r="AH644" i="12"/>
  <c r="AG645" i="12"/>
  <c r="AH645" i="12"/>
  <c r="AG646" i="12"/>
  <c r="AH646" i="12"/>
  <c r="AG647" i="12"/>
  <c r="AH647" i="12"/>
  <c r="AG648" i="12"/>
  <c r="AH648" i="12"/>
  <c r="AG649" i="12"/>
  <c r="AH649" i="12"/>
  <c r="AG650" i="12"/>
  <c r="AH650" i="12"/>
  <c r="AG651" i="12"/>
  <c r="AH651" i="12"/>
  <c r="AG652" i="12"/>
  <c r="AH652" i="12"/>
  <c r="AG653" i="12"/>
  <c r="AH653" i="12"/>
  <c r="AG654" i="12"/>
  <c r="AH654" i="12"/>
  <c r="AG655" i="12"/>
  <c r="AH655" i="12"/>
  <c r="AG656" i="12"/>
  <c r="AH656" i="12"/>
  <c r="AG657" i="12"/>
  <c r="AH657" i="12"/>
  <c r="AG658" i="12"/>
  <c r="AH658" i="12"/>
  <c r="AG659" i="12"/>
  <c r="AH659" i="12"/>
  <c r="AG660" i="12"/>
  <c r="AH660" i="12"/>
  <c r="AG661" i="12"/>
  <c r="AH661" i="12"/>
  <c r="AG662" i="12"/>
  <c r="AH662" i="12"/>
  <c r="AG663" i="12"/>
  <c r="AH663" i="12"/>
  <c r="AG664" i="12"/>
  <c r="AH664" i="12"/>
  <c r="AG665" i="12"/>
  <c r="AH665" i="12"/>
  <c r="AG666" i="12"/>
  <c r="AH666" i="12"/>
  <c r="AG667" i="12"/>
  <c r="AH667" i="12"/>
  <c r="AG668" i="12"/>
  <c r="AH668" i="12"/>
  <c r="AG669" i="12"/>
  <c r="AH669" i="12"/>
  <c r="AG670" i="12"/>
  <c r="AH670" i="12"/>
  <c r="AG671" i="12"/>
  <c r="AH671" i="12"/>
  <c r="AG672" i="12"/>
  <c r="AH672" i="12"/>
  <c r="AG673" i="12"/>
  <c r="AH673" i="12"/>
  <c r="AG674" i="12"/>
  <c r="AH674" i="12"/>
  <c r="AG675" i="12"/>
  <c r="AH675" i="12"/>
  <c r="AG676" i="12"/>
  <c r="AH676" i="12"/>
  <c r="AG677" i="12"/>
  <c r="AH677" i="12"/>
  <c r="AG678" i="12"/>
  <c r="AH678" i="12"/>
  <c r="AG679" i="12"/>
  <c r="AH679" i="12"/>
  <c r="AG680" i="12"/>
  <c r="AH680" i="12"/>
  <c r="AG681" i="12"/>
  <c r="AH681" i="12"/>
  <c r="AG682" i="12"/>
  <c r="AH682" i="12"/>
  <c r="AG683" i="12"/>
  <c r="AH683" i="12"/>
  <c r="AG684" i="12"/>
  <c r="AH684" i="12"/>
  <c r="AG685" i="12"/>
  <c r="AH685" i="12"/>
  <c r="AG686" i="12"/>
  <c r="AH686" i="12"/>
  <c r="AG687" i="12"/>
  <c r="AH687" i="12"/>
  <c r="AG688" i="12"/>
  <c r="AH688" i="12"/>
  <c r="AG689" i="12"/>
  <c r="AH689" i="12"/>
  <c r="AG690" i="12"/>
  <c r="AH690" i="12"/>
  <c r="AG691" i="12"/>
  <c r="AH691" i="12"/>
  <c r="AG692" i="12"/>
  <c r="AH692" i="12"/>
  <c r="AG693" i="12"/>
  <c r="AH693" i="12"/>
  <c r="AG694" i="12"/>
  <c r="AH694" i="12"/>
  <c r="AG695" i="12"/>
  <c r="AH695" i="12"/>
  <c r="AG696" i="12"/>
  <c r="AH696" i="12"/>
  <c r="AG697" i="12"/>
  <c r="AH697" i="12"/>
  <c r="AG698" i="12"/>
  <c r="AH698" i="12"/>
  <c r="AG699" i="12"/>
  <c r="AH699" i="12"/>
  <c r="AG700" i="12"/>
  <c r="AH700" i="12"/>
  <c r="AG701" i="12"/>
  <c r="AH701" i="12"/>
  <c r="AG702" i="12"/>
  <c r="AH702" i="12"/>
  <c r="AG703" i="12"/>
  <c r="AH703" i="12"/>
  <c r="AG704" i="12"/>
  <c r="AH704" i="12"/>
  <c r="AG705" i="12"/>
  <c r="AH705" i="12"/>
  <c r="AG706" i="12"/>
  <c r="AH706" i="12"/>
  <c r="AG707" i="12"/>
  <c r="AH707" i="12"/>
  <c r="AG708" i="12"/>
  <c r="AH708" i="12"/>
  <c r="AG709" i="12"/>
  <c r="AH709" i="12"/>
  <c r="AG710" i="12"/>
  <c r="AH710" i="12"/>
  <c r="AG711" i="12"/>
  <c r="AH711" i="12"/>
  <c r="AG712" i="12"/>
  <c r="AH712" i="12"/>
  <c r="AG713" i="12"/>
  <c r="AH713" i="12"/>
  <c r="AG714" i="12"/>
  <c r="AH714" i="12"/>
  <c r="AG715" i="12"/>
  <c r="AH715" i="12"/>
  <c r="AG716" i="12"/>
  <c r="AH716" i="12"/>
  <c r="AG717" i="12"/>
  <c r="AH717" i="12"/>
  <c r="AG718" i="12"/>
  <c r="AH718" i="12"/>
  <c r="AG719" i="12"/>
  <c r="AH719" i="12"/>
  <c r="AG720" i="12"/>
  <c r="AH720" i="12"/>
  <c r="AG721" i="12"/>
  <c r="AH721" i="12"/>
  <c r="AG722" i="12"/>
  <c r="AH722" i="12"/>
  <c r="AG723" i="12"/>
  <c r="AH723" i="12"/>
  <c r="AG724" i="12"/>
  <c r="AH724" i="12"/>
  <c r="AG725" i="12"/>
  <c r="AH725" i="12"/>
  <c r="AG726" i="12"/>
  <c r="AH726" i="12"/>
  <c r="AG727" i="12"/>
  <c r="AH727" i="12"/>
  <c r="AG728" i="12"/>
  <c r="AH728" i="12"/>
  <c r="AG729" i="12"/>
  <c r="AH729" i="12"/>
  <c r="AG730" i="12"/>
  <c r="AH730" i="12"/>
  <c r="AG731" i="12"/>
  <c r="AH731" i="12"/>
  <c r="AG732" i="12"/>
  <c r="AH732" i="12"/>
  <c r="AG733" i="12"/>
  <c r="AH733" i="12"/>
  <c r="AG734" i="12"/>
  <c r="AH734" i="12"/>
  <c r="AG735" i="12"/>
  <c r="AH735" i="12"/>
  <c r="AG736" i="12"/>
  <c r="AH736" i="12"/>
  <c r="AG737" i="12"/>
  <c r="AH737" i="12"/>
  <c r="AG738" i="12"/>
  <c r="AH738" i="12"/>
  <c r="AG739" i="12"/>
  <c r="AH739" i="12"/>
  <c r="AG740" i="12"/>
  <c r="AH740" i="12"/>
  <c r="AG741" i="12"/>
  <c r="AH741" i="12"/>
  <c r="AG742" i="12"/>
  <c r="AH742" i="12"/>
  <c r="AG743" i="12"/>
  <c r="AH743" i="12"/>
  <c r="AG744" i="12"/>
  <c r="AH744" i="12"/>
  <c r="AG745" i="12"/>
  <c r="AH745" i="12"/>
  <c r="AG746" i="12"/>
  <c r="AH746" i="12"/>
  <c r="AG747" i="12"/>
  <c r="AH747" i="12"/>
  <c r="AG748" i="12"/>
  <c r="AH748" i="12"/>
  <c r="AG749" i="12"/>
  <c r="AH749" i="12"/>
  <c r="AG750" i="12"/>
  <c r="AH750" i="12"/>
  <c r="AG751" i="12"/>
  <c r="AH751" i="12"/>
  <c r="AG752" i="12"/>
  <c r="AH752" i="12"/>
  <c r="AG753" i="12"/>
  <c r="AH753" i="12"/>
  <c r="AG754" i="12"/>
  <c r="AH754" i="12"/>
  <c r="AG755" i="12"/>
  <c r="AH755" i="12"/>
  <c r="AG756" i="12"/>
  <c r="AH756" i="12"/>
  <c r="AG757" i="12"/>
  <c r="AH757" i="12"/>
  <c r="AG758" i="12"/>
  <c r="AH758" i="12"/>
  <c r="AG759" i="12"/>
  <c r="AH759" i="12"/>
  <c r="AG760" i="12"/>
  <c r="AH760" i="12"/>
  <c r="AG761" i="12"/>
  <c r="AH761" i="12"/>
  <c r="AG762" i="12"/>
  <c r="AH762" i="12"/>
  <c r="AG763" i="12"/>
  <c r="AH763" i="12"/>
  <c r="AG764" i="12"/>
  <c r="AH764" i="12"/>
  <c r="AG765" i="12"/>
  <c r="AH765" i="12"/>
  <c r="AG766" i="12"/>
  <c r="AH766" i="12"/>
  <c r="AG767" i="12"/>
  <c r="AH767" i="12"/>
  <c r="AG768" i="12"/>
  <c r="AH768" i="12"/>
  <c r="AG769" i="12"/>
  <c r="AH769" i="12"/>
  <c r="AG770" i="12"/>
  <c r="AH770" i="12"/>
  <c r="AG771" i="12"/>
  <c r="AH771" i="12"/>
  <c r="AG772" i="12"/>
  <c r="AH772" i="12"/>
  <c r="AG773" i="12"/>
  <c r="AH773" i="12"/>
  <c r="AG774" i="12"/>
  <c r="AH774" i="12"/>
  <c r="AG775" i="12"/>
  <c r="AH775" i="12"/>
  <c r="AG776" i="12"/>
  <c r="AH776" i="12"/>
  <c r="AG777" i="12"/>
  <c r="AH777" i="12"/>
  <c r="AG778" i="12"/>
  <c r="AH778" i="12"/>
  <c r="AG779" i="12"/>
  <c r="AH779" i="12"/>
  <c r="AG780" i="12"/>
  <c r="AH780" i="12"/>
  <c r="AG781" i="12"/>
  <c r="AH781" i="12"/>
  <c r="AG782" i="12"/>
  <c r="AH782" i="12"/>
  <c r="AG783" i="12"/>
  <c r="AH783" i="12"/>
  <c r="AG784" i="12"/>
  <c r="AH784" i="12"/>
  <c r="AG785" i="12"/>
  <c r="AH785" i="12"/>
  <c r="AG786" i="12"/>
  <c r="AH786" i="12"/>
  <c r="AG787" i="12"/>
  <c r="AH787" i="12"/>
  <c r="AG788" i="12"/>
  <c r="AH788" i="12"/>
  <c r="AG789" i="12"/>
  <c r="AH789" i="12"/>
  <c r="AG790" i="12"/>
  <c r="AH790" i="12"/>
  <c r="AG791" i="12"/>
  <c r="AH791" i="12"/>
  <c r="AG792" i="12"/>
  <c r="AH792" i="12"/>
  <c r="AG793" i="12"/>
  <c r="AH793" i="12"/>
  <c r="AG794" i="12"/>
  <c r="AH794" i="12"/>
  <c r="AG795" i="12"/>
  <c r="AH795" i="12"/>
  <c r="AG796" i="12"/>
  <c r="AH796" i="12"/>
  <c r="AG797" i="12"/>
  <c r="AH797" i="12"/>
  <c r="AG798" i="12"/>
  <c r="AH798" i="12"/>
  <c r="AG799" i="12"/>
  <c r="AH799" i="12"/>
  <c r="AG800" i="12"/>
  <c r="AH800" i="12"/>
  <c r="AG801" i="12"/>
  <c r="AH801" i="12"/>
  <c r="AG802" i="12"/>
  <c r="AH802" i="12"/>
  <c r="AG803" i="12"/>
  <c r="AH803" i="12"/>
  <c r="AG804" i="12"/>
  <c r="AH804" i="12"/>
  <c r="AG805" i="12"/>
  <c r="AH805" i="12"/>
  <c r="AG806" i="12"/>
  <c r="AH806" i="12"/>
  <c r="AG807" i="12"/>
  <c r="AH807" i="12"/>
  <c r="AG808" i="12"/>
  <c r="AH808" i="12"/>
  <c r="AG809" i="12"/>
  <c r="AH809" i="12"/>
  <c r="AG810" i="12"/>
  <c r="AH810" i="12"/>
  <c r="AG811" i="12"/>
  <c r="AH811" i="12"/>
  <c r="AG812" i="12"/>
  <c r="AH812" i="12"/>
  <c r="AG813" i="12"/>
  <c r="AH813" i="12"/>
  <c r="AG814" i="12"/>
  <c r="AH814" i="12"/>
  <c r="AG815" i="12"/>
  <c r="AH815" i="12"/>
  <c r="AG816" i="12"/>
  <c r="AH816" i="12"/>
  <c r="AG817" i="12"/>
  <c r="AH817" i="12"/>
  <c r="AG818" i="12"/>
  <c r="AH818" i="12"/>
  <c r="AG819" i="12"/>
  <c r="AH819" i="12"/>
  <c r="AG820" i="12"/>
  <c r="AH820" i="12"/>
  <c r="AG821" i="12"/>
  <c r="AH821" i="12"/>
  <c r="AG822" i="12"/>
  <c r="AH822" i="12"/>
  <c r="AG823" i="12"/>
  <c r="AH823" i="12"/>
  <c r="AG824" i="12"/>
  <c r="AH824" i="12"/>
  <c r="AG825" i="12"/>
  <c r="AH825" i="12"/>
  <c r="AG826" i="12"/>
  <c r="AH826" i="12"/>
  <c r="AG827" i="12"/>
  <c r="AH827" i="12"/>
  <c r="AG828" i="12"/>
  <c r="AH828" i="12"/>
  <c r="AG829" i="12"/>
  <c r="AH829" i="12"/>
  <c r="AG830" i="12"/>
  <c r="AH830" i="12"/>
  <c r="AG831" i="12"/>
  <c r="AH831" i="12"/>
  <c r="AG832" i="12"/>
  <c r="AH832" i="12"/>
  <c r="AG833" i="12"/>
  <c r="AH833" i="12"/>
  <c r="AG4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748" i="12"/>
  <c r="AB749" i="12"/>
  <c r="AB750" i="12"/>
  <c r="AB751" i="12"/>
  <c r="AB752" i="12"/>
  <c r="AB753" i="12"/>
  <c r="AB754" i="12"/>
  <c r="AB755" i="12"/>
  <c r="AB756" i="12"/>
  <c r="AB757" i="12"/>
  <c r="AB758" i="12"/>
  <c r="AB759" i="12"/>
  <c r="AB760" i="12"/>
  <c r="AB761" i="12"/>
  <c r="AB762" i="12"/>
  <c r="AB763" i="12"/>
  <c r="AB764" i="12"/>
  <c r="AB765" i="12"/>
  <c r="AB766" i="12"/>
  <c r="AB767" i="12"/>
  <c r="AB768" i="12"/>
  <c r="AB769" i="12"/>
  <c r="AB770" i="12"/>
  <c r="AB771" i="12"/>
  <c r="AB772" i="12"/>
  <c r="AB773" i="12"/>
  <c r="AB774" i="12"/>
  <c r="AB775" i="12"/>
  <c r="AB776" i="12"/>
  <c r="AB777" i="12"/>
  <c r="AB778" i="12"/>
  <c r="AB779" i="12"/>
  <c r="AB780" i="12"/>
  <c r="AB781" i="12"/>
  <c r="AB782" i="12"/>
  <c r="AB783" i="12"/>
  <c r="AB784" i="12"/>
  <c r="AB785" i="12"/>
  <c r="AB786" i="12"/>
  <c r="AB787" i="12"/>
  <c r="AB788" i="12"/>
  <c r="AB789" i="12"/>
  <c r="AB790" i="12"/>
  <c r="AB791" i="12"/>
  <c r="AB792" i="12"/>
  <c r="AB793" i="12"/>
  <c r="AB794" i="12"/>
  <c r="AB795" i="12"/>
  <c r="AB796" i="12"/>
  <c r="AB797" i="12"/>
  <c r="AB798" i="12"/>
  <c r="AB799" i="12"/>
  <c r="AB800" i="12"/>
  <c r="AB801" i="12"/>
  <c r="AB802" i="12"/>
  <c r="AB803" i="12"/>
  <c r="AB804" i="12"/>
  <c r="AB805" i="12"/>
  <c r="AB806" i="12"/>
  <c r="AB807" i="12"/>
  <c r="AB808" i="12"/>
  <c r="AB809" i="12"/>
  <c r="AB810" i="12"/>
  <c r="AB811" i="12"/>
  <c r="AB812" i="12"/>
  <c r="AB813" i="12"/>
  <c r="AB814" i="12"/>
  <c r="AB815" i="12"/>
  <c r="AB816" i="12"/>
  <c r="AB817" i="12"/>
  <c r="AB818" i="12"/>
  <c r="AB819" i="12"/>
  <c r="AB820" i="12"/>
  <c r="AB821" i="12"/>
  <c r="AB822" i="12"/>
  <c r="AB823" i="12"/>
  <c r="AB824" i="12"/>
  <c r="AB825" i="12"/>
  <c r="AB826" i="12"/>
  <c r="AB827" i="12"/>
  <c r="AB828" i="12"/>
  <c r="AB829" i="12"/>
  <c r="AB830" i="12"/>
  <c r="AB831" i="12"/>
  <c r="AB832" i="12"/>
  <c r="AB833" i="12"/>
  <c r="AB834" i="12"/>
  <c r="AB835" i="12"/>
  <c r="AB836" i="12"/>
  <c r="AB837" i="12"/>
  <c r="AB838" i="12"/>
  <c r="AB839" i="12"/>
  <c r="AB840" i="12"/>
  <c r="AB841" i="12"/>
  <c r="AB842" i="12"/>
  <c r="AB843" i="12"/>
  <c r="AB844" i="12"/>
  <c r="AB845" i="12"/>
  <c r="AB846" i="12"/>
  <c r="AB847" i="12"/>
  <c r="AB848" i="12"/>
  <c r="AB849" i="12"/>
  <c r="AB850" i="12"/>
  <c r="AB851" i="12"/>
  <c r="AB852" i="12"/>
  <c r="AB853" i="12"/>
  <c r="AB854" i="12"/>
  <c r="AB855" i="12"/>
  <c r="AB856" i="12"/>
  <c r="AB857" i="12"/>
  <c r="AB858" i="12"/>
  <c r="AB859" i="12"/>
  <c r="AB860" i="12"/>
  <c r="AB861" i="12"/>
  <c r="AB862" i="12"/>
  <c r="AB863" i="12"/>
  <c r="AB864" i="12"/>
  <c r="AB865" i="12"/>
  <c r="AB866" i="12"/>
  <c r="AB867" i="12"/>
  <c r="AB868" i="12"/>
  <c r="AB869" i="12"/>
  <c r="AB870" i="12"/>
  <c r="AB871" i="12"/>
  <c r="AB872" i="12"/>
  <c r="AB873" i="12"/>
  <c r="AB874" i="12"/>
  <c r="AB875" i="12"/>
  <c r="AB876" i="12"/>
  <c r="AB877" i="12"/>
  <c r="AB878" i="12"/>
  <c r="AB879" i="12"/>
  <c r="AB880" i="12"/>
  <c r="AB881" i="12"/>
  <c r="AB882" i="12"/>
  <c r="AB883" i="12"/>
  <c r="AB884" i="12"/>
  <c r="AB885" i="12"/>
  <c r="AB886" i="12"/>
  <c r="AB887" i="12"/>
  <c r="AB888" i="12"/>
  <c r="AB889" i="12"/>
  <c r="AB890" i="12"/>
  <c r="AB891" i="12"/>
  <c r="AB892" i="12"/>
  <c r="AB893" i="12"/>
  <c r="AB894" i="12"/>
  <c r="AB895" i="12"/>
  <c r="AB896" i="12"/>
  <c r="AB897" i="12"/>
  <c r="AB898" i="12"/>
  <c r="AB899" i="12"/>
  <c r="AB900" i="12"/>
  <c r="AB901" i="12"/>
  <c r="AB902" i="12"/>
  <c r="AB903" i="12"/>
  <c r="AB904" i="12"/>
  <c r="AB905" i="12"/>
  <c r="AB906" i="12"/>
  <c r="AB907" i="12"/>
  <c r="AB908" i="12"/>
  <c r="AB909" i="12"/>
  <c r="AB910" i="12"/>
  <c r="AB911" i="12"/>
  <c r="AB912" i="12"/>
  <c r="AB913" i="12"/>
  <c r="AB914" i="12"/>
  <c r="AB915" i="12"/>
  <c r="AB916" i="12"/>
  <c r="AB917" i="12"/>
  <c r="AB918" i="12"/>
  <c r="AB919" i="12"/>
  <c r="AB920" i="12"/>
  <c r="AB921" i="12"/>
  <c r="AB922" i="12"/>
  <c r="AB923" i="12"/>
  <c r="AB924" i="12"/>
  <c r="AB925" i="12"/>
  <c r="AB926" i="12"/>
  <c r="AB927" i="12"/>
  <c r="AB928" i="12"/>
  <c r="AB929" i="12"/>
  <c r="AB930" i="12"/>
  <c r="AB931" i="12"/>
  <c r="AB932" i="12"/>
  <c r="AB933" i="12"/>
  <c r="AB934" i="12"/>
  <c r="AB935" i="12"/>
  <c r="AB936" i="12"/>
  <c r="AB937" i="12"/>
  <c r="AB938" i="12"/>
  <c r="AB939" i="12"/>
  <c r="AB940" i="12"/>
  <c r="AB941" i="12"/>
  <c r="AB942" i="12"/>
  <c r="AB943" i="12"/>
  <c r="AB944" i="12"/>
  <c r="AB945" i="12"/>
  <c r="AB946" i="12"/>
  <c r="AB947" i="12"/>
  <c r="AB948" i="12"/>
  <c r="AB949" i="12"/>
  <c r="AB950" i="12"/>
  <c r="AB951" i="12"/>
  <c r="AB952" i="12"/>
  <c r="AB953" i="12"/>
  <c r="AB954" i="12"/>
  <c r="AB955" i="12"/>
  <c r="AB956" i="12"/>
  <c r="AB957" i="12"/>
  <c r="AB958" i="12"/>
  <c r="AB959" i="12"/>
  <c r="AB960" i="12"/>
  <c r="AB961" i="12"/>
  <c r="AB962" i="12"/>
  <c r="AB963" i="12"/>
  <c r="AB964" i="12"/>
  <c r="AB965" i="12"/>
  <c r="AB966" i="12"/>
  <c r="AB967" i="12"/>
  <c r="AB968" i="12"/>
  <c r="AB969" i="12"/>
  <c r="AB970" i="12"/>
  <c r="AB971" i="12"/>
  <c r="AB972" i="12"/>
  <c r="AB973" i="12"/>
  <c r="AB974" i="12"/>
  <c r="AB975" i="12"/>
  <c r="AB976" i="12"/>
  <c r="AB977" i="12"/>
  <c r="AB978" i="12"/>
  <c r="AB979" i="12"/>
  <c r="AB980" i="12"/>
  <c r="AB981" i="12"/>
  <c r="AB982" i="12"/>
  <c r="AB983" i="12"/>
  <c r="AB984" i="12"/>
  <c r="AB985" i="12"/>
  <c r="AB986" i="12"/>
  <c r="AB987" i="12"/>
  <c r="AB988" i="12"/>
  <c r="AB989" i="12"/>
  <c r="AB990" i="12"/>
  <c r="AB991" i="12"/>
  <c r="AB992" i="12"/>
  <c r="AB993" i="12"/>
  <c r="AB994" i="12"/>
  <c r="AB995" i="12"/>
  <c r="AB996" i="12"/>
  <c r="AB997" i="12"/>
  <c r="AB998" i="12"/>
  <c r="AB999" i="12"/>
  <c r="AB1000" i="12"/>
  <c r="AB1001" i="12"/>
  <c r="AB1002" i="12"/>
  <c r="AB1003" i="12"/>
  <c r="AB1004" i="12"/>
  <c r="AB1005" i="12"/>
  <c r="AB1006" i="12"/>
  <c r="AB1007" i="12"/>
  <c r="AB1008" i="12"/>
  <c r="AB1009" i="12"/>
  <c r="AB1010" i="12"/>
  <c r="AB1011" i="12"/>
  <c r="AB1012" i="12"/>
  <c r="AB1013" i="12"/>
  <c r="AB1014" i="12"/>
  <c r="AB1015" i="12"/>
  <c r="AB1016" i="12"/>
  <c r="AB1017" i="12"/>
  <c r="AB1018" i="12"/>
  <c r="AB1019" i="12"/>
  <c r="AB1020" i="12"/>
  <c r="AB1021" i="12"/>
  <c r="AB1022" i="12"/>
  <c r="AB1023" i="12"/>
  <c r="AB1024" i="12"/>
  <c r="AB1025" i="12"/>
  <c r="AB1026" i="12"/>
  <c r="AB1027" i="12"/>
  <c r="AB1028" i="12"/>
  <c r="AB1029" i="12"/>
  <c r="AB1030" i="12"/>
  <c r="AB1031" i="12"/>
  <c r="AB1032" i="12"/>
  <c r="AB1033" i="12"/>
  <c r="AB1034" i="12"/>
  <c r="AB1035" i="12"/>
  <c r="AB1036" i="12"/>
  <c r="AB1037" i="12"/>
  <c r="AB1038" i="12"/>
  <c r="AB1039" i="12"/>
  <c r="AB1040" i="12"/>
  <c r="AB1041" i="12"/>
  <c r="AB1042" i="12"/>
  <c r="AB1043" i="12"/>
  <c r="AB1044" i="12"/>
  <c r="AB1045" i="12"/>
  <c r="AB1046" i="12"/>
  <c r="AB1047" i="12"/>
  <c r="AB1048" i="12"/>
  <c r="AB1049" i="12"/>
  <c r="AB1050" i="12"/>
  <c r="AB1051" i="12"/>
  <c r="AB1052" i="12"/>
  <c r="AB1053" i="12"/>
  <c r="AB1054" i="12"/>
  <c r="AB1055" i="12"/>
  <c r="AB1056" i="12"/>
  <c r="AB1057" i="12"/>
  <c r="AB1058" i="12"/>
  <c r="AB1059" i="12"/>
  <c r="AB1060" i="12"/>
  <c r="AB1061" i="12"/>
  <c r="AB1062" i="12"/>
  <c r="AB1063" i="12"/>
  <c r="AB1064" i="12"/>
  <c r="AB1065" i="12"/>
  <c r="AB1066" i="12"/>
  <c r="AB1067" i="12"/>
  <c r="AB1068" i="12"/>
  <c r="AB1069" i="12"/>
  <c r="AB1070" i="12"/>
  <c r="AB1071" i="12"/>
  <c r="AB1072" i="12"/>
  <c r="AB1073" i="12"/>
  <c r="AB1074" i="12"/>
  <c r="AB1075" i="12"/>
  <c r="AB1076" i="12"/>
  <c r="AB1077" i="12"/>
  <c r="AB1078" i="12"/>
  <c r="AB1079" i="12"/>
  <c r="AB1080" i="12"/>
  <c r="AB1081" i="12"/>
  <c r="AB1082" i="12"/>
  <c r="AB1083" i="12"/>
  <c r="AB1084" i="12"/>
  <c r="AB1085" i="12"/>
  <c r="AB1086" i="12"/>
  <c r="AB1087" i="12"/>
  <c r="AB1088" i="12"/>
  <c r="AB1089" i="12"/>
  <c r="AB1090" i="12"/>
  <c r="AB1091" i="12"/>
  <c r="AB1092" i="12"/>
  <c r="AB1093" i="12"/>
  <c r="AB1094" i="12"/>
  <c r="AB1095" i="12"/>
  <c r="AB1096" i="12"/>
  <c r="AB1097" i="12"/>
  <c r="AB1098" i="12"/>
  <c r="AB1099" i="12"/>
  <c r="AB1100" i="12"/>
  <c r="AB1101" i="12"/>
  <c r="AB1102" i="12"/>
  <c r="AB1103" i="12"/>
  <c r="AB1104" i="12"/>
  <c r="AB1105" i="12"/>
  <c r="AB1106" i="12"/>
  <c r="AB1107" i="12"/>
  <c r="AB1108" i="12"/>
  <c r="AB1109" i="12"/>
  <c r="AB1110" i="12"/>
  <c r="AB1111" i="12"/>
  <c r="AB1112" i="12"/>
  <c r="AB1113" i="12"/>
  <c r="AB1114" i="12"/>
  <c r="AB1115" i="12"/>
  <c r="AB1116" i="12"/>
  <c r="AB1117" i="12"/>
  <c r="AB1118" i="12"/>
  <c r="AB1119" i="12"/>
  <c r="AB1120" i="12"/>
  <c r="AB1121" i="12"/>
  <c r="AB1122" i="12"/>
  <c r="AB1123" i="12"/>
  <c r="AB1124" i="12"/>
  <c r="AB1125" i="12"/>
  <c r="AB1126" i="12"/>
  <c r="AB1127" i="12"/>
  <c r="AB1128" i="12"/>
  <c r="AB1129" i="12"/>
  <c r="AB1130" i="12"/>
  <c r="AB1131" i="12"/>
  <c r="AB1132" i="12"/>
  <c r="AB1133" i="12"/>
  <c r="AB1134" i="12"/>
  <c r="AB1135" i="12"/>
  <c r="AB1136" i="12"/>
  <c r="AB1137" i="12"/>
  <c r="AB1138" i="12"/>
  <c r="AB1139" i="12"/>
  <c r="AB1140" i="12"/>
  <c r="AB1141" i="12"/>
  <c r="AB1142" i="12"/>
  <c r="AB1143" i="12"/>
  <c r="AB1144" i="12"/>
  <c r="AB1145" i="12"/>
  <c r="AB1146" i="12"/>
  <c r="AB1147" i="12"/>
  <c r="AB1148" i="12"/>
  <c r="AB1149" i="12"/>
  <c r="AB1150" i="12"/>
  <c r="AB1151" i="12"/>
  <c r="AB1152" i="12"/>
  <c r="AB1153" i="12"/>
  <c r="AB1154" i="12"/>
  <c r="AB1155" i="12"/>
  <c r="AB1156" i="12"/>
  <c r="AB1157" i="12"/>
  <c r="AB1158" i="12"/>
  <c r="AB1159" i="12"/>
  <c r="AB1160" i="12"/>
  <c r="AB1161" i="12"/>
  <c r="AB1162" i="12"/>
  <c r="AB1163" i="12"/>
  <c r="AB1164" i="12"/>
  <c r="AB1165" i="12"/>
  <c r="AB1166" i="12"/>
  <c r="AB1167" i="12"/>
  <c r="AB1168" i="12"/>
  <c r="AB1169" i="12"/>
  <c r="AB1170" i="12"/>
  <c r="AB1171" i="12"/>
  <c r="AB1172" i="12"/>
  <c r="AB1173" i="12"/>
  <c r="AB1174" i="12"/>
  <c r="AB1175" i="12"/>
  <c r="AB1176" i="12"/>
  <c r="AB1177" i="12"/>
  <c r="AB1178" i="12"/>
  <c r="AB1179" i="12"/>
  <c r="AB1180" i="12"/>
  <c r="AB1181" i="12"/>
  <c r="AB1182" i="12"/>
  <c r="AB1183" i="12"/>
  <c r="AB1184" i="12"/>
  <c r="AB1185" i="12"/>
  <c r="AB1186" i="12"/>
  <c r="AB1187" i="12"/>
  <c r="AB1188" i="12"/>
  <c r="AB1189" i="12"/>
  <c r="AB1190" i="12"/>
  <c r="AB1191" i="12"/>
  <c r="AB1192" i="12"/>
  <c r="AB1193" i="12"/>
  <c r="AB1194" i="12"/>
  <c r="AB1195" i="12"/>
  <c r="AB1196" i="12"/>
  <c r="AB1197" i="12"/>
  <c r="AB1198" i="12"/>
  <c r="AB1199" i="12"/>
  <c r="AB1200" i="12"/>
  <c r="AB1201" i="12"/>
  <c r="AB1202" i="12"/>
  <c r="AB1203" i="12"/>
  <c r="AB1204" i="12"/>
  <c r="AB1205" i="12"/>
  <c r="AB1206" i="12"/>
  <c r="AB1207" i="12"/>
  <c r="AB1208" i="12"/>
  <c r="AB1209" i="12"/>
  <c r="AB1210" i="12"/>
  <c r="AB1211" i="12"/>
  <c r="AB1212" i="12"/>
  <c r="AB1213" i="12"/>
  <c r="AB1214" i="12"/>
  <c r="AB1215" i="12"/>
  <c r="AB1216" i="12"/>
  <c r="AB1217" i="12"/>
  <c r="AB1218" i="12"/>
  <c r="AB1219" i="12"/>
  <c r="AB1220" i="12"/>
  <c r="AB1221" i="12"/>
  <c r="AB1222" i="12"/>
  <c r="AB1223" i="12"/>
  <c r="AB1224" i="12"/>
  <c r="AB1225" i="12"/>
  <c r="AB1226" i="12"/>
  <c r="AB1227" i="12"/>
  <c r="AB1228" i="12"/>
  <c r="AB1229" i="12"/>
  <c r="AB1230" i="12"/>
  <c r="AB1231" i="12"/>
  <c r="AB1232" i="12"/>
  <c r="AB1233" i="12"/>
  <c r="AB1234" i="12"/>
  <c r="AB1235" i="12"/>
  <c r="AB1236" i="12"/>
  <c r="AB1237" i="12"/>
  <c r="AB1238" i="12"/>
  <c r="AB1239" i="12"/>
  <c r="AB1240" i="12"/>
  <c r="AB1241" i="12"/>
  <c r="AB1242" i="12"/>
  <c r="AB1243" i="12"/>
  <c r="AB1244" i="12"/>
  <c r="AB1245" i="12"/>
  <c r="AB1246" i="12"/>
  <c r="AB1247" i="12"/>
  <c r="AB1248" i="12"/>
  <c r="AB1249" i="12"/>
  <c r="AB1250" i="12"/>
  <c r="AB1251" i="12"/>
  <c r="AB1252" i="12"/>
  <c r="AB1253" i="12"/>
  <c r="AB1254" i="12"/>
  <c r="AB1255" i="12"/>
  <c r="AB1256" i="12"/>
  <c r="AB1257" i="12"/>
  <c r="AB1258" i="12"/>
  <c r="AB1259" i="12"/>
  <c r="AB1260" i="12"/>
  <c r="AB1261" i="12"/>
  <c r="AB1262" i="12"/>
  <c r="AB1263" i="12"/>
  <c r="AB1264" i="12"/>
  <c r="AB1265" i="12"/>
  <c r="AB1266" i="12"/>
  <c r="AB1267" i="12"/>
  <c r="AB1268" i="12"/>
  <c r="AB1269" i="12"/>
  <c r="AB1270" i="12"/>
  <c r="AB1271" i="12"/>
  <c r="AB1272" i="12"/>
  <c r="AB1273" i="12"/>
  <c r="AB1274" i="12"/>
  <c r="AB1275" i="12"/>
  <c r="AB1276" i="12"/>
  <c r="AB1277" i="12"/>
  <c r="AB1278" i="12"/>
  <c r="AB1279" i="12"/>
  <c r="AB1280" i="12"/>
  <c r="AB1281" i="12"/>
  <c r="AB1282" i="12"/>
  <c r="AB1283" i="12"/>
  <c r="AB1284" i="12"/>
  <c r="AB1285" i="12"/>
  <c r="AB1286" i="12"/>
  <c r="AB1287" i="12"/>
  <c r="AB1288" i="12"/>
  <c r="AB1289" i="12"/>
  <c r="AB1290" i="12"/>
  <c r="AB1291" i="12"/>
  <c r="AB1292" i="12"/>
  <c r="AB1293" i="12"/>
  <c r="AB1294" i="12"/>
  <c r="AB1295" i="12"/>
  <c r="AB1296" i="12"/>
  <c r="AB1297" i="12"/>
  <c r="AB1298" i="12"/>
  <c r="AB1299" i="12"/>
  <c r="AB1300" i="12"/>
  <c r="AB1301" i="12"/>
  <c r="AB1302" i="12"/>
  <c r="AB1303" i="12"/>
  <c r="AB1304" i="12"/>
  <c r="AB1305" i="12"/>
  <c r="AB1306" i="12"/>
  <c r="AB1307" i="12"/>
  <c r="AB1308" i="12"/>
  <c r="AB1309" i="12"/>
  <c r="AB1310" i="12"/>
  <c r="AB1311" i="12"/>
  <c r="AB1312" i="12"/>
  <c r="AB1313" i="12"/>
  <c r="AB1314" i="12"/>
  <c r="AB1315" i="12"/>
  <c r="AB1316" i="12"/>
  <c r="AB1317" i="12"/>
  <c r="AB1318" i="12"/>
  <c r="AB1319" i="12"/>
  <c r="AB1320" i="12"/>
  <c r="AB1321" i="12"/>
  <c r="AB1322" i="12"/>
  <c r="AB1323" i="12"/>
  <c r="AB1324" i="12"/>
  <c r="AB1325" i="12"/>
  <c r="AB1326" i="12"/>
  <c r="AB1327" i="12"/>
  <c r="AB1328" i="12"/>
  <c r="AB1329" i="12"/>
  <c r="AB1330" i="12"/>
  <c r="AB1331" i="12"/>
  <c r="AB1332" i="12"/>
  <c r="AB1333" i="12"/>
  <c r="AB1334" i="12"/>
  <c r="AB1335" i="12"/>
  <c r="AB1336" i="12"/>
  <c r="AB1337" i="12"/>
  <c r="AB1338" i="12"/>
  <c r="AB1339" i="12"/>
  <c r="AB1340" i="12"/>
  <c r="AB1341" i="12"/>
  <c r="AB1342" i="12"/>
  <c r="AB1343" i="12"/>
  <c r="AB1344" i="12"/>
  <c r="AB1345" i="12"/>
  <c r="AB1346" i="12"/>
  <c r="AB1347" i="12"/>
  <c r="AB1348" i="12"/>
  <c r="AB1349" i="12"/>
  <c r="AB1350" i="12"/>
  <c r="AB1351" i="12"/>
  <c r="AB1352" i="12"/>
  <c r="AB1353" i="12"/>
  <c r="AB1354" i="12"/>
  <c r="AB1355" i="12"/>
  <c r="AB1356" i="12"/>
  <c r="AB1357" i="12"/>
  <c r="AB1358" i="12"/>
  <c r="AB1359" i="12"/>
  <c r="AB1360" i="12"/>
  <c r="AB1361" i="12"/>
  <c r="AB1362" i="12"/>
  <c r="AB1363" i="12"/>
  <c r="AB1364" i="12"/>
  <c r="AB1365" i="12"/>
  <c r="AB1366" i="12"/>
  <c r="AB1367" i="12"/>
  <c r="AB1368" i="12"/>
  <c r="AB1369" i="12"/>
  <c r="AB1370" i="12"/>
  <c r="AB1371" i="12"/>
  <c r="AB1372" i="12"/>
  <c r="AB1373" i="12"/>
  <c r="AB1374" i="12"/>
  <c r="AB1375" i="12"/>
  <c r="AB1376" i="12"/>
  <c r="AB1377" i="12"/>
  <c r="AB1378" i="12"/>
  <c r="AB1379" i="12"/>
  <c r="AB1380" i="12"/>
  <c r="AB1381" i="12"/>
  <c r="AB1382" i="12"/>
  <c r="AB1383" i="12"/>
  <c r="AB1384" i="12"/>
  <c r="AB1385" i="12"/>
  <c r="AB1386" i="12"/>
  <c r="AB1387" i="12"/>
  <c r="AB1388" i="12"/>
  <c r="AB1389" i="12"/>
  <c r="AB1390" i="12"/>
  <c r="AB1391" i="12"/>
  <c r="AB1392" i="12"/>
  <c r="AB1393" i="12"/>
  <c r="AB1394" i="12"/>
  <c r="AB1395" i="12"/>
  <c r="AB1396" i="12"/>
  <c r="AB1397" i="12"/>
  <c r="AB1398" i="12"/>
  <c r="AB1399" i="12"/>
  <c r="AB1400" i="12"/>
  <c r="AB1401" i="12"/>
  <c r="AB1402" i="12"/>
  <c r="AB1403" i="12"/>
  <c r="AB1404" i="12"/>
  <c r="AB1405" i="12"/>
  <c r="AB1406" i="12"/>
  <c r="AB1407" i="12"/>
  <c r="AB1408" i="12"/>
  <c r="AB1409" i="12"/>
  <c r="AB1410" i="12"/>
  <c r="AB1411" i="12"/>
  <c r="AB1412" i="12"/>
  <c r="AB1413" i="12"/>
  <c r="AB1414" i="12"/>
  <c r="AB1415" i="12"/>
  <c r="AB1416" i="12"/>
  <c r="AB1417" i="12"/>
  <c r="AB1418" i="12"/>
  <c r="AB1419" i="12"/>
  <c r="AB1420" i="12"/>
  <c r="AB1421" i="12"/>
  <c r="AB1422" i="12"/>
  <c r="AB1423" i="12"/>
  <c r="AB1424" i="12"/>
  <c r="AB1425" i="12"/>
  <c r="AB1426" i="12"/>
  <c r="AB1427" i="12"/>
  <c r="AB1428" i="12"/>
  <c r="AB1429" i="12"/>
  <c r="AB1430" i="12"/>
  <c r="AB1431" i="12"/>
  <c r="AB1432" i="12"/>
  <c r="AB1433" i="12"/>
  <c r="AB1434" i="12"/>
  <c r="AB1435" i="12"/>
  <c r="AB1436" i="12"/>
  <c r="AB1437" i="12"/>
  <c r="AB1438" i="12"/>
  <c r="AB1439" i="12"/>
  <c r="AB1440" i="12"/>
  <c r="AB1441" i="12"/>
  <c r="AB1442" i="12"/>
  <c r="AB1443" i="12"/>
  <c r="AB1444" i="12"/>
  <c r="AB1445" i="12"/>
  <c r="AB1446" i="12"/>
  <c r="AB1447" i="12"/>
  <c r="AB1448" i="12"/>
  <c r="AB1449" i="12"/>
  <c r="AB1450" i="12"/>
  <c r="AB1451" i="12"/>
  <c r="AB1452" i="12"/>
  <c r="AB1453" i="12"/>
  <c r="AB1454" i="12"/>
  <c r="AB1455" i="12"/>
  <c r="AB1456" i="12"/>
  <c r="AB1457" i="12"/>
  <c r="AB1458" i="12"/>
  <c r="AB1459" i="12"/>
  <c r="AB1460" i="12"/>
  <c r="AB1461" i="12"/>
  <c r="AB1462" i="12"/>
  <c r="AB1463" i="12"/>
  <c r="AB1464" i="12"/>
  <c r="AB1465" i="12"/>
  <c r="AB1466" i="12"/>
  <c r="AB1467" i="12"/>
  <c r="AB1468" i="12"/>
  <c r="AB1469" i="12"/>
  <c r="AB1470" i="12"/>
  <c r="AB1471" i="12"/>
  <c r="AB1472" i="12"/>
  <c r="AB1473" i="12"/>
  <c r="AB1474" i="12"/>
  <c r="AB1475" i="12"/>
  <c r="AB1476" i="12"/>
  <c r="AB1477" i="12"/>
  <c r="AB1478" i="12"/>
  <c r="AB1479" i="12"/>
  <c r="AB1480" i="12"/>
  <c r="AB1481" i="12"/>
  <c r="AB1482" i="12"/>
  <c r="AB1483" i="12"/>
  <c r="AB1484" i="12"/>
  <c r="AB1485" i="12"/>
  <c r="AB1486" i="12"/>
  <c r="AB1487" i="12"/>
  <c r="AB1488" i="12"/>
  <c r="AB1489" i="12"/>
  <c r="AB1490" i="12"/>
  <c r="AB1491" i="12"/>
  <c r="AB1492" i="12"/>
  <c r="AB1493" i="12"/>
  <c r="AB1494" i="12"/>
  <c r="AB1495" i="12"/>
  <c r="AB1496" i="12"/>
  <c r="AB1497" i="12"/>
  <c r="AB1498" i="12"/>
  <c r="AB1499" i="12"/>
  <c r="AB1500" i="12"/>
  <c r="AB1501" i="12"/>
  <c r="AB1502" i="12"/>
  <c r="AB1503" i="12"/>
  <c r="AB1504" i="12"/>
  <c r="AB1505" i="12"/>
  <c r="AB1506" i="12"/>
  <c r="AB1507" i="12"/>
  <c r="AB1508" i="12"/>
  <c r="AB1509" i="12"/>
  <c r="AB1510" i="12"/>
  <c r="AB1511" i="12"/>
  <c r="AB1512" i="12"/>
  <c r="AB1513" i="12"/>
  <c r="AB1514" i="12"/>
  <c r="AB1515" i="12"/>
  <c r="AB1516" i="12"/>
  <c r="AB1517" i="12"/>
  <c r="AB1518" i="12"/>
  <c r="AB1519" i="12"/>
  <c r="AB1520" i="12"/>
  <c r="AB1521" i="12"/>
  <c r="AB1522" i="12"/>
  <c r="AB1523" i="12"/>
  <c r="AB1524" i="12"/>
  <c r="AB1525" i="12"/>
  <c r="AB1526" i="12"/>
  <c r="AB1527" i="12"/>
  <c r="AB1528" i="12"/>
  <c r="AB1529" i="12"/>
  <c r="AB1530" i="12"/>
  <c r="AB1531" i="12"/>
  <c r="AB1532" i="12"/>
  <c r="AB1533" i="12"/>
  <c r="AB1534" i="12"/>
  <c r="AB1535" i="12"/>
  <c r="AB1536" i="12"/>
  <c r="AB1537" i="12"/>
  <c r="AB1538" i="12"/>
  <c r="AB1539" i="12"/>
  <c r="AB1540" i="12"/>
  <c r="AB1541" i="12"/>
  <c r="AB1542" i="12"/>
  <c r="AB1543" i="12"/>
  <c r="AB1544" i="12"/>
  <c r="AB1545" i="12"/>
  <c r="AB1546" i="12"/>
  <c r="AB1547" i="12"/>
  <c r="AB1548" i="12"/>
  <c r="AB1549" i="12"/>
  <c r="AB1550" i="12"/>
  <c r="AB1551" i="12"/>
  <c r="AB1552" i="12"/>
  <c r="AB1553" i="12"/>
  <c r="AB1554" i="12"/>
  <c r="AB1555" i="12"/>
  <c r="AB1556" i="12"/>
  <c r="AB1557" i="12"/>
  <c r="AB1558" i="12"/>
  <c r="AB1559" i="12"/>
  <c r="AB1560" i="12"/>
  <c r="AB1561" i="12"/>
  <c r="AB1562" i="12"/>
  <c r="AB1563" i="12"/>
  <c r="AB1564" i="12"/>
  <c r="AB1565" i="12"/>
  <c r="AB1566" i="12"/>
  <c r="AB1567" i="12"/>
  <c r="AB1568" i="12"/>
  <c r="AB1569" i="12"/>
  <c r="AB1570" i="12"/>
  <c r="AB1571" i="12"/>
  <c r="AB1572" i="12"/>
  <c r="AB1573" i="12"/>
  <c r="AB1574" i="12"/>
  <c r="AB1575" i="12"/>
  <c r="AB1576" i="12"/>
  <c r="AB1577" i="12"/>
  <c r="AB1578" i="12"/>
  <c r="AB1579" i="12"/>
  <c r="AB1580" i="12"/>
  <c r="AB1581" i="12"/>
  <c r="AB1582" i="12"/>
  <c r="AB1583" i="12"/>
  <c r="AB1584" i="12"/>
  <c r="AB1585" i="12"/>
  <c r="AB1586" i="12"/>
  <c r="AB1587" i="12"/>
  <c r="AB1588" i="12"/>
  <c r="AB1589" i="12"/>
  <c r="AB1590" i="12"/>
  <c r="AB1591" i="12"/>
  <c r="AB1592" i="12"/>
  <c r="AB1593" i="12"/>
  <c r="AB1594" i="12"/>
  <c r="AB1595" i="12"/>
  <c r="AB1596" i="12"/>
  <c r="AB1597" i="12"/>
  <c r="AB1598" i="12"/>
  <c r="AB1599" i="12"/>
  <c r="AB1600" i="12"/>
  <c r="AB1601" i="12"/>
  <c r="AB1602" i="12"/>
  <c r="AB1603" i="12"/>
  <c r="AB1604" i="12"/>
  <c r="AB1605" i="12"/>
  <c r="AB1606" i="12"/>
  <c r="AB1607" i="12"/>
  <c r="AB1608" i="12"/>
  <c r="AB1609" i="12"/>
  <c r="AB1610" i="12"/>
  <c r="AB1611" i="12"/>
  <c r="AB1612" i="12"/>
  <c r="AB1613" i="12"/>
  <c r="AB1614" i="12"/>
  <c r="AB1615" i="12"/>
  <c r="AB1616" i="12"/>
  <c r="AB1617" i="12"/>
  <c r="AB1618" i="12"/>
  <c r="AB1619" i="12"/>
  <c r="AB1620" i="12"/>
  <c r="AB1621" i="12"/>
  <c r="AB1622" i="12"/>
  <c r="AB1623" i="12"/>
  <c r="AB1624" i="12"/>
  <c r="AB1625" i="12"/>
  <c r="AB1626" i="12"/>
  <c r="AB1627" i="12"/>
  <c r="AB1628" i="12"/>
  <c r="AB1629" i="12"/>
  <c r="AB1630" i="12"/>
  <c r="AB1631" i="12"/>
  <c r="AB1632" i="12"/>
  <c r="AB1633" i="12"/>
  <c r="AB1634" i="12"/>
  <c r="AB1635" i="12"/>
  <c r="AB1636" i="12"/>
  <c r="AB1637" i="12"/>
  <c r="AB1638" i="12"/>
  <c r="AB1639" i="12"/>
  <c r="AB1640" i="12"/>
  <c r="AB1641" i="12"/>
  <c r="AB1642" i="12"/>
  <c r="AB1643" i="12"/>
  <c r="AB1644" i="12"/>
  <c r="AB1645" i="12"/>
  <c r="AB1646" i="12"/>
  <c r="AB1647" i="12"/>
  <c r="AB1648" i="12"/>
  <c r="AB1649" i="12"/>
  <c r="AB1650" i="12"/>
  <c r="AB1651" i="12"/>
  <c r="AB1652" i="12"/>
  <c r="AB1653" i="12"/>
  <c r="AB1654" i="12"/>
  <c r="AB1655" i="12"/>
  <c r="AB1656" i="12"/>
  <c r="AB1657" i="12"/>
  <c r="AB1658" i="12"/>
  <c r="AB1659" i="12"/>
  <c r="AB1660" i="12"/>
  <c r="AB1661" i="12"/>
  <c r="AB1662" i="12"/>
  <c r="AB1663" i="12"/>
  <c r="AB1664" i="12"/>
  <c r="AB1665" i="12"/>
  <c r="AB1666" i="12"/>
  <c r="AB1667" i="12"/>
  <c r="AB1668" i="12"/>
  <c r="AB1669" i="12"/>
  <c r="AB1670" i="12"/>
  <c r="AB1671" i="12"/>
  <c r="AB1672" i="12"/>
  <c r="AB1673" i="12"/>
  <c r="AB1674" i="12"/>
  <c r="AB1675" i="12"/>
  <c r="AB1676" i="12"/>
  <c r="AB1677" i="12"/>
  <c r="AB1678" i="12"/>
  <c r="AB1679" i="12"/>
  <c r="AB1680" i="12"/>
  <c r="AB1681" i="12"/>
  <c r="AB1682" i="12"/>
  <c r="AB1683" i="12"/>
  <c r="AB1684" i="12"/>
  <c r="AB1685" i="12"/>
  <c r="AB1686" i="12"/>
  <c r="AB1687" i="12"/>
  <c r="AB1688" i="12"/>
  <c r="AB1689" i="12"/>
  <c r="AB1690" i="12"/>
  <c r="AB1691" i="12"/>
  <c r="AB1692" i="12"/>
  <c r="AB1693" i="12"/>
  <c r="AB1694" i="12"/>
  <c r="AB1695" i="12"/>
  <c r="AB1696" i="12"/>
  <c r="AB1697" i="12"/>
  <c r="AB1698" i="12"/>
  <c r="AB1699" i="12"/>
  <c r="AB1700" i="12"/>
  <c r="AB1701" i="12"/>
  <c r="AB1702" i="12"/>
  <c r="AB1703" i="12"/>
  <c r="AB1704" i="12"/>
  <c r="AB1705" i="12"/>
  <c r="AB1706" i="12"/>
  <c r="AB1707" i="12"/>
  <c r="AB1708" i="12"/>
  <c r="AB1709" i="12"/>
  <c r="AB1710" i="12"/>
  <c r="AB1711" i="12"/>
  <c r="AB1712" i="12"/>
  <c r="AB1713" i="12"/>
  <c r="AB1714" i="12"/>
  <c r="AB1715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4" i="12"/>
  <c r="AB595" i="12"/>
  <c r="AB596" i="12"/>
  <c r="AB597" i="12"/>
  <c r="AB598" i="12"/>
  <c r="AB599" i="12"/>
  <c r="AB600" i="12"/>
  <c r="AB601" i="12"/>
  <c r="AB602" i="12"/>
  <c r="AB603" i="12"/>
  <c r="AB604" i="12"/>
  <c r="AB605" i="12"/>
  <c r="AB606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M1891" i="13" l="1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M2110" i="13"/>
  <c r="M2111" i="13"/>
  <c r="M2112" i="13"/>
  <c r="M2113" i="13"/>
  <c r="M2114" i="13"/>
  <c r="M2115" i="13"/>
  <c r="M2116" i="13"/>
  <c r="M2117" i="13"/>
  <c r="M2118" i="13"/>
  <c r="M2119" i="13"/>
  <c r="M2120" i="13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M2166" i="13"/>
  <c r="M2167" i="13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M2182" i="13"/>
  <c r="M2183" i="13"/>
  <c r="M2184" i="13"/>
  <c r="M2185" i="13"/>
  <c r="M2186" i="13"/>
  <c r="M2187" i="13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M2212" i="13"/>
  <c r="M2213" i="13"/>
  <c r="M2214" i="13"/>
  <c r="M2215" i="13"/>
  <c r="M2216" i="13"/>
  <c r="M2217" i="13"/>
  <c r="M2218" i="13"/>
  <c r="M2219" i="13"/>
  <c r="M2220" i="13"/>
  <c r="M2221" i="13"/>
  <c r="M2222" i="13"/>
  <c r="M2223" i="13"/>
  <c r="M2224" i="13"/>
  <c r="M2225" i="13"/>
  <c r="M2226" i="13"/>
  <c r="M2227" i="13"/>
  <c r="M2228" i="13"/>
  <c r="M2229" i="13"/>
  <c r="M2230" i="13"/>
  <c r="M2231" i="13"/>
  <c r="M2232" i="13"/>
  <c r="M2233" i="13"/>
  <c r="M2234" i="13"/>
  <c r="M2235" i="13"/>
  <c r="M2236" i="13"/>
  <c r="M2237" i="13"/>
  <c r="M2238" i="13"/>
  <c r="M2239" i="13"/>
  <c r="M2240" i="13"/>
  <c r="M2241" i="13"/>
  <c r="M2242" i="13"/>
  <c r="M2243" i="13"/>
  <c r="M2244" i="13"/>
  <c r="M2245" i="13"/>
  <c r="M2246" i="13"/>
  <c r="M2247" i="13"/>
  <c r="M2248" i="13"/>
  <c r="M2249" i="13"/>
  <c r="M2250" i="13"/>
  <c r="M2251" i="13"/>
  <c r="M2252" i="13"/>
  <c r="M2253" i="13"/>
  <c r="M2254" i="13"/>
  <c r="M2255" i="13"/>
  <c r="M2256" i="13"/>
  <c r="M2257" i="13"/>
  <c r="M2258" i="13"/>
  <c r="M2259" i="13"/>
  <c r="M2260" i="13"/>
  <c r="M2261" i="13"/>
  <c r="M2262" i="13"/>
  <c r="M2263" i="13"/>
  <c r="M2264" i="13"/>
  <c r="M2265" i="13"/>
  <c r="M2266" i="13"/>
  <c r="M2267" i="13"/>
  <c r="M2268" i="13"/>
  <c r="M2269" i="13"/>
  <c r="M2270" i="13"/>
  <c r="M2271" i="13"/>
  <c r="M2272" i="13"/>
  <c r="M2273" i="13"/>
  <c r="M2274" i="13"/>
  <c r="M2275" i="13"/>
  <c r="M2276" i="13"/>
  <c r="T1973" i="12"/>
  <c r="U1973" i="12" s="1"/>
  <c r="V1973" i="12"/>
  <c r="W1973" i="12"/>
  <c r="T1974" i="12"/>
  <c r="U1974" i="12" s="1"/>
  <c r="V1974" i="12"/>
  <c r="W1974" i="12"/>
  <c r="T1975" i="12"/>
  <c r="U1975" i="12" s="1"/>
  <c r="V1975" i="12"/>
  <c r="W1975" i="12"/>
  <c r="T1976" i="12"/>
  <c r="U1976" i="12" s="1"/>
  <c r="V1976" i="12"/>
  <c r="W1976" i="12"/>
  <c r="T1977" i="12"/>
  <c r="U1977" i="12" s="1"/>
  <c r="V1977" i="12"/>
  <c r="W1977" i="12"/>
  <c r="T1978" i="12"/>
  <c r="U1978" i="12" s="1"/>
  <c r="V1978" i="12"/>
  <c r="W1978" i="12"/>
  <c r="T1979" i="12"/>
  <c r="U1979" i="12" s="1"/>
  <c r="V1979" i="12"/>
  <c r="W1979" i="12"/>
  <c r="T1980" i="12"/>
  <c r="U1980" i="12" s="1"/>
  <c r="V1980" i="12"/>
  <c r="W1980" i="12"/>
  <c r="T1981" i="12"/>
  <c r="U1981" i="12" s="1"/>
  <c r="V1981" i="12"/>
  <c r="W1981" i="12"/>
  <c r="T1982" i="12"/>
  <c r="U1982" i="12" s="1"/>
  <c r="V1982" i="12"/>
  <c r="W1982" i="12"/>
  <c r="T1983" i="12"/>
  <c r="U1983" i="12" s="1"/>
  <c r="V1983" i="12"/>
  <c r="W1983" i="12"/>
  <c r="T1984" i="12"/>
  <c r="U1984" i="12" s="1"/>
  <c r="V1984" i="12"/>
  <c r="W1984" i="12"/>
  <c r="T1985" i="12"/>
  <c r="U1985" i="12" s="1"/>
  <c r="V1985" i="12"/>
  <c r="W1985" i="12"/>
  <c r="T1986" i="12"/>
  <c r="U1986" i="12" s="1"/>
  <c r="V1986" i="12"/>
  <c r="W1986" i="12"/>
  <c r="T1987" i="12"/>
  <c r="U1987" i="12" s="1"/>
  <c r="V1987" i="12"/>
  <c r="W1987" i="12"/>
  <c r="T1988" i="12"/>
  <c r="U1988" i="12" s="1"/>
  <c r="V1988" i="12"/>
  <c r="W1988" i="12"/>
  <c r="T1989" i="12"/>
  <c r="U1989" i="12" s="1"/>
  <c r="V1989" i="12"/>
  <c r="W1989" i="12"/>
  <c r="T1990" i="12"/>
  <c r="U1990" i="12" s="1"/>
  <c r="V1990" i="12"/>
  <c r="W1990" i="12"/>
  <c r="T1991" i="12"/>
  <c r="U1991" i="12" s="1"/>
  <c r="A1991" i="12" s="1"/>
  <c r="V1991" i="12"/>
  <c r="W1991" i="12"/>
  <c r="T1992" i="12"/>
  <c r="U1992" i="12" s="1"/>
  <c r="V1992" i="12"/>
  <c r="W1992" i="12"/>
  <c r="T1993" i="12"/>
  <c r="U1993" i="12" s="1"/>
  <c r="V1993" i="12"/>
  <c r="W1993" i="12"/>
  <c r="T1994" i="12"/>
  <c r="U1994" i="12" s="1"/>
  <c r="V1994" i="12"/>
  <c r="W1994" i="12"/>
  <c r="T1995" i="12"/>
  <c r="U1995" i="12" s="1"/>
  <c r="V1995" i="12"/>
  <c r="W1995" i="12"/>
  <c r="T1996" i="12"/>
  <c r="U1996" i="12" s="1"/>
  <c r="V1996" i="12"/>
  <c r="W1996" i="12"/>
  <c r="T1997" i="12"/>
  <c r="U1997" i="12" s="1"/>
  <c r="V1997" i="12"/>
  <c r="W1997" i="12"/>
  <c r="T1998" i="12"/>
  <c r="U1998" i="12" s="1"/>
  <c r="V1998" i="12"/>
  <c r="W1998" i="12"/>
  <c r="T1999" i="12"/>
  <c r="U1999" i="12" s="1"/>
  <c r="V1999" i="12"/>
  <c r="W1999" i="12"/>
  <c r="T2000" i="12"/>
  <c r="U2000" i="12" s="1"/>
  <c r="V2000" i="12"/>
  <c r="W2000" i="12"/>
  <c r="T2001" i="12"/>
  <c r="U2001" i="12" s="1"/>
  <c r="V2001" i="12"/>
  <c r="W2001" i="12"/>
  <c r="T2002" i="12"/>
  <c r="U2002" i="12" s="1"/>
  <c r="V2002" i="12"/>
  <c r="W2002" i="12"/>
  <c r="T2003" i="12"/>
  <c r="U2003" i="12" s="1"/>
  <c r="V2003" i="12"/>
  <c r="W2003" i="12"/>
  <c r="T2004" i="12"/>
  <c r="U2004" i="12" s="1"/>
  <c r="V2004" i="12"/>
  <c r="W2004" i="12"/>
  <c r="T2005" i="12"/>
  <c r="U2005" i="12" s="1"/>
  <c r="V2005" i="12"/>
  <c r="W2005" i="12"/>
  <c r="T2006" i="12"/>
  <c r="U2006" i="12" s="1"/>
  <c r="V2006" i="12"/>
  <c r="W2006" i="12"/>
  <c r="T2007" i="12"/>
  <c r="U2007" i="12" s="1"/>
  <c r="V2007" i="12"/>
  <c r="W2007" i="12"/>
  <c r="T2008" i="12"/>
  <c r="U2008" i="12" s="1"/>
  <c r="V2008" i="12"/>
  <c r="W2008" i="12"/>
  <c r="T2009" i="12"/>
  <c r="U2009" i="12" s="1"/>
  <c r="V2009" i="12"/>
  <c r="W2009" i="12"/>
  <c r="T2010" i="12"/>
  <c r="U2010" i="12" s="1"/>
  <c r="V2010" i="12"/>
  <c r="W2010" i="12"/>
  <c r="T2011" i="12"/>
  <c r="U2011" i="12" s="1"/>
  <c r="V2011" i="12"/>
  <c r="W2011" i="12"/>
  <c r="T2012" i="12"/>
  <c r="U2012" i="12" s="1"/>
  <c r="V2012" i="12"/>
  <c r="W2012" i="12"/>
  <c r="T2013" i="12"/>
  <c r="U2013" i="12" s="1"/>
  <c r="V2013" i="12"/>
  <c r="W2013" i="12"/>
  <c r="T2014" i="12"/>
  <c r="U2014" i="12" s="1"/>
  <c r="V2014" i="12"/>
  <c r="W2014" i="12"/>
  <c r="T2015" i="12"/>
  <c r="U2015" i="12" s="1"/>
  <c r="V2015" i="12"/>
  <c r="W2015" i="12"/>
  <c r="T2016" i="12"/>
  <c r="U2016" i="12" s="1"/>
  <c r="V2016" i="12"/>
  <c r="W2016" i="12"/>
  <c r="T2017" i="12"/>
  <c r="U2017" i="12" s="1"/>
  <c r="V2017" i="12"/>
  <c r="W2017" i="12"/>
  <c r="T2018" i="12"/>
  <c r="U2018" i="12" s="1"/>
  <c r="V2018" i="12"/>
  <c r="W2018" i="12"/>
  <c r="T2019" i="12"/>
  <c r="U2019" i="12" s="1"/>
  <c r="V2019" i="12"/>
  <c r="W2019" i="12"/>
  <c r="T2020" i="12"/>
  <c r="U2020" i="12" s="1"/>
  <c r="V2020" i="12"/>
  <c r="W2020" i="12"/>
  <c r="T2021" i="12"/>
  <c r="U2021" i="12" s="1"/>
  <c r="V2021" i="12"/>
  <c r="W2021" i="12"/>
  <c r="T2022" i="12"/>
  <c r="U2022" i="12" s="1"/>
  <c r="V2022" i="12"/>
  <c r="W2022" i="12"/>
  <c r="T2023" i="12"/>
  <c r="U2023" i="12" s="1"/>
  <c r="V2023" i="12"/>
  <c r="W2023" i="12"/>
  <c r="T2024" i="12"/>
  <c r="U2024" i="12" s="1"/>
  <c r="V2024" i="12"/>
  <c r="W2024" i="12"/>
  <c r="T2025" i="12"/>
  <c r="U2025" i="12" s="1"/>
  <c r="V2025" i="12"/>
  <c r="W2025" i="12"/>
  <c r="T2026" i="12"/>
  <c r="U2026" i="12" s="1"/>
  <c r="V2026" i="12"/>
  <c r="W2026" i="12"/>
  <c r="T2027" i="12"/>
  <c r="U2027" i="12" s="1"/>
  <c r="V2027" i="12"/>
  <c r="W2027" i="12"/>
  <c r="T2028" i="12"/>
  <c r="U2028" i="12" s="1"/>
  <c r="V2028" i="12"/>
  <c r="W2028" i="12"/>
  <c r="T2029" i="12"/>
  <c r="U2029" i="12" s="1"/>
  <c r="V2029" i="12"/>
  <c r="W2029" i="12"/>
  <c r="T2030" i="12"/>
  <c r="U2030" i="12" s="1"/>
  <c r="V2030" i="12"/>
  <c r="W2030" i="12"/>
  <c r="T2031" i="12"/>
  <c r="U2031" i="12" s="1"/>
  <c r="V2031" i="12"/>
  <c r="W2031" i="12"/>
  <c r="T2032" i="12"/>
  <c r="U2032" i="12" s="1"/>
  <c r="V2032" i="12"/>
  <c r="W2032" i="12"/>
  <c r="T2033" i="12"/>
  <c r="U2033" i="12" s="1"/>
  <c r="V2033" i="12"/>
  <c r="W2033" i="12"/>
  <c r="T2034" i="12"/>
  <c r="U2034" i="12" s="1"/>
  <c r="V2034" i="12"/>
  <c r="W2034" i="12"/>
  <c r="T2035" i="12"/>
  <c r="U2035" i="12" s="1"/>
  <c r="V2035" i="12"/>
  <c r="W2035" i="12"/>
  <c r="T2036" i="12"/>
  <c r="U2036" i="12" s="1"/>
  <c r="V2036" i="12"/>
  <c r="W2036" i="12"/>
  <c r="T2037" i="12"/>
  <c r="U2037" i="12" s="1"/>
  <c r="V2037" i="12"/>
  <c r="W2037" i="12"/>
  <c r="T2038" i="12"/>
  <c r="U2038" i="12" s="1"/>
  <c r="V2038" i="12"/>
  <c r="W2038" i="12"/>
  <c r="T2039" i="12"/>
  <c r="U2039" i="12" s="1"/>
  <c r="V2039" i="12"/>
  <c r="W2039" i="12"/>
  <c r="T2040" i="12"/>
  <c r="U2040" i="12" s="1"/>
  <c r="V2040" i="12"/>
  <c r="W2040" i="12"/>
  <c r="T2041" i="12"/>
  <c r="U2041" i="12" s="1"/>
  <c r="V2041" i="12"/>
  <c r="W2041" i="12"/>
  <c r="T2042" i="12"/>
  <c r="U2042" i="12" s="1"/>
  <c r="V2042" i="12"/>
  <c r="W2042" i="12"/>
  <c r="T2043" i="12"/>
  <c r="U2043" i="12" s="1"/>
  <c r="V2043" i="12"/>
  <c r="W2043" i="12"/>
  <c r="T2044" i="12"/>
  <c r="U2044" i="12" s="1"/>
  <c r="V2044" i="12"/>
  <c r="W2044" i="12"/>
  <c r="T2045" i="12"/>
  <c r="U2045" i="12" s="1"/>
  <c r="V2045" i="12"/>
  <c r="W2045" i="12"/>
  <c r="T2046" i="12"/>
  <c r="U2046" i="12" s="1"/>
  <c r="V2046" i="12"/>
  <c r="W2046" i="12"/>
  <c r="T2047" i="12"/>
  <c r="U2047" i="12" s="1"/>
  <c r="V2047" i="12"/>
  <c r="W2047" i="12"/>
  <c r="T2048" i="12"/>
  <c r="U2048" i="12" s="1"/>
  <c r="V2048" i="12"/>
  <c r="W2048" i="12"/>
  <c r="T2049" i="12"/>
  <c r="U2049" i="12" s="1"/>
  <c r="V2049" i="12"/>
  <c r="W2049" i="12"/>
  <c r="T2050" i="12"/>
  <c r="U2050" i="12" s="1"/>
  <c r="V2050" i="12"/>
  <c r="W2050" i="12"/>
  <c r="T2051" i="12"/>
  <c r="U2051" i="12" s="1"/>
  <c r="V2051" i="12"/>
  <c r="W2051" i="12"/>
  <c r="T2052" i="12"/>
  <c r="U2052" i="12" s="1"/>
  <c r="V2052" i="12"/>
  <c r="W2052" i="12"/>
  <c r="T2053" i="12"/>
  <c r="U2053" i="12" s="1"/>
  <c r="V2053" i="12"/>
  <c r="W2053" i="12"/>
  <c r="T2054" i="12"/>
  <c r="U2054" i="12" s="1"/>
  <c r="V2054" i="12"/>
  <c r="W2054" i="12"/>
  <c r="T2055" i="12"/>
  <c r="U2055" i="12" s="1"/>
  <c r="V2055" i="12"/>
  <c r="W2055" i="12"/>
  <c r="T2056" i="12"/>
  <c r="U2056" i="12" s="1"/>
  <c r="V2056" i="12"/>
  <c r="W2056" i="12"/>
  <c r="T2057" i="12"/>
  <c r="U2057" i="12" s="1"/>
  <c r="V2057" i="12"/>
  <c r="W2057" i="12"/>
  <c r="T2058" i="12"/>
  <c r="U2058" i="12" s="1"/>
  <c r="V2058" i="12"/>
  <c r="W2058" i="12"/>
  <c r="T2059" i="12"/>
  <c r="U2059" i="12" s="1"/>
  <c r="V2059" i="12"/>
  <c r="W2059" i="12"/>
  <c r="T2060" i="12"/>
  <c r="U2060" i="12" s="1"/>
  <c r="V2060" i="12"/>
  <c r="W2060" i="12"/>
  <c r="T2061" i="12"/>
  <c r="U2061" i="12" s="1"/>
  <c r="V2061" i="12"/>
  <c r="W2061" i="12"/>
  <c r="T2062" i="12"/>
  <c r="U2062" i="12" s="1"/>
  <c r="V2062" i="12"/>
  <c r="W2062" i="12"/>
  <c r="T2063" i="12"/>
  <c r="U2063" i="12" s="1"/>
  <c r="V2063" i="12"/>
  <c r="W2063" i="12"/>
  <c r="T2064" i="12"/>
  <c r="U2064" i="12" s="1"/>
  <c r="V2064" i="12"/>
  <c r="W2064" i="12"/>
  <c r="T2065" i="12"/>
  <c r="U2065" i="12" s="1"/>
  <c r="V2065" i="12"/>
  <c r="W2065" i="12"/>
  <c r="T2066" i="12"/>
  <c r="U2066" i="12" s="1"/>
  <c r="V2066" i="12"/>
  <c r="W2066" i="12"/>
  <c r="T2067" i="12"/>
  <c r="U2067" i="12" s="1"/>
  <c r="V2067" i="12"/>
  <c r="W2067" i="12"/>
  <c r="T2068" i="12"/>
  <c r="U2068" i="12" s="1"/>
  <c r="V2068" i="12"/>
  <c r="W2068" i="12"/>
  <c r="T2069" i="12"/>
  <c r="U2069" i="12" s="1"/>
  <c r="V2069" i="12"/>
  <c r="W2069" i="12"/>
  <c r="T2070" i="12"/>
  <c r="U2070" i="12" s="1"/>
  <c r="V2070" i="12"/>
  <c r="W2070" i="12"/>
  <c r="T2071" i="12"/>
  <c r="U2071" i="12" s="1"/>
  <c r="V2071" i="12"/>
  <c r="W2071" i="12"/>
  <c r="T2072" i="12"/>
  <c r="U2072" i="12" s="1"/>
  <c r="V2072" i="12"/>
  <c r="W2072" i="12"/>
  <c r="T2073" i="12"/>
  <c r="U2073" i="12" s="1"/>
  <c r="V2073" i="12"/>
  <c r="W2073" i="12"/>
  <c r="T2074" i="12"/>
  <c r="U2074" i="12" s="1"/>
  <c r="V2074" i="12"/>
  <c r="W2074" i="12"/>
  <c r="T2075" i="12"/>
  <c r="U2075" i="12" s="1"/>
  <c r="V2075" i="12"/>
  <c r="W2075" i="12"/>
  <c r="T2076" i="12"/>
  <c r="U2076" i="12" s="1"/>
  <c r="V2076" i="12"/>
  <c r="W2076" i="12"/>
  <c r="T2077" i="12"/>
  <c r="U2077" i="12" s="1"/>
  <c r="V2077" i="12"/>
  <c r="W2077" i="12"/>
  <c r="T2078" i="12"/>
  <c r="U2078" i="12" s="1"/>
  <c r="V2078" i="12"/>
  <c r="W2078" i="12"/>
  <c r="T2079" i="12"/>
  <c r="U2079" i="12" s="1"/>
  <c r="V2079" i="12"/>
  <c r="W2079" i="12"/>
  <c r="T2080" i="12"/>
  <c r="U2080" i="12" s="1"/>
  <c r="V2080" i="12"/>
  <c r="W2080" i="12"/>
  <c r="T2081" i="12"/>
  <c r="U2081" i="12" s="1"/>
  <c r="V2081" i="12"/>
  <c r="W2081" i="12"/>
  <c r="T2082" i="12"/>
  <c r="U2082" i="12" s="1"/>
  <c r="V2082" i="12"/>
  <c r="W2082" i="12"/>
  <c r="T2083" i="12"/>
  <c r="U2083" i="12" s="1"/>
  <c r="V2083" i="12"/>
  <c r="W2083" i="12"/>
  <c r="T2084" i="12"/>
  <c r="U2084" i="12" s="1"/>
  <c r="V2084" i="12"/>
  <c r="W2084" i="12"/>
  <c r="T2085" i="12"/>
  <c r="U2085" i="12" s="1"/>
  <c r="V2085" i="12"/>
  <c r="W2085" i="12"/>
  <c r="T2086" i="12"/>
  <c r="U2086" i="12" s="1"/>
  <c r="V2086" i="12"/>
  <c r="W2086" i="12"/>
  <c r="T2087" i="12"/>
  <c r="U2087" i="12" s="1"/>
  <c r="V2087" i="12"/>
  <c r="W2087" i="12"/>
  <c r="T2088" i="12"/>
  <c r="U2088" i="12" s="1"/>
  <c r="V2088" i="12"/>
  <c r="W2088" i="12"/>
  <c r="T2089" i="12"/>
  <c r="U2089" i="12" s="1"/>
  <c r="V2089" i="12"/>
  <c r="W2089" i="12"/>
  <c r="T2090" i="12"/>
  <c r="U2090" i="12" s="1"/>
  <c r="V2090" i="12"/>
  <c r="W2090" i="12"/>
  <c r="T2091" i="12"/>
  <c r="U2091" i="12" s="1"/>
  <c r="V2091" i="12"/>
  <c r="W2091" i="12"/>
  <c r="T2092" i="12"/>
  <c r="U2092" i="12" s="1"/>
  <c r="V2092" i="12"/>
  <c r="W2092" i="12"/>
  <c r="T2093" i="12"/>
  <c r="U2093" i="12" s="1"/>
  <c r="V2093" i="12"/>
  <c r="W2093" i="12"/>
  <c r="T2094" i="12"/>
  <c r="U2094" i="12" s="1"/>
  <c r="V2094" i="12"/>
  <c r="W2094" i="12"/>
  <c r="T2095" i="12"/>
  <c r="U2095" i="12" s="1"/>
  <c r="V2095" i="12"/>
  <c r="W2095" i="12"/>
  <c r="T2096" i="12"/>
  <c r="U2096" i="12" s="1"/>
  <c r="V2096" i="12"/>
  <c r="W2096" i="12"/>
  <c r="T2097" i="12"/>
  <c r="U2097" i="12" s="1"/>
  <c r="V2097" i="12"/>
  <c r="W2097" i="12"/>
  <c r="T2098" i="12"/>
  <c r="U2098" i="12" s="1"/>
  <c r="V2098" i="12"/>
  <c r="W2098" i="12"/>
  <c r="T2099" i="12"/>
  <c r="U2099" i="12" s="1"/>
  <c r="V2099" i="12"/>
  <c r="W2099" i="12"/>
  <c r="T2100" i="12"/>
  <c r="U2100" i="12" s="1"/>
  <c r="V2100" i="12"/>
  <c r="W2100" i="12"/>
  <c r="T2101" i="12"/>
  <c r="U2101" i="12" s="1"/>
  <c r="V2101" i="12"/>
  <c r="W2101" i="12"/>
  <c r="T2102" i="12"/>
  <c r="U2102" i="12" s="1"/>
  <c r="V2102" i="12"/>
  <c r="W2102" i="12"/>
  <c r="T2103" i="12"/>
  <c r="U2103" i="12" s="1"/>
  <c r="V2103" i="12"/>
  <c r="W2103" i="12"/>
  <c r="T2104" i="12"/>
  <c r="U2104" i="12" s="1"/>
  <c r="V2104" i="12"/>
  <c r="W2104" i="12"/>
  <c r="T2105" i="12"/>
  <c r="U2105" i="12" s="1"/>
  <c r="V2105" i="12"/>
  <c r="W2105" i="12"/>
  <c r="T2106" i="12"/>
  <c r="U2106" i="12" s="1"/>
  <c r="V2106" i="12"/>
  <c r="W2106" i="12"/>
  <c r="T2107" i="12"/>
  <c r="U2107" i="12" s="1"/>
  <c r="V2107" i="12"/>
  <c r="W2107" i="12"/>
  <c r="T2108" i="12"/>
  <c r="U2108" i="12" s="1"/>
  <c r="V2108" i="12"/>
  <c r="W2108" i="12"/>
  <c r="T2109" i="12"/>
  <c r="U2109" i="12" s="1"/>
  <c r="V2109" i="12"/>
  <c r="W2109" i="12"/>
  <c r="T2110" i="12"/>
  <c r="U2110" i="12" s="1"/>
  <c r="V2110" i="12"/>
  <c r="W2110" i="12"/>
  <c r="T2111" i="12"/>
  <c r="U2111" i="12" s="1"/>
  <c r="V2111" i="12"/>
  <c r="W2111" i="12"/>
  <c r="T2112" i="12"/>
  <c r="U2112" i="12" s="1"/>
  <c r="V2112" i="12"/>
  <c r="W2112" i="12"/>
  <c r="T2113" i="12"/>
  <c r="U2113" i="12" s="1"/>
  <c r="V2113" i="12"/>
  <c r="W2113" i="12"/>
  <c r="T2114" i="12"/>
  <c r="U2114" i="12" s="1"/>
  <c r="V2114" i="12"/>
  <c r="W2114" i="12"/>
  <c r="T2115" i="12"/>
  <c r="U2115" i="12" s="1"/>
  <c r="V2115" i="12"/>
  <c r="W2115" i="12"/>
  <c r="T2116" i="12"/>
  <c r="U2116" i="12" s="1"/>
  <c r="V2116" i="12"/>
  <c r="W2116" i="12"/>
  <c r="T2117" i="12"/>
  <c r="U2117" i="12" s="1"/>
  <c r="V2117" i="12"/>
  <c r="W2117" i="12"/>
  <c r="T2118" i="12"/>
  <c r="U2118" i="12" s="1"/>
  <c r="V2118" i="12"/>
  <c r="W2118" i="12"/>
  <c r="T2119" i="12"/>
  <c r="U2119" i="12" s="1"/>
  <c r="V2119" i="12"/>
  <c r="W2119" i="12"/>
  <c r="T2120" i="12"/>
  <c r="U2120" i="12" s="1"/>
  <c r="V2120" i="12"/>
  <c r="W2120" i="12"/>
  <c r="T2121" i="12"/>
  <c r="U2121" i="12" s="1"/>
  <c r="V2121" i="12"/>
  <c r="W2121" i="12"/>
  <c r="T2122" i="12"/>
  <c r="U2122" i="12" s="1"/>
  <c r="V2122" i="12"/>
  <c r="W2122" i="12"/>
  <c r="T2123" i="12"/>
  <c r="U2123" i="12" s="1"/>
  <c r="V2123" i="12"/>
  <c r="W2123" i="12"/>
  <c r="T2124" i="12"/>
  <c r="U2124" i="12" s="1"/>
  <c r="V2124" i="12"/>
  <c r="W2124" i="12"/>
  <c r="T2125" i="12"/>
  <c r="U2125" i="12" s="1"/>
  <c r="V2125" i="12"/>
  <c r="W2125" i="12"/>
  <c r="T2126" i="12"/>
  <c r="U2126" i="12" s="1"/>
  <c r="V2126" i="12"/>
  <c r="W2126" i="12"/>
  <c r="T2127" i="12"/>
  <c r="U2127" i="12" s="1"/>
  <c r="V2127" i="12"/>
  <c r="W2127" i="12"/>
  <c r="T2128" i="12"/>
  <c r="U2128" i="12" s="1"/>
  <c r="V2128" i="12"/>
  <c r="W2128" i="12"/>
  <c r="T2129" i="12"/>
  <c r="U2129" i="12" s="1"/>
  <c r="V2129" i="12"/>
  <c r="W2129" i="12"/>
  <c r="T2130" i="12"/>
  <c r="U2130" i="12" s="1"/>
  <c r="V2130" i="12"/>
  <c r="W2130" i="12"/>
  <c r="T2131" i="12"/>
  <c r="U2131" i="12" s="1"/>
  <c r="A2131" i="12" s="1"/>
  <c r="V2131" i="12"/>
  <c r="W2131" i="12"/>
  <c r="T2132" i="12"/>
  <c r="U2132" i="12" s="1"/>
  <c r="V2132" i="12"/>
  <c r="W2132" i="12"/>
  <c r="T2133" i="12"/>
  <c r="U2133" i="12" s="1"/>
  <c r="V2133" i="12"/>
  <c r="W2133" i="12"/>
  <c r="T2134" i="12"/>
  <c r="U2134" i="12" s="1"/>
  <c r="V2134" i="12"/>
  <c r="W2134" i="12"/>
  <c r="T2135" i="12"/>
  <c r="U2135" i="12" s="1"/>
  <c r="V2135" i="12"/>
  <c r="W2135" i="12"/>
  <c r="T2136" i="12"/>
  <c r="U2136" i="12" s="1"/>
  <c r="V2136" i="12"/>
  <c r="W2136" i="12"/>
  <c r="T2137" i="12"/>
  <c r="U2137" i="12" s="1"/>
  <c r="V2137" i="12"/>
  <c r="W2137" i="12"/>
  <c r="T2138" i="12"/>
  <c r="U2138" i="12" s="1"/>
  <c r="V2138" i="12"/>
  <c r="W2138" i="12"/>
  <c r="T2139" i="12"/>
  <c r="U2139" i="12" s="1"/>
  <c r="V2139" i="12"/>
  <c r="W2139" i="12"/>
  <c r="T2140" i="12"/>
  <c r="U2140" i="12" s="1"/>
  <c r="V2140" i="12"/>
  <c r="W2140" i="12"/>
  <c r="T2141" i="12"/>
  <c r="U2141" i="12" s="1"/>
  <c r="V2141" i="12"/>
  <c r="W2141" i="12"/>
  <c r="T2142" i="12"/>
  <c r="U2142" i="12" s="1"/>
  <c r="V2142" i="12"/>
  <c r="W2142" i="12"/>
  <c r="T2143" i="12"/>
  <c r="U2143" i="12" s="1"/>
  <c r="V2143" i="12"/>
  <c r="W2143" i="12"/>
  <c r="T2144" i="12"/>
  <c r="U2144" i="12" s="1"/>
  <c r="V2144" i="12"/>
  <c r="W2144" i="12"/>
  <c r="T2145" i="12"/>
  <c r="U2145" i="12" s="1"/>
  <c r="V2145" i="12"/>
  <c r="W2145" i="12"/>
  <c r="T2146" i="12"/>
  <c r="U2146" i="12" s="1"/>
  <c r="V2146" i="12"/>
  <c r="W2146" i="12"/>
  <c r="T2147" i="12"/>
  <c r="U2147" i="12" s="1"/>
  <c r="V2147" i="12"/>
  <c r="W2147" i="12"/>
  <c r="T2148" i="12"/>
  <c r="U2148" i="12" s="1"/>
  <c r="V2148" i="12"/>
  <c r="W2148" i="12"/>
  <c r="T2149" i="12"/>
  <c r="U2149" i="12" s="1"/>
  <c r="V2149" i="12"/>
  <c r="W2149" i="12"/>
  <c r="T2150" i="12"/>
  <c r="U2150" i="12" s="1"/>
  <c r="V2150" i="12"/>
  <c r="W2150" i="12"/>
  <c r="T2151" i="12"/>
  <c r="U2151" i="12" s="1"/>
  <c r="V2151" i="12"/>
  <c r="W2151" i="12"/>
  <c r="T2152" i="12"/>
  <c r="U2152" i="12" s="1"/>
  <c r="V2152" i="12"/>
  <c r="W2152" i="12"/>
  <c r="T2153" i="12"/>
  <c r="U2153" i="12" s="1"/>
  <c r="V2153" i="12"/>
  <c r="W2153" i="12"/>
  <c r="T2154" i="12"/>
  <c r="U2154" i="12" s="1"/>
  <c r="V2154" i="12"/>
  <c r="W2154" i="12"/>
  <c r="T2155" i="12"/>
  <c r="U2155" i="12" s="1"/>
  <c r="V2155" i="12"/>
  <c r="W2155" i="12"/>
  <c r="T2156" i="12"/>
  <c r="U2156" i="12" s="1"/>
  <c r="V2156" i="12"/>
  <c r="W2156" i="12"/>
  <c r="T2157" i="12"/>
  <c r="U2157" i="12" s="1"/>
  <c r="V2157" i="12"/>
  <c r="W2157" i="12"/>
  <c r="T2158" i="12"/>
  <c r="U2158" i="12" s="1"/>
  <c r="V2158" i="12"/>
  <c r="W2158" i="12"/>
  <c r="T2159" i="12"/>
  <c r="U2159" i="12" s="1"/>
  <c r="V2159" i="12"/>
  <c r="W2159" i="12"/>
  <c r="T2160" i="12"/>
  <c r="U2160" i="12" s="1"/>
  <c r="V2160" i="12"/>
  <c r="W2160" i="12"/>
  <c r="T2161" i="12"/>
  <c r="U2161" i="12" s="1"/>
  <c r="V2161" i="12"/>
  <c r="W2161" i="12"/>
  <c r="T2162" i="12"/>
  <c r="U2162" i="12" s="1"/>
  <c r="V2162" i="12"/>
  <c r="W2162" i="12"/>
  <c r="T2163" i="12"/>
  <c r="U2163" i="12" s="1"/>
  <c r="V2163" i="12"/>
  <c r="W2163" i="12"/>
  <c r="T2164" i="12"/>
  <c r="U2164" i="12" s="1"/>
  <c r="V2164" i="12"/>
  <c r="W2164" i="12"/>
  <c r="T2165" i="12"/>
  <c r="U2165" i="12" s="1"/>
  <c r="V2165" i="12"/>
  <c r="W2165" i="12"/>
  <c r="T2166" i="12"/>
  <c r="U2166" i="12" s="1"/>
  <c r="V2166" i="12"/>
  <c r="W2166" i="12"/>
  <c r="T2167" i="12"/>
  <c r="U2167" i="12" s="1"/>
  <c r="V2167" i="12"/>
  <c r="W2167" i="12"/>
  <c r="T2168" i="12"/>
  <c r="U2168" i="12" s="1"/>
  <c r="V2168" i="12"/>
  <c r="W2168" i="12"/>
  <c r="T2169" i="12"/>
  <c r="U2169" i="12" s="1"/>
  <c r="V2169" i="12"/>
  <c r="W2169" i="12"/>
  <c r="T2170" i="12"/>
  <c r="U2170" i="12" s="1"/>
  <c r="V2170" i="12"/>
  <c r="W2170" i="12"/>
  <c r="T2171" i="12"/>
  <c r="U2171" i="12" s="1"/>
  <c r="V2171" i="12"/>
  <c r="W2171" i="12"/>
  <c r="T2172" i="12"/>
  <c r="U2172" i="12" s="1"/>
  <c r="V2172" i="12"/>
  <c r="W2172" i="12"/>
  <c r="T2173" i="12"/>
  <c r="U2173" i="12" s="1"/>
  <c r="V2173" i="12"/>
  <c r="W2173" i="12"/>
  <c r="T2174" i="12"/>
  <c r="U2174" i="12" s="1"/>
  <c r="V2174" i="12"/>
  <c r="W2174" i="12"/>
  <c r="T2175" i="12"/>
  <c r="U2175" i="12" s="1"/>
  <c r="V2175" i="12"/>
  <c r="W2175" i="12"/>
  <c r="T2176" i="12"/>
  <c r="U2176" i="12" s="1"/>
  <c r="V2176" i="12"/>
  <c r="W2176" i="12"/>
  <c r="T2177" i="12"/>
  <c r="U2177" i="12" s="1"/>
  <c r="V2177" i="12"/>
  <c r="W2177" i="12"/>
  <c r="T2178" i="12"/>
  <c r="U2178" i="12" s="1"/>
  <c r="V2178" i="12"/>
  <c r="W2178" i="12"/>
  <c r="T2179" i="12"/>
  <c r="U2179" i="12" s="1"/>
  <c r="V2179" i="12"/>
  <c r="W2179" i="12"/>
  <c r="T2180" i="12"/>
  <c r="U2180" i="12" s="1"/>
  <c r="V2180" i="12"/>
  <c r="W2180" i="12"/>
  <c r="T2181" i="12"/>
  <c r="U2181" i="12" s="1"/>
  <c r="V2181" i="12"/>
  <c r="W2181" i="12"/>
  <c r="T2182" i="12"/>
  <c r="U2182" i="12" s="1"/>
  <c r="V2182" i="12"/>
  <c r="W2182" i="12"/>
  <c r="T2183" i="12"/>
  <c r="U2183" i="12" s="1"/>
  <c r="V2183" i="12"/>
  <c r="W2183" i="12"/>
  <c r="T2184" i="12"/>
  <c r="U2184" i="12" s="1"/>
  <c r="V2184" i="12"/>
  <c r="W2184" i="12"/>
  <c r="T2185" i="12"/>
  <c r="U2185" i="12" s="1"/>
  <c r="V2185" i="12"/>
  <c r="W2185" i="12"/>
  <c r="T2186" i="12"/>
  <c r="U2186" i="12" s="1"/>
  <c r="V2186" i="12"/>
  <c r="W2186" i="12"/>
  <c r="T2187" i="12"/>
  <c r="U2187" i="12" s="1"/>
  <c r="V2187" i="12"/>
  <c r="W2187" i="12"/>
  <c r="T2188" i="12"/>
  <c r="U2188" i="12" s="1"/>
  <c r="V2188" i="12"/>
  <c r="W2188" i="12"/>
  <c r="T2189" i="12"/>
  <c r="U2189" i="12" s="1"/>
  <c r="V2189" i="12"/>
  <c r="W2189" i="12"/>
  <c r="T2190" i="12"/>
  <c r="U2190" i="12" s="1"/>
  <c r="V2190" i="12"/>
  <c r="W2190" i="12"/>
  <c r="T2191" i="12"/>
  <c r="U2191" i="12" s="1"/>
  <c r="V2191" i="12"/>
  <c r="W2191" i="12"/>
  <c r="T2192" i="12"/>
  <c r="U2192" i="12" s="1"/>
  <c r="V2192" i="12"/>
  <c r="W2192" i="12"/>
  <c r="T2193" i="12"/>
  <c r="U2193" i="12" s="1"/>
  <c r="V2193" i="12"/>
  <c r="W2193" i="12"/>
  <c r="T2194" i="12"/>
  <c r="U2194" i="12" s="1"/>
  <c r="V2194" i="12"/>
  <c r="W2194" i="12"/>
  <c r="T2195" i="12"/>
  <c r="U2195" i="12" s="1"/>
  <c r="V2195" i="12"/>
  <c r="W2195" i="12"/>
  <c r="T2196" i="12"/>
  <c r="U2196" i="12" s="1"/>
  <c r="V2196" i="12"/>
  <c r="W2196" i="12"/>
  <c r="T2197" i="12"/>
  <c r="U2197" i="12" s="1"/>
  <c r="V2197" i="12"/>
  <c r="W2197" i="12"/>
  <c r="T2198" i="12"/>
  <c r="U2198" i="12" s="1"/>
  <c r="V2198" i="12"/>
  <c r="W2198" i="12"/>
  <c r="T2199" i="12"/>
  <c r="U2199" i="12" s="1"/>
  <c r="V2199" i="12"/>
  <c r="W2199" i="12"/>
  <c r="T2200" i="12"/>
  <c r="U2200" i="12" s="1"/>
  <c r="V2200" i="12"/>
  <c r="W2200" i="12"/>
  <c r="T2201" i="12"/>
  <c r="U2201" i="12" s="1"/>
  <c r="V2201" i="12"/>
  <c r="W2201" i="12"/>
  <c r="T2202" i="12"/>
  <c r="U2202" i="12" s="1"/>
  <c r="V2202" i="12"/>
  <c r="W2202" i="12"/>
  <c r="T2203" i="12"/>
  <c r="U2203" i="12" s="1"/>
  <c r="V2203" i="12"/>
  <c r="W2203" i="12"/>
  <c r="T2204" i="12"/>
  <c r="U2204" i="12" s="1"/>
  <c r="V2204" i="12"/>
  <c r="W2204" i="12"/>
  <c r="T2205" i="12"/>
  <c r="U2205" i="12" s="1"/>
  <c r="V2205" i="12"/>
  <c r="W2205" i="12"/>
  <c r="T2206" i="12"/>
  <c r="U2206" i="12" s="1"/>
  <c r="V2206" i="12"/>
  <c r="W2206" i="12"/>
  <c r="T2207" i="12"/>
  <c r="U2207" i="12" s="1"/>
  <c r="V2207" i="12"/>
  <c r="W2207" i="12"/>
  <c r="T2208" i="12"/>
  <c r="U2208" i="12" s="1"/>
  <c r="V2208" i="12"/>
  <c r="W2208" i="12"/>
  <c r="T2209" i="12"/>
  <c r="U2209" i="12" s="1"/>
  <c r="V2209" i="12"/>
  <c r="W2209" i="12"/>
  <c r="T2210" i="12"/>
  <c r="U2210" i="12" s="1"/>
  <c r="V2210" i="12"/>
  <c r="W2210" i="12"/>
  <c r="T2211" i="12"/>
  <c r="U2211" i="12" s="1"/>
  <c r="V2211" i="12"/>
  <c r="W2211" i="12"/>
  <c r="T2212" i="12"/>
  <c r="U2212" i="12" s="1"/>
  <c r="V2212" i="12"/>
  <c r="W2212" i="12"/>
  <c r="T2213" i="12"/>
  <c r="U2213" i="12" s="1"/>
  <c r="V2213" i="12"/>
  <c r="W2213" i="12"/>
  <c r="T2214" i="12"/>
  <c r="U2214" i="12" s="1"/>
  <c r="V2214" i="12"/>
  <c r="W2214" i="12"/>
  <c r="T2215" i="12"/>
  <c r="U2215" i="12" s="1"/>
  <c r="V2215" i="12"/>
  <c r="W2215" i="12"/>
  <c r="T2216" i="12"/>
  <c r="U2216" i="12" s="1"/>
  <c r="V2216" i="12"/>
  <c r="W2216" i="12"/>
  <c r="T2217" i="12"/>
  <c r="U2217" i="12" s="1"/>
  <c r="V2217" i="12"/>
  <c r="W2217" i="12"/>
  <c r="T2218" i="12"/>
  <c r="U2218" i="12" s="1"/>
  <c r="V2218" i="12"/>
  <c r="W2218" i="12"/>
  <c r="T2219" i="12"/>
  <c r="U2219" i="12" s="1"/>
  <c r="V2219" i="12"/>
  <c r="W2219" i="12"/>
  <c r="T2220" i="12"/>
  <c r="U2220" i="12" s="1"/>
  <c r="V2220" i="12"/>
  <c r="W2220" i="12"/>
  <c r="T2221" i="12"/>
  <c r="U2221" i="12" s="1"/>
  <c r="V2221" i="12"/>
  <c r="W2221" i="12"/>
  <c r="T2222" i="12"/>
  <c r="U2222" i="12" s="1"/>
  <c r="V2222" i="12"/>
  <c r="W2222" i="12"/>
  <c r="T2223" i="12"/>
  <c r="U2223" i="12" s="1"/>
  <c r="V2223" i="12"/>
  <c r="W2223" i="12"/>
  <c r="T2224" i="12"/>
  <c r="U2224" i="12" s="1"/>
  <c r="V2224" i="12"/>
  <c r="W2224" i="12"/>
  <c r="T2225" i="12"/>
  <c r="U2225" i="12" s="1"/>
  <c r="V2225" i="12"/>
  <c r="W2225" i="12"/>
  <c r="T2226" i="12"/>
  <c r="U2226" i="12" s="1"/>
  <c r="V2226" i="12"/>
  <c r="W2226" i="12"/>
  <c r="T2227" i="12"/>
  <c r="U2227" i="12" s="1"/>
  <c r="V2227" i="12"/>
  <c r="W2227" i="12"/>
  <c r="T2228" i="12"/>
  <c r="U2228" i="12" s="1"/>
  <c r="V2228" i="12"/>
  <c r="W2228" i="12"/>
  <c r="T2229" i="12"/>
  <c r="U2229" i="12" s="1"/>
  <c r="V2229" i="12"/>
  <c r="W2229" i="12"/>
  <c r="T2230" i="12"/>
  <c r="U2230" i="12" s="1"/>
  <c r="V2230" i="12"/>
  <c r="W2230" i="12"/>
  <c r="T2231" i="12"/>
  <c r="U2231" i="12" s="1"/>
  <c r="V2231" i="12"/>
  <c r="W2231" i="12"/>
  <c r="T2232" i="12"/>
  <c r="U2232" i="12" s="1"/>
  <c r="V2232" i="12"/>
  <c r="W2232" i="12"/>
  <c r="T2233" i="12"/>
  <c r="U2233" i="12" s="1"/>
  <c r="V2233" i="12"/>
  <c r="W2233" i="12"/>
  <c r="T2234" i="12"/>
  <c r="U2234" i="12" s="1"/>
  <c r="V2234" i="12"/>
  <c r="W2234" i="12"/>
  <c r="T2235" i="12"/>
  <c r="U2235" i="12" s="1"/>
  <c r="V2235" i="12"/>
  <c r="W2235" i="12"/>
  <c r="T2236" i="12"/>
  <c r="U2236" i="12" s="1"/>
  <c r="V2236" i="12"/>
  <c r="W2236" i="12"/>
  <c r="T2237" i="12"/>
  <c r="U2237" i="12" s="1"/>
  <c r="V2237" i="12"/>
  <c r="W2237" i="12"/>
  <c r="T2238" i="12"/>
  <c r="U2238" i="12" s="1"/>
  <c r="V2238" i="12"/>
  <c r="W2238" i="12"/>
  <c r="T2239" i="12"/>
  <c r="U2239" i="12" s="1"/>
  <c r="V2239" i="12"/>
  <c r="W2239" i="12"/>
  <c r="T2240" i="12"/>
  <c r="U2240" i="12" s="1"/>
  <c r="V2240" i="12"/>
  <c r="W2240" i="12"/>
  <c r="T2241" i="12"/>
  <c r="U2241" i="12" s="1"/>
  <c r="V2241" i="12"/>
  <c r="W2241" i="12"/>
  <c r="T2242" i="12"/>
  <c r="U2242" i="12" s="1"/>
  <c r="V2242" i="12"/>
  <c r="W2242" i="12"/>
  <c r="T2243" i="12"/>
  <c r="U2243" i="12" s="1"/>
  <c r="V2243" i="12"/>
  <c r="W2243" i="12"/>
  <c r="T2244" i="12"/>
  <c r="U2244" i="12" s="1"/>
  <c r="V2244" i="12"/>
  <c r="W2244" i="12"/>
  <c r="T2245" i="12"/>
  <c r="U2245" i="12" s="1"/>
  <c r="V2245" i="12"/>
  <c r="W2245" i="12"/>
  <c r="T2246" i="12"/>
  <c r="U2246" i="12" s="1"/>
  <c r="V2246" i="12"/>
  <c r="W2246" i="12"/>
  <c r="T2247" i="12"/>
  <c r="U2247" i="12" s="1"/>
  <c r="V2247" i="12"/>
  <c r="W2247" i="12"/>
  <c r="T2248" i="12"/>
  <c r="U2248" i="12" s="1"/>
  <c r="V2248" i="12"/>
  <c r="W2248" i="12"/>
  <c r="T2249" i="12"/>
  <c r="U2249" i="12" s="1"/>
  <c r="V2249" i="12"/>
  <c r="W2249" i="12"/>
  <c r="T2250" i="12"/>
  <c r="U2250" i="12" s="1"/>
  <c r="V2250" i="12"/>
  <c r="W2250" i="12"/>
  <c r="T2251" i="12"/>
  <c r="U2251" i="12" s="1"/>
  <c r="V2251" i="12"/>
  <c r="W2251" i="12"/>
  <c r="T2252" i="12"/>
  <c r="U2252" i="12" s="1"/>
  <c r="V2252" i="12"/>
  <c r="W2252" i="12"/>
  <c r="T2253" i="12"/>
  <c r="U2253" i="12" s="1"/>
  <c r="V2253" i="12"/>
  <c r="W2253" i="12"/>
  <c r="T2254" i="12"/>
  <c r="U2254" i="12" s="1"/>
  <c r="V2254" i="12"/>
  <c r="W2254" i="12"/>
  <c r="T2255" i="12"/>
  <c r="U2255" i="12" s="1"/>
  <c r="V2255" i="12"/>
  <c r="W2255" i="12"/>
  <c r="T2256" i="12"/>
  <c r="U2256" i="12" s="1"/>
  <c r="V2256" i="12"/>
  <c r="W2256" i="12"/>
  <c r="T2257" i="12"/>
  <c r="U2257" i="12" s="1"/>
  <c r="V2257" i="12"/>
  <c r="W2257" i="12"/>
  <c r="T2258" i="12"/>
  <c r="U2258" i="12" s="1"/>
  <c r="V2258" i="12"/>
  <c r="W2258" i="12"/>
  <c r="T2259" i="12"/>
  <c r="U2259" i="12" s="1"/>
  <c r="V2259" i="12"/>
  <c r="W2259" i="12"/>
  <c r="T2260" i="12"/>
  <c r="U2260" i="12" s="1"/>
  <c r="V2260" i="12"/>
  <c r="W2260" i="12"/>
  <c r="T2261" i="12"/>
  <c r="U2261" i="12" s="1"/>
  <c r="V2261" i="12"/>
  <c r="W2261" i="12"/>
  <c r="T2262" i="12"/>
  <c r="U2262" i="12" s="1"/>
  <c r="V2262" i="12"/>
  <c r="W2262" i="12"/>
  <c r="T2263" i="12"/>
  <c r="U2263" i="12" s="1"/>
  <c r="V2263" i="12"/>
  <c r="W2263" i="12"/>
  <c r="T2264" i="12"/>
  <c r="U2264" i="12" s="1"/>
  <c r="V2264" i="12"/>
  <c r="W2264" i="12"/>
  <c r="T2265" i="12"/>
  <c r="U2265" i="12" s="1"/>
  <c r="V2265" i="12"/>
  <c r="W2265" i="12"/>
  <c r="T2266" i="12"/>
  <c r="U2266" i="12" s="1"/>
  <c r="V2266" i="12"/>
  <c r="W2266" i="12"/>
  <c r="T2267" i="12"/>
  <c r="U2267" i="12" s="1"/>
  <c r="V2267" i="12"/>
  <c r="W2267" i="12"/>
  <c r="T2268" i="12"/>
  <c r="U2268" i="12" s="1"/>
  <c r="V2268" i="12"/>
  <c r="W2268" i="12"/>
  <c r="T2269" i="12"/>
  <c r="U2269" i="12" s="1"/>
  <c r="V2269" i="12"/>
  <c r="W2269" i="12"/>
  <c r="T2270" i="12"/>
  <c r="U2270" i="12" s="1"/>
  <c r="V2270" i="12"/>
  <c r="W2270" i="12"/>
  <c r="T2271" i="12"/>
  <c r="U2271" i="12" s="1"/>
  <c r="V2271" i="12"/>
  <c r="W2271" i="12"/>
  <c r="T2272" i="12"/>
  <c r="U2272" i="12" s="1"/>
  <c r="V2272" i="12"/>
  <c r="W2272" i="12"/>
  <c r="T2273" i="12"/>
  <c r="U2273" i="12" s="1"/>
  <c r="V2273" i="12"/>
  <c r="W2273" i="12"/>
  <c r="T2274" i="12"/>
  <c r="U2274" i="12" s="1"/>
  <c r="V2274" i="12"/>
  <c r="W2274" i="12"/>
  <c r="T2275" i="12"/>
  <c r="U2275" i="12" s="1"/>
  <c r="V2275" i="12"/>
  <c r="W2275" i="12"/>
  <c r="T2276" i="12"/>
  <c r="U2276" i="12" s="1"/>
  <c r="V2276" i="12"/>
  <c r="W2276" i="12"/>
  <c r="T2277" i="12"/>
  <c r="U2277" i="12" s="1"/>
  <c r="V2277" i="12"/>
  <c r="W2277" i="12"/>
  <c r="T2278" i="12"/>
  <c r="U2278" i="12" s="1"/>
  <c r="V2278" i="12"/>
  <c r="W2278" i="12"/>
  <c r="T2279" i="12"/>
  <c r="U2279" i="12" s="1"/>
  <c r="V2279" i="12"/>
  <c r="W2279" i="12"/>
  <c r="T2280" i="12"/>
  <c r="U2280" i="12" s="1"/>
  <c r="V2280" i="12"/>
  <c r="W2280" i="12"/>
  <c r="T2281" i="12"/>
  <c r="U2281" i="12" s="1"/>
  <c r="V2281" i="12"/>
  <c r="W2281" i="12"/>
  <c r="T2282" i="12"/>
  <c r="U2282" i="12" s="1"/>
  <c r="V2282" i="12"/>
  <c r="W2282" i="12"/>
  <c r="T2283" i="12"/>
  <c r="U2283" i="12" s="1"/>
  <c r="V2283" i="12"/>
  <c r="W2283" i="12"/>
  <c r="T2284" i="12"/>
  <c r="U2284" i="12" s="1"/>
  <c r="V2284" i="12"/>
  <c r="W2284" i="12"/>
  <c r="T2285" i="12"/>
  <c r="U2285" i="12" s="1"/>
  <c r="V2285" i="12"/>
  <c r="W2285" i="12"/>
  <c r="T2286" i="12"/>
  <c r="U2286" i="12" s="1"/>
  <c r="V2286" i="12"/>
  <c r="W2286" i="12"/>
  <c r="T2287" i="12"/>
  <c r="U2287" i="12" s="1"/>
  <c r="V2287" i="12"/>
  <c r="W2287" i="12"/>
  <c r="T2288" i="12"/>
  <c r="U2288" i="12" s="1"/>
  <c r="V2288" i="12"/>
  <c r="W2288" i="12"/>
  <c r="T2289" i="12"/>
  <c r="U2289" i="12" s="1"/>
  <c r="V2289" i="12"/>
  <c r="W2289" i="12"/>
  <c r="T2290" i="12"/>
  <c r="U2290" i="12" s="1"/>
  <c r="V2290" i="12"/>
  <c r="W2290" i="12"/>
  <c r="T2291" i="12"/>
  <c r="U2291" i="12" s="1"/>
  <c r="V2291" i="12"/>
  <c r="W2291" i="12"/>
  <c r="T2292" i="12"/>
  <c r="U2292" i="12" s="1"/>
  <c r="V2292" i="12"/>
  <c r="W2292" i="12"/>
  <c r="T2293" i="12"/>
  <c r="U2293" i="12" s="1"/>
  <c r="V2293" i="12"/>
  <c r="W2293" i="12"/>
  <c r="T2294" i="12"/>
  <c r="U2294" i="12" s="1"/>
  <c r="V2294" i="12"/>
  <c r="W2294" i="12"/>
  <c r="T2295" i="12"/>
  <c r="U2295" i="12" s="1"/>
  <c r="V2295" i="12"/>
  <c r="W2295" i="12"/>
  <c r="T2296" i="12"/>
  <c r="U2296" i="12" s="1"/>
  <c r="V2296" i="12"/>
  <c r="W2296" i="12"/>
  <c r="T2297" i="12"/>
  <c r="U2297" i="12" s="1"/>
  <c r="V2297" i="12"/>
  <c r="W2297" i="12"/>
  <c r="T2298" i="12"/>
  <c r="U2298" i="12" s="1"/>
  <c r="V2298" i="12"/>
  <c r="W2298" i="12"/>
  <c r="T2299" i="12"/>
  <c r="U2299" i="12" s="1"/>
  <c r="V2299" i="12"/>
  <c r="W2299" i="12"/>
  <c r="T2300" i="12"/>
  <c r="U2300" i="12" s="1"/>
  <c r="V2300" i="12"/>
  <c r="W2300" i="12"/>
  <c r="T2301" i="12"/>
  <c r="U2301" i="12" s="1"/>
  <c r="V2301" i="12"/>
  <c r="W2301" i="12"/>
  <c r="T2302" i="12"/>
  <c r="U2302" i="12" s="1"/>
  <c r="V2302" i="12"/>
  <c r="W2302" i="12"/>
  <c r="T2303" i="12"/>
  <c r="U2303" i="12" s="1"/>
  <c r="V2303" i="12"/>
  <c r="W2303" i="12"/>
  <c r="T2304" i="12"/>
  <c r="U2304" i="12" s="1"/>
  <c r="V2304" i="12"/>
  <c r="W2304" i="12"/>
  <c r="T2305" i="12"/>
  <c r="U2305" i="12" s="1"/>
  <c r="V2305" i="12"/>
  <c r="W2305" i="12"/>
  <c r="T2306" i="12"/>
  <c r="U2306" i="12" s="1"/>
  <c r="V2306" i="12"/>
  <c r="W2306" i="12"/>
  <c r="T2307" i="12"/>
  <c r="U2307" i="12" s="1"/>
  <c r="V2307" i="12"/>
  <c r="W2307" i="12"/>
  <c r="T2308" i="12"/>
  <c r="U2308" i="12" s="1"/>
  <c r="V2308" i="12"/>
  <c r="W2308" i="12"/>
  <c r="T2309" i="12"/>
  <c r="U2309" i="12" s="1"/>
  <c r="V2309" i="12"/>
  <c r="W2309" i="12"/>
  <c r="T2310" i="12"/>
  <c r="U2310" i="12" s="1"/>
  <c r="V2310" i="12"/>
  <c r="W2310" i="12"/>
  <c r="T2311" i="12"/>
  <c r="U2311" i="12" s="1"/>
  <c r="V2311" i="12"/>
  <c r="W2311" i="12"/>
  <c r="T2312" i="12"/>
  <c r="U2312" i="12" s="1"/>
  <c r="V2312" i="12"/>
  <c r="W2312" i="12"/>
  <c r="T2313" i="12"/>
  <c r="U2313" i="12" s="1"/>
  <c r="V2313" i="12"/>
  <c r="W2313" i="12"/>
  <c r="T2314" i="12"/>
  <c r="U2314" i="12" s="1"/>
  <c r="V2314" i="12"/>
  <c r="W2314" i="12"/>
  <c r="T2315" i="12"/>
  <c r="U2315" i="12" s="1"/>
  <c r="V2315" i="12"/>
  <c r="W2315" i="12"/>
  <c r="T2316" i="12"/>
  <c r="U2316" i="12" s="1"/>
  <c r="V2316" i="12"/>
  <c r="W2316" i="12"/>
  <c r="T2317" i="12"/>
  <c r="U2317" i="12" s="1"/>
  <c r="V2317" i="12"/>
  <c r="W2317" i="12"/>
  <c r="T2318" i="12"/>
  <c r="U2318" i="12" s="1"/>
  <c r="V2318" i="12"/>
  <c r="W2318" i="12"/>
  <c r="T2319" i="12"/>
  <c r="U2319" i="12" s="1"/>
  <c r="V2319" i="12"/>
  <c r="W2319" i="12"/>
  <c r="T2320" i="12"/>
  <c r="U2320" i="12" s="1"/>
  <c r="V2320" i="12"/>
  <c r="W2320" i="12"/>
  <c r="T2321" i="12"/>
  <c r="U2321" i="12" s="1"/>
  <c r="V2321" i="12"/>
  <c r="W2321" i="12"/>
  <c r="T2322" i="12"/>
  <c r="U2322" i="12" s="1"/>
  <c r="V2322" i="12"/>
  <c r="W2322" i="12"/>
  <c r="T2323" i="12"/>
  <c r="U2323" i="12" s="1"/>
  <c r="V2323" i="12"/>
  <c r="W2323" i="12"/>
  <c r="T2324" i="12"/>
  <c r="U2324" i="12" s="1"/>
  <c r="V2324" i="12"/>
  <c r="W2324" i="12"/>
  <c r="T2325" i="12"/>
  <c r="U2325" i="12" s="1"/>
  <c r="V2325" i="12"/>
  <c r="W2325" i="12"/>
  <c r="T2326" i="12"/>
  <c r="U2326" i="12" s="1"/>
  <c r="V2326" i="12"/>
  <c r="W2326" i="12"/>
  <c r="T2327" i="12"/>
  <c r="U2327" i="12" s="1"/>
  <c r="V2327" i="12"/>
  <c r="W2327" i="12"/>
  <c r="T2328" i="12"/>
  <c r="U2328" i="12" s="1"/>
  <c r="V2328" i="12"/>
  <c r="W2328" i="12"/>
  <c r="T2329" i="12"/>
  <c r="U2329" i="12" s="1"/>
  <c r="V2329" i="12"/>
  <c r="W2329" i="12"/>
  <c r="T2330" i="12"/>
  <c r="U2330" i="12" s="1"/>
  <c r="V2330" i="12"/>
  <c r="W2330" i="12"/>
  <c r="T2331" i="12"/>
  <c r="U2331" i="12" s="1"/>
  <c r="V2331" i="12"/>
  <c r="W2331" i="12"/>
  <c r="T2332" i="12"/>
  <c r="U2332" i="12" s="1"/>
  <c r="V2332" i="12"/>
  <c r="W2332" i="12"/>
  <c r="T2333" i="12"/>
  <c r="U2333" i="12" s="1"/>
  <c r="V2333" i="12"/>
  <c r="W2333" i="12"/>
  <c r="T2334" i="12"/>
  <c r="U2334" i="12" s="1"/>
  <c r="V2334" i="12"/>
  <c r="W2334" i="12"/>
  <c r="T2335" i="12"/>
  <c r="U2335" i="12" s="1"/>
  <c r="V2335" i="12"/>
  <c r="W2335" i="12"/>
  <c r="T2336" i="12"/>
  <c r="U2336" i="12" s="1"/>
  <c r="V2336" i="12"/>
  <c r="W2336" i="12"/>
  <c r="T2337" i="12"/>
  <c r="U2337" i="12" s="1"/>
  <c r="V2337" i="12"/>
  <c r="W2337" i="12"/>
  <c r="T2338" i="12"/>
  <c r="U2338" i="12" s="1"/>
  <c r="V2338" i="12"/>
  <c r="W2338" i="12"/>
  <c r="T2339" i="12"/>
  <c r="U2339" i="12" s="1"/>
  <c r="V2339" i="12"/>
  <c r="W2339" i="12"/>
  <c r="T2340" i="12"/>
  <c r="U2340" i="12" s="1"/>
  <c r="V2340" i="12"/>
  <c r="W2340" i="12"/>
  <c r="T2341" i="12"/>
  <c r="U2341" i="12" s="1"/>
  <c r="V2341" i="12"/>
  <c r="W2341" i="12"/>
  <c r="T2342" i="12"/>
  <c r="U2342" i="12" s="1"/>
  <c r="V2342" i="12"/>
  <c r="W2342" i="12"/>
  <c r="T2343" i="12"/>
  <c r="U2343" i="12" s="1"/>
  <c r="V2343" i="12"/>
  <c r="W2343" i="12"/>
  <c r="T2344" i="12"/>
  <c r="U2344" i="12" s="1"/>
  <c r="V2344" i="12"/>
  <c r="W2344" i="12"/>
  <c r="T2345" i="12"/>
  <c r="U2345" i="12" s="1"/>
  <c r="V2345" i="12"/>
  <c r="W2345" i="12"/>
  <c r="T2346" i="12"/>
  <c r="U2346" i="12" s="1"/>
  <c r="V2346" i="12"/>
  <c r="W2346" i="12"/>
  <c r="T2347" i="12"/>
  <c r="U2347" i="12" s="1"/>
  <c r="V2347" i="12"/>
  <c r="W2347" i="12"/>
  <c r="T2348" i="12"/>
  <c r="U2348" i="12" s="1"/>
  <c r="V2348" i="12"/>
  <c r="W2348" i="12"/>
  <c r="T2349" i="12"/>
  <c r="U2349" i="12" s="1"/>
  <c r="V2349" i="12"/>
  <c r="W2349" i="12"/>
  <c r="T2350" i="12"/>
  <c r="U2350" i="12" s="1"/>
  <c r="V2350" i="12"/>
  <c r="W2350" i="12"/>
  <c r="T2351" i="12"/>
  <c r="U2351" i="12" s="1"/>
  <c r="V2351" i="12"/>
  <c r="W2351" i="12"/>
  <c r="T2352" i="12"/>
  <c r="U2352" i="12" s="1"/>
  <c r="V2352" i="12"/>
  <c r="W2352" i="12"/>
  <c r="T2353" i="12"/>
  <c r="U2353" i="12" s="1"/>
  <c r="V2353" i="12"/>
  <c r="W2353" i="12"/>
  <c r="T2354" i="12"/>
  <c r="U2354" i="12" s="1"/>
  <c r="V2354" i="12"/>
  <c r="W2354" i="12"/>
  <c r="T2355" i="12"/>
  <c r="U2355" i="12" s="1"/>
  <c r="V2355" i="12"/>
  <c r="W2355" i="12"/>
  <c r="T2356" i="12"/>
  <c r="U2356" i="12" s="1"/>
  <c r="V2356" i="12"/>
  <c r="W2356" i="12"/>
  <c r="T2357" i="12"/>
  <c r="U2357" i="12" s="1"/>
  <c r="V2357" i="12"/>
  <c r="W2357" i="12"/>
  <c r="T2358" i="12"/>
  <c r="U2358" i="12" s="1"/>
  <c r="V2358" i="12"/>
  <c r="W2358" i="12"/>
  <c r="T2359" i="12"/>
  <c r="U2359" i="12" s="1"/>
  <c r="V2359" i="12"/>
  <c r="W2359" i="12"/>
  <c r="T2360" i="12"/>
  <c r="U2360" i="12" s="1"/>
  <c r="V2360" i="12"/>
  <c r="W2360" i="12"/>
  <c r="T2361" i="12"/>
  <c r="U2361" i="12" s="1"/>
  <c r="V2361" i="12"/>
  <c r="W2361" i="12"/>
  <c r="T2362" i="12"/>
  <c r="U2362" i="12" s="1"/>
  <c r="V2362" i="12"/>
  <c r="W2362" i="12"/>
  <c r="T2363" i="12"/>
  <c r="U2363" i="12" s="1"/>
  <c r="V2363" i="12"/>
  <c r="W2363" i="12"/>
  <c r="T2364" i="12"/>
  <c r="U2364" i="12" s="1"/>
  <c r="V2364" i="12"/>
  <c r="W2364" i="12"/>
  <c r="T2365" i="12"/>
  <c r="U2365" i="12" s="1"/>
  <c r="V2365" i="12"/>
  <c r="W2365" i="12"/>
  <c r="T2366" i="12"/>
  <c r="U2366" i="12" s="1"/>
  <c r="V2366" i="12"/>
  <c r="W2366" i="12"/>
  <c r="T2367" i="12"/>
  <c r="U2367" i="12" s="1"/>
  <c r="V2367" i="12"/>
  <c r="W2367" i="12"/>
  <c r="T2368" i="12"/>
  <c r="U2368" i="12" s="1"/>
  <c r="V2368" i="12"/>
  <c r="W2368" i="12"/>
  <c r="T2369" i="12"/>
  <c r="U2369" i="12" s="1"/>
  <c r="V2369" i="12"/>
  <c r="W2369" i="12"/>
  <c r="T2370" i="12"/>
  <c r="U2370" i="12" s="1"/>
  <c r="V2370" i="12"/>
  <c r="W2370" i="12"/>
  <c r="T2371" i="12"/>
  <c r="U2371" i="12" s="1"/>
  <c r="V2371" i="12"/>
  <c r="W2371" i="12"/>
  <c r="T2372" i="12"/>
  <c r="U2372" i="12" s="1"/>
  <c r="V2372" i="12"/>
  <c r="W2372" i="12"/>
  <c r="T2373" i="12"/>
  <c r="U2373" i="12" s="1"/>
  <c r="V2373" i="12"/>
  <c r="W2373" i="12"/>
  <c r="T2374" i="12"/>
  <c r="U2374" i="12" s="1"/>
  <c r="V2374" i="12"/>
  <c r="W2374" i="12"/>
  <c r="T2375" i="12"/>
  <c r="U2375" i="12" s="1"/>
  <c r="V2375" i="12"/>
  <c r="W2375" i="12"/>
  <c r="T2376" i="12"/>
  <c r="U2376" i="12" s="1"/>
  <c r="V2376" i="12"/>
  <c r="W2376" i="12"/>
  <c r="T2377" i="12"/>
  <c r="U2377" i="12" s="1"/>
  <c r="V2377" i="12"/>
  <c r="W2377" i="12"/>
  <c r="T2378" i="12"/>
  <c r="U2378" i="12" s="1"/>
  <c r="V2378" i="12"/>
  <c r="W2378" i="12"/>
  <c r="T2379" i="12"/>
  <c r="U2379" i="12" s="1"/>
  <c r="V2379" i="12"/>
  <c r="W2379" i="12"/>
  <c r="T2380" i="12"/>
  <c r="U2380" i="12" s="1"/>
  <c r="V2380" i="12"/>
  <c r="W2380" i="12"/>
  <c r="T2381" i="12"/>
  <c r="U2381" i="12" s="1"/>
  <c r="V2381" i="12"/>
  <c r="W2381" i="12"/>
  <c r="T2382" i="12"/>
  <c r="U2382" i="12" s="1"/>
  <c r="V2382" i="12"/>
  <c r="W2382" i="12"/>
  <c r="T2383" i="12"/>
  <c r="U2383" i="12" s="1"/>
  <c r="V2383" i="12"/>
  <c r="W2383" i="12"/>
  <c r="T2384" i="12"/>
  <c r="U2384" i="12" s="1"/>
  <c r="V2384" i="12"/>
  <c r="W2384" i="12"/>
  <c r="T2385" i="12"/>
  <c r="U2385" i="12" s="1"/>
  <c r="V2385" i="12"/>
  <c r="W2385" i="12"/>
  <c r="T2386" i="12"/>
  <c r="U2386" i="12" s="1"/>
  <c r="V2386" i="12"/>
  <c r="W2386" i="12"/>
  <c r="T2387" i="12"/>
  <c r="U2387" i="12" s="1"/>
  <c r="V2387" i="12"/>
  <c r="W2387" i="12"/>
  <c r="T2388" i="12"/>
  <c r="U2388" i="12" s="1"/>
  <c r="V2388" i="12"/>
  <c r="W2388" i="12"/>
  <c r="T2389" i="12"/>
  <c r="U2389" i="12" s="1"/>
  <c r="V2389" i="12"/>
  <c r="W2389" i="12"/>
  <c r="T2390" i="12"/>
  <c r="U2390" i="12" s="1"/>
  <c r="V2390" i="12"/>
  <c r="W2390" i="12"/>
  <c r="T2391" i="12"/>
  <c r="U2391" i="12" s="1"/>
  <c r="V2391" i="12"/>
  <c r="W2391" i="12"/>
  <c r="T2392" i="12"/>
  <c r="U2392" i="12" s="1"/>
  <c r="V2392" i="12"/>
  <c r="W2392" i="12"/>
  <c r="T2393" i="12"/>
  <c r="U2393" i="12" s="1"/>
  <c r="V2393" i="12"/>
  <c r="W2393" i="12"/>
  <c r="T2394" i="12"/>
  <c r="U2394" i="12" s="1"/>
  <c r="V2394" i="12"/>
  <c r="W2394" i="12"/>
  <c r="T2395" i="12"/>
  <c r="U2395" i="12" s="1"/>
  <c r="V2395" i="12"/>
  <c r="W2395" i="12"/>
  <c r="T2396" i="12"/>
  <c r="U2396" i="12" s="1"/>
  <c r="V2396" i="12"/>
  <c r="W2396" i="12"/>
  <c r="T2397" i="12"/>
  <c r="U2397" i="12" s="1"/>
  <c r="V2397" i="12"/>
  <c r="W2397" i="12"/>
  <c r="T2398" i="12"/>
  <c r="U2398" i="12" s="1"/>
  <c r="V2398" i="12"/>
  <c r="W2398" i="12"/>
  <c r="T2399" i="12"/>
  <c r="U2399" i="12" s="1"/>
  <c r="V2399" i="12"/>
  <c r="W2399" i="12"/>
  <c r="T2400" i="12"/>
  <c r="U2400" i="12" s="1"/>
  <c r="V2400" i="12"/>
  <c r="W2400" i="12"/>
  <c r="T2401" i="12"/>
  <c r="U2401" i="12" s="1"/>
  <c r="V2401" i="12"/>
  <c r="W2401" i="12"/>
  <c r="T2402" i="12"/>
  <c r="U2402" i="12" s="1"/>
  <c r="V2402" i="12"/>
  <c r="W2402" i="12"/>
  <c r="T2403" i="12"/>
  <c r="U2403" i="12" s="1"/>
  <c r="V2403" i="12"/>
  <c r="W2403" i="12"/>
  <c r="T2404" i="12"/>
  <c r="U2404" i="12" s="1"/>
  <c r="V2404" i="12"/>
  <c r="W2404" i="12"/>
  <c r="T2405" i="12"/>
  <c r="U2405" i="12" s="1"/>
  <c r="V2405" i="12"/>
  <c r="W2405" i="12"/>
  <c r="T2406" i="12"/>
  <c r="U2406" i="12" s="1"/>
  <c r="V2406" i="12"/>
  <c r="W2406" i="12"/>
  <c r="T2407" i="12"/>
  <c r="U2407" i="12" s="1"/>
  <c r="V2407" i="12"/>
  <c r="W2407" i="12"/>
  <c r="T2408" i="12"/>
  <c r="U2408" i="12" s="1"/>
  <c r="V2408" i="12"/>
  <c r="W2408" i="12"/>
  <c r="T2409" i="12"/>
  <c r="U2409" i="12" s="1"/>
  <c r="V2409" i="12"/>
  <c r="W2409" i="12"/>
  <c r="T2410" i="12"/>
  <c r="U2410" i="12" s="1"/>
  <c r="V2410" i="12"/>
  <c r="W2410" i="12"/>
  <c r="T2411" i="12"/>
  <c r="U2411" i="12" s="1"/>
  <c r="V2411" i="12"/>
  <c r="W2411" i="12"/>
  <c r="T2412" i="12"/>
  <c r="U2412" i="12" s="1"/>
  <c r="V2412" i="12"/>
  <c r="W2412" i="12"/>
  <c r="T2413" i="12"/>
  <c r="U2413" i="12" s="1"/>
  <c r="V2413" i="12"/>
  <c r="W2413" i="12"/>
  <c r="T2414" i="12"/>
  <c r="U2414" i="12" s="1"/>
  <c r="V2414" i="12"/>
  <c r="W2414" i="12"/>
  <c r="T2415" i="12"/>
  <c r="U2415" i="12" s="1"/>
  <c r="V2415" i="12"/>
  <c r="W2415" i="12"/>
  <c r="T2416" i="12"/>
  <c r="U2416" i="12" s="1"/>
  <c r="V2416" i="12"/>
  <c r="W2416" i="12"/>
  <c r="T2417" i="12"/>
  <c r="U2417" i="12" s="1"/>
  <c r="V2417" i="12"/>
  <c r="W2417" i="12"/>
  <c r="T2418" i="12"/>
  <c r="U2418" i="12" s="1"/>
  <c r="V2418" i="12"/>
  <c r="W2418" i="12"/>
  <c r="T2419" i="12"/>
  <c r="U2419" i="12" s="1"/>
  <c r="V2419" i="12"/>
  <c r="W2419" i="12"/>
  <c r="T2420" i="12"/>
  <c r="U2420" i="12" s="1"/>
  <c r="V2420" i="12"/>
  <c r="W2420" i="12"/>
  <c r="T2421" i="12"/>
  <c r="U2421" i="12" s="1"/>
  <c r="V2421" i="12"/>
  <c r="W2421" i="12"/>
  <c r="T2422" i="12"/>
  <c r="U2422" i="12" s="1"/>
  <c r="V2422" i="12"/>
  <c r="W2422" i="12"/>
  <c r="T2423" i="12"/>
  <c r="U2423" i="12" s="1"/>
  <c r="V2423" i="12"/>
  <c r="W2423" i="12"/>
  <c r="T2424" i="12"/>
  <c r="U2424" i="12" s="1"/>
  <c r="V2424" i="12"/>
  <c r="W2424" i="12"/>
  <c r="T2425" i="12"/>
  <c r="U2425" i="12" s="1"/>
  <c r="V2425" i="12"/>
  <c r="W2425" i="12"/>
  <c r="T2426" i="12"/>
  <c r="U2426" i="12" s="1"/>
  <c r="V2426" i="12"/>
  <c r="W2426" i="12"/>
  <c r="T2427" i="12"/>
  <c r="U2427" i="12" s="1"/>
  <c r="V2427" i="12"/>
  <c r="W2427" i="12"/>
  <c r="T2428" i="12"/>
  <c r="U2428" i="12" s="1"/>
  <c r="V2428" i="12"/>
  <c r="W2428" i="12"/>
  <c r="T2429" i="12"/>
  <c r="U2429" i="12" s="1"/>
  <c r="V2429" i="12"/>
  <c r="W2429" i="12"/>
  <c r="T2430" i="12"/>
  <c r="U2430" i="12" s="1"/>
  <c r="V2430" i="12"/>
  <c r="W2430" i="12"/>
  <c r="T2431" i="12"/>
  <c r="U2431" i="12" s="1"/>
  <c r="A2431" i="12" s="1"/>
  <c r="V2431" i="12"/>
  <c r="W2431" i="12"/>
  <c r="T2432" i="12"/>
  <c r="U2432" i="12" s="1"/>
  <c r="V2432" i="12"/>
  <c r="W2432" i="12"/>
  <c r="T2433" i="12"/>
  <c r="U2433" i="12" s="1"/>
  <c r="V2433" i="12"/>
  <c r="W2433" i="12"/>
  <c r="T2434" i="12"/>
  <c r="U2434" i="12" s="1"/>
  <c r="V2434" i="12"/>
  <c r="W2434" i="12"/>
  <c r="T2435" i="12"/>
  <c r="U2435" i="12" s="1"/>
  <c r="V2435" i="12"/>
  <c r="W2435" i="12"/>
  <c r="T2436" i="12"/>
  <c r="U2436" i="12" s="1"/>
  <c r="V2436" i="12"/>
  <c r="W2436" i="12"/>
  <c r="T2437" i="12"/>
  <c r="U2437" i="12" s="1"/>
  <c r="V2437" i="12"/>
  <c r="W2437" i="12"/>
  <c r="T2438" i="12"/>
  <c r="U2438" i="12" s="1"/>
  <c r="V2438" i="12"/>
  <c r="W2438" i="12"/>
  <c r="T2439" i="12"/>
  <c r="U2439" i="12" s="1"/>
  <c r="V2439" i="12"/>
  <c r="W2439" i="12"/>
  <c r="T2440" i="12"/>
  <c r="U2440" i="12" s="1"/>
  <c r="V2440" i="12"/>
  <c r="W2440" i="12"/>
  <c r="T2441" i="12"/>
  <c r="U2441" i="12" s="1"/>
  <c r="V2441" i="12"/>
  <c r="W2441" i="12"/>
  <c r="T2442" i="12"/>
  <c r="U2442" i="12" s="1"/>
  <c r="V2442" i="12"/>
  <c r="W2442" i="12"/>
  <c r="T2443" i="12"/>
  <c r="U2443" i="12" s="1"/>
  <c r="V2443" i="12"/>
  <c r="W2443" i="12"/>
  <c r="T2444" i="12"/>
  <c r="U2444" i="12" s="1"/>
  <c r="V2444" i="12"/>
  <c r="W2444" i="12"/>
  <c r="T2445" i="12"/>
  <c r="U2445" i="12" s="1"/>
  <c r="A2445" i="12" s="1"/>
  <c r="V2445" i="12"/>
  <c r="W2445" i="12"/>
  <c r="T2446" i="12"/>
  <c r="U2446" i="12" s="1"/>
  <c r="V2446" i="12"/>
  <c r="W2446" i="12"/>
  <c r="T2447" i="12"/>
  <c r="U2447" i="12" s="1"/>
  <c r="V2447" i="12"/>
  <c r="W2447" i="12"/>
  <c r="T2448" i="12"/>
  <c r="U2448" i="12" s="1"/>
  <c r="V2448" i="12"/>
  <c r="W2448" i="12"/>
  <c r="T2449" i="12"/>
  <c r="U2449" i="12" s="1"/>
  <c r="V2449" i="12"/>
  <c r="W2449" i="12"/>
  <c r="T2450" i="12"/>
  <c r="U2450" i="12" s="1"/>
  <c r="V2450" i="12"/>
  <c r="W2450" i="12"/>
  <c r="T2451" i="12"/>
  <c r="U2451" i="12" s="1"/>
  <c r="V2451" i="12"/>
  <c r="W2451" i="12"/>
  <c r="T2452" i="12"/>
  <c r="U2452" i="12" s="1"/>
  <c r="V2452" i="12"/>
  <c r="W2452" i="12"/>
  <c r="T2453" i="12"/>
  <c r="U2453" i="12" s="1"/>
  <c r="V2453" i="12"/>
  <c r="W2453" i="12"/>
  <c r="T2454" i="12"/>
  <c r="U2454" i="12" s="1"/>
  <c r="V2454" i="12"/>
  <c r="W2454" i="12"/>
  <c r="T2455" i="12"/>
  <c r="U2455" i="12" s="1"/>
  <c r="V2455" i="12"/>
  <c r="W2455" i="12"/>
  <c r="T2456" i="12"/>
  <c r="U2456" i="12" s="1"/>
  <c r="V2456" i="12"/>
  <c r="W2456" i="12"/>
  <c r="T2457" i="12"/>
  <c r="U2457" i="12" s="1"/>
  <c r="V2457" i="12"/>
  <c r="W2457" i="12"/>
  <c r="T2458" i="12"/>
  <c r="U2458" i="12" s="1"/>
  <c r="V2458" i="12"/>
  <c r="W2458" i="12"/>
  <c r="T2459" i="12"/>
  <c r="U2459" i="12" s="1"/>
  <c r="V2459" i="12"/>
  <c r="W2459" i="12"/>
  <c r="T2460" i="12"/>
  <c r="U2460" i="12" s="1"/>
  <c r="V2460" i="12"/>
  <c r="W2460" i="12"/>
  <c r="T2461" i="12"/>
  <c r="U2461" i="12" s="1"/>
  <c r="V2461" i="12"/>
  <c r="W2461" i="12"/>
  <c r="T2462" i="12"/>
  <c r="U2462" i="12" s="1"/>
  <c r="V2462" i="12"/>
  <c r="W2462" i="12"/>
  <c r="T2463" i="12"/>
  <c r="U2463" i="12" s="1"/>
  <c r="V2463" i="12"/>
  <c r="W2463" i="12"/>
  <c r="T2464" i="12"/>
  <c r="U2464" i="12" s="1"/>
  <c r="V2464" i="12"/>
  <c r="W2464" i="12"/>
  <c r="T2465" i="12"/>
  <c r="U2465" i="12" s="1"/>
  <c r="V2465" i="12"/>
  <c r="W2465" i="12"/>
  <c r="T2466" i="12"/>
  <c r="U2466" i="12" s="1"/>
  <c r="V2466" i="12"/>
  <c r="W2466" i="12"/>
  <c r="T2467" i="12"/>
  <c r="U2467" i="12" s="1"/>
  <c r="V2467" i="12"/>
  <c r="W2467" i="12"/>
  <c r="T2468" i="12"/>
  <c r="U2468" i="12" s="1"/>
  <c r="V2468" i="12"/>
  <c r="W2468" i="12"/>
  <c r="T2469" i="12"/>
  <c r="U2469" i="12" s="1"/>
  <c r="V2469" i="12"/>
  <c r="W2469" i="12"/>
  <c r="T2470" i="12"/>
  <c r="U2470" i="12" s="1"/>
  <c r="V2470" i="12"/>
  <c r="W2470" i="12"/>
  <c r="T2471" i="12"/>
  <c r="U2471" i="12" s="1"/>
  <c r="V2471" i="12"/>
  <c r="W2471" i="12"/>
  <c r="T2472" i="12"/>
  <c r="U2472" i="12" s="1"/>
  <c r="V2472" i="12"/>
  <c r="W2472" i="12"/>
  <c r="T2473" i="12"/>
  <c r="U2473" i="12" s="1"/>
  <c r="V2473" i="12"/>
  <c r="W2473" i="12"/>
  <c r="T2474" i="12"/>
  <c r="U2474" i="12" s="1"/>
  <c r="V2474" i="12"/>
  <c r="W2474" i="12"/>
  <c r="T2475" i="12"/>
  <c r="U2475" i="12" s="1"/>
  <c r="V2475" i="12"/>
  <c r="W2475" i="12"/>
  <c r="T2476" i="12"/>
  <c r="U2476" i="12" s="1"/>
  <c r="V2476" i="12"/>
  <c r="W2476" i="12"/>
  <c r="T2477" i="12"/>
  <c r="U2477" i="12" s="1"/>
  <c r="V2477" i="12"/>
  <c r="W2477" i="12"/>
  <c r="T2478" i="12"/>
  <c r="U2478" i="12" s="1"/>
  <c r="V2478" i="12"/>
  <c r="W2478" i="12"/>
  <c r="T2479" i="12"/>
  <c r="U2479" i="12" s="1"/>
  <c r="V2479" i="12"/>
  <c r="W2479" i="12"/>
  <c r="T2480" i="12"/>
  <c r="U2480" i="12" s="1"/>
  <c r="V2480" i="12"/>
  <c r="W2480" i="12"/>
  <c r="T2481" i="12"/>
  <c r="U2481" i="12" s="1"/>
  <c r="V2481" i="12"/>
  <c r="W2481" i="12"/>
  <c r="T2482" i="12"/>
  <c r="U2482" i="12" s="1"/>
  <c r="V2482" i="12"/>
  <c r="W2482" i="12"/>
  <c r="T2483" i="12"/>
  <c r="U2483" i="12" s="1"/>
  <c r="V2483" i="12"/>
  <c r="W2483" i="12"/>
  <c r="T2484" i="12"/>
  <c r="U2484" i="12" s="1"/>
  <c r="V2484" i="12"/>
  <c r="W2484" i="12"/>
  <c r="T2485" i="12"/>
  <c r="U2485" i="12" s="1"/>
  <c r="V2485" i="12"/>
  <c r="W2485" i="12"/>
  <c r="T2486" i="12"/>
  <c r="U2486" i="12" s="1"/>
  <c r="V2486" i="12"/>
  <c r="W2486" i="12"/>
  <c r="T2487" i="12"/>
  <c r="U2487" i="12" s="1"/>
  <c r="V2487" i="12"/>
  <c r="W2487" i="12"/>
  <c r="T2488" i="12"/>
  <c r="U2488" i="12" s="1"/>
  <c r="V2488" i="12"/>
  <c r="W2488" i="12"/>
  <c r="T2489" i="12"/>
  <c r="U2489" i="12" s="1"/>
  <c r="V2489" i="12"/>
  <c r="W2489" i="12"/>
  <c r="T2490" i="12"/>
  <c r="U2490" i="12" s="1"/>
  <c r="V2490" i="12"/>
  <c r="W2490" i="12"/>
  <c r="T2491" i="12"/>
  <c r="U2491" i="12" s="1"/>
  <c r="V2491" i="12"/>
  <c r="W2491" i="12"/>
  <c r="T2492" i="12"/>
  <c r="U2492" i="12" s="1"/>
  <c r="V2492" i="12"/>
  <c r="W2492" i="12"/>
  <c r="T2493" i="12"/>
  <c r="U2493" i="12" s="1"/>
  <c r="V2493" i="12"/>
  <c r="W2493" i="12"/>
  <c r="T2494" i="12"/>
  <c r="U2494" i="12" s="1"/>
  <c r="V2494" i="12"/>
  <c r="W2494" i="12"/>
  <c r="T2495" i="12"/>
  <c r="U2495" i="12" s="1"/>
  <c r="V2495" i="12"/>
  <c r="W2495" i="12"/>
  <c r="T2496" i="12"/>
  <c r="U2496" i="12" s="1"/>
  <c r="V2496" i="12"/>
  <c r="W2496" i="12"/>
  <c r="T2497" i="12"/>
  <c r="U2497" i="12" s="1"/>
  <c r="V2497" i="12"/>
  <c r="W2497" i="12"/>
  <c r="T2498" i="12"/>
  <c r="U2498" i="12" s="1"/>
  <c r="V2498" i="12"/>
  <c r="W2498" i="12"/>
  <c r="T2499" i="12"/>
  <c r="U2499" i="12" s="1"/>
  <c r="V2499" i="12"/>
  <c r="W2499" i="12"/>
  <c r="T2500" i="12"/>
  <c r="U2500" i="12" s="1"/>
  <c r="V2500" i="12"/>
  <c r="W2500" i="12"/>
  <c r="T2501" i="12"/>
  <c r="U2501" i="12" s="1"/>
  <c r="V2501" i="12"/>
  <c r="W2501" i="12"/>
  <c r="T2502" i="12"/>
  <c r="U2502" i="12" s="1"/>
  <c r="V2502" i="12"/>
  <c r="W2502" i="12"/>
  <c r="T2503" i="12"/>
  <c r="U2503" i="12" s="1"/>
  <c r="V2503" i="12"/>
  <c r="W2503" i="12"/>
  <c r="T2504" i="12"/>
  <c r="U2504" i="12" s="1"/>
  <c r="V2504" i="12"/>
  <c r="W2504" i="12"/>
  <c r="T2505" i="12"/>
  <c r="U2505" i="12" s="1"/>
  <c r="V2505" i="12"/>
  <c r="W2505" i="12"/>
  <c r="T2506" i="12"/>
  <c r="U2506" i="12" s="1"/>
  <c r="V2506" i="12"/>
  <c r="W2506" i="12"/>
  <c r="T2507" i="12"/>
  <c r="U2507" i="12" s="1"/>
  <c r="V2507" i="12"/>
  <c r="W2507" i="12"/>
  <c r="T2508" i="12"/>
  <c r="U2508" i="12" s="1"/>
  <c r="V2508" i="12"/>
  <c r="W2508" i="12"/>
  <c r="T2509" i="12"/>
  <c r="U2509" i="12" s="1"/>
  <c r="V2509" i="12"/>
  <c r="W2509" i="12"/>
  <c r="T2510" i="12"/>
  <c r="U2510" i="12" s="1"/>
  <c r="V2510" i="12"/>
  <c r="W2510" i="12"/>
  <c r="T2511" i="12"/>
  <c r="U2511" i="12" s="1"/>
  <c r="V2511" i="12"/>
  <c r="W2511" i="12"/>
  <c r="T2512" i="12"/>
  <c r="U2512" i="12" s="1"/>
  <c r="V2512" i="12"/>
  <c r="W2512" i="12"/>
  <c r="T2513" i="12"/>
  <c r="U2513" i="12" s="1"/>
  <c r="V2513" i="12"/>
  <c r="W2513" i="12"/>
  <c r="T2514" i="12"/>
  <c r="U2514" i="12" s="1"/>
  <c r="V2514" i="12"/>
  <c r="W2514" i="12"/>
  <c r="T2515" i="12"/>
  <c r="U2515" i="12" s="1"/>
  <c r="V2515" i="12"/>
  <c r="W2515" i="12"/>
  <c r="T2516" i="12"/>
  <c r="U2516" i="12" s="1"/>
  <c r="V2516" i="12"/>
  <c r="W2516" i="12"/>
  <c r="T2517" i="12"/>
  <c r="U2517" i="12" s="1"/>
  <c r="V2517" i="12"/>
  <c r="W2517" i="12"/>
  <c r="T2518" i="12"/>
  <c r="U2518" i="12" s="1"/>
  <c r="V2518" i="12"/>
  <c r="W2518" i="12"/>
  <c r="T2519" i="12"/>
  <c r="U2519" i="12" s="1"/>
  <c r="V2519" i="12"/>
  <c r="W2519" i="12"/>
  <c r="T2520" i="12"/>
  <c r="U2520" i="12" s="1"/>
  <c r="V2520" i="12"/>
  <c r="W2520" i="12"/>
  <c r="T2521" i="12"/>
  <c r="U2521" i="12" s="1"/>
  <c r="V2521" i="12"/>
  <c r="W2521" i="12"/>
  <c r="T2522" i="12"/>
  <c r="U2522" i="12" s="1"/>
  <c r="A2522" i="12" s="1"/>
  <c r="V2522" i="12"/>
  <c r="W2522" i="12"/>
  <c r="T2523" i="12"/>
  <c r="U2523" i="12" s="1"/>
  <c r="V2523" i="12"/>
  <c r="W2523" i="12"/>
  <c r="T2524" i="12"/>
  <c r="U2524" i="12" s="1"/>
  <c r="V2524" i="12"/>
  <c r="W2524" i="12"/>
  <c r="T2525" i="12"/>
  <c r="U2525" i="12" s="1"/>
  <c r="V2525" i="12"/>
  <c r="W2525" i="12"/>
  <c r="T2526" i="12"/>
  <c r="U2526" i="12" s="1"/>
  <c r="V2526" i="12"/>
  <c r="W2526" i="12"/>
  <c r="T2527" i="12"/>
  <c r="U2527" i="12" s="1"/>
  <c r="V2527" i="12"/>
  <c r="W2527" i="12"/>
  <c r="T2528" i="12"/>
  <c r="U2528" i="12" s="1"/>
  <c r="V2528" i="12"/>
  <c r="W2528" i="12"/>
  <c r="T2529" i="12"/>
  <c r="U2529" i="12" s="1"/>
  <c r="V2529" i="12"/>
  <c r="W2529" i="12"/>
  <c r="T2530" i="12"/>
  <c r="U2530" i="12" s="1"/>
  <c r="V2530" i="12"/>
  <c r="W2530" i="12"/>
  <c r="T2531" i="12"/>
  <c r="U2531" i="12" s="1"/>
  <c r="V2531" i="12"/>
  <c r="W2531" i="12"/>
  <c r="T2532" i="12"/>
  <c r="U2532" i="12" s="1"/>
  <c r="V2532" i="12"/>
  <c r="W2532" i="12"/>
  <c r="T2533" i="12"/>
  <c r="U2533" i="12" s="1"/>
  <c r="V2533" i="12"/>
  <c r="W2533" i="12"/>
  <c r="T2534" i="12"/>
  <c r="U2534" i="12" s="1"/>
  <c r="V2534" i="12"/>
  <c r="W2534" i="12"/>
  <c r="T2535" i="12"/>
  <c r="U2535" i="12" s="1"/>
  <c r="V2535" i="12"/>
  <c r="W2535" i="12"/>
  <c r="T2536" i="12"/>
  <c r="U2536" i="12" s="1"/>
  <c r="V2536" i="12"/>
  <c r="W2536" i="12"/>
  <c r="T2537" i="12"/>
  <c r="U2537" i="12" s="1"/>
  <c r="V2537" i="12"/>
  <c r="W2537" i="12"/>
  <c r="T2538" i="12"/>
  <c r="U2538" i="12" s="1"/>
  <c r="V2538" i="12"/>
  <c r="W2538" i="12"/>
  <c r="T2539" i="12"/>
  <c r="U2539" i="12" s="1"/>
  <c r="V2539" i="12"/>
  <c r="W2539" i="12"/>
  <c r="T2540" i="12"/>
  <c r="U2540" i="12" s="1"/>
  <c r="V2540" i="12"/>
  <c r="W2540" i="12"/>
  <c r="T2541" i="12"/>
  <c r="U2541" i="12" s="1"/>
  <c r="V2541" i="12"/>
  <c r="W2541" i="12"/>
  <c r="T2542" i="12"/>
  <c r="U2542" i="12" s="1"/>
  <c r="V2542" i="12"/>
  <c r="W2542" i="12"/>
  <c r="T2543" i="12"/>
  <c r="U2543" i="12" s="1"/>
  <c r="V2543" i="12"/>
  <c r="W2543" i="12"/>
  <c r="T2544" i="12"/>
  <c r="U2544" i="12" s="1"/>
  <c r="V2544" i="12"/>
  <c r="W2544" i="12"/>
  <c r="T2545" i="12"/>
  <c r="U2545" i="12" s="1"/>
  <c r="V2545" i="12"/>
  <c r="W2545" i="12"/>
  <c r="T2546" i="12"/>
  <c r="U2546" i="12" s="1"/>
  <c r="V2546" i="12"/>
  <c r="W2546" i="12"/>
  <c r="T2547" i="12"/>
  <c r="U2547" i="12" s="1"/>
  <c r="V2547" i="12"/>
  <c r="W2547" i="12"/>
  <c r="T2548" i="12"/>
  <c r="U2548" i="12" s="1"/>
  <c r="V2548" i="12"/>
  <c r="W2548" i="12"/>
  <c r="T2549" i="12"/>
  <c r="U2549" i="12" s="1"/>
  <c r="V2549" i="12"/>
  <c r="W2549" i="12"/>
  <c r="T2550" i="12"/>
  <c r="U2550" i="12" s="1"/>
  <c r="V2550" i="12"/>
  <c r="W2550" i="12"/>
  <c r="T2551" i="12"/>
  <c r="U2551" i="12" s="1"/>
  <c r="V2551" i="12"/>
  <c r="W2551" i="12"/>
  <c r="T2552" i="12"/>
  <c r="U2552" i="12" s="1"/>
  <c r="A2552" i="12" s="1"/>
  <c r="V2552" i="12"/>
  <c r="W2552" i="12"/>
  <c r="T2553" i="12"/>
  <c r="U2553" i="12" s="1"/>
  <c r="V2553" i="12"/>
  <c r="W2553" i="12"/>
  <c r="T2554" i="12"/>
  <c r="U2554" i="12" s="1"/>
  <c r="V2554" i="12"/>
  <c r="W2554" i="12"/>
  <c r="T2555" i="12"/>
  <c r="U2555" i="12" s="1"/>
  <c r="A2555" i="12" s="1"/>
  <c r="V2555" i="12"/>
  <c r="W2555" i="12"/>
  <c r="T2556" i="12"/>
  <c r="U2556" i="12" s="1"/>
  <c r="V2556" i="12"/>
  <c r="W2556" i="12"/>
  <c r="T2557" i="12"/>
  <c r="U2557" i="12" s="1"/>
  <c r="V2557" i="12"/>
  <c r="W2557" i="12"/>
  <c r="T2558" i="12"/>
  <c r="U2558" i="12" s="1"/>
  <c r="V2558" i="12"/>
  <c r="W2558" i="12"/>
  <c r="T2559" i="12"/>
  <c r="U2559" i="12" s="1"/>
  <c r="V2559" i="12"/>
  <c r="W2559" i="12"/>
  <c r="T2560" i="12"/>
  <c r="U2560" i="12" s="1"/>
  <c r="V2560" i="12"/>
  <c r="W2560" i="12"/>
  <c r="T2561" i="12"/>
  <c r="U2561" i="12" s="1"/>
  <c r="V2561" i="12"/>
  <c r="W2561" i="12"/>
  <c r="T2562" i="12"/>
  <c r="U2562" i="12" s="1"/>
  <c r="V2562" i="12"/>
  <c r="W2562" i="12"/>
  <c r="T2563" i="12"/>
  <c r="U2563" i="12" s="1"/>
  <c r="V2563" i="12"/>
  <c r="W2563" i="12"/>
  <c r="T2564" i="12"/>
  <c r="U2564" i="12" s="1"/>
  <c r="V2564" i="12"/>
  <c r="W2564" i="12"/>
  <c r="T2565" i="12"/>
  <c r="U2565" i="12" s="1"/>
  <c r="V2565" i="12"/>
  <c r="W2565" i="12"/>
  <c r="T2566" i="12"/>
  <c r="U2566" i="12" s="1"/>
  <c r="V2566" i="12"/>
  <c r="W2566" i="12"/>
  <c r="T2567" i="12"/>
  <c r="U2567" i="12" s="1"/>
  <c r="V2567" i="12"/>
  <c r="W2567" i="12"/>
  <c r="T2568" i="12"/>
  <c r="U2568" i="12" s="1"/>
  <c r="V2568" i="12"/>
  <c r="W2568" i="12"/>
  <c r="T2569" i="12"/>
  <c r="U2569" i="12" s="1"/>
  <c r="V2569" i="12"/>
  <c r="W2569" i="12"/>
  <c r="T2570" i="12"/>
  <c r="U2570" i="12" s="1"/>
  <c r="V2570" i="12"/>
  <c r="W2570" i="12"/>
  <c r="T2571" i="12"/>
  <c r="U2571" i="12" s="1"/>
  <c r="V2571" i="12"/>
  <c r="W2571" i="12"/>
  <c r="T2572" i="12"/>
  <c r="U2572" i="12" s="1"/>
  <c r="V2572" i="12"/>
  <c r="W2572" i="12"/>
  <c r="T2573" i="12"/>
  <c r="U2573" i="12" s="1"/>
  <c r="V2573" i="12"/>
  <c r="W2573" i="12"/>
  <c r="T2574" i="12"/>
  <c r="U2574" i="12" s="1"/>
  <c r="V2574" i="12"/>
  <c r="W2574" i="12"/>
  <c r="T2575" i="12"/>
  <c r="U2575" i="12" s="1"/>
  <c r="V2575" i="12"/>
  <c r="W2575" i="12"/>
  <c r="T2576" i="12"/>
  <c r="U2576" i="12" s="1"/>
  <c r="V2576" i="12"/>
  <c r="W2576" i="12"/>
  <c r="T2577" i="12"/>
  <c r="U2577" i="12" s="1"/>
  <c r="V2577" i="12"/>
  <c r="W2577" i="12"/>
  <c r="T2578" i="12"/>
  <c r="U2578" i="12" s="1"/>
  <c r="V2578" i="12"/>
  <c r="W2578" i="12"/>
  <c r="T2579" i="12"/>
  <c r="U2579" i="12" s="1"/>
  <c r="V2579" i="12"/>
  <c r="W2579" i="12"/>
  <c r="T2580" i="12"/>
  <c r="U2580" i="12" s="1"/>
  <c r="V2580" i="12"/>
  <c r="W2580" i="12"/>
  <c r="T2581" i="12"/>
  <c r="U2581" i="12" s="1"/>
  <c r="V2581" i="12"/>
  <c r="W2581" i="12"/>
  <c r="T2582" i="12"/>
  <c r="U2582" i="12" s="1"/>
  <c r="V2582" i="12"/>
  <c r="W2582" i="12"/>
  <c r="T2583" i="12"/>
  <c r="U2583" i="12" s="1"/>
  <c r="V2583" i="12"/>
  <c r="W2583" i="12"/>
  <c r="T2584" i="12"/>
  <c r="U2584" i="12" s="1"/>
  <c r="V2584" i="12"/>
  <c r="W2584" i="12"/>
  <c r="T2585" i="12"/>
  <c r="U2585" i="12" s="1"/>
  <c r="V2585" i="12"/>
  <c r="W2585" i="12"/>
  <c r="T2586" i="12"/>
  <c r="U2586" i="12" s="1"/>
  <c r="V2586" i="12"/>
  <c r="W2586" i="12"/>
  <c r="T2587" i="12"/>
  <c r="U2587" i="12" s="1"/>
  <c r="V2587" i="12"/>
  <c r="W2587" i="12"/>
  <c r="T2588" i="12"/>
  <c r="U2588" i="12" s="1"/>
  <c r="V2588" i="12"/>
  <c r="W2588" i="12"/>
  <c r="T2589" i="12"/>
  <c r="U2589" i="12" s="1"/>
  <c r="V2589" i="12"/>
  <c r="W2589" i="12"/>
  <c r="T2590" i="12"/>
  <c r="U2590" i="12" s="1"/>
  <c r="V2590" i="12"/>
  <c r="W2590" i="12"/>
  <c r="T2591" i="12"/>
  <c r="U2591" i="12" s="1"/>
  <c r="V2591" i="12"/>
  <c r="W2591" i="12"/>
  <c r="T2592" i="12"/>
  <c r="U2592" i="12" s="1"/>
  <c r="V2592" i="12"/>
  <c r="W2592" i="12"/>
  <c r="T2593" i="12"/>
  <c r="U2593" i="12" s="1"/>
  <c r="V2593" i="12"/>
  <c r="W2593" i="12"/>
  <c r="T2594" i="12"/>
  <c r="U2594" i="12" s="1"/>
  <c r="V2594" i="12"/>
  <c r="W2594" i="12"/>
  <c r="T2595" i="12"/>
  <c r="U2595" i="12" s="1"/>
  <c r="V2595" i="12"/>
  <c r="W2595" i="12"/>
  <c r="T2596" i="12"/>
  <c r="U2596" i="12" s="1"/>
  <c r="V2596" i="12"/>
  <c r="W2596" i="12"/>
  <c r="T2597" i="12"/>
  <c r="U2597" i="12" s="1"/>
  <c r="A2597" i="12" s="1"/>
  <c r="V2597" i="12"/>
  <c r="W2597" i="12"/>
  <c r="T2598" i="12"/>
  <c r="U2598" i="12" s="1"/>
  <c r="V2598" i="12"/>
  <c r="W2598" i="12"/>
  <c r="T2599" i="12"/>
  <c r="U2599" i="12" s="1"/>
  <c r="V2599" i="12"/>
  <c r="W2599" i="12"/>
  <c r="T2600" i="12"/>
  <c r="U2600" i="12" s="1"/>
  <c r="V2600" i="12"/>
  <c r="W2600" i="12"/>
  <c r="T2601" i="12"/>
  <c r="U2601" i="12" s="1"/>
  <c r="V2601" i="12"/>
  <c r="W2601" i="12"/>
  <c r="T2602" i="12"/>
  <c r="U2602" i="12" s="1"/>
  <c r="V2602" i="12"/>
  <c r="W2602" i="12"/>
  <c r="T2603" i="12"/>
  <c r="U2603" i="12" s="1"/>
  <c r="V2603" i="12"/>
  <c r="W2603" i="12"/>
  <c r="T2604" i="12"/>
  <c r="U2604" i="12" s="1"/>
  <c r="V2604" i="12"/>
  <c r="W2604" i="12"/>
  <c r="T2605" i="12"/>
  <c r="U2605" i="12" s="1"/>
  <c r="V2605" i="12"/>
  <c r="W2605" i="12"/>
  <c r="T2606" i="12"/>
  <c r="U2606" i="12" s="1"/>
  <c r="V2606" i="12"/>
  <c r="W2606" i="12"/>
  <c r="T2607" i="12"/>
  <c r="U2607" i="12" s="1"/>
  <c r="V2607" i="12"/>
  <c r="W2607" i="12"/>
  <c r="T2608" i="12"/>
  <c r="U2608" i="12" s="1"/>
  <c r="V2608" i="12"/>
  <c r="W2608" i="12"/>
  <c r="T2609" i="12"/>
  <c r="U2609" i="12" s="1"/>
  <c r="V2609" i="12"/>
  <c r="W2609" i="12"/>
  <c r="T2610" i="12"/>
  <c r="U2610" i="12" s="1"/>
  <c r="V2610" i="12"/>
  <c r="W2610" i="12"/>
  <c r="T2611" i="12"/>
  <c r="U2611" i="12" s="1"/>
  <c r="V2611" i="12"/>
  <c r="W2611" i="12"/>
  <c r="T2612" i="12"/>
  <c r="U2612" i="12" s="1"/>
  <c r="V2612" i="12"/>
  <c r="W2612" i="12"/>
  <c r="T2613" i="12"/>
  <c r="U2613" i="12" s="1"/>
  <c r="V2613" i="12"/>
  <c r="W2613" i="12"/>
  <c r="T2614" i="12"/>
  <c r="U2614" i="12" s="1"/>
  <c r="V2614" i="12"/>
  <c r="W2614" i="12"/>
  <c r="T2615" i="12"/>
  <c r="U2615" i="12" s="1"/>
  <c r="V2615" i="12"/>
  <c r="W2615" i="12"/>
  <c r="T2616" i="12"/>
  <c r="U2616" i="12" s="1"/>
  <c r="V2616" i="12"/>
  <c r="W2616" i="12"/>
  <c r="T2617" i="12"/>
  <c r="U2617" i="12" s="1"/>
  <c r="V2617" i="12"/>
  <c r="W2617" i="12"/>
  <c r="T2618" i="12"/>
  <c r="U2618" i="12" s="1"/>
  <c r="V2618" i="12"/>
  <c r="W2618" i="12"/>
  <c r="T2619" i="12"/>
  <c r="U2619" i="12" s="1"/>
  <c r="V2619" i="12"/>
  <c r="W2619" i="12"/>
  <c r="T2620" i="12"/>
  <c r="U2620" i="12" s="1"/>
  <c r="V2620" i="12"/>
  <c r="W2620" i="12"/>
  <c r="T2621" i="12"/>
  <c r="U2621" i="12" s="1"/>
  <c r="V2621" i="12"/>
  <c r="W2621" i="12"/>
  <c r="T2622" i="12"/>
  <c r="U2622" i="12" s="1"/>
  <c r="V2622" i="12"/>
  <c r="W2622" i="12"/>
  <c r="T2623" i="12"/>
  <c r="U2623" i="12" s="1"/>
  <c r="V2623" i="12"/>
  <c r="W2623" i="12"/>
  <c r="T2624" i="12"/>
  <c r="U2624" i="12" s="1"/>
  <c r="V2624" i="12"/>
  <c r="W2624" i="12"/>
  <c r="T2625" i="12"/>
  <c r="U2625" i="12" s="1"/>
  <c r="V2625" i="12"/>
  <c r="W2625" i="12"/>
  <c r="T2626" i="12"/>
  <c r="U2626" i="12" s="1"/>
  <c r="V2626" i="12"/>
  <c r="W2626" i="12"/>
  <c r="T2627" i="12"/>
  <c r="U2627" i="12" s="1"/>
  <c r="V2627" i="12"/>
  <c r="W2627" i="12"/>
  <c r="T2628" i="12"/>
  <c r="U2628" i="12" s="1"/>
  <c r="V2628" i="12"/>
  <c r="W2628" i="12"/>
  <c r="T2629" i="12"/>
  <c r="U2629" i="12" s="1"/>
  <c r="V2629" i="12"/>
  <c r="W2629" i="12"/>
  <c r="T2630" i="12"/>
  <c r="U2630" i="12" s="1"/>
  <c r="V2630" i="12"/>
  <c r="W2630" i="12"/>
  <c r="T2631" i="12"/>
  <c r="U2631" i="12" s="1"/>
  <c r="V2631" i="12"/>
  <c r="W2631" i="12"/>
  <c r="T2632" i="12"/>
  <c r="U2632" i="12" s="1"/>
  <c r="V2632" i="12"/>
  <c r="W2632" i="12"/>
  <c r="T2633" i="12"/>
  <c r="U2633" i="12" s="1"/>
  <c r="V2633" i="12"/>
  <c r="W2633" i="12"/>
  <c r="T2634" i="12"/>
  <c r="U2634" i="12" s="1"/>
  <c r="V2634" i="12"/>
  <c r="W2634" i="12"/>
  <c r="T2635" i="12"/>
  <c r="U2635" i="12" s="1"/>
  <c r="V2635" i="12"/>
  <c r="W2635" i="12"/>
  <c r="T2636" i="12"/>
  <c r="U2636" i="12" s="1"/>
  <c r="V2636" i="12"/>
  <c r="W2636" i="12"/>
  <c r="T2637" i="12"/>
  <c r="U2637" i="12" s="1"/>
  <c r="V2637" i="12"/>
  <c r="W2637" i="12"/>
  <c r="T2638" i="12"/>
  <c r="U2638" i="12" s="1"/>
  <c r="V2638" i="12"/>
  <c r="W2638" i="12"/>
  <c r="T2639" i="12"/>
  <c r="U2639" i="12" s="1"/>
  <c r="V2639" i="12"/>
  <c r="W2639" i="12"/>
  <c r="T2640" i="12"/>
  <c r="U2640" i="12" s="1"/>
  <c r="V2640" i="12"/>
  <c r="W2640" i="12"/>
  <c r="T2641" i="12"/>
  <c r="U2641" i="12" s="1"/>
  <c r="V2641" i="12"/>
  <c r="W2641" i="12"/>
  <c r="T2642" i="12"/>
  <c r="U2642" i="12" s="1"/>
  <c r="V2642" i="12"/>
  <c r="W2642" i="12"/>
  <c r="T2643" i="12"/>
  <c r="U2643" i="12" s="1"/>
  <c r="V2643" i="12"/>
  <c r="W2643" i="12"/>
  <c r="T2644" i="12"/>
  <c r="U2644" i="12" s="1"/>
  <c r="V2644" i="12"/>
  <c r="W2644" i="12"/>
  <c r="T2645" i="12"/>
  <c r="U2645" i="12" s="1"/>
  <c r="V2645" i="12"/>
  <c r="W2645" i="12"/>
  <c r="T2646" i="12"/>
  <c r="U2646" i="12" s="1"/>
  <c r="V2646" i="12"/>
  <c r="W2646" i="12"/>
  <c r="T2647" i="12"/>
  <c r="U2647" i="12" s="1"/>
  <c r="V2647" i="12"/>
  <c r="W2647" i="12"/>
  <c r="T2648" i="12"/>
  <c r="U2648" i="12" s="1"/>
  <c r="V2648" i="12"/>
  <c r="W2648" i="12"/>
  <c r="T2649" i="12"/>
  <c r="U2649" i="12" s="1"/>
  <c r="V2649" i="12"/>
  <c r="W2649" i="12"/>
  <c r="T2650" i="12"/>
  <c r="U2650" i="12" s="1"/>
  <c r="V2650" i="12"/>
  <c r="W2650" i="12"/>
  <c r="T2651" i="12"/>
  <c r="U2651" i="12" s="1"/>
  <c r="V2651" i="12"/>
  <c r="W2651" i="12"/>
  <c r="T2652" i="12"/>
  <c r="U2652" i="12" s="1"/>
  <c r="V2652" i="12"/>
  <c r="W2652" i="12"/>
  <c r="T2653" i="12"/>
  <c r="U2653" i="12" s="1"/>
  <c r="V2653" i="12"/>
  <c r="W2653" i="12"/>
  <c r="T2654" i="12"/>
  <c r="U2654" i="12" s="1"/>
  <c r="V2654" i="12"/>
  <c r="W2654" i="12"/>
  <c r="T2655" i="12"/>
  <c r="U2655" i="12" s="1"/>
  <c r="V2655" i="12"/>
  <c r="W2655" i="12"/>
  <c r="T2656" i="12"/>
  <c r="U2656" i="12" s="1"/>
  <c r="V2656" i="12"/>
  <c r="W2656" i="12"/>
  <c r="T2657" i="12"/>
  <c r="U2657" i="12" s="1"/>
  <c r="V2657" i="12"/>
  <c r="W2657" i="12"/>
  <c r="T2658" i="12"/>
  <c r="U2658" i="12" s="1"/>
  <c r="V2658" i="12"/>
  <c r="W2658" i="12"/>
  <c r="T2659" i="12"/>
  <c r="U2659" i="12" s="1"/>
  <c r="V2659" i="12"/>
  <c r="W2659" i="12"/>
  <c r="T2660" i="12"/>
  <c r="U2660" i="12" s="1"/>
  <c r="V2660" i="12"/>
  <c r="W2660" i="12"/>
  <c r="T2661" i="12"/>
  <c r="U2661" i="12" s="1"/>
  <c r="V2661" i="12"/>
  <c r="W2661" i="12"/>
  <c r="T2662" i="12"/>
  <c r="U2662" i="12" s="1"/>
  <c r="V2662" i="12"/>
  <c r="W2662" i="12"/>
  <c r="T2663" i="12"/>
  <c r="U2663" i="12" s="1"/>
  <c r="V2663" i="12"/>
  <c r="W2663" i="12"/>
  <c r="T2664" i="12"/>
  <c r="U2664" i="12" s="1"/>
  <c r="V2664" i="12"/>
  <c r="W2664" i="12"/>
  <c r="T2665" i="12"/>
  <c r="U2665" i="12" s="1"/>
  <c r="V2665" i="12"/>
  <c r="W2665" i="12"/>
  <c r="T2666" i="12"/>
  <c r="U2666" i="12" s="1"/>
  <c r="V2666" i="12"/>
  <c r="W2666" i="12"/>
  <c r="T2667" i="12"/>
  <c r="U2667" i="12" s="1"/>
  <c r="V2667" i="12"/>
  <c r="W2667" i="12"/>
  <c r="T2668" i="12"/>
  <c r="U2668" i="12" s="1"/>
  <c r="V2668" i="12"/>
  <c r="W2668" i="12"/>
  <c r="T2669" i="12"/>
  <c r="U2669" i="12" s="1"/>
  <c r="V2669" i="12"/>
  <c r="W2669" i="12"/>
  <c r="T2670" i="12"/>
  <c r="U2670" i="12" s="1"/>
  <c r="V2670" i="12"/>
  <c r="W2670" i="12"/>
  <c r="T2671" i="12"/>
  <c r="U2671" i="12" s="1"/>
  <c r="V2671" i="12"/>
  <c r="W2671" i="12"/>
  <c r="T2672" i="12"/>
  <c r="U2672" i="12" s="1"/>
  <c r="V2672" i="12"/>
  <c r="W2672" i="12"/>
  <c r="T2673" i="12"/>
  <c r="U2673" i="12" s="1"/>
  <c r="V2673" i="12"/>
  <c r="W2673" i="12"/>
  <c r="T2674" i="12"/>
  <c r="U2674" i="12" s="1"/>
  <c r="V2674" i="12"/>
  <c r="W2674" i="12"/>
  <c r="T2675" i="12"/>
  <c r="U2675" i="12" s="1"/>
  <c r="V2675" i="12"/>
  <c r="W2675" i="12"/>
  <c r="T2676" i="12"/>
  <c r="U2676" i="12" s="1"/>
  <c r="V2676" i="12"/>
  <c r="W2676" i="12"/>
  <c r="T2677" i="12"/>
  <c r="U2677" i="12" s="1"/>
  <c r="V2677" i="12"/>
  <c r="W2677" i="12"/>
  <c r="T2678" i="12"/>
  <c r="U2678" i="12" s="1"/>
  <c r="V2678" i="12"/>
  <c r="W2678" i="12"/>
  <c r="T2679" i="12"/>
  <c r="U2679" i="12" s="1"/>
  <c r="V2679" i="12"/>
  <c r="W2679" i="12"/>
  <c r="T2680" i="12"/>
  <c r="U2680" i="12" s="1"/>
  <c r="V2680" i="12"/>
  <c r="W2680" i="12"/>
  <c r="T2681" i="12"/>
  <c r="U2681" i="12" s="1"/>
  <c r="V2681" i="12"/>
  <c r="W2681" i="12"/>
  <c r="T2682" i="12"/>
  <c r="U2682" i="12" s="1"/>
  <c r="V2682" i="12"/>
  <c r="W2682" i="12"/>
  <c r="T2683" i="12"/>
  <c r="U2683" i="12" s="1"/>
  <c r="V2683" i="12"/>
  <c r="W2683" i="12"/>
  <c r="T2684" i="12"/>
  <c r="U2684" i="12" s="1"/>
  <c r="V2684" i="12"/>
  <c r="W2684" i="12"/>
  <c r="T2685" i="12"/>
  <c r="U2685" i="12" s="1"/>
  <c r="V2685" i="12"/>
  <c r="W2685" i="12"/>
  <c r="T2686" i="12"/>
  <c r="U2686" i="12" s="1"/>
  <c r="V2686" i="12"/>
  <c r="W2686" i="12"/>
  <c r="T2687" i="12"/>
  <c r="U2687" i="12" s="1"/>
  <c r="V2687" i="12"/>
  <c r="W2687" i="12"/>
  <c r="T2688" i="12"/>
  <c r="U2688" i="12" s="1"/>
  <c r="V2688" i="12"/>
  <c r="W2688" i="12"/>
  <c r="T2689" i="12"/>
  <c r="U2689" i="12" s="1"/>
  <c r="V2689" i="12"/>
  <c r="W2689" i="12"/>
  <c r="T2690" i="12"/>
  <c r="U2690" i="12" s="1"/>
  <c r="V2690" i="12"/>
  <c r="W2690" i="12"/>
  <c r="T2691" i="12"/>
  <c r="U2691" i="12" s="1"/>
  <c r="V2691" i="12"/>
  <c r="W2691" i="12"/>
  <c r="T2692" i="12"/>
  <c r="U2692" i="12" s="1"/>
  <c r="V2692" i="12"/>
  <c r="W2692" i="12"/>
  <c r="T2693" i="12"/>
  <c r="U2693" i="12" s="1"/>
  <c r="V2693" i="12"/>
  <c r="W2693" i="12"/>
  <c r="T2694" i="12"/>
  <c r="U2694" i="12" s="1"/>
  <c r="V2694" i="12"/>
  <c r="W2694" i="12"/>
  <c r="T2695" i="12"/>
  <c r="U2695" i="12" s="1"/>
  <c r="V2695" i="12"/>
  <c r="W2695" i="12"/>
  <c r="T2696" i="12"/>
  <c r="U2696" i="12" s="1"/>
  <c r="V2696" i="12"/>
  <c r="W2696" i="12"/>
  <c r="T2697" i="12"/>
  <c r="U2697" i="12" s="1"/>
  <c r="V2697" i="12"/>
  <c r="W2697" i="12"/>
  <c r="T2698" i="12"/>
  <c r="U2698" i="12" s="1"/>
  <c r="V2698" i="12"/>
  <c r="W2698" i="12"/>
  <c r="T2699" i="12"/>
  <c r="U2699" i="12" s="1"/>
  <c r="V2699" i="12"/>
  <c r="W2699" i="12"/>
  <c r="T2700" i="12"/>
  <c r="U2700" i="12" s="1"/>
  <c r="V2700" i="12"/>
  <c r="W2700" i="12"/>
  <c r="T2701" i="12"/>
  <c r="U2701" i="12" s="1"/>
  <c r="V2701" i="12"/>
  <c r="W2701" i="12"/>
  <c r="T2702" i="12"/>
  <c r="U2702" i="12" s="1"/>
  <c r="V2702" i="12"/>
  <c r="W2702" i="12"/>
  <c r="T2703" i="12"/>
  <c r="U2703" i="12" s="1"/>
  <c r="V2703" i="12"/>
  <c r="W2703" i="12"/>
  <c r="T2704" i="12"/>
  <c r="U2704" i="12" s="1"/>
  <c r="V2704" i="12"/>
  <c r="W2704" i="12"/>
  <c r="T2705" i="12"/>
  <c r="U2705" i="12" s="1"/>
  <c r="V2705" i="12"/>
  <c r="W2705" i="12"/>
  <c r="T2706" i="12"/>
  <c r="U2706" i="12" s="1"/>
  <c r="V2706" i="12"/>
  <c r="W2706" i="12"/>
  <c r="T2707" i="12"/>
  <c r="U2707" i="12" s="1"/>
  <c r="V2707" i="12"/>
  <c r="W2707" i="12"/>
  <c r="T2708" i="12"/>
  <c r="U2708" i="12" s="1"/>
  <c r="V2708" i="12"/>
  <c r="W2708" i="12"/>
  <c r="T2709" i="12"/>
  <c r="U2709" i="12" s="1"/>
  <c r="V2709" i="12"/>
  <c r="W2709" i="12"/>
  <c r="T2710" i="12"/>
  <c r="U2710" i="12" s="1"/>
  <c r="V2710" i="12"/>
  <c r="W2710" i="12"/>
  <c r="T2711" i="12"/>
  <c r="U2711" i="12" s="1"/>
  <c r="V2711" i="12"/>
  <c r="W2711" i="12"/>
  <c r="T2712" i="12"/>
  <c r="U2712" i="12" s="1"/>
  <c r="A2712" i="12" s="1"/>
  <c r="V2712" i="12"/>
  <c r="W2712" i="12"/>
  <c r="T2713" i="12"/>
  <c r="U2713" i="12" s="1"/>
  <c r="A2713" i="12" s="1"/>
  <c r="V2713" i="12"/>
  <c r="W2713" i="12"/>
  <c r="T2714" i="12"/>
  <c r="U2714" i="12" s="1"/>
  <c r="A2714" i="12" s="1"/>
  <c r="V2714" i="12"/>
  <c r="W2714" i="12"/>
  <c r="T2715" i="12"/>
  <c r="U2715" i="12" s="1"/>
  <c r="A2715" i="12" s="1"/>
  <c r="V2715" i="12"/>
  <c r="W2715" i="12"/>
  <c r="T2716" i="12"/>
  <c r="U2716" i="12" s="1"/>
  <c r="V2716" i="12"/>
  <c r="W2716" i="12"/>
  <c r="T2717" i="12"/>
  <c r="U2717" i="12" s="1"/>
  <c r="V2717" i="12"/>
  <c r="W2717" i="12"/>
  <c r="T2718" i="12"/>
  <c r="U2718" i="12" s="1"/>
  <c r="V2718" i="12"/>
  <c r="W2718" i="12"/>
  <c r="T2719" i="12"/>
  <c r="U2719" i="12" s="1"/>
  <c r="V2719" i="12"/>
  <c r="W2719" i="12"/>
  <c r="T2720" i="12"/>
  <c r="U2720" i="12" s="1"/>
  <c r="V2720" i="12"/>
  <c r="W2720" i="12"/>
  <c r="T2721" i="12"/>
  <c r="U2721" i="12" s="1"/>
  <c r="V2721" i="12"/>
  <c r="W2721" i="12"/>
  <c r="T2722" i="12"/>
  <c r="U2722" i="12" s="1"/>
  <c r="V2722" i="12"/>
  <c r="W2722" i="12"/>
  <c r="T2723" i="12"/>
  <c r="U2723" i="12" s="1"/>
  <c r="V2723" i="12"/>
  <c r="W2723" i="12"/>
  <c r="T2724" i="12"/>
  <c r="U2724" i="12" s="1"/>
  <c r="V2724" i="12"/>
  <c r="W2724" i="12"/>
  <c r="T2725" i="12"/>
  <c r="U2725" i="12" s="1"/>
  <c r="V2725" i="12"/>
  <c r="W2725" i="12"/>
  <c r="T2726" i="12"/>
  <c r="U2726" i="12" s="1"/>
  <c r="V2726" i="12"/>
  <c r="W2726" i="12"/>
  <c r="T2727" i="12"/>
  <c r="U2727" i="12" s="1"/>
  <c r="V2727" i="12"/>
  <c r="W2727" i="12"/>
  <c r="T2728" i="12"/>
  <c r="U2728" i="12" s="1"/>
  <c r="V2728" i="12"/>
  <c r="W2728" i="12"/>
  <c r="T2729" i="12"/>
  <c r="U2729" i="12" s="1"/>
  <c r="V2729" i="12"/>
  <c r="W2729" i="12"/>
  <c r="T2730" i="12"/>
  <c r="U2730" i="12" s="1"/>
  <c r="V2730" i="12"/>
  <c r="W2730" i="12"/>
  <c r="T2731" i="12"/>
  <c r="U2731" i="12" s="1"/>
  <c r="Y2731" i="12" s="1"/>
  <c r="V2731" i="12"/>
  <c r="W2731" i="12"/>
  <c r="T2732" i="12"/>
  <c r="U2732" i="12" s="1"/>
  <c r="Y2732" i="12" s="1"/>
  <c r="V2732" i="12"/>
  <c r="W2732" i="12"/>
  <c r="T2733" i="12"/>
  <c r="U2733" i="12" s="1"/>
  <c r="Y2733" i="12" s="1"/>
  <c r="V2733" i="12"/>
  <c r="W2733" i="12"/>
  <c r="T2734" i="12"/>
  <c r="U2734" i="12" s="1"/>
  <c r="Y2734" i="12" s="1"/>
  <c r="V2734" i="12"/>
  <c r="W2734" i="12"/>
  <c r="T2735" i="12"/>
  <c r="U2735" i="12" s="1"/>
  <c r="Y2735" i="12" s="1"/>
  <c r="V2735" i="12"/>
  <c r="W2735" i="12"/>
  <c r="T2736" i="12"/>
  <c r="U2736" i="12" s="1"/>
  <c r="Y2736" i="12" s="1"/>
  <c r="V2736" i="12"/>
  <c r="W2736" i="12"/>
  <c r="T2737" i="12"/>
  <c r="U2737" i="12" s="1"/>
  <c r="Y2737" i="12" s="1"/>
  <c r="V2737" i="12"/>
  <c r="W2737" i="12"/>
  <c r="T2738" i="12"/>
  <c r="U2738" i="12" s="1"/>
  <c r="Y2738" i="12" s="1"/>
  <c r="V2738" i="12"/>
  <c r="W2738" i="12"/>
  <c r="T2739" i="12"/>
  <c r="U2739" i="12" s="1"/>
  <c r="Y2739" i="12" s="1"/>
  <c r="V2739" i="12"/>
  <c r="W2739" i="12"/>
  <c r="T2740" i="12"/>
  <c r="U2740" i="12" s="1"/>
  <c r="V2740" i="12"/>
  <c r="W2740" i="12"/>
  <c r="T2741" i="12"/>
  <c r="U2741" i="12" s="1"/>
  <c r="V2741" i="12"/>
  <c r="W2741" i="12"/>
  <c r="T2742" i="12"/>
  <c r="U2742" i="12" s="1"/>
  <c r="V2742" i="12"/>
  <c r="W2742" i="12"/>
  <c r="T2743" i="12"/>
  <c r="U2743" i="12" s="1"/>
  <c r="V2743" i="12"/>
  <c r="W2743" i="12"/>
  <c r="T2744" i="12"/>
  <c r="U2744" i="12" s="1"/>
  <c r="V2744" i="12"/>
  <c r="W2744" i="12"/>
  <c r="T2745" i="12"/>
  <c r="U2745" i="12" s="1"/>
  <c r="V2745" i="12"/>
  <c r="W2745" i="12"/>
  <c r="T2746" i="12"/>
  <c r="U2746" i="12" s="1"/>
  <c r="V2746" i="12"/>
  <c r="W2746" i="12"/>
  <c r="T2747" i="12"/>
  <c r="U2747" i="12" s="1"/>
  <c r="V2747" i="12"/>
  <c r="W2747" i="12"/>
  <c r="T2748" i="12"/>
  <c r="U2748" i="12" s="1"/>
  <c r="V2748" i="12"/>
  <c r="W2748" i="12"/>
  <c r="T2749" i="12"/>
  <c r="U2749" i="12" s="1"/>
  <c r="V2749" i="12"/>
  <c r="W2749" i="12"/>
  <c r="T2750" i="12"/>
  <c r="U2750" i="12" s="1"/>
  <c r="V2750" i="12"/>
  <c r="W2750" i="12"/>
  <c r="T2751" i="12"/>
  <c r="U2751" i="12" s="1"/>
  <c r="V2751" i="12"/>
  <c r="W2751" i="12"/>
  <c r="T2752" i="12"/>
  <c r="U2752" i="12" s="1"/>
  <c r="V2752" i="12"/>
  <c r="W2752" i="12"/>
  <c r="T2753" i="12"/>
  <c r="U2753" i="12" s="1"/>
  <c r="V2753" i="12"/>
  <c r="W2753" i="12"/>
  <c r="T2754" i="12"/>
  <c r="U2754" i="12" s="1"/>
  <c r="V2754" i="12"/>
  <c r="W2754" i="12"/>
  <c r="T2755" i="12"/>
  <c r="U2755" i="12" s="1"/>
  <c r="V2755" i="12"/>
  <c r="W2755" i="12"/>
  <c r="T2756" i="12"/>
  <c r="U2756" i="12" s="1"/>
  <c r="V2756" i="12"/>
  <c r="W2756" i="12"/>
  <c r="T2757" i="12"/>
  <c r="U2757" i="12" s="1"/>
  <c r="V2757" i="12"/>
  <c r="W2757" i="12"/>
  <c r="T2758" i="12"/>
  <c r="U2758" i="12" s="1"/>
  <c r="V2758" i="12"/>
  <c r="W2758" i="12"/>
  <c r="T2759" i="12"/>
  <c r="U2759" i="12" s="1"/>
  <c r="A2759" i="12" s="1"/>
  <c r="V2759" i="12"/>
  <c r="W2759" i="12"/>
  <c r="T2760" i="12"/>
  <c r="U2760" i="12" s="1"/>
  <c r="A2760" i="12" s="1"/>
  <c r="V2760" i="12"/>
  <c r="W2760" i="12"/>
  <c r="T2761" i="12"/>
  <c r="U2761" i="12" s="1"/>
  <c r="A2761" i="12" s="1"/>
  <c r="V2761" i="12"/>
  <c r="W2761" i="12"/>
  <c r="T2762" i="12"/>
  <c r="U2762" i="12" s="1"/>
  <c r="A2762" i="12" s="1"/>
  <c r="V2762" i="12"/>
  <c r="W2762" i="12"/>
  <c r="U4" i="12"/>
  <c r="T5" i="12"/>
  <c r="U5" i="12" s="1"/>
  <c r="T7" i="12"/>
  <c r="U7" i="12" s="1"/>
  <c r="T9" i="12"/>
  <c r="U9" i="12" s="1"/>
  <c r="T10" i="12"/>
  <c r="U10" i="12" s="1"/>
  <c r="T11" i="12"/>
  <c r="U11" i="12" s="1"/>
  <c r="T13" i="12"/>
  <c r="U13" i="12" s="1"/>
  <c r="T15" i="12"/>
  <c r="U15" i="12" s="1"/>
  <c r="T16" i="12"/>
  <c r="U16" i="12" s="1"/>
  <c r="T17" i="12"/>
  <c r="U17" i="12" s="1"/>
  <c r="T18" i="12"/>
  <c r="U18" i="12" s="1"/>
  <c r="T20" i="12"/>
  <c r="U20" i="12" s="1"/>
  <c r="T21" i="12"/>
  <c r="U21" i="12" s="1"/>
  <c r="T22" i="12"/>
  <c r="U22" i="12" s="1"/>
  <c r="T23" i="12"/>
  <c r="U23" i="12" s="1"/>
  <c r="T24" i="12"/>
  <c r="U24" i="12" s="1"/>
  <c r="T25" i="12"/>
  <c r="U25" i="12" s="1"/>
  <c r="T26" i="12"/>
  <c r="U26" i="12" s="1"/>
  <c r="T27" i="12"/>
  <c r="U27" i="12" s="1"/>
  <c r="T28" i="12"/>
  <c r="U28" i="12" s="1"/>
  <c r="T30" i="12"/>
  <c r="U30" i="12" s="1"/>
  <c r="T32" i="12"/>
  <c r="U32" i="12" s="1"/>
  <c r="T34" i="12"/>
  <c r="U34" i="12" s="1"/>
  <c r="T36" i="12"/>
  <c r="U36" i="12" s="1"/>
  <c r="T37" i="12"/>
  <c r="U37" i="12" s="1"/>
  <c r="T38" i="12"/>
  <c r="U38" i="12" s="1"/>
  <c r="T39" i="12"/>
  <c r="U39" i="12" s="1"/>
  <c r="T40" i="12"/>
  <c r="U40" i="12" s="1"/>
  <c r="T41" i="12"/>
  <c r="U41" i="12" s="1"/>
  <c r="T42" i="12"/>
  <c r="U42" i="12" s="1"/>
  <c r="T43" i="12"/>
  <c r="U43" i="12" s="1"/>
  <c r="T44" i="12"/>
  <c r="U44" i="12" s="1"/>
  <c r="T45" i="12"/>
  <c r="U45" i="12" s="1"/>
  <c r="T46" i="12"/>
  <c r="U46" i="12" s="1"/>
  <c r="T47" i="12"/>
  <c r="U47" i="12" s="1"/>
  <c r="T48" i="12"/>
  <c r="U48" i="12" s="1"/>
  <c r="A48" i="12" s="1"/>
  <c r="T49" i="12"/>
  <c r="U49" i="12" s="1"/>
  <c r="T50" i="12"/>
  <c r="U50" i="12" s="1"/>
  <c r="T51" i="12"/>
  <c r="U51" i="12" s="1"/>
  <c r="T53" i="12"/>
  <c r="U53" i="12" s="1"/>
  <c r="T54" i="12"/>
  <c r="U54" i="12" s="1"/>
  <c r="T55" i="12"/>
  <c r="U55" i="12" s="1"/>
  <c r="A55" i="12" s="1"/>
  <c r="T56" i="12"/>
  <c r="U56" i="12" s="1"/>
  <c r="T57" i="12"/>
  <c r="U57" i="12" s="1"/>
  <c r="T58" i="12"/>
  <c r="U58" i="12" s="1"/>
  <c r="T59" i="12"/>
  <c r="U59" i="12" s="1"/>
  <c r="T60" i="12"/>
  <c r="U60" i="12" s="1"/>
  <c r="T61" i="12"/>
  <c r="U61" i="12" s="1"/>
  <c r="A61" i="12" s="1"/>
  <c r="T62" i="12"/>
  <c r="U62" i="12" s="1"/>
  <c r="T63" i="12"/>
  <c r="U63" i="12" s="1"/>
  <c r="T64" i="12"/>
  <c r="U64" i="12" s="1"/>
  <c r="T66" i="12"/>
  <c r="U66" i="12" s="1"/>
  <c r="T67" i="12"/>
  <c r="U67" i="12" s="1"/>
  <c r="T68" i="12"/>
  <c r="U68" i="12" s="1"/>
  <c r="T69" i="12"/>
  <c r="U69" i="12" s="1"/>
  <c r="T70" i="12"/>
  <c r="U70" i="12" s="1"/>
  <c r="T71" i="12"/>
  <c r="U71" i="12" s="1"/>
  <c r="T72" i="12"/>
  <c r="U72" i="12" s="1"/>
  <c r="T73" i="12"/>
  <c r="U73" i="12" s="1"/>
  <c r="T74" i="12"/>
  <c r="U74" i="12" s="1"/>
  <c r="A74" i="12" s="1"/>
  <c r="T75" i="12"/>
  <c r="U75" i="12" s="1"/>
  <c r="T76" i="12"/>
  <c r="U76" i="12" s="1"/>
  <c r="T77" i="12"/>
  <c r="U77" i="12" s="1"/>
  <c r="T79" i="12"/>
  <c r="U79" i="12" s="1"/>
  <c r="T80" i="12"/>
  <c r="U80" i="12" s="1"/>
  <c r="T81" i="12"/>
  <c r="U81" i="12" s="1"/>
  <c r="T82" i="12"/>
  <c r="U82" i="12" s="1"/>
  <c r="T83" i="12"/>
  <c r="U83" i="12" s="1"/>
  <c r="A83" i="12" s="1"/>
  <c r="T84" i="12"/>
  <c r="U84" i="12" s="1"/>
  <c r="T85" i="12"/>
  <c r="U85" i="12" s="1"/>
  <c r="A85" i="12" s="1"/>
  <c r="T86" i="12"/>
  <c r="U86" i="12" s="1"/>
  <c r="T88" i="12"/>
  <c r="U88" i="12" s="1"/>
  <c r="T90" i="12"/>
  <c r="U90" i="12" s="1"/>
  <c r="T92" i="12"/>
  <c r="U92" i="12" s="1"/>
  <c r="T94" i="12"/>
  <c r="U94" i="12" s="1"/>
  <c r="T96" i="12"/>
  <c r="U96" i="12" s="1"/>
  <c r="T97" i="12"/>
  <c r="U97" i="12" s="1"/>
  <c r="T98" i="12"/>
  <c r="U98" i="12" s="1"/>
  <c r="T99" i="12"/>
  <c r="U99" i="12" s="1"/>
  <c r="T100" i="12"/>
  <c r="U100" i="12" s="1"/>
  <c r="T101" i="12"/>
  <c r="U101" i="12" s="1"/>
  <c r="T102" i="12"/>
  <c r="U102" i="12" s="1"/>
  <c r="T103" i="12"/>
  <c r="U103" i="12" s="1"/>
  <c r="T104" i="12"/>
  <c r="U104" i="12" s="1"/>
  <c r="A104" i="12" s="1"/>
  <c r="T105" i="12"/>
  <c r="U105" i="12" s="1"/>
  <c r="T106" i="12"/>
  <c r="U106" i="12" s="1"/>
  <c r="T107" i="12"/>
  <c r="U107" i="12" s="1"/>
  <c r="T108" i="12"/>
  <c r="U108" i="12" s="1"/>
  <c r="T109" i="12"/>
  <c r="U109" i="12" s="1"/>
  <c r="T110" i="12"/>
  <c r="U110" i="12" s="1"/>
  <c r="T111" i="12"/>
  <c r="U111" i="12" s="1"/>
  <c r="T112" i="12"/>
  <c r="U112" i="12" s="1"/>
  <c r="A112" i="12" s="1"/>
  <c r="T113" i="12"/>
  <c r="U113" i="12" s="1"/>
  <c r="T114" i="12"/>
  <c r="U114" i="12" s="1"/>
  <c r="T115" i="12"/>
  <c r="U115" i="12" s="1"/>
  <c r="T116" i="12"/>
  <c r="U116" i="12" s="1"/>
  <c r="T117" i="12"/>
  <c r="U117" i="12" s="1"/>
  <c r="T118" i="12"/>
  <c r="U118" i="12" s="1"/>
  <c r="T119" i="12"/>
  <c r="U119" i="12" s="1"/>
  <c r="T121" i="12"/>
  <c r="U121" i="12" s="1"/>
  <c r="T122" i="12"/>
  <c r="U122" i="12" s="1"/>
  <c r="T123" i="12"/>
  <c r="U123" i="12" s="1"/>
  <c r="T124" i="12"/>
  <c r="U124" i="12" s="1"/>
  <c r="T125" i="12"/>
  <c r="U125" i="12" s="1"/>
  <c r="T126" i="12"/>
  <c r="U126" i="12" s="1"/>
  <c r="T127" i="12"/>
  <c r="U127" i="12" s="1"/>
  <c r="T128" i="12"/>
  <c r="U128" i="12" s="1"/>
  <c r="T129" i="12"/>
  <c r="U129" i="12" s="1"/>
  <c r="A129" i="12" s="1"/>
  <c r="T130" i="12"/>
  <c r="U130" i="12" s="1"/>
  <c r="T131" i="12"/>
  <c r="U131" i="12" s="1"/>
  <c r="T132" i="12"/>
  <c r="U132" i="12" s="1"/>
  <c r="T133" i="12"/>
  <c r="U133" i="12" s="1"/>
  <c r="T134" i="12"/>
  <c r="U134" i="12" s="1"/>
  <c r="T135" i="12"/>
  <c r="U135" i="12" s="1"/>
  <c r="T136" i="12"/>
  <c r="U136" i="12" s="1"/>
  <c r="T138" i="12"/>
  <c r="U138" i="12" s="1"/>
  <c r="T139" i="12"/>
  <c r="U139" i="12" s="1"/>
  <c r="T140" i="12"/>
  <c r="U140" i="12" s="1"/>
  <c r="T141" i="12"/>
  <c r="U141" i="12" s="1"/>
  <c r="T142" i="12"/>
  <c r="U142" i="12" s="1"/>
  <c r="T143" i="12"/>
  <c r="U143" i="12" s="1"/>
  <c r="T144" i="12"/>
  <c r="U144" i="12" s="1"/>
  <c r="T145" i="12"/>
  <c r="U145" i="12" s="1"/>
  <c r="T146" i="12"/>
  <c r="U146" i="12" s="1"/>
  <c r="T147" i="12"/>
  <c r="U147" i="12" s="1"/>
  <c r="T148" i="12"/>
  <c r="U148" i="12" s="1"/>
  <c r="T149" i="12"/>
  <c r="U149" i="12" s="1"/>
  <c r="T150" i="12"/>
  <c r="U150" i="12" s="1"/>
  <c r="T151" i="12"/>
  <c r="U151" i="12" s="1"/>
  <c r="T152" i="12"/>
  <c r="U152" i="12" s="1"/>
  <c r="T153" i="12"/>
  <c r="U153" i="12" s="1"/>
  <c r="T154" i="12"/>
  <c r="U154" i="12" s="1"/>
  <c r="T155" i="12"/>
  <c r="U155" i="12" s="1"/>
  <c r="T156" i="12"/>
  <c r="U156" i="12" s="1"/>
  <c r="T157" i="12"/>
  <c r="U157" i="12" s="1"/>
  <c r="T158" i="12"/>
  <c r="U158" i="12" s="1"/>
  <c r="T159" i="12"/>
  <c r="U159" i="12" s="1"/>
  <c r="T160" i="12"/>
  <c r="U160" i="12" s="1"/>
  <c r="T161" i="12"/>
  <c r="U161" i="12" s="1"/>
  <c r="T162" i="12"/>
  <c r="U162" i="12" s="1"/>
  <c r="T163" i="12"/>
  <c r="U163" i="12" s="1"/>
  <c r="T164" i="12"/>
  <c r="U164" i="12" s="1"/>
  <c r="T165" i="12"/>
  <c r="U165" i="12" s="1"/>
  <c r="T166" i="12"/>
  <c r="U166" i="12" s="1"/>
  <c r="A166" i="12" s="1"/>
  <c r="T167" i="12"/>
  <c r="U167" i="12" s="1"/>
  <c r="T168" i="12"/>
  <c r="U168" i="12" s="1"/>
  <c r="T169" i="12"/>
  <c r="U169" i="12" s="1"/>
  <c r="T170" i="12"/>
  <c r="U170" i="12" s="1"/>
  <c r="T171" i="12"/>
  <c r="U171" i="12" s="1"/>
  <c r="T172" i="12"/>
  <c r="U172" i="12" s="1"/>
  <c r="T173" i="12"/>
  <c r="U173" i="12" s="1"/>
  <c r="T175" i="12"/>
  <c r="U175" i="12" s="1"/>
  <c r="T176" i="12"/>
  <c r="U176" i="12" s="1"/>
  <c r="T177" i="12"/>
  <c r="U177" i="12" s="1"/>
  <c r="T178" i="12"/>
  <c r="U178" i="12" s="1"/>
  <c r="T179" i="12"/>
  <c r="U179" i="12" s="1"/>
  <c r="T180" i="12"/>
  <c r="U180" i="12" s="1"/>
  <c r="T181" i="12"/>
  <c r="U181" i="12" s="1"/>
  <c r="T182" i="12"/>
  <c r="U182" i="12" s="1"/>
  <c r="T183" i="12"/>
  <c r="U183" i="12" s="1"/>
  <c r="T184" i="12"/>
  <c r="U184" i="12" s="1"/>
  <c r="T185" i="12"/>
  <c r="U185" i="12" s="1"/>
  <c r="T186" i="12"/>
  <c r="U186" i="12" s="1"/>
  <c r="T187" i="12"/>
  <c r="U187" i="12" s="1"/>
  <c r="T188" i="12"/>
  <c r="U188" i="12" s="1"/>
  <c r="T189" i="12"/>
  <c r="U189" i="12" s="1"/>
  <c r="T190" i="12"/>
  <c r="U190" i="12" s="1"/>
  <c r="T191" i="12"/>
  <c r="U191" i="12" s="1"/>
  <c r="A191" i="12" s="1"/>
  <c r="T192" i="12"/>
  <c r="U192" i="12" s="1"/>
  <c r="T193" i="12"/>
  <c r="U193" i="12" s="1"/>
  <c r="T194" i="12"/>
  <c r="U194" i="12" s="1"/>
  <c r="T195" i="12"/>
  <c r="U195" i="12" s="1"/>
  <c r="A195" i="12" s="1"/>
  <c r="T196" i="12"/>
  <c r="U196" i="12" s="1"/>
  <c r="T197" i="12"/>
  <c r="U197" i="12" s="1"/>
  <c r="T198" i="12"/>
  <c r="U198" i="12" s="1"/>
  <c r="T200" i="12"/>
  <c r="U200" i="12" s="1"/>
  <c r="T201" i="12"/>
  <c r="U201" i="12" s="1"/>
  <c r="T202" i="12"/>
  <c r="U202" i="12" s="1"/>
  <c r="T203" i="12"/>
  <c r="U203" i="12" s="1"/>
  <c r="T204" i="12"/>
  <c r="U204" i="12" s="1"/>
  <c r="T205" i="12"/>
  <c r="U205" i="12" s="1"/>
  <c r="T206" i="12"/>
  <c r="U206" i="12" s="1"/>
  <c r="T207" i="12"/>
  <c r="U207" i="12" s="1"/>
  <c r="T208" i="12"/>
  <c r="U208" i="12" s="1"/>
  <c r="T209" i="12"/>
  <c r="U209" i="12" s="1"/>
  <c r="T210" i="12"/>
  <c r="U210" i="12" s="1"/>
  <c r="T211" i="12"/>
  <c r="U211" i="12" s="1"/>
  <c r="T212" i="12"/>
  <c r="U212" i="12" s="1"/>
  <c r="T213" i="12"/>
  <c r="U213" i="12" s="1"/>
  <c r="T214" i="12"/>
  <c r="U214" i="12" s="1"/>
  <c r="T215" i="12"/>
  <c r="U215" i="12" s="1"/>
  <c r="T216" i="12"/>
  <c r="U216" i="12" s="1"/>
  <c r="T217" i="12"/>
  <c r="U217" i="12" s="1"/>
  <c r="T218" i="12"/>
  <c r="U218" i="12" s="1"/>
  <c r="T219" i="12"/>
  <c r="U219" i="12" s="1"/>
  <c r="T220" i="12"/>
  <c r="U220" i="12" s="1"/>
  <c r="A220" i="12" s="1"/>
  <c r="T221" i="12"/>
  <c r="U221" i="12" s="1"/>
  <c r="T222" i="12"/>
  <c r="U222" i="12" s="1"/>
  <c r="T223" i="12"/>
  <c r="U223" i="12" s="1"/>
  <c r="T224" i="12"/>
  <c r="U224" i="12" s="1"/>
  <c r="T225" i="12"/>
  <c r="U225" i="12" s="1"/>
  <c r="T226" i="12"/>
  <c r="U226" i="12" s="1"/>
  <c r="T227" i="12"/>
  <c r="U227" i="12" s="1"/>
  <c r="T229" i="12"/>
  <c r="U229" i="12" s="1"/>
  <c r="T230" i="12"/>
  <c r="U230" i="12" s="1"/>
  <c r="T231" i="12"/>
  <c r="U231" i="12" s="1"/>
  <c r="T232" i="12"/>
  <c r="U232" i="12" s="1"/>
  <c r="T233" i="12"/>
  <c r="U233" i="12" s="1"/>
  <c r="A233" i="12" s="1"/>
  <c r="T234" i="12"/>
  <c r="U234" i="12" s="1"/>
  <c r="T235" i="12"/>
  <c r="U235" i="12" s="1"/>
  <c r="T236" i="12"/>
  <c r="U236" i="12" s="1"/>
  <c r="T237" i="12"/>
  <c r="U237" i="12" s="1"/>
  <c r="T238" i="12"/>
  <c r="U238" i="12" s="1"/>
  <c r="T239" i="12"/>
  <c r="U239" i="12" s="1"/>
  <c r="T240" i="12"/>
  <c r="U240" i="12" s="1"/>
  <c r="T241" i="12"/>
  <c r="U241" i="12" s="1"/>
  <c r="T242" i="12"/>
  <c r="U242" i="12" s="1"/>
  <c r="T243" i="12"/>
  <c r="U243" i="12" s="1"/>
  <c r="T244" i="12"/>
  <c r="U244" i="12" s="1"/>
  <c r="T245" i="12"/>
  <c r="U245" i="12" s="1"/>
  <c r="T246" i="12"/>
  <c r="U246" i="12" s="1"/>
  <c r="A246" i="12" s="1"/>
  <c r="T247" i="12"/>
  <c r="U247" i="12" s="1"/>
  <c r="T248" i="12"/>
  <c r="U248" i="12" s="1"/>
  <c r="T249" i="12"/>
  <c r="U249" i="12" s="1"/>
  <c r="T250" i="12"/>
  <c r="U250" i="12" s="1"/>
  <c r="T251" i="12"/>
  <c r="U251" i="12" s="1"/>
  <c r="T252" i="12"/>
  <c r="U252" i="12" s="1"/>
  <c r="T253" i="12"/>
  <c r="U253" i="12" s="1"/>
  <c r="T254" i="12"/>
  <c r="U254" i="12" s="1"/>
  <c r="T255" i="12"/>
  <c r="U255" i="12" s="1"/>
  <c r="T256" i="12"/>
  <c r="U256" i="12" s="1"/>
  <c r="T258" i="12"/>
  <c r="U258" i="12" s="1"/>
  <c r="T259" i="12"/>
  <c r="U259" i="12" s="1"/>
  <c r="T260" i="12"/>
  <c r="U260" i="12" s="1"/>
  <c r="T261" i="12"/>
  <c r="U261" i="12" s="1"/>
  <c r="T262" i="12"/>
  <c r="U262" i="12" s="1"/>
  <c r="T263" i="12"/>
  <c r="U263" i="12" s="1"/>
  <c r="T264" i="12"/>
  <c r="U264" i="12" s="1"/>
  <c r="T265" i="12"/>
  <c r="U265" i="12" s="1"/>
  <c r="T266" i="12"/>
  <c r="U266" i="12" s="1"/>
  <c r="T267" i="12"/>
  <c r="U267" i="12" s="1"/>
  <c r="T268" i="12"/>
  <c r="U268" i="12" s="1"/>
  <c r="T269" i="12"/>
  <c r="U269" i="12" s="1"/>
  <c r="T270" i="12"/>
  <c r="U270" i="12" s="1"/>
  <c r="T271" i="12"/>
  <c r="U271" i="12" s="1"/>
  <c r="T272" i="12"/>
  <c r="U272" i="12" s="1"/>
  <c r="T273" i="12"/>
  <c r="U273" i="12" s="1"/>
  <c r="T274" i="12"/>
  <c r="U274" i="12" s="1"/>
  <c r="A274" i="12" s="1"/>
  <c r="T275" i="12"/>
  <c r="U275" i="12" s="1"/>
  <c r="T276" i="12"/>
  <c r="U276" i="12" s="1"/>
  <c r="T277" i="12"/>
  <c r="U277" i="12" s="1"/>
  <c r="T278" i="12"/>
  <c r="U278" i="12" s="1"/>
  <c r="T279" i="12"/>
  <c r="U279" i="12" s="1"/>
  <c r="T280" i="12"/>
  <c r="U280" i="12" s="1"/>
  <c r="T281" i="12"/>
  <c r="U281" i="12" s="1"/>
  <c r="T283" i="12"/>
  <c r="U283" i="12" s="1"/>
  <c r="T284" i="12"/>
  <c r="U284" i="12" s="1"/>
  <c r="T285" i="12"/>
  <c r="U285" i="12" s="1"/>
  <c r="A285" i="12" s="1"/>
  <c r="T286" i="12"/>
  <c r="U286" i="12" s="1"/>
  <c r="T287" i="12"/>
  <c r="U287" i="12" s="1"/>
  <c r="T288" i="12"/>
  <c r="U288" i="12" s="1"/>
  <c r="T289" i="12"/>
  <c r="U289" i="12" s="1"/>
  <c r="T290" i="12"/>
  <c r="U290" i="12" s="1"/>
  <c r="T291" i="12"/>
  <c r="U291" i="12" s="1"/>
  <c r="T292" i="12"/>
  <c r="U292" i="12" s="1"/>
  <c r="T293" i="12"/>
  <c r="U293" i="12" s="1"/>
  <c r="T294" i="12"/>
  <c r="U294" i="12" s="1"/>
  <c r="T295" i="12"/>
  <c r="U295" i="12" s="1"/>
  <c r="T296" i="12"/>
  <c r="U296" i="12" s="1"/>
  <c r="T297" i="12"/>
  <c r="U297" i="12" s="1"/>
  <c r="T298" i="12"/>
  <c r="U298" i="12" s="1"/>
  <c r="T299" i="12"/>
  <c r="U299" i="12" s="1"/>
  <c r="T300" i="12"/>
  <c r="U300" i="12" s="1"/>
  <c r="T301" i="12"/>
  <c r="U301" i="12" s="1"/>
  <c r="T302" i="12"/>
  <c r="U302" i="12" s="1"/>
  <c r="T303" i="12"/>
  <c r="U303" i="12" s="1"/>
  <c r="T304" i="12"/>
  <c r="U304" i="12" s="1"/>
  <c r="T305" i="12"/>
  <c r="U305" i="12" s="1"/>
  <c r="A305" i="12" s="1"/>
  <c r="T306" i="12"/>
  <c r="U306" i="12" s="1"/>
  <c r="T308" i="12"/>
  <c r="U308" i="12" s="1"/>
  <c r="T309" i="12"/>
  <c r="U309" i="12" s="1"/>
  <c r="T310" i="12"/>
  <c r="U310" i="12" s="1"/>
  <c r="T311" i="12"/>
  <c r="U311" i="12" s="1"/>
  <c r="T312" i="12"/>
  <c r="U312" i="12" s="1"/>
  <c r="T313" i="12"/>
  <c r="U313" i="12" s="1"/>
  <c r="T315" i="12"/>
  <c r="U315" i="12" s="1"/>
  <c r="T316" i="12"/>
  <c r="U316" i="12" s="1"/>
  <c r="T317" i="12"/>
  <c r="U317" i="12" s="1"/>
  <c r="A317" i="12" s="1"/>
  <c r="T318" i="12"/>
  <c r="U318" i="12" s="1"/>
  <c r="T319" i="12"/>
  <c r="U319" i="12" s="1"/>
  <c r="T320" i="12"/>
  <c r="U320" i="12" s="1"/>
  <c r="T321" i="12"/>
  <c r="U321" i="12" s="1"/>
  <c r="T323" i="12"/>
  <c r="U323" i="12" s="1"/>
  <c r="T324" i="12"/>
  <c r="U324" i="12" s="1"/>
  <c r="T325" i="12"/>
  <c r="U325" i="12" s="1"/>
  <c r="T326" i="12"/>
  <c r="U326" i="12" s="1"/>
  <c r="A326" i="12" s="1"/>
  <c r="T327" i="12"/>
  <c r="U327" i="12" s="1"/>
  <c r="T328" i="12"/>
  <c r="U328" i="12" s="1"/>
  <c r="T329" i="12"/>
  <c r="U329" i="12" s="1"/>
  <c r="T330" i="12"/>
  <c r="U330" i="12" s="1"/>
  <c r="T331" i="12"/>
  <c r="U331" i="12" s="1"/>
  <c r="A331" i="12" s="1"/>
  <c r="T332" i="12"/>
  <c r="U332" i="12" s="1"/>
  <c r="A332" i="12" s="1"/>
  <c r="T333" i="12"/>
  <c r="U333" i="12" s="1"/>
  <c r="T334" i="12"/>
  <c r="U334" i="12" s="1"/>
  <c r="T335" i="12"/>
  <c r="U335" i="12" s="1"/>
  <c r="T336" i="12"/>
  <c r="U336" i="12" s="1"/>
  <c r="T337" i="12"/>
  <c r="U337" i="12" s="1"/>
  <c r="T338" i="12"/>
  <c r="U338" i="12" s="1"/>
  <c r="T340" i="12"/>
  <c r="U340" i="12" s="1"/>
  <c r="T341" i="12"/>
  <c r="U341" i="12" s="1"/>
  <c r="T342" i="12"/>
  <c r="U342" i="12" s="1"/>
  <c r="T343" i="12"/>
  <c r="U343" i="12" s="1"/>
  <c r="T344" i="12"/>
  <c r="U344" i="12" s="1"/>
  <c r="A344" i="12" s="1"/>
  <c r="T345" i="12"/>
  <c r="U345" i="12" s="1"/>
  <c r="T346" i="12"/>
  <c r="U346" i="12" s="1"/>
  <c r="T347" i="12"/>
  <c r="U347" i="12" s="1"/>
  <c r="T348" i="12"/>
  <c r="U348" i="12" s="1"/>
  <c r="T349" i="12"/>
  <c r="U349" i="12" s="1"/>
  <c r="T350" i="12"/>
  <c r="U350" i="12" s="1"/>
  <c r="T351" i="12"/>
  <c r="U351" i="12" s="1"/>
  <c r="T353" i="12"/>
  <c r="U353" i="12" s="1"/>
  <c r="T354" i="12"/>
  <c r="U354" i="12" s="1"/>
  <c r="T355" i="12"/>
  <c r="U355" i="12" s="1"/>
  <c r="T356" i="12"/>
  <c r="U356" i="12" s="1"/>
  <c r="T357" i="12"/>
  <c r="U357" i="12" s="1"/>
  <c r="T358" i="12"/>
  <c r="U358" i="12" s="1"/>
  <c r="T359" i="12"/>
  <c r="U359" i="12" s="1"/>
  <c r="T360" i="12"/>
  <c r="U360" i="12" s="1"/>
  <c r="T361" i="12"/>
  <c r="U361" i="12" s="1"/>
  <c r="T362" i="12"/>
  <c r="U362" i="12" s="1"/>
  <c r="T363" i="12"/>
  <c r="U363" i="12" s="1"/>
  <c r="T364" i="12"/>
  <c r="U364" i="12" s="1"/>
  <c r="T366" i="12"/>
  <c r="U366" i="12" s="1"/>
  <c r="T367" i="12"/>
  <c r="U367" i="12" s="1"/>
  <c r="T368" i="12"/>
  <c r="U368" i="12" s="1"/>
  <c r="T369" i="12"/>
  <c r="U369" i="12" s="1"/>
  <c r="T370" i="12"/>
  <c r="U370" i="12" s="1"/>
  <c r="T371" i="12"/>
  <c r="U371" i="12" s="1"/>
  <c r="T372" i="12"/>
  <c r="U372" i="12" s="1"/>
  <c r="T373" i="12"/>
  <c r="U373" i="12" s="1"/>
  <c r="T374" i="12"/>
  <c r="U374" i="12" s="1"/>
  <c r="T375" i="12"/>
  <c r="U375" i="12" s="1"/>
  <c r="T376" i="12"/>
  <c r="U376" i="12" s="1"/>
  <c r="T377" i="12"/>
  <c r="U377" i="12" s="1"/>
  <c r="T379" i="12"/>
  <c r="U379" i="12" s="1"/>
  <c r="T380" i="12"/>
  <c r="U380" i="12" s="1"/>
  <c r="T381" i="12"/>
  <c r="U381" i="12" s="1"/>
  <c r="A381" i="12" s="1"/>
  <c r="T382" i="12"/>
  <c r="U382" i="12" s="1"/>
  <c r="T383" i="12"/>
  <c r="U383" i="12" s="1"/>
  <c r="T385" i="12"/>
  <c r="U385" i="12" s="1"/>
  <c r="T386" i="12"/>
  <c r="U386" i="12" s="1"/>
  <c r="T387" i="12"/>
  <c r="U387" i="12" s="1"/>
  <c r="T388" i="12"/>
  <c r="U388" i="12" s="1"/>
  <c r="T390" i="12"/>
  <c r="U390" i="12" s="1"/>
  <c r="A390" i="12" s="1"/>
  <c r="T391" i="12"/>
  <c r="U391" i="12" s="1"/>
  <c r="T392" i="12"/>
  <c r="U392" i="12" s="1"/>
  <c r="T393" i="12"/>
  <c r="U393" i="12" s="1"/>
  <c r="T394" i="12"/>
  <c r="U394" i="12" s="1"/>
  <c r="T395" i="12"/>
  <c r="U395" i="12" s="1"/>
  <c r="T396" i="12"/>
  <c r="U396" i="12" s="1"/>
  <c r="T397" i="12"/>
  <c r="U397" i="12" s="1"/>
  <c r="T398" i="12"/>
  <c r="U398" i="12" s="1"/>
  <c r="T399" i="12"/>
  <c r="U399" i="12" s="1"/>
  <c r="A399" i="12" s="1"/>
  <c r="T400" i="12"/>
  <c r="U400" i="12" s="1"/>
  <c r="T401" i="12"/>
  <c r="U401" i="12" s="1"/>
  <c r="T402" i="12"/>
  <c r="U402" i="12" s="1"/>
  <c r="T403" i="12"/>
  <c r="U403" i="12" s="1"/>
  <c r="T404" i="12"/>
  <c r="U404" i="12" s="1"/>
  <c r="T405" i="12"/>
  <c r="U405" i="12" s="1"/>
  <c r="T407" i="12"/>
  <c r="U407" i="12" s="1"/>
  <c r="T408" i="12"/>
  <c r="U408" i="12" s="1"/>
  <c r="A408" i="12" s="1"/>
  <c r="T409" i="12"/>
  <c r="U409" i="12" s="1"/>
  <c r="T410" i="12"/>
  <c r="U410" i="12" s="1"/>
  <c r="T411" i="12"/>
  <c r="U411" i="12" s="1"/>
  <c r="T412" i="12"/>
  <c r="U412" i="12" s="1"/>
  <c r="T413" i="12"/>
  <c r="U413" i="12" s="1"/>
  <c r="T414" i="12"/>
  <c r="U414" i="12" s="1"/>
  <c r="T415" i="12"/>
  <c r="U415" i="12" s="1"/>
  <c r="T416" i="12"/>
  <c r="U416" i="12" s="1"/>
  <c r="T418" i="12"/>
  <c r="U418" i="12" s="1"/>
  <c r="T419" i="12"/>
  <c r="U419" i="12" s="1"/>
  <c r="T420" i="12"/>
  <c r="U420" i="12" s="1"/>
  <c r="T421" i="12"/>
  <c r="U421" i="12" s="1"/>
  <c r="T422" i="12"/>
  <c r="U422" i="12" s="1"/>
  <c r="T423" i="12"/>
  <c r="U423" i="12" s="1"/>
  <c r="T424" i="12"/>
  <c r="U424" i="12" s="1"/>
  <c r="T425" i="12"/>
  <c r="U425" i="12" s="1"/>
  <c r="T426" i="12"/>
  <c r="U426" i="12" s="1"/>
  <c r="T427" i="12"/>
  <c r="U427" i="12" s="1"/>
  <c r="T428" i="12"/>
  <c r="U428" i="12" s="1"/>
  <c r="T429" i="12"/>
  <c r="U429" i="12" s="1"/>
  <c r="T431" i="12"/>
  <c r="U431" i="12" s="1"/>
  <c r="T432" i="12"/>
  <c r="U432" i="12" s="1"/>
  <c r="T433" i="12"/>
  <c r="U433" i="12" s="1"/>
  <c r="T434" i="12"/>
  <c r="U434" i="12" s="1"/>
  <c r="T435" i="12"/>
  <c r="U435" i="12" s="1"/>
  <c r="T436" i="12"/>
  <c r="U436" i="12" s="1"/>
  <c r="T437" i="12"/>
  <c r="U437" i="12" s="1"/>
  <c r="T438" i="12"/>
  <c r="U438" i="12" s="1"/>
  <c r="T439" i="12"/>
  <c r="U439" i="12" s="1"/>
  <c r="T440" i="12"/>
  <c r="U440" i="12" s="1"/>
  <c r="T441" i="12"/>
  <c r="U441" i="12" s="1"/>
  <c r="T442" i="12"/>
  <c r="U442" i="12" s="1"/>
  <c r="T443" i="12"/>
  <c r="U443" i="12" s="1"/>
  <c r="T444" i="12"/>
  <c r="U444" i="12" s="1"/>
  <c r="T445" i="12"/>
  <c r="U445" i="12" s="1"/>
  <c r="T446" i="12"/>
  <c r="U446" i="12" s="1"/>
  <c r="T448" i="12"/>
  <c r="U448" i="12" s="1"/>
  <c r="T449" i="12"/>
  <c r="U449" i="12" s="1"/>
  <c r="T450" i="12"/>
  <c r="U450" i="12" s="1"/>
  <c r="T451" i="12"/>
  <c r="U451" i="12" s="1"/>
  <c r="T452" i="12"/>
  <c r="U452" i="12" s="1"/>
  <c r="T453" i="12"/>
  <c r="U453" i="12" s="1"/>
  <c r="T454" i="12"/>
  <c r="U454" i="12" s="1"/>
  <c r="T455" i="12"/>
  <c r="U455" i="12" s="1"/>
  <c r="T457" i="12"/>
  <c r="U457" i="12" s="1"/>
  <c r="T458" i="12"/>
  <c r="U458" i="12" s="1"/>
  <c r="A458" i="12" s="1"/>
  <c r="T459" i="12"/>
  <c r="U459" i="12" s="1"/>
  <c r="T460" i="12"/>
  <c r="U460" i="12" s="1"/>
  <c r="T461" i="12"/>
  <c r="U461" i="12" s="1"/>
  <c r="T462" i="12"/>
  <c r="U462" i="12" s="1"/>
  <c r="T463" i="12"/>
  <c r="U463" i="12" s="1"/>
  <c r="T464" i="12"/>
  <c r="U464" i="12" s="1"/>
  <c r="T465" i="12"/>
  <c r="U465" i="12" s="1"/>
  <c r="A465" i="12" s="1"/>
  <c r="T466" i="12"/>
  <c r="U466" i="12" s="1"/>
  <c r="T467" i="12"/>
  <c r="U467" i="12" s="1"/>
  <c r="T468" i="12"/>
  <c r="U468" i="12" s="1"/>
  <c r="T470" i="12"/>
  <c r="U470" i="12" s="1"/>
  <c r="T471" i="12"/>
  <c r="U471" i="12" s="1"/>
  <c r="T472" i="12"/>
  <c r="U472" i="12" s="1"/>
  <c r="T473" i="12"/>
  <c r="U473" i="12" s="1"/>
  <c r="T474" i="12"/>
  <c r="U474" i="12" s="1"/>
  <c r="T475" i="12"/>
  <c r="U475" i="12" s="1"/>
  <c r="T476" i="12"/>
  <c r="U476" i="12" s="1"/>
  <c r="T477" i="12"/>
  <c r="U477" i="12" s="1"/>
  <c r="A477" i="12" s="1"/>
  <c r="T478" i="12"/>
  <c r="U478" i="12" s="1"/>
  <c r="T479" i="12"/>
  <c r="U479" i="12" s="1"/>
  <c r="T480" i="12"/>
  <c r="U480" i="12" s="1"/>
  <c r="T481" i="12"/>
  <c r="U481" i="12" s="1"/>
  <c r="T483" i="12"/>
  <c r="U483" i="12" s="1"/>
  <c r="T484" i="12"/>
  <c r="U484" i="12" s="1"/>
  <c r="T485" i="12"/>
  <c r="U485" i="12" s="1"/>
  <c r="T486" i="12"/>
  <c r="U486" i="12" s="1"/>
  <c r="T487" i="12"/>
  <c r="U487" i="12" s="1"/>
  <c r="T488" i="12"/>
  <c r="U488" i="12" s="1"/>
  <c r="T489" i="12"/>
  <c r="U489" i="12" s="1"/>
  <c r="T490" i="12"/>
  <c r="U490" i="12" s="1"/>
  <c r="T491" i="12"/>
  <c r="U491" i="12" s="1"/>
  <c r="T492" i="12"/>
  <c r="U492" i="12" s="1"/>
  <c r="T493" i="12"/>
  <c r="U493" i="12" s="1"/>
  <c r="T494" i="12"/>
  <c r="U494" i="12" s="1"/>
  <c r="T496" i="12"/>
  <c r="U496" i="12" s="1"/>
  <c r="T497" i="12"/>
  <c r="U497" i="12" s="1"/>
  <c r="T498" i="12"/>
  <c r="U498" i="12" s="1"/>
  <c r="T499" i="12"/>
  <c r="U499" i="12" s="1"/>
  <c r="T500" i="12"/>
  <c r="U500" i="12" s="1"/>
  <c r="T501" i="12"/>
  <c r="U501" i="12" s="1"/>
  <c r="T502" i="12"/>
  <c r="U502" i="12" s="1"/>
  <c r="T503" i="12"/>
  <c r="U503" i="12" s="1"/>
  <c r="T504" i="12"/>
  <c r="U504" i="12" s="1"/>
  <c r="A504" i="12" s="1"/>
  <c r="T505" i="12"/>
  <c r="U505" i="12" s="1"/>
  <c r="T506" i="12"/>
  <c r="U506" i="12" s="1"/>
  <c r="T507" i="12"/>
  <c r="U507" i="12" s="1"/>
  <c r="T509" i="12"/>
  <c r="U509" i="12" s="1"/>
  <c r="T510" i="12"/>
  <c r="U510" i="12" s="1"/>
  <c r="T511" i="12"/>
  <c r="U511" i="12" s="1"/>
  <c r="T512" i="12"/>
  <c r="U512" i="12" s="1"/>
  <c r="T514" i="12"/>
  <c r="U514" i="12" s="1"/>
  <c r="T515" i="12"/>
  <c r="U515" i="12" s="1"/>
  <c r="T516" i="12"/>
  <c r="U516" i="12" s="1"/>
  <c r="T517" i="12"/>
  <c r="U517" i="12" s="1"/>
  <c r="T518" i="12"/>
  <c r="U518" i="12" s="1"/>
  <c r="T519" i="12"/>
  <c r="U519" i="12" s="1"/>
  <c r="T520" i="12"/>
  <c r="U520" i="12" s="1"/>
  <c r="T521" i="12"/>
  <c r="U521" i="12" s="1"/>
  <c r="T522" i="12"/>
  <c r="U522" i="12" s="1"/>
  <c r="T523" i="12"/>
  <c r="U523" i="12" s="1"/>
  <c r="T524" i="12"/>
  <c r="U524" i="12" s="1"/>
  <c r="A524" i="12" s="1"/>
  <c r="T525" i="12"/>
  <c r="U525" i="12" s="1"/>
  <c r="T526" i="12"/>
  <c r="U526" i="12" s="1"/>
  <c r="T527" i="12"/>
  <c r="U527" i="12" s="1"/>
  <c r="T528" i="12"/>
  <c r="U528" i="12" s="1"/>
  <c r="T529" i="12"/>
  <c r="U529" i="12" s="1"/>
  <c r="T531" i="12"/>
  <c r="U531" i="12" s="1"/>
  <c r="T532" i="12"/>
  <c r="U532" i="12" s="1"/>
  <c r="T533" i="12"/>
  <c r="U533" i="12" s="1"/>
  <c r="T534" i="12"/>
  <c r="U534" i="12" s="1"/>
  <c r="T535" i="12"/>
  <c r="U535" i="12" s="1"/>
  <c r="T536" i="12"/>
  <c r="U536" i="12" s="1"/>
  <c r="T537" i="12"/>
  <c r="U537" i="12" s="1"/>
  <c r="A537" i="12" s="1"/>
  <c r="T538" i="12"/>
  <c r="U538" i="12" s="1"/>
  <c r="T539" i="12"/>
  <c r="U539" i="12" s="1"/>
  <c r="T540" i="12"/>
  <c r="U540" i="12" s="1"/>
  <c r="T541" i="12"/>
  <c r="U541" i="12" s="1"/>
  <c r="T542" i="12"/>
  <c r="U542" i="12" s="1"/>
  <c r="T544" i="12"/>
  <c r="U544" i="12" s="1"/>
  <c r="T545" i="12"/>
  <c r="U545" i="12" s="1"/>
  <c r="T546" i="12"/>
  <c r="U546" i="12" s="1"/>
  <c r="T547" i="12"/>
  <c r="U547" i="12" s="1"/>
  <c r="T548" i="12"/>
  <c r="U548" i="12" s="1"/>
  <c r="T549" i="12"/>
  <c r="U549" i="12" s="1"/>
  <c r="T550" i="12"/>
  <c r="U550" i="12" s="1"/>
  <c r="T551" i="12"/>
  <c r="U551" i="12" s="1"/>
  <c r="T552" i="12"/>
  <c r="U552" i="12" s="1"/>
  <c r="T553" i="12"/>
  <c r="U553" i="12" s="1"/>
  <c r="T554" i="12"/>
  <c r="U554" i="12" s="1"/>
  <c r="T555" i="12"/>
  <c r="U555" i="12" s="1"/>
  <c r="T557" i="12"/>
  <c r="U557" i="12" s="1"/>
  <c r="T558" i="12"/>
  <c r="U558" i="12" s="1"/>
  <c r="T559" i="12"/>
  <c r="U559" i="12" s="1"/>
  <c r="T560" i="12"/>
  <c r="U560" i="12" s="1"/>
  <c r="T561" i="12"/>
  <c r="U561" i="12" s="1"/>
  <c r="T562" i="12"/>
  <c r="U562" i="12" s="1"/>
  <c r="T564" i="12"/>
  <c r="U564" i="12" s="1"/>
  <c r="T565" i="12"/>
  <c r="U565" i="12" s="1"/>
  <c r="T566" i="12"/>
  <c r="U566" i="12" s="1"/>
  <c r="T567" i="12"/>
  <c r="U567" i="12" s="1"/>
  <c r="T569" i="12"/>
  <c r="U569" i="12" s="1"/>
  <c r="T570" i="12"/>
  <c r="U570" i="12" s="1"/>
  <c r="T571" i="12"/>
  <c r="U571" i="12" s="1"/>
  <c r="T572" i="12"/>
  <c r="U572" i="12" s="1"/>
  <c r="T573" i="12"/>
  <c r="U573" i="12" s="1"/>
  <c r="T574" i="12"/>
  <c r="U574" i="12" s="1"/>
  <c r="A574" i="12" s="1"/>
  <c r="T575" i="12"/>
  <c r="U575" i="12" s="1"/>
  <c r="T576" i="12"/>
  <c r="U576" i="12" s="1"/>
  <c r="T577" i="12"/>
  <c r="U577" i="12" s="1"/>
  <c r="T579" i="12"/>
  <c r="U579" i="12" s="1"/>
  <c r="T580" i="12"/>
  <c r="U580" i="12" s="1"/>
  <c r="T581" i="12"/>
  <c r="U581" i="12" s="1"/>
  <c r="T582" i="12"/>
  <c r="U582" i="12" s="1"/>
  <c r="T584" i="12"/>
  <c r="U584" i="12" s="1"/>
  <c r="T585" i="12"/>
  <c r="U585" i="12" s="1"/>
  <c r="T586" i="12"/>
  <c r="U586" i="12" s="1"/>
  <c r="T588" i="12"/>
  <c r="U588" i="12" s="1"/>
  <c r="T589" i="12"/>
  <c r="U589" i="12" s="1"/>
  <c r="T590" i="12"/>
  <c r="U590" i="12" s="1"/>
  <c r="T591" i="12"/>
  <c r="U591" i="12" s="1"/>
  <c r="T593" i="12"/>
  <c r="U593" i="12" s="1"/>
  <c r="T594" i="12"/>
  <c r="U594" i="12" s="1"/>
  <c r="T595" i="12"/>
  <c r="U595" i="12" s="1"/>
  <c r="T597" i="12"/>
  <c r="U597" i="12" s="1"/>
  <c r="T598" i="12"/>
  <c r="U598" i="12" s="1"/>
  <c r="T599" i="12"/>
  <c r="U599" i="12" s="1"/>
  <c r="T600" i="12"/>
  <c r="U600" i="12" s="1"/>
  <c r="T602" i="12"/>
  <c r="U602" i="12" s="1"/>
  <c r="T603" i="12"/>
  <c r="U603" i="12" s="1"/>
  <c r="T604" i="12"/>
  <c r="U604" i="12" s="1"/>
  <c r="T605" i="12"/>
  <c r="U605" i="12" s="1"/>
  <c r="T607" i="12"/>
  <c r="U607" i="12" s="1"/>
  <c r="T608" i="12"/>
  <c r="U608" i="12" s="1"/>
  <c r="T609" i="12"/>
  <c r="U609" i="12" s="1"/>
  <c r="T611" i="12"/>
  <c r="U611" i="12" s="1"/>
  <c r="T612" i="12"/>
  <c r="U612" i="12" s="1"/>
  <c r="T613" i="12"/>
  <c r="U613" i="12" s="1"/>
  <c r="T614" i="12"/>
  <c r="U614" i="12" s="1"/>
  <c r="T616" i="12"/>
  <c r="U616" i="12" s="1"/>
  <c r="T617" i="12"/>
  <c r="U617" i="12" s="1"/>
  <c r="T618" i="12"/>
  <c r="U618" i="12" s="1"/>
  <c r="T619" i="12"/>
  <c r="U619" i="12" s="1"/>
  <c r="T620" i="12"/>
  <c r="U620" i="12" s="1"/>
  <c r="T621" i="12"/>
  <c r="U621" i="12" s="1"/>
  <c r="T622" i="12"/>
  <c r="U622" i="12" s="1"/>
  <c r="T623" i="12"/>
  <c r="U623" i="12" s="1"/>
  <c r="T624" i="12"/>
  <c r="U624" i="12" s="1"/>
  <c r="A624" i="12" s="1"/>
  <c r="T625" i="12"/>
  <c r="U625" i="12" s="1"/>
  <c r="T626" i="12"/>
  <c r="U626" i="12" s="1"/>
  <c r="T627" i="12"/>
  <c r="U627" i="12" s="1"/>
  <c r="T628" i="12"/>
  <c r="U628" i="12" s="1"/>
  <c r="T629" i="12"/>
  <c r="U629" i="12" s="1"/>
  <c r="T630" i="12"/>
  <c r="U630" i="12" s="1"/>
  <c r="T631" i="12"/>
  <c r="U631" i="12" s="1"/>
  <c r="T632" i="12"/>
  <c r="U632" i="12" s="1"/>
  <c r="T633" i="12"/>
  <c r="U633" i="12" s="1"/>
  <c r="T634" i="12"/>
  <c r="U634" i="12" s="1"/>
  <c r="T635" i="12"/>
  <c r="U635" i="12" s="1"/>
  <c r="T637" i="12"/>
  <c r="U637" i="12" s="1"/>
  <c r="T638" i="12"/>
  <c r="U638" i="12" s="1"/>
  <c r="T639" i="12"/>
  <c r="U639" i="12" s="1"/>
  <c r="T640" i="12"/>
  <c r="U640" i="12" s="1"/>
  <c r="T641" i="12"/>
  <c r="U641" i="12" s="1"/>
  <c r="T642" i="12"/>
  <c r="U642" i="12" s="1"/>
  <c r="T643" i="12"/>
  <c r="U643" i="12" s="1"/>
  <c r="T644" i="12"/>
  <c r="U644" i="12" s="1"/>
  <c r="T645" i="12"/>
  <c r="U645" i="12" s="1"/>
  <c r="T646" i="12"/>
  <c r="U646" i="12" s="1"/>
  <c r="T647" i="12"/>
  <c r="U647" i="12" s="1"/>
  <c r="T648" i="12"/>
  <c r="U648" i="12" s="1"/>
  <c r="T650" i="12"/>
  <c r="U650" i="12" s="1"/>
  <c r="T652" i="12"/>
  <c r="U652" i="12" s="1"/>
  <c r="T653" i="12"/>
  <c r="U653" i="12" s="1"/>
  <c r="A653" i="12" s="1"/>
  <c r="T654" i="12"/>
  <c r="U654" i="12" s="1"/>
  <c r="A654" i="12" s="1"/>
  <c r="T655" i="12"/>
  <c r="U655" i="12" s="1"/>
  <c r="T656" i="12"/>
  <c r="U656" i="12" s="1"/>
  <c r="T657" i="12"/>
  <c r="U657" i="12" s="1"/>
  <c r="T658" i="12"/>
  <c r="U658" i="12" s="1"/>
  <c r="T659" i="12"/>
  <c r="U659" i="12" s="1"/>
  <c r="T660" i="12"/>
  <c r="U660" i="12" s="1"/>
  <c r="T661" i="12"/>
  <c r="U661" i="12" s="1"/>
  <c r="T662" i="12"/>
  <c r="U662" i="12" s="1"/>
  <c r="T663" i="12"/>
  <c r="U663" i="12" s="1"/>
  <c r="T665" i="12"/>
  <c r="U665" i="12" s="1"/>
  <c r="T666" i="12"/>
  <c r="U666" i="12" s="1"/>
  <c r="T667" i="12"/>
  <c r="U667" i="12" s="1"/>
  <c r="T668" i="12"/>
  <c r="U668" i="12" s="1"/>
  <c r="T670" i="12"/>
  <c r="U670" i="12" s="1"/>
  <c r="T671" i="12"/>
  <c r="U671" i="12" s="1"/>
  <c r="T672" i="12"/>
  <c r="U672" i="12" s="1"/>
  <c r="T673" i="12"/>
  <c r="U673" i="12" s="1"/>
  <c r="T674" i="12"/>
  <c r="U674" i="12" s="1"/>
  <c r="T675" i="12"/>
  <c r="U675" i="12" s="1"/>
  <c r="A675" i="12" s="1"/>
  <c r="T676" i="12"/>
  <c r="U676" i="12" s="1"/>
  <c r="T677" i="12"/>
  <c r="U677" i="12" s="1"/>
  <c r="T678" i="12"/>
  <c r="U678" i="12" s="1"/>
  <c r="T679" i="12"/>
  <c r="U679" i="12" s="1"/>
  <c r="A679" i="12" s="1"/>
  <c r="T680" i="12"/>
  <c r="U680" i="12" s="1"/>
  <c r="T681" i="12"/>
  <c r="U681" i="12" s="1"/>
  <c r="T683" i="12"/>
  <c r="U683" i="12" s="1"/>
  <c r="A683" i="12" s="1"/>
  <c r="T684" i="12"/>
  <c r="U684" i="12" s="1"/>
  <c r="T685" i="12"/>
  <c r="U685" i="12" s="1"/>
  <c r="T686" i="12"/>
  <c r="U686" i="12" s="1"/>
  <c r="T688" i="12"/>
  <c r="U688" i="12" s="1"/>
  <c r="T689" i="12"/>
  <c r="U689" i="12" s="1"/>
  <c r="A689" i="12" s="1"/>
  <c r="T690" i="12"/>
  <c r="U690" i="12" s="1"/>
  <c r="T691" i="12"/>
  <c r="U691" i="12" s="1"/>
  <c r="A691" i="12" s="1"/>
  <c r="T693" i="12"/>
  <c r="U693" i="12" s="1"/>
  <c r="T694" i="12"/>
  <c r="U694" i="12" s="1"/>
  <c r="T695" i="12"/>
  <c r="U695" i="12" s="1"/>
  <c r="T696" i="12"/>
  <c r="U696" i="12" s="1"/>
  <c r="A696" i="12" s="1"/>
  <c r="T697" i="12"/>
  <c r="U697" i="12" s="1"/>
  <c r="T698" i="12"/>
  <c r="U698" i="12" s="1"/>
  <c r="T699" i="12"/>
  <c r="U699" i="12" s="1"/>
  <c r="T700" i="12"/>
  <c r="U700" i="12" s="1"/>
  <c r="T702" i="12"/>
  <c r="U702" i="12" s="1"/>
  <c r="T703" i="12"/>
  <c r="U703" i="12" s="1"/>
  <c r="T704" i="12"/>
  <c r="U704" i="12" s="1"/>
  <c r="T705" i="12"/>
  <c r="U705" i="12" s="1"/>
  <c r="T706" i="12"/>
  <c r="U706" i="12" s="1"/>
  <c r="T707" i="12"/>
  <c r="U707" i="12" s="1"/>
  <c r="T708" i="12"/>
  <c r="U708" i="12" s="1"/>
  <c r="T709" i="12"/>
  <c r="U709" i="12" s="1"/>
  <c r="T711" i="12"/>
  <c r="U711" i="12" s="1"/>
  <c r="T712" i="12"/>
  <c r="U712" i="12" s="1"/>
  <c r="T713" i="12"/>
  <c r="U713" i="12" s="1"/>
  <c r="T714" i="12"/>
  <c r="U714" i="12" s="1"/>
  <c r="T715" i="12"/>
  <c r="U715" i="12" s="1"/>
  <c r="T716" i="12"/>
  <c r="U716" i="12" s="1"/>
  <c r="T717" i="12"/>
  <c r="U717" i="12" s="1"/>
  <c r="T718" i="12"/>
  <c r="U718" i="12" s="1"/>
  <c r="T719" i="12"/>
  <c r="U719" i="12" s="1"/>
  <c r="T720" i="12"/>
  <c r="U720" i="12" s="1"/>
  <c r="T721" i="12"/>
  <c r="U721" i="12" s="1"/>
  <c r="A721" i="12" s="1"/>
  <c r="T722" i="12"/>
  <c r="U722" i="12" s="1"/>
  <c r="T723" i="12"/>
  <c r="U723" i="12" s="1"/>
  <c r="T724" i="12"/>
  <c r="U724" i="12" s="1"/>
  <c r="T725" i="12"/>
  <c r="U725" i="12" s="1"/>
  <c r="T726" i="12"/>
  <c r="U726" i="12" s="1"/>
  <c r="T727" i="12"/>
  <c r="U727" i="12" s="1"/>
  <c r="T728" i="12"/>
  <c r="U728" i="12" s="1"/>
  <c r="T729" i="12"/>
  <c r="U729" i="12" s="1"/>
  <c r="T730" i="12"/>
  <c r="U730" i="12" s="1"/>
  <c r="T732" i="12"/>
  <c r="U732" i="12" s="1"/>
  <c r="A732" i="12" s="1"/>
  <c r="T733" i="12"/>
  <c r="U733" i="12" s="1"/>
  <c r="T734" i="12"/>
  <c r="U734" i="12" s="1"/>
  <c r="T735" i="12"/>
  <c r="U735" i="12" s="1"/>
  <c r="A735" i="12" s="1"/>
  <c r="T736" i="12"/>
  <c r="U736" i="12" s="1"/>
  <c r="T737" i="12"/>
  <c r="U737" i="12" s="1"/>
  <c r="T738" i="12"/>
  <c r="U738" i="12" s="1"/>
  <c r="T739" i="12"/>
  <c r="U739" i="12" s="1"/>
  <c r="T740" i="12"/>
  <c r="U740" i="12" s="1"/>
  <c r="A740" i="12" s="1"/>
  <c r="T741" i="12"/>
  <c r="U741" i="12" s="1"/>
  <c r="T742" i="12"/>
  <c r="U742" i="12" s="1"/>
  <c r="T743" i="12"/>
  <c r="U743" i="12" s="1"/>
  <c r="T744" i="12"/>
  <c r="U744" i="12" s="1"/>
  <c r="T745" i="12"/>
  <c r="U745" i="12" s="1"/>
  <c r="T746" i="12"/>
  <c r="U746" i="12" s="1"/>
  <c r="T747" i="12"/>
  <c r="U747" i="12" s="1"/>
  <c r="T748" i="12"/>
  <c r="U748" i="12" s="1"/>
  <c r="T749" i="12"/>
  <c r="U749" i="12" s="1"/>
  <c r="T750" i="12"/>
  <c r="U750" i="12" s="1"/>
  <c r="T751" i="12"/>
  <c r="U751" i="12" s="1"/>
  <c r="T752" i="12"/>
  <c r="U752" i="12" s="1"/>
  <c r="T753" i="12"/>
  <c r="U753" i="12" s="1"/>
  <c r="T754" i="12"/>
  <c r="U754" i="12" s="1"/>
  <c r="T755" i="12"/>
  <c r="U755" i="12" s="1"/>
  <c r="T757" i="12"/>
  <c r="U757" i="12" s="1"/>
  <c r="T758" i="12"/>
  <c r="U758" i="12" s="1"/>
  <c r="T759" i="12"/>
  <c r="U759" i="12" s="1"/>
  <c r="T760" i="12"/>
  <c r="U760" i="12" s="1"/>
  <c r="T761" i="12"/>
  <c r="U761" i="12" s="1"/>
  <c r="T762" i="12"/>
  <c r="U762" i="12" s="1"/>
  <c r="T763" i="12"/>
  <c r="U763" i="12" s="1"/>
  <c r="T764" i="12"/>
  <c r="U764" i="12" s="1"/>
  <c r="T765" i="12"/>
  <c r="U765" i="12" s="1"/>
  <c r="T766" i="12"/>
  <c r="U766" i="12" s="1"/>
  <c r="T767" i="12"/>
  <c r="U767" i="12" s="1"/>
  <c r="T768" i="12"/>
  <c r="U768" i="12" s="1"/>
  <c r="T769" i="12"/>
  <c r="U769" i="12" s="1"/>
  <c r="T770" i="12"/>
  <c r="U770" i="12" s="1"/>
  <c r="T771" i="12"/>
  <c r="U771" i="12" s="1"/>
  <c r="T772" i="12"/>
  <c r="U772" i="12" s="1"/>
  <c r="T773" i="12"/>
  <c r="U773" i="12" s="1"/>
  <c r="T774" i="12"/>
  <c r="U774" i="12" s="1"/>
  <c r="T775" i="12"/>
  <c r="U775" i="12" s="1"/>
  <c r="T776" i="12"/>
  <c r="U776" i="12" s="1"/>
  <c r="T777" i="12"/>
  <c r="U777" i="12" s="1"/>
  <c r="T778" i="12"/>
  <c r="U778" i="12" s="1"/>
  <c r="T779" i="12"/>
  <c r="U779" i="12" s="1"/>
  <c r="T780" i="12"/>
  <c r="U780" i="12" s="1"/>
  <c r="T781" i="12"/>
  <c r="U781" i="12" s="1"/>
  <c r="T782" i="12"/>
  <c r="U782" i="12" s="1"/>
  <c r="T783" i="12"/>
  <c r="U783" i="12" s="1"/>
  <c r="T784" i="12"/>
  <c r="U784" i="12" s="1"/>
  <c r="T786" i="12"/>
  <c r="U786" i="12" s="1"/>
  <c r="T787" i="12"/>
  <c r="U787" i="12" s="1"/>
  <c r="T788" i="12"/>
  <c r="U788" i="12" s="1"/>
  <c r="T789" i="12"/>
  <c r="U789" i="12" s="1"/>
  <c r="T790" i="12"/>
  <c r="U790" i="12" s="1"/>
  <c r="T791" i="12"/>
  <c r="U791" i="12" s="1"/>
  <c r="T792" i="12"/>
  <c r="U792" i="12" s="1"/>
  <c r="T793" i="12"/>
  <c r="U793" i="12" s="1"/>
  <c r="T794" i="12"/>
  <c r="U794" i="12" s="1"/>
  <c r="T795" i="12"/>
  <c r="U795" i="12" s="1"/>
  <c r="T796" i="12"/>
  <c r="U796" i="12" s="1"/>
  <c r="T797" i="12"/>
  <c r="U797" i="12" s="1"/>
  <c r="T799" i="12"/>
  <c r="U799" i="12" s="1"/>
  <c r="T800" i="12"/>
  <c r="U800" i="12" s="1"/>
  <c r="T801" i="12"/>
  <c r="U801" i="12" s="1"/>
  <c r="T802" i="12"/>
  <c r="U802" i="12" s="1"/>
  <c r="T803" i="12"/>
  <c r="U803" i="12" s="1"/>
  <c r="T804" i="12"/>
  <c r="U804" i="12" s="1"/>
  <c r="T805" i="12"/>
  <c r="U805" i="12" s="1"/>
  <c r="T806" i="12"/>
  <c r="U806" i="12" s="1"/>
  <c r="T807" i="12"/>
  <c r="U807" i="12" s="1"/>
  <c r="T808" i="12"/>
  <c r="U808" i="12" s="1"/>
  <c r="T809" i="12"/>
  <c r="U809" i="12" s="1"/>
  <c r="T810" i="12"/>
  <c r="U810" i="12" s="1"/>
  <c r="T812" i="12"/>
  <c r="U812" i="12" s="1"/>
  <c r="T813" i="12"/>
  <c r="U813" i="12" s="1"/>
  <c r="T814" i="12"/>
  <c r="U814" i="12" s="1"/>
  <c r="T815" i="12"/>
  <c r="U815" i="12" s="1"/>
  <c r="A815" i="12" s="1"/>
  <c r="T816" i="12"/>
  <c r="U816" i="12" s="1"/>
  <c r="T817" i="12"/>
  <c r="U817" i="12" s="1"/>
  <c r="T818" i="12"/>
  <c r="U818" i="12" s="1"/>
  <c r="T819" i="12"/>
  <c r="U819" i="12" s="1"/>
  <c r="T821" i="12"/>
  <c r="U821" i="12" s="1"/>
  <c r="T822" i="12"/>
  <c r="U822" i="12" s="1"/>
  <c r="T823" i="12"/>
  <c r="U823" i="12" s="1"/>
  <c r="T824" i="12"/>
  <c r="U824" i="12" s="1"/>
  <c r="T826" i="12"/>
  <c r="U826" i="12" s="1"/>
  <c r="T827" i="12"/>
  <c r="U827" i="12" s="1"/>
  <c r="T828" i="12"/>
  <c r="U828" i="12" s="1"/>
  <c r="T829" i="12"/>
  <c r="U829" i="12" s="1"/>
  <c r="T831" i="12"/>
  <c r="U831" i="12" s="1"/>
  <c r="T832" i="12"/>
  <c r="U832" i="12" s="1"/>
  <c r="T833" i="12"/>
  <c r="U833" i="12" s="1"/>
  <c r="T834" i="12"/>
  <c r="U834" i="12" s="1"/>
  <c r="A834" i="12" s="1"/>
  <c r="T840" i="12"/>
  <c r="U840" i="12" s="1"/>
  <c r="T841" i="12"/>
  <c r="U841" i="12" s="1"/>
  <c r="T842" i="12"/>
  <c r="U842" i="12" s="1"/>
  <c r="T843" i="12"/>
  <c r="U843" i="12" s="1"/>
  <c r="T844" i="12"/>
  <c r="U844" i="12" s="1"/>
  <c r="T845" i="12"/>
  <c r="U845" i="12" s="1"/>
  <c r="T846" i="12"/>
  <c r="U846" i="12" s="1"/>
  <c r="T847" i="12"/>
  <c r="U847" i="12" s="1"/>
  <c r="T849" i="12"/>
  <c r="U849" i="12" s="1"/>
  <c r="T850" i="12"/>
  <c r="U850" i="12" s="1"/>
  <c r="T851" i="12"/>
  <c r="U851" i="12" s="1"/>
  <c r="T852" i="12"/>
  <c r="U852" i="12" s="1"/>
  <c r="T853" i="12"/>
  <c r="U853" i="12" s="1"/>
  <c r="T854" i="12"/>
  <c r="U854" i="12" s="1"/>
  <c r="T855" i="12"/>
  <c r="U855" i="12" s="1"/>
  <c r="T856" i="12"/>
  <c r="U856" i="12" s="1"/>
  <c r="T858" i="12"/>
  <c r="U858" i="12" s="1"/>
  <c r="T859" i="12"/>
  <c r="U859" i="12" s="1"/>
  <c r="T860" i="12"/>
  <c r="U860" i="12" s="1"/>
  <c r="T861" i="12"/>
  <c r="U861" i="12" s="1"/>
  <c r="T862" i="12"/>
  <c r="U862" i="12" s="1"/>
  <c r="T863" i="12"/>
  <c r="U863" i="12" s="1"/>
  <c r="T864" i="12"/>
  <c r="U864" i="12" s="1"/>
  <c r="T865" i="12"/>
  <c r="U865" i="12" s="1"/>
  <c r="T867" i="12"/>
  <c r="U867" i="12" s="1"/>
  <c r="T868" i="12"/>
  <c r="U868" i="12" s="1"/>
  <c r="T869" i="12"/>
  <c r="U869" i="12" s="1"/>
  <c r="T871" i="12"/>
  <c r="U871" i="12" s="1"/>
  <c r="T872" i="12"/>
  <c r="U872" i="12" s="1"/>
  <c r="T873" i="12"/>
  <c r="U873" i="12" s="1"/>
  <c r="T875" i="12"/>
  <c r="U875" i="12" s="1"/>
  <c r="T876" i="12"/>
  <c r="U876" i="12" s="1"/>
  <c r="T877" i="12"/>
  <c r="U877" i="12" s="1"/>
  <c r="T879" i="12"/>
  <c r="U879" i="12" s="1"/>
  <c r="T880" i="12"/>
  <c r="U880" i="12" s="1"/>
  <c r="T881" i="12"/>
  <c r="U881" i="12" s="1"/>
  <c r="T883" i="12"/>
  <c r="U883" i="12" s="1"/>
  <c r="T884" i="12"/>
  <c r="U884" i="12" s="1"/>
  <c r="T885" i="12"/>
  <c r="U885" i="12" s="1"/>
  <c r="T887" i="12"/>
  <c r="U887" i="12" s="1"/>
  <c r="T888" i="12"/>
  <c r="U888" i="12" s="1"/>
  <c r="T889" i="12"/>
  <c r="U889" i="12" s="1"/>
  <c r="T891" i="12"/>
  <c r="U891" i="12" s="1"/>
  <c r="T893" i="12"/>
  <c r="U893" i="12" s="1"/>
  <c r="T895" i="12"/>
  <c r="U895" i="12" s="1"/>
  <c r="T896" i="12"/>
  <c r="U896" i="12" s="1"/>
  <c r="T897" i="12"/>
  <c r="U897" i="12" s="1"/>
  <c r="T898" i="12"/>
  <c r="U898" i="12" s="1"/>
  <c r="T899" i="12"/>
  <c r="U899" i="12" s="1"/>
  <c r="T900" i="12"/>
  <c r="U900" i="12" s="1"/>
  <c r="T901" i="12"/>
  <c r="U901" i="12" s="1"/>
  <c r="T902" i="12"/>
  <c r="U902" i="12" s="1"/>
  <c r="T904" i="12"/>
  <c r="U904" i="12" s="1"/>
  <c r="T905" i="12"/>
  <c r="U905" i="12" s="1"/>
  <c r="T906" i="12"/>
  <c r="U906" i="12" s="1"/>
  <c r="T908" i="12"/>
  <c r="U908" i="12" s="1"/>
  <c r="T910" i="12"/>
  <c r="U910" i="12" s="1"/>
  <c r="T911" i="12"/>
  <c r="U911" i="12" s="1"/>
  <c r="T912" i="12"/>
  <c r="U912" i="12" s="1"/>
  <c r="T914" i="12"/>
  <c r="U914" i="12" s="1"/>
  <c r="T915" i="12"/>
  <c r="U915" i="12" s="1"/>
  <c r="T916" i="12"/>
  <c r="U916" i="12" s="1"/>
  <c r="T917" i="12"/>
  <c r="U917" i="12" s="1"/>
  <c r="T918" i="12"/>
  <c r="U918" i="12" s="1"/>
  <c r="T919" i="12"/>
  <c r="U919" i="12" s="1"/>
  <c r="T920" i="12"/>
  <c r="U920" i="12" s="1"/>
  <c r="T921" i="12"/>
  <c r="U921" i="12" s="1"/>
  <c r="T922" i="12"/>
  <c r="U922" i="12" s="1"/>
  <c r="T923" i="12"/>
  <c r="U923" i="12" s="1"/>
  <c r="T924" i="12"/>
  <c r="U924" i="12" s="1"/>
  <c r="T925" i="12"/>
  <c r="U925" i="12" s="1"/>
  <c r="T927" i="12"/>
  <c r="U927" i="12" s="1"/>
  <c r="T928" i="12"/>
  <c r="U928" i="12" s="1"/>
  <c r="T929" i="12"/>
  <c r="U929" i="12" s="1"/>
  <c r="T930" i="12"/>
  <c r="U930" i="12" s="1"/>
  <c r="T932" i="12"/>
  <c r="U932" i="12" s="1"/>
  <c r="T933" i="12"/>
  <c r="U933" i="12" s="1"/>
  <c r="T934" i="12"/>
  <c r="U934" i="12" s="1"/>
  <c r="T935" i="12"/>
  <c r="U935" i="12" s="1"/>
  <c r="T936" i="12"/>
  <c r="U936" i="12" s="1"/>
  <c r="T937" i="12"/>
  <c r="U937" i="12" s="1"/>
  <c r="T938" i="12"/>
  <c r="U938" i="12" s="1"/>
  <c r="T939" i="12"/>
  <c r="U939" i="12" s="1"/>
  <c r="T940" i="12"/>
  <c r="U940" i="12" s="1"/>
  <c r="T941" i="12"/>
  <c r="U941" i="12" s="1"/>
  <c r="T942" i="12"/>
  <c r="U942" i="12" s="1"/>
  <c r="T943" i="12"/>
  <c r="U943" i="12" s="1"/>
  <c r="T944" i="12"/>
  <c r="U944" i="12" s="1"/>
  <c r="T945" i="12"/>
  <c r="U945" i="12" s="1"/>
  <c r="T946" i="12"/>
  <c r="U946" i="12" s="1"/>
  <c r="T947" i="12"/>
  <c r="U947" i="12" s="1"/>
  <c r="T949" i="12"/>
  <c r="U949" i="12" s="1"/>
  <c r="T950" i="12"/>
  <c r="U950" i="12" s="1"/>
  <c r="T951" i="12"/>
  <c r="U951" i="12" s="1"/>
  <c r="T952" i="12"/>
  <c r="U952" i="12" s="1"/>
  <c r="T953" i="12"/>
  <c r="U953" i="12" s="1"/>
  <c r="T954" i="12"/>
  <c r="U954" i="12" s="1"/>
  <c r="T955" i="12"/>
  <c r="U955" i="12" s="1"/>
  <c r="T956" i="12"/>
  <c r="U956" i="12" s="1"/>
  <c r="T957" i="12"/>
  <c r="U957" i="12" s="1"/>
  <c r="T958" i="12"/>
  <c r="U958" i="12" s="1"/>
  <c r="T959" i="12"/>
  <c r="U959" i="12" s="1"/>
  <c r="T960" i="12"/>
  <c r="U960" i="12" s="1"/>
  <c r="T962" i="12"/>
  <c r="U962" i="12" s="1"/>
  <c r="T963" i="12"/>
  <c r="U963" i="12" s="1"/>
  <c r="T964" i="12"/>
  <c r="U964" i="12" s="1"/>
  <c r="T965" i="12"/>
  <c r="U965" i="12" s="1"/>
  <c r="T967" i="12"/>
  <c r="U967" i="12" s="1"/>
  <c r="T968" i="12"/>
  <c r="U968" i="12" s="1"/>
  <c r="T969" i="12"/>
  <c r="U969" i="12" s="1"/>
  <c r="T970" i="12"/>
  <c r="U970" i="12" s="1"/>
  <c r="T972" i="12"/>
  <c r="U972" i="12" s="1"/>
  <c r="T973" i="12"/>
  <c r="U973" i="12" s="1"/>
  <c r="T974" i="12"/>
  <c r="U974" i="12" s="1"/>
  <c r="T975" i="12"/>
  <c r="U975" i="12" s="1"/>
  <c r="T976" i="12"/>
  <c r="U976" i="12" s="1"/>
  <c r="T977" i="12"/>
  <c r="U977" i="12" s="1"/>
  <c r="T978" i="12"/>
  <c r="U978" i="12" s="1"/>
  <c r="T979" i="12"/>
  <c r="U979" i="12" s="1"/>
  <c r="T980" i="12"/>
  <c r="U980" i="12" s="1"/>
  <c r="T981" i="12"/>
  <c r="U981" i="12" s="1"/>
  <c r="T982" i="12"/>
  <c r="U982" i="12" s="1"/>
  <c r="T983" i="12"/>
  <c r="U983" i="12" s="1"/>
  <c r="T985" i="12"/>
  <c r="U985" i="12" s="1"/>
  <c r="T986" i="12"/>
  <c r="U986" i="12" s="1"/>
  <c r="T987" i="12"/>
  <c r="U987" i="12" s="1"/>
  <c r="T988" i="12"/>
  <c r="U988" i="12" s="1"/>
  <c r="T989" i="12"/>
  <c r="U989" i="12" s="1"/>
  <c r="T990" i="12"/>
  <c r="U990" i="12" s="1"/>
  <c r="T991" i="12"/>
  <c r="U991" i="12" s="1"/>
  <c r="T992" i="12"/>
  <c r="U992" i="12" s="1"/>
  <c r="T993" i="12"/>
  <c r="U993" i="12" s="1"/>
  <c r="T994" i="12"/>
  <c r="U994" i="12" s="1"/>
  <c r="T995" i="12"/>
  <c r="U995" i="12" s="1"/>
  <c r="T996" i="12"/>
  <c r="U996" i="12" s="1"/>
  <c r="T998" i="12"/>
  <c r="U998" i="12" s="1"/>
  <c r="T1000" i="12"/>
  <c r="U1000" i="12" s="1"/>
  <c r="T1001" i="12"/>
  <c r="U1001" i="12" s="1"/>
  <c r="T1002" i="12"/>
  <c r="U1002" i="12" s="1"/>
  <c r="T1003" i="12"/>
  <c r="U1003" i="12" s="1"/>
  <c r="T1005" i="12"/>
  <c r="U1005" i="12" s="1"/>
  <c r="T1006" i="12"/>
  <c r="U1006" i="12" s="1"/>
  <c r="T1007" i="12"/>
  <c r="U1007" i="12" s="1"/>
  <c r="T1008" i="12"/>
  <c r="U1008" i="12" s="1"/>
  <c r="T1009" i="12"/>
  <c r="U1009" i="12" s="1"/>
  <c r="T1011" i="12"/>
  <c r="U1011" i="12" s="1"/>
  <c r="T1012" i="12"/>
  <c r="U1012" i="12" s="1"/>
  <c r="T1013" i="12"/>
  <c r="U1013" i="12" s="1"/>
  <c r="T1014" i="12"/>
  <c r="U1014" i="12" s="1"/>
  <c r="T1015" i="12"/>
  <c r="U1015" i="12" s="1"/>
  <c r="T1016" i="12"/>
  <c r="U1016" i="12" s="1"/>
  <c r="T1018" i="12"/>
  <c r="U1018" i="12" s="1"/>
  <c r="T1019" i="12"/>
  <c r="U1019" i="12" s="1"/>
  <c r="T1020" i="12"/>
  <c r="U1020" i="12" s="1"/>
  <c r="T1022" i="12"/>
  <c r="U1022" i="12" s="1"/>
  <c r="T1023" i="12"/>
  <c r="U1023" i="12" s="1"/>
  <c r="T1025" i="12"/>
  <c r="U1025" i="12" s="1"/>
  <c r="T1026" i="12"/>
  <c r="U1026" i="12" s="1"/>
  <c r="T1027" i="12"/>
  <c r="U1027" i="12" s="1"/>
  <c r="T1028" i="12"/>
  <c r="U1028" i="12" s="1"/>
  <c r="T1030" i="12"/>
  <c r="U1030" i="12" s="1"/>
  <c r="T1031" i="12"/>
  <c r="U1031" i="12" s="1"/>
  <c r="T1032" i="12"/>
  <c r="U1032" i="12" s="1"/>
  <c r="T1033" i="12"/>
  <c r="U1033" i="12" s="1"/>
  <c r="T1034" i="12"/>
  <c r="U1034" i="12" s="1"/>
  <c r="T1036" i="12"/>
  <c r="U1036" i="12" s="1"/>
  <c r="T1037" i="12"/>
  <c r="U1037" i="12" s="1"/>
  <c r="T1038" i="12"/>
  <c r="U1038" i="12" s="1"/>
  <c r="T1039" i="12"/>
  <c r="U1039" i="12" s="1"/>
  <c r="T1040" i="12"/>
  <c r="U1040" i="12" s="1"/>
  <c r="T1042" i="12"/>
  <c r="U1042" i="12" s="1"/>
  <c r="T1043" i="12"/>
  <c r="U1043" i="12" s="1"/>
  <c r="T1044" i="12"/>
  <c r="U1044" i="12" s="1"/>
  <c r="T1045" i="12"/>
  <c r="U1045" i="12" s="1"/>
  <c r="T1047" i="12"/>
  <c r="U1047" i="12" s="1"/>
  <c r="T1048" i="12"/>
  <c r="U1048" i="12" s="1"/>
  <c r="T1049" i="12"/>
  <c r="U1049" i="12" s="1"/>
  <c r="T1051" i="12"/>
  <c r="U1051" i="12" s="1"/>
  <c r="T1052" i="12"/>
  <c r="U1052" i="12" s="1"/>
  <c r="T1053" i="12"/>
  <c r="U1053" i="12" s="1"/>
  <c r="T1054" i="12"/>
  <c r="U1054" i="12" s="1"/>
  <c r="T1055" i="12"/>
  <c r="U1055" i="12" s="1"/>
  <c r="T1056" i="12"/>
  <c r="U1056" i="12" s="1"/>
  <c r="T1057" i="12"/>
  <c r="U1057" i="12" s="1"/>
  <c r="T1058" i="12"/>
  <c r="U1058" i="12" s="1"/>
  <c r="T1059" i="12"/>
  <c r="U1059" i="12" s="1"/>
  <c r="T1060" i="12"/>
  <c r="U1060" i="12" s="1"/>
  <c r="T1061" i="12"/>
  <c r="U1061" i="12" s="1"/>
  <c r="T1062" i="12"/>
  <c r="U1062" i="12" s="1"/>
  <c r="T1063" i="12"/>
  <c r="U1063" i="12" s="1"/>
  <c r="T1064" i="12"/>
  <c r="U1064" i="12" s="1"/>
  <c r="T1066" i="12"/>
  <c r="U1066" i="12" s="1"/>
  <c r="T1067" i="12"/>
  <c r="U1067" i="12" s="1"/>
  <c r="T1068" i="12"/>
  <c r="U1068" i="12" s="1"/>
  <c r="T1069" i="12"/>
  <c r="U1069" i="12" s="1"/>
  <c r="T1070" i="12"/>
  <c r="U1070" i="12" s="1"/>
  <c r="T1071" i="12"/>
  <c r="U1071" i="12" s="1"/>
  <c r="T1072" i="12"/>
  <c r="U1072" i="12" s="1"/>
  <c r="T1073" i="12"/>
  <c r="U1073" i="12" s="1"/>
  <c r="T1074" i="12"/>
  <c r="U1074" i="12" s="1"/>
  <c r="T1075" i="12"/>
  <c r="U1075" i="12" s="1"/>
  <c r="T1076" i="12"/>
  <c r="U1076" i="12" s="1"/>
  <c r="T1077" i="12"/>
  <c r="U1077" i="12" s="1"/>
  <c r="T1078" i="12"/>
  <c r="U1078" i="12" s="1"/>
  <c r="T1079" i="12"/>
  <c r="U1079" i="12" s="1"/>
  <c r="T1081" i="12"/>
  <c r="U1081" i="12" s="1"/>
  <c r="T1082" i="12"/>
  <c r="U1082" i="12" s="1"/>
  <c r="T1083" i="12"/>
  <c r="U1083" i="12" s="1"/>
  <c r="T1084" i="12"/>
  <c r="U1084" i="12" s="1"/>
  <c r="T1085" i="12"/>
  <c r="U1085" i="12" s="1"/>
  <c r="T1086" i="12"/>
  <c r="U1086" i="12" s="1"/>
  <c r="T1087" i="12"/>
  <c r="U1087" i="12" s="1"/>
  <c r="T1088" i="12"/>
  <c r="U1088" i="12" s="1"/>
  <c r="T1089" i="12"/>
  <c r="U1089" i="12" s="1"/>
  <c r="T1090" i="12"/>
  <c r="U1090" i="12" s="1"/>
  <c r="T1091" i="12"/>
  <c r="U1091" i="12" s="1"/>
  <c r="T1092" i="12"/>
  <c r="U1092" i="12" s="1"/>
  <c r="T1093" i="12"/>
  <c r="U1093" i="12" s="1"/>
  <c r="T1094" i="12"/>
  <c r="U1094" i="12" s="1"/>
  <c r="T1095" i="12"/>
  <c r="U1095" i="12" s="1"/>
  <c r="T1096" i="12"/>
  <c r="U1096" i="12" s="1"/>
  <c r="T1097" i="12"/>
  <c r="U1097" i="12" s="1"/>
  <c r="T1098" i="12"/>
  <c r="U1098" i="12" s="1"/>
  <c r="T1099" i="12"/>
  <c r="U1099" i="12" s="1"/>
  <c r="T1100" i="12"/>
  <c r="U1100" i="12" s="1"/>
  <c r="T1101" i="12"/>
  <c r="U1101" i="12" s="1"/>
  <c r="T1102" i="12"/>
  <c r="U1102" i="12" s="1"/>
  <c r="T1103" i="12"/>
  <c r="U1103" i="12" s="1"/>
  <c r="T1104" i="12"/>
  <c r="U1104" i="12" s="1"/>
  <c r="T1105" i="12"/>
  <c r="U1105" i="12" s="1"/>
  <c r="T1106" i="12"/>
  <c r="U1106" i="12" s="1"/>
  <c r="T1107" i="12"/>
  <c r="U1107" i="12" s="1"/>
  <c r="T1108" i="12"/>
  <c r="U1108" i="12" s="1"/>
  <c r="T1109" i="12"/>
  <c r="U1109" i="12" s="1"/>
  <c r="T1110" i="12"/>
  <c r="U1110" i="12" s="1"/>
  <c r="T1111" i="12"/>
  <c r="U1111" i="12" s="1"/>
  <c r="T1112" i="12"/>
  <c r="U1112" i="12" s="1"/>
  <c r="T1113" i="12"/>
  <c r="U1113" i="12" s="1"/>
  <c r="T1114" i="12"/>
  <c r="U1114" i="12" s="1"/>
  <c r="T1115" i="12"/>
  <c r="U1115" i="12" s="1"/>
  <c r="T1116" i="12"/>
  <c r="U1116" i="12" s="1"/>
  <c r="T1117" i="12"/>
  <c r="U1117" i="12" s="1"/>
  <c r="T1118" i="12"/>
  <c r="U1118" i="12" s="1"/>
  <c r="T1119" i="12"/>
  <c r="U1119" i="12" s="1"/>
  <c r="T1120" i="12"/>
  <c r="U1120" i="12" s="1"/>
  <c r="T1121" i="12"/>
  <c r="U1121" i="12" s="1"/>
  <c r="T1122" i="12"/>
  <c r="U1122" i="12" s="1"/>
  <c r="T1123" i="12"/>
  <c r="U1123" i="12" s="1"/>
  <c r="T1124" i="12"/>
  <c r="U1124" i="12" s="1"/>
  <c r="T1125" i="12"/>
  <c r="U1125" i="12" s="1"/>
  <c r="T1126" i="12"/>
  <c r="U1126" i="12" s="1"/>
  <c r="T1127" i="12"/>
  <c r="U1127" i="12" s="1"/>
  <c r="T1128" i="12"/>
  <c r="U1128" i="12" s="1"/>
  <c r="T1129" i="12"/>
  <c r="U1129" i="12" s="1"/>
  <c r="T1130" i="12"/>
  <c r="U1130" i="12" s="1"/>
  <c r="T1131" i="12"/>
  <c r="U1131" i="12" s="1"/>
  <c r="T1132" i="12"/>
  <c r="U1132" i="12" s="1"/>
  <c r="T1133" i="12"/>
  <c r="U1133" i="12" s="1"/>
  <c r="T1134" i="12"/>
  <c r="U1134" i="12" s="1"/>
  <c r="T1135" i="12"/>
  <c r="U1135" i="12" s="1"/>
  <c r="T1136" i="12"/>
  <c r="U1136" i="12" s="1"/>
  <c r="T1137" i="12"/>
  <c r="U1137" i="12" s="1"/>
  <c r="T1138" i="12"/>
  <c r="U1138" i="12" s="1"/>
  <c r="T1139" i="12"/>
  <c r="U1139" i="12" s="1"/>
  <c r="T1140" i="12"/>
  <c r="U1140" i="12" s="1"/>
  <c r="T1141" i="12"/>
  <c r="U1141" i="12" s="1"/>
  <c r="T1142" i="12"/>
  <c r="U1142" i="12" s="1"/>
  <c r="T1143" i="12"/>
  <c r="U1143" i="12" s="1"/>
  <c r="T1144" i="12"/>
  <c r="U1144" i="12" s="1"/>
  <c r="T1145" i="12"/>
  <c r="U1145" i="12" s="1"/>
  <c r="T1146" i="12"/>
  <c r="U1146" i="12" s="1"/>
  <c r="T1147" i="12"/>
  <c r="U1147" i="12" s="1"/>
  <c r="T1148" i="12"/>
  <c r="U1148" i="12" s="1"/>
  <c r="T1149" i="12"/>
  <c r="U1149" i="12" s="1"/>
  <c r="T1150" i="12"/>
  <c r="U1150" i="12" s="1"/>
  <c r="T1151" i="12"/>
  <c r="U1151" i="12" s="1"/>
  <c r="T1152" i="12"/>
  <c r="U1152" i="12" s="1"/>
  <c r="T1153" i="12"/>
  <c r="U1153" i="12" s="1"/>
  <c r="T1154" i="12"/>
  <c r="U1154" i="12" s="1"/>
  <c r="T1155" i="12"/>
  <c r="U1155" i="12" s="1"/>
  <c r="T1156" i="12"/>
  <c r="U1156" i="12" s="1"/>
  <c r="T1157" i="12"/>
  <c r="U1157" i="12" s="1"/>
  <c r="T1158" i="12"/>
  <c r="U1158" i="12" s="1"/>
  <c r="T1159" i="12"/>
  <c r="U1159" i="12" s="1"/>
  <c r="T1160" i="12"/>
  <c r="U1160" i="12" s="1"/>
  <c r="T1161" i="12"/>
  <c r="U1161" i="12" s="1"/>
  <c r="T1162" i="12"/>
  <c r="U1162" i="12" s="1"/>
  <c r="T1163" i="12"/>
  <c r="U1163" i="12" s="1"/>
  <c r="T1164" i="12"/>
  <c r="U1164" i="12" s="1"/>
  <c r="T1165" i="12"/>
  <c r="U1165" i="12" s="1"/>
  <c r="T1166" i="12"/>
  <c r="U1166" i="12" s="1"/>
  <c r="T1167" i="12"/>
  <c r="U1167" i="12" s="1"/>
  <c r="T1168" i="12"/>
  <c r="U1168" i="12" s="1"/>
  <c r="T1169" i="12"/>
  <c r="U1169" i="12" s="1"/>
  <c r="T1170" i="12"/>
  <c r="U1170" i="12" s="1"/>
  <c r="T1171" i="12"/>
  <c r="U1171" i="12" s="1"/>
  <c r="A1171" i="12" s="1"/>
  <c r="T1172" i="12"/>
  <c r="U1172" i="12" s="1"/>
  <c r="T1173" i="12"/>
  <c r="U1173" i="12" s="1"/>
  <c r="T1174" i="12"/>
  <c r="U1174" i="12" s="1"/>
  <c r="T1175" i="12"/>
  <c r="U1175" i="12" s="1"/>
  <c r="T1176" i="12"/>
  <c r="U1176" i="12" s="1"/>
  <c r="T1177" i="12"/>
  <c r="U1177" i="12" s="1"/>
  <c r="T1179" i="12"/>
  <c r="U1179" i="12" s="1"/>
  <c r="T1180" i="12"/>
  <c r="U1180" i="12" s="1"/>
  <c r="T1181" i="12"/>
  <c r="U1181" i="12" s="1"/>
  <c r="T1182" i="12"/>
  <c r="U1182" i="12" s="1"/>
  <c r="T1183" i="12"/>
  <c r="U1183" i="12" s="1"/>
  <c r="T1184" i="12"/>
  <c r="U1184" i="12" s="1"/>
  <c r="T1186" i="12"/>
  <c r="U1186" i="12" s="1"/>
  <c r="T1187" i="12"/>
  <c r="U1187" i="12" s="1"/>
  <c r="T1188" i="12"/>
  <c r="U1188" i="12" s="1"/>
  <c r="T1190" i="12"/>
  <c r="U1190" i="12" s="1"/>
  <c r="T1191" i="12"/>
  <c r="U1191" i="12" s="1"/>
  <c r="T1192" i="12"/>
  <c r="U1192" i="12" s="1"/>
  <c r="T1193" i="12"/>
  <c r="U1193" i="12" s="1"/>
  <c r="T1194" i="12"/>
  <c r="U1194" i="12" s="1"/>
  <c r="T1195" i="12"/>
  <c r="U1195" i="12" s="1"/>
  <c r="T1196" i="12"/>
  <c r="U1196" i="12" s="1"/>
  <c r="T1197" i="12"/>
  <c r="U1197" i="12" s="1"/>
  <c r="T1198" i="12"/>
  <c r="U1198" i="12" s="1"/>
  <c r="T1199" i="12"/>
  <c r="U1199" i="12" s="1"/>
  <c r="T1200" i="12"/>
  <c r="U1200" i="12" s="1"/>
  <c r="T1201" i="12"/>
  <c r="U1201" i="12" s="1"/>
  <c r="T1202" i="12"/>
  <c r="U1202" i="12" s="1"/>
  <c r="T1203" i="12"/>
  <c r="U1203" i="12" s="1"/>
  <c r="T1204" i="12"/>
  <c r="U1204" i="12" s="1"/>
  <c r="T1205" i="12"/>
  <c r="U1205" i="12" s="1"/>
  <c r="T1206" i="12"/>
  <c r="U1206" i="12" s="1"/>
  <c r="T1207" i="12"/>
  <c r="U1207" i="12" s="1"/>
  <c r="T1208" i="12"/>
  <c r="U1208" i="12" s="1"/>
  <c r="T1209" i="12"/>
  <c r="U1209" i="12" s="1"/>
  <c r="T1210" i="12"/>
  <c r="U1210" i="12" s="1"/>
  <c r="T1211" i="12"/>
  <c r="U1211" i="12" s="1"/>
  <c r="T1212" i="12"/>
  <c r="U1212" i="12" s="1"/>
  <c r="T1213" i="12"/>
  <c r="U1213" i="12" s="1"/>
  <c r="T1214" i="12"/>
  <c r="U1214" i="12" s="1"/>
  <c r="T1215" i="12"/>
  <c r="U1215" i="12" s="1"/>
  <c r="T1216" i="12"/>
  <c r="U1216" i="12" s="1"/>
  <c r="T1217" i="12"/>
  <c r="U1217" i="12" s="1"/>
  <c r="T1218" i="12"/>
  <c r="U1218" i="12" s="1"/>
  <c r="T1219" i="12"/>
  <c r="U1219" i="12" s="1"/>
  <c r="T1221" i="12"/>
  <c r="U1221" i="12" s="1"/>
  <c r="T1222" i="12"/>
  <c r="U1222" i="12" s="1"/>
  <c r="T1223" i="12"/>
  <c r="U1223" i="12" s="1"/>
  <c r="T1224" i="12"/>
  <c r="U1224" i="12" s="1"/>
  <c r="T1225" i="12"/>
  <c r="U1225" i="12" s="1"/>
  <c r="T1226" i="12"/>
  <c r="U1226" i="12" s="1"/>
  <c r="T1227" i="12"/>
  <c r="U1227" i="12" s="1"/>
  <c r="T1228" i="12"/>
  <c r="U1228" i="12" s="1"/>
  <c r="T1229" i="12"/>
  <c r="U1229" i="12" s="1"/>
  <c r="T1230" i="12"/>
  <c r="U1230" i="12" s="1"/>
  <c r="T1231" i="12"/>
  <c r="U1231" i="12" s="1"/>
  <c r="T1232" i="12"/>
  <c r="U1232" i="12" s="1"/>
  <c r="T1233" i="12"/>
  <c r="U1233" i="12" s="1"/>
  <c r="T1234" i="12"/>
  <c r="U1234" i="12" s="1"/>
  <c r="T1235" i="12"/>
  <c r="U1235" i="12" s="1"/>
  <c r="T1236" i="12"/>
  <c r="U1236" i="12" s="1"/>
  <c r="T1237" i="12"/>
  <c r="U1237" i="12" s="1"/>
  <c r="T1238" i="12"/>
  <c r="U1238" i="12" s="1"/>
  <c r="T1239" i="12"/>
  <c r="U1239" i="12" s="1"/>
  <c r="T1240" i="12"/>
  <c r="U1240" i="12" s="1"/>
  <c r="T1241" i="12"/>
  <c r="U1241" i="12" s="1"/>
  <c r="T1242" i="12"/>
  <c r="U1242" i="12" s="1"/>
  <c r="T1243" i="12"/>
  <c r="U1243" i="12" s="1"/>
  <c r="T1244" i="12"/>
  <c r="U1244" i="12" s="1"/>
  <c r="T1245" i="12"/>
  <c r="U1245" i="12" s="1"/>
  <c r="T1246" i="12"/>
  <c r="U1246" i="12" s="1"/>
  <c r="T1247" i="12"/>
  <c r="U1247" i="12" s="1"/>
  <c r="T1248" i="12"/>
  <c r="U1248" i="12" s="1"/>
  <c r="T1249" i="12"/>
  <c r="U1249" i="12" s="1"/>
  <c r="T1250" i="12"/>
  <c r="U1250" i="12" s="1"/>
  <c r="T1252" i="12"/>
  <c r="U1252" i="12" s="1"/>
  <c r="T1253" i="12"/>
  <c r="U1253" i="12" s="1"/>
  <c r="T1254" i="12"/>
  <c r="U1254" i="12" s="1"/>
  <c r="T1255" i="12"/>
  <c r="U1255" i="12" s="1"/>
  <c r="T1256" i="12"/>
  <c r="U1256" i="12" s="1"/>
  <c r="T1257" i="12"/>
  <c r="U1257" i="12" s="1"/>
  <c r="T1258" i="12"/>
  <c r="U1258" i="12" s="1"/>
  <c r="T1259" i="12"/>
  <c r="U1259" i="12" s="1"/>
  <c r="T1260" i="12"/>
  <c r="U1260" i="12" s="1"/>
  <c r="T1261" i="12"/>
  <c r="U1261" i="12" s="1"/>
  <c r="T1262" i="12"/>
  <c r="U1262" i="12" s="1"/>
  <c r="T1263" i="12"/>
  <c r="U1263" i="12" s="1"/>
  <c r="T1264" i="12"/>
  <c r="U1264" i="12" s="1"/>
  <c r="T1265" i="12"/>
  <c r="U1265" i="12" s="1"/>
  <c r="T1266" i="12"/>
  <c r="U1266" i="12" s="1"/>
  <c r="T1267" i="12"/>
  <c r="U1267" i="12" s="1"/>
  <c r="T1268" i="12"/>
  <c r="U1268" i="12" s="1"/>
  <c r="T1269" i="12"/>
  <c r="U1269" i="12" s="1"/>
  <c r="T1270" i="12"/>
  <c r="U1270" i="12" s="1"/>
  <c r="T1271" i="12"/>
  <c r="U1271" i="12" s="1"/>
  <c r="T1272" i="12"/>
  <c r="U1272" i="12" s="1"/>
  <c r="T1273" i="12"/>
  <c r="U1273" i="12" s="1"/>
  <c r="T1274" i="12"/>
  <c r="U1274" i="12" s="1"/>
  <c r="T1275" i="12"/>
  <c r="U1275" i="12" s="1"/>
  <c r="T1276" i="12"/>
  <c r="U1276" i="12" s="1"/>
  <c r="T1277" i="12"/>
  <c r="U1277" i="12" s="1"/>
  <c r="T1278" i="12"/>
  <c r="U1278" i="12" s="1"/>
  <c r="T1279" i="12"/>
  <c r="U1279" i="12" s="1"/>
  <c r="T1280" i="12"/>
  <c r="U1280" i="12" s="1"/>
  <c r="T1281" i="12"/>
  <c r="U1281" i="12" s="1"/>
  <c r="T1282" i="12"/>
  <c r="U1282" i="12" s="1"/>
  <c r="T1283" i="12"/>
  <c r="U1283" i="12" s="1"/>
  <c r="T1284" i="12"/>
  <c r="U1284" i="12" s="1"/>
  <c r="T1285" i="12"/>
  <c r="U1285" i="12" s="1"/>
  <c r="A1285" i="12" s="1"/>
  <c r="T1286" i="12"/>
  <c r="U1286" i="12" s="1"/>
  <c r="T1287" i="12"/>
  <c r="U1287" i="12" s="1"/>
  <c r="T1288" i="12"/>
  <c r="U1288" i="12" s="1"/>
  <c r="T1289" i="12"/>
  <c r="U1289" i="12" s="1"/>
  <c r="T1290" i="12"/>
  <c r="U1290" i="12" s="1"/>
  <c r="T1291" i="12"/>
  <c r="U1291" i="12" s="1"/>
  <c r="T1292" i="12"/>
  <c r="U1292" i="12" s="1"/>
  <c r="T1293" i="12"/>
  <c r="U1293" i="12" s="1"/>
  <c r="T1295" i="12"/>
  <c r="U1295" i="12" s="1"/>
  <c r="T1296" i="12"/>
  <c r="U1296" i="12" s="1"/>
  <c r="T1297" i="12"/>
  <c r="U1297" i="12" s="1"/>
  <c r="T1298" i="12"/>
  <c r="U1298" i="12" s="1"/>
  <c r="T1299" i="12"/>
  <c r="U1299" i="12" s="1"/>
  <c r="T1300" i="12"/>
  <c r="U1300" i="12" s="1"/>
  <c r="T1301" i="12"/>
  <c r="U1301" i="12" s="1"/>
  <c r="T1302" i="12"/>
  <c r="U1302" i="12" s="1"/>
  <c r="T1303" i="12"/>
  <c r="U1303" i="12" s="1"/>
  <c r="T1304" i="12"/>
  <c r="U1304" i="12" s="1"/>
  <c r="T1305" i="12"/>
  <c r="U1305" i="12" s="1"/>
  <c r="T1306" i="12"/>
  <c r="U1306" i="12" s="1"/>
  <c r="T1307" i="12"/>
  <c r="U1307" i="12" s="1"/>
  <c r="T1308" i="12"/>
  <c r="U1308" i="12" s="1"/>
  <c r="T1309" i="12"/>
  <c r="U1309" i="12" s="1"/>
  <c r="T1310" i="12"/>
  <c r="U1310" i="12" s="1"/>
  <c r="T1311" i="12"/>
  <c r="U1311" i="12" s="1"/>
  <c r="T1312" i="12"/>
  <c r="U1312" i="12" s="1"/>
  <c r="T1313" i="12"/>
  <c r="U1313" i="12" s="1"/>
  <c r="T1314" i="12"/>
  <c r="U1314" i="12" s="1"/>
  <c r="T1315" i="12"/>
  <c r="U1315" i="12" s="1"/>
  <c r="T1316" i="12"/>
  <c r="U1316" i="12" s="1"/>
  <c r="T1317" i="12"/>
  <c r="U1317" i="12" s="1"/>
  <c r="T1318" i="12"/>
  <c r="U1318" i="12" s="1"/>
  <c r="T1319" i="12"/>
  <c r="U1319" i="12" s="1"/>
  <c r="T1320" i="12"/>
  <c r="U1320" i="12" s="1"/>
  <c r="T1321" i="12"/>
  <c r="U1321" i="12" s="1"/>
  <c r="T1322" i="12"/>
  <c r="U1322" i="12" s="1"/>
  <c r="T1323" i="12"/>
  <c r="U1323" i="12" s="1"/>
  <c r="T1324" i="12"/>
  <c r="U1324" i="12" s="1"/>
  <c r="T1325" i="12"/>
  <c r="U1325" i="12" s="1"/>
  <c r="T1326" i="12"/>
  <c r="U1326" i="12" s="1"/>
  <c r="T1327" i="12"/>
  <c r="U1327" i="12" s="1"/>
  <c r="T1328" i="12"/>
  <c r="U1328" i="12" s="1"/>
  <c r="T1329" i="12"/>
  <c r="U1329" i="12" s="1"/>
  <c r="T1330" i="12"/>
  <c r="U1330" i="12" s="1"/>
  <c r="T1331" i="12"/>
  <c r="U1331" i="12" s="1"/>
  <c r="T1332" i="12"/>
  <c r="U1332" i="12" s="1"/>
  <c r="T1333" i="12"/>
  <c r="U1333" i="12" s="1"/>
  <c r="T1334" i="12"/>
  <c r="U1334" i="12" s="1"/>
  <c r="T1335" i="12"/>
  <c r="U1335" i="12" s="1"/>
  <c r="T1336" i="12"/>
  <c r="U1336" i="12" s="1"/>
  <c r="T1338" i="12"/>
  <c r="U1338" i="12" s="1"/>
  <c r="T1339" i="12"/>
  <c r="U1339" i="12" s="1"/>
  <c r="T1340" i="12"/>
  <c r="U1340" i="12" s="1"/>
  <c r="T1341" i="12"/>
  <c r="U1341" i="12" s="1"/>
  <c r="T1342" i="12"/>
  <c r="U1342" i="12" s="1"/>
  <c r="T1343" i="12"/>
  <c r="U1343" i="12" s="1"/>
  <c r="T1344" i="12"/>
  <c r="U1344" i="12" s="1"/>
  <c r="T1345" i="12"/>
  <c r="U1345" i="12" s="1"/>
  <c r="T1346" i="12"/>
  <c r="U1346" i="12" s="1"/>
  <c r="T1348" i="12"/>
  <c r="U1348" i="12" s="1"/>
  <c r="T1349" i="12"/>
  <c r="U1349" i="12" s="1"/>
  <c r="T1350" i="12"/>
  <c r="U1350" i="12" s="1"/>
  <c r="T1351" i="12"/>
  <c r="U1351" i="12" s="1"/>
  <c r="T1352" i="12"/>
  <c r="U1352" i="12" s="1"/>
  <c r="T1353" i="12"/>
  <c r="U1353" i="12" s="1"/>
  <c r="T1354" i="12"/>
  <c r="U1354" i="12" s="1"/>
  <c r="T1355" i="12"/>
  <c r="U1355" i="12" s="1"/>
  <c r="T1356" i="12"/>
  <c r="U1356" i="12" s="1"/>
  <c r="T1357" i="12"/>
  <c r="U1357" i="12" s="1"/>
  <c r="T1358" i="12"/>
  <c r="U1358" i="12" s="1"/>
  <c r="T1359" i="12"/>
  <c r="U1359" i="12" s="1"/>
  <c r="T1360" i="12"/>
  <c r="U1360" i="12" s="1"/>
  <c r="T1361" i="12"/>
  <c r="U1361" i="12" s="1"/>
  <c r="T1362" i="12"/>
  <c r="U1362" i="12" s="1"/>
  <c r="T1363" i="12"/>
  <c r="U1363" i="12" s="1"/>
  <c r="T1364" i="12"/>
  <c r="U1364" i="12" s="1"/>
  <c r="T1365" i="12"/>
  <c r="U1365" i="12" s="1"/>
  <c r="T1366" i="12"/>
  <c r="U1366" i="12" s="1"/>
  <c r="T1367" i="12"/>
  <c r="U1367" i="12" s="1"/>
  <c r="T1368" i="12"/>
  <c r="U1368" i="12" s="1"/>
  <c r="T1369" i="12"/>
  <c r="U1369" i="12" s="1"/>
  <c r="T1370" i="12"/>
  <c r="U1370" i="12" s="1"/>
  <c r="T1371" i="12"/>
  <c r="U1371" i="12" s="1"/>
  <c r="T1372" i="12"/>
  <c r="U1372" i="12" s="1"/>
  <c r="T1373" i="12"/>
  <c r="U1373" i="12" s="1"/>
  <c r="T1374" i="12"/>
  <c r="U1374" i="12" s="1"/>
  <c r="T1375" i="12"/>
  <c r="U1375" i="12" s="1"/>
  <c r="T1376" i="12"/>
  <c r="U1376" i="12" s="1"/>
  <c r="T1377" i="12"/>
  <c r="U1377" i="12" s="1"/>
  <c r="T1378" i="12"/>
  <c r="U1378" i="12" s="1"/>
  <c r="T1379" i="12"/>
  <c r="U1379" i="12" s="1"/>
  <c r="T1380" i="12"/>
  <c r="U1380" i="12" s="1"/>
  <c r="T1381" i="12"/>
  <c r="U1381" i="12" s="1"/>
  <c r="T1382" i="12"/>
  <c r="U1382" i="12" s="1"/>
  <c r="T1383" i="12"/>
  <c r="U1383" i="12" s="1"/>
  <c r="T1384" i="12"/>
  <c r="U1384" i="12" s="1"/>
  <c r="T1385" i="12"/>
  <c r="U1385" i="12" s="1"/>
  <c r="T1386" i="12"/>
  <c r="U1386" i="12" s="1"/>
  <c r="T1387" i="12"/>
  <c r="U1387" i="12" s="1"/>
  <c r="T1388" i="12"/>
  <c r="U1388" i="12" s="1"/>
  <c r="T1389" i="12"/>
  <c r="U1389" i="12" s="1"/>
  <c r="T1391" i="12"/>
  <c r="U1391" i="12" s="1"/>
  <c r="T1392" i="12"/>
  <c r="U1392" i="12" s="1"/>
  <c r="T1393" i="12"/>
  <c r="U1393" i="12" s="1"/>
  <c r="T1394" i="12"/>
  <c r="U1394" i="12" s="1"/>
  <c r="T1395" i="12"/>
  <c r="U1395" i="12" s="1"/>
  <c r="T1396" i="12"/>
  <c r="U1396" i="12" s="1"/>
  <c r="T1397" i="12"/>
  <c r="U1397" i="12" s="1"/>
  <c r="T1398" i="12"/>
  <c r="U1398" i="12" s="1"/>
  <c r="T1399" i="12"/>
  <c r="U1399" i="12" s="1"/>
  <c r="T1400" i="12"/>
  <c r="U1400" i="12" s="1"/>
  <c r="T1401" i="12"/>
  <c r="U1401" i="12" s="1"/>
  <c r="T1402" i="12"/>
  <c r="U1402" i="12" s="1"/>
  <c r="T1403" i="12"/>
  <c r="U1403" i="12" s="1"/>
  <c r="T1404" i="12"/>
  <c r="U1404" i="12" s="1"/>
  <c r="T1405" i="12"/>
  <c r="U1405" i="12" s="1"/>
  <c r="T1406" i="12"/>
  <c r="U1406" i="12" s="1"/>
  <c r="T1407" i="12"/>
  <c r="U1407" i="12" s="1"/>
  <c r="T1408" i="12"/>
  <c r="U1408" i="12" s="1"/>
  <c r="T1409" i="12"/>
  <c r="U1409" i="12" s="1"/>
  <c r="T1410" i="12"/>
  <c r="U1410" i="12" s="1"/>
  <c r="T1411" i="12"/>
  <c r="U1411" i="12" s="1"/>
  <c r="T1412" i="12"/>
  <c r="U1412" i="12" s="1"/>
  <c r="T1413" i="12"/>
  <c r="U1413" i="12" s="1"/>
  <c r="T1414" i="12"/>
  <c r="U1414" i="12" s="1"/>
  <c r="T1415" i="12"/>
  <c r="U1415" i="12" s="1"/>
  <c r="T1416" i="12"/>
  <c r="U1416" i="12" s="1"/>
  <c r="T1417" i="12"/>
  <c r="U1417" i="12" s="1"/>
  <c r="T1419" i="12"/>
  <c r="U1419" i="12" s="1"/>
  <c r="T1420" i="12"/>
  <c r="U1420" i="12" s="1"/>
  <c r="T1421" i="12"/>
  <c r="U1421" i="12" s="1"/>
  <c r="T1422" i="12"/>
  <c r="U1422" i="12" s="1"/>
  <c r="T1423" i="12"/>
  <c r="U1423" i="12" s="1"/>
  <c r="T1424" i="12"/>
  <c r="U1424" i="12" s="1"/>
  <c r="T1425" i="12"/>
  <c r="U1425" i="12" s="1"/>
  <c r="T1426" i="12"/>
  <c r="U1426" i="12" s="1"/>
  <c r="T1427" i="12"/>
  <c r="U1427" i="12" s="1"/>
  <c r="T1429" i="12"/>
  <c r="U1429" i="12" s="1"/>
  <c r="T1430" i="12"/>
  <c r="U1430" i="12" s="1"/>
  <c r="T1431" i="12"/>
  <c r="U1431" i="12" s="1"/>
  <c r="T1432" i="12"/>
  <c r="U1432" i="12" s="1"/>
  <c r="T1433" i="12"/>
  <c r="U1433" i="12" s="1"/>
  <c r="T1434" i="12"/>
  <c r="U1434" i="12" s="1"/>
  <c r="T1435" i="12"/>
  <c r="U1435" i="12" s="1"/>
  <c r="T1436" i="12"/>
  <c r="U1436" i="12" s="1"/>
  <c r="T1437" i="12"/>
  <c r="U1437" i="12" s="1"/>
  <c r="T1438" i="12"/>
  <c r="U1438" i="12" s="1"/>
  <c r="T1439" i="12"/>
  <c r="U1439" i="12" s="1"/>
  <c r="T1440" i="12"/>
  <c r="U1440" i="12" s="1"/>
  <c r="T1441" i="12"/>
  <c r="U1441" i="12" s="1"/>
  <c r="T1442" i="12"/>
  <c r="U1442" i="12" s="1"/>
  <c r="T1443" i="12"/>
  <c r="U1443" i="12" s="1"/>
  <c r="T1445" i="12"/>
  <c r="U1445" i="12" s="1"/>
  <c r="T1446" i="12"/>
  <c r="U1446" i="12" s="1"/>
  <c r="T1447" i="12"/>
  <c r="U1447" i="12" s="1"/>
  <c r="T1448" i="12"/>
  <c r="U1448" i="12" s="1"/>
  <c r="T1449" i="12"/>
  <c r="U1449" i="12" s="1"/>
  <c r="T1450" i="12"/>
  <c r="U1450" i="12" s="1"/>
  <c r="T1451" i="12"/>
  <c r="U1451" i="12" s="1"/>
  <c r="T1452" i="12"/>
  <c r="U1452" i="12" s="1"/>
  <c r="T1453" i="12"/>
  <c r="U1453" i="12" s="1"/>
  <c r="T1455" i="12"/>
  <c r="U1455" i="12" s="1"/>
  <c r="T1456" i="12"/>
  <c r="U1456" i="12" s="1"/>
  <c r="T1457" i="12"/>
  <c r="U1457" i="12" s="1"/>
  <c r="T1458" i="12"/>
  <c r="U1458" i="12" s="1"/>
  <c r="T1459" i="12"/>
  <c r="U1459" i="12" s="1"/>
  <c r="T1460" i="12"/>
  <c r="U1460" i="12" s="1"/>
  <c r="T1461" i="12"/>
  <c r="U1461" i="12" s="1"/>
  <c r="T1462" i="12"/>
  <c r="U1462" i="12" s="1"/>
  <c r="T1463" i="12"/>
  <c r="U1463" i="12" s="1"/>
  <c r="T1464" i="12"/>
  <c r="U1464" i="12" s="1"/>
  <c r="T1465" i="12"/>
  <c r="U1465" i="12" s="1"/>
  <c r="T1466" i="12"/>
  <c r="U1466" i="12" s="1"/>
  <c r="T1467" i="12"/>
  <c r="U1467" i="12" s="1"/>
  <c r="T1468" i="12"/>
  <c r="U1468" i="12" s="1"/>
  <c r="T1469" i="12"/>
  <c r="U1469" i="12" s="1"/>
  <c r="T1470" i="12"/>
  <c r="U1470" i="12" s="1"/>
  <c r="T1471" i="12"/>
  <c r="U1471" i="12" s="1"/>
  <c r="T1472" i="12"/>
  <c r="U1472" i="12" s="1"/>
  <c r="T1473" i="12"/>
  <c r="U1473" i="12" s="1"/>
  <c r="T1474" i="12"/>
  <c r="U1474" i="12" s="1"/>
  <c r="T1475" i="12"/>
  <c r="U1475" i="12" s="1"/>
  <c r="T1476" i="12"/>
  <c r="U1476" i="12" s="1"/>
  <c r="T1477" i="12"/>
  <c r="U1477" i="12" s="1"/>
  <c r="T1478" i="12"/>
  <c r="U1478" i="12" s="1"/>
  <c r="T1479" i="12"/>
  <c r="U1479" i="12" s="1"/>
  <c r="T1480" i="12"/>
  <c r="U1480" i="12" s="1"/>
  <c r="T1481" i="12"/>
  <c r="U1481" i="12" s="1"/>
  <c r="T1482" i="12"/>
  <c r="U1482" i="12" s="1"/>
  <c r="T1483" i="12"/>
  <c r="U1483" i="12" s="1"/>
  <c r="T1484" i="12"/>
  <c r="U1484" i="12" s="1"/>
  <c r="T1485" i="12"/>
  <c r="U1485" i="12" s="1"/>
  <c r="T1486" i="12"/>
  <c r="U1486" i="12" s="1"/>
  <c r="T1487" i="12"/>
  <c r="U1487" i="12" s="1"/>
  <c r="T1489" i="12"/>
  <c r="U1489" i="12" s="1"/>
  <c r="T1490" i="12"/>
  <c r="U1490" i="12" s="1"/>
  <c r="T1491" i="12"/>
  <c r="U1491" i="12" s="1"/>
  <c r="T1492" i="12"/>
  <c r="U1492" i="12" s="1"/>
  <c r="T1493" i="12"/>
  <c r="U1493" i="12" s="1"/>
  <c r="T1494" i="12"/>
  <c r="U1494" i="12" s="1"/>
  <c r="T1495" i="12"/>
  <c r="U1495" i="12" s="1"/>
  <c r="T1496" i="12"/>
  <c r="U1496" i="12" s="1"/>
  <c r="T1497" i="12"/>
  <c r="U1497" i="12" s="1"/>
  <c r="T1498" i="12"/>
  <c r="U1498" i="12" s="1"/>
  <c r="A1498" i="12" s="1"/>
  <c r="T1499" i="12"/>
  <c r="U1499" i="12" s="1"/>
  <c r="T1500" i="12"/>
  <c r="U1500" i="12" s="1"/>
  <c r="T1501" i="12"/>
  <c r="U1501" i="12" s="1"/>
  <c r="T1502" i="12"/>
  <c r="U1502" i="12" s="1"/>
  <c r="T1503" i="12"/>
  <c r="U1503" i="12" s="1"/>
  <c r="T1504" i="12"/>
  <c r="U1504" i="12" s="1"/>
  <c r="T1505" i="12"/>
  <c r="U1505" i="12" s="1"/>
  <c r="T1506" i="12"/>
  <c r="U1506" i="12" s="1"/>
  <c r="T1507" i="12"/>
  <c r="U1507" i="12" s="1"/>
  <c r="T1508" i="12"/>
  <c r="U1508" i="12" s="1"/>
  <c r="T1509" i="12"/>
  <c r="U1509" i="12" s="1"/>
  <c r="T1510" i="12"/>
  <c r="U1510" i="12" s="1"/>
  <c r="T1511" i="12"/>
  <c r="U1511" i="12" s="1"/>
  <c r="T1512" i="12"/>
  <c r="U1512" i="12" s="1"/>
  <c r="T1514" i="12"/>
  <c r="U1514" i="12" s="1"/>
  <c r="T1515" i="12"/>
  <c r="U1515" i="12" s="1"/>
  <c r="T1516" i="12"/>
  <c r="U1516" i="12" s="1"/>
  <c r="T1517" i="12"/>
  <c r="U1517" i="12" s="1"/>
  <c r="T1518" i="12"/>
  <c r="U1518" i="12" s="1"/>
  <c r="T1519" i="12"/>
  <c r="U1519" i="12" s="1"/>
  <c r="T1520" i="12"/>
  <c r="U1520" i="12" s="1"/>
  <c r="T1521" i="12"/>
  <c r="U1521" i="12" s="1"/>
  <c r="T1522" i="12"/>
  <c r="U1522" i="12" s="1"/>
  <c r="T1523" i="12"/>
  <c r="U1523" i="12" s="1"/>
  <c r="T1524" i="12"/>
  <c r="U1524" i="12" s="1"/>
  <c r="T1525" i="12"/>
  <c r="U1525" i="12" s="1"/>
  <c r="T1526" i="12"/>
  <c r="U1526" i="12" s="1"/>
  <c r="T1527" i="12"/>
  <c r="U1527" i="12" s="1"/>
  <c r="T1528" i="12"/>
  <c r="U1528" i="12" s="1"/>
  <c r="T1529" i="12"/>
  <c r="U1529" i="12" s="1"/>
  <c r="T1530" i="12"/>
  <c r="U1530" i="12" s="1"/>
  <c r="T1531" i="12"/>
  <c r="U1531" i="12" s="1"/>
  <c r="T1532" i="12"/>
  <c r="U1532" i="12" s="1"/>
  <c r="A1532" i="12" s="1"/>
  <c r="T1533" i="12"/>
  <c r="U1533" i="12" s="1"/>
  <c r="T1534" i="12"/>
  <c r="U1534" i="12" s="1"/>
  <c r="T1535" i="12"/>
  <c r="U1535" i="12" s="1"/>
  <c r="T1536" i="12"/>
  <c r="U1536" i="12" s="1"/>
  <c r="T1537" i="12"/>
  <c r="U1537" i="12" s="1"/>
  <c r="T1539" i="12"/>
  <c r="U1539" i="12" s="1"/>
  <c r="T1540" i="12"/>
  <c r="U1540" i="12" s="1"/>
  <c r="T1541" i="12"/>
  <c r="U1541" i="12" s="1"/>
  <c r="T1543" i="12"/>
  <c r="U1543" i="12" s="1"/>
  <c r="T1544" i="12"/>
  <c r="U1544" i="12" s="1"/>
  <c r="T1545" i="12"/>
  <c r="U1545" i="12" s="1"/>
  <c r="T1546" i="12"/>
  <c r="U1546" i="12" s="1"/>
  <c r="T1547" i="12"/>
  <c r="U1547" i="12" s="1"/>
  <c r="T1548" i="12"/>
  <c r="U1548" i="12" s="1"/>
  <c r="T1549" i="12"/>
  <c r="U1549" i="12" s="1"/>
  <c r="T1550" i="12"/>
  <c r="U1550" i="12" s="1"/>
  <c r="T1551" i="12"/>
  <c r="U1551" i="12" s="1"/>
  <c r="T1552" i="12"/>
  <c r="U1552" i="12" s="1"/>
  <c r="T1553" i="12"/>
  <c r="U1553" i="12" s="1"/>
  <c r="T1554" i="12"/>
  <c r="U1554" i="12" s="1"/>
  <c r="T1555" i="12"/>
  <c r="U1555" i="12" s="1"/>
  <c r="T1556" i="12"/>
  <c r="U1556" i="12" s="1"/>
  <c r="T1557" i="12"/>
  <c r="U1557" i="12" s="1"/>
  <c r="T1558" i="12"/>
  <c r="U1558" i="12" s="1"/>
  <c r="T1560" i="12"/>
  <c r="U1560" i="12" s="1"/>
  <c r="T1561" i="12"/>
  <c r="U1561" i="12" s="1"/>
  <c r="T1562" i="12"/>
  <c r="U1562" i="12" s="1"/>
  <c r="T1564" i="12"/>
  <c r="U1564" i="12" s="1"/>
  <c r="T1565" i="12"/>
  <c r="U1565" i="12" s="1"/>
  <c r="T1566" i="12"/>
  <c r="U1566" i="12" s="1"/>
  <c r="T1567" i="12"/>
  <c r="U1567" i="12" s="1"/>
  <c r="T1568" i="12"/>
  <c r="U1568" i="12" s="1"/>
  <c r="T1569" i="12"/>
  <c r="U1569" i="12" s="1"/>
  <c r="T1570" i="12"/>
  <c r="U1570" i="12" s="1"/>
  <c r="T1571" i="12"/>
  <c r="U1571" i="12" s="1"/>
  <c r="T1572" i="12"/>
  <c r="U1572" i="12" s="1"/>
  <c r="T1574" i="12"/>
  <c r="U1574" i="12" s="1"/>
  <c r="T1575" i="12"/>
  <c r="U1575" i="12" s="1"/>
  <c r="T1576" i="12"/>
  <c r="U1576" i="12" s="1"/>
  <c r="T1578" i="12"/>
  <c r="U1578" i="12" s="1"/>
  <c r="T1580" i="12"/>
  <c r="U1580" i="12" s="1"/>
  <c r="T1582" i="12"/>
  <c r="U1582" i="12" s="1"/>
  <c r="T1584" i="12"/>
  <c r="U1584" i="12" s="1"/>
  <c r="T1585" i="12"/>
  <c r="U1585" i="12" s="1"/>
  <c r="T1587" i="12"/>
  <c r="U1587" i="12" s="1"/>
  <c r="T1588" i="12"/>
  <c r="U1588" i="12" s="1"/>
  <c r="T1589" i="12"/>
  <c r="U1589" i="12" s="1"/>
  <c r="T1590" i="12"/>
  <c r="U1590" i="12" s="1"/>
  <c r="T1591" i="12"/>
  <c r="U1591" i="12" s="1"/>
  <c r="T1592" i="12"/>
  <c r="U1592" i="12" s="1"/>
  <c r="T1593" i="12"/>
  <c r="U1593" i="12" s="1"/>
  <c r="T1594" i="12"/>
  <c r="U1594" i="12" s="1"/>
  <c r="T1595" i="12"/>
  <c r="U1595" i="12" s="1"/>
  <c r="T1596" i="12"/>
  <c r="U1596" i="12" s="1"/>
  <c r="T1598" i="12"/>
  <c r="U1598" i="12" s="1"/>
  <c r="T1600" i="12"/>
  <c r="U1600" i="12" s="1"/>
  <c r="T1601" i="12"/>
  <c r="U1601" i="12" s="1"/>
  <c r="T1602" i="12"/>
  <c r="U1602" i="12" s="1"/>
  <c r="T1603" i="12"/>
  <c r="U1603" i="12" s="1"/>
  <c r="T1604" i="12"/>
  <c r="U1604" i="12" s="1"/>
  <c r="T1605" i="12"/>
  <c r="U1605" i="12" s="1"/>
  <c r="T1607" i="12"/>
  <c r="U1607" i="12" s="1"/>
  <c r="T1608" i="12"/>
  <c r="U1608" i="12" s="1"/>
  <c r="T1609" i="12"/>
  <c r="U1609" i="12" s="1"/>
  <c r="T1610" i="12"/>
  <c r="U1610" i="12" s="1"/>
  <c r="T1611" i="12"/>
  <c r="U1611" i="12" s="1"/>
  <c r="T1612" i="12"/>
  <c r="U1612" i="12" s="1"/>
  <c r="T1613" i="12"/>
  <c r="U1613" i="12" s="1"/>
  <c r="T1614" i="12"/>
  <c r="U1614" i="12" s="1"/>
  <c r="T1615" i="12"/>
  <c r="U1615" i="12" s="1"/>
  <c r="T1616" i="12"/>
  <c r="U1616" i="12" s="1"/>
  <c r="T1617" i="12"/>
  <c r="U1617" i="12" s="1"/>
  <c r="T1618" i="12"/>
  <c r="U1618" i="12" s="1"/>
  <c r="T1619" i="12"/>
  <c r="U1619" i="12" s="1"/>
  <c r="A1619" i="12" s="1"/>
  <c r="T1620" i="12"/>
  <c r="U1620" i="12" s="1"/>
  <c r="T1622" i="12"/>
  <c r="U1622" i="12" s="1"/>
  <c r="T1623" i="12"/>
  <c r="U1623" i="12" s="1"/>
  <c r="T1624" i="12"/>
  <c r="U1624" i="12" s="1"/>
  <c r="T1625" i="12"/>
  <c r="U1625" i="12" s="1"/>
  <c r="T1626" i="12"/>
  <c r="U1626" i="12" s="1"/>
  <c r="T1628" i="12"/>
  <c r="U1628" i="12" s="1"/>
  <c r="T1629" i="12"/>
  <c r="U1629" i="12" s="1"/>
  <c r="T1631" i="12"/>
  <c r="U1631" i="12" s="1"/>
  <c r="T1633" i="12"/>
  <c r="U1633" i="12" s="1"/>
  <c r="A1633" i="12" s="1"/>
  <c r="T1634" i="12"/>
  <c r="U1634" i="12" s="1"/>
  <c r="T1635" i="12"/>
  <c r="U1635" i="12" s="1"/>
  <c r="A1635" i="12" s="1"/>
  <c r="T1636" i="12"/>
  <c r="U1636" i="12" s="1"/>
  <c r="T1637" i="12"/>
  <c r="U1637" i="12" s="1"/>
  <c r="T1638" i="12"/>
  <c r="U1638" i="12" s="1"/>
  <c r="T1639" i="12"/>
  <c r="U1639" i="12" s="1"/>
  <c r="T1640" i="12"/>
  <c r="U1640" i="12" s="1"/>
  <c r="T1641" i="12"/>
  <c r="U1641" i="12" s="1"/>
  <c r="T1642" i="12"/>
  <c r="U1642" i="12" s="1"/>
  <c r="T1643" i="12"/>
  <c r="U1643" i="12" s="1"/>
  <c r="T1644" i="12"/>
  <c r="U1644" i="12" s="1"/>
  <c r="T1645" i="12"/>
  <c r="U1645" i="12" s="1"/>
  <c r="T1646" i="12"/>
  <c r="U1646" i="12" s="1"/>
  <c r="T1648" i="12"/>
  <c r="U1648" i="12" s="1"/>
  <c r="T1649" i="12"/>
  <c r="U1649" i="12" s="1"/>
  <c r="T1650" i="12"/>
  <c r="U1650" i="12" s="1"/>
  <c r="T1651" i="12"/>
  <c r="U1651" i="12" s="1"/>
  <c r="T1653" i="12"/>
  <c r="U1653" i="12" s="1"/>
  <c r="T1655" i="12"/>
  <c r="U1655" i="12" s="1"/>
  <c r="T1656" i="12"/>
  <c r="U1656" i="12" s="1"/>
  <c r="T1657" i="12"/>
  <c r="U1657" i="12" s="1"/>
  <c r="T1658" i="12"/>
  <c r="U1658" i="12" s="1"/>
  <c r="A1658" i="12" s="1"/>
  <c r="T1659" i="12"/>
  <c r="U1659" i="12" s="1"/>
  <c r="T1660" i="12"/>
  <c r="U1660" i="12" s="1"/>
  <c r="T1661" i="12"/>
  <c r="U1661" i="12" s="1"/>
  <c r="T1662" i="12"/>
  <c r="U1662" i="12" s="1"/>
  <c r="T1663" i="12"/>
  <c r="U1663" i="12" s="1"/>
  <c r="T1664" i="12"/>
  <c r="U1664" i="12" s="1"/>
  <c r="T1665" i="12"/>
  <c r="U1665" i="12" s="1"/>
  <c r="T1666" i="12"/>
  <c r="U1666" i="12" s="1"/>
  <c r="T1667" i="12"/>
  <c r="U1667" i="12" s="1"/>
  <c r="T1668" i="12"/>
  <c r="U1668" i="12" s="1"/>
  <c r="T1670" i="12"/>
  <c r="U1670" i="12" s="1"/>
  <c r="T1671" i="12"/>
  <c r="U1671" i="12" s="1"/>
  <c r="T1672" i="12"/>
  <c r="U1672" i="12" s="1"/>
  <c r="T1673" i="12"/>
  <c r="U1673" i="12" s="1"/>
  <c r="T1675" i="12"/>
  <c r="U1675" i="12" s="1"/>
  <c r="T1677" i="12"/>
  <c r="U1677" i="12" s="1"/>
  <c r="T1678" i="12"/>
  <c r="U1678" i="12" s="1"/>
  <c r="T1679" i="12"/>
  <c r="U1679" i="12" s="1"/>
  <c r="A1679" i="12" s="1"/>
  <c r="T1680" i="12"/>
  <c r="U1680" i="12" s="1"/>
  <c r="T1681" i="12"/>
  <c r="U1681" i="12" s="1"/>
  <c r="T1682" i="12"/>
  <c r="U1682" i="12" s="1"/>
  <c r="T1683" i="12"/>
  <c r="U1683" i="12" s="1"/>
  <c r="T1685" i="12"/>
  <c r="U1685" i="12" s="1"/>
  <c r="T1687" i="12"/>
  <c r="U1687" i="12" s="1"/>
  <c r="T1689" i="12"/>
  <c r="U1689" i="12" s="1"/>
  <c r="T1690" i="12"/>
  <c r="U1690" i="12" s="1"/>
  <c r="A1690" i="12" s="1"/>
  <c r="T1691" i="12"/>
  <c r="U1691" i="12" s="1"/>
  <c r="T1692" i="12"/>
  <c r="U1692" i="12" s="1"/>
  <c r="T1693" i="12"/>
  <c r="U1693" i="12" s="1"/>
  <c r="T1694" i="12"/>
  <c r="U1694" i="12" s="1"/>
  <c r="T1695" i="12"/>
  <c r="U1695" i="12" s="1"/>
  <c r="T1697" i="12"/>
  <c r="U1697" i="12" s="1"/>
  <c r="T1699" i="12"/>
  <c r="U1699" i="12" s="1"/>
  <c r="T1701" i="12"/>
  <c r="U1701" i="12" s="1"/>
  <c r="T1703" i="12"/>
  <c r="U1703" i="12" s="1"/>
  <c r="T1705" i="12"/>
  <c r="U1705" i="12" s="1"/>
  <c r="A1705" i="12" s="1"/>
  <c r="T1706" i="12"/>
  <c r="U1706" i="12" s="1"/>
  <c r="T1707" i="12"/>
  <c r="U1707" i="12" s="1"/>
  <c r="T1708" i="12"/>
  <c r="U1708" i="12" s="1"/>
  <c r="T1709" i="12"/>
  <c r="U1709" i="12" s="1"/>
  <c r="A1709" i="12" s="1"/>
  <c r="T1710" i="12"/>
  <c r="U1710" i="12" s="1"/>
  <c r="T1711" i="12"/>
  <c r="U1711" i="12" s="1"/>
  <c r="T1712" i="12"/>
  <c r="U1712" i="12" s="1"/>
  <c r="T1713" i="12"/>
  <c r="U1713" i="12" s="1"/>
  <c r="T1714" i="12"/>
  <c r="U1714" i="12" s="1"/>
  <c r="T1715" i="12"/>
  <c r="U1715" i="12" s="1"/>
  <c r="T1716" i="12"/>
  <c r="U1716" i="12" s="1"/>
  <c r="T1717" i="12"/>
  <c r="U1717" i="12" s="1"/>
  <c r="T1718" i="12"/>
  <c r="U1718" i="12" s="1"/>
  <c r="T1719" i="12"/>
  <c r="U1719" i="12" s="1"/>
  <c r="T1721" i="12"/>
  <c r="U1721" i="12" s="1"/>
  <c r="T1722" i="12"/>
  <c r="U1722" i="12" s="1"/>
  <c r="T1724" i="12"/>
  <c r="U1724" i="12" s="1"/>
  <c r="T1726" i="12"/>
  <c r="U1726" i="12" s="1"/>
  <c r="T1727" i="12"/>
  <c r="U1727" i="12" s="1"/>
  <c r="T1728" i="12"/>
  <c r="U1728" i="12" s="1"/>
  <c r="T1729" i="12"/>
  <c r="U1729" i="12" s="1"/>
  <c r="T1730" i="12"/>
  <c r="U1730" i="12" s="1"/>
  <c r="T1731" i="12"/>
  <c r="U1731" i="12" s="1"/>
  <c r="T1732" i="12"/>
  <c r="U1732" i="12" s="1"/>
  <c r="T1733" i="12"/>
  <c r="U1733" i="12" s="1"/>
  <c r="T1734" i="12"/>
  <c r="U1734" i="12" s="1"/>
  <c r="T1735" i="12"/>
  <c r="U1735" i="12" s="1"/>
  <c r="T1736" i="12"/>
  <c r="U1736" i="12" s="1"/>
  <c r="T1737" i="12"/>
  <c r="U1737" i="12" s="1"/>
  <c r="T1738" i="12"/>
  <c r="U1738" i="12" s="1"/>
  <c r="T1740" i="12"/>
  <c r="U1740" i="12" s="1"/>
  <c r="T1741" i="12"/>
  <c r="U1741" i="12" s="1"/>
  <c r="T1743" i="12"/>
  <c r="U1743" i="12" s="1"/>
  <c r="T1745" i="12"/>
  <c r="U1745" i="12" s="1"/>
  <c r="T1747" i="12"/>
  <c r="U1747" i="12" s="1"/>
  <c r="T1748" i="12"/>
  <c r="U1748" i="12" s="1"/>
  <c r="T1749" i="12"/>
  <c r="U1749" i="12" s="1"/>
  <c r="T1750" i="12"/>
  <c r="U1750" i="12" s="1"/>
  <c r="T1751" i="12"/>
  <c r="U1751" i="12" s="1"/>
  <c r="T1752" i="12"/>
  <c r="U1752" i="12" s="1"/>
  <c r="A1752" i="12" s="1"/>
  <c r="T1754" i="12"/>
  <c r="U1754" i="12" s="1"/>
  <c r="T1756" i="12"/>
  <c r="U1756" i="12" s="1"/>
  <c r="T1758" i="12"/>
  <c r="U1758" i="12" s="1"/>
  <c r="T1759" i="12"/>
  <c r="U1759" i="12" s="1"/>
  <c r="T1760" i="12"/>
  <c r="U1760" i="12" s="1"/>
  <c r="T1761" i="12"/>
  <c r="U1761" i="12" s="1"/>
  <c r="T1762" i="12"/>
  <c r="U1762" i="12" s="1"/>
  <c r="T1763" i="12"/>
  <c r="U1763" i="12" s="1"/>
  <c r="T1765" i="12"/>
  <c r="U1765" i="12" s="1"/>
  <c r="T1767" i="12"/>
  <c r="U1767" i="12" s="1"/>
  <c r="T1769" i="12"/>
  <c r="U1769" i="12" s="1"/>
  <c r="T1771" i="12"/>
  <c r="U1771" i="12" s="1"/>
  <c r="T1773" i="12"/>
  <c r="U1773" i="12" s="1"/>
  <c r="T1775" i="12"/>
  <c r="U1775" i="12" s="1"/>
  <c r="T1776" i="12"/>
  <c r="U1776" i="12" s="1"/>
  <c r="T1777" i="12"/>
  <c r="U1777" i="12" s="1"/>
  <c r="T1778" i="12"/>
  <c r="U1778" i="12" s="1"/>
  <c r="T1779" i="12"/>
  <c r="U1779" i="12" s="1"/>
  <c r="T1780" i="12"/>
  <c r="U1780" i="12" s="1"/>
  <c r="T1781" i="12"/>
  <c r="U1781" i="12" s="1"/>
  <c r="T1782" i="12"/>
  <c r="U1782" i="12" s="1"/>
  <c r="T1783" i="12"/>
  <c r="U1783" i="12" s="1"/>
  <c r="T1785" i="12"/>
  <c r="U1785" i="12" s="1"/>
  <c r="T1786" i="12"/>
  <c r="U1786" i="12" s="1"/>
  <c r="T1787" i="12"/>
  <c r="U1787" i="12" s="1"/>
  <c r="T1788" i="12"/>
  <c r="U1788" i="12" s="1"/>
  <c r="T1790" i="12"/>
  <c r="U1790" i="12" s="1"/>
  <c r="T1791" i="12"/>
  <c r="U1791" i="12" s="1"/>
  <c r="T1792" i="12"/>
  <c r="U1792" i="12" s="1"/>
  <c r="A1792" i="12" s="1"/>
  <c r="T1793" i="12"/>
  <c r="U1793" i="12" s="1"/>
  <c r="T1794" i="12"/>
  <c r="U1794" i="12" s="1"/>
  <c r="T1796" i="12"/>
  <c r="U1796" i="12" s="1"/>
  <c r="T1797" i="12"/>
  <c r="U1797" i="12" s="1"/>
  <c r="A1797" i="12" s="1"/>
  <c r="T1798" i="12"/>
  <c r="U1798" i="12" s="1"/>
  <c r="T1799" i="12"/>
  <c r="U1799" i="12" s="1"/>
  <c r="T1800" i="12"/>
  <c r="U1800" i="12" s="1"/>
  <c r="T1801" i="12"/>
  <c r="U1801" i="12" s="1"/>
  <c r="T1802" i="12"/>
  <c r="U1802" i="12" s="1"/>
  <c r="T1804" i="12"/>
  <c r="U1804" i="12" s="1"/>
  <c r="T1805" i="12"/>
  <c r="U1805" i="12" s="1"/>
  <c r="T1806" i="12"/>
  <c r="U1806" i="12" s="1"/>
  <c r="T1808" i="12"/>
  <c r="U1808" i="12" s="1"/>
  <c r="T1810" i="12"/>
  <c r="U1810" i="12" s="1"/>
  <c r="T1811" i="12"/>
  <c r="U1811" i="12" s="1"/>
  <c r="T1812" i="12"/>
  <c r="U1812" i="12" s="1"/>
  <c r="T1813" i="12"/>
  <c r="U1813" i="12" s="1"/>
  <c r="T1814" i="12"/>
  <c r="U1814" i="12" s="1"/>
  <c r="T1815" i="12"/>
  <c r="U1815" i="12" s="1"/>
  <c r="T1816" i="12"/>
  <c r="U1816" i="12" s="1"/>
  <c r="T1818" i="12"/>
  <c r="U1818" i="12" s="1"/>
  <c r="T1819" i="12"/>
  <c r="U1819" i="12" s="1"/>
  <c r="T1820" i="12"/>
  <c r="U1820" i="12" s="1"/>
  <c r="T1821" i="12"/>
  <c r="U1821" i="12" s="1"/>
  <c r="T1822" i="12"/>
  <c r="U1822" i="12" s="1"/>
  <c r="T1823" i="12"/>
  <c r="U1823" i="12" s="1"/>
  <c r="T1824" i="12"/>
  <c r="U1824" i="12" s="1"/>
  <c r="T1826" i="12"/>
  <c r="U1826" i="12" s="1"/>
  <c r="T1827" i="12"/>
  <c r="U1827" i="12" s="1"/>
  <c r="T1828" i="12"/>
  <c r="U1828" i="12" s="1"/>
  <c r="T1829" i="12"/>
  <c r="U1829" i="12" s="1"/>
  <c r="T1830" i="12"/>
  <c r="U1830" i="12" s="1"/>
  <c r="T1831" i="12"/>
  <c r="U1831" i="12" s="1"/>
  <c r="T1832" i="12"/>
  <c r="U1832" i="12" s="1"/>
  <c r="T1834" i="12"/>
  <c r="U1834" i="12" s="1"/>
  <c r="T1835" i="12"/>
  <c r="U1835" i="12" s="1"/>
  <c r="T1836" i="12"/>
  <c r="U1836" i="12" s="1"/>
  <c r="T1837" i="12"/>
  <c r="U1837" i="12" s="1"/>
  <c r="T1838" i="12"/>
  <c r="U1838" i="12" s="1"/>
  <c r="T1839" i="12"/>
  <c r="U1839" i="12" s="1"/>
  <c r="T1840" i="12"/>
  <c r="U1840" i="12" s="1"/>
  <c r="T1841" i="12"/>
  <c r="U1841" i="12" s="1"/>
  <c r="T1842" i="12"/>
  <c r="U1842" i="12" s="1"/>
  <c r="T1843" i="12"/>
  <c r="U1843" i="12" s="1"/>
  <c r="T1845" i="12"/>
  <c r="U1845" i="12" s="1"/>
  <c r="T1846" i="12"/>
  <c r="U1846" i="12" s="1"/>
  <c r="T1847" i="12"/>
  <c r="U1847" i="12" s="1"/>
  <c r="T1849" i="12"/>
  <c r="U1849" i="12" s="1"/>
  <c r="T1850" i="12"/>
  <c r="U1850" i="12" s="1"/>
  <c r="T1851" i="12"/>
  <c r="U1851" i="12" s="1"/>
  <c r="T1852" i="12"/>
  <c r="U1852" i="12" s="1"/>
  <c r="T1853" i="12"/>
  <c r="U1853" i="12" s="1"/>
  <c r="T1854" i="12"/>
  <c r="U1854" i="12" s="1"/>
  <c r="T1855" i="12"/>
  <c r="U1855" i="12" s="1"/>
  <c r="T1856" i="12"/>
  <c r="U1856" i="12" s="1"/>
  <c r="T1858" i="12"/>
  <c r="U1858" i="12" s="1"/>
  <c r="T1859" i="12"/>
  <c r="U1859" i="12" s="1"/>
  <c r="T1860" i="12"/>
  <c r="U1860" i="12" s="1"/>
  <c r="T1861" i="12"/>
  <c r="U1861" i="12" s="1"/>
  <c r="T1863" i="12"/>
  <c r="U1863" i="12" s="1"/>
  <c r="T1864" i="12"/>
  <c r="U1864" i="12" s="1"/>
  <c r="T1865" i="12"/>
  <c r="U1865" i="12" s="1"/>
  <c r="T1866" i="12"/>
  <c r="U1866" i="12" s="1"/>
  <c r="T1867" i="12"/>
  <c r="U1867" i="12" s="1"/>
  <c r="T1869" i="12"/>
  <c r="U1869" i="12" s="1"/>
  <c r="T1870" i="12"/>
  <c r="U1870" i="12" s="1"/>
  <c r="T1871" i="12"/>
  <c r="U1871" i="12" s="1"/>
  <c r="T1872" i="12"/>
  <c r="U1872" i="12" s="1"/>
  <c r="T1874" i="12"/>
  <c r="U1874" i="12" s="1"/>
  <c r="T1875" i="12"/>
  <c r="U1875" i="12" s="1"/>
  <c r="T1876" i="12"/>
  <c r="U1876" i="12" s="1"/>
  <c r="T1877" i="12"/>
  <c r="U1877" i="12" s="1"/>
  <c r="T1878" i="12"/>
  <c r="U1878" i="12" s="1"/>
  <c r="T1879" i="12"/>
  <c r="U1879" i="12" s="1"/>
  <c r="T1880" i="12"/>
  <c r="U1880" i="12" s="1"/>
  <c r="T1881" i="12"/>
  <c r="U1881" i="12" s="1"/>
  <c r="A1881" i="12" s="1"/>
  <c r="T1882" i="12"/>
  <c r="U1882" i="12" s="1"/>
  <c r="T1883" i="12"/>
  <c r="U1883" i="12" s="1"/>
  <c r="T1884" i="12"/>
  <c r="U1884" i="12" s="1"/>
  <c r="A1884" i="12" s="1"/>
  <c r="T1885" i="12"/>
  <c r="U1885" i="12" s="1"/>
  <c r="T1887" i="12"/>
  <c r="U1887" i="12" s="1"/>
  <c r="T1888" i="12"/>
  <c r="U1888" i="12" s="1"/>
  <c r="T1890" i="12"/>
  <c r="U1890" i="12" s="1"/>
  <c r="T1891" i="12"/>
  <c r="U1891" i="12" s="1"/>
  <c r="T1892" i="12"/>
  <c r="U1892" i="12" s="1"/>
  <c r="T1893" i="12"/>
  <c r="U1893" i="12" s="1"/>
  <c r="T1894" i="12"/>
  <c r="U1894" i="12" s="1"/>
  <c r="A1894" i="12" s="1"/>
  <c r="T1895" i="12"/>
  <c r="U1895" i="12" s="1"/>
  <c r="A1895" i="12" s="1"/>
  <c r="T1896" i="12"/>
  <c r="U1896" i="12" s="1"/>
  <c r="T1898" i="12"/>
  <c r="U1898" i="12" s="1"/>
  <c r="A1898" i="12" s="1"/>
  <c r="T1900" i="12"/>
  <c r="U1900" i="12" s="1"/>
  <c r="T1901" i="12"/>
  <c r="U1901" i="12" s="1"/>
  <c r="T1902" i="12"/>
  <c r="U1902" i="12" s="1"/>
  <c r="T1903" i="12"/>
  <c r="U1903" i="12" s="1"/>
  <c r="T1904" i="12"/>
  <c r="U1904" i="12" s="1"/>
  <c r="T1905" i="12"/>
  <c r="U1905" i="12" s="1"/>
  <c r="T1906" i="12"/>
  <c r="U1906" i="12" s="1"/>
  <c r="T1908" i="12"/>
  <c r="U1908" i="12" s="1"/>
  <c r="T1910" i="12"/>
  <c r="U1910" i="12" s="1"/>
  <c r="T1911" i="12"/>
  <c r="U1911" i="12" s="1"/>
  <c r="T1912" i="12"/>
  <c r="U1912" i="12" s="1"/>
  <c r="T1913" i="12"/>
  <c r="U1913" i="12" s="1"/>
  <c r="T1914" i="12"/>
  <c r="U1914" i="12" s="1"/>
  <c r="T1915" i="12"/>
  <c r="U1915" i="12" s="1"/>
  <c r="T1917" i="12"/>
  <c r="U1917" i="12" s="1"/>
  <c r="T1919" i="12"/>
  <c r="U1919" i="12" s="1"/>
  <c r="T1920" i="12"/>
  <c r="U1920" i="12" s="1"/>
  <c r="T1921" i="12"/>
  <c r="U1921" i="12" s="1"/>
  <c r="T1922" i="12"/>
  <c r="U1922" i="12" s="1"/>
  <c r="T1923" i="12"/>
  <c r="U1923" i="12" s="1"/>
  <c r="T1924" i="12"/>
  <c r="U1924" i="12" s="1"/>
  <c r="T1925" i="12"/>
  <c r="U1925" i="12" s="1"/>
  <c r="T1926" i="12"/>
  <c r="U1926" i="12" s="1"/>
  <c r="T1928" i="12"/>
  <c r="U1928" i="12" s="1"/>
  <c r="T1930" i="12"/>
  <c r="U1930" i="12" s="1"/>
  <c r="T1932" i="12"/>
  <c r="U1932" i="12" s="1"/>
  <c r="T1933" i="12"/>
  <c r="U1933" i="12" s="1"/>
  <c r="T1934" i="12"/>
  <c r="U1934" i="12" s="1"/>
  <c r="T1936" i="12"/>
  <c r="U1936" i="12" s="1"/>
  <c r="T1937" i="12"/>
  <c r="U1937" i="12" s="1"/>
  <c r="A1937" i="12" s="1"/>
  <c r="T1938" i="12"/>
  <c r="U1938" i="12" s="1"/>
  <c r="T1939" i="12"/>
  <c r="U1939" i="12" s="1"/>
  <c r="T1941" i="12"/>
  <c r="U1941" i="12" s="1"/>
  <c r="T1943" i="12"/>
  <c r="U1943" i="12" s="1"/>
  <c r="T1944" i="12"/>
  <c r="U1944" i="12" s="1"/>
  <c r="T1945" i="12"/>
  <c r="U1945" i="12" s="1"/>
  <c r="T1947" i="12"/>
  <c r="U1947" i="12" s="1"/>
  <c r="T1949" i="12"/>
  <c r="U1949" i="12" s="1"/>
  <c r="T1951" i="12"/>
  <c r="U1951" i="12" s="1"/>
  <c r="T1952" i="12"/>
  <c r="U1952" i="12" s="1"/>
  <c r="T1953" i="12"/>
  <c r="U1953" i="12" s="1"/>
  <c r="T1954" i="12"/>
  <c r="U1954" i="12" s="1"/>
  <c r="T1955" i="12"/>
  <c r="U1955" i="12" s="1"/>
  <c r="T1956" i="12"/>
  <c r="U1956" i="12" s="1"/>
  <c r="T1958" i="12"/>
  <c r="U1958" i="12" s="1"/>
  <c r="T1961" i="12"/>
  <c r="U1961" i="12" s="1"/>
  <c r="T1962" i="12"/>
  <c r="U1962" i="12" s="1"/>
  <c r="T1963" i="12"/>
  <c r="U1963" i="12" s="1"/>
  <c r="T1965" i="12"/>
  <c r="U1965" i="12" s="1"/>
  <c r="T1967" i="12"/>
  <c r="U1967" i="12" s="1"/>
  <c r="T1968" i="12"/>
  <c r="U1968" i="12" s="1"/>
  <c r="T1970" i="12"/>
  <c r="U1970" i="12" s="1"/>
  <c r="T1972" i="12"/>
  <c r="U1972" i="12" s="1"/>
  <c r="Q8" i="1"/>
  <c r="O10" i="1"/>
  <c r="O11" i="1"/>
  <c r="C4" i="14" s="1"/>
  <c r="O12" i="1"/>
  <c r="C5" i="14" s="1"/>
  <c r="O13" i="1"/>
  <c r="C6" i="14" s="1"/>
  <c r="O14" i="1"/>
  <c r="C7" i="14" s="1"/>
  <c r="O15" i="1"/>
  <c r="C8" i="14" s="1"/>
  <c r="O16" i="1"/>
  <c r="C9" i="14" s="1"/>
  <c r="O17" i="1"/>
  <c r="C10" i="14" s="1"/>
  <c r="O18" i="1"/>
  <c r="C11" i="14" s="1"/>
  <c r="O19" i="1"/>
  <c r="C12" i="14" s="1"/>
  <c r="O20" i="1"/>
  <c r="C13" i="14" s="1"/>
  <c r="O21" i="1"/>
  <c r="C14" i="14" s="1"/>
  <c r="O22" i="1"/>
  <c r="C15" i="14" s="1"/>
  <c r="O23" i="1"/>
  <c r="C16" i="14" s="1"/>
  <c r="O24" i="1"/>
  <c r="C17" i="14" s="1"/>
  <c r="O25" i="1"/>
  <c r="C18" i="14" s="1"/>
  <c r="O26" i="1"/>
  <c r="C19" i="14" s="1"/>
  <c r="O27" i="1"/>
  <c r="C20" i="14" s="1"/>
  <c r="O28" i="1"/>
  <c r="C21" i="14" s="1"/>
  <c r="O29" i="1"/>
  <c r="C22" i="14" s="1"/>
  <c r="O30" i="1"/>
  <c r="C23" i="14" s="1"/>
  <c r="O31" i="1"/>
  <c r="C24" i="14" s="1"/>
  <c r="O32" i="1"/>
  <c r="C25" i="14" s="1"/>
  <c r="O33" i="1"/>
  <c r="C26" i="14" s="1"/>
  <c r="O34" i="1"/>
  <c r="C27" i="14" s="1"/>
  <c r="O35" i="1"/>
  <c r="C28" i="14" s="1"/>
  <c r="O36" i="1"/>
  <c r="C29" i="14" s="1"/>
  <c r="O37" i="1"/>
  <c r="C30" i="14" s="1"/>
  <c r="O38" i="1"/>
  <c r="C31" i="14" s="1"/>
  <c r="O39" i="1"/>
  <c r="C32" i="14" s="1"/>
  <c r="O40" i="1"/>
  <c r="C33" i="14" s="1"/>
  <c r="O41" i="1"/>
  <c r="C34" i="14" s="1"/>
  <c r="O42" i="1"/>
  <c r="C35" i="14" s="1"/>
  <c r="O43" i="1"/>
  <c r="C36" i="14" s="1"/>
  <c r="O44" i="1"/>
  <c r="C37" i="14" s="1"/>
  <c r="O45" i="1"/>
  <c r="C38" i="14" s="1"/>
  <c r="O46" i="1"/>
  <c r="C39" i="14" s="1"/>
  <c r="O47" i="1"/>
  <c r="C40" i="14" s="1"/>
  <c r="O48" i="1"/>
  <c r="C41" i="14" s="1"/>
  <c r="O49" i="1"/>
  <c r="C42" i="14" s="1"/>
  <c r="O50" i="1"/>
  <c r="C43" i="14" s="1"/>
  <c r="O51" i="1"/>
  <c r="C44" i="14" s="1"/>
  <c r="O52" i="1"/>
  <c r="C45" i="14" s="1"/>
  <c r="O53" i="1"/>
  <c r="C46" i="14" s="1"/>
  <c r="O54" i="1"/>
  <c r="C47" i="14" s="1"/>
  <c r="O55" i="1"/>
  <c r="C48" i="14" s="1"/>
  <c r="O56" i="1"/>
  <c r="C49" i="14" s="1"/>
  <c r="O57" i="1"/>
  <c r="C50" i="14" s="1"/>
  <c r="O58" i="1"/>
  <c r="C51" i="14" s="1"/>
  <c r="O59" i="1"/>
  <c r="C52" i="14" s="1"/>
  <c r="O60" i="1"/>
  <c r="C53" i="14" s="1"/>
  <c r="O61" i="1"/>
  <c r="C54" i="14" s="1"/>
  <c r="O62" i="1"/>
  <c r="C55" i="14" s="1"/>
  <c r="O63" i="1"/>
  <c r="C56" i="14" s="1"/>
  <c r="O64" i="1"/>
  <c r="C57" i="14" s="1"/>
  <c r="O65" i="1"/>
  <c r="C58" i="14" s="1"/>
  <c r="O66" i="1"/>
  <c r="C59" i="14" s="1"/>
  <c r="O67" i="1"/>
  <c r="C60" i="14" s="1"/>
  <c r="O68" i="1"/>
  <c r="C61" i="14" s="1"/>
  <c r="O69" i="1"/>
  <c r="C62" i="14" s="1"/>
  <c r="O70" i="1"/>
  <c r="C63" i="14" s="1"/>
  <c r="O71" i="1"/>
  <c r="C64" i="14" s="1"/>
  <c r="O72" i="1"/>
  <c r="C65" i="14" s="1"/>
  <c r="O73" i="1"/>
  <c r="C66" i="14" s="1"/>
  <c r="O74" i="1"/>
  <c r="C67" i="14" s="1"/>
  <c r="O75" i="1"/>
  <c r="C68" i="14" s="1"/>
  <c r="O76" i="1"/>
  <c r="C69" i="14" s="1"/>
  <c r="O77" i="1"/>
  <c r="C70" i="14" s="1"/>
  <c r="O78" i="1"/>
  <c r="C71" i="14" s="1"/>
  <c r="O79" i="1"/>
  <c r="C72" i="14" s="1"/>
  <c r="O80" i="1"/>
  <c r="C73" i="14" s="1"/>
  <c r="O81" i="1"/>
  <c r="C74" i="14" s="1"/>
  <c r="O82" i="1"/>
  <c r="C75" i="14" s="1"/>
  <c r="O83" i="1"/>
  <c r="C76" i="14" s="1"/>
  <c r="O84" i="1"/>
  <c r="C77" i="14" s="1"/>
  <c r="O85" i="1"/>
  <c r="C78" i="14" s="1"/>
  <c r="O86" i="1"/>
  <c r="C79" i="14" s="1"/>
  <c r="O87" i="1"/>
  <c r="C80" i="14" s="1"/>
  <c r="O88" i="1"/>
  <c r="C81" i="14" s="1"/>
  <c r="O89" i="1"/>
  <c r="C82" i="14" s="1"/>
  <c r="O90" i="1"/>
  <c r="C83" i="14" s="1"/>
  <c r="O91" i="1"/>
  <c r="C84" i="14" s="1"/>
  <c r="O92" i="1"/>
  <c r="C85" i="14" s="1"/>
  <c r="O93" i="1"/>
  <c r="C86" i="14" s="1"/>
  <c r="O94" i="1"/>
  <c r="C87" i="14" s="1"/>
  <c r="O95" i="1"/>
  <c r="C88" i="14" s="1"/>
  <c r="O96" i="1"/>
  <c r="C89" i="14" s="1"/>
  <c r="O97" i="1"/>
  <c r="C90" i="14" s="1"/>
  <c r="O98" i="1"/>
  <c r="C91" i="14" s="1"/>
  <c r="O99" i="1"/>
  <c r="C92" i="14" s="1"/>
  <c r="O100" i="1"/>
  <c r="C93" i="14" s="1"/>
  <c r="O101" i="1"/>
  <c r="C94" i="14" s="1"/>
  <c r="O102" i="1"/>
  <c r="C95" i="14" s="1"/>
  <c r="O103" i="1"/>
  <c r="C96" i="14" s="1"/>
  <c r="O104" i="1"/>
  <c r="C97" i="14" s="1"/>
  <c r="O105" i="1"/>
  <c r="C98" i="14" s="1"/>
  <c r="O106" i="1"/>
  <c r="C99" i="14" s="1"/>
  <c r="O107" i="1"/>
  <c r="C100" i="14" s="1"/>
  <c r="O108" i="1"/>
  <c r="C101" i="14" s="1"/>
  <c r="O109" i="1"/>
  <c r="C102" i="14" s="1"/>
  <c r="O110" i="1"/>
  <c r="C103" i="14" s="1"/>
  <c r="O111" i="1"/>
  <c r="C104" i="14" s="1"/>
  <c r="O112" i="1"/>
  <c r="C105" i="14" s="1"/>
  <c r="O113" i="1"/>
  <c r="C106" i="14" s="1"/>
  <c r="O114" i="1"/>
  <c r="C107" i="14" s="1"/>
  <c r="O115" i="1"/>
  <c r="C108" i="14" s="1"/>
  <c r="O116" i="1"/>
  <c r="C109" i="14" s="1"/>
  <c r="O117" i="1"/>
  <c r="C110" i="14" s="1"/>
  <c r="O118" i="1"/>
  <c r="C111" i="14" s="1"/>
  <c r="O119" i="1"/>
  <c r="C112" i="14" s="1"/>
  <c r="O120" i="1"/>
  <c r="C113" i="14" s="1"/>
  <c r="O121" i="1"/>
  <c r="C114" i="14" s="1"/>
  <c r="O122" i="1"/>
  <c r="C115" i="14" s="1"/>
  <c r="O123" i="1"/>
  <c r="C116" i="14" s="1"/>
  <c r="O124" i="1"/>
  <c r="C117" i="14" s="1"/>
  <c r="O125" i="1"/>
  <c r="C118" i="14" s="1"/>
  <c r="O126" i="1"/>
  <c r="C119" i="14" s="1"/>
  <c r="O127" i="1"/>
  <c r="C120" i="14" s="1"/>
  <c r="O128" i="1"/>
  <c r="C121" i="14" s="1"/>
  <c r="O129" i="1"/>
  <c r="C122" i="14" s="1"/>
  <c r="O130" i="1"/>
  <c r="C123" i="14" s="1"/>
  <c r="O131" i="1"/>
  <c r="C124" i="14" s="1"/>
  <c r="O132" i="1"/>
  <c r="C125" i="14" s="1"/>
  <c r="O133" i="1"/>
  <c r="C126" i="14" s="1"/>
  <c r="O134" i="1"/>
  <c r="C127" i="14" s="1"/>
  <c r="O135" i="1"/>
  <c r="C128" i="14" s="1"/>
  <c r="O136" i="1"/>
  <c r="C129" i="14" s="1"/>
  <c r="O137" i="1"/>
  <c r="C130" i="14" s="1"/>
  <c r="O138" i="1"/>
  <c r="C131" i="14" s="1"/>
  <c r="O139" i="1"/>
  <c r="C132" i="14" s="1"/>
  <c r="O140" i="1"/>
  <c r="C133" i="14" s="1"/>
  <c r="O141" i="1"/>
  <c r="C134" i="14" s="1"/>
  <c r="O142" i="1"/>
  <c r="C135" i="14" s="1"/>
  <c r="O143" i="1"/>
  <c r="C136" i="14" s="1"/>
  <c r="O144" i="1"/>
  <c r="C137" i="14" s="1"/>
  <c r="O145" i="1"/>
  <c r="C138" i="14" s="1"/>
  <c r="O146" i="1"/>
  <c r="C139" i="14" s="1"/>
  <c r="O147" i="1"/>
  <c r="C140" i="14" s="1"/>
  <c r="O148" i="1"/>
  <c r="C141" i="14" s="1"/>
  <c r="O149" i="1"/>
  <c r="C142" i="14" s="1"/>
  <c r="O150" i="1"/>
  <c r="C143" i="14" s="1"/>
  <c r="O151" i="1"/>
  <c r="C144" i="14" s="1"/>
  <c r="O152" i="1"/>
  <c r="C145" i="14" s="1"/>
  <c r="O153" i="1"/>
  <c r="C146" i="14" s="1"/>
  <c r="O154" i="1"/>
  <c r="C147" i="14" s="1"/>
  <c r="O155" i="1"/>
  <c r="C148" i="14" s="1"/>
  <c r="O156" i="1"/>
  <c r="C149" i="14" s="1"/>
  <c r="O157" i="1"/>
  <c r="C150" i="14" s="1"/>
  <c r="O158" i="1"/>
  <c r="C151" i="14" s="1"/>
  <c r="O159" i="1"/>
  <c r="C152" i="14" s="1"/>
  <c r="O160" i="1"/>
  <c r="C153" i="14" s="1"/>
  <c r="O161" i="1"/>
  <c r="C154" i="14" s="1"/>
  <c r="O162" i="1"/>
  <c r="C155" i="14" s="1"/>
  <c r="O163" i="1"/>
  <c r="C156" i="14" s="1"/>
  <c r="O164" i="1"/>
  <c r="C157" i="14" s="1"/>
  <c r="O165" i="1"/>
  <c r="C158" i="14" s="1"/>
  <c r="O166" i="1"/>
  <c r="C159" i="14" s="1"/>
  <c r="O167" i="1"/>
  <c r="C160" i="14" s="1"/>
  <c r="O168" i="1"/>
  <c r="C161" i="14" s="1"/>
  <c r="O169" i="1"/>
  <c r="C162" i="14" s="1"/>
  <c r="O170" i="1"/>
  <c r="C163" i="14" s="1"/>
  <c r="O171" i="1"/>
  <c r="C164" i="14" s="1"/>
  <c r="O172" i="1"/>
  <c r="C165" i="14" s="1"/>
  <c r="O173" i="1"/>
  <c r="C166" i="14" s="1"/>
  <c r="O174" i="1"/>
  <c r="C167" i="14" s="1"/>
  <c r="O175" i="1"/>
  <c r="C168" i="14" s="1"/>
  <c r="O176" i="1"/>
  <c r="C169" i="14" s="1"/>
  <c r="O177" i="1"/>
  <c r="C170" i="14" s="1"/>
  <c r="O178" i="1"/>
  <c r="C171" i="14" s="1"/>
  <c r="O179" i="1"/>
  <c r="C172" i="14" s="1"/>
  <c r="O180" i="1"/>
  <c r="C173" i="14" s="1"/>
  <c r="O181" i="1"/>
  <c r="C174" i="14" s="1"/>
  <c r="O182" i="1"/>
  <c r="C175" i="14" s="1"/>
  <c r="O183" i="1"/>
  <c r="C176" i="14" s="1"/>
  <c r="O184" i="1"/>
  <c r="C177" i="14" s="1"/>
  <c r="O185" i="1"/>
  <c r="C178" i="14" s="1"/>
  <c r="O186" i="1"/>
  <c r="C179" i="14" s="1"/>
  <c r="O187" i="1"/>
  <c r="C180" i="14" s="1"/>
  <c r="O188" i="1"/>
  <c r="C181" i="14" s="1"/>
  <c r="O189" i="1"/>
  <c r="C182" i="14" s="1"/>
  <c r="O190" i="1"/>
  <c r="C183" i="14" s="1"/>
  <c r="O191" i="1"/>
  <c r="C184" i="14" s="1"/>
  <c r="O192" i="1"/>
  <c r="C185" i="14" s="1"/>
  <c r="O193" i="1"/>
  <c r="C186" i="14" s="1"/>
  <c r="O194" i="1"/>
  <c r="C187" i="14" s="1"/>
  <c r="O195" i="1"/>
  <c r="C188" i="14" s="1"/>
  <c r="O196" i="1"/>
  <c r="C189" i="14" s="1"/>
  <c r="O197" i="1"/>
  <c r="C190" i="14" s="1"/>
  <c r="O198" i="1"/>
  <c r="C191" i="14" s="1"/>
  <c r="O199" i="1"/>
  <c r="C192" i="14" s="1"/>
  <c r="O200" i="1"/>
  <c r="C193" i="14" s="1"/>
  <c r="O201" i="1"/>
  <c r="C194" i="14" s="1"/>
  <c r="O202" i="1"/>
  <c r="C195" i="14" s="1"/>
  <c r="O203" i="1"/>
  <c r="C196" i="14" s="1"/>
  <c r="O204" i="1"/>
  <c r="C197" i="14" s="1"/>
  <c r="O205" i="1"/>
  <c r="C198" i="14" s="1"/>
  <c r="O206" i="1"/>
  <c r="C199" i="14" s="1"/>
  <c r="O207" i="1"/>
  <c r="C200" i="14" s="1"/>
  <c r="O208" i="1"/>
  <c r="C201" i="14" s="1"/>
  <c r="O209" i="1"/>
  <c r="C202" i="14" s="1"/>
  <c r="O210" i="1"/>
  <c r="C203" i="14" s="1"/>
  <c r="O211" i="1"/>
  <c r="C204" i="14" s="1"/>
  <c r="O212" i="1"/>
  <c r="C205" i="14" s="1"/>
  <c r="O213" i="1"/>
  <c r="C206" i="14" s="1"/>
  <c r="O214" i="1"/>
  <c r="C207" i="14" s="1"/>
  <c r="O215" i="1"/>
  <c r="C208" i="14" s="1"/>
  <c r="O216" i="1"/>
  <c r="C209" i="14" s="1"/>
  <c r="O217" i="1"/>
  <c r="C210" i="14" s="1"/>
  <c r="O218" i="1"/>
  <c r="C211" i="14" s="1"/>
  <c r="O219" i="1"/>
  <c r="C212" i="14" s="1"/>
  <c r="O220" i="1"/>
  <c r="C213" i="14" s="1"/>
  <c r="O221" i="1"/>
  <c r="C214" i="14" s="1"/>
  <c r="O222" i="1"/>
  <c r="C215" i="14" s="1"/>
  <c r="O223" i="1"/>
  <c r="C216" i="14" s="1"/>
  <c r="O224" i="1"/>
  <c r="C217" i="14" s="1"/>
  <c r="O225" i="1"/>
  <c r="C218" i="14" s="1"/>
  <c r="O226" i="1"/>
  <c r="C219" i="14" s="1"/>
  <c r="O227" i="1"/>
  <c r="C220" i="14" s="1"/>
  <c r="O228" i="1"/>
  <c r="C221" i="14" s="1"/>
  <c r="O229" i="1"/>
  <c r="C222" i="14" s="1"/>
  <c r="O230" i="1"/>
  <c r="C223" i="14" s="1"/>
  <c r="O231" i="1"/>
  <c r="C224" i="14" s="1"/>
  <c r="O232" i="1"/>
  <c r="C225" i="14" s="1"/>
  <c r="O233" i="1"/>
  <c r="C226" i="14" s="1"/>
  <c r="O234" i="1"/>
  <c r="C227" i="14" s="1"/>
  <c r="O235" i="1"/>
  <c r="C228" i="14" s="1"/>
  <c r="O236" i="1"/>
  <c r="C229" i="14" s="1"/>
  <c r="O237" i="1"/>
  <c r="C230" i="14" s="1"/>
  <c r="O238" i="1"/>
  <c r="C231" i="14" s="1"/>
  <c r="O239" i="1"/>
  <c r="C232" i="14" s="1"/>
  <c r="O240" i="1"/>
  <c r="C233" i="14" s="1"/>
  <c r="O241" i="1"/>
  <c r="C234" i="14" s="1"/>
  <c r="O242" i="1"/>
  <c r="C235" i="14" s="1"/>
  <c r="O243" i="1"/>
  <c r="C236" i="14" s="1"/>
  <c r="O244" i="1"/>
  <c r="C237" i="14" s="1"/>
  <c r="O245" i="1"/>
  <c r="C238" i="14" s="1"/>
  <c r="O246" i="1"/>
  <c r="C239" i="14" s="1"/>
  <c r="O247" i="1"/>
  <c r="C240" i="14" s="1"/>
  <c r="O248" i="1"/>
  <c r="C241" i="14" s="1"/>
  <c r="O249" i="1"/>
  <c r="C242" i="14" s="1"/>
  <c r="O250" i="1"/>
  <c r="C243" i="14" s="1"/>
  <c r="O251" i="1"/>
  <c r="C244" i="14" s="1"/>
  <c r="O252" i="1"/>
  <c r="C245" i="14" s="1"/>
  <c r="O253" i="1"/>
  <c r="C246" i="14" s="1"/>
  <c r="O254" i="1"/>
  <c r="C247" i="14" s="1"/>
  <c r="O255" i="1"/>
  <c r="C248" i="14" s="1"/>
  <c r="O256" i="1"/>
  <c r="C249" i="14" s="1"/>
  <c r="O257" i="1"/>
  <c r="C250" i="14" s="1"/>
  <c r="O258" i="1"/>
  <c r="C251" i="14" s="1"/>
  <c r="O259" i="1"/>
  <c r="C252" i="14" s="1"/>
  <c r="O260" i="1"/>
  <c r="C253" i="14" s="1"/>
  <c r="O261" i="1"/>
  <c r="C254" i="14" s="1"/>
  <c r="O262" i="1"/>
  <c r="C255" i="14" s="1"/>
  <c r="O263" i="1"/>
  <c r="C256" i="14" s="1"/>
  <c r="O264" i="1"/>
  <c r="C257" i="14" s="1"/>
  <c r="O265" i="1"/>
  <c r="C258" i="14" s="1"/>
  <c r="O266" i="1"/>
  <c r="C259" i="14" s="1"/>
  <c r="O267" i="1"/>
  <c r="C260" i="14" s="1"/>
  <c r="O268" i="1"/>
  <c r="C261" i="14" s="1"/>
  <c r="O269" i="1"/>
  <c r="C262" i="14" s="1"/>
  <c r="O270" i="1"/>
  <c r="C263" i="14" s="1"/>
  <c r="O271" i="1"/>
  <c r="C264" i="14" s="1"/>
  <c r="O272" i="1"/>
  <c r="C265" i="14" s="1"/>
  <c r="O273" i="1"/>
  <c r="C266" i="14" s="1"/>
  <c r="O274" i="1"/>
  <c r="C267" i="14" s="1"/>
  <c r="O275" i="1"/>
  <c r="C268" i="14" s="1"/>
  <c r="O276" i="1"/>
  <c r="C269" i="14" s="1"/>
  <c r="O277" i="1"/>
  <c r="C270" i="14" s="1"/>
  <c r="O278" i="1"/>
  <c r="C271" i="14" s="1"/>
  <c r="O279" i="1"/>
  <c r="C272" i="14" s="1"/>
  <c r="O280" i="1"/>
  <c r="C273" i="14" s="1"/>
  <c r="O281" i="1"/>
  <c r="C274" i="14" s="1"/>
  <c r="O282" i="1"/>
  <c r="C275" i="14" s="1"/>
  <c r="O283" i="1"/>
  <c r="C276" i="14" s="1"/>
  <c r="O284" i="1"/>
  <c r="C277" i="14" s="1"/>
  <c r="O285" i="1"/>
  <c r="C278" i="14" s="1"/>
  <c r="O286" i="1"/>
  <c r="C279" i="14" s="1"/>
  <c r="O287" i="1"/>
  <c r="C280" i="14" s="1"/>
  <c r="O288" i="1"/>
  <c r="C281" i="14" s="1"/>
  <c r="O289" i="1"/>
  <c r="C282" i="14" s="1"/>
  <c r="O290" i="1"/>
  <c r="C283" i="14" s="1"/>
  <c r="O291" i="1"/>
  <c r="C284" i="14" s="1"/>
  <c r="O292" i="1"/>
  <c r="C285" i="14" s="1"/>
  <c r="O293" i="1"/>
  <c r="C286" i="14" s="1"/>
  <c r="O294" i="1"/>
  <c r="C287" i="14" s="1"/>
  <c r="O295" i="1"/>
  <c r="C288" i="14" s="1"/>
  <c r="O296" i="1"/>
  <c r="C289" i="14" s="1"/>
  <c r="O297" i="1"/>
  <c r="C290" i="14" s="1"/>
  <c r="O298" i="1"/>
  <c r="C291" i="14" s="1"/>
  <c r="O299" i="1"/>
  <c r="C292" i="14" s="1"/>
  <c r="O300" i="1"/>
  <c r="C293" i="14" s="1"/>
  <c r="O301" i="1"/>
  <c r="C294" i="14" s="1"/>
  <c r="O302" i="1"/>
  <c r="C295" i="14" s="1"/>
  <c r="O303" i="1"/>
  <c r="C296" i="14" s="1"/>
  <c r="O304" i="1"/>
  <c r="C297" i="14" s="1"/>
  <c r="O305" i="1"/>
  <c r="C298" i="14" s="1"/>
  <c r="O306" i="1"/>
  <c r="C299" i="14" s="1"/>
  <c r="O307" i="1"/>
  <c r="C300" i="14" s="1"/>
  <c r="O308" i="1"/>
  <c r="C301" i="14" s="1"/>
  <c r="O309" i="1"/>
  <c r="C302" i="14" s="1"/>
  <c r="O310" i="1"/>
  <c r="C303" i="14" s="1"/>
  <c r="O311" i="1"/>
  <c r="C304" i="14" s="1"/>
  <c r="O312" i="1"/>
  <c r="C305" i="14" s="1"/>
  <c r="O313" i="1"/>
  <c r="C306" i="14" s="1"/>
  <c r="O314" i="1"/>
  <c r="C307" i="14" s="1"/>
  <c r="O316" i="1"/>
  <c r="C309" i="14" s="1"/>
  <c r="O317" i="1"/>
  <c r="C310" i="14" s="1"/>
  <c r="O318" i="1"/>
  <c r="C311" i="14" s="1"/>
  <c r="O319" i="1"/>
  <c r="C312" i="14" s="1"/>
  <c r="O320" i="1"/>
  <c r="C313" i="14" s="1"/>
  <c r="O321" i="1"/>
  <c r="C314" i="14" s="1"/>
  <c r="O322" i="1"/>
  <c r="C315" i="14" s="1"/>
  <c r="O323" i="1"/>
  <c r="C316" i="14" s="1"/>
  <c r="O324" i="1"/>
  <c r="C317" i="14" s="1"/>
  <c r="O325" i="1"/>
  <c r="C318" i="14" s="1"/>
  <c r="O326" i="1"/>
  <c r="C319" i="14" s="1"/>
  <c r="O327" i="1"/>
  <c r="C320" i="14" s="1"/>
  <c r="O328" i="1"/>
  <c r="C321" i="14" s="1"/>
  <c r="O329" i="1"/>
  <c r="C322" i="14" s="1"/>
  <c r="O331" i="1"/>
  <c r="C323" i="14" s="1"/>
  <c r="O332" i="1"/>
  <c r="C324" i="14" s="1"/>
  <c r="O333" i="1"/>
  <c r="C325" i="14" s="1"/>
  <c r="O334" i="1"/>
  <c r="C326" i="14" s="1"/>
  <c r="O335" i="1"/>
  <c r="C327" i="14" s="1"/>
  <c r="O336" i="1"/>
  <c r="C328" i="14" s="1"/>
  <c r="O337" i="1"/>
  <c r="C329" i="14" s="1"/>
  <c r="O339" i="1"/>
  <c r="C330" i="14" s="1"/>
  <c r="O340" i="1"/>
  <c r="C331" i="14" s="1"/>
  <c r="O341" i="1"/>
  <c r="C332" i="14" s="1"/>
  <c r="O342" i="1"/>
  <c r="C333" i="14" s="1"/>
  <c r="O343" i="1"/>
  <c r="C334" i="14" s="1"/>
  <c r="O344" i="1"/>
  <c r="C335" i="14" s="1"/>
  <c r="O345" i="1"/>
  <c r="C336" i="14" s="1"/>
  <c r="O346" i="1"/>
  <c r="C337" i="14" s="1"/>
  <c r="O347" i="1"/>
  <c r="C338" i="14" s="1"/>
  <c r="O348" i="1"/>
  <c r="C339" i="14" s="1"/>
  <c r="O349" i="1"/>
  <c r="C340" i="14" s="1"/>
  <c r="O350" i="1"/>
  <c r="C341" i="14" s="1"/>
  <c r="O351" i="1"/>
  <c r="C342" i="14" s="1"/>
  <c r="O352" i="1"/>
  <c r="C343" i="14" s="1"/>
  <c r="O353" i="1"/>
  <c r="C344" i="14" s="1"/>
  <c r="O354" i="1"/>
  <c r="C345" i="14" s="1"/>
  <c r="O355" i="1"/>
  <c r="C346" i="14" s="1"/>
  <c r="O356" i="1"/>
  <c r="C347" i="14" s="1"/>
  <c r="O357" i="1"/>
  <c r="C348" i="14" s="1"/>
  <c r="O358" i="1"/>
  <c r="C349" i="14" s="1"/>
  <c r="O359" i="1"/>
  <c r="C350" i="14" s="1"/>
  <c r="O360" i="1"/>
  <c r="C351" i="14" s="1"/>
  <c r="O361" i="1"/>
  <c r="C352" i="14" s="1"/>
  <c r="O362" i="1"/>
  <c r="C353" i="14" s="1"/>
  <c r="O363" i="1"/>
  <c r="C354" i="14" s="1"/>
  <c r="O364" i="1"/>
  <c r="C355" i="14" s="1"/>
  <c r="O365" i="1"/>
  <c r="C356" i="14" s="1"/>
  <c r="O366" i="1"/>
  <c r="C357" i="14" s="1"/>
  <c r="O367" i="1"/>
  <c r="C358" i="14" s="1"/>
  <c r="O368" i="1"/>
  <c r="C359" i="14" s="1"/>
  <c r="O369" i="1"/>
  <c r="C360" i="14" s="1"/>
  <c r="O370" i="1"/>
  <c r="C361" i="14" s="1"/>
  <c r="O371" i="1"/>
  <c r="C362" i="14" s="1"/>
  <c r="O372" i="1"/>
  <c r="C363" i="14" s="1"/>
  <c r="O373" i="1"/>
  <c r="C364" i="14" s="1"/>
  <c r="O374" i="1"/>
  <c r="C365" i="14" s="1"/>
  <c r="O375" i="1"/>
  <c r="C366" i="14" s="1"/>
  <c r="O376" i="1"/>
  <c r="C367" i="14" s="1"/>
  <c r="O377" i="1"/>
  <c r="C368" i="14" s="1"/>
  <c r="O378" i="1"/>
  <c r="C369" i="14" s="1"/>
  <c r="O379" i="1"/>
  <c r="C370" i="14" s="1"/>
  <c r="O380" i="1"/>
  <c r="C371" i="14" s="1"/>
  <c r="O381" i="1"/>
  <c r="C372" i="14" s="1"/>
  <c r="O382" i="1"/>
  <c r="C373" i="14" s="1"/>
  <c r="O383" i="1"/>
  <c r="C374" i="14" s="1"/>
  <c r="O384" i="1"/>
  <c r="C375" i="14" s="1"/>
  <c r="O385" i="1"/>
  <c r="C376" i="14" s="1"/>
  <c r="O386" i="1"/>
  <c r="C377" i="14" s="1"/>
  <c r="O387" i="1"/>
  <c r="C378" i="14" s="1"/>
  <c r="O388" i="1"/>
  <c r="C379" i="14" s="1"/>
  <c r="O389" i="1"/>
  <c r="C380" i="14" s="1"/>
  <c r="O390" i="1"/>
  <c r="C381" i="14" s="1"/>
  <c r="O391" i="1"/>
  <c r="C382" i="14" s="1"/>
  <c r="O392" i="1"/>
  <c r="C383" i="14" s="1"/>
  <c r="O393" i="1"/>
  <c r="C384" i="14" s="1"/>
  <c r="O394" i="1"/>
  <c r="C385" i="14" s="1"/>
  <c r="O395" i="1"/>
  <c r="C386" i="14" s="1"/>
  <c r="O396" i="1"/>
  <c r="C387" i="14" s="1"/>
  <c r="O397" i="1"/>
  <c r="C388" i="14" s="1"/>
  <c r="O398" i="1"/>
  <c r="C389" i="14" s="1"/>
  <c r="O399" i="1"/>
  <c r="C390" i="14" s="1"/>
  <c r="O400" i="1"/>
  <c r="C391" i="14" s="1"/>
  <c r="O401" i="1"/>
  <c r="C392" i="14" s="1"/>
  <c r="O402" i="1"/>
  <c r="C393" i="14" s="1"/>
  <c r="O403" i="1"/>
  <c r="C394" i="14" s="1"/>
  <c r="O404" i="1"/>
  <c r="C395" i="14" s="1"/>
  <c r="O405" i="1"/>
  <c r="C396" i="14" s="1"/>
  <c r="O406" i="1"/>
  <c r="C397" i="14" s="1"/>
  <c r="O407" i="1"/>
  <c r="C398" i="14" s="1"/>
  <c r="O408" i="1"/>
  <c r="C399" i="14" s="1"/>
  <c r="O409" i="1"/>
  <c r="C400" i="14" s="1"/>
  <c r="O410" i="1"/>
  <c r="C401" i="14" s="1"/>
  <c r="O411" i="1"/>
  <c r="C402" i="14" s="1"/>
  <c r="O412" i="1"/>
  <c r="C403" i="14" s="1"/>
  <c r="O413" i="1"/>
  <c r="C404" i="14" s="1"/>
  <c r="O414" i="1"/>
  <c r="C405" i="14" s="1"/>
  <c r="O415" i="1"/>
  <c r="C406" i="14" s="1"/>
  <c r="O416" i="1"/>
  <c r="C407" i="14" s="1"/>
  <c r="O417" i="1"/>
  <c r="C408" i="14" s="1"/>
  <c r="O418" i="1"/>
  <c r="C409" i="14" s="1"/>
  <c r="O419" i="1"/>
  <c r="C410" i="14" s="1"/>
  <c r="O420" i="1"/>
  <c r="C411" i="14" s="1"/>
  <c r="O421" i="1"/>
  <c r="C412" i="14" s="1"/>
  <c r="O422" i="1"/>
  <c r="C413" i="14" s="1"/>
  <c r="O423" i="1"/>
  <c r="C414" i="14" s="1"/>
  <c r="O424" i="1"/>
  <c r="C415" i="14" s="1"/>
  <c r="O425" i="1"/>
  <c r="C416" i="14" s="1"/>
  <c r="O426" i="1"/>
  <c r="C417" i="14" s="1"/>
  <c r="O427" i="1"/>
  <c r="C418" i="14" s="1"/>
  <c r="O428" i="1"/>
  <c r="C419" i="14" s="1"/>
  <c r="O429" i="1"/>
  <c r="C420" i="14" s="1"/>
  <c r="O430" i="1"/>
  <c r="C421" i="14" s="1"/>
  <c r="O431" i="1"/>
  <c r="C422" i="14" s="1"/>
  <c r="O432" i="1"/>
  <c r="C423" i="14" s="1"/>
  <c r="O433" i="1"/>
  <c r="C424" i="14" s="1"/>
  <c r="O434" i="1"/>
  <c r="C425" i="14" s="1"/>
  <c r="O435" i="1"/>
  <c r="C426" i="14" s="1"/>
  <c r="O436" i="1"/>
  <c r="C427" i="14" s="1"/>
  <c r="O437" i="1"/>
  <c r="C428" i="14" s="1"/>
  <c r="O438" i="1"/>
  <c r="C429" i="14" s="1"/>
  <c r="O439" i="1"/>
  <c r="C430" i="14" s="1"/>
  <c r="O440" i="1"/>
  <c r="C431" i="14" s="1"/>
  <c r="O441" i="1"/>
  <c r="C432" i="14" s="1"/>
  <c r="O442" i="1"/>
  <c r="C433" i="14" s="1"/>
  <c r="O443" i="1"/>
  <c r="C434" i="14" s="1"/>
  <c r="O444" i="1"/>
  <c r="C435" i="14" s="1"/>
  <c r="O445" i="1"/>
  <c r="C436" i="14" s="1"/>
  <c r="O446" i="1"/>
  <c r="C437" i="14" s="1"/>
  <c r="O447" i="1"/>
  <c r="C438" i="14" s="1"/>
  <c r="O448" i="1"/>
  <c r="C439" i="14" s="1"/>
  <c r="O449" i="1"/>
  <c r="C440" i="14" s="1"/>
  <c r="O450" i="1"/>
  <c r="C441" i="14" s="1"/>
  <c r="O451" i="1"/>
  <c r="C442" i="14" s="1"/>
  <c r="O452" i="1"/>
  <c r="C443" i="14" s="1"/>
  <c r="O453" i="1"/>
  <c r="C444" i="14" s="1"/>
  <c r="O455" i="1"/>
  <c r="C446" i="14" s="1"/>
  <c r="O456" i="1"/>
  <c r="C447" i="14" s="1"/>
  <c r="O457" i="1"/>
  <c r="C448" i="14" s="1"/>
  <c r="O458" i="1"/>
  <c r="C449" i="14" s="1"/>
  <c r="O459" i="1"/>
  <c r="C450" i="14" s="1"/>
  <c r="O460" i="1"/>
  <c r="C451" i="14" s="1"/>
  <c r="O461" i="1"/>
  <c r="C452" i="14" s="1"/>
  <c r="O462" i="1"/>
  <c r="C453" i="14" s="1"/>
  <c r="O464" i="1"/>
  <c r="C455" i="14" s="1"/>
  <c r="O465" i="1"/>
  <c r="C456" i="14" s="1"/>
  <c r="O466" i="1"/>
  <c r="C457" i="14" s="1"/>
  <c r="O467" i="1"/>
  <c r="C458" i="14" s="1"/>
  <c r="O468" i="1"/>
  <c r="C459" i="14" s="1"/>
  <c r="O469" i="1"/>
  <c r="C460" i="14" s="1"/>
  <c r="O470" i="1"/>
  <c r="C461" i="14" s="1"/>
  <c r="O472" i="1"/>
  <c r="C463" i="14" s="1"/>
  <c r="O473" i="1"/>
  <c r="C464" i="14" s="1"/>
  <c r="O474" i="1"/>
  <c r="C465" i="14" s="1"/>
  <c r="O475" i="1"/>
  <c r="C466" i="14" s="1"/>
  <c r="O476" i="1"/>
  <c r="C467" i="14" s="1"/>
  <c r="O477" i="1"/>
  <c r="C468" i="14" s="1"/>
  <c r="O478" i="1"/>
  <c r="C469" i="14" s="1"/>
  <c r="O479" i="1"/>
  <c r="C470" i="14" s="1"/>
  <c r="O481" i="1"/>
  <c r="C472" i="14" s="1"/>
  <c r="O482" i="1"/>
  <c r="C473" i="14" s="1"/>
  <c r="O483" i="1"/>
  <c r="C474" i="14" s="1"/>
  <c r="O484" i="1"/>
  <c r="C475" i="14" s="1"/>
  <c r="O485" i="1"/>
  <c r="C476" i="14" s="1"/>
  <c r="O486" i="1"/>
  <c r="C477" i="14" s="1"/>
  <c r="O487" i="1"/>
  <c r="C478" i="14" s="1"/>
  <c r="O489" i="1"/>
  <c r="C480" i="14" s="1"/>
  <c r="O490" i="1"/>
  <c r="C481" i="14" s="1"/>
  <c r="O491" i="1"/>
  <c r="C482" i="14" s="1"/>
  <c r="O492" i="1"/>
  <c r="C483" i="14" s="1"/>
  <c r="O493" i="1"/>
  <c r="C484" i="14" s="1"/>
  <c r="O494" i="1"/>
  <c r="C485" i="14" s="1"/>
  <c r="O495" i="1"/>
  <c r="C486" i="14" s="1"/>
  <c r="O496" i="1"/>
  <c r="C487" i="14" s="1"/>
  <c r="O497" i="1"/>
  <c r="C488" i="14" s="1"/>
  <c r="O499" i="1"/>
  <c r="C490" i="14" s="1"/>
  <c r="O500" i="1"/>
  <c r="C491" i="14" s="1"/>
  <c r="O501" i="1"/>
  <c r="C492" i="14" s="1"/>
  <c r="O502" i="1"/>
  <c r="C493" i="14" s="1"/>
  <c r="O503" i="1"/>
  <c r="C494" i="14" s="1"/>
  <c r="O504" i="1"/>
  <c r="C495" i="14" s="1"/>
  <c r="O505" i="1"/>
  <c r="C496" i="14" s="1"/>
  <c r="O506" i="1"/>
  <c r="C497" i="14" s="1"/>
  <c r="O507" i="1"/>
  <c r="C498" i="14" s="1"/>
  <c r="O508" i="1"/>
  <c r="C499" i="14" s="1"/>
  <c r="O509" i="1"/>
  <c r="C500" i="14" s="1"/>
  <c r="O510" i="1"/>
  <c r="C501" i="14" s="1"/>
  <c r="O511" i="1"/>
  <c r="C502" i="14" s="1"/>
  <c r="O512" i="1"/>
  <c r="C503" i="14" s="1"/>
  <c r="O513" i="1"/>
  <c r="C504" i="14" s="1"/>
  <c r="O514" i="1"/>
  <c r="C505" i="14" s="1"/>
  <c r="O515" i="1"/>
  <c r="C506" i="14" s="1"/>
  <c r="O516" i="1"/>
  <c r="C507" i="14" s="1"/>
  <c r="O517" i="1"/>
  <c r="C508" i="14" s="1"/>
  <c r="O518" i="1"/>
  <c r="C509" i="14" s="1"/>
  <c r="O519" i="1"/>
  <c r="C510" i="14" s="1"/>
  <c r="O520" i="1"/>
  <c r="C511" i="14" s="1"/>
  <c r="O521" i="1"/>
  <c r="C512" i="14" s="1"/>
  <c r="O522" i="1"/>
  <c r="C513" i="14" s="1"/>
  <c r="O523" i="1"/>
  <c r="C514" i="14" s="1"/>
  <c r="O524" i="1"/>
  <c r="C515" i="14" s="1"/>
  <c r="O525" i="1"/>
  <c r="C516" i="14" s="1"/>
  <c r="O526" i="1"/>
  <c r="C517" i="14" s="1"/>
  <c r="O527" i="1"/>
  <c r="C518" i="14" s="1"/>
  <c r="O528" i="1"/>
  <c r="C519" i="14" s="1"/>
  <c r="O529" i="1"/>
  <c r="C520" i="14" s="1"/>
  <c r="O530" i="1"/>
  <c r="C521" i="14" s="1"/>
  <c r="O531" i="1"/>
  <c r="C522" i="14" s="1"/>
  <c r="O532" i="1"/>
  <c r="C523" i="14" s="1"/>
  <c r="O533" i="1"/>
  <c r="C524" i="14" s="1"/>
  <c r="O534" i="1"/>
  <c r="C525" i="14" s="1"/>
  <c r="O535" i="1"/>
  <c r="C526" i="14" s="1"/>
  <c r="O536" i="1"/>
  <c r="C527" i="14" s="1"/>
  <c r="O537" i="1"/>
  <c r="C528" i="14" s="1"/>
  <c r="O538" i="1"/>
  <c r="C529" i="14" s="1"/>
  <c r="O539" i="1"/>
  <c r="C530" i="14" s="1"/>
  <c r="O540" i="1"/>
  <c r="C531" i="14" s="1"/>
  <c r="O541" i="1"/>
  <c r="C532" i="14" s="1"/>
  <c r="O542" i="1"/>
  <c r="C533" i="14" s="1"/>
  <c r="O543" i="1"/>
  <c r="C534" i="14" s="1"/>
  <c r="O544" i="1"/>
  <c r="C535" i="14" s="1"/>
  <c r="O545" i="1"/>
  <c r="C536" i="14" s="1"/>
  <c r="O546" i="1"/>
  <c r="C537" i="14" s="1"/>
  <c r="O547" i="1"/>
  <c r="C538" i="14" s="1"/>
  <c r="O548" i="1"/>
  <c r="C539" i="14" s="1"/>
  <c r="O549" i="1"/>
  <c r="C540" i="14" s="1"/>
  <c r="O550" i="1"/>
  <c r="C541" i="14" s="1"/>
  <c r="O551" i="1"/>
  <c r="C542" i="14" s="1"/>
  <c r="O552" i="1"/>
  <c r="C543" i="14" s="1"/>
  <c r="O553" i="1"/>
  <c r="C544" i="14" s="1"/>
  <c r="O554" i="1"/>
  <c r="C545" i="14" s="1"/>
  <c r="O555" i="1"/>
  <c r="C546" i="14" s="1"/>
  <c r="O556" i="1"/>
  <c r="C547" i="14" s="1"/>
  <c r="O557" i="1"/>
  <c r="C548" i="14" s="1"/>
  <c r="O558" i="1"/>
  <c r="C549" i="14" s="1"/>
  <c r="O559" i="1"/>
  <c r="C550" i="14" s="1"/>
  <c r="O560" i="1"/>
  <c r="C551" i="14" s="1"/>
  <c r="O561" i="1"/>
  <c r="C552" i="14" s="1"/>
  <c r="O562" i="1"/>
  <c r="C553" i="14" s="1"/>
  <c r="O563" i="1"/>
  <c r="C554" i="14" s="1"/>
  <c r="O564" i="1"/>
  <c r="C555" i="14" s="1"/>
  <c r="O565" i="1"/>
  <c r="C556" i="14" s="1"/>
  <c r="O566" i="1"/>
  <c r="C557" i="14" s="1"/>
  <c r="O567" i="1"/>
  <c r="C558" i="14" s="1"/>
  <c r="O568" i="1"/>
  <c r="C559" i="14" s="1"/>
  <c r="O569" i="1"/>
  <c r="C560" i="14" s="1"/>
  <c r="O570" i="1"/>
  <c r="C561" i="14" s="1"/>
  <c r="O571" i="1"/>
  <c r="C562" i="14" s="1"/>
  <c r="O572" i="1"/>
  <c r="C563" i="14" s="1"/>
  <c r="O573" i="1"/>
  <c r="C564" i="14" s="1"/>
  <c r="O574" i="1"/>
  <c r="C565" i="14" s="1"/>
  <c r="O575" i="1"/>
  <c r="C566" i="14" s="1"/>
  <c r="O576" i="1"/>
  <c r="C567" i="14" s="1"/>
  <c r="O577" i="1"/>
  <c r="C568" i="14" s="1"/>
  <c r="O578" i="1"/>
  <c r="C569" i="14" s="1"/>
  <c r="O579" i="1"/>
  <c r="C570" i="14" s="1"/>
  <c r="O580" i="1"/>
  <c r="C571" i="14" s="1"/>
  <c r="O581" i="1"/>
  <c r="C572" i="14" s="1"/>
  <c r="O582" i="1"/>
  <c r="C573" i="14" s="1"/>
  <c r="O583" i="1"/>
  <c r="C574" i="14" s="1"/>
  <c r="O584" i="1"/>
  <c r="C575" i="14" s="1"/>
  <c r="O585" i="1"/>
  <c r="C576" i="14" s="1"/>
  <c r="O586" i="1"/>
  <c r="C577" i="14" s="1"/>
  <c r="O587" i="1"/>
  <c r="C578" i="14" s="1"/>
  <c r="O588" i="1"/>
  <c r="C579" i="14" s="1"/>
  <c r="O589" i="1"/>
  <c r="C580" i="14" s="1"/>
  <c r="O590" i="1"/>
  <c r="C581" i="14" s="1"/>
  <c r="O591" i="1"/>
  <c r="C582" i="14" s="1"/>
  <c r="O592" i="1"/>
  <c r="C583" i="14" s="1"/>
  <c r="O593" i="1"/>
  <c r="C584" i="14" s="1"/>
  <c r="O594" i="1"/>
  <c r="C585" i="14" s="1"/>
  <c r="O595" i="1"/>
  <c r="C586" i="14" s="1"/>
  <c r="O596" i="1"/>
  <c r="C587" i="14" s="1"/>
  <c r="O597" i="1"/>
  <c r="C588" i="14" s="1"/>
  <c r="O598" i="1"/>
  <c r="C589" i="14" s="1"/>
  <c r="O599" i="1"/>
  <c r="C590" i="14" s="1"/>
  <c r="O600" i="1"/>
  <c r="C591" i="14" s="1"/>
  <c r="O601" i="1"/>
  <c r="C592" i="14" s="1"/>
  <c r="O602" i="1"/>
  <c r="C593" i="14" s="1"/>
  <c r="O603" i="1"/>
  <c r="C594" i="14" s="1"/>
  <c r="O604" i="1"/>
  <c r="C595" i="14" s="1"/>
  <c r="O605" i="1"/>
  <c r="C596" i="14" s="1"/>
  <c r="O606" i="1"/>
  <c r="C597" i="14" s="1"/>
  <c r="O607" i="1"/>
  <c r="C598" i="14" s="1"/>
  <c r="O608" i="1"/>
  <c r="C599" i="14" s="1"/>
  <c r="O609" i="1"/>
  <c r="C600" i="14" s="1"/>
  <c r="O610" i="1"/>
  <c r="C601" i="14" s="1"/>
  <c r="O611" i="1"/>
  <c r="C602" i="14" s="1"/>
  <c r="O612" i="1"/>
  <c r="C603" i="14" s="1"/>
  <c r="O613" i="1"/>
  <c r="C604" i="14" s="1"/>
  <c r="O614" i="1"/>
  <c r="C605" i="14" s="1"/>
  <c r="O615" i="1"/>
  <c r="C606" i="14" s="1"/>
  <c r="O616" i="1"/>
  <c r="C607" i="14" s="1"/>
  <c r="O617" i="1"/>
  <c r="C608" i="14" s="1"/>
  <c r="O618" i="1"/>
  <c r="C609" i="14" s="1"/>
  <c r="O619" i="1"/>
  <c r="C610" i="14" s="1"/>
  <c r="O620" i="1"/>
  <c r="C611" i="14" s="1"/>
  <c r="O621" i="1"/>
  <c r="C612" i="14" s="1"/>
  <c r="O622" i="1"/>
  <c r="C613" i="14" s="1"/>
  <c r="O623" i="1"/>
  <c r="C614" i="14" s="1"/>
  <c r="O624" i="1"/>
  <c r="C615" i="14" s="1"/>
  <c r="O625" i="1"/>
  <c r="C616" i="14" s="1"/>
  <c r="O626" i="1"/>
  <c r="C617" i="14" s="1"/>
  <c r="O627" i="1"/>
  <c r="C618" i="14" s="1"/>
  <c r="O628" i="1"/>
  <c r="C619" i="14" s="1"/>
  <c r="O629" i="1"/>
  <c r="C620" i="14" s="1"/>
  <c r="O630" i="1"/>
  <c r="C621" i="14" s="1"/>
  <c r="O631" i="1"/>
  <c r="C622" i="14" s="1"/>
  <c r="O632" i="1"/>
  <c r="C623" i="14" s="1"/>
  <c r="O633" i="1"/>
  <c r="C624" i="14" s="1"/>
  <c r="O634" i="1"/>
  <c r="C625" i="14" s="1"/>
  <c r="O635" i="1"/>
  <c r="C626" i="14" s="1"/>
  <c r="O636" i="1"/>
  <c r="C627" i="14" s="1"/>
  <c r="O637" i="1"/>
  <c r="C628" i="14" s="1"/>
  <c r="O638" i="1"/>
  <c r="C629" i="14" s="1"/>
  <c r="O639" i="1"/>
  <c r="C630" i="14" s="1"/>
  <c r="O640" i="1"/>
  <c r="C631" i="14" s="1"/>
  <c r="O641" i="1"/>
  <c r="C632" i="14" s="1"/>
  <c r="O642" i="1"/>
  <c r="C633" i="14" s="1"/>
  <c r="O643" i="1"/>
  <c r="C634" i="14" s="1"/>
  <c r="O644" i="1"/>
  <c r="C635" i="14" s="1"/>
  <c r="O645" i="1"/>
  <c r="C636" i="14" s="1"/>
  <c r="O646" i="1"/>
  <c r="C637" i="14" s="1"/>
  <c r="O647" i="1"/>
  <c r="C638" i="14" s="1"/>
  <c r="O648" i="1"/>
  <c r="C639" i="14" s="1"/>
  <c r="O649" i="1"/>
  <c r="C640" i="14" s="1"/>
  <c r="O650" i="1"/>
  <c r="C641" i="14" s="1"/>
  <c r="O651" i="1"/>
  <c r="C642" i="14" s="1"/>
  <c r="O652" i="1"/>
  <c r="C643" i="14" s="1"/>
  <c r="O653" i="1"/>
  <c r="C644" i="14" s="1"/>
  <c r="O654" i="1"/>
  <c r="C645" i="14" s="1"/>
  <c r="O655" i="1"/>
  <c r="C646" i="14" s="1"/>
  <c r="O656" i="1"/>
  <c r="C647" i="14" s="1"/>
  <c r="O657" i="1"/>
  <c r="C648" i="14" s="1"/>
  <c r="O658" i="1"/>
  <c r="C649" i="14" s="1"/>
  <c r="O659" i="1"/>
  <c r="C650" i="14" s="1"/>
  <c r="O660" i="1"/>
  <c r="C651" i="14" s="1"/>
  <c r="O661" i="1"/>
  <c r="C652" i="14" s="1"/>
  <c r="O662" i="1"/>
  <c r="C653" i="14" s="1"/>
  <c r="O663" i="1"/>
  <c r="C654" i="14" s="1"/>
  <c r="O664" i="1"/>
  <c r="C655" i="14" s="1"/>
  <c r="O665" i="1"/>
  <c r="C656" i="14" s="1"/>
  <c r="O666" i="1"/>
  <c r="C657" i="14" s="1"/>
  <c r="O667" i="1"/>
  <c r="C658" i="14" s="1"/>
  <c r="O668" i="1"/>
  <c r="C659" i="14" s="1"/>
  <c r="O669" i="1"/>
  <c r="C660" i="14" s="1"/>
  <c r="O670" i="1"/>
  <c r="C661" i="14" s="1"/>
  <c r="O671" i="1"/>
  <c r="C662" i="14" s="1"/>
  <c r="O672" i="1"/>
  <c r="C663" i="14" s="1"/>
  <c r="O673" i="1"/>
  <c r="C664" i="14" s="1"/>
  <c r="O674" i="1"/>
  <c r="C665" i="14" s="1"/>
  <c r="O675" i="1"/>
  <c r="C666" i="14" s="1"/>
  <c r="O676" i="1"/>
  <c r="C667" i="14" s="1"/>
  <c r="O677" i="1"/>
  <c r="C668" i="14" s="1"/>
  <c r="O678" i="1"/>
  <c r="C669" i="14" s="1"/>
  <c r="O679" i="1"/>
  <c r="C670" i="14" s="1"/>
  <c r="O680" i="1"/>
  <c r="C671" i="14" s="1"/>
  <c r="O681" i="1"/>
  <c r="C672" i="14" s="1"/>
  <c r="O682" i="1"/>
  <c r="C673" i="14" s="1"/>
  <c r="O683" i="1"/>
  <c r="C674" i="14" s="1"/>
  <c r="O684" i="1"/>
  <c r="C675" i="14" s="1"/>
  <c r="O685" i="1"/>
  <c r="C676" i="14" s="1"/>
  <c r="O686" i="1"/>
  <c r="C677" i="14" s="1"/>
  <c r="O687" i="1"/>
  <c r="C678" i="14" s="1"/>
  <c r="O688" i="1"/>
  <c r="C679" i="14" s="1"/>
  <c r="O689" i="1"/>
  <c r="C680" i="14" s="1"/>
  <c r="O690" i="1"/>
  <c r="C681" i="14" s="1"/>
  <c r="O691" i="1"/>
  <c r="C682" i="14" s="1"/>
  <c r="O692" i="1"/>
  <c r="C683" i="14" s="1"/>
  <c r="O693" i="1"/>
  <c r="C684" i="14" s="1"/>
  <c r="O694" i="1"/>
  <c r="C685" i="14" s="1"/>
  <c r="O695" i="1"/>
  <c r="C686" i="14" s="1"/>
  <c r="O696" i="1"/>
  <c r="C687" i="14" s="1"/>
  <c r="O697" i="1"/>
  <c r="C688" i="14" s="1"/>
  <c r="O698" i="1"/>
  <c r="C689" i="14" s="1"/>
  <c r="O699" i="1"/>
  <c r="C690" i="14" s="1"/>
  <c r="O700" i="1"/>
  <c r="C691" i="14" s="1"/>
  <c r="O701" i="1"/>
  <c r="C692" i="14" s="1"/>
  <c r="O702" i="1"/>
  <c r="C693" i="14" s="1"/>
  <c r="O703" i="1"/>
  <c r="C694" i="14" s="1"/>
  <c r="O704" i="1"/>
  <c r="C695" i="14" s="1"/>
  <c r="O705" i="1"/>
  <c r="C696" i="14" s="1"/>
  <c r="O706" i="1"/>
  <c r="C697" i="14" s="1"/>
  <c r="O707" i="1"/>
  <c r="C698" i="14" s="1"/>
  <c r="O708" i="1"/>
  <c r="C699" i="14" s="1"/>
  <c r="O709" i="1"/>
  <c r="C700" i="14" s="1"/>
  <c r="O710" i="1"/>
  <c r="C701" i="14" s="1"/>
  <c r="O711" i="1"/>
  <c r="C702" i="14" s="1"/>
  <c r="O712" i="1"/>
  <c r="C703" i="14" s="1"/>
  <c r="O713" i="1"/>
  <c r="C704" i="14" s="1"/>
  <c r="O714" i="1"/>
  <c r="C705" i="14" s="1"/>
  <c r="O715" i="1"/>
  <c r="C706" i="14" s="1"/>
  <c r="O716" i="1"/>
  <c r="C707" i="14" s="1"/>
  <c r="O717" i="1"/>
  <c r="C708" i="14" s="1"/>
  <c r="O718" i="1"/>
  <c r="C709" i="14" s="1"/>
  <c r="O719" i="1"/>
  <c r="C710" i="14" s="1"/>
  <c r="O720" i="1"/>
  <c r="C711" i="14" s="1"/>
  <c r="O721" i="1"/>
  <c r="C712" i="14" s="1"/>
  <c r="O722" i="1"/>
  <c r="C713" i="14" s="1"/>
  <c r="O723" i="1"/>
  <c r="C714" i="14" s="1"/>
  <c r="O724" i="1"/>
  <c r="C715" i="14" s="1"/>
  <c r="O725" i="1"/>
  <c r="C716" i="14" s="1"/>
  <c r="O726" i="1"/>
  <c r="C717" i="14" s="1"/>
  <c r="O727" i="1"/>
  <c r="C718" i="14" s="1"/>
  <c r="O728" i="1"/>
  <c r="C719" i="14" s="1"/>
  <c r="O729" i="1"/>
  <c r="C720" i="14" s="1"/>
  <c r="O730" i="1"/>
  <c r="C721" i="14" s="1"/>
  <c r="O731" i="1"/>
  <c r="C722" i="14" s="1"/>
  <c r="O732" i="1"/>
  <c r="C723" i="14" s="1"/>
  <c r="O733" i="1"/>
  <c r="C724" i="14" s="1"/>
  <c r="O734" i="1"/>
  <c r="C725" i="14" s="1"/>
  <c r="O735" i="1"/>
  <c r="C726" i="14" s="1"/>
  <c r="O736" i="1"/>
  <c r="C727" i="14" s="1"/>
  <c r="O737" i="1"/>
  <c r="C728" i="14" s="1"/>
  <c r="O738" i="1"/>
  <c r="C729" i="14" s="1"/>
  <c r="O739" i="1"/>
  <c r="C730" i="14" s="1"/>
  <c r="O740" i="1"/>
  <c r="C731" i="14" s="1"/>
  <c r="O741" i="1"/>
  <c r="C732" i="14" s="1"/>
  <c r="O742" i="1"/>
  <c r="C733" i="14" s="1"/>
  <c r="O743" i="1"/>
  <c r="C734" i="14" s="1"/>
  <c r="O744" i="1"/>
  <c r="C735" i="14" s="1"/>
  <c r="O745" i="1"/>
  <c r="C736" i="14" s="1"/>
  <c r="O746" i="1"/>
  <c r="C737" i="14" s="1"/>
  <c r="O747" i="1"/>
  <c r="C738" i="14" s="1"/>
  <c r="O748" i="1"/>
  <c r="C739" i="14" s="1"/>
  <c r="O749" i="1"/>
  <c r="C740" i="14" s="1"/>
  <c r="O750" i="1"/>
  <c r="C741" i="14" s="1"/>
  <c r="O751" i="1"/>
  <c r="C742" i="14" s="1"/>
  <c r="O752" i="1"/>
  <c r="C743" i="14" s="1"/>
  <c r="O753" i="1"/>
  <c r="C744" i="14" s="1"/>
  <c r="O754" i="1"/>
  <c r="C745" i="14" s="1"/>
  <c r="O755" i="1"/>
  <c r="C746" i="14" s="1"/>
  <c r="O756" i="1"/>
  <c r="C747" i="14" s="1"/>
  <c r="O757" i="1"/>
  <c r="C748" i="14" s="1"/>
  <c r="O758" i="1"/>
  <c r="C749" i="14" s="1"/>
  <c r="O759" i="1"/>
  <c r="C750" i="14" s="1"/>
  <c r="O760" i="1"/>
  <c r="C751" i="14" s="1"/>
  <c r="O761" i="1"/>
  <c r="C752" i="14" s="1"/>
  <c r="O762" i="1"/>
  <c r="C753" i="14" s="1"/>
  <c r="O763" i="1"/>
  <c r="C754" i="14" s="1"/>
  <c r="O764" i="1"/>
  <c r="C755" i="14" s="1"/>
  <c r="O765" i="1"/>
  <c r="C756" i="14" s="1"/>
  <c r="O766" i="1"/>
  <c r="C757" i="14" s="1"/>
  <c r="O767" i="1"/>
  <c r="C758" i="14" s="1"/>
  <c r="O768" i="1"/>
  <c r="C759" i="14" s="1"/>
  <c r="O769" i="1"/>
  <c r="C760" i="14" s="1"/>
  <c r="O770" i="1"/>
  <c r="C761" i="14" s="1"/>
  <c r="O771" i="1"/>
  <c r="C762" i="14" s="1"/>
  <c r="O772" i="1"/>
  <c r="C763" i="14" s="1"/>
  <c r="O773" i="1"/>
  <c r="C764" i="14" s="1"/>
  <c r="O774" i="1"/>
  <c r="C765" i="14" s="1"/>
  <c r="O775" i="1"/>
  <c r="C766" i="14" s="1"/>
  <c r="O776" i="1"/>
  <c r="C767" i="14" s="1"/>
  <c r="O777" i="1"/>
  <c r="C768" i="14" s="1"/>
  <c r="O778" i="1"/>
  <c r="C769" i="14" s="1"/>
  <c r="O779" i="1"/>
  <c r="C770" i="14" s="1"/>
  <c r="O780" i="1"/>
  <c r="C771" i="14" s="1"/>
  <c r="O781" i="1"/>
  <c r="C772" i="14" s="1"/>
  <c r="O782" i="1"/>
  <c r="C773" i="14" s="1"/>
  <c r="O783" i="1"/>
  <c r="C774" i="14" s="1"/>
  <c r="O784" i="1"/>
  <c r="C775" i="14" s="1"/>
  <c r="O785" i="1"/>
  <c r="C776" i="14" s="1"/>
  <c r="O786" i="1"/>
  <c r="C777" i="14" s="1"/>
  <c r="O787" i="1"/>
  <c r="C778" i="14" s="1"/>
  <c r="O788" i="1"/>
  <c r="C779" i="14" s="1"/>
  <c r="O789" i="1"/>
  <c r="C780" i="14" s="1"/>
  <c r="T406" i="12"/>
  <c r="U406" i="12" s="1"/>
  <c r="T417" i="12"/>
  <c r="U417" i="12" s="1"/>
  <c r="T430" i="12"/>
  <c r="U430" i="12" s="1"/>
  <c r="T447" i="12"/>
  <c r="U447" i="12" s="1"/>
  <c r="T456" i="12"/>
  <c r="U456" i="12" s="1"/>
  <c r="T469" i="12"/>
  <c r="U469" i="12" s="1"/>
  <c r="T482" i="12"/>
  <c r="U482" i="12" s="1"/>
  <c r="T495" i="12"/>
  <c r="U495" i="12" s="1"/>
  <c r="T508" i="12"/>
  <c r="U508" i="12" s="1"/>
  <c r="T513" i="12"/>
  <c r="U513" i="12" s="1"/>
  <c r="T530" i="12"/>
  <c r="U530" i="12" s="1"/>
  <c r="T543" i="12"/>
  <c r="U543" i="12" s="1"/>
  <c r="T556" i="12"/>
  <c r="U556" i="12" s="1"/>
  <c r="T563" i="12"/>
  <c r="U563" i="12" s="1"/>
  <c r="T568" i="12"/>
  <c r="U568" i="12" s="1"/>
  <c r="T578" i="12"/>
  <c r="U578" i="12" s="1"/>
  <c r="T583" i="12"/>
  <c r="U583" i="12" s="1"/>
  <c r="T592" i="12"/>
  <c r="U592" i="12" s="1"/>
  <c r="T601" i="12"/>
  <c r="U601" i="12" s="1"/>
  <c r="T606" i="12"/>
  <c r="U606" i="12" s="1"/>
  <c r="T615" i="12"/>
  <c r="U615" i="12" s="1"/>
  <c r="T636" i="12"/>
  <c r="U636" i="12" s="1"/>
  <c r="T649" i="12"/>
  <c r="U649" i="12" s="1"/>
  <c r="T651" i="12"/>
  <c r="U651" i="12" s="1"/>
  <c r="T664" i="12"/>
  <c r="U664" i="12" s="1"/>
  <c r="T669" i="12"/>
  <c r="U669" i="12" s="1"/>
  <c r="T682" i="12"/>
  <c r="U682" i="12" s="1"/>
  <c r="T687" i="12"/>
  <c r="U687" i="12" s="1"/>
  <c r="T692" i="12"/>
  <c r="U692" i="12" s="1"/>
  <c r="T701" i="12"/>
  <c r="U701" i="12" s="1"/>
  <c r="T710" i="12"/>
  <c r="U710" i="12" s="1"/>
  <c r="T731" i="12"/>
  <c r="U731" i="12" s="1"/>
  <c r="T756" i="12"/>
  <c r="U756" i="12" s="1"/>
  <c r="T785" i="12"/>
  <c r="U785" i="12" s="1"/>
  <c r="T798" i="12"/>
  <c r="U798" i="12" s="1"/>
  <c r="T811" i="12"/>
  <c r="U811" i="12" s="1"/>
  <c r="T820" i="12"/>
  <c r="U820" i="12" s="1"/>
  <c r="T825" i="12"/>
  <c r="U825" i="12" s="1"/>
  <c r="T830" i="12"/>
  <c r="U830" i="12" s="1"/>
  <c r="T835" i="12"/>
  <c r="U835" i="12" s="1"/>
  <c r="T836" i="12"/>
  <c r="U836" i="12" s="1"/>
  <c r="T837" i="12"/>
  <c r="U837" i="12" s="1"/>
  <c r="T838" i="12"/>
  <c r="U838" i="12" s="1"/>
  <c r="T848" i="12"/>
  <c r="U848" i="12" s="1"/>
  <c r="T857" i="12"/>
  <c r="U857" i="12" s="1"/>
  <c r="T866" i="12"/>
  <c r="U866" i="12" s="1"/>
  <c r="T870" i="12"/>
  <c r="U870" i="12" s="1"/>
  <c r="T874" i="12"/>
  <c r="U874" i="12" s="1"/>
  <c r="T892" i="12"/>
  <c r="U892" i="12" s="1"/>
  <c r="T903" i="12"/>
  <c r="U903" i="12" s="1"/>
  <c r="T907" i="12"/>
  <c r="U907" i="12" s="1"/>
  <c r="T909" i="12"/>
  <c r="U909" i="12" s="1"/>
  <c r="T913" i="12"/>
  <c r="U913" i="12" s="1"/>
  <c r="T926" i="12"/>
  <c r="U926" i="12" s="1"/>
  <c r="T931" i="12"/>
  <c r="U931" i="12" s="1"/>
  <c r="T948" i="12"/>
  <c r="U948" i="12" s="1"/>
  <c r="T961" i="12"/>
  <c r="U961" i="12" s="1"/>
  <c r="T966" i="12"/>
  <c r="U966" i="12" s="1"/>
  <c r="T971" i="12"/>
  <c r="U971" i="12" s="1"/>
  <c r="T984" i="12"/>
  <c r="U984" i="12" s="1"/>
  <c r="T997" i="12"/>
  <c r="U997" i="12" s="1"/>
  <c r="T999" i="12"/>
  <c r="U999" i="12" s="1"/>
  <c r="T1004" i="12"/>
  <c r="U1004" i="12" s="1"/>
  <c r="T1010" i="12"/>
  <c r="U1010" i="12" s="1"/>
  <c r="T1017" i="12"/>
  <c r="U1017" i="12" s="1"/>
  <c r="T1021" i="12"/>
  <c r="U1021" i="12" s="1"/>
  <c r="T1024" i="12"/>
  <c r="U1024" i="12" s="1"/>
  <c r="T1035" i="12"/>
  <c r="U1035" i="12" s="1"/>
  <c r="T1046" i="12"/>
  <c r="U1046" i="12" s="1"/>
  <c r="T1050" i="12"/>
  <c r="U1050" i="12" s="1"/>
  <c r="T1065" i="12"/>
  <c r="U1065" i="12" s="1"/>
  <c r="T1080" i="12"/>
  <c r="U1080" i="12" s="1"/>
  <c r="T1178" i="12"/>
  <c r="U1178" i="12" s="1"/>
  <c r="T1185" i="12"/>
  <c r="U1185" i="12" s="1"/>
  <c r="T1189" i="12"/>
  <c r="U1189" i="12" s="1"/>
  <c r="T1220" i="12"/>
  <c r="U1220" i="12" s="1"/>
  <c r="T1251" i="12"/>
  <c r="U1251" i="12" s="1"/>
  <c r="T1294" i="12"/>
  <c r="U1294" i="12" s="1"/>
  <c r="T1337" i="12"/>
  <c r="U1337" i="12" s="1"/>
  <c r="T1347" i="12"/>
  <c r="U1347" i="12" s="1"/>
  <c r="T1390" i="12"/>
  <c r="U1390" i="12" s="1"/>
  <c r="T1418" i="12"/>
  <c r="U1418" i="12" s="1"/>
  <c r="T1428" i="12"/>
  <c r="U1428" i="12" s="1"/>
  <c r="T1444" i="12"/>
  <c r="U1444" i="12" s="1"/>
  <c r="T1454" i="12"/>
  <c r="U1454" i="12" s="1"/>
  <c r="T1488" i="12"/>
  <c r="U1488" i="12" s="1"/>
  <c r="T1513" i="12"/>
  <c r="U1513" i="12" s="1"/>
  <c r="T1538" i="12"/>
  <c r="U1538" i="12" s="1"/>
  <c r="T1542" i="12"/>
  <c r="U1542" i="12" s="1"/>
  <c r="T1559" i="12"/>
  <c r="U1559" i="12" s="1"/>
  <c r="T1563" i="12"/>
  <c r="U1563" i="12" s="1"/>
  <c r="T1573" i="12"/>
  <c r="U1573" i="12" s="1"/>
  <c r="T1577" i="12"/>
  <c r="U1577" i="12" s="1"/>
  <c r="T1579" i="12"/>
  <c r="U1579" i="12" s="1"/>
  <c r="T1581" i="12"/>
  <c r="U1581" i="12" s="1"/>
  <c r="T1583" i="12"/>
  <c r="U1583" i="12" s="1"/>
  <c r="T1586" i="12"/>
  <c r="U1586" i="12" s="1"/>
  <c r="T1597" i="12"/>
  <c r="U1597" i="12" s="1"/>
  <c r="T1599" i="12"/>
  <c r="U1599" i="12" s="1"/>
  <c r="T1606" i="12"/>
  <c r="U1606" i="12" s="1"/>
  <c r="T1621" i="12"/>
  <c r="U1621" i="12" s="1"/>
  <c r="T1627" i="12"/>
  <c r="U1627" i="12" s="1"/>
  <c r="T1630" i="12"/>
  <c r="U1630" i="12" s="1"/>
  <c r="T1632" i="12"/>
  <c r="U1632" i="12" s="1"/>
  <c r="T1647" i="12"/>
  <c r="U1647" i="12" s="1"/>
  <c r="T1652" i="12"/>
  <c r="U1652" i="12" s="1"/>
  <c r="T1654" i="12"/>
  <c r="U1654" i="12" s="1"/>
  <c r="T1669" i="12"/>
  <c r="U1669" i="12" s="1"/>
  <c r="T1674" i="12"/>
  <c r="U1674" i="12" s="1"/>
  <c r="T1676" i="12"/>
  <c r="U1676" i="12" s="1"/>
  <c r="T1684" i="12"/>
  <c r="U1684" i="12" s="1"/>
  <c r="T1702" i="12"/>
  <c r="U1702" i="12" s="1"/>
  <c r="T1704" i="12"/>
  <c r="U1704" i="12" s="1"/>
  <c r="T1720" i="12"/>
  <c r="U1720" i="12" s="1"/>
  <c r="T1723" i="12"/>
  <c r="U1723" i="12" s="1"/>
  <c r="T1725" i="12"/>
  <c r="U1725" i="12" s="1"/>
  <c r="T1739" i="12"/>
  <c r="U1739" i="12" s="1"/>
  <c r="T1742" i="12"/>
  <c r="U1742" i="12" s="1"/>
  <c r="T1744" i="12"/>
  <c r="U1744" i="12" s="1"/>
  <c r="T1746" i="12"/>
  <c r="U1746" i="12" s="1"/>
  <c r="T1753" i="12"/>
  <c r="U1753" i="12" s="1"/>
  <c r="T1755" i="12"/>
  <c r="U1755" i="12" s="1"/>
  <c r="T1757" i="12"/>
  <c r="U1757" i="12" s="1"/>
  <c r="T1764" i="12"/>
  <c r="U1764" i="12" s="1"/>
  <c r="T1766" i="12"/>
  <c r="U1766" i="12" s="1"/>
  <c r="T1768" i="12"/>
  <c r="U1768" i="12" s="1"/>
  <c r="T1770" i="12"/>
  <c r="U1770" i="12" s="1"/>
  <c r="T1772" i="12"/>
  <c r="U1772" i="12" s="1"/>
  <c r="T1774" i="12"/>
  <c r="U1774" i="12" s="1"/>
  <c r="T1789" i="12"/>
  <c r="U1789" i="12" s="1"/>
  <c r="T1795" i="12"/>
  <c r="U1795" i="12" s="1"/>
  <c r="T1803" i="12"/>
  <c r="U1803" i="12" s="1"/>
  <c r="T1809" i="12"/>
  <c r="U1809" i="12" s="1"/>
  <c r="T1817" i="12"/>
  <c r="U1817" i="12" s="1"/>
  <c r="T1825" i="12"/>
  <c r="U1825" i="12" s="1"/>
  <c r="T1833" i="12"/>
  <c r="U1833" i="12" s="1"/>
  <c r="T1844" i="12"/>
  <c r="U1844" i="12" s="1"/>
  <c r="T1848" i="12"/>
  <c r="U1848" i="12" s="1"/>
  <c r="T1857" i="12"/>
  <c r="U1857" i="12" s="1"/>
  <c r="T1862" i="12"/>
  <c r="U1862" i="12" s="1"/>
  <c r="T1868" i="12"/>
  <c r="U1868" i="12" s="1"/>
  <c r="T1873" i="12"/>
  <c r="U1873" i="12" s="1"/>
  <c r="T1886" i="12"/>
  <c r="U1886" i="12" s="1"/>
  <c r="T1889" i="12"/>
  <c r="U1889" i="12" s="1"/>
  <c r="T1897" i="12"/>
  <c r="U1897" i="12" s="1"/>
  <c r="T1899" i="12"/>
  <c r="U1899" i="12" s="1"/>
  <c r="T1907" i="12"/>
  <c r="U1907" i="12" s="1"/>
  <c r="T1916" i="12"/>
  <c r="U1916" i="12" s="1"/>
  <c r="T1918" i="12"/>
  <c r="U1918" i="12" s="1"/>
  <c r="T1927" i="12"/>
  <c r="U1927" i="12" s="1"/>
  <c r="T1929" i="12"/>
  <c r="U1929" i="12" s="1"/>
  <c r="A1929" i="12" s="1"/>
  <c r="T1931" i="12"/>
  <c r="U1931" i="12" s="1"/>
  <c r="T1935" i="12"/>
  <c r="U1935" i="12" s="1"/>
  <c r="A1935" i="12" s="1"/>
  <c r="T1940" i="12"/>
  <c r="U1940" i="12" s="1"/>
  <c r="T1942" i="12"/>
  <c r="U1942" i="12" s="1"/>
  <c r="T1946" i="12"/>
  <c r="U1946" i="12" s="1"/>
  <c r="T1948" i="12"/>
  <c r="U1948" i="12" s="1"/>
  <c r="T1950" i="12"/>
  <c r="U1950" i="12" s="1"/>
  <c r="T1957" i="12"/>
  <c r="U1957" i="12" s="1"/>
  <c r="T1959" i="12"/>
  <c r="U1959" i="12" s="1"/>
  <c r="T1964" i="12"/>
  <c r="U1964" i="12" s="1"/>
  <c r="T1966" i="12"/>
  <c r="U1966" i="12" s="1"/>
  <c r="T839" i="12"/>
  <c r="U839" i="12" s="1"/>
  <c r="T878" i="12"/>
  <c r="U878" i="12" s="1"/>
  <c r="T1029" i="12"/>
  <c r="U1029" i="12" s="1"/>
  <c r="T1041" i="12"/>
  <c r="U1041" i="12" s="1"/>
  <c r="T1686" i="12"/>
  <c r="U1686" i="12" s="1"/>
  <c r="T1688" i="12"/>
  <c r="U1688" i="12" s="1"/>
  <c r="T1696" i="12"/>
  <c r="U1696" i="12" s="1"/>
  <c r="T1698" i="12"/>
  <c r="U1698" i="12" s="1"/>
  <c r="T1807" i="12"/>
  <c r="U1807" i="12" s="1"/>
  <c r="T1909" i="12"/>
  <c r="U1909" i="12" s="1"/>
  <c r="T1960" i="12"/>
  <c r="U1960" i="12" s="1"/>
  <c r="T1969" i="12"/>
  <c r="U1969" i="12" s="1"/>
  <c r="T1971" i="12"/>
  <c r="U1971" i="12" s="1"/>
  <c r="P8" i="1"/>
  <c r="W387" i="12"/>
  <c r="V387" i="12"/>
  <c r="W386" i="12"/>
  <c r="V386" i="12"/>
  <c r="M1889" i="13"/>
  <c r="M1890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T120" i="12"/>
  <c r="U120" i="12" s="1"/>
  <c r="T137" i="12"/>
  <c r="U137" i="12" s="1"/>
  <c r="T174" i="12"/>
  <c r="U174" i="12" s="1"/>
  <c r="T199" i="12"/>
  <c r="U199" i="12" s="1"/>
  <c r="T228" i="12"/>
  <c r="U228" i="12" s="1"/>
  <c r="A228" i="12" s="1"/>
  <c r="T257" i="12"/>
  <c r="U257" i="12" s="1"/>
  <c r="T282" i="12"/>
  <c r="U282" i="12" s="1"/>
  <c r="T307" i="12"/>
  <c r="U307" i="12" s="1"/>
  <c r="T314" i="12"/>
  <c r="U314" i="12" s="1"/>
  <c r="T322" i="12"/>
  <c r="U322" i="12" s="1"/>
  <c r="T339" i="12"/>
  <c r="U339" i="12" s="1"/>
  <c r="T352" i="12"/>
  <c r="U352" i="12" s="1"/>
  <c r="T365" i="12"/>
  <c r="U365" i="12" s="1"/>
  <c r="A365" i="12" s="1"/>
  <c r="T378" i="12"/>
  <c r="U378" i="12" s="1"/>
  <c r="A378" i="12" s="1"/>
  <c r="T384" i="12"/>
  <c r="U384" i="12" s="1"/>
  <c r="T389" i="12"/>
  <c r="U389" i="12" s="1"/>
  <c r="T587" i="12"/>
  <c r="U587" i="12" s="1"/>
  <c r="T596" i="12"/>
  <c r="U596" i="12" s="1"/>
  <c r="T610" i="12"/>
  <c r="U610" i="12" s="1"/>
  <c r="T882" i="12"/>
  <c r="U882" i="12" s="1"/>
  <c r="T886" i="12"/>
  <c r="U886" i="12" s="1"/>
  <c r="T890" i="12"/>
  <c r="U890" i="12" s="1"/>
  <c r="T894" i="12"/>
  <c r="U894" i="12" s="1"/>
  <c r="T1700" i="12"/>
  <c r="U1700" i="12" s="1"/>
  <c r="T1784" i="12"/>
  <c r="U1784" i="12" s="1"/>
  <c r="AB4" i="12"/>
  <c r="AH4" i="12"/>
  <c r="W5" i="12"/>
  <c r="V5" i="12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A2" i="14"/>
  <c r="Y9" i="1"/>
  <c r="Y10" i="1"/>
  <c r="O9" i="1"/>
  <c r="C2" i="14" s="1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W4" i="12"/>
  <c r="M8" i="1" s="1"/>
  <c r="V4" i="12"/>
  <c r="K8" i="1" s="1"/>
  <c r="AG1" i="12"/>
  <c r="Y4" i="12"/>
  <c r="T4" i="12"/>
  <c r="T6" i="12"/>
  <c r="U6" i="12" s="1"/>
  <c r="V6" i="12"/>
  <c r="W6" i="12"/>
  <c r="V7" i="12"/>
  <c r="W7" i="12"/>
  <c r="T8" i="12"/>
  <c r="U8" i="12" s="1"/>
  <c r="V8" i="12"/>
  <c r="W8" i="12"/>
  <c r="V9" i="12"/>
  <c r="W9" i="12"/>
  <c r="V10" i="12"/>
  <c r="W10" i="12"/>
  <c r="V11" i="12"/>
  <c r="W11" i="12"/>
  <c r="T12" i="12"/>
  <c r="U12" i="12" s="1"/>
  <c r="V12" i="12"/>
  <c r="W12" i="12"/>
  <c r="V13" i="12"/>
  <c r="W13" i="12"/>
  <c r="T14" i="12"/>
  <c r="U14" i="12" s="1"/>
  <c r="V14" i="12"/>
  <c r="W14" i="12"/>
  <c r="V15" i="12"/>
  <c r="W15" i="12"/>
  <c r="V16" i="12"/>
  <c r="W16" i="12"/>
  <c r="V17" i="12"/>
  <c r="W17" i="12"/>
  <c r="V18" i="12"/>
  <c r="W18" i="12"/>
  <c r="T19" i="12"/>
  <c r="U19" i="12" s="1"/>
  <c r="V19" i="12"/>
  <c r="W19" i="12"/>
  <c r="V20" i="12"/>
  <c r="W20" i="12"/>
  <c r="V21" i="12"/>
  <c r="W21" i="12"/>
  <c r="V22" i="12"/>
  <c r="W22" i="12"/>
  <c r="V23" i="12"/>
  <c r="W23" i="12"/>
  <c r="V24" i="12"/>
  <c r="W24" i="12"/>
  <c r="V25" i="12"/>
  <c r="W25" i="12"/>
  <c r="V26" i="12"/>
  <c r="W26" i="12"/>
  <c r="V27" i="12"/>
  <c r="W27" i="12"/>
  <c r="V28" i="12"/>
  <c r="W28" i="12"/>
  <c r="T29" i="12"/>
  <c r="U29" i="12" s="1"/>
  <c r="V29" i="12"/>
  <c r="W29" i="12"/>
  <c r="V30" i="12"/>
  <c r="W30" i="12"/>
  <c r="T31" i="12"/>
  <c r="U31" i="12" s="1"/>
  <c r="V31" i="12"/>
  <c r="W31" i="12"/>
  <c r="V32" i="12"/>
  <c r="W32" i="12"/>
  <c r="T33" i="12"/>
  <c r="U33" i="12" s="1"/>
  <c r="V33" i="12"/>
  <c r="W33" i="12"/>
  <c r="V34" i="12"/>
  <c r="W34" i="12"/>
  <c r="T35" i="12"/>
  <c r="U35" i="12" s="1"/>
  <c r="A35" i="12" s="1"/>
  <c r="V35" i="12"/>
  <c r="W35" i="12"/>
  <c r="V36" i="12"/>
  <c r="W36" i="12"/>
  <c r="V37" i="12"/>
  <c r="W37" i="12"/>
  <c r="V38" i="12"/>
  <c r="W38" i="12"/>
  <c r="V39" i="12"/>
  <c r="W39" i="12"/>
  <c r="V40" i="12"/>
  <c r="W40" i="12"/>
  <c r="V41" i="12"/>
  <c r="W41" i="12"/>
  <c r="V42" i="12"/>
  <c r="W42" i="12"/>
  <c r="V43" i="12"/>
  <c r="W43" i="12"/>
  <c r="V44" i="12"/>
  <c r="W44" i="12"/>
  <c r="V45" i="12"/>
  <c r="W45" i="12"/>
  <c r="V46" i="12"/>
  <c r="W46" i="12"/>
  <c r="V47" i="12"/>
  <c r="W47" i="12"/>
  <c r="V48" i="12"/>
  <c r="W48" i="12"/>
  <c r="V49" i="12"/>
  <c r="W49" i="12"/>
  <c r="V50" i="12"/>
  <c r="W50" i="12"/>
  <c r="V51" i="12"/>
  <c r="W51" i="12"/>
  <c r="T52" i="12"/>
  <c r="U52" i="12" s="1"/>
  <c r="A52" i="12" s="1"/>
  <c r="V52" i="12"/>
  <c r="W52" i="12"/>
  <c r="V53" i="12"/>
  <c r="W53" i="12"/>
  <c r="V54" i="12"/>
  <c r="W54" i="12"/>
  <c r="V55" i="12"/>
  <c r="W55" i="12"/>
  <c r="V56" i="12"/>
  <c r="W56" i="12"/>
  <c r="V57" i="12"/>
  <c r="W57" i="12"/>
  <c r="V58" i="12"/>
  <c r="W58" i="12"/>
  <c r="V59" i="12"/>
  <c r="W59" i="12"/>
  <c r="V60" i="12"/>
  <c r="W60" i="12"/>
  <c r="Y61" i="12"/>
  <c r="V61" i="12"/>
  <c r="W61" i="12"/>
  <c r="V62" i="12"/>
  <c r="W62" i="12"/>
  <c r="V63" i="12"/>
  <c r="W63" i="12"/>
  <c r="V64" i="12"/>
  <c r="W64" i="12"/>
  <c r="T65" i="12"/>
  <c r="U65" i="12" s="1"/>
  <c r="V65" i="12"/>
  <c r="W65" i="12"/>
  <c r="V66" i="12"/>
  <c r="W66" i="12"/>
  <c r="V67" i="12"/>
  <c r="W67" i="12"/>
  <c r="V68" i="12"/>
  <c r="W68" i="12"/>
  <c r="V69" i="12"/>
  <c r="W69" i="12"/>
  <c r="V70" i="12"/>
  <c r="W70" i="12"/>
  <c r="V71" i="12"/>
  <c r="W71" i="12"/>
  <c r="V72" i="12"/>
  <c r="W72" i="12"/>
  <c r="V73" i="12"/>
  <c r="W73" i="12"/>
  <c r="V74" i="12"/>
  <c r="W74" i="12"/>
  <c r="V75" i="12"/>
  <c r="W75" i="12"/>
  <c r="V76" i="12"/>
  <c r="W76" i="12"/>
  <c r="V77" i="12"/>
  <c r="W77" i="12"/>
  <c r="T78" i="12"/>
  <c r="U78" i="12" s="1"/>
  <c r="A78" i="12" s="1"/>
  <c r="V78" i="12"/>
  <c r="W78" i="12"/>
  <c r="V79" i="12"/>
  <c r="W79" i="12"/>
  <c r="V80" i="12"/>
  <c r="W80" i="12"/>
  <c r="V81" i="12"/>
  <c r="W81" i="12"/>
  <c r="V82" i="12"/>
  <c r="W82" i="12"/>
  <c r="Y83" i="12"/>
  <c r="V83" i="12"/>
  <c r="W83" i="12"/>
  <c r="V84" i="12"/>
  <c r="W84" i="12"/>
  <c r="V85" i="12"/>
  <c r="W85" i="12"/>
  <c r="V86" i="12"/>
  <c r="W86" i="12"/>
  <c r="T87" i="12"/>
  <c r="U87" i="12" s="1"/>
  <c r="V87" i="12"/>
  <c r="W87" i="12"/>
  <c r="V88" i="12"/>
  <c r="W88" i="12"/>
  <c r="T89" i="12"/>
  <c r="U89" i="12" s="1"/>
  <c r="V89" i="12"/>
  <c r="W89" i="12"/>
  <c r="V90" i="12"/>
  <c r="W90" i="12"/>
  <c r="T91" i="12"/>
  <c r="U91" i="12" s="1"/>
  <c r="V91" i="12"/>
  <c r="W91" i="12"/>
  <c r="V92" i="12"/>
  <c r="W92" i="12"/>
  <c r="T93" i="12"/>
  <c r="U93" i="12" s="1"/>
  <c r="A93" i="12" s="1"/>
  <c r="V93" i="12"/>
  <c r="W93" i="12"/>
  <c r="V94" i="12"/>
  <c r="W94" i="12"/>
  <c r="T95" i="12"/>
  <c r="U95" i="12" s="1"/>
  <c r="V95" i="12"/>
  <c r="W95" i="12"/>
  <c r="V96" i="12"/>
  <c r="W96" i="12"/>
  <c r="V97" i="12"/>
  <c r="W97" i="12"/>
  <c r="V98" i="12"/>
  <c r="W98" i="12"/>
  <c r="V99" i="12"/>
  <c r="W99" i="12"/>
  <c r="V100" i="12"/>
  <c r="W100" i="12"/>
  <c r="V101" i="12"/>
  <c r="W101" i="12"/>
  <c r="V102" i="12"/>
  <c r="W102" i="12"/>
  <c r="V103" i="12"/>
  <c r="W103" i="12"/>
  <c r="V104" i="12"/>
  <c r="W104" i="12"/>
  <c r="V105" i="12"/>
  <c r="W105" i="12"/>
  <c r="V106" i="12"/>
  <c r="W106" i="12"/>
  <c r="V107" i="12"/>
  <c r="W107" i="12"/>
  <c r="V108" i="12"/>
  <c r="W108" i="12"/>
  <c r="V109" i="12"/>
  <c r="W109" i="12"/>
  <c r="V110" i="12"/>
  <c r="W110" i="12"/>
  <c r="V111" i="12"/>
  <c r="W111" i="12"/>
  <c r="V112" i="12"/>
  <c r="W112" i="12"/>
  <c r="V113" i="12"/>
  <c r="W113" i="12"/>
  <c r="V114" i="12"/>
  <c r="W114" i="12"/>
  <c r="V115" i="12"/>
  <c r="W115" i="12"/>
  <c r="V116" i="12"/>
  <c r="W116" i="12"/>
  <c r="V117" i="12"/>
  <c r="W117" i="12"/>
  <c r="V118" i="12"/>
  <c r="W118" i="12"/>
  <c r="V119" i="12"/>
  <c r="W119" i="12"/>
  <c r="V120" i="12"/>
  <c r="W120" i="12"/>
  <c r="V121" i="12"/>
  <c r="W121" i="12"/>
  <c r="V122" i="12"/>
  <c r="W122" i="12"/>
  <c r="V123" i="12"/>
  <c r="W123" i="12"/>
  <c r="V124" i="12"/>
  <c r="W124" i="12"/>
  <c r="V125" i="12"/>
  <c r="W125" i="12"/>
  <c r="V126" i="12"/>
  <c r="W126" i="12"/>
  <c r="V127" i="12"/>
  <c r="W127" i="12"/>
  <c r="V128" i="12"/>
  <c r="W128" i="12"/>
  <c r="V129" i="12"/>
  <c r="W129" i="12"/>
  <c r="V130" i="12"/>
  <c r="W130" i="12"/>
  <c r="V131" i="12"/>
  <c r="W131" i="12"/>
  <c r="V132" i="12"/>
  <c r="W132" i="12"/>
  <c r="V133" i="12"/>
  <c r="W133" i="12"/>
  <c r="V134" i="12"/>
  <c r="W134" i="12"/>
  <c r="V135" i="12"/>
  <c r="W135" i="12"/>
  <c r="V136" i="12"/>
  <c r="W136" i="12"/>
  <c r="V137" i="12"/>
  <c r="W137" i="12"/>
  <c r="V138" i="12"/>
  <c r="W138" i="12"/>
  <c r="V139" i="12"/>
  <c r="W139" i="12"/>
  <c r="V140" i="12"/>
  <c r="W140" i="12"/>
  <c r="V141" i="12"/>
  <c r="W141" i="12"/>
  <c r="V142" i="12"/>
  <c r="W142" i="12"/>
  <c r="V143" i="12"/>
  <c r="W143" i="12"/>
  <c r="V144" i="12"/>
  <c r="W144" i="12"/>
  <c r="V145" i="12"/>
  <c r="W145" i="12"/>
  <c r="V146" i="12"/>
  <c r="W146" i="12"/>
  <c r="V147" i="12"/>
  <c r="W147" i="12"/>
  <c r="V148" i="12"/>
  <c r="W148" i="12"/>
  <c r="V149" i="12"/>
  <c r="W149" i="12"/>
  <c r="V150" i="12"/>
  <c r="W150" i="12"/>
  <c r="V151" i="12"/>
  <c r="W151" i="12"/>
  <c r="V152" i="12"/>
  <c r="W152" i="12"/>
  <c r="V153" i="12"/>
  <c r="W153" i="12"/>
  <c r="V154" i="12"/>
  <c r="W154" i="12"/>
  <c r="V155" i="12"/>
  <c r="W155" i="12"/>
  <c r="V156" i="12"/>
  <c r="W156" i="12"/>
  <c r="V157" i="12"/>
  <c r="W157" i="12"/>
  <c r="V158" i="12"/>
  <c r="W158" i="12"/>
  <c r="V159" i="12"/>
  <c r="W159" i="12"/>
  <c r="V160" i="12"/>
  <c r="W160" i="12"/>
  <c r="V161" i="12"/>
  <c r="W161" i="12"/>
  <c r="V162" i="12"/>
  <c r="W162" i="12"/>
  <c r="V163" i="12"/>
  <c r="W163" i="12"/>
  <c r="V164" i="12"/>
  <c r="W164" i="12"/>
  <c r="V165" i="12"/>
  <c r="W165" i="12"/>
  <c r="V166" i="12"/>
  <c r="W166" i="12"/>
  <c r="V167" i="12"/>
  <c r="W167" i="12"/>
  <c r="V168" i="12"/>
  <c r="W168" i="12"/>
  <c r="V169" i="12"/>
  <c r="W169" i="12"/>
  <c r="V170" i="12"/>
  <c r="W170" i="12"/>
  <c r="V171" i="12"/>
  <c r="W171" i="12"/>
  <c r="V172" i="12"/>
  <c r="W172" i="12"/>
  <c r="V173" i="12"/>
  <c r="W173" i="12"/>
  <c r="V174" i="12"/>
  <c r="W174" i="12"/>
  <c r="V175" i="12"/>
  <c r="W175" i="12"/>
  <c r="V176" i="12"/>
  <c r="W176" i="12"/>
  <c r="V177" i="12"/>
  <c r="W177" i="12"/>
  <c r="V178" i="12"/>
  <c r="W178" i="12"/>
  <c r="V179" i="12"/>
  <c r="W179" i="12"/>
  <c r="V180" i="12"/>
  <c r="W180" i="12"/>
  <c r="V181" i="12"/>
  <c r="W181" i="12"/>
  <c r="V182" i="12"/>
  <c r="W182" i="12"/>
  <c r="V183" i="12"/>
  <c r="W183" i="12"/>
  <c r="V184" i="12"/>
  <c r="W184" i="12"/>
  <c r="V185" i="12"/>
  <c r="W185" i="12"/>
  <c r="V186" i="12"/>
  <c r="W186" i="12"/>
  <c r="V187" i="12"/>
  <c r="W187" i="12"/>
  <c r="V188" i="12"/>
  <c r="W188" i="12"/>
  <c r="V189" i="12"/>
  <c r="W189" i="12"/>
  <c r="V190" i="12"/>
  <c r="W190" i="12"/>
  <c r="V191" i="12"/>
  <c r="W191" i="12"/>
  <c r="V192" i="12"/>
  <c r="W192" i="12"/>
  <c r="V193" i="12"/>
  <c r="W193" i="12"/>
  <c r="V194" i="12"/>
  <c r="W194" i="12"/>
  <c r="V195" i="12"/>
  <c r="W195" i="12"/>
  <c r="V196" i="12"/>
  <c r="W196" i="12"/>
  <c r="V197" i="12"/>
  <c r="W197" i="12"/>
  <c r="V198" i="12"/>
  <c r="W198" i="12"/>
  <c r="V199" i="12"/>
  <c r="W199" i="12"/>
  <c r="V200" i="12"/>
  <c r="W200" i="12"/>
  <c r="V201" i="12"/>
  <c r="W201" i="12"/>
  <c r="V202" i="12"/>
  <c r="W202" i="12"/>
  <c r="V203" i="12"/>
  <c r="W203" i="12"/>
  <c r="V204" i="12"/>
  <c r="W204" i="12"/>
  <c r="V205" i="12"/>
  <c r="W205" i="12"/>
  <c r="V206" i="12"/>
  <c r="W206" i="12"/>
  <c r="V207" i="12"/>
  <c r="W207" i="12"/>
  <c r="V208" i="12"/>
  <c r="W208" i="12"/>
  <c r="V209" i="12"/>
  <c r="W209" i="12"/>
  <c r="V210" i="12"/>
  <c r="W210" i="12"/>
  <c r="V211" i="12"/>
  <c r="W211" i="12"/>
  <c r="V212" i="12"/>
  <c r="W212" i="12"/>
  <c r="V213" i="12"/>
  <c r="W213" i="12"/>
  <c r="V214" i="12"/>
  <c r="W214" i="12"/>
  <c r="V215" i="12"/>
  <c r="W215" i="12"/>
  <c r="V216" i="12"/>
  <c r="W216" i="12"/>
  <c r="V217" i="12"/>
  <c r="W217" i="12"/>
  <c r="V218" i="12"/>
  <c r="W218" i="12"/>
  <c r="V219" i="12"/>
  <c r="W219" i="12"/>
  <c r="V220" i="12"/>
  <c r="W220" i="12"/>
  <c r="V221" i="12"/>
  <c r="W221" i="12"/>
  <c r="V222" i="12"/>
  <c r="W222" i="12"/>
  <c r="V223" i="12"/>
  <c r="W223" i="12"/>
  <c r="V224" i="12"/>
  <c r="W224" i="12"/>
  <c r="V225" i="12"/>
  <c r="W225" i="12"/>
  <c r="V226" i="12"/>
  <c r="W226" i="12"/>
  <c r="V227" i="12"/>
  <c r="W227" i="12"/>
  <c r="V228" i="12"/>
  <c r="W228" i="12"/>
  <c r="V229" i="12"/>
  <c r="W229" i="12"/>
  <c r="V230" i="12"/>
  <c r="W230" i="12"/>
  <c r="V231" i="12"/>
  <c r="W231" i="12"/>
  <c r="V232" i="12"/>
  <c r="W232" i="12"/>
  <c r="V233" i="12"/>
  <c r="W233" i="12"/>
  <c r="V234" i="12"/>
  <c r="W234" i="12"/>
  <c r="V235" i="12"/>
  <c r="W235" i="12"/>
  <c r="V236" i="12"/>
  <c r="W236" i="12"/>
  <c r="V237" i="12"/>
  <c r="W237" i="12"/>
  <c r="V238" i="12"/>
  <c r="W238" i="12"/>
  <c r="V239" i="12"/>
  <c r="W239" i="12"/>
  <c r="V240" i="12"/>
  <c r="W240" i="12"/>
  <c r="V241" i="12"/>
  <c r="W241" i="12"/>
  <c r="V242" i="12"/>
  <c r="W242" i="12"/>
  <c r="V243" i="12"/>
  <c r="W243" i="12"/>
  <c r="V244" i="12"/>
  <c r="W244" i="12"/>
  <c r="V245" i="12"/>
  <c r="W245" i="12"/>
  <c r="V246" i="12"/>
  <c r="W246" i="12"/>
  <c r="V247" i="12"/>
  <c r="W247" i="12"/>
  <c r="V248" i="12"/>
  <c r="W248" i="12"/>
  <c r="V249" i="12"/>
  <c r="W249" i="12"/>
  <c r="V250" i="12"/>
  <c r="W250" i="12"/>
  <c r="V251" i="12"/>
  <c r="W251" i="12"/>
  <c r="V252" i="12"/>
  <c r="W252" i="12"/>
  <c r="V253" i="12"/>
  <c r="W253" i="12"/>
  <c r="V254" i="12"/>
  <c r="W254" i="12"/>
  <c r="V255" i="12"/>
  <c r="W255" i="12"/>
  <c r="V256" i="12"/>
  <c r="W256" i="12"/>
  <c r="V257" i="12"/>
  <c r="W257" i="12"/>
  <c r="V258" i="12"/>
  <c r="W258" i="12"/>
  <c r="V259" i="12"/>
  <c r="W259" i="12"/>
  <c r="V260" i="12"/>
  <c r="W260" i="12"/>
  <c r="V261" i="12"/>
  <c r="W261" i="12"/>
  <c r="V262" i="12"/>
  <c r="W262" i="12"/>
  <c r="V263" i="12"/>
  <c r="W263" i="12"/>
  <c r="V264" i="12"/>
  <c r="W264" i="12"/>
  <c r="V265" i="12"/>
  <c r="W265" i="12"/>
  <c r="V266" i="12"/>
  <c r="W266" i="12"/>
  <c r="V267" i="12"/>
  <c r="W267" i="12"/>
  <c r="V268" i="12"/>
  <c r="W268" i="12"/>
  <c r="V269" i="12"/>
  <c r="W269" i="12"/>
  <c r="V270" i="12"/>
  <c r="W270" i="12"/>
  <c r="V271" i="12"/>
  <c r="W271" i="12"/>
  <c r="V272" i="12"/>
  <c r="W272" i="12"/>
  <c r="V273" i="12"/>
  <c r="W273" i="12"/>
  <c r="V274" i="12"/>
  <c r="W274" i="12"/>
  <c r="V275" i="12"/>
  <c r="W275" i="12"/>
  <c r="V276" i="12"/>
  <c r="W276" i="12"/>
  <c r="V277" i="12"/>
  <c r="W277" i="12"/>
  <c r="V278" i="12"/>
  <c r="W278" i="12"/>
  <c r="V279" i="12"/>
  <c r="W279" i="12"/>
  <c r="V280" i="12"/>
  <c r="W280" i="12"/>
  <c r="V281" i="12"/>
  <c r="W281" i="12"/>
  <c r="V282" i="12"/>
  <c r="W282" i="12"/>
  <c r="V283" i="12"/>
  <c r="W283" i="12"/>
  <c r="V284" i="12"/>
  <c r="W284" i="12"/>
  <c r="V285" i="12"/>
  <c r="W285" i="12"/>
  <c r="V286" i="12"/>
  <c r="W286" i="12"/>
  <c r="V287" i="12"/>
  <c r="W287" i="12"/>
  <c r="V288" i="12"/>
  <c r="W288" i="12"/>
  <c r="V289" i="12"/>
  <c r="W289" i="12"/>
  <c r="V290" i="12"/>
  <c r="W290" i="12"/>
  <c r="V291" i="12"/>
  <c r="W291" i="12"/>
  <c r="V292" i="12"/>
  <c r="W292" i="12"/>
  <c r="V293" i="12"/>
  <c r="W293" i="12"/>
  <c r="V294" i="12"/>
  <c r="W294" i="12"/>
  <c r="V295" i="12"/>
  <c r="W295" i="12"/>
  <c r="V296" i="12"/>
  <c r="W296" i="12"/>
  <c r="V297" i="12"/>
  <c r="W297" i="12"/>
  <c r="V298" i="12"/>
  <c r="W298" i="12"/>
  <c r="V299" i="12"/>
  <c r="W299" i="12"/>
  <c r="V300" i="12"/>
  <c r="W300" i="12"/>
  <c r="V301" i="12"/>
  <c r="W301" i="12"/>
  <c r="V302" i="12"/>
  <c r="W302" i="12"/>
  <c r="V303" i="12"/>
  <c r="W303" i="12"/>
  <c r="V304" i="12"/>
  <c r="W304" i="12"/>
  <c r="V305" i="12"/>
  <c r="W305" i="12"/>
  <c r="V306" i="12"/>
  <c r="W306" i="12"/>
  <c r="V307" i="12"/>
  <c r="W307" i="12"/>
  <c r="V308" i="12"/>
  <c r="W308" i="12"/>
  <c r="V309" i="12"/>
  <c r="W309" i="12"/>
  <c r="V310" i="12"/>
  <c r="W310" i="12"/>
  <c r="V311" i="12"/>
  <c r="W311" i="12"/>
  <c r="V312" i="12"/>
  <c r="W312" i="12"/>
  <c r="V313" i="12"/>
  <c r="W313" i="12"/>
  <c r="V314" i="12"/>
  <c r="W314" i="12"/>
  <c r="V315" i="12"/>
  <c r="W315" i="12"/>
  <c r="V316" i="12"/>
  <c r="W316" i="12"/>
  <c r="V317" i="12"/>
  <c r="W317" i="12"/>
  <c r="V318" i="12"/>
  <c r="W318" i="12"/>
  <c r="V319" i="12"/>
  <c r="W319" i="12"/>
  <c r="V320" i="12"/>
  <c r="W320" i="12"/>
  <c r="V321" i="12"/>
  <c r="W321" i="12"/>
  <c r="V322" i="12"/>
  <c r="W322" i="12"/>
  <c r="V323" i="12"/>
  <c r="W323" i="12"/>
  <c r="V324" i="12"/>
  <c r="W324" i="12"/>
  <c r="V325" i="12"/>
  <c r="W325" i="12"/>
  <c r="V326" i="12"/>
  <c r="W326" i="12"/>
  <c r="V327" i="12"/>
  <c r="W327" i="12"/>
  <c r="V328" i="12"/>
  <c r="W328" i="12"/>
  <c r="V329" i="12"/>
  <c r="W329" i="12"/>
  <c r="V330" i="12"/>
  <c r="W330" i="12"/>
  <c r="V331" i="12"/>
  <c r="W331" i="12"/>
  <c r="V332" i="12"/>
  <c r="W332" i="12"/>
  <c r="V333" i="12"/>
  <c r="W333" i="12"/>
  <c r="V334" i="12"/>
  <c r="W334" i="12"/>
  <c r="V335" i="12"/>
  <c r="W335" i="12"/>
  <c r="V336" i="12"/>
  <c r="W336" i="12"/>
  <c r="V337" i="12"/>
  <c r="W337" i="12"/>
  <c r="V338" i="12"/>
  <c r="W338" i="12"/>
  <c r="V339" i="12"/>
  <c r="W339" i="12"/>
  <c r="V340" i="12"/>
  <c r="W340" i="12"/>
  <c r="V341" i="12"/>
  <c r="W341" i="12"/>
  <c r="V342" i="12"/>
  <c r="W342" i="12"/>
  <c r="V343" i="12"/>
  <c r="W343" i="12"/>
  <c r="V344" i="12"/>
  <c r="W344" i="12"/>
  <c r="V345" i="12"/>
  <c r="W345" i="12"/>
  <c r="V346" i="12"/>
  <c r="W346" i="12"/>
  <c r="V347" i="12"/>
  <c r="W347" i="12"/>
  <c r="V348" i="12"/>
  <c r="W348" i="12"/>
  <c r="V349" i="12"/>
  <c r="W349" i="12"/>
  <c r="V350" i="12"/>
  <c r="W350" i="12"/>
  <c r="V351" i="12"/>
  <c r="W351" i="12"/>
  <c r="V352" i="12"/>
  <c r="W352" i="12"/>
  <c r="V353" i="12"/>
  <c r="W353" i="12"/>
  <c r="V354" i="12"/>
  <c r="W354" i="12"/>
  <c r="V355" i="12"/>
  <c r="W355" i="12"/>
  <c r="V356" i="12"/>
  <c r="W356" i="12"/>
  <c r="V357" i="12"/>
  <c r="W357" i="12"/>
  <c r="V358" i="12"/>
  <c r="W358" i="12"/>
  <c r="V359" i="12"/>
  <c r="W359" i="12"/>
  <c r="V360" i="12"/>
  <c r="W360" i="12"/>
  <c r="V361" i="12"/>
  <c r="W361" i="12"/>
  <c r="V362" i="12"/>
  <c r="W362" i="12"/>
  <c r="V363" i="12"/>
  <c r="W363" i="12"/>
  <c r="V364" i="12"/>
  <c r="W364" i="12"/>
  <c r="V365" i="12"/>
  <c r="W365" i="12"/>
  <c r="V366" i="12"/>
  <c r="W366" i="12"/>
  <c r="V367" i="12"/>
  <c r="W367" i="12"/>
  <c r="V368" i="12"/>
  <c r="W368" i="12"/>
  <c r="V369" i="12"/>
  <c r="W369" i="12"/>
  <c r="V370" i="12"/>
  <c r="W370" i="12"/>
  <c r="V371" i="12"/>
  <c r="W371" i="12"/>
  <c r="V372" i="12"/>
  <c r="W372" i="12"/>
  <c r="V373" i="12"/>
  <c r="W373" i="12"/>
  <c r="V374" i="12"/>
  <c r="W374" i="12"/>
  <c r="V375" i="12"/>
  <c r="W375" i="12"/>
  <c r="V376" i="12"/>
  <c r="W376" i="12"/>
  <c r="V377" i="12"/>
  <c r="W377" i="12"/>
  <c r="V378" i="12"/>
  <c r="W378" i="12"/>
  <c r="V379" i="12"/>
  <c r="W379" i="12"/>
  <c r="V380" i="12"/>
  <c r="W380" i="12"/>
  <c r="V381" i="12"/>
  <c r="W381" i="12"/>
  <c r="V382" i="12"/>
  <c r="W382" i="12"/>
  <c r="V383" i="12"/>
  <c r="W383" i="12"/>
  <c r="V384" i="12"/>
  <c r="W384" i="12"/>
  <c r="V385" i="12"/>
  <c r="W385" i="12"/>
  <c r="V388" i="12"/>
  <c r="W388" i="12"/>
  <c r="V389" i="12"/>
  <c r="W389" i="12"/>
  <c r="V390" i="12"/>
  <c r="W390" i="12"/>
  <c r="V391" i="12"/>
  <c r="W391" i="12"/>
  <c r="V392" i="12"/>
  <c r="W392" i="12"/>
  <c r="V393" i="12"/>
  <c r="W393" i="12"/>
  <c r="V394" i="12"/>
  <c r="W394" i="12"/>
  <c r="V395" i="12"/>
  <c r="W395" i="12"/>
  <c r="V396" i="12"/>
  <c r="W396" i="12"/>
  <c r="V397" i="12"/>
  <c r="W397" i="12"/>
  <c r="V398" i="12"/>
  <c r="W398" i="12"/>
  <c r="V399" i="12"/>
  <c r="W399" i="12"/>
  <c r="V400" i="12"/>
  <c r="W400" i="12"/>
  <c r="V401" i="12"/>
  <c r="W401" i="12"/>
  <c r="V402" i="12"/>
  <c r="W402" i="12"/>
  <c r="V403" i="12"/>
  <c r="W403" i="12"/>
  <c r="V404" i="12"/>
  <c r="W404" i="12"/>
  <c r="V405" i="12"/>
  <c r="W405" i="12"/>
  <c r="V406" i="12"/>
  <c r="W406" i="12"/>
  <c r="V407" i="12"/>
  <c r="W407" i="12"/>
  <c r="V408" i="12"/>
  <c r="W408" i="12"/>
  <c r="V409" i="12"/>
  <c r="W409" i="12"/>
  <c r="V410" i="12"/>
  <c r="W410" i="12"/>
  <c r="V411" i="12"/>
  <c r="W411" i="12"/>
  <c r="V412" i="12"/>
  <c r="W412" i="12"/>
  <c r="V413" i="12"/>
  <c r="W413" i="12"/>
  <c r="V414" i="12"/>
  <c r="W414" i="12"/>
  <c r="V415" i="12"/>
  <c r="W415" i="12"/>
  <c r="V416" i="12"/>
  <c r="W416" i="12"/>
  <c r="V417" i="12"/>
  <c r="W417" i="12"/>
  <c r="V418" i="12"/>
  <c r="W418" i="12"/>
  <c r="V419" i="12"/>
  <c r="W419" i="12"/>
  <c r="V420" i="12"/>
  <c r="W420" i="12"/>
  <c r="V421" i="12"/>
  <c r="W421" i="12"/>
  <c r="V422" i="12"/>
  <c r="W422" i="12"/>
  <c r="V423" i="12"/>
  <c r="W423" i="12"/>
  <c r="V424" i="12"/>
  <c r="W424" i="12"/>
  <c r="V425" i="12"/>
  <c r="W425" i="12"/>
  <c r="V426" i="12"/>
  <c r="W426" i="12"/>
  <c r="V427" i="12"/>
  <c r="W427" i="12"/>
  <c r="V428" i="12"/>
  <c r="W428" i="12"/>
  <c r="V429" i="12"/>
  <c r="W429" i="12"/>
  <c r="V430" i="12"/>
  <c r="W430" i="12"/>
  <c r="V431" i="12"/>
  <c r="W431" i="12"/>
  <c r="V432" i="12"/>
  <c r="W432" i="12"/>
  <c r="V433" i="12"/>
  <c r="W433" i="12"/>
  <c r="V434" i="12"/>
  <c r="W434" i="12"/>
  <c r="V435" i="12"/>
  <c r="W435" i="12"/>
  <c r="V436" i="12"/>
  <c r="W436" i="12"/>
  <c r="V437" i="12"/>
  <c r="W437" i="12"/>
  <c r="V438" i="12"/>
  <c r="W438" i="12"/>
  <c r="V439" i="12"/>
  <c r="W439" i="12"/>
  <c r="V440" i="12"/>
  <c r="W440" i="12"/>
  <c r="V441" i="12"/>
  <c r="W441" i="12"/>
  <c r="V442" i="12"/>
  <c r="W442" i="12"/>
  <c r="V443" i="12"/>
  <c r="W443" i="12"/>
  <c r="V444" i="12"/>
  <c r="W444" i="12"/>
  <c r="V445" i="12"/>
  <c r="W445" i="12"/>
  <c r="V446" i="12"/>
  <c r="W446" i="12"/>
  <c r="V447" i="12"/>
  <c r="W447" i="12"/>
  <c r="V448" i="12"/>
  <c r="W448" i="12"/>
  <c r="V449" i="12"/>
  <c r="W449" i="12"/>
  <c r="V450" i="12"/>
  <c r="W450" i="12"/>
  <c r="V451" i="12"/>
  <c r="W451" i="12"/>
  <c r="V452" i="12"/>
  <c r="W452" i="12"/>
  <c r="V453" i="12"/>
  <c r="W453" i="12"/>
  <c r="V454" i="12"/>
  <c r="W454" i="12"/>
  <c r="V455" i="12"/>
  <c r="W455" i="12"/>
  <c r="V456" i="12"/>
  <c r="W456" i="12"/>
  <c r="V457" i="12"/>
  <c r="W457" i="12"/>
  <c r="V458" i="12"/>
  <c r="W458" i="12"/>
  <c r="V459" i="12"/>
  <c r="W459" i="12"/>
  <c r="V460" i="12"/>
  <c r="W460" i="12"/>
  <c r="V461" i="12"/>
  <c r="W461" i="12"/>
  <c r="V462" i="12"/>
  <c r="W462" i="12"/>
  <c r="V463" i="12"/>
  <c r="W463" i="12"/>
  <c r="V464" i="12"/>
  <c r="W464" i="12"/>
  <c r="V465" i="12"/>
  <c r="W465" i="12"/>
  <c r="V466" i="12"/>
  <c r="W466" i="12"/>
  <c r="V467" i="12"/>
  <c r="W467" i="12"/>
  <c r="V468" i="12"/>
  <c r="W468" i="12"/>
  <c r="V469" i="12"/>
  <c r="W469" i="12"/>
  <c r="V470" i="12"/>
  <c r="W470" i="12"/>
  <c r="V471" i="12"/>
  <c r="W471" i="12"/>
  <c r="V472" i="12"/>
  <c r="W472" i="12"/>
  <c r="V473" i="12"/>
  <c r="W473" i="12"/>
  <c r="V474" i="12"/>
  <c r="W474" i="12"/>
  <c r="V475" i="12"/>
  <c r="W475" i="12"/>
  <c r="V476" i="12"/>
  <c r="W476" i="12"/>
  <c r="V477" i="12"/>
  <c r="W477" i="12"/>
  <c r="V478" i="12"/>
  <c r="W478" i="12"/>
  <c r="V479" i="12"/>
  <c r="W479" i="12"/>
  <c r="V480" i="12"/>
  <c r="W480" i="12"/>
  <c r="V481" i="12"/>
  <c r="W481" i="12"/>
  <c r="V482" i="12"/>
  <c r="W482" i="12"/>
  <c r="V483" i="12"/>
  <c r="W483" i="12"/>
  <c r="V484" i="12"/>
  <c r="W484" i="12"/>
  <c r="V485" i="12"/>
  <c r="W485" i="12"/>
  <c r="V486" i="12"/>
  <c r="W486" i="12"/>
  <c r="V487" i="12"/>
  <c r="W487" i="12"/>
  <c r="V488" i="12"/>
  <c r="W488" i="12"/>
  <c r="V489" i="12"/>
  <c r="W489" i="12"/>
  <c r="V490" i="12"/>
  <c r="W490" i="12"/>
  <c r="V491" i="12"/>
  <c r="W491" i="12"/>
  <c r="V492" i="12"/>
  <c r="W492" i="12"/>
  <c r="V493" i="12"/>
  <c r="W493" i="12"/>
  <c r="V494" i="12"/>
  <c r="W494" i="12"/>
  <c r="V495" i="12"/>
  <c r="W495" i="12"/>
  <c r="V496" i="12"/>
  <c r="W496" i="12"/>
  <c r="V497" i="12"/>
  <c r="W497" i="12"/>
  <c r="V498" i="12"/>
  <c r="W498" i="12"/>
  <c r="V499" i="12"/>
  <c r="W499" i="12"/>
  <c r="V500" i="12"/>
  <c r="W500" i="12"/>
  <c r="V501" i="12"/>
  <c r="W501" i="12"/>
  <c r="V502" i="12"/>
  <c r="W502" i="12"/>
  <c r="V503" i="12"/>
  <c r="W503" i="12"/>
  <c r="V504" i="12"/>
  <c r="W504" i="12"/>
  <c r="V505" i="12"/>
  <c r="W505" i="12"/>
  <c r="V506" i="12"/>
  <c r="W506" i="12"/>
  <c r="V507" i="12"/>
  <c r="W507" i="12"/>
  <c r="V508" i="12"/>
  <c r="W508" i="12"/>
  <c r="V509" i="12"/>
  <c r="W509" i="12"/>
  <c r="V510" i="12"/>
  <c r="W510" i="12"/>
  <c r="V511" i="12"/>
  <c r="W511" i="12"/>
  <c r="V512" i="12"/>
  <c r="W512" i="12"/>
  <c r="V513" i="12"/>
  <c r="W513" i="12"/>
  <c r="V514" i="12"/>
  <c r="W514" i="12"/>
  <c r="V515" i="12"/>
  <c r="W515" i="12"/>
  <c r="V516" i="12"/>
  <c r="W516" i="12"/>
  <c r="V517" i="12"/>
  <c r="W517" i="12"/>
  <c r="V518" i="12"/>
  <c r="W518" i="12"/>
  <c r="V519" i="12"/>
  <c r="W519" i="12"/>
  <c r="V520" i="12"/>
  <c r="W520" i="12"/>
  <c r="V521" i="12"/>
  <c r="W521" i="12"/>
  <c r="V522" i="12"/>
  <c r="W522" i="12"/>
  <c r="V523" i="12"/>
  <c r="W523" i="12"/>
  <c r="V524" i="12"/>
  <c r="W524" i="12"/>
  <c r="V525" i="12"/>
  <c r="W525" i="12"/>
  <c r="V526" i="12"/>
  <c r="W526" i="12"/>
  <c r="V527" i="12"/>
  <c r="W527" i="12"/>
  <c r="V528" i="12"/>
  <c r="W528" i="12"/>
  <c r="V529" i="12"/>
  <c r="W529" i="12"/>
  <c r="V530" i="12"/>
  <c r="W530" i="12"/>
  <c r="V531" i="12"/>
  <c r="W531" i="12"/>
  <c r="V532" i="12"/>
  <c r="W532" i="12"/>
  <c r="V533" i="12"/>
  <c r="W533" i="12"/>
  <c r="V534" i="12"/>
  <c r="W534" i="12"/>
  <c r="V535" i="12"/>
  <c r="W535" i="12"/>
  <c r="V536" i="12"/>
  <c r="W536" i="12"/>
  <c r="V537" i="12"/>
  <c r="W537" i="12"/>
  <c r="V538" i="12"/>
  <c r="W538" i="12"/>
  <c r="V539" i="12"/>
  <c r="W539" i="12"/>
  <c r="V540" i="12"/>
  <c r="W540" i="12"/>
  <c r="V541" i="12"/>
  <c r="W541" i="12"/>
  <c r="V542" i="12"/>
  <c r="W542" i="12"/>
  <c r="V543" i="12"/>
  <c r="W543" i="12"/>
  <c r="V544" i="12"/>
  <c r="W544" i="12"/>
  <c r="V545" i="12"/>
  <c r="W545" i="12"/>
  <c r="V546" i="12"/>
  <c r="W546" i="12"/>
  <c r="V547" i="12"/>
  <c r="W547" i="12"/>
  <c r="V548" i="12"/>
  <c r="W548" i="12"/>
  <c r="V549" i="12"/>
  <c r="W549" i="12"/>
  <c r="V550" i="12"/>
  <c r="W550" i="12"/>
  <c r="V551" i="12"/>
  <c r="W551" i="12"/>
  <c r="V552" i="12"/>
  <c r="W552" i="12"/>
  <c r="V553" i="12"/>
  <c r="W553" i="12"/>
  <c r="V554" i="12"/>
  <c r="W554" i="12"/>
  <c r="V555" i="12"/>
  <c r="W555" i="12"/>
  <c r="V556" i="12"/>
  <c r="W556" i="12"/>
  <c r="V557" i="12"/>
  <c r="W557" i="12"/>
  <c r="V558" i="12"/>
  <c r="W558" i="12"/>
  <c r="V559" i="12"/>
  <c r="W559" i="12"/>
  <c r="V560" i="12"/>
  <c r="W560" i="12"/>
  <c r="V561" i="12"/>
  <c r="W561" i="12"/>
  <c r="V562" i="12"/>
  <c r="W562" i="12"/>
  <c r="V563" i="12"/>
  <c r="W563" i="12"/>
  <c r="V564" i="12"/>
  <c r="W564" i="12"/>
  <c r="V565" i="12"/>
  <c r="W565" i="12"/>
  <c r="V566" i="12"/>
  <c r="W566" i="12"/>
  <c r="V567" i="12"/>
  <c r="W567" i="12"/>
  <c r="V568" i="12"/>
  <c r="W568" i="12"/>
  <c r="V569" i="12"/>
  <c r="W569" i="12"/>
  <c r="V570" i="12"/>
  <c r="W570" i="12"/>
  <c r="V571" i="12"/>
  <c r="W571" i="12"/>
  <c r="V572" i="12"/>
  <c r="W572" i="12"/>
  <c r="V573" i="12"/>
  <c r="W573" i="12"/>
  <c r="V574" i="12"/>
  <c r="W574" i="12"/>
  <c r="V575" i="12"/>
  <c r="W575" i="12"/>
  <c r="V576" i="12"/>
  <c r="W576" i="12"/>
  <c r="V577" i="12"/>
  <c r="W577" i="12"/>
  <c r="V578" i="12"/>
  <c r="W578" i="12"/>
  <c r="V579" i="12"/>
  <c r="W579" i="12"/>
  <c r="V580" i="12"/>
  <c r="W580" i="12"/>
  <c r="V581" i="12"/>
  <c r="W581" i="12"/>
  <c r="V582" i="12"/>
  <c r="W582" i="12"/>
  <c r="V583" i="12"/>
  <c r="W583" i="12"/>
  <c r="V584" i="12"/>
  <c r="W584" i="12"/>
  <c r="V585" i="12"/>
  <c r="W585" i="12"/>
  <c r="V586" i="12"/>
  <c r="W586" i="12"/>
  <c r="V587" i="12"/>
  <c r="W587" i="12"/>
  <c r="V588" i="12"/>
  <c r="W588" i="12"/>
  <c r="V589" i="12"/>
  <c r="W589" i="12"/>
  <c r="V590" i="12"/>
  <c r="W590" i="12"/>
  <c r="V591" i="12"/>
  <c r="W591" i="12"/>
  <c r="V592" i="12"/>
  <c r="W592" i="12"/>
  <c r="V593" i="12"/>
  <c r="W593" i="12"/>
  <c r="V594" i="12"/>
  <c r="W594" i="12"/>
  <c r="V595" i="12"/>
  <c r="W595" i="12"/>
  <c r="V596" i="12"/>
  <c r="W596" i="12"/>
  <c r="V597" i="12"/>
  <c r="W597" i="12"/>
  <c r="V598" i="12"/>
  <c r="W598" i="12"/>
  <c r="V599" i="12"/>
  <c r="W599" i="12"/>
  <c r="V600" i="12"/>
  <c r="W600" i="12"/>
  <c r="V601" i="12"/>
  <c r="W601" i="12"/>
  <c r="V602" i="12"/>
  <c r="W602" i="12"/>
  <c r="V603" i="12"/>
  <c r="W603" i="12"/>
  <c r="V604" i="12"/>
  <c r="W604" i="12"/>
  <c r="V605" i="12"/>
  <c r="W605" i="12"/>
  <c r="V606" i="12"/>
  <c r="W606" i="12"/>
  <c r="V607" i="12"/>
  <c r="W607" i="12"/>
  <c r="V608" i="12"/>
  <c r="W608" i="12"/>
  <c r="V609" i="12"/>
  <c r="W609" i="12"/>
  <c r="V610" i="12"/>
  <c r="W610" i="12"/>
  <c r="V611" i="12"/>
  <c r="W611" i="12"/>
  <c r="V612" i="12"/>
  <c r="W612" i="12"/>
  <c r="V613" i="12"/>
  <c r="W613" i="12"/>
  <c r="V614" i="12"/>
  <c r="W614" i="12"/>
  <c r="V615" i="12"/>
  <c r="W615" i="12"/>
  <c r="V616" i="12"/>
  <c r="W616" i="12"/>
  <c r="V617" i="12"/>
  <c r="W617" i="12"/>
  <c r="V618" i="12"/>
  <c r="W618" i="12"/>
  <c r="V619" i="12"/>
  <c r="W619" i="12"/>
  <c r="V620" i="12"/>
  <c r="W620" i="12"/>
  <c r="V621" i="12"/>
  <c r="W621" i="12"/>
  <c r="V622" i="12"/>
  <c r="W622" i="12"/>
  <c r="V623" i="12"/>
  <c r="W623" i="12"/>
  <c r="V624" i="12"/>
  <c r="W624" i="12"/>
  <c r="V625" i="12"/>
  <c r="W625" i="12"/>
  <c r="V626" i="12"/>
  <c r="W626" i="12"/>
  <c r="V627" i="12"/>
  <c r="W627" i="12"/>
  <c r="V628" i="12"/>
  <c r="W628" i="12"/>
  <c r="V629" i="12"/>
  <c r="W629" i="12"/>
  <c r="V630" i="12"/>
  <c r="W630" i="12"/>
  <c r="V631" i="12"/>
  <c r="W631" i="12"/>
  <c r="V632" i="12"/>
  <c r="W632" i="12"/>
  <c r="V633" i="12"/>
  <c r="W633" i="12"/>
  <c r="V634" i="12"/>
  <c r="W634" i="12"/>
  <c r="V635" i="12"/>
  <c r="W635" i="12"/>
  <c r="V636" i="12"/>
  <c r="W636" i="12"/>
  <c r="V637" i="12"/>
  <c r="W637" i="12"/>
  <c r="V638" i="12"/>
  <c r="W638" i="12"/>
  <c r="V639" i="12"/>
  <c r="W639" i="12"/>
  <c r="V640" i="12"/>
  <c r="W640" i="12"/>
  <c r="V641" i="12"/>
  <c r="W641" i="12"/>
  <c r="V642" i="12"/>
  <c r="W642" i="12"/>
  <c r="V643" i="12"/>
  <c r="W643" i="12"/>
  <c r="V644" i="12"/>
  <c r="W644" i="12"/>
  <c r="V645" i="12"/>
  <c r="W645" i="12"/>
  <c r="V646" i="12"/>
  <c r="W646" i="12"/>
  <c r="V647" i="12"/>
  <c r="W647" i="12"/>
  <c r="V648" i="12"/>
  <c r="W648" i="12"/>
  <c r="V649" i="12"/>
  <c r="W649" i="12"/>
  <c r="V650" i="12"/>
  <c r="W650" i="12"/>
  <c r="V651" i="12"/>
  <c r="W651" i="12"/>
  <c r="V652" i="12"/>
  <c r="W652" i="12"/>
  <c r="V653" i="12"/>
  <c r="W653" i="12"/>
  <c r="V654" i="12"/>
  <c r="W654" i="12"/>
  <c r="V655" i="12"/>
  <c r="W655" i="12"/>
  <c r="V656" i="12"/>
  <c r="W656" i="12"/>
  <c r="V657" i="12"/>
  <c r="W657" i="12"/>
  <c r="V658" i="12"/>
  <c r="W658" i="12"/>
  <c r="V659" i="12"/>
  <c r="W659" i="12"/>
  <c r="V660" i="12"/>
  <c r="W660" i="12"/>
  <c r="V661" i="12"/>
  <c r="W661" i="12"/>
  <c r="V662" i="12"/>
  <c r="W662" i="12"/>
  <c r="V663" i="12"/>
  <c r="W663" i="12"/>
  <c r="V664" i="12"/>
  <c r="W664" i="12"/>
  <c r="V665" i="12"/>
  <c r="W665" i="12"/>
  <c r="V666" i="12"/>
  <c r="W666" i="12"/>
  <c r="V667" i="12"/>
  <c r="W667" i="12"/>
  <c r="V668" i="12"/>
  <c r="W668" i="12"/>
  <c r="V669" i="12"/>
  <c r="W669" i="12"/>
  <c r="V670" i="12"/>
  <c r="W670" i="12"/>
  <c r="V671" i="12"/>
  <c r="W671" i="12"/>
  <c r="V672" i="12"/>
  <c r="W672" i="12"/>
  <c r="V673" i="12"/>
  <c r="W673" i="12"/>
  <c r="V674" i="12"/>
  <c r="W674" i="12"/>
  <c r="V675" i="12"/>
  <c r="W675" i="12"/>
  <c r="V676" i="12"/>
  <c r="W676" i="12"/>
  <c r="V677" i="12"/>
  <c r="W677" i="12"/>
  <c r="V678" i="12"/>
  <c r="W678" i="12"/>
  <c r="V679" i="12"/>
  <c r="W679" i="12"/>
  <c r="V680" i="12"/>
  <c r="W680" i="12"/>
  <c r="V681" i="12"/>
  <c r="W681" i="12"/>
  <c r="V682" i="12"/>
  <c r="W682" i="12"/>
  <c r="V683" i="12"/>
  <c r="W683" i="12"/>
  <c r="V684" i="12"/>
  <c r="W684" i="12"/>
  <c r="V685" i="12"/>
  <c r="W685" i="12"/>
  <c r="V686" i="12"/>
  <c r="W686" i="12"/>
  <c r="V687" i="12"/>
  <c r="W687" i="12"/>
  <c r="V688" i="12"/>
  <c r="W688" i="12"/>
  <c r="V689" i="12"/>
  <c r="W689" i="12"/>
  <c r="V690" i="12"/>
  <c r="W690" i="12"/>
  <c r="V691" i="12"/>
  <c r="W691" i="12"/>
  <c r="V692" i="12"/>
  <c r="W692" i="12"/>
  <c r="V693" i="12"/>
  <c r="W693" i="12"/>
  <c r="V694" i="12"/>
  <c r="W694" i="12"/>
  <c r="V695" i="12"/>
  <c r="W695" i="12"/>
  <c r="V696" i="12"/>
  <c r="W696" i="12"/>
  <c r="V697" i="12"/>
  <c r="W697" i="12"/>
  <c r="V698" i="12"/>
  <c r="W698" i="12"/>
  <c r="V699" i="12"/>
  <c r="W699" i="12"/>
  <c r="V700" i="12"/>
  <c r="W700" i="12"/>
  <c r="V701" i="12"/>
  <c r="W701" i="12"/>
  <c r="V702" i="12"/>
  <c r="W702" i="12"/>
  <c r="V703" i="12"/>
  <c r="W703" i="12"/>
  <c r="V704" i="12"/>
  <c r="W704" i="12"/>
  <c r="V705" i="12"/>
  <c r="W705" i="12"/>
  <c r="V706" i="12"/>
  <c r="W706" i="12"/>
  <c r="V707" i="12"/>
  <c r="W707" i="12"/>
  <c r="V708" i="12"/>
  <c r="W708" i="12"/>
  <c r="V709" i="12"/>
  <c r="W709" i="12"/>
  <c r="V710" i="12"/>
  <c r="W710" i="12"/>
  <c r="V711" i="12"/>
  <c r="W711" i="12"/>
  <c r="V712" i="12"/>
  <c r="W712" i="12"/>
  <c r="V713" i="12"/>
  <c r="W713" i="12"/>
  <c r="V714" i="12"/>
  <c r="W714" i="12"/>
  <c r="V715" i="12"/>
  <c r="W715" i="12"/>
  <c r="V716" i="12"/>
  <c r="W716" i="12"/>
  <c r="V717" i="12"/>
  <c r="W717" i="12"/>
  <c r="V718" i="12"/>
  <c r="W718" i="12"/>
  <c r="V719" i="12"/>
  <c r="W719" i="12"/>
  <c r="V720" i="12"/>
  <c r="W720" i="12"/>
  <c r="V721" i="12"/>
  <c r="W721" i="12"/>
  <c r="V722" i="12"/>
  <c r="W722" i="12"/>
  <c r="V723" i="12"/>
  <c r="W723" i="12"/>
  <c r="V724" i="12"/>
  <c r="W724" i="12"/>
  <c r="V725" i="12"/>
  <c r="W725" i="12"/>
  <c r="V726" i="12"/>
  <c r="W726" i="12"/>
  <c r="V727" i="12"/>
  <c r="W727" i="12"/>
  <c r="V728" i="12"/>
  <c r="W728" i="12"/>
  <c r="V729" i="12"/>
  <c r="W729" i="12"/>
  <c r="V730" i="12"/>
  <c r="W730" i="12"/>
  <c r="V731" i="12"/>
  <c r="W731" i="12"/>
  <c r="V732" i="12"/>
  <c r="W732" i="12"/>
  <c r="V733" i="12"/>
  <c r="W733" i="12"/>
  <c r="V734" i="12"/>
  <c r="W734" i="12"/>
  <c r="V735" i="12"/>
  <c r="W735" i="12"/>
  <c r="V736" i="12"/>
  <c r="W736" i="12"/>
  <c r="V737" i="12"/>
  <c r="W737" i="12"/>
  <c r="V738" i="12"/>
  <c r="W738" i="12"/>
  <c r="V739" i="12"/>
  <c r="W739" i="12"/>
  <c r="V740" i="12"/>
  <c r="W740" i="12"/>
  <c r="V741" i="12"/>
  <c r="W741" i="12"/>
  <c r="V742" i="12"/>
  <c r="W742" i="12"/>
  <c r="V743" i="12"/>
  <c r="W743" i="12"/>
  <c r="V744" i="12"/>
  <c r="W744" i="12"/>
  <c r="V745" i="12"/>
  <c r="W745" i="12"/>
  <c r="V746" i="12"/>
  <c r="W746" i="12"/>
  <c r="V747" i="12"/>
  <c r="W747" i="12"/>
  <c r="V748" i="12"/>
  <c r="W748" i="12"/>
  <c r="V749" i="12"/>
  <c r="W749" i="12"/>
  <c r="V750" i="12"/>
  <c r="W750" i="12"/>
  <c r="V751" i="12"/>
  <c r="W751" i="12"/>
  <c r="V752" i="12"/>
  <c r="W752" i="12"/>
  <c r="V753" i="12"/>
  <c r="W753" i="12"/>
  <c r="V754" i="12"/>
  <c r="W754" i="12"/>
  <c r="V755" i="12"/>
  <c r="W755" i="12"/>
  <c r="V756" i="12"/>
  <c r="W756" i="12"/>
  <c r="V757" i="12"/>
  <c r="W757" i="12"/>
  <c r="V758" i="12"/>
  <c r="W758" i="12"/>
  <c r="V759" i="12"/>
  <c r="W759" i="12"/>
  <c r="V760" i="12"/>
  <c r="W760" i="12"/>
  <c r="V761" i="12"/>
  <c r="W761" i="12"/>
  <c r="V762" i="12"/>
  <c r="W762" i="12"/>
  <c r="V763" i="12"/>
  <c r="W763" i="12"/>
  <c r="V764" i="12"/>
  <c r="W764" i="12"/>
  <c r="V765" i="12"/>
  <c r="W765" i="12"/>
  <c r="V766" i="12"/>
  <c r="W766" i="12"/>
  <c r="V767" i="12"/>
  <c r="W767" i="12"/>
  <c r="V768" i="12"/>
  <c r="W768" i="12"/>
  <c r="V769" i="12"/>
  <c r="W769" i="12"/>
  <c r="V770" i="12"/>
  <c r="W770" i="12"/>
  <c r="V771" i="12"/>
  <c r="W771" i="12"/>
  <c r="V772" i="12"/>
  <c r="W772" i="12"/>
  <c r="V773" i="12"/>
  <c r="W773" i="12"/>
  <c r="V774" i="12"/>
  <c r="W774" i="12"/>
  <c r="V775" i="12"/>
  <c r="W775" i="12"/>
  <c r="V776" i="12"/>
  <c r="W776" i="12"/>
  <c r="V777" i="12"/>
  <c r="W777" i="12"/>
  <c r="V778" i="12"/>
  <c r="W778" i="12"/>
  <c r="V779" i="12"/>
  <c r="W779" i="12"/>
  <c r="V780" i="12"/>
  <c r="W780" i="12"/>
  <c r="V781" i="12"/>
  <c r="W781" i="12"/>
  <c r="V782" i="12"/>
  <c r="W782" i="12"/>
  <c r="V783" i="12"/>
  <c r="W783" i="12"/>
  <c r="V784" i="12"/>
  <c r="W784" i="12"/>
  <c r="V785" i="12"/>
  <c r="W785" i="12"/>
  <c r="V786" i="12"/>
  <c r="W786" i="12"/>
  <c r="V787" i="12"/>
  <c r="W787" i="12"/>
  <c r="V788" i="12"/>
  <c r="W788" i="12"/>
  <c r="V789" i="12"/>
  <c r="W789" i="12"/>
  <c r="V790" i="12"/>
  <c r="W790" i="12"/>
  <c r="V791" i="12"/>
  <c r="W791" i="12"/>
  <c r="V792" i="12"/>
  <c r="W792" i="12"/>
  <c r="V793" i="12"/>
  <c r="W793" i="12"/>
  <c r="V794" i="12"/>
  <c r="W794" i="12"/>
  <c r="V795" i="12"/>
  <c r="W795" i="12"/>
  <c r="V796" i="12"/>
  <c r="W796" i="12"/>
  <c r="V797" i="12"/>
  <c r="W797" i="12"/>
  <c r="V798" i="12"/>
  <c r="W798" i="12"/>
  <c r="V799" i="12"/>
  <c r="W799" i="12"/>
  <c r="V800" i="12"/>
  <c r="W800" i="12"/>
  <c r="V801" i="12"/>
  <c r="W801" i="12"/>
  <c r="V802" i="12"/>
  <c r="W802" i="12"/>
  <c r="V803" i="12"/>
  <c r="W803" i="12"/>
  <c r="V804" i="12"/>
  <c r="W804" i="12"/>
  <c r="V805" i="12"/>
  <c r="W805" i="12"/>
  <c r="V806" i="12"/>
  <c r="W806" i="12"/>
  <c r="V807" i="12"/>
  <c r="W807" i="12"/>
  <c r="V808" i="12"/>
  <c r="W808" i="12"/>
  <c r="V809" i="12"/>
  <c r="W809" i="12"/>
  <c r="V810" i="12"/>
  <c r="W810" i="12"/>
  <c r="V811" i="12"/>
  <c r="W811" i="12"/>
  <c r="V812" i="12"/>
  <c r="W812" i="12"/>
  <c r="V813" i="12"/>
  <c r="W813" i="12"/>
  <c r="V814" i="12"/>
  <c r="W814" i="12"/>
  <c r="V815" i="12"/>
  <c r="W815" i="12"/>
  <c r="V816" i="12"/>
  <c r="W816" i="12"/>
  <c r="V817" i="12"/>
  <c r="W817" i="12"/>
  <c r="V818" i="12"/>
  <c r="W818" i="12"/>
  <c r="V819" i="12"/>
  <c r="W819" i="12"/>
  <c r="V820" i="12"/>
  <c r="W820" i="12"/>
  <c r="V821" i="12"/>
  <c r="W821" i="12"/>
  <c r="V822" i="12"/>
  <c r="W822" i="12"/>
  <c r="V823" i="12"/>
  <c r="W823" i="12"/>
  <c r="V824" i="12"/>
  <c r="W824" i="12"/>
  <c r="V825" i="12"/>
  <c r="W825" i="12"/>
  <c r="V826" i="12"/>
  <c r="W826" i="12"/>
  <c r="V827" i="12"/>
  <c r="W827" i="12"/>
  <c r="V828" i="12"/>
  <c r="W828" i="12"/>
  <c r="V829" i="12"/>
  <c r="W829" i="12"/>
  <c r="V830" i="12"/>
  <c r="W830" i="12"/>
  <c r="V831" i="12"/>
  <c r="W831" i="12"/>
  <c r="V832" i="12"/>
  <c r="W832" i="12"/>
  <c r="V833" i="12"/>
  <c r="W833" i="12"/>
  <c r="V834" i="12"/>
  <c r="W834" i="12"/>
  <c r="V835" i="12"/>
  <c r="W835" i="12"/>
  <c r="V836" i="12"/>
  <c r="W836" i="12"/>
  <c r="V837" i="12"/>
  <c r="W837" i="12"/>
  <c r="V838" i="12"/>
  <c r="W838" i="12"/>
  <c r="V839" i="12"/>
  <c r="W839" i="12"/>
  <c r="V840" i="12"/>
  <c r="W840" i="12"/>
  <c r="V841" i="12"/>
  <c r="W841" i="12"/>
  <c r="V842" i="12"/>
  <c r="W842" i="12"/>
  <c r="V843" i="12"/>
  <c r="W843" i="12"/>
  <c r="V844" i="12"/>
  <c r="W844" i="12"/>
  <c r="V845" i="12"/>
  <c r="W845" i="12"/>
  <c r="V846" i="12"/>
  <c r="W846" i="12"/>
  <c r="V847" i="12"/>
  <c r="W847" i="12"/>
  <c r="V848" i="12"/>
  <c r="W848" i="12"/>
  <c r="V849" i="12"/>
  <c r="W849" i="12"/>
  <c r="V850" i="12"/>
  <c r="W850" i="12"/>
  <c r="V851" i="12"/>
  <c r="W851" i="12"/>
  <c r="V852" i="12"/>
  <c r="W852" i="12"/>
  <c r="V853" i="12"/>
  <c r="W853" i="12"/>
  <c r="V854" i="12"/>
  <c r="W854" i="12"/>
  <c r="V855" i="12"/>
  <c r="W855" i="12"/>
  <c r="V856" i="12"/>
  <c r="W856" i="12"/>
  <c r="V857" i="12"/>
  <c r="W857" i="12"/>
  <c r="V858" i="12"/>
  <c r="W858" i="12"/>
  <c r="V859" i="12"/>
  <c r="W859" i="12"/>
  <c r="V860" i="12"/>
  <c r="W860" i="12"/>
  <c r="V861" i="12"/>
  <c r="W861" i="12"/>
  <c r="V862" i="12"/>
  <c r="W862" i="12"/>
  <c r="V863" i="12"/>
  <c r="W863" i="12"/>
  <c r="V864" i="12"/>
  <c r="W864" i="12"/>
  <c r="V865" i="12"/>
  <c r="W865" i="12"/>
  <c r="V866" i="12"/>
  <c r="W866" i="12"/>
  <c r="V867" i="12"/>
  <c r="W867" i="12"/>
  <c r="V868" i="12"/>
  <c r="W868" i="12"/>
  <c r="V869" i="12"/>
  <c r="W869" i="12"/>
  <c r="V870" i="12"/>
  <c r="W870" i="12"/>
  <c r="V871" i="12"/>
  <c r="W871" i="12"/>
  <c r="V872" i="12"/>
  <c r="W872" i="12"/>
  <c r="V873" i="12"/>
  <c r="W873" i="12"/>
  <c r="V874" i="12"/>
  <c r="W874" i="12"/>
  <c r="V875" i="12"/>
  <c r="W875" i="12"/>
  <c r="V876" i="12"/>
  <c r="W876" i="12"/>
  <c r="V877" i="12"/>
  <c r="W877" i="12"/>
  <c r="V878" i="12"/>
  <c r="W878" i="12"/>
  <c r="V879" i="12"/>
  <c r="W879" i="12"/>
  <c r="V880" i="12"/>
  <c r="W880" i="12"/>
  <c r="V881" i="12"/>
  <c r="W881" i="12"/>
  <c r="V882" i="12"/>
  <c r="W882" i="12"/>
  <c r="V883" i="12"/>
  <c r="W883" i="12"/>
  <c r="V884" i="12"/>
  <c r="W884" i="12"/>
  <c r="V885" i="12"/>
  <c r="W885" i="12"/>
  <c r="V886" i="12"/>
  <c r="W886" i="12"/>
  <c r="V887" i="12"/>
  <c r="W887" i="12"/>
  <c r="V888" i="12"/>
  <c r="W888" i="12"/>
  <c r="V889" i="12"/>
  <c r="W889" i="12"/>
  <c r="V890" i="12"/>
  <c r="W890" i="12"/>
  <c r="V891" i="12"/>
  <c r="W891" i="12"/>
  <c r="V892" i="12"/>
  <c r="W892" i="12"/>
  <c r="V893" i="12"/>
  <c r="W893" i="12"/>
  <c r="V894" i="12"/>
  <c r="W894" i="12"/>
  <c r="V895" i="12"/>
  <c r="W895" i="12"/>
  <c r="V896" i="12"/>
  <c r="W896" i="12"/>
  <c r="V897" i="12"/>
  <c r="W897" i="12"/>
  <c r="V898" i="12"/>
  <c r="W898" i="12"/>
  <c r="V899" i="12"/>
  <c r="W899" i="12"/>
  <c r="V900" i="12"/>
  <c r="W900" i="12"/>
  <c r="V901" i="12"/>
  <c r="W901" i="12"/>
  <c r="V902" i="12"/>
  <c r="W902" i="12"/>
  <c r="V903" i="12"/>
  <c r="W903" i="12"/>
  <c r="V904" i="12"/>
  <c r="W904" i="12"/>
  <c r="V905" i="12"/>
  <c r="W905" i="12"/>
  <c r="V906" i="12"/>
  <c r="W906" i="12"/>
  <c r="V907" i="12"/>
  <c r="W907" i="12"/>
  <c r="V908" i="12"/>
  <c r="W908" i="12"/>
  <c r="V909" i="12"/>
  <c r="W909" i="12"/>
  <c r="V910" i="12"/>
  <c r="W910" i="12"/>
  <c r="V911" i="12"/>
  <c r="W911" i="12"/>
  <c r="V912" i="12"/>
  <c r="W912" i="12"/>
  <c r="V913" i="12"/>
  <c r="W913" i="12"/>
  <c r="V914" i="12"/>
  <c r="W914" i="12"/>
  <c r="V915" i="12"/>
  <c r="W915" i="12"/>
  <c r="V916" i="12"/>
  <c r="W916" i="12"/>
  <c r="V917" i="12"/>
  <c r="W917" i="12"/>
  <c r="V918" i="12"/>
  <c r="W918" i="12"/>
  <c r="V919" i="12"/>
  <c r="W919" i="12"/>
  <c r="V920" i="12"/>
  <c r="W920" i="12"/>
  <c r="V921" i="12"/>
  <c r="W921" i="12"/>
  <c r="V922" i="12"/>
  <c r="W922" i="12"/>
  <c r="V923" i="12"/>
  <c r="W923" i="12"/>
  <c r="V924" i="12"/>
  <c r="W924" i="12"/>
  <c r="V925" i="12"/>
  <c r="W925" i="12"/>
  <c r="V926" i="12"/>
  <c r="W926" i="12"/>
  <c r="V927" i="12"/>
  <c r="W927" i="12"/>
  <c r="V928" i="12"/>
  <c r="W928" i="12"/>
  <c r="V929" i="12"/>
  <c r="W929" i="12"/>
  <c r="V930" i="12"/>
  <c r="W930" i="12"/>
  <c r="V931" i="12"/>
  <c r="W931" i="12"/>
  <c r="V932" i="12"/>
  <c r="W932" i="12"/>
  <c r="V933" i="12"/>
  <c r="W933" i="12"/>
  <c r="V934" i="12"/>
  <c r="W934" i="12"/>
  <c r="V935" i="12"/>
  <c r="W935" i="12"/>
  <c r="V936" i="12"/>
  <c r="W936" i="12"/>
  <c r="V937" i="12"/>
  <c r="W937" i="12"/>
  <c r="V938" i="12"/>
  <c r="W938" i="12"/>
  <c r="V939" i="12"/>
  <c r="W939" i="12"/>
  <c r="V940" i="12"/>
  <c r="W940" i="12"/>
  <c r="V941" i="12"/>
  <c r="W941" i="12"/>
  <c r="V942" i="12"/>
  <c r="W942" i="12"/>
  <c r="V943" i="12"/>
  <c r="W943" i="12"/>
  <c r="V944" i="12"/>
  <c r="W944" i="12"/>
  <c r="V945" i="12"/>
  <c r="W945" i="12"/>
  <c r="V946" i="12"/>
  <c r="W946" i="12"/>
  <c r="V947" i="12"/>
  <c r="W947" i="12"/>
  <c r="V948" i="12"/>
  <c r="W948" i="12"/>
  <c r="V949" i="12"/>
  <c r="W949" i="12"/>
  <c r="V950" i="12"/>
  <c r="W950" i="12"/>
  <c r="V951" i="12"/>
  <c r="W951" i="12"/>
  <c r="V952" i="12"/>
  <c r="W952" i="12"/>
  <c r="V953" i="12"/>
  <c r="W953" i="12"/>
  <c r="V954" i="12"/>
  <c r="W954" i="12"/>
  <c r="V955" i="12"/>
  <c r="W955" i="12"/>
  <c r="V956" i="12"/>
  <c r="W956" i="12"/>
  <c r="V957" i="12"/>
  <c r="W957" i="12"/>
  <c r="V958" i="12"/>
  <c r="W958" i="12"/>
  <c r="V959" i="12"/>
  <c r="W959" i="12"/>
  <c r="V960" i="12"/>
  <c r="W960" i="12"/>
  <c r="V961" i="12"/>
  <c r="W961" i="12"/>
  <c r="V962" i="12"/>
  <c r="W962" i="12"/>
  <c r="V963" i="12"/>
  <c r="W963" i="12"/>
  <c r="V964" i="12"/>
  <c r="W964" i="12"/>
  <c r="V965" i="12"/>
  <c r="W965" i="12"/>
  <c r="V966" i="12"/>
  <c r="W966" i="12"/>
  <c r="V967" i="12"/>
  <c r="W967" i="12"/>
  <c r="V968" i="12"/>
  <c r="W968" i="12"/>
  <c r="V969" i="12"/>
  <c r="W969" i="12"/>
  <c r="V970" i="12"/>
  <c r="W970" i="12"/>
  <c r="V971" i="12"/>
  <c r="W971" i="12"/>
  <c r="V972" i="12"/>
  <c r="W972" i="12"/>
  <c r="V973" i="12"/>
  <c r="W973" i="12"/>
  <c r="V974" i="12"/>
  <c r="W974" i="12"/>
  <c r="V975" i="12"/>
  <c r="W975" i="12"/>
  <c r="V976" i="12"/>
  <c r="W976" i="12"/>
  <c r="V977" i="12"/>
  <c r="W977" i="12"/>
  <c r="V978" i="12"/>
  <c r="W978" i="12"/>
  <c r="V979" i="12"/>
  <c r="W979" i="12"/>
  <c r="V980" i="12"/>
  <c r="W980" i="12"/>
  <c r="V981" i="12"/>
  <c r="W981" i="12"/>
  <c r="V982" i="12"/>
  <c r="W982" i="12"/>
  <c r="V983" i="12"/>
  <c r="W983" i="12"/>
  <c r="V984" i="12"/>
  <c r="W984" i="12"/>
  <c r="V985" i="12"/>
  <c r="W985" i="12"/>
  <c r="V986" i="12"/>
  <c r="W986" i="12"/>
  <c r="V987" i="12"/>
  <c r="W987" i="12"/>
  <c r="V988" i="12"/>
  <c r="W988" i="12"/>
  <c r="V989" i="12"/>
  <c r="W989" i="12"/>
  <c r="V990" i="12"/>
  <c r="W990" i="12"/>
  <c r="V991" i="12"/>
  <c r="W991" i="12"/>
  <c r="V992" i="12"/>
  <c r="W992" i="12"/>
  <c r="V993" i="12"/>
  <c r="W993" i="12"/>
  <c r="V994" i="12"/>
  <c r="W994" i="12"/>
  <c r="V995" i="12"/>
  <c r="W995" i="12"/>
  <c r="V996" i="12"/>
  <c r="W996" i="12"/>
  <c r="V997" i="12"/>
  <c r="W997" i="12"/>
  <c r="V998" i="12"/>
  <c r="W998" i="12"/>
  <c r="V999" i="12"/>
  <c r="W999" i="12"/>
  <c r="V1000" i="12"/>
  <c r="W1000" i="12"/>
  <c r="V1001" i="12"/>
  <c r="W1001" i="12"/>
  <c r="V1002" i="12"/>
  <c r="W1002" i="12"/>
  <c r="V1003" i="12"/>
  <c r="W1003" i="12"/>
  <c r="V1004" i="12"/>
  <c r="W1004" i="12"/>
  <c r="V1005" i="12"/>
  <c r="W1005" i="12"/>
  <c r="V1006" i="12"/>
  <c r="W1006" i="12"/>
  <c r="V1007" i="12"/>
  <c r="W1007" i="12"/>
  <c r="V1008" i="12"/>
  <c r="W1008" i="12"/>
  <c r="V1009" i="12"/>
  <c r="W1009" i="12"/>
  <c r="V1010" i="12"/>
  <c r="W1010" i="12"/>
  <c r="V1011" i="12"/>
  <c r="W1011" i="12"/>
  <c r="V1012" i="12"/>
  <c r="W1012" i="12"/>
  <c r="V1013" i="12"/>
  <c r="W1013" i="12"/>
  <c r="V1014" i="12"/>
  <c r="W1014" i="12"/>
  <c r="V1015" i="12"/>
  <c r="W1015" i="12"/>
  <c r="V1016" i="12"/>
  <c r="W1016" i="12"/>
  <c r="V1017" i="12"/>
  <c r="W1017" i="12"/>
  <c r="V1018" i="12"/>
  <c r="W1018" i="12"/>
  <c r="V1019" i="12"/>
  <c r="W1019" i="12"/>
  <c r="V1020" i="12"/>
  <c r="W1020" i="12"/>
  <c r="V1021" i="12"/>
  <c r="W1021" i="12"/>
  <c r="V1022" i="12"/>
  <c r="W1022" i="12"/>
  <c r="V1023" i="12"/>
  <c r="W1023" i="12"/>
  <c r="V1024" i="12"/>
  <c r="W1024" i="12"/>
  <c r="V1025" i="12"/>
  <c r="W1025" i="12"/>
  <c r="V1026" i="12"/>
  <c r="W1026" i="12"/>
  <c r="V1027" i="12"/>
  <c r="W1027" i="12"/>
  <c r="V1028" i="12"/>
  <c r="W1028" i="12"/>
  <c r="V1029" i="12"/>
  <c r="W1029" i="12"/>
  <c r="V1030" i="12"/>
  <c r="W1030" i="12"/>
  <c r="V1031" i="12"/>
  <c r="W1031" i="12"/>
  <c r="V1032" i="12"/>
  <c r="W1032" i="12"/>
  <c r="V1033" i="12"/>
  <c r="W1033" i="12"/>
  <c r="V1034" i="12"/>
  <c r="W1034" i="12"/>
  <c r="V1035" i="12"/>
  <c r="W1035" i="12"/>
  <c r="V1036" i="12"/>
  <c r="W1036" i="12"/>
  <c r="V1037" i="12"/>
  <c r="W1037" i="12"/>
  <c r="V1038" i="12"/>
  <c r="W1038" i="12"/>
  <c r="V1039" i="12"/>
  <c r="W1039" i="12"/>
  <c r="V1040" i="12"/>
  <c r="W1040" i="12"/>
  <c r="V1041" i="12"/>
  <c r="W1041" i="12"/>
  <c r="V1042" i="12"/>
  <c r="W1042" i="12"/>
  <c r="V1043" i="12"/>
  <c r="W1043" i="12"/>
  <c r="V1044" i="12"/>
  <c r="W1044" i="12"/>
  <c r="V1045" i="12"/>
  <c r="W1045" i="12"/>
  <c r="V1046" i="12"/>
  <c r="W1046" i="12"/>
  <c r="V1047" i="12"/>
  <c r="W1047" i="12"/>
  <c r="V1048" i="12"/>
  <c r="W1048" i="12"/>
  <c r="V1049" i="12"/>
  <c r="W1049" i="12"/>
  <c r="V1050" i="12"/>
  <c r="W1050" i="12"/>
  <c r="V1051" i="12"/>
  <c r="W1051" i="12"/>
  <c r="V1052" i="12"/>
  <c r="W1052" i="12"/>
  <c r="V1053" i="12"/>
  <c r="W1053" i="12"/>
  <c r="V1054" i="12"/>
  <c r="W1054" i="12"/>
  <c r="V1055" i="12"/>
  <c r="W1055" i="12"/>
  <c r="V1056" i="12"/>
  <c r="W1056" i="12"/>
  <c r="V1057" i="12"/>
  <c r="W1057" i="12"/>
  <c r="V1058" i="12"/>
  <c r="W1058" i="12"/>
  <c r="V1059" i="12"/>
  <c r="W1059" i="12"/>
  <c r="V1060" i="12"/>
  <c r="W1060" i="12"/>
  <c r="V1061" i="12"/>
  <c r="W1061" i="12"/>
  <c r="V1062" i="12"/>
  <c r="W1062" i="12"/>
  <c r="V1063" i="12"/>
  <c r="W1063" i="12"/>
  <c r="V1064" i="12"/>
  <c r="W1064" i="12"/>
  <c r="V1065" i="12"/>
  <c r="W1065" i="12"/>
  <c r="V1066" i="12"/>
  <c r="W1066" i="12"/>
  <c r="V1067" i="12"/>
  <c r="W1067" i="12"/>
  <c r="V1068" i="12"/>
  <c r="W1068" i="12"/>
  <c r="V1069" i="12"/>
  <c r="W1069" i="12"/>
  <c r="V1070" i="12"/>
  <c r="W1070" i="12"/>
  <c r="V1071" i="12"/>
  <c r="W1071" i="12"/>
  <c r="V1072" i="12"/>
  <c r="W1072" i="12"/>
  <c r="V1073" i="12"/>
  <c r="W1073" i="12"/>
  <c r="V1074" i="12"/>
  <c r="W1074" i="12"/>
  <c r="V1075" i="12"/>
  <c r="W1075" i="12"/>
  <c r="V1076" i="12"/>
  <c r="W1076" i="12"/>
  <c r="V1077" i="12"/>
  <c r="W1077" i="12"/>
  <c r="V1078" i="12"/>
  <c r="W1078" i="12"/>
  <c r="V1079" i="12"/>
  <c r="W1079" i="12"/>
  <c r="V1080" i="12"/>
  <c r="W1080" i="12"/>
  <c r="V1081" i="12"/>
  <c r="W1081" i="12"/>
  <c r="V1082" i="12"/>
  <c r="W1082" i="12"/>
  <c r="V1083" i="12"/>
  <c r="W1083" i="12"/>
  <c r="V1084" i="12"/>
  <c r="W1084" i="12"/>
  <c r="V1085" i="12"/>
  <c r="W1085" i="12"/>
  <c r="V1086" i="12"/>
  <c r="W1086" i="12"/>
  <c r="V1087" i="12"/>
  <c r="W1087" i="12"/>
  <c r="V1088" i="12"/>
  <c r="W1088" i="12"/>
  <c r="V1089" i="12"/>
  <c r="W1089" i="12"/>
  <c r="V1090" i="12"/>
  <c r="W1090" i="12"/>
  <c r="V1091" i="12"/>
  <c r="W1091" i="12"/>
  <c r="V1092" i="12"/>
  <c r="W1092" i="12"/>
  <c r="V1093" i="12"/>
  <c r="W1093" i="12"/>
  <c r="V1094" i="12"/>
  <c r="W1094" i="12"/>
  <c r="V1095" i="12"/>
  <c r="W1095" i="12"/>
  <c r="V1096" i="12"/>
  <c r="W1096" i="12"/>
  <c r="V1097" i="12"/>
  <c r="W1097" i="12"/>
  <c r="V1098" i="12"/>
  <c r="W1098" i="12"/>
  <c r="V1099" i="12"/>
  <c r="W1099" i="12"/>
  <c r="V1100" i="12"/>
  <c r="W1100" i="12"/>
  <c r="V1101" i="12"/>
  <c r="W1101" i="12"/>
  <c r="V1102" i="12"/>
  <c r="W1102" i="12"/>
  <c r="V1103" i="12"/>
  <c r="W1103" i="12"/>
  <c r="V1104" i="12"/>
  <c r="W1104" i="12"/>
  <c r="V1105" i="12"/>
  <c r="W1105" i="12"/>
  <c r="V1106" i="12"/>
  <c r="W1106" i="12"/>
  <c r="V1107" i="12"/>
  <c r="W1107" i="12"/>
  <c r="V1108" i="12"/>
  <c r="W1108" i="12"/>
  <c r="V1109" i="12"/>
  <c r="W1109" i="12"/>
  <c r="V1110" i="12"/>
  <c r="W1110" i="12"/>
  <c r="V1111" i="12"/>
  <c r="W1111" i="12"/>
  <c r="V1112" i="12"/>
  <c r="W1112" i="12"/>
  <c r="V1113" i="12"/>
  <c r="W1113" i="12"/>
  <c r="V1114" i="12"/>
  <c r="W1114" i="12"/>
  <c r="V1115" i="12"/>
  <c r="W1115" i="12"/>
  <c r="V1116" i="12"/>
  <c r="W1116" i="12"/>
  <c r="V1117" i="12"/>
  <c r="W1117" i="12"/>
  <c r="V1118" i="12"/>
  <c r="W1118" i="12"/>
  <c r="V1119" i="12"/>
  <c r="W1119" i="12"/>
  <c r="V1120" i="12"/>
  <c r="W1120" i="12"/>
  <c r="V1121" i="12"/>
  <c r="W1121" i="12"/>
  <c r="V1122" i="12"/>
  <c r="W1122" i="12"/>
  <c r="V1123" i="12"/>
  <c r="W1123" i="12"/>
  <c r="V1124" i="12"/>
  <c r="W1124" i="12"/>
  <c r="V1125" i="12"/>
  <c r="W1125" i="12"/>
  <c r="V1126" i="12"/>
  <c r="W1126" i="12"/>
  <c r="V1127" i="12"/>
  <c r="W1127" i="12"/>
  <c r="V1128" i="12"/>
  <c r="W1128" i="12"/>
  <c r="V1129" i="12"/>
  <c r="W1129" i="12"/>
  <c r="V1130" i="12"/>
  <c r="W1130" i="12"/>
  <c r="V1131" i="12"/>
  <c r="W1131" i="12"/>
  <c r="V1132" i="12"/>
  <c r="W1132" i="12"/>
  <c r="V1133" i="12"/>
  <c r="W1133" i="12"/>
  <c r="V1134" i="12"/>
  <c r="W1134" i="12"/>
  <c r="V1135" i="12"/>
  <c r="W1135" i="12"/>
  <c r="V1136" i="12"/>
  <c r="W1136" i="12"/>
  <c r="V1137" i="12"/>
  <c r="W1137" i="12"/>
  <c r="V1138" i="12"/>
  <c r="W1138" i="12"/>
  <c r="V1139" i="12"/>
  <c r="W1139" i="12"/>
  <c r="V1140" i="12"/>
  <c r="W1140" i="12"/>
  <c r="V1141" i="12"/>
  <c r="W1141" i="12"/>
  <c r="V1142" i="12"/>
  <c r="W1142" i="12"/>
  <c r="V1143" i="12"/>
  <c r="W1143" i="12"/>
  <c r="V1144" i="12"/>
  <c r="W1144" i="12"/>
  <c r="V1145" i="12"/>
  <c r="W1145" i="12"/>
  <c r="V1146" i="12"/>
  <c r="W1146" i="12"/>
  <c r="V1147" i="12"/>
  <c r="W1147" i="12"/>
  <c r="V1148" i="12"/>
  <c r="W1148" i="12"/>
  <c r="V1149" i="12"/>
  <c r="W1149" i="12"/>
  <c r="V1150" i="12"/>
  <c r="W1150" i="12"/>
  <c r="V1151" i="12"/>
  <c r="W1151" i="12"/>
  <c r="V1152" i="12"/>
  <c r="W1152" i="12"/>
  <c r="V1153" i="12"/>
  <c r="W1153" i="12"/>
  <c r="V1154" i="12"/>
  <c r="W1154" i="12"/>
  <c r="V1155" i="12"/>
  <c r="W1155" i="12"/>
  <c r="V1156" i="12"/>
  <c r="W1156" i="12"/>
  <c r="V1157" i="12"/>
  <c r="W1157" i="12"/>
  <c r="V1158" i="12"/>
  <c r="W1158" i="12"/>
  <c r="V1159" i="12"/>
  <c r="W1159" i="12"/>
  <c r="V1160" i="12"/>
  <c r="W1160" i="12"/>
  <c r="V1161" i="12"/>
  <c r="W1161" i="12"/>
  <c r="V1162" i="12"/>
  <c r="W1162" i="12"/>
  <c r="V1163" i="12"/>
  <c r="W1163" i="12"/>
  <c r="V1164" i="12"/>
  <c r="W1164" i="12"/>
  <c r="V1165" i="12"/>
  <c r="W1165" i="12"/>
  <c r="V1166" i="12"/>
  <c r="W1166" i="12"/>
  <c r="V1167" i="12"/>
  <c r="W1167" i="12"/>
  <c r="V1168" i="12"/>
  <c r="W1168" i="12"/>
  <c r="V1169" i="12"/>
  <c r="W1169" i="12"/>
  <c r="V1170" i="12"/>
  <c r="W1170" i="12"/>
  <c r="V1171" i="12"/>
  <c r="W1171" i="12"/>
  <c r="V1172" i="12"/>
  <c r="W1172" i="12"/>
  <c r="V1173" i="12"/>
  <c r="W1173" i="12"/>
  <c r="V1174" i="12"/>
  <c r="W1174" i="12"/>
  <c r="V1175" i="12"/>
  <c r="W1175" i="12"/>
  <c r="V1176" i="12"/>
  <c r="W1176" i="12"/>
  <c r="V1177" i="12"/>
  <c r="W1177" i="12"/>
  <c r="V1178" i="12"/>
  <c r="W1178" i="12"/>
  <c r="V1179" i="12"/>
  <c r="W1179" i="12"/>
  <c r="V1180" i="12"/>
  <c r="W1180" i="12"/>
  <c r="V1181" i="12"/>
  <c r="W1181" i="12"/>
  <c r="V1182" i="12"/>
  <c r="W1182" i="12"/>
  <c r="V1183" i="12"/>
  <c r="W1183" i="12"/>
  <c r="V1184" i="12"/>
  <c r="W1184" i="12"/>
  <c r="V1185" i="12"/>
  <c r="W1185" i="12"/>
  <c r="V1186" i="12"/>
  <c r="W1186" i="12"/>
  <c r="V1187" i="12"/>
  <c r="W1187" i="12"/>
  <c r="V1188" i="12"/>
  <c r="W1188" i="12"/>
  <c r="V1189" i="12"/>
  <c r="W1189" i="12"/>
  <c r="V1190" i="12"/>
  <c r="W1190" i="12"/>
  <c r="V1191" i="12"/>
  <c r="W1191" i="12"/>
  <c r="V1192" i="12"/>
  <c r="W1192" i="12"/>
  <c r="V1193" i="12"/>
  <c r="W1193" i="12"/>
  <c r="V1194" i="12"/>
  <c r="W1194" i="12"/>
  <c r="V1195" i="12"/>
  <c r="W1195" i="12"/>
  <c r="V1196" i="12"/>
  <c r="W1196" i="12"/>
  <c r="V1197" i="12"/>
  <c r="W1197" i="12"/>
  <c r="V1198" i="12"/>
  <c r="W1198" i="12"/>
  <c r="V1199" i="12"/>
  <c r="W1199" i="12"/>
  <c r="V1200" i="12"/>
  <c r="W1200" i="12"/>
  <c r="V1201" i="12"/>
  <c r="W1201" i="12"/>
  <c r="V1202" i="12"/>
  <c r="W1202" i="12"/>
  <c r="V1203" i="12"/>
  <c r="W1203" i="12"/>
  <c r="V1204" i="12"/>
  <c r="W1204" i="12"/>
  <c r="V1205" i="12"/>
  <c r="W1205" i="12"/>
  <c r="V1206" i="12"/>
  <c r="W1206" i="12"/>
  <c r="V1207" i="12"/>
  <c r="W1207" i="12"/>
  <c r="V1208" i="12"/>
  <c r="W1208" i="12"/>
  <c r="V1209" i="12"/>
  <c r="W1209" i="12"/>
  <c r="V1210" i="12"/>
  <c r="W1210" i="12"/>
  <c r="V1211" i="12"/>
  <c r="W1211" i="12"/>
  <c r="V1212" i="12"/>
  <c r="W1212" i="12"/>
  <c r="V1213" i="12"/>
  <c r="W1213" i="12"/>
  <c r="V1214" i="12"/>
  <c r="W1214" i="12"/>
  <c r="V1215" i="12"/>
  <c r="W1215" i="12"/>
  <c r="V1216" i="12"/>
  <c r="W1216" i="12"/>
  <c r="V1217" i="12"/>
  <c r="W1217" i="12"/>
  <c r="V1218" i="12"/>
  <c r="W1218" i="12"/>
  <c r="V1219" i="12"/>
  <c r="W1219" i="12"/>
  <c r="V1220" i="12"/>
  <c r="W1220" i="12"/>
  <c r="V1221" i="12"/>
  <c r="W1221" i="12"/>
  <c r="V1222" i="12"/>
  <c r="W1222" i="12"/>
  <c r="V1223" i="12"/>
  <c r="W1223" i="12"/>
  <c r="V1224" i="12"/>
  <c r="W1224" i="12"/>
  <c r="V1225" i="12"/>
  <c r="W1225" i="12"/>
  <c r="V1226" i="12"/>
  <c r="W1226" i="12"/>
  <c r="V1227" i="12"/>
  <c r="W1227" i="12"/>
  <c r="V1228" i="12"/>
  <c r="W1228" i="12"/>
  <c r="V1229" i="12"/>
  <c r="W1229" i="12"/>
  <c r="V1230" i="12"/>
  <c r="W1230" i="12"/>
  <c r="V1231" i="12"/>
  <c r="W1231" i="12"/>
  <c r="V1232" i="12"/>
  <c r="W1232" i="12"/>
  <c r="V1233" i="12"/>
  <c r="W1233" i="12"/>
  <c r="V1234" i="12"/>
  <c r="W1234" i="12"/>
  <c r="V1235" i="12"/>
  <c r="W1235" i="12"/>
  <c r="V1236" i="12"/>
  <c r="W1236" i="12"/>
  <c r="V1237" i="12"/>
  <c r="W1237" i="12"/>
  <c r="V1238" i="12"/>
  <c r="W1238" i="12"/>
  <c r="V1239" i="12"/>
  <c r="W1239" i="12"/>
  <c r="V1240" i="12"/>
  <c r="W1240" i="12"/>
  <c r="V1241" i="12"/>
  <c r="W1241" i="12"/>
  <c r="V1242" i="12"/>
  <c r="W1242" i="12"/>
  <c r="V1243" i="12"/>
  <c r="W1243" i="12"/>
  <c r="V1244" i="12"/>
  <c r="W1244" i="12"/>
  <c r="V1245" i="12"/>
  <c r="W1245" i="12"/>
  <c r="V1246" i="12"/>
  <c r="W1246" i="12"/>
  <c r="V1247" i="12"/>
  <c r="W1247" i="12"/>
  <c r="V1248" i="12"/>
  <c r="W1248" i="12"/>
  <c r="V1249" i="12"/>
  <c r="W1249" i="12"/>
  <c r="V1250" i="12"/>
  <c r="W1250" i="12"/>
  <c r="V1251" i="12"/>
  <c r="W1251" i="12"/>
  <c r="V1252" i="12"/>
  <c r="W1252" i="12"/>
  <c r="V1253" i="12"/>
  <c r="W1253" i="12"/>
  <c r="V1254" i="12"/>
  <c r="W1254" i="12"/>
  <c r="V1255" i="12"/>
  <c r="W1255" i="12"/>
  <c r="V1256" i="12"/>
  <c r="W1256" i="12"/>
  <c r="V1257" i="12"/>
  <c r="W1257" i="12"/>
  <c r="V1258" i="12"/>
  <c r="W1258" i="12"/>
  <c r="V1259" i="12"/>
  <c r="W1259" i="12"/>
  <c r="V1260" i="12"/>
  <c r="W1260" i="12"/>
  <c r="V1261" i="12"/>
  <c r="W1261" i="12"/>
  <c r="V1262" i="12"/>
  <c r="W1262" i="12"/>
  <c r="V1263" i="12"/>
  <c r="W1263" i="12"/>
  <c r="V1264" i="12"/>
  <c r="W1264" i="12"/>
  <c r="V1265" i="12"/>
  <c r="W1265" i="12"/>
  <c r="V1266" i="12"/>
  <c r="W1266" i="12"/>
  <c r="V1267" i="12"/>
  <c r="W1267" i="12"/>
  <c r="V1268" i="12"/>
  <c r="W1268" i="12"/>
  <c r="V1269" i="12"/>
  <c r="W1269" i="12"/>
  <c r="V1270" i="12"/>
  <c r="W1270" i="12"/>
  <c r="V1271" i="12"/>
  <c r="W1271" i="12"/>
  <c r="V1272" i="12"/>
  <c r="W1272" i="12"/>
  <c r="V1273" i="12"/>
  <c r="W1273" i="12"/>
  <c r="V1274" i="12"/>
  <c r="W1274" i="12"/>
  <c r="V1275" i="12"/>
  <c r="W1275" i="12"/>
  <c r="V1276" i="12"/>
  <c r="W1276" i="12"/>
  <c r="V1277" i="12"/>
  <c r="W1277" i="12"/>
  <c r="V1278" i="12"/>
  <c r="W1278" i="12"/>
  <c r="V1279" i="12"/>
  <c r="W1279" i="12"/>
  <c r="V1280" i="12"/>
  <c r="W1280" i="12"/>
  <c r="V1281" i="12"/>
  <c r="W1281" i="12"/>
  <c r="V1282" i="12"/>
  <c r="W1282" i="12"/>
  <c r="V1283" i="12"/>
  <c r="W1283" i="12"/>
  <c r="V1284" i="12"/>
  <c r="W1284" i="12"/>
  <c r="V1285" i="12"/>
  <c r="W1285" i="12"/>
  <c r="V1286" i="12"/>
  <c r="W1286" i="12"/>
  <c r="V1287" i="12"/>
  <c r="W1287" i="12"/>
  <c r="V1288" i="12"/>
  <c r="W1288" i="12"/>
  <c r="V1289" i="12"/>
  <c r="W1289" i="12"/>
  <c r="V1290" i="12"/>
  <c r="W1290" i="12"/>
  <c r="V1291" i="12"/>
  <c r="W1291" i="12"/>
  <c r="V1292" i="12"/>
  <c r="W1292" i="12"/>
  <c r="V1293" i="12"/>
  <c r="W1293" i="12"/>
  <c r="V1294" i="12"/>
  <c r="W1294" i="12"/>
  <c r="V1295" i="12"/>
  <c r="W1295" i="12"/>
  <c r="V1296" i="12"/>
  <c r="W1296" i="12"/>
  <c r="V1297" i="12"/>
  <c r="W1297" i="12"/>
  <c r="V1298" i="12"/>
  <c r="W1298" i="12"/>
  <c r="V1299" i="12"/>
  <c r="W1299" i="12"/>
  <c r="V1300" i="12"/>
  <c r="W1300" i="12"/>
  <c r="V1301" i="12"/>
  <c r="W1301" i="12"/>
  <c r="V1302" i="12"/>
  <c r="W1302" i="12"/>
  <c r="V1303" i="12"/>
  <c r="W1303" i="12"/>
  <c r="V1304" i="12"/>
  <c r="W1304" i="12"/>
  <c r="V1305" i="12"/>
  <c r="W1305" i="12"/>
  <c r="V1306" i="12"/>
  <c r="W1306" i="12"/>
  <c r="V1307" i="12"/>
  <c r="W1307" i="12"/>
  <c r="V1308" i="12"/>
  <c r="W1308" i="12"/>
  <c r="V1309" i="12"/>
  <c r="W1309" i="12"/>
  <c r="V1310" i="12"/>
  <c r="W1310" i="12"/>
  <c r="V1311" i="12"/>
  <c r="W1311" i="12"/>
  <c r="V1312" i="12"/>
  <c r="W1312" i="12"/>
  <c r="V1313" i="12"/>
  <c r="W1313" i="12"/>
  <c r="V1314" i="12"/>
  <c r="W1314" i="12"/>
  <c r="V1315" i="12"/>
  <c r="W1315" i="12"/>
  <c r="V1316" i="12"/>
  <c r="W1316" i="12"/>
  <c r="V1317" i="12"/>
  <c r="W1317" i="12"/>
  <c r="V1318" i="12"/>
  <c r="W1318" i="12"/>
  <c r="V1319" i="12"/>
  <c r="W1319" i="12"/>
  <c r="V1320" i="12"/>
  <c r="W1320" i="12"/>
  <c r="V1321" i="12"/>
  <c r="W1321" i="12"/>
  <c r="V1322" i="12"/>
  <c r="W1322" i="12"/>
  <c r="V1323" i="12"/>
  <c r="W1323" i="12"/>
  <c r="V1324" i="12"/>
  <c r="W1324" i="12"/>
  <c r="V1325" i="12"/>
  <c r="W1325" i="12"/>
  <c r="V1326" i="12"/>
  <c r="W1326" i="12"/>
  <c r="V1327" i="12"/>
  <c r="W1327" i="12"/>
  <c r="V1328" i="12"/>
  <c r="W1328" i="12"/>
  <c r="V1329" i="12"/>
  <c r="W1329" i="12"/>
  <c r="V1330" i="12"/>
  <c r="W1330" i="12"/>
  <c r="V1331" i="12"/>
  <c r="W1331" i="12"/>
  <c r="V1332" i="12"/>
  <c r="W1332" i="12"/>
  <c r="V1333" i="12"/>
  <c r="W1333" i="12"/>
  <c r="V1334" i="12"/>
  <c r="W1334" i="12"/>
  <c r="V1335" i="12"/>
  <c r="W1335" i="12"/>
  <c r="V1336" i="12"/>
  <c r="W1336" i="12"/>
  <c r="V1337" i="12"/>
  <c r="W1337" i="12"/>
  <c r="V1338" i="12"/>
  <c r="W1338" i="12"/>
  <c r="V1339" i="12"/>
  <c r="W1339" i="12"/>
  <c r="V1340" i="12"/>
  <c r="W1340" i="12"/>
  <c r="V1341" i="12"/>
  <c r="W1341" i="12"/>
  <c r="V1342" i="12"/>
  <c r="W1342" i="12"/>
  <c r="V1343" i="12"/>
  <c r="W1343" i="12"/>
  <c r="V1344" i="12"/>
  <c r="W1344" i="12"/>
  <c r="V1345" i="12"/>
  <c r="W1345" i="12"/>
  <c r="V1346" i="12"/>
  <c r="W1346" i="12"/>
  <c r="V1347" i="12"/>
  <c r="W1347" i="12"/>
  <c r="V1348" i="12"/>
  <c r="W1348" i="12"/>
  <c r="V1349" i="12"/>
  <c r="W1349" i="12"/>
  <c r="V1350" i="12"/>
  <c r="W1350" i="12"/>
  <c r="V1351" i="12"/>
  <c r="W1351" i="12"/>
  <c r="V1352" i="12"/>
  <c r="W1352" i="12"/>
  <c r="V1353" i="12"/>
  <c r="W1353" i="12"/>
  <c r="V1354" i="12"/>
  <c r="W1354" i="12"/>
  <c r="V1355" i="12"/>
  <c r="W1355" i="12"/>
  <c r="V1356" i="12"/>
  <c r="W1356" i="12"/>
  <c r="V1357" i="12"/>
  <c r="W1357" i="12"/>
  <c r="V1358" i="12"/>
  <c r="W1358" i="12"/>
  <c r="V1359" i="12"/>
  <c r="W1359" i="12"/>
  <c r="V1360" i="12"/>
  <c r="W1360" i="12"/>
  <c r="V1361" i="12"/>
  <c r="W1361" i="12"/>
  <c r="V1362" i="12"/>
  <c r="W1362" i="12"/>
  <c r="V1363" i="12"/>
  <c r="W1363" i="12"/>
  <c r="V1364" i="12"/>
  <c r="W1364" i="12"/>
  <c r="V1365" i="12"/>
  <c r="W1365" i="12"/>
  <c r="V1366" i="12"/>
  <c r="W1366" i="12"/>
  <c r="V1367" i="12"/>
  <c r="W1367" i="12"/>
  <c r="V1368" i="12"/>
  <c r="W1368" i="12"/>
  <c r="V1369" i="12"/>
  <c r="W1369" i="12"/>
  <c r="V1370" i="12"/>
  <c r="W1370" i="12"/>
  <c r="V1371" i="12"/>
  <c r="W1371" i="12"/>
  <c r="V1372" i="12"/>
  <c r="W1372" i="12"/>
  <c r="V1373" i="12"/>
  <c r="W1373" i="12"/>
  <c r="V1374" i="12"/>
  <c r="W1374" i="12"/>
  <c r="V1375" i="12"/>
  <c r="W1375" i="12"/>
  <c r="V1376" i="12"/>
  <c r="W1376" i="12"/>
  <c r="V1377" i="12"/>
  <c r="W1377" i="12"/>
  <c r="V1378" i="12"/>
  <c r="W1378" i="12"/>
  <c r="V1379" i="12"/>
  <c r="W1379" i="12"/>
  <c r="V1380" i="12"/>
  <c r="W1380" i="12"/>
  <c r="V1381" i="12"/>
  <c r="W1381" i="12"/>
  <c r="V1382" i="12"/>
  <c r="W1382" i="12"/>
  <c r="V1383" i="12"/>
  <c r="W1383" i="12"/>
  <c r="V1384" i="12"/>
  <c r="W1384" i="12"/>
  <c r="V1385" i="12"/>
  <c r="W1385" i="12"/>
  <c r="V1386" i="12"/>
  <c r="W1386" i="12"/>
  <c r="V1387" i="12"/>
  <c r="W1387" i="12"/>
  <c r="V1388" i="12"/>
  <c r="W1388" i="12"/>
  <c r="V1389" i="12"/>
  <c r="W1389" i="12"/>
  <c r="V1390" i="12"/>
  <c r="W1390" i="12"/>
  <c r="V1391" i="12"/>
  <c r="W1391" i="12"/>
  <c r="V1392" i="12"/>
  <c r="W1392" i="12"/>
  <c r="V1393" i="12"/>
  <c r="W1393" i="12"/>
  <c r="V1394" i="12"/>
  <c r="W1394" i="12"/>
  <c r="V1395" i="12"/>
  <c r="W1395" i="12"/>
  <c r="V1396" i="12"/>
  <c r="W1396" i="12"/>
  <c r="V1397" i="12"/>
  <c r="W1397" i="12"/>
  <c r="V1398" i="12"/>
  <c r="W1398" i="12"/>
  <c r="V1399" i="12"/>
  <c r="W1399" i="12"/>
  <c r="V1400" i="12"/>
  <c r="W1400" i="12"/>
  <c r="V1401" i="12"/>
  <c r="W1401" i="12"/>
  <c r="V1402" i="12"/>
  <c r="W1402" i="12"/>
  <c r="V1403" i="12"/>
  <c r="W1403" i="12"/>
  <c r="V1404" i="12"/>
  <c r="W1404" i="12"/>
  <c r="V1405" i="12"/>
  <c r="W1405" i="12"/>
  <c r="V1406" i="12"/>
  <c r="W1406" i="12"/>
  <c r="V1407" i="12"/>
  <c r="W1407" i="12"/>
  <c r="V1408" i="12"/>
  <c r="W1408" i="12"/>
  <c r="V1409" i="12"/>
  <c r="W1409" i="12"/>
  <c r="V1410" i="12"/>
  <c r="W1410" i="12"/>
  <c r="V1411" i="12"/>
  <c r="W1411" i="12"/>
  <c r="V1412" i="12"/>
  <c r="W1412" i="12"/>
  <c r="V1413" i="12"/>
  <c r="W1413" i="12"/>
  <c r="V1414" i="12"/>
  <c r="W1414" i="12"/>
  <c r="V1415" i="12"/>
  <c r="W1415" i="12"/>
  <c r="V1416" i="12"/>
  <c r="W1416" i="12"/>
  <c r="V1417" i="12"/>
  <c r="W1417" i="12"/>
  <c r="V1418" i="12"/>
  <c r="W1418" i="12"/>
  <c r="V1419" i="12"/>
  <c r="W1419" i="12"/>
  <c r="V1420" i="12"/>
  <c r="W1420" i="12"/>
  <c r="V1421" i="12"/>
  <c r="W1421" i="12"/>
  <c r="V1422" i="12"/>
  <c r="W1422" i="12"/>
  <c r="V1423" i="12"/>
  <c r="W1423" i="12"/>
  <c r="V1424" i="12"/>
  <c r="W1424" i="12"/>
  <c r="V1425" i="12"/>
  <c r="W1425" i="12"/>
  <c r="V1426" i="12"/>
  <c r="W1426" i="12"/>
  <c r="V1427" i="12"/>
  <c r="W1427" i="12"/>
  <c r="V1428" i="12"/>
  <c r="W1428" i="12"/>
  <c r="V1429" i="12"/>
  <c r="W1429" i="12"/>
  <c r="V1430" i="12"/>
  <c r="W1430" i="12"/>
  <c r="V1431" i="12"/>
  <c r="W1431" i="12"/>
  <c r="V1432" i="12"/>
  <c r="W1432" i="12"/>
  <c r="V1433" i="12"/>
  <c r="W1433" i="12"/>
  <c r="V1434" i="12"/>
  <c r="W1434" i="12"/>
  <c r="V1435" i="12"/>
  <c r="W1435" i="12"/>
  <c r="V1436" i="12"/>
  <c r="W1436" i="12"/>
  <c r="V1437" i="12"/>
  <c r="W1437" i="12"/>
  <c r="V1438" i="12"/>
  <c r="W1438" i="12"/>
  <c r="V1439" i="12"/>
  <c r="W1439" i="12"/>
  <c r="V1440" i="12"/>
  <c r="W1440" i="12"/>
  <c r="V1441" i="12"/>
  <c r="W1441" i="12"/>
  <c r="V1442" i="12"/>
  <c r="W1442" i="12"/>
  <c r="V1443" i="12"/>
  <c r="W1443" i="12"/>
  <c r="V1444" i="12"/>
  <c r="W1444" i="12"/>
  <c r="V1445" i="12"/>
  <c r="W1445" i="12"/>
  <c r="V1446" i="12"/>
  <c r="W1446" i="12"/>
  <c r="V1447" i="12"/>
  <c r="W1447" i="12"/>
  <c r="V1448" i="12"/>
  <c r="W1448" i="12"/>
  <c r="V1449" i="12"/>
  <c r="W1449" i="12"/>
  <c r="V1450" i="12"/>
  <c r="W1450" i="12"/>
  <c r="V1451" i="12"/>
  <c r="W1451" i="12"/>
  <c r="V1452" i="12"/>
  <c r="W1452" i="12"/>
  <c r="V1453" i="12"/>
  <c r="W1453" i="12"/>
  <c r="V1454" i="12"/>
  <c r="W1454" i="12"/>
  <c r="V1455" i="12"/>
  <c r="W1455" i="12"/>
  <c r="V1456" i="12"/>
  <c r="W1456" i="12"/>
  <c r="V1457" i="12"/>
  <c r="W1457" i="12"/>
  <c r="V1458" i="12"/>
  <c r="W1458" i="12"/>
  <c r="V1459" i="12"/>
  <c r="W1459" i="12"/>
  <c r="V1460" i="12"/>
  <c r="W1460" i="12"/>
  <c r="V1461" i="12"/>
  <c r="W1461" i="12"/>
  <c r="V1462" i="12"/>
  <c r="W1462" i="12"/>
  <c r="V1463" i="12"/>
  <c r="W1463" i="12"/>
  <c r="V1464" i="12"/>
  <c r="W1464" i="12"/>
  <c r="V1465" i="12"/>
  <c r="W1465" i="12"/>
  <c r="V1466" i="12"/>
  <c r="W1466" i="12"/>
  <c r="V1467" i="12"/>
  <c r="W1467" i="12"/>
  <c r="V1468" i="12"/>
  <c r="W1468" i="12"/>
  <c r="V1469" i="12"/>
  <c r="W1469" i="12"/>
  <c r="V1470" i="12"/>
  <c r="W1470" i="12"/>
  <c r="V1471" i="12"/>
  <c r="W1471" i="12"/>
  <c r="V1472" i="12"/>
  <c r="W1472" i="12"/>
  <c r="V1473" i="12"/>
  <c r="W1473" i="12"/>
  <c r="V1474" i="12"/>
  <c r="W1474" i="12"/>
  <c r="V1475" i="12"/>
  <c r="W1475" i="12"/>
  <c r="V1476" i="12"/>
  <c r="W1476" i="12"/>
  <c r="V1477" i="12"/>
  <c r="W1477" i="12"/>
  <c r="V1478" i="12"/>
  <c r="W1478" i="12"/>
  <c r="V1479" i="12"/>
  <c r="W1479" i="12"/>
  <c r="V1480" i="12"/>
  <c r="W1480" i="12"/>
  <c r="V1481" i="12"/>
  <c r="W1481" i="12"/>
  <c r="V1482" i="12"/>
  <c r="W1482" i="12"/>
  <c r="V1483" i="12"/>
  <c r="W1483" i="12"/>
  <c r="V1484" i="12"/>
  <c r="W1484" i="12"/>
  <c r="V1485" i="12"/>
  <c r="W1485" i="12"/>
  <c r="V1486" i="12"/>
  <c r="W1486" i="12"/>
  <c r="V1487" i="12"/>
  <c r="W1487" i="12"/>
  <c r="V1488" i="12"/>
  <c r="W1488" i="12"/>
  <c r="V1489" i="12"/>
  <c r="W1489" i="12"/>
  <c r="V1490" i="12"/>
  <c r="W1490" i="12"/>
  <c r="V1491" i="12"/>
  <c r="W1491" i="12"/>
  <c r="V1492" i="12"/>
  <c r="W1492" i="12"/>
  <c r="V1493" i="12"/>
  <c r="W1493" i="12"/>
  <c r="V1494" i="12"/>
  <c r="W1494" i="12"/>
  <c r="V1495" i="12"/>
  <c r="W1495" i="12"/>
  <c r="V1496" i="12"/>
  <c r="W1496" i="12"/>
  <c r="V1497" i="12"/>
  <c r="W1497" i="12"/>
  <c r="V1498" i="12"/>
  <c r="W1498" i="12"/>
  <c r="V1499" i="12"/>
  <c r="W1499" i="12"/>
  <c r="V1500" i="12"/>
  <c r="W1500" i="12"/>
  <c r="V1501" i="12"/>
  <c r="W1501" i="12"/>
  <c r="V1502" i="12"/>
  <c r="W1502" i="12"/>
  <c r="V1503" i="12"/>
  <c r="W1503" i="12"/>
  <c r="V1504" i="12"/>
  <c r="W1504" i="12"/>
  <c r="V1505" i="12"/>
  <c r="W1505" i="12"/>
  <c r="V1506" i="12"/>
  <c r="W1506" i="12"/>
  <c r="V1507" i="12"/>
  <c r="W1507" i="12"/>
  <c r="V1508" i="12"/>
  <c r="W1508" i="12"/>
  <c r="V1509" i="12"/>
  <c r="W1509" i="12"/>
  <c r="V1510" i="12"/>
  <c r="W1510" i="12"/>
  <c r="V1511" i="12"/>
  <c r="W1511" i="12"/>
  <c r="V1512" i="12"/>
  <c r="W1512" i="12"/>
  <c r="V1513" i="12"/>
  <c r="W1513" i="12"/>
  <c r="V1514" i="12"/>
  <c r="W1514" i="12"/>
  <c r="V1515" i="12"/>
  <c r="W1515" i="12"/>
  <c r="V1516" i="12"/>
  <c r="W1516" i="12"/>
  <c r="V1517" i="12"/>
  <c r="W1517" i="12"/>
  <c r="V1518" i="12"/>
  <c r="W1518" i="12"/>
  <c r="V1519" i="12"/>
  <c r="W1519" i="12"/>
  <c r="V1520" i="12"/>
  <c r="W1520" i="12"/>
  <c r="V1521" i="12"/>
  <c r="W1521" i="12"/>
  <c r="V1522" i="12"/>
  <c r="W1522" i="12"/>
  <c r="V1523" i="12"/>
  <c r="W1523" i="12"/>
  <c r="V1524" i="12"/>
  <c r="W1524" i="12"/>
  <c r="V1525" i="12"/>
  <c r="W1525" i="12"/>
  <c r="V1526" i="12"/>
  <c r="W1526" i="12"/>
  <c r="V1527" i="12"/>
  <c r="W1527" i="12"/>
  <c r="V1528" i="12"/>
  <c r="W1528" i="12"/>
  <c r="V1529" i="12"/>
  <c r="W1529" i="12"/>
  <c r="V1530" i="12"/>
  <c r="W1530" i="12"/>
  <c r="V1531" i="12"/>
  <c r="W1531" i="12"/>
  <c r="V1532" i="12"/>
  <c r="W1532" i="12"/>
  <c r="V1533" i="12"/>
  <c r="W1533" i="12"/>
  <c r="V1534" i="12"/>
  <c r="W1534" i="12"/>
  <c r="V1535" i="12"/>
  <c r="W1535" i="12"/>
  <c r="V1536" i="12"/>
  <c r="W1536" i="12"/>
  <c r="V1537" i="12"/>
  <c r="W1537" i="12"/>
  <c r="V1538" i="12"/>
  <c r="W1538" i="12"/>
  <c r="V1539" i="12"/>
  <c r="W1539" i="12"/>
  <c r="V1540" i="12"/>
  <c r="W1540" i="12"/>
  <c r="V1541" i="12"/>
  <c r="W1541" i="12"/>
  <c r="V1542" i="12"/>
  <c r="W1542" i="12"/>
  <c r="V1543" i="12"/>
  <c r="W1543" i="12"/>
  <c r="V1544" i="12"/>
  <c r="W1544" i="12"/>
  <c r="V1545" i="12"/>
  <c r="W1545" i="12"/>
  <c r="V1546" i="12"/>
  <c r="W1546" i="12"/>
  <c r="V1547" i="12"/>
  <c r="W1547" i="12"/>
  <c r="V1548" i="12"/>
  <c r="W1548" i="12"/>
  <c r="V1549" i="12"/>
  <c r="W1549" i="12"/>
  <c r="V1550" i="12"/>
  <c r="W1550" i="12"/>
  <c r="V1551" i="12"/>
  <c r="W1551" i="12"/>
  <c r="V1552" i="12"/>
  <c r="W1552" i="12"/>
  <c r="V1553" i="12"/>
  <c r="W1553" i="12"/>
  <c r="V1554" i="12"/>
  <c r="W1554" i="12"/>
  <c r="V1555" i="12"/>
  <c r="W1555" i="12"/>
  <c r="V1556" i="12"/>
  <c r="W1556" i="12"/>
  <c r="V1557" i="12"/>
  <c r="W1557" i="12"/>
  <c r="V1558" i="12"/>
  <c r="W1558" i="12"/>
  <c r="V1559" i="12"/>
  <c r="W1559" i="12"/>
  <c r="V1560" i="12"/>
  <c r="W1560" i="12"/>
  <c r="V1561" i="12"/>
  <c r="W1561" i="12"/>
  <c r="V1562" i="12"/>
  <c r="W1562" i="12"/>
  <c r="V1563" i="12"/>
  <c r="W1563" i="12"/>
  <c r="V1564" i="12"/>
  <c r="W1564" i="12"/>
  <c r="V1565" i="12"/>
  <c r="W1565" i="12"/>
  <c r="V1566" i="12"/>
  <c r="W1566" i="12"/>
  <c r="V1567" i="12"/>
  <c r="W1567" i="12"/>
  <c r="V1568" i="12"/>
  <c r="W1568" i="12"/>
  <c r="V1569" i="12"/>
  <c r="W1569" i="12"/>
  <c r="V1570" i="12"/>
  <c r="W1570" i="12"/>
  <c r="V1571" i="12"/>
  <c r="W1571" i="12"/>
  <c r="V1572" i="12"/>
  <c r="W1572" i="12"/>
  <c r="V1573" i="12"/>
  <c r="W1573" i="12"/>
  <c r="V1574" i="12"/>
  <c r="W1574" i="12"/>
  <c r="V1575" i="12"/>
  <c r="W1575" i="12"/>
  <c r="V1576" i="12"/>
  <c r="W1576" i="12"/>
  <c r="V1577" i="12"/>
  <c r="W1577" i="12"/>
  <c r="V1578" i="12"/>
  <c r="W1578" i="12"/>
  <c r="V1579" i="12"/>
  <c r="W1579" i="12"/>
  <c r="V1580" i="12"/>
  <c r="W1580" i="12"/>
  <c r="V1581" i="12"/>
  <c r="W1581" i="12"/>
  <c r="V1582" i="12"/>
  <c r="W1582" i="12"/>
  <c r="V1583" i="12"/>
  <c r="W1583" i="12"/>
  <c r="V1584" i="12"/>
  <c r="W1584" i="12"/>
  <c r="V1585" i="12"/>
  <c r="W1585" i="12"/>
  <c r="V1586" i="12"/>
  <c r="W1586" i="12"/>
  <c r="V1587" i="12"/>
  <c r="W1587" i="12"/>
  <c r="V1588" i="12"/>
  <c r="W1588" i="12"/>
  <c r="V1589" i="12"/>
  <c r="W1589" i="12"/>
  <c r="V1590" i="12"/>
  <c r="W1590" i="12"/>
  <c r="V1591" i="12"/>
  <c r="W1591" i="12"/>
  <c r="V1592" i="12"/>
  <c r="W1592" i="12"/>
  <c r="V1593" i="12"/>
  <c r="W1593" i="12"/>
  <c r="V1594" i="12"/>
  <c r="W1594" i="12"/>
  <c r="V1595" i="12"/>
  <c r="W1595" i="12"/>
  <c r="V1596" i="12"/>
  <c r="W1596" i="12"/>
  <c r="V1597" i="12"/>
  <c r="W1597" i="12"/>
  <c r="V1598" i="12"/>
  <c r="W1598" i="12"/>
  <c r="V1599" i="12"/>
  <c r="W1599" i="12"/>
  <c r="V1600" i="12"/>
  <c r="W1600" i="12"/>
  <c r="V1601" i="12"/>
  <c r="W1601" i="12"/>
  <c r="V1602" i="12"/>
  <c r="W1602" i="12"/>
  <c r="V1603" i="12"/>
  <c r="W1603" i="12"/>
  <c r="V1604" i="12"/>
  <c r="W1604" i="12"/>
  <c r="V1605" i="12"/>
  <c r="W1605" i="12"/>
  <c r="V1606" i="12"/>
  <c r="W1606" i="12"/>
  <c r="V1607" i="12"/>
  <c r="W1607" i="12"/>
  <c r="V1608" i="12"/>
  <c r="W1608" i="12"/>
  <c r="V1609" i="12"/>
  <c r="W1609" i="12"/>
  <c r="V1610" i="12"/>
  <c r="W1610" i="12"/>
  <c r="V1611" i="12"/>
  <c r="W1611" i="12"/>
  <c r="V1612" i="12"/>
  <c r="W1612" i="12"/>
  <c r="V1613" i="12"/>
  <c r="W1613" i="12"/>
  <c r="V1614" i="12"/>
  <c r="W1614" i="12"/>
  <c r="V1615" i="12"/>
  <c r="W1615" i="12"/>
  <c r="V1616" i="12"/>
  <c r="W1616" i="12"/>
  <c r="V1617" i="12"/>
  <c r="W1617" i="12"/>
  <c r="V1618" i="12"/>
  <c r="W1618" i="12"/>
  <c r="V1619" i="12"/>
  <c r="W1619" i="12"/>
  <c r="V1620" i="12"/>
  <c r="W1620" i="12"/>
  <c r="V1621" i="12"/>
  <c r="W1621" i="12"/>
  <c r="V1622" i="12"/>
  <c r="W1622" i="12"/>
  <c r="V1623" i="12"/>
  <c r="W1623" i="12"/>
  <c r="V1624" i="12"/>
  <c r="W1624" i="12"/>
  <c r="V1625" i="12"/>
  <c r="W1625" i="12"/>
  <c r="V1626" i="12"/>
  <c r="W1626" i="12"/>
  <c r="V1627" i="12"/>
  <c r="W1627" i="12"/>
  <c r="V1628" i="12"/>
  <c r="W1628" i="12"/>
  <c r="V1629" i="12"/>
  <c r="W1629" i="12"/>
  <c r="V1630" i="12"/>
  <c r="W1630" i="12"/>
  <c r="V1631" i="12"/>
  <c r="W1631" i="12"/>
  <c r="V1632" i="12"/>
  <c r="W1632" i="12"/>
  <c r="V1633" i="12"/>
  <c r="W1633" i="12"/>
  <c r="V1634" i="12"/>
  <c r="W1634" i="12"/>
  <c r="V1635" i="12"/>
  <c r="W1635" i="12"/>
  <c r="V1636" i="12"/>
  <c r="W1636" i="12"/>
  <c r="V1637" i="12"/>
  <c r="W1637" i="12"/>
  <c r="V1638" i="12"/>
  <c r="W1638" i="12"/>
  <c r="V1639" i="12"/>
  <c r="W1639" i="12"/>
  <c r="V1640" i="12"/>
  <c r="W1640" i="12"/>
  <c r="V1641" i="12"/>
  <c r="W1641" i="12"/>
  <c r="V1642" i="12"/>
  <c r="W1642" i="12"/>
  <c r="V1643" i="12"/>
  <c r="W1643" i="12"/>
  <c r="V1644" i="12"/>
  <c r="W1644" i="12"/>
  <c r="V1645" i="12"/>
  <c r="W1645" i="12"/>
  <c r="V1646" i="12"/>
  <c r="W1646" i="12"/>
  <c r="V1647" i="12"/>
  <c r="W1647" i="12"/>
  <c r="V1648" i="12"/>
  <c r="W1648" i="12"/>
  <c r="V1649" i="12"/>
  <c r="W1649" i="12"/>
  <c r="V1650" i="12"/>
  <c r="W1650" i="12"/>
  <c r="V1651" i="12"/>
  <c r="W1651" i="12"/>
  <c r="V1652" i="12"/>
  <c r="W1652" i="12"/>
  <c r="V1653" i="12"/>
  <c r="W1653" i="12"/>
  <c r="V1654" i="12"/>
  <c r="W1654" i="12"/>
  <c r="V1655" i="12"/>
  <c r="W1655" i="12"/>
  <c r="V1656" i="12"/>
  <c r="W1656" i="12"/>
  <c r="V1657" i="12"/>
  <c r="W1657" i="12"/>
  <c r="V1658" i="12"/>
  <c r="W1658" i="12"/>
  <c r="V1659" i="12"/>
  <c r="W1659" i="12"/>
  <c r="V1660" i="12"/>
  <c r="W1660" i="12"/>
  <c r="V1661" i="12"/>
  <c r="W1661" i="12"/>
  <c r="V1662" i="12"/>
  <c r="W1662" i="12"/>
  <c r="V1663" i="12"/>
  <c r="W1663" i="12"/>
  <c r="V1664" i="12"/>
  <c r="W1664" i="12"/>
  <c r="V1665" i="12"/>
  <c r="W1665" i="12"/>
  <c r="V1666" i="12"/>
  <c r="W1666" i="12"/>
  <c r="V1667" i="12"/>
  <c r="W1667" i="12"/>
  <c r="V1668" i="12"/>
  <c r="W1668" i="12"/>
  <c r="V1669" i="12"/>
  <c r="W1669" i="12"/>
  <c r="V1670" i="12"/>
  <c r="W1670" i="12"/>
  <c r="V1671" i="12"/>
  <c r="W1671" i="12"/>
  <c r="V1672" i="12"/>
  <c r="W1672" i="12"/>
  <c r="V1673" i="12"/>
  <c r="W1673" i="12"/>
  <c r="V1674" i="12"/>
  <c r="W1674" i="12"/>
  <c r="V1675" i="12"/>
  <c r="W1675" i="12"/>
  <c r="V1676" i="12"/>
  <c r="W1676" i="12"/>
  <c r="V1677" i="12"/>
  <c r="W1677" i="12"/>
  <c r="V1678" i="12"/>
  <c r="W1678" i="12"/>
  <c r="V1679" i="12"/>
  <c r="W1679" i="12"/>
  <c r="V1680" i="12"/>
  <c r="W1680" i="12"/>
  <c r="V1681" i="12"/>
  <c r="W1681" i="12"/>
  <c r="V1682" i="12"/>
  <c r="W1682" i="12"/>
  <c r="V1683" i="12"/>
  <c r="W1683" i="12"/>
  <c r="V1684" i="12"/>
  <c r="W1684" i="12"/>
  <c r="V1685" i="12"/>
  <c r="W1685" i="12"/>
  <c r="V1686" i="12"/>
  <c r="W1686" i="12"/>
  <c r="V1687" i="12"/>
  <c r="W1687" i="12"/>
  <c r="V1688" i="12"/>
  <c r="W1688" i="12"/>
  <c r="V1689" i="12"/>
  <c r="W1689" i="12"/>
  <c r="V1690" i="12"/>
  <c r="W1690" i="12"/>
  <c r="V1691" i="12"/>
  <c r="W1691" i="12"/>
  <c r="V1692" i="12"/>
  <c r="W1692" i="12"/>
  <c r="V1693" i="12"/>
  <c r="W1693" i="12"/>
  <c r="V1694" i="12"/>
  <c r="W1694" i="12"/>
  <c r="V1695" i="12"/>
  <c r="W1695" i="12"/>
  <c r="V1696" i="12"/>
  <c r="W1696" i="12"/>
  <c r="V1697" i="12"/>
  <c r="W1697" i="12"/>
  <c r="V1698" i="12"/>
  <c r="W1698" i="12"/>
  <c r="V1699" i="12"/>
  <c r="W1699" i="12"/>
  <c r="V1700" i="12"/>
  <c r="W1700" i="12"/>
  <c r="V1701" i="12"/>
  <c r="W1701" i="12"/>
  <c r="V1702" i="12"/>
  <c r="W1702" i="12"/>
  <c r="V1703" i="12"/>
  <c r="W1703" i="12"/>
  <c r="V1704" i="12"/>
  <c r="W1704" i="12"/>
  <c r="V1705" i="12"/>
  <c r="W1705" i="12"/>
  <c r="V1706" i="12"/>
  <c r="W1706" i="12"/>
  <c r="V1707" i="12"/>
  <c r="W1707" i="12"/>
  <c r="V1708" i="12"/>
  <c r="W1708" i="12"/>
  <c r="V1709" i="12"/>
  <c r="W1709" i="12"/>
  <c r="V1710" i="12"/>
  <c r="W1710" i="12"/>
  <c r="V1711" i="12"/>
  <c r="W1711" i="12"/>
  <c r="V1712" i="12"/>
  <c r="W1712" i="12"/>
  <c r="V1713" i="12"/>
  <c r="W1713" i="12"/>
  <c r="V1714" i="12"/>
  <c r="W1714" i="12"/>
  <c r="V1715" i="12"/>
  <c r="W1715" i="12"/>
  <c r="V1716" i="12"/>
  <c r="W1716" i="12"/>
  <c r="V1717" i="12"/>
  <c r="W1717" i="12"/>
  <c r="V1718" i="12"/>
  <c r="W1718" i="12"/>
  <c r="V1719" i="12"/>
  <c r="W1719" i="12"/>
  <c r="V1720" i="12"/>
  <c r="W1720" i="12"/>
  <c r="V1721" i="12"/>
  <c r="W1721" i="12"/>
  <c r="V1722" i="12"/>
  <c r="W1722" i="12"/>
  <c r="V1723" i="12"/>
  <c r="W1723" i="12"/>
  <c r="V1724" i="12"/>
  <c r="W1724" i="12"/>
  <c r="V1725" i="12"/>
  <c r="W1725" i="12"/>
  <c r="V1726" i="12"/>
  <c r="W1726" i="12"/>
  <c r="V1727" i="12"/>
  <c r="W1727" i="12"/>
  <c r="V1728" i="12"/>
  <c r="W1728" i="12"/>
  <c r="V1729" i="12"/>
  <c r="W1729" i="12"/>
  <c r="V1730" i="12"/>
  <c r="W1730" i="12"/>
  <c r="V1731" i="12"/>
  <c r="W1731" i="12"/>
  <c r="V1732" i="12"/>
  <c r="W1732" i="12"/>
  <c r="V1733" i="12"/>
  <c r="W1733" i="12"/>
  <c r="V1734" i="12"/>
  <c r="W1734" i="12"/>
  <c r="V1735" i="12"/>
  <c r="W1735" i="12"/>
  <c r="V1736" i="12"/>
  <c r="W1736" i="12"/>
  <c r="V1737" i="12"/>
  <c r="W1737" i="12"/>
  <c r="V1738" i="12"/>
  <c r="W1738" i="12"/>
  <c r="V1739" i="12"/>
  <c r="W1739" i="12"/>
  <c r="V1740" i="12"/>
  <c r="W1740" i="12"/>
  <c r="V1741" i="12"/>
  <c r="W1741" i="12"/>
  <c r="V1742" i="12"/>
  <c r="W1742" i="12"/>
  <c r="V1743" i="12"/>
  <c r="W1743" i="12"/>
  <c r="V1744" i="12"/>
  <c r="W1744" i="12"/>
  <c r="V1745" i="12"/>
  <c r="W1745" i="12"/>
  <c r="V1746" i="12"/>
  <c r="W1746" i="12"/>
  <c r="V1747" i="12"/>
  <c r="W1747" i="12"/>
  <c r="V1748" i="12"/>
  <c r="W1748" i="12"/>
  <c r="V1749" i="12"/>
  <c r="W1749" i="12"/>
  <c r="V1750" i="12"/>
  <c r="W1750" i="12"/>
  <c r="V1751" i="12"/>
  <c r="W1751" i="12"/>
  <c r="V1752" i="12"/>
  <c r="W1752" i="12"/>
  <c r="V1753" i="12"/>
  <c r="W1753" i="12"/>
  <c r="V1754" i="12"/>
  <c r="W1754" i="12"/>
  <c r="V1755" i="12"/>
  <c r="W1755" i="12"/>
  <c r="V1756" i="12"/>
  <c r="W1756" i="12"/>
  <c r="V1757" i="12"/>
  <c r="W1757" i="12"/>
  <c r="V1758" i="12"/>
  <c r="W1758" i="12"/>
  <c r="V1759" i="12"/>
  <c r="W1759" i="12"/>
  <c r="V1760" i="12"/>
  <c r="W1760" i="12"/>
  <c r="V1761" i="12"/>
  <c r="W1761" i="12"/>
  <c r="V1762" i="12"/>
  <c r="W1762" i="12"/>
  <c r="V1763" i="12"/>
  <c r="W1763" i="12"/>
  <c r="V1764" i="12"/>
  <c r="W1764" i="12"/>
  <c r="V1765" i="12"/>
  <c r="W1765" i="12"/>
  <c r="V1766" i="12"/>
  <c r="W1766" i="12"/>
  <c r="V1767" i="12"/>
  <c r="W1767" i="12"/>
  <c r="V1768" i="12"/>
  <c r="W1768" i="12"/>
  <c r="V1769" i="12"/>
  <c r="W1769" i="12"/>
  <c r="V1770" i="12"/>
  <c r="W1770" i="12"/>
  <c r="V1771" i="12"/>
  <c r="W1771" i="12"/>
  <c r="V1772" i="12"/>
  <c r="W1772" i="12"/>
  <c r="V1773" i="12"/>
  <c r="W1773" i="12"/>
  <c r="V1774" i="12"/>
  <c r="W1774" i="12"/>
  <c r="V1775" i="12"/>
  <c r="W1775" i="12"/>
  <c r="V1776" i="12"/>
  <c r="W1776" i="12"/>
  <c r="V1777" i="12"/>
  <c r="W1777" i="12"/>
  <c r="V1778" i="12"/>
  <c r="W1778" i="12"/>
  <c r="V1779" i="12"/>
  <c r="W1779" i="12"/>
  <c r="V1780" i="12"/>
  <c r="W1780" i="12"/>
  <c r="V1781" i="12"/>
  <c r="W1781" i="12"/>
  <c r="V1782" i="12"/>
  <c r="W1782" i="12"/>
  <c r="V1783" i="12"/>
  <c r="W1783" i="12"/>
  <c r="V1784" i="12"/>
  <c r="W1784" i="12"/>
  <c r="V1785" i="12"/>
  <c r="W1785" i="12"/>
  <c r="V1786" i="12"/>
  <c r="W1786" i="12"/>
  <c r="V1787" i="12"/>
  <c r="W1787" i="12"/>
  <c r="V1788" i="12"/>
  <c r="W1788" i="12"/>
  <c r="V1789" i="12"/>
  <c r="W1789" i="12"/>
  <c r="V1790" i="12"/>
  <c r="W1790" i="12"/>
  <c r="V1791" i="12"/>
  <c r="W1791" i="12"/>
  <c r="V1792" i="12"/>
  <c r="W1792" i="12"/>
  <c r="V1793" i="12"/>
  <c r="W1793" i="12"/>
  <c r="V1794" i="12"/>
  <c r="W1794" i="12"/>
  <c r="V1795" i="12"/>
  <c r="W1795" i="12"/>
  <c r="V1796" i="12"/>
  <c r="W1796" i="12"/>
  <c r="V1797" i="12"/>
  <c r="W1797" i="12"/>
  <c r="V1798" i="12"/>
  <c r="W1798" i="12"/>
  <c r="V1799" i="12"/>
  <c r="W1799" i="12"/>
  <c r="V1800" i="12"/>
  <c r="W1800" i="12"/>
  <c r="V1801" i="12"/>
  <c r="W1801" i="12"/>
  <c r="V1802" i="12"/>
  <c r="W1802" i="12"/>
  <c r="V1803" i="12"/>
  <c r="W1803" i="12"/>
  <c r="V1804" i="12"/>
  <c r="W1804" i="12"/>
  <c r="V1805" i="12"/>
  <c r="W1805" i="12"/>
  <c r="V1806" i="12"/>
  <c r="W1806" i="12"/>
  <c r="V1807" i="12"/>
  <c r="W1807" i="12"/>
  <c r="V1808" i="12"/>
  <c r="W1808" i="12"/>
  <c r="V1809" i="12"/>
  <c r="W1809" i="12"/>
  <c r="V1810" i="12"/>
  <c r="W1810" i="12"/>
  <c r="V1811" i="12"/>
  <c r="W1811" i="12"/>
  <c r="V1812" i="12"/>
  <c r="W1812" i="12"/>
  <c r="V1813" i="12"/>
  <c r="W1813" i="12"/>
  <c r="V1814" i="12"/>
  <c r="W1814" i="12"/>
  <c r="V1815" i="12"/>
  <c r="W1815" i="12"/>
  <c r="V1816" i="12"/>
  <c r="W1816" i="12"/>
  <c r="V1817" i="12"/>
  <c r="W1817" i="12"/>
  <c r="V1818" i="12"/>
  <c r="W1818" i="12"/>
  <c r="V1819" i="12"/>
  <c r="W1819" i="12"/>
  <c r="V1820" i="12"/>
  <c r="W1820" i="12"/>
  <c r="V1821" i="12"/>
  <c r="W1821" i="12"/>
  <c r="V1822" i="12"/>
  <c r="W1822" i="12"/>
  <c r="V1823" i="12"/>
  <c r="W1823" i="12"/>
  <c r="V1824" i="12"/>
  <c r="W1824" i="12"/>
  <c r="V1825" i="12"/>
  <c r="W1825" i="12"/>
  <c r="V1826" i="12"/>
  <c r="W1826" i="12"/>
  <c r="V1827" i="12"/>
  <c r="W1827" i="12"/>
  <c r="V1828" i="12"/>
  <c r="W1828" i="12"/>
  <c r="V1829" i="12"/>
  <c r="W1829" i="12"/>
  <c r="V1830" i="12"/>
  <c r="W1830" i="12"/>
  <c r="V1831" i="12"/>
  <c r="W1831" i="12"/>
  <c r="V1832" i="12"/>
  <c r="W1832" i="12"/>
  <c r="V1833" i="12"/>
  <c r="W1833" i="12"/>
  <c r="V1834" i="12"/>
  <c r="W1834" i="12"/>
  <c r="V1835" i="12"/>
  <c r="W1835" i="12"/>
  <c r="V1836" i="12"/>
  <c r="W1836" i="12"/>
  <c r="V1837" i="12"/>
  <c r="W1837" i="12"/>
  <c r="V1838" i="12"/>
  <c r="W1838" i="12"/>
  <c r="V1839" i="12"/>
  <c r="W1839" i="12"/>
  <c r="V1840" i="12"/>
  <c r="W1840" i="12"/>
  <c r="V1841" i="12"/>
  <c r="W1841" i="12"/>
  <c r="V1842" i="12"/>
  <c r="W1842" i="12"/>
  <c r="V1843" i="12"/>
  <c r="W1843" i="12"/>
  <c r="V1844" i="12"/>
  <c r="W1844" i="12"/>
  <c r="V1845" i="12"/>
  <c r="W1845" i="12"/>
  <c r="V1846" i="12"/>
  <c r="W1846" i="12"/>
  <c r="V1847" i="12"/>
  <c r="W1847" i="12"/>
  <c r="V1848" i="12"/>
  <c r="W1848" i="12"/>
  <c r="V1849" i="12"/>
  <c r="W1849" i="12"/>
  <c r="V1850" i="12"/>
  <c r="W1850" i="12"/>
  <c r="V1851" i="12"/>
  <c r="W1851" i="12"/>
  <c r="V1852" i="12"/>
  <c r="W1852" i="12"/>
  <c r="V1853" i="12"/>
  <c r="W1853" i="12"/>
  <c r="V1854" i="12"/>
  <c r="W1854" i="12"/>
  <c r="V1855" i="12"/>
  <c r="W1855" i="12"/>
  <c r="V1856" i="12"/>
  <c r="W1856" i="12"/>
  <c r="V1857" i="12"/>
  <c r="W1857" i="12"/>
  <c r="V1858" i="12"/>
  <c r="W1858" i="12"/>
  <c r="V1859" i="12"/>
  <c r="W1859" i="12"/>
  <c r="V1860" i="12"/>
  <c r="W1860" i="12"/>
  <c r="V1861" i="12"/>
  <c r="W1861" i="12"/>
  <c r="V1862" i="12"/>
  <c r="W1862" i="12"/>
  <c r="V1863" i="12"/>
  <c r="W1863" i="12"/>
  <c r="V1864" i="12"/>
  <c r="W1864" i="12"/>
  <c r="V1865" i="12"/>
  <c r="W1865" i="12"/>
  <c r="V1866" i="12"/>
  <c r="W1866" i="12"/>
  <c r="V1867" i="12"/>
  <c r="W1867" i="12"/>
  <c r="V1868" i="12"/>
  <c r="W1868" i="12"/>
  <c r="V1869" i="12"/>
  <c r="W1869" i="12"/>
  <c r="V1870" i="12"/>
  <c r="W1870" i="12"/>
  <c r="V1871" i="12"/>
  <c r="W1871" i="12"/>
  <c r="V1872" i="12"/>
  <c r="W1872" i="12"/>
  <c r="V1873" i="12"/>
  <c r="W1873" i="12"/>
  <c r="V1874" i="12"/>
  <c r="W1874" i="12"/>
  <c r="V1875" i="12"/>
  <c r="W1875" i="12"/>
  <c r="V1876" i="12"/>
  <c r="W1876" i="12"/>
  <c r="V1877" i="12"/>
  <c r="W1877" i="12"/>
  <c r="V1878" i="12"/>
  <c r="W1878" i="12"/>
  <c r="V1879" i="12"/>
  <c r="W1879" i="12"/>
  <c r="V1880" i="12"/>
  <c r="W1880" i="12"/>
  <c r="V1881" i="12"/>
  <c r="W1881" i="12"/>
  <c r="V1882" i="12"/>
  <c r="W1882" i="12"/>
  <c r="V1883" i="12"/>
  <c r="W1883" i="12"/>
  <c r="V1884" i="12"/>
  <c r="W1884" i="12"/>
  <c r="V1885" i="12"/>
  <c r="W1885" i="12"/>
  <c r="V1886" i="12"/>
  <c r="W1886" i="12"/>
  <c r="V1887" i="12"/>
  <c r="W1887" i="12"/>
  <c r="V1888" i="12"/>
  <c r="W1888" i="12"/>
  <c r="V1889" i="12"/>
  <c r="W1889" i="12"/>
  <c r="V1892" i="12"/>
  <c r="W1892" i="12"/>
  <c r="M2" i="13"/>
  <c r="W1972" i="12"/>
  <c r="V1972" i="12"/>
  <c r="W1971" i="12"/>
  <c r="V1971" i="12"/>
  <c r="W1970" i="12"/>
  <c r="V1970" i="12"/>
  <c r="W1969" i="12"/>
  <c r="V1969" i="12"/>
  <c r="W1968" i="12"/>
  <c r="V1968" i="12"/>
  <c r="W1967" i="12"/>
  <c r="V1967" i="12"/>
  <c r="W1966" i="12"/>
  <c r="V1966" i="12"/>
  <c r="W1965" i="12"/>
  <c r="V1965" i="12"/>
  <c r="W1964" i="12"/>
  <c r="V1964" i="12"/>
  <c r="W1963" i="12"/>
  <c r="V1963" i="12"/>
  <c r="W1962" i="12"/>
  <c r="V1962" i="12"/>
  <c r="W1961" i="12"/>
  <c r="V1961" i="12"/>
  <c r="W1960" i="12"/>
  <c r="V1960" i="12"/>
  <c r="W1959" i="12"/>
  <c r="V1959" i="12"/>
  <c r="W1958" i="12"/>
  <c r="V1958" i="12"/>
  <c r="W1957" i="12"/>
  <c r="V1957" i="12"/>
  <c r="W1956" i="12"/>
  <c r="V1956" i="12"/>
  <c r="W1955" i="12"/>
  <c r="V1955" i="12"/>
  <c r="W1954" i="12"/>
  <c r="V1954" i="12"/>
  <c r="W1953" i="12"/>
  <c r="V1953" i="12"/>
  <c r="W1952" i="12"/>
  <c r="V1952" i="12"/>
  <c r="W1951" i="12"/>
  <c r="V1951" i="12"/>
  <c r="W1950" i="12"/>
  <c r="V1950" i="12"/>
  <c r="W1949" i="12"/>
  <c r="V1949" i="12"/>
  <c r="W1948" i="12"/>
  <c r="V1948" i="12"/>
  <c r="W1947" i="12"/>
  <c r="V1947" i="12"/>
  <c r="W1946" i="12"/>
  <c r="V1946" i="12"/>
  <c r="W1945" i="12"/>
  <c r="V1945" i="12"/>
  <c r="W1944" i="12"/>
  <c r="V1944" i="12"/>
  <c r="W1943" i="12"/>
  <c r="V1943" i="12"/>
  <c r="W1942" i="12"/>
  <c r="V1942" i="12"/>
  <c r="W1941" i="12"/>
  <c r="V1941" i="12"/>
  <c r="W1940" i="12"/>
  <c r="V1940" i="12"/>
  <c r="W1939" i="12"/>
  <c r="V1939" i="12"/>
  <c r="W1938" i="12"/>
  <c r="V1938" i="12"/>
  <c r="W1937" i="12"/>
  <c r="V1937" i="12"/>
  <c r="W1936" i="12"/>
  <c r="V1936" i="12"/>
  <c r="W1935" i="12"/>
  <c r="V1935" i="12"/>
  <c r="W1934" i="12"/>
  <c r="V1934" i="12"/>
  <c r="W1933" i="12"/>
  <c r="V1933" i="12"/>
  <c r="W1932" i="12"/>
  <c r="V1932" i="12"/>
  <c r="W1931" i="12"/>
  <c r="V1931" i="12"/>
  <c r="W1930" i="12"/>
  <c r="V1930" i="12"/>
  <c r="W1929" i="12"/>
  <c r="V1929" i="12"/>
  <c r="W1928" i="12"/>
  <c r="V1928" i="12"/>
  <c r="W1927" i="12"/>
  <c r="V1927" i="12"/>
  <c r="W1926" i="12"/>
  <c r="V1926" i="12"/>
  <c r="W1925" i="12"/>
  <c r="V1925" i="12"/>
  <c r="W1924" i="12"/>
  <c r="V1924" i="12"/>
  <c r="W1923" i="12"/>
  <c r="V1923" i="12"/>
  <c r="W1922" i="12"/>
  <c r="V1922" i="12"/>
  <c r="W1921" i="12"/>
  <c r="V1921" i="12"/>
  <c r="W1920" i="12"/>
  <c r="V1920" i="12"/>
  <c r="W1919" i="12"/>
  <c r="V1919" i="12"/>
  <c r="W1918" i="12"/>
  <c r="V1918" i="12"/>
  <c r="W1917" i="12"/>
  <c r="V1917" i="12"/>
  <c r="W1916" i="12"/>
  <c r="V1916" i="12"/>
  <c r="W1915" i="12"/>
  <c r="V1915" i="12"/>
  <c r="W1914" i="12"/>
  <c r="V1914" i="12"/>
  <c r="W1913" i="12"/>
  <c r="V1913" i="12"/>
  <c r="W1912" i="12"/>
  <c r="V1912" i="12"/>
  <c r="W1911" i="12"/>
  <c r="V1911" i="12"/>
  <c r="W1910" i="12"/>
  <c r="V1910" i="12"/>
  <c r="W1909" i="12"/>
  <c r="V1909" i="12"/>
  <c r="W1908" i="12"/>
  <c r="V1908" i="12"/>
  <c r="W1907" i="12"/>
  <c r="V1907" i="12"/>
  <c r="W1906" i="12"/>
  <c r="V1906" i="12"/>
  <c r="W1905" i="12"/>
  <c r="V1905" i="12"/>
  <c r="W1904" i="12"/>
  <c r="V1904" i="12"/>
  <c r="W1903" i="12"/>
  <c r="V1903" i="12"/>
  <c r="W1902" i="12"/>
  <c r="V1902" i="12"/>
  <c r="W1901" i="12"/>
  <c r="V1901" i="12"/>
  <c r="W1900" i="12"/>
  <c r="V1900" i="12"/>
  <c r="W1899" i="12"/>
  <c r="V1899" i="12"/>
  <c r="W1898" i="12"/>
  <c r="V1898" i="12"/>
  <c r="W1897" i="12"/>
  <c r="V1897" i="12"/>
  <c r="W1896" i="12"/>
  <c r="V1896" i="12"/>
  <c r="W1895" i="12"/>
  <c r="V1895" i="12"/>
  <c r="W1894" i="12"/>
  <c r="V1894" i="12"/>
  <c r="W1893" i="12"/>
  <c r="V1893" i="12"/>
  <c r="W1891" i="12"/>
  <c r="V1891" i="12"/>
  <c r="W1890" i="12"/>
  <c r="V1890" i="12"/>
  <c r="C3" i="8"/>
  <c r="C4" i="8"/>
  <c r="M32" i="8"/>
  <c r="I25" i="8"/>
  <c r="H25" i="8"/>
  <c r="G25" i="8"/>
  <c r="F25" i="8"/>
  <c r="C34" i="8"/>
  <c r="A5" i="12" l="1"/>
  <c r="AE338" i="1"/>
  <c r="AE330" i="1"/>
  <c r="L338" i="1"/>
  <c r="M338" i="1" s="1"/>
  <c r="L330" i="1"/>
  <c r="M330" i="1" s="1"/>
  <c r="J338" i="1"/>
  <c r="K338" i="1" s="1"/>
  <c r="J330" i="1"/>
  <c r="K330" i="1" s="1"/>
  <c r="G338" i="1"/>
  <c r="G330" i="1"/>
  <c r="F338" i="1"/>
  <c r="F330" i="1"/>
  <c r="E338" i="1"/>
  <c r="E330" i="1"/>
  <c r="D338" i="1"/>
  <c r="D330" i="1"/>
  <c r="C338" i="1"/>
  <c r="Q338" i="1" s="1"/>
  <c r="X338" i="1" s="1"/>
  <c r="C330" i="1"/>
  <c r="P330" i="1" s="1"/>
  <c r="R330" i="1" s="1"/>
  <c r="S330" i="1" s="1"/>
  <c r="T330" i="1" s="1"/>
  <c r="Y465" i="12"/>
  <c r="Y654" i="12"/>
  <c r="Y524" i="12"/>
  <c r="Y653" i="12"/>
  <c r="Y74" i="12"/>
  <c r="Y48" i="12"/>
  <c r="A89" i="12"/>
  <c r="Y89" i="12"/>
  <c r="A19" i="12"/>
  <c r="Y19" i="12"/>
  <c r="A2755" i="12"/>
  <c r="Y2755" i="12"/>
  <c r="A91" i="12"/>
  <c r="Y91" i="12"/>
  <c r="Y85" i="12"/>
  <c r="Y246" i="12"/>
  <c r="Y1705" i="12"/>
  <c r="Y220" i="12"/>
  <c r="A6" i="12"/>
  <c r="Y6" i="12"/>
  <c r="A12" i="12"/>
  <c r="Y12" i="12"/>
  <c r="A2756" i="12"/>
  <c r="Y2756" i="12"/>
  <c r="A2566" i="12"/>
  <c r="Y2566" i="12"/>
  <c r="A33" i="12"/>
  <c r="Y33" i="12"/>
  <c r="A8" i="12"/>
  <c r="Y8" i="12"/>
  <c r="A2744" i="12"/>
  <c r="Y2744" i="12"/>
  <c r="A2745" i="12"/>
  <c r="Y2745" i="12"/>
  <c r="A2721" i="12"/>
  <c r="Y2721" i="12"/>
  <c r="A87" i="12"/>
  <c r="Y87" i="12"/>
  <c r="A29" i="12"/>
  <c r="Y29" i="12"/>
  <c r="A14" i="12"/>
  <c r="Y14" i="12"/>
  <c r="A31" i="12"/>
  <c r="Y31" i="12"/>
  <c r="A2743" i="12"/>
  <c r="Y2743" i="12"/>
  <c r="A2754" i="12"/>
  <c r="Y2754" i="12"/>
  <c r="Y1635" i="12"/>
  <c r="A2741" i="12"/>
  <c r="Y2741" i="12"/>
  <c r="A2752" i="12"/>
  <c r="Y2752" i="12"/>
  <c r="Y815" i="12"/>
  <c r="Y112" i="12"/>
  <c r="A2740" i="12"/>
  <c r="Y2740" i="12"/>
  <c r="Y35" i="12"/>
  <c r="A2747" i="12"/>
  <c r="Y2747" i="12"/>
  <c r="A2751" i="12"/>
  <c r="Y2751" i="12"/>
  <c r="A2758" i="12"/>
  <c r="Y2758" i="12"/>
  <c r="A2757" i="12"/>
  <c r="Y2757" i="12"/>
  <c r="A2748" i="12"/>
  <c r="Y2748" i="12"/>
  <c r="Y1633" i="12"/>
  <c r="Y2715" i="12"/>
  <c r="AE12" i="1"/>
  <c r="AE16" i="1"/>
  <c r="AE20" i="1"/>
  <c r="AE24" i="1"/>
  <c r="AE28" i="1"/>
  <c r="AE32" i="1"/>
  <c r="AE36" i="1"/>
  <c r="AE40" i="1"/>
  <c r="AE44" i="1"/>
  <c r="AE48" i="1"/>
  <c r="AE52" i="1"/>
  <c r="AE56" i="1"/>
  <c r="AE60" i="1"/>
  <c r="AE64" i="1"/>
  <c r="AE68" i="1"/>
  <c r="AE72" i="1"/>
  <c r="AE76" i="1"/>
  <c r="AE80" i="1"/>
  <c r="AE84" i="1"/>
  <c r="AE88" i="1"/>
  <c r="AE92" i="1"/>
  <c r="AE96" i="1"/>
  <c r="AE100" i="1"/>
  <c r="AE104" i="1"/>
  <c r="AE108" i="1"/>
  <c r="AE112" i="1"/>
  <c r="AE116" i="1"/>
  <c r="AE120" i="1"/>
  <c r="AE124" i="1"/>
  <c r="AE128" i="1"/>
  <c r="AE132" i="1"/>
  <c r="AE136" i="1"/>
  <c r="AE140" i="1"/>
  <c r="AE144" i="1"/>
  <c r="AE148" i="1"/>
  <c r="AE152" i="1"/>
  <c r="AE156" i="1"/>
  <c r="AE160" i="1"/>
  <c r="AE164" i="1"/>
  <c r="AE168" i="1"/>
  <c r="AE172" i="1"/>
  <c r="AE176" i="1"/>
  <c r="AE180" i="1"/>
  <c r="AE184" i="1"/>
  <c r="AE188" i="1"/>
  <c r="AE192" i="1"/>
  <c r="AE196" i="1"/>
  <c r="AE200" i="1"/>
  <c r="AE204" i="1"/>
  <c r="AE208" i="1"/>
  <c r="AE212" i="1"/>
  <c r="AE216" i="1"/>
  <c r="AE220" i="1"/>
  <c r="AE224" i="1"/>
  <c r="AE228" i="1"/>
  <c r="AE232" i="1"/>
  <c r="AE236" i="1"/>
  <c r="AE240" i="1"/>
  <c r="AE244" i="1"/>
  <c r="AE248" i="1"/>
  <c r="AE252" i="1"/>
  <c r="AE256" i="1"/>
  <c r="AE260" i="1"/>
  <c r="AE264" i="1"/>
  <c r="AE268" i="1"/>
  <c r="AE272" i="1"/>
  <c r="AE276" i="1"/>
  <c r="AE280" i="1"/>
  <c r="AE284" i="1"/>
  <c r="AE288" i="1"/>
  <c r="AE292" i="1"/>
  <c r="AE296" i="1"/>
  <c r="AE300" i="1"/>
  <c r="AE304" i="1"/>
  <c r="AE308" i="1"/>
  <c r="AE312" i="1"/>
  <c r="AE316" i="1"/>
  <c r="AE320" i="1"/>
  <c r="AE324" i="1"/>
  <c r="AE328" i="1"/>
  <c r="AE13" i="1"/>
  <c r="AE17" i="1"/>
  <c r="AE21" i="1"/>
  <c r="AE25" i="1"/>
  <c r="AE29" i="1"/>
  <c r="AE33" i="1"/>
  <c r="AE37" i="1"/>
  <c r="AE41" i="1"/>
  <c r="AE45" i="1"/>
  <c r="AE49" i="1"/>
  <c r="AE53" i="1"/>
  <c r="AE57" i="1"/>
  <c r="AE61" i="1"/>
  <c r="AE65" i="1"/>
  <c r="AE69" i="1"/>
  <c r="AE73" i="1"/>
  <c r="AE77" i="1"/>
  <c r="AE81" i="1"/>
  <c r="AE85" i="1"/>
  <c r="AE89" i="1"/>
  <c r="AE93" i="1"/>
  <c r="AE97" i="1"/>
  <c r="AE101" i="1"/>
  <c r="AE105" i="1"/>
  <c r="AE109" i="1"/>
  <c r="AE113" i="1"/>
  <c r="AE117" i="1"/>
  <c r="AE121" i="1"/>
  <c r="AE125" i="1"/>
  <c r="AE129" i="1"/>
  <c r="AE133" i="1"/>
  <c r="AE137" i="1"/>
  <c r="AE141" i="1"/>
  <c r="AE145" i="1"/>
  <c r="AE149" i="1"/>
  <c r="AE153" i="1"/>
  <c r="AE157" i="1"/>
  <c r="AE161" i="1"/>
  <c r="AE165" i="1"/>
  <c r="AE169" i="1"/>
  <c r="AE173" i="1"/>
  <c r="AE177" i="1"/>
  <c r="AE181" i="1"/>
  <c r="AE185" i="1"/>
  <c r="AE189" i="1"/>
  <c r="AE193" i="1"/>
  <c r="AE197" i="1"/>
  <c r="AE201" i="1"/>
  <c r="AE205" i="1"/>
  <c r="AE209" i="1"/>
  <c r="AE213" i="1"/>
  <c r="AE217" i="1"/>
  <c r="AE221" i="1"/>
  <c r="AE225" i="1"/>
  <c r="AE229" i="1"/>
  <c r="AE233" i="1"/>
  <c r="AE237" i="1"/>
  <c r="AE241" i="1"/>
  <c r="AE245" i="1"/>
  <c r="AE249" i="1"/>
  <c r="AE253" i="1"/>
  <c r="AE257" i="1"/>
  <c r="AE261" i="1"/>
  <c r="AE265" i="1"/>
  <c r="AE269" i="1"/>
  <c r="AE273" i="1"/>
  <c r="AE277" i="1"/>
  <c r="AE281" i="1"/>
  <c r="AE285" i="1"/>
  <c r="AE289" i="1"/>
  <c r="AE293" i="1"/>
  <c r="AE297" i="1"/>
  <c r="AE301" i="1"/>
  <c r="AE305" i="1"/>
  <c r="AE309" i="1"/>
  <c r="AE313" i="1"/>
  <c r="AE317" i="1"/>
  <c r="AE321" i="1"/>
  <c r="AE325" i="1"/>
  <c r="AE329" i="1"/>
  <c r="AE334" i="1"/>
  <c r="AE339" i="1"/>
  <c r="AE343" i="1"/>
  <c r="AE347" i="1"/>
  <c r="AE351" i="1"/>
  <c r="AE14" i="1"/>
  <c r="AE18" i="1"/>
  <c r="AE22" i="1"/>
  <c r="AE26" i="1"/>
  <c r="AE30" i="1"/>
  <c r="AE34" i="1"/>
  <c r="AE38" i="1"/>
  <c r="AE42" i="1"/>
  <c r="AE46" i="1"/>
  <c r="AE50" i="1"/>
  <c r="AE54" i="1"/>
  <c r="AE58" i="1"/>
  <c r="AE62" i="1"/>
  <c r="AE66" i="1"/>
  <c r="AE70" i="1"/>
  <c r="AE74" i="1"/>
  <c r="AE78" i="1"/>
  <c r="AE82" i="1"/>
  <c r="AE86" i="1"/>
  <c r="AE90" i="1"/>
  <c r="AE94" i="1"/>
  <c r="AE98" i="1"/>
  <c r="AE102" i="1"/>
  <c r="AE106" i="1"/>
  <c r="AE110" i="1"/>
  <c r="AE114" i="1"/>
  <c r="AE118" i="1"/>
  <c r="AE122" i="1"/>
  <c r="AE126" i="1"/>
  <c r="AE130" i="1"/>
  <c r="AE134" i="1"/>
  <c r="AE138" i="1"/>
  <c r="AE142" i="1"/>
  <c r="AE146" i="1"/>
  <c r="AE150" i="1"/>
  <c r="AE154" i="1"/>
  <c r="AE158" i="1"/>
  <c r="AE162" i="1"/>
  <c r="AE166" i="1"/>
  <c r="AE170" i="1"/>
  <c r="AE174" i="1"/>
  <c r="AE178" i="1"/>
  <c r="AE182" i="1"/>
  <c r="AE186" i="1"/>
  <c r="AE190" i="1"/>
  <c r="AE194" i="1"/>
  <c r="AE198" i="1"/>
  <c r="AE202" i="1"/>
  <c r="AE206" i="1"/>
  <c r="AE210" i="1"/>
  <c r="AE214" i="1"/>
  <c r="AE218" i="1"/>
  <c r="AE222" i="1"/>
  <c r="AE226" i="1"/>
  <c r="AE230" i="1"/>
  <c r="AE234" i="1"/>
  <c r="AE238" i="1"/>
  <c r="AE242" i="1"/>
  <c r="AE246" i="1"/>
  <c r="AE250" i="1"/>
  <c r="AE254" i="1"/>
  <c r="AE258" i="1"/>
  <c r="AE262" i="1"/>
  <c r="AE266" i="1"/>
  <c r="AE270" i="1"/>
  <c r="AE274" i="1"/>
  <c r="AE278" i="1"/>
  <c r="AE282" i="1"/>
  <c r="AE286" i="1"/>
  <c r="AE290" i="1"/>
  <c r="AE294" i="1"/>
  <c r="AE298" i="1"/>
  <c r="AE302" i="1"/>
  <c r="AE306" i="1"/>
  <c r="AE310" i="1"/>
  <c r="AE314" i="1"/>
  <c r="AE318" i="1"/>
  <c r="AE322" i="1"/>
  <c r="AE326" i="1"/>
  <c r="AE19" i="1"/>
  <c r="AE51" i="1"/>
  <c r="AE83" i="1"/>
  <c r="AE115" i="1"/>
  <c r="AE147" i="1"/>
  <c r="AE179" i="1"/>
  <c r="AE211" i="1"/>
  <c r="AE243" i="1"/>
  <c r="AE275" i="1"/>
  <c r="AE307" i="1"/>
  <c r="AE337" i="1"/>
  <c r="AE352" i="1"/>
  <c r="AE356" i="1"/>
  <c r="AE360" i="1"/>
  <c r="AE364" i="1"/>
  <c r="AE368" i="1"/>
  <c r="AE372" i="1"/>
  <c r="AE376" i="1"/>
  <c r="AE380" i="1"/>
  <c r="AE384" i="1"/>
  <c r="AE388" i="1"/>
  <c r="AE392" i="1"/>
  <c r="AE396" i="1"/>
  <c r="AE400" i="1"/>
  <c r="AE404" i="1"/>
  <c r="AE408" i="1"/>
  <c r="AE412" i="1"/>
  <c r="AE416" i="1"/>
  <c r="AE420" i="1"/>
  <c r="AE424" i="1"/>
  <c r="AE428" i="1"/>
  <c r="AE432" i="1"/>
  <c r="AE436" i="1"/>
  <c r="AE440" i="1"/>
  <c r="AE444" i="1"/>
  <c r="AE448" i="1"/>
  <c r="AE452" i="1"/>
  <c r="AE456" i="1"/>
  <c r="AE460" i="1"/>
  <c r="AE464" i="1"/>
  <c r="AE468" i="1"/>
  <c r="AE472" i="1"/>
  <c r="AE476" i="1"/>
  <c r="AE480" i="1"/>
  <c r="AE484" i="1"/>
  <c r="AE488" i="1"/>
  <c r="AE492" i="1"/>
  <c r="AE496" i="1"/>
  <c r="AE500" i="1"/>
  <c r="AE504" i="1"/>
  <c r="AE508" i="1"/>
  <c r="AE512" i="1"/>
  <c r="AE516" i="1"/>
  <c r="AE520" i="1"/>
  <c r="AE524" i="1"/>
  <c r="AE528" i="1"/>
  <c r="AE532" i="1"/>
  <c r="AE536" i="1"/>
  <c r="AE540" i="1"/>
  <c r="AE544" i="1"/>
  <c r="AE548" i="1"/>
  <c r="AE552" i="1"/>
  <c r="AE556" i="1"/>
  <c r="AE560" i="1"/>
  <c r="AE564" i="1"/>
  <c r="AE568" i="1"/>
  <c r="AE572" i="1"/>
  <c r="AE576" i="1"/>
  <c r="AE580" i="1"/>
  <c r="AE584" i="1"/>
  <c r="AE588" i="1"/>
  <c r="AE592" i="1"/>
  <c r="AE596" i="1"/>
  <c r="AE600" i="1"/>
  <c r="AE604" i="1"/>
  <c r="AE608" i="1"/>
  <c r="AE612" i="1"/>
  <c r="AE616" i="1"/>
  <c r="AE620" i="1"/>
  <c r="AE39" i="1"/>
  <c r="AE71" i="1"/>
  <c r="AE103" i="1"/>
  <c r="AE135" i="1"/>
  <c r="AE167" i="1"/>
  <c r="AE199" i="1"/>
  <c r="AE231" i="1"/>
  <c r="AE263" i="1"/>
  <c r="AE295" i="1"/>
  <c r="AE327" i="1"/>
  <c r="AE333" i="1"/>
  <c r="AE348" i="1"/>
  <c r="AE27" i="1"/>
  <c r="AE59" i="1"/>
  <c r="AE91" i="1"/>
  <c r="AE123" i="1"/>
  <c r="AE155" i="1"/>
  <c r="AE187" i="1"/>
  <c r="AE219" i="1"/>
  <c r="AE251" i="1"/>
  <c r="AE283" i="1"/>
  <c r="AE315" i="1"/>
  <c r="AE344" i="1"/>
  <c r="AE353" i="1"/>
  <c r="AE357" i="1"/>
  <c r="AE361" i="1"/>
  <c r="AE365" i="1"/>
  <c r="AE369" i="1"/>
  <c r="AE373" i="1"/>
  <c r="AE377" i="1"/>
  <c r="AE381" i="1"/>
  <c r="AE385" i="1"/>
  <c r="AE389" i="1"/>
  <c r="AE393" i="1"/>
  <c r="AE397" i="1"/>
  <c r="AE401" i="1"/>
  <c r="AE405" i="1"/>
  <c r="AE409" i="1"/>
  <c r="AE413" i="1"/>
  <c r="AE417" i="1"/>
  <c r="AE421" i="1"/>
  <c r="AE425" i="1"/>
  <c r="AE429" i="1"/>
  <c r="AE433" i="1"/>
  <c r="AE437" i="1"/>
  <c r="AE441" i="1"/>
  <c r="AE445" i="1"/>
  <c r="AE449" i="1"/>
  <c r="AE453" i="1"/>
  <c r="AE457" i="1"/>
  <c r="AE461" i="1"/>
  <c r="AE465" i="1"/>
  <c r="AE469" i="1"/>
  <c r="AE473" i="1"/>
  <c r="AE477" i="1"/>
  <c r="AE481" i="1"/>
  <c r="AE485" i="1"/>
  <c r="AE489" i="1"/>
  <c r="AE493" i="1"/>
  <c r="AE497" i="1"/>
  <c r="AE501" i="1"/>
  <c r="AE505" i="1"/>
  <c r="AE509" i="1"/>
  <c r="AE513" i="1"/>
  <c r="AE517" i="1"/>
  <c r="AE521" i="1"/>
  <c r="AE525" i="1"/>
  <c r="AE529" i="1"/>
  <c r="AE533" i="1"/>
  <c r="AE537" i="1"/>
  <c r="AE541" i="1"/>
  <c r="AE545" i="1"/>
  <c r="AE549" i="1"/>
  <c r="AE553" i="1"/>
  <c r="AE557" i="1"/>
  <c r="AE561" i="1"/>
  <c r="AE565" i="1"/>
  <c r="AE569" i="1"/>
  <c r="AE573" i="1"/>
  <c r="AE577" i="1"/>
  <c r="AE581" i="1"/>
  <c r="AE585" i="1"/>
  <c r="AE589" i="1"/>
  <c r="AE593" i="1"/>
  <c r="AE597" i="1"/>
  <c r="AE601" i="1"/>
  <c r="AE605" i="1"/>
  <c r="AE15" i="1"/>
  <c r="AE47" i="1"/>
  <c r="AE79" i="1"/>
  <c r="AE111" i="1"/>
  <c r="AE143" i="1"/>
  <c r="AE175" i="1"/>
  <c r="AE207" i="1"/>
  <c r="AE239" i="1"/>
  <c r="AE271" i="1"/>
  <c r="AE303" i="1"/>
  <c r="AE340" i="1"/>
  <c r="AE349" i="1"/>
  <c r="AE35" i="1"/>
  <c r="AE67" i="1"/>
  <c r="AE99" i="1"/>
  <c r="AE131" i="1"/>
  <c r="AE163" i="1"/>
  <c r="AE195" i="1"/>
  <c r="AE227" i="1"/>
  <c r="AE259" i="1"/>
  <c r="AE291" i="1"/>
  <c r="AE323" i="1"/>
  <c r="AE335" i="1"/>
  <c r="AE345" i="1"/>
  <c r="AE354" i="1"/>
  <c r="AE358" i="1"/>
  <c r="AE362" i="1"/>
  <c r="AE366" i="1"/>
  <c r="AE370" i="1"/>
  <c r="AE374" i="1"/>
  <c r="AE378" i="1"/>
  <c r="AE382" i="1"/>
  <c r="AE386" i="1"/>
  <c r="AE390" i="1"/>
  <c r="AE394" i="1"/>
  <c r="AE398" i="1"/>
  <c r="AE402" i="1"/>
  <c r="AE406" i="1"/>
  <c r="AE410" i="1"/>
  <c r="AE414" i="1"/>
  <c r="AE418" i="1"/>
  <c r="AE422" i="1"/>
  <c r="AE426" i="1"/>
  <c r="AE430" i="1"/>
  <c r="AE434" i="1"/>
  <c r="AE438" i="1"/>
  <c r="AE442" i="1"/>
  <c r="AE446" i="1"/>
  <c r="AE450" i="1"/>
  <c r="AE454" i="1"/>
  <c r="AE458" i="1"/>
  <c r="AE462" i="1"/>
  <c r="AE466" i="1"/>
  <c r="AE470" i="1"/>
  <c r="AE474" i="1"/>
  <c r="AE478" i="1"/>
  <c r="AE482" i="1"/>
  <c r="AE486" i="1"/>
  <c r="AE490" i="1"/>
  <c r="AE494" i="1"/>
  <c r="AE498" i="1"/>
  <c r="AE502" i="1"/>
  <c r="AE506" i="1"/>
  <c r="AE510" i="1"/>
  <c r="AE514" i="1"/>
  <c r="AE518" i="1"/>
  <c r="AE522" i="1"/>
  <c r="AE526" i="1"/>
  <c r="AE530" i="1"/>
  <c r="AE534" i="1"/>
  <c r="AE538" i="1"/>
  <c r="AE542" i="1"/>
  <c r="AE546" i="1"/>
  <c r="AE550" i="1"/>
  <c r="AE554" i="1"/>
  <c r="AE558" i="1"/>
  <c r="AE562" i="1"/>
  <c r="AE566" i="1"/>
  <c r="AE570" i="1"/>
  <c r="AE574" i="1"/>
  <c r="AE578" i="1"/>
  <c r="AE582" i="1"/>
  <c r="AE586" i="1"/>
  <c r="AE590" i="1"/>
  <c r="AE594" i="1"/>
  <c r="AE598" i="1"/>
  <c r="AE602" i="1"/>
  <c r="AE606" i="1"/>
  <c r="AE610" i="1"/>
  <c r="AE614" i="1"/>
  <c r="AE618" i="1"/>
  <c r="AE23" i="1"/>
  <c r="AE55" i="1"/>
  <c r="AE87" i="1"/>
  <c r="AE119" i="1"/>
  <c r="AE151" i="1"/>
  <c r="AE183" i="1"/>
  <c r="AE215" i="1"/>
  <c r="AE247" i="1"/>
  <c r="AE279" i="1"/>
  <c r="AE311" i="1"/>
  <c r="AE331" i="1"/>
  <c r="AE341" i="1"/>
  <c r="AE350" i="1"/>
  <c r="AE11" i="1"/>
  <c r="AE43" i="1"/>
  <c r="AE75" i="1"/>
  <c r="AE107" i="1"/>
  <c r="AE139" i="1"/>
  <c r="AE171" i="1"/>
  <c r="AE203" i="1"/>
  <c r="AE235" i="1"/>
  <c r="AE267" i="1"/>
  <c r="AE299" i="1"/>
  <c r="AE336" i="1"/>
  <c r="AE346" i="1"/>
  <c r="AE355" i="1"/>
  <c r="AE359" i="1"/>
  <c r="AE363" i="1"/>
  <c r="AE367" i="1"/>
  <c r="AE371" i="1"/>
  <c r="AE375" i="1"/>
  <c r="AE379" i="1"/>
  <c r="AE383" i="1"/>
  <c r="AE387" i="1"/>
  <c r="AE391" i="1"/>
  <c r="AE395" i="1"/>
  <c r="AE399" i="1"/>
  <c r="AE403" i="1"/>
  <c r="AE407" i="1"/>
  <c r="AE411" i="1"/>
  <c r="AE415" i="1"/>
  <c r="AE419" i="1"/>
  <c r="AE423" i="1"/>
  <c r="AE427" i="1"/>
  <c r="AE431" i="1"/>
  <c r="AE435" i="1"/>
  <c r="AE439" i="1"/>
  <c r="AE443" i="1"/>
  <c r="AE447" i="1"/>
  <c r="AE451" i="1"/>
  <c r="AE455" i="1"/>
  <c r="AE459" i="1"/>
  <c r="AE463" i="1"/>
  <c r="AE467" i="1"/>
  <c r="AE471" i="1"/>
  <c r="AE475" i="1"/>
  <c r="AE479" i="1"/>
  <c r="AE483" i="1"/>
  <c r="AE487" i="1"/>
  <c r="AE491" i="1"/>
  <c r="AE495" i="1"/>
  <c r="AE499" i="1"/>
  <c r="AE503" i="1"/>
  <c r="AE507" i="1"/>
  <c r="AE511" i="1"/>
  <c r="AE515" i="1"/>
  <c r="AE519" i="1"/>
  <c r="AE523" i="1"/>
  <c r="AE527" i="1"/>
  <c r="AE531" i="1"/>
  <c r="AE535" i="1"/>
  <c r="AE539" i="1"/>
  <c r="AE223" i="1"/>
  <c r="AE332" i="1"/>
  <c r="AE709" i="1"/>
  <c r="AE255" i="1"/>
  <c r="AE547" i="1"/>
  <c r="AE575" i="1"/>
  <c r="AE591" i="1"/>
  <c r="AE630" i="1"/>
  <c r="AE638" i="1"/>
  <c r="AE646" i="1"/>
  <c r="AE654" i="1"/>
  <c r="AE662" i="1"/>
  <c r="AE670" i="1"/>
  <c r="AE678" i="1"/>
  <c r="AE682" i="1"/>
  <c r="AE690" i="1"/>
  <c r="AE698" i="1"/>
  <c r="AE706" i="1"/>
  <c r="AE714" i="1"/>
  <c r="AE718" i="1"/>
  <c r="AE726" i="1"/>
  <c r="AE734" i="1"/>
  <c r="AE742" i="1"/>
  <c r="AE750" i="1"/>
  <c r="AE756" i="1"/>
  <c r="AE760" i="1"/>
  <c r="AE772" i="1"/>
  <c r="AE776" i="1"/>
  <c r="AE784" i="1"/>
  <c r="AE603" i="1"/>
  <c r="AE633" i="1"/>
  <c r="AE653" i="1"/>
  <c r="AE673" i="1"/>
  <c r="AE685" i="1"/>
  <c r="AE713" i="1"/>
  <c r="AE733" i="1"/>
  <c r="AE753" i="1"/>
  <c r="AE775" i="1"/>
  <c r="AE31" i="1"/>
  <c r="AE287" i="1"/>
  <c r="AE342" i="1"/>
  <c r="AE579" i="1"/>
  <c r="AE617" i="1"/>
  <c r="AE622" i="1"/>
  <c r="AE626" i="1"/>
  <c r="AE634" i="1"/>
  <c r="AE642" i="1"/>
  <c r="AE650" i="1"/>
  <c r="AE658" i="1"/>
  <c r="AE666" i="1"/>
  <c r="AE674" i="1"/>
  <c r="AE686" i="1"/>
  <c r="AE694" i="1"/>
  <c r="AE702" i="1"/>
  <c r="AE710" i="1"/>
  <c r="AE722" i="1"/>
  <c r="AE730" i="1"/>
  <c r="AE738" i="1"/>
  <c r="AE746" i="1"/>
  <c r="AE754" i="1"/>
  <c r="AE762" i="1"/>
  <c r="AE768" i="1"/>
  <c r="AE780" i="1"/>
  <c r="AE788" i="1"/>
  <c r="AE559" i="1"/>
  <c r="AE641" i="1"/>
  <c r="AE665" i="1"/>
  <c r="AE701" i="1"/>
  <c r="AE729" i="1"/>
  <c r="AE783" i="1"/>
  <c r="AE63" i="1"/>
  <c r="AE319" i="1"/>
  <c r="AE555" i="1"/>
  <c r="AE599" i="1"/>
  <c r="AE611" i="1"/>
  <c r="AE755" i="1"/>
  <c r="AE763" i="1"/>
  <c r="AE769" i="1"/>
  <c r="AE777" i="1"/>
  <c r="AE781" i="1"/>
  <c r="AE789" i="1"/>
  <c r="AE609" i="1"/>
  <c r="AE629" i="1"/>
  <c r="AE661" i="1"/>
  <c r="AE697" i="1"/>
  <c r="AE725" i="1"/>
  <c r="AE749" i="1"/>
  <c r="AE771" i="1"/>
  <c r="AE95" i="1"/>
  <c r="AE543" i="1"/>
  <c r="AE571" i="1"/>
  <c r="AE587" i="1"/>
  <c r="AE623" i="1"/>
  <c r="AE627" i="1"/>
  <c r="AE631" i="1"/>
  <c r="AE635" i="1"/>
  <c r="AE639" i="1"/>
  <c r="AE643" i="1"/>
  <c r="AE647" i="1"/>
  <c r="AE651" i="1"/>
  <c r="AE655" i="1"/>
  <c r="AE659" i="1"/>
  <c r="AE663" i="1"/>
  <c r="AE667" i="1"/>
  <c r="AE671" i="1"/>
  <c r="AE675" i="1"/>
  <c r="AE679" i="1"/>
  <c r="AE683" i="1"/>
  <c r="AE687" i="1"/>
  <c r="AE691" i="1"/>
  <c r="AE695" i="1"/>
  <c r="AE699" i="1"/>
  <c r="AE703" i="1"/>
  <c r="AE707" i="1"/>
  <c r="AE711" i="1"/>
  <c r="AE715" i="1"/>
  <c r="AE719" i="1"/>
  <c r="AE723" i="1"/>
  <c r="AE727" i="1"/>
  <c r="AE731" i="1"/>
  <c r="AE735" i="1"/>
  <c r="AE739" i="1"/>
  <c r="AE743" i="1"/>
  <c r="AE747" i="1"/>
  <c r="AE751" i="1"/>
  <c r="AE757" i="1"/>
  <c r="AE761" i="1"/>
  <c r="AE773" i="1"/>
  <c r="AE785" i="1"/>
  <c r="AE191" i="1"/>
  <c r="AE583" i="1"/>
  <c r="AE621" i="1"/>
  <c r="AE637" i="1"/>
  <c r="AE649" i="1"/>
  <c r="AE689" i="1"/>
  <c r="AE717" i="1"/>
  <c r="AE741" i="1"/>
  <c r="AE765" i="1"/>
  <c r="AE787" i="1"/>
  <c r="AE127" i="1"/>
  <c r="AE563" i="1"/>
  <c r="AE607" i="1"/>
  <c r="AE619" i="1"/>
  <c r="AE615" i="1"/>
  <c r="AE625" i="1"/>
  <c r="AE657" i="1"/>
  <c r="AE677" i="1"/>
  <c r="AE693" i="1"/>
  <c r="AE721" i="1"/>
  <c r="AE745" i="1"/>
  <c r="AE767" i="1"/>
  <c r="AE159" i="1"/>
  <c r="AE551" i="1"/>
  <c r="AE595" i="1"/>
  <c r="AE613" i="1"/>
  <c r="AE624" i="1"/>
  <c r="AE628" i="1"/>
  <c r="AE632" i="1"/>
  <c r="AE636" i="1"/>
  <c r="AE640" i="1"/>
  <c r="AE644" i="1"/>
  <c r="AE648" i="1"/>
  <c r="AE652" i="1"/>
  <c r="AE656" i="1"/>
  <c r="AE660" i="1"/>
  <c r="AE664" i="1"/>
  <c r="AE668" i="1"/>
  <c r="AE672" i="1"/>
  <c r="AE676" i="1"/>
  <c r="AE680" i="1"/>
  <c r="AE684" i="1"/>
  <c r="AE688" i="1"/>
  <c r="AE692" i="1"/>
  <c r="AE696" i="1"/>
  <c r="AE700" i="1"/>
  <c r="AE704" i="1"/>
  <c r="AE708" i="1"/>
  <c r="AE712" i="1"/>
  <c r="AE716" i="1"/>
  <c r="AE720" i="1"/>
  <c r="AE724" i="1"/>
  <c r="AE728" i="1"/>
  <c r="AE732" i="1"/>
  <c r="AE736" i="1"/>
  <c r="AE740" i="1"/>
  <c r="AE744" i="1"/>
  <c r="AE748" i="1"/>
  <c r="AE752" i="1"/>
  <c r="AE758" i="1"/>
  <c r="AE764" i="1"/>
  <c r="AE766" i="1"/>
  <c r="AE770" i="1"/>
  <c r="AE774" i="1"/>
  <c r="AE778" i="1"/>
  <c r="AE782" i="1"/>
  <c r="AE786" i="1"/>
  <c r="AE567" i="1"/>
  <c r="AE645" i="1"/>
  <c r="AE669" i="1"/>
  <c r="AE681" i="1"/>
  <c r="AE705" i="1"/>
  <c r="AE737" i="1"/>
  <c r="AE759" i="1"/>
  <c r="AE779" i="1"/>
  <c r="Y191" i="12"/>
  <c r="Y689" i="12"/>
  <c r="Y195" i="12"/>
  <c r="Y1709" i="12"/>
  <c r="Y1690" i="12"/>
  <c r="Y129" i="12"/>
  <c r="A2750" i="12"/>
  <c r="Y2750" i="12"/>
  <c r="A2753" i="12"/>
  <c r="Y2753" i="12"/>
  <c r="A1567" i="12"/>
  <c r="Y1567" i="12"/>
  <c r="Y1679" i="12"/>
  <c r="Y691" i="12"/>
  <c r="C3" i="14"/>
  <c r="Y696" i="12"/>
  <c r="Y317" i="12"/>
  <c r="Y285" i="12"/>
  <c r="Y274" i="12"/>
  <c r="Y1752" i="12"/>
  <c r="Y504" i="12"/>
  <c r="L498" i="1"/>
  <c r="M498" i="1" s="1"/>
  <c r="L488" i="1"/>
  <c r="M488" i="1" s="1"/>
  <c r="L480" i="1"/>
  <c r="M480" i="1" s="1"/>
  <c r="L471" i="1"/>
  <c r="M471" i="1" s="1"/>
  <c r="L463" i="1"/>
  <c r="M463" i="1" s="1"/>
  <c r="L454" i="1"/>
  <c r="M454" i="1" s="1"/>
  <c r="J498" i="1"/>
  <c r="J488" i="1"/>
  <c r="J480" i="1"/>
  <c r="J471" i="1"/>
  <c r="J463" i="1"/>
  <c r="J454" i="1"/>
  <c r="G498" i="1"/>
  <c r="G488" i="1"/>
  <c r="G480" i="1"/>
  <c r="G471" i="1"/>
  <c r="G463" i="1"/>
  <c r="G454" i="1"/>
  <c r="F498" i="1"/>
  <c r="F488" i="1"/>
  <c r="F480" i="1"/>
  <c r="F471" i="1"/>
  <c r="F463" i="1"/>
  <c r="F454" i="1"/>
  <c r="E498" i="1"/>
  <c r="E488" i="1"/>
  <c r="E480" i="1"/>
  <c r="E471" i="1"/>
  <c r="E463" i="1"/>
  <c r="E454" i="1"/>
  <c r="D498" i="1"/>
  <c r="D488" i="1"/>
  <c r="D480" i="1"/>
  <c r="D471" i="1"/>
  <c r="D463" i="1"/>
  <c r="D454" i="1"/>
  <c r="C498" i="1"/>
  <c r="C488" i="1"/>
  <c r="C480" i="1"/>
  <c r="C471" i="1"/>
  <c r="C463" i="1"/>
  <c r="C454" i="1"/>
  <c r="Y1895" i="12"/>
  <c r="Y326" i="12"/>
  <c r="Y1498" i="12"/>
  <c r="Y305" i="12"/>
  <c r="Y1532" i="12"/>
  <c r="Y233" i="12"/>
  <c r="Y331" i="12"/>
  <c r="Y1894" i="12"/>
  <c r="Y1792" i="12"/>
  <c r="Y1935" i="12"/>
  <c r="Y408" i="12"/>
  <c r="Y166" i="12"/>
  <c r="L315" i="1"/>
  <c r="M315" i="1" s="1"/>
  <c r="J315" i="1"/>
  <c r="G315" i="1"/>
  <c r="F315" i="1"/>
  <c r="E315" i="1"/>
  <c r="D315" i="1"/>
  <c r="C315" i="1"/>
  <c r="Y735" i="12"/>
  <c r="Y624" i="12"/>
  <c r="Y381" i="12"/>
  <c r="Y574" i="12"/>
  <c r="Y2431" i="12"/>
  <c r="Y675" i="12"/>
  <c r="Y1658" i="12"/>
  <c r="Y679" i="12"/>
  <c r="Y537" i="12"/>
  <c r="Y1619" i="12"/>
  <c r="Y399" i="12"/>
  <c r="Y458" i="12"/>
  <c r="A2742" i="12"/>
  <c r="Y2742" i="12"/>
  <c r="A2749" i="12"/>
  <c r="Y2749" i="12"/>
  <c r="A481" i="12"/>
  <c r="Y481" i="12"/>
  <c r="A2746" i="12"/>
  <c r="Y2746" i="12"/>
  <c r="Y1898" i="12"/>
  <c r="Y1797" i="12"/>
  <c r="Y834" i="12"/>
  <c r="Y740" i="12"/>
  <c r="Y721" i="12"/>
  <c r="Y683" i="12"/>
  <c r="Y390" i="12"/>
  <c r="Y344" i="12"/>
  <c r="A2625" i="12"/>
  <c r="Y2625" i="12"/>
  <c r="A2677" i="12"/>
  <c r="Y2677" i="12"/>
  <c r="A485" i="12"/>
  <c r="Y485" i="12"/>
  <c r="Y1929" i="12"/>
  <c r="A4" i="12"/>
  <c r="J9" i="1"/>
  <c r="B2" i="14" s="1"/>
  <c r="Y1881" i="12"/>
  <c r="Y1991" i="12"/>
  <c r="Y2713" i="12"/>
  <c r="Y2689" i="12"/>
  <c r="A2689" i="12"/>
  <c r="Y2669" i="12"/>
  <c r="A2669" i="12"/>
  <c r="Y2654" i="12"/>
  <c r="A2654" i="12"/>
  <c r="Y2642" i="12"/>
  <c r="A2642" i="12"/>
  <c r="Y2389" i="12"/>
  <c r="A2389" i="12"/>
  <c r="Y1959" i="12"/>
  <c r="A1959" i="12"/>
  <c r="Y1972" i="12"/>
  <c r="A1972" i="12"/>
  <c r="Y1955" i="12"/>
  <c r="A1955" i="12"/>
  <c r="Y1943" i="12"/>
  <c r="A1943" i="12"/>
  <c r="A2739" i="12"/>
  <c r="Y2722" i="12"/>
  <c r="A2722" i="12"/>
  <c r="Y2717" i="12"/>
  <c r="A2717" i="12"/>
  <c r="Y2714" i="12"/>
  <c r="Y2712" i="12"/>
  <c r="Y2710" i="12"/>
  <c r="A2710" i="12"/>
  <c r="Y2707" i="12"/>
  <c r="A2707" i="12"/>
  <c r="Y2704" i="12"/>
  <c r="A2704" i="12"/>
  <c r="Y2701" i="12"/>
  <c r="A2701" i="12"/>
  <c r="Y2693" i="12"/>
  <c r="A2693" i="12"/>
  <c r="Y2690" i="12"/>
  <c r="A2690" i="12"/>
  <c r="Y2687" i="12"/>
  <c r="A2687" i="12"/>
  <c r="Y2678" i="12"/>
  <c r="A2678" i="12"/>
  <c r="Y2673" i="12"/>
  <c r="A2673" i="12"/>
  <c r="Y2667" i="12"/>
  <c r="A2667" i="12"/>
  <c r="Y2661" i="12"/>
  <c r="A2661" i="12"/>
  <c r="Y2640" i="12"/>
  <c r="A2640" i="12"/>
  <c r="Y2616" i="12"/>
  <c r="A2616" i="12"/>
  <c r="Y2613" i="12"/>
  <c r="A2613" i="12"/>
  <c r="Y2597" i="12"/>
  <c r="Y2586" i="12"/>
  <c r="A2586" i="12"/>
  <c r="Y2577" i="12"/>
  <c r="A2577" i="12"/>
  <c r="Y2567" i="12"/>
  <c r="A2567" i="12"/>
  <c r="Y2558" i="12"/>
  <c r="A2558" i="12"/>
  <c r="Y2540" i="12"/>
  <c r="A2540" i="12"/>
  <c r="Y2530" i="12"/>
  <c r="A2530" i="12"/>
  <c r="Y2514" i="12"/>
  <c r="A2514" i="12"/>
  <c r="Y2505" i="12"/>
  <c r="A2505" i="12"/>
  <c r="Y2495" i="12"/>
  <c r="A2495" i="12"/>
  <c r="Y2485" i="12"/>
  <c r="A2485" i="12"/>
  <c r="Y2475" i="12"/>
  <c r="A2475" i="12"/>
  <c r="Y2465" i="12"/>
  <c r="A2465" i="12"/>
  <c r="Y2452" i="12"/>
  <c r="A2452" i="12"/>
  <c r="Y2439" i="12"/>
  <c r="A2439" i="12"/>
  <c r="Y2427" i="12"/>
  <c r="A2427" i="12"/>
  <c r="Y2417" i="12"/>
  <c r="A2417" i="12"/>
  <c r="Y2407" i="12"/>
  <c r="A2407" i="12"/>
  <c r="Y2397" i="12"/>
  <c r="A2397" i="12"/>
  <c r="Y2387" i="12"/>
  <c r="A2387" i="12"/>
  <c r="Y2377" i="12"/>
  <c r="A2377" i="12"/>
  <c r="Y2374" i="12"/>
  <c r="A2374" i="12"/>
  <c r="Y2364" i="12"/>
  <c r="A2364" i="12"/>
  <c r="Y2354" i="12"/>
  <c r="A2354" i="12"/>
  <c r="Y2344" i="12"/>
  <c r="A2344" i="12"/>
  <c r="Y2334" i="12"/>
  <c r="A2334" i="12"/>
  <c r="Y2324" i="12"/>
  <c r="A2324" i="12"/>
  <c r="Y2314" i="12"/>
  <c r="A2314" i="12"/>
  <c r="Y2304" i="12"/>
  <c r="A2304" i="12"/>
  <c r="Y2294" i="12"/>
  <c r="A2294" i="12"/>
  <c r="Y2284" i="12"/>
  <c r="A2284" i="12"/>
  <c r="Y2274" i="12"/>
  <c r="A2274" i="12"/>
  <c r="Y2258" i="12"/>
  <c r="A2258" i="12"/>
  <c r="Y2248" i="12"/>
  <c r="A2248" i="12"/>
  <c r="Y2238" i="12"/>
  <c r="A2238" i="12"/>
  <c r="Y2228" i="12"/>
  <c r="A2228" i="12"/>
  <c r="Y2218" i="12"/>
  <c r="A2218" i="12"/>
  <c r="Y2208" i="12"/>
  <c r="A2208" i="12"/>
  <c r="Y2198" i="12"/>
  <c r="A2198" i="12"/>
  <c r="Y2188" i="12"/>
  <c r="A2188" i="12"/>
  <c r="Y2185" i="12"/>
  <c r="A2185" i="12"/>
  <c r="Y2175" i="12"/>
  <c r="A2175" i="12"/>
  <c r="Y2165" i="12"/>
  <c r="A2165" i="12"/>
  <c r="Y2155" i="12"/>
  <c r="A2155" i="12"/>
  <c r="Y2145" i="12"/>
  <c r="A2145" i="12"/>
  <c r="Y2135" i="12"/>
  <c r="A2135" i="12"/>
  <c r="Y2131" i="12"/>
  <c r="Y2122" i="12"/>
  <c r="A2122" i="12"/>
  <c r="Y2112" i="12"/>
  <c r="A2112" i="12"/>
  <c r="Y2102" i="12"/>
  <c r="A2102" i="12"/>
  <c r="Y2092" i="12"/>
  <c r="A2092" i="12"/>
  <c r="Y2082" i="12"/>
  <c r="A2082" i="12"/>
  <c r="Y2072" i="12"/>
  <c r="A2072" i="12"/>
  <c r="Y2062" i="12"/>
  <c r="A2062" i="12"/>
  <c r="Y2052" i="12"/>
  <c r="A2052" i="12"/>
  <c r="Y2042" i="12"/>
  <c r="A2042" i="12"/>
  <c r="Y2032" i="12"/>
  <c r="A2032" i="12"/>
  <c r="Y2022" i="12"/>
  <c r="A2022" i="12"/>
  <c r="Y2012" i="12"/>
  <c r="A2012" i="12"/>
  <c r="Y2002" i="12"/>
  <c r="A2002" i="12"/>
  <c r="Y1992" i="12"/>
  <c r="A1992" i="12"/>
  <c r="Y1989" i="12"/>
  <c r="A1989" i="12"/>
  <c r="Y1976" i="12"/>
  <c r="A1976" i="12"/>
  <c r="A2736" i="12"/>
  <c r="Y2698" i="12"/>
  <c r="A2698" i="12"/>
  <c r="Y2622" i="12"/>
  <c r="A2622" i="12"/>
  <c r="Y2561" i="12"/>
  <c r="A2561" i="12"/>
  <c r="Y2543" i="12"/>
  <c r="A2543" i="12"/>
  <c r="Y2523" i="12"/>
  <c r="A2523" i="12"/>
  <c r="Y2478" i="12"/>
  <c r="A2478" i="12"/>
  <c r="Y2455" i="12"/>
  <c r="A2455" i="12"/>
  <c r="Y2432" i="12"/>
  <c r="A2432" i="12"/>
  <c r="Y2420" i="12"/>
  <c r="A2420" i="12"/>
  <c r="Y2410" i="12"/>
  <c r="A2410" i="12"/>
  <c r="Y2390" i="12"/>
  <c r="A2390" i="12"/>
  <c r="Y2380" i="12"/>
  <c r="A2380" i="12"/>
  <c r="Y2367" i="12"/>
  <c r="A2367" i="12"/>
  <c r="Y2337" i="12"/>
  <c r="A2337" i="12"/>
  <c r="Y2327" i="12"/>
  <c r="A2327" i="12"/>
  <c r="Y2307" i="12"/>
  <c r="A2307" i="12"/>
  <c r="Y2267" i="12"/>
  <c r="A2267" i="12"/>
  <c r="Y2251" i="12"/>
  <c r="A2251" i="12"/>
  <c r="Y2178" i="12"/>
  <c r="A2178" i="12"/>
  <c r="Y2095" i="12"/>
  <c r="A2095" i="12"/>
  <c r="Y1982" i="12"/>
  <c r="A1982" i="12"/>
  <c r="Y1950" i="12"/>
  <c r="A1950" i="12"/>
  <c r="Y1968" i="12"/>
  <c r="A1968" i="12"/>
  <c r="Y1953" i="12"/>
  <c r="A1953" i="12"/>
  <c r="Y1939" i="12"/>
  <c r="A1939" i="12"/>
  <c r="A2733" i="12"/>
  <c r="Y2730" i="12"/>
  <c r="A2730" i="12"/>
  <c r="Y2719" i="12"/>
  <c r="A2719" i="12"/>
  <c r="Y2695" i="12"/>
  <c r="A2695" i="12"/>
  <c r="Y2683" i="12"/>
  <c r="A2683" i="12"/>
  <c r="Y2675" i="12"/>
  <c r="A2675" i="12"/>
  <c r="Y2652" i="12"/>
  <c r="A2652" i="12"/>
  <c r="Y2649" i="12"/>
  <c r="A2649" i="12"/>
  <c r="Y2636" i="12"/>
  <c r="A2636" i="12"/>
  <c r="Y2633" i="12"/>
  <c r="A2633" i="12"/>
  <c r="Y2627" i="12"/>
  <c r="A2627" i="12"/>
  <c r="Y2609" i="12"/>
  <c r="A2609" i="12"/>
  <c r="Y2606" i="12"/>
  <c r="A2606" i="12"/>
  <c r="Y2603" i="12"/>
  <c r="A2603" i="12"/>
  <c r="Y2600" i="12"/>
  <c r="A2600" i="12"/>
  <c r="Y2594" i="12"/>
  <c r="A2594" i="12"/>
  <c r="Y2591" i="12"/>
  <c r="A2591" i="12"/>
  <c r="Y2573" i="12"/>
  <c r="A2573" i="12"/>
  <c r="Y2549" i="12"/>
  <c r="A2549" i="12"/>
  <c r="Y2546" i="12"/>
  <c r="A2546" i="12"/>
  <c r="Y2536" i="12"/>
  <c r="A2536" i="12"/>
  <c r="Y2526" i="12"/>
  <c r="A2526" i="12"/>
  <c r="Y2522" i="12"/>
  <c r="Y2520" i="12"/>
  <c r="A2520" i="12"/>
  <c r="Y2510" i="12"/>
  <c r="A2510" i="12"/>
  <c r="Y2501" i="12"/>
  <c r="A2501" i="12"/>
  <c r="Y2491" i="12"/>
  <c r="A2491" i="12"/>
  <c r="Y2481" i="12"/>
  <c r="A2481" i="12"/>
  <c r="Y2471" i="12"/>
  <c r="A2471" i="12"/>
  <c r="Y2461" i="12"/>
  <c r="A2461" i="12"/>
  <c r="Y2448" i="12"/>
  <c r="A2448" i="12"/>
  <c r="Y2435" i="12"/>
  <c r="A2435" i="12"/>
  <c r="Y2423" i="12"/>
  <c r="A2423" i="12"/>
  <c r="Y2413" i="12"/>
  <c r="A2413" i="12"/>
  <c r="Y2403" i="12"/>
  <c r="A2403" i="12"/>
  <c r="Y2393" i="12"/>
  <c r="A2393" i="12"/>
  <c r="Y2383" i="12"/>
  <c r="A2383" i="12"/>
  <c r="Y2370" i="12"/>
  <c r="A2370" i="12"/>
  <c r="Y2360" i="12"/>
  <c r="A2360" i="12"/>
  <c r="Y2350" i="12"/>
  <c r="A2350" i="12"/>
  <c r="Y2340" i="12"/>
  <c r="A2340" i="12"/>
  <c r="Y2330" i="12"/>
  <c r="A2330" i="12"/>
  <c r="Y2320" i="12"/>
  <c r="A2320" i="12"/>
  <c r="Y2310" i="12"/>
  <c r="A2310" i="12"/>
  <c r="Y2300" i="12"/>
  <c r="A2300" i="12"/>
  <c r="Y2290" i="12"/>
  <c r="A2290" i="12"/>
  <c r="Y2280" i="12"/>
  <c r="A2280" i="12"/>
  <c r="Y2270" i="12"/>
  <c r="A2270" i="12"/>
  <c r="Y2254" i="12"/>
  <c r="A2254" i="12"/>
  <c r="Y2244" i="12"/>
  <c r="A2244" i="12"/>
  <c r="Y2234" i="12"/>
  <c r="A2234" i="12"/>
  <c r="Y2224" i="12"/>
  <c r="A2224" i="12"/>
  <c r="Y2214" i="12"/>
  <c r="A2214" i="12"/>
  <c r="Y2204" i="12"/>
  <c r="A2204" i="12"/>
  <c r="Y2194" i="12"/>
  <c r="A2194" i="12"/>
  <c r="Y2181" i="12"/>
  <c r="A2181" i="12"/>
  <c r="Y2171" i="12"/>
  <c r="A2171" i="12"/>
  <c r="Y2161" i="12"/>
  <c r="A2161" i="12"/>
  <c r="Y2151" i="12"/>
  <c r="A2151" i="12"/>
  <c r="Y2141" i="12"/>
  <c r="A2141" i="12"/>
  <c r="Y2128" i="12"/>
  <c r="A2128" i="12"/>
  <c r="Y2118" i="12"/>
  <c r="A2118" i="12"/>
  <c r="Y2108" i="12"/>
  <c r="A2108" i="12"/>
  <c r="Y2098" i="12"/>
  <c r="A2098" i="12"/>
  <c r="Y2088" i="12"/>
  <c r="A2088" i="12"/>
  <c r="Y2078" i="12"/>
  <c r="A2078" i="12"/>
  <c r="Y2068" i="12"/>
  <c r="A2068" i="12"/>
  <c r="Y2058" i="12"/>
  <c r="A2058" i="12"/>
  <c r="Y2048" i="12"/>
  <c r="A2048" i="12"/>
  <c r="Y2038" i="12"/>
  <c r="A2038" i="12"/>
  <c r="Y2028" i="12"/>
  <c r="A2028" i="12"/>
  <c r="Y2018" i="12"/>
  <c r="A2018" i="12"/>
  <c r="Y2008" i="12"/>
  <c r="A2008" i="12"/>
  <c r="Y1998" i="12"/>
  <c r="A1998" i="12"/>
  <c r="Y1985" i="12"/>
  <c r="A1985" i="12"/>
  <c r="Y1957" i="12"/>
  <c r="A1957" i="12"/>
  <c r="Y1970" i="12"/>
  <c r="A1970" i="12"/>
  <c r="Y1954" i="12"/>
  <c r="A1954" i="12"/>
  <c r="Y1941" i="12"/>
  <c r="A1941" i="12"/>
  <c r="Y2670" i="12"/>
  <c r="A2670" i="12"/>
  <c r="Y2658" i="12"/>
  <c r="A2658" i="12"/>
  <c r="Y2655" i="12"/>
  <c r="A2655" i="12"/>
  <c r="Y2646" i="12"/>
  <c r="A2646" i="12"/>
  <c r="Y2643" i="12"/>
  <c r="A2643" i="12"/>
  <c r="Y2630" i="12"/>
  <c r="A2630" i="12"/>
  <c r="Y2619" i="12"/>
  <c r="A2619" i="12"/>
  <c r="Y2580" i="12"/>
  <c r="A2580" i="12"/>
  <c r="Y2570" i="12"/>
  <c r="A2570" i="12"/>
  <c r="Y2564" i="12"/>
  <c r="A2564" i="12"/>
  <c r="Y2533" i="12"/>
  <c r="A2533" i="12"/>
  <c r="Y2517" i="12"/>
  <c r="A2517" i="12"/>
  <c r="Y2498" i="12"/>
  <c r="A2498" i="12"/>
  <c r="Y2488" i="12"/>
  <c r="A2488" i="12"/>
  <c r="Y2468" i="12"/>
  <c r="A2468" i="12"/>
  <c r="Y2458" i="12"/>
  <c r="A2458" i="12"/>
  <c r="Y2442" i="12"/>
  <c r="A2442" i="12"/>
  <c r="Y2400" i="12"/>
  <c r="A2400" i="12"/>
  <c r="Y2357" i="12"/>
  <c r="A2357" i="12"/>
  <c r="Y2347" i="12"/>
  <c r="A2347" i="12"/>
  <c r="Y2317" i="12"/>
  <c r="A2317" i="12"/>
  <c r="Y2297" i="12"/>
  <c r="A2297" i="12"/>
  <c r="Y2287" i="12"/>
  <c r="A2287" i="12"/>
  <c r="Y2277" i="12"/>
  <c r="A2277" i="12"/>
  <c r="Y2264" i="12"/>
  <c r="A2264" i="12"/>
  <c r="Y2261" i="12"/>
  <c r="A2261" i="12"/>
  <c r="Y2241" i="12"/>
  <c r="A2241" i="12"/>
  <c r="Y2231" i="12"/>
  <c r="A2231" i="12"/>
  <c r="Y2221" i="12"/>
  <c r="A2221" i="12"/>
  <c r="Y2211" i="12"/>
  <c r="A2211" i="12"/>
  <c r="Y2201" i="12"/>
  <c r="A2201" i="12"/>
  <c r="Y2191" i="12"/>
  <c r="A2191" i="12"/>
  <c r="Y2168" i="12"/>
  <c r="A2168" i="12"/>
  <c r="Y2158" i="12"/>
  <c r="A2158" i="12"/>
  <c r="Y2148" i="12"/>
  <c r="A2148" i="12"/>
  <c r="Y2138" i="12"/>
  <c r="A2138" i="12"/>
  <c r="Y2125" i="12"/>
  <c r="A2125" i="12"/>
  <c r="Y2115" i="12"/>
  <c r="A2115" i="12"/>
  <c r="Y2105" i="12"/>
  <c r="A2105" i="12"/>
  <c r="Y2085" i="12"/>
  <c r="A2085" i="12"/>
  <c r="Y2075" i="12"/>
  <c r="A2075" i="12"/>
  <c r="Y2065" i="12"/>
  <c r="A2065" i="12"/>
  <c r="Y2055" i="12"/>
  <c r="A2055" i="12"/>
  <c r="Y2045" i="12"/>
  <c r="A2045" i="12"/>
  <c r="Y2035" i="12"/>
  <c r="A2035" i="12"/>
  <c r="Y2025" i="12"/>
  <c r="A2025" i="12"/>
  <c r="Y2015" i="12"/>
  <c r="A2015" i="12"/>
  <c r="Y2005" i="12"/>
  <c r="A2005" i="12"/>
  <c r="Y1995" i="12"/>
  <c r="A1995" i="12"/>
  <c r="Y1979" i="12"/>
  <c r="A1979" i="12"/>
  <c r="Y1948" i="12"/>
  <c r="A1948" i="12"/>
  <c r="Y1967" i="12"/>
  <c r="A1967" i="12"/>
  <c r="Y1952" i="12"/>
  <c r="A1952" i="12"/>
  <c r="Y1938" i="12"/>
  <c r="A1938" i="12"/>
  <c r="Y2727" i="12"/>
  <c r="A2727" i="12"/>
  <c r="Y2724" i="12"/>
  <c r="A2724" i="12"/>
  <c r="Y2716" i="12"/>
  <c r="A2716" i="12"/>
  <c r="Y2706" i="12"/>
  <c r="A2706" i="12"/>
  <c r="Y2703" i="12"/>
  <c r="A2703" i="12"/>
  <c r="Y2686" i="12"/>
  <c r="A2686" i="12"/>
  <c r="Y2680" i="12"/>
  <c r="A2680" i="12"/>
  <c r="Y2666" i="12"/>
  <c r="A2666" i="12"/>
  <c r="Y2663" i="12"/>
  <c r="A2663" i="12"/>
  <c r="Y2660" i="12"/>
  <c r="A2660" i="12"/>
  <c r="Y2639" i="12"/>
  <c r="A2639" i="12"/>
  <c r="Y2615" i="12"/>
  <c r="A2615" i="12"/>
  <c r="Y2612" i="12"/>
  <c r="A2612" i="12"/>
  <c r="Y2588" i="12"/>
  <c r="A2588" i="12"/>
  <c r="Y2585" i="12"/>
  <c r="A2585" i="12"/>
  <c r="Y2582" i="12"/>
  <c r="A2582" i="12"/>
  <c r="Y2576" i="12"/>
  <c r="A2576" i="12"/>
  <c r="Y2539" i="12"/>
  <c r="A2539" i="12"/>
  <c r="Y2529" i="12"/>
  <c r="A2529" i="12"/>
  <c r="Y2513" i="12"/>
  <c r="A2513" i="12"/>
  <c r="Y2507" i="12"/>
  <c r="A2507" i="12"/>
  <c r="Y2504" i="12"/>
  <c r="A2504" i="12"/>
  <c r="Y2494" i="12"/>
  <c r="A2494" i="12"/>
  <c r="Y2484" i="12"/>
  <c r="A2484" i="12"/>
  <c r="Y2474" i="12"/>
  <c r="A2474" i="12"/>
  <c r="Y2464" i="12"/>
  <c r="A2464" i="12"/>
  <c r="Y2451" i="12"/>
  <c r="A2451" i="12"/>
  <c r="Y2438" i="12"/>
  <c r="A2438" i="12"/>
  <c r="Y2429" i="12"/>
  <c r="A2429" i="12"/>
  <c r="Y2426" i="12"/>
  <c r="A2426" i="12"/>
  <c r="Y2416" i="12"/>
  <c r="A2416" i="12"/>
  <c r="Y2406" i="12"/>
  <c r="A2406" i="12"/>
  <c r="Y2396" i="12"/>
  <c r="A2396" i="12"/>
  <c r="Y2386" i="12"/>
  <c r="A2386" i="12"/>
  <c r="Y2376" i="12"/>
  <c r="A2376" i="12"/>
  <c r="Y2373" i="12"/>
  <c r="A2373" i="12"/>
  <c r="Y2363" i="12"/>
  <c r="A2363" i="12"/>
  <c r="Y2353" i="12"/>
  <c r="A2353" i="12"/>
  <c r="Y2343" i="12"/>
  <c r="A2343" i="12"/>
  <c r="Y2333" i="12"/>
  <c r="A2333" i="12"/>
  <c r="Y2323" i="12"/>
  <c r="A2323" i="12"/>
  <c r="Y2313" i="12"/>
  <c r="A2313" i="12"/>
  <c r="Y2303" i="12"/>
  <c r="A2303" i="12"/>
  <c r="Y2293" i="12"/>
  <c r="A2293" i="12"/>
  <c r="Y2283" i="12"/>
  <c r="A2283" i="12"/>
  <c r="Y2273" i="12"/>
  <c r="A2273" i="12"/>
  <c r="Y2257" i="12"/>
  <c r="A2257" i="12"/>
  <c r="Y2247" i="12"/>
  <c r="A2247" i="12"/>
  <c r="Y2237" i="12"/>
  <c r="A2237" i="12"/>
  <c r="Y2227" i="12"/>
  <c r="A2227" i="12"/>
  <c r="Y2217" i="12"/>
  <c r="A2217" i="12"/>
  <c r="Y2207" i="12"/>
  <c r="A2207" i="12"/>
  <c r="Y2197" i="12"/>
  <c r="A2197" i="12"/>
  <c r="Y2187" i="12"/>
  <c r="A2187" i="12"/>
  <c r="Y2184" i="12"/>
  <c r="A2184" i="12"/>
  <c r="Y2174" i="12"/>
  <c r="A2174" i="12"/>
  <c r="Y2164" i="12"/>
  <c r="A2164" i="12"/>
  <c r="Y2154" i="12"/>
  <c r="A2154" i="12"/>
  <c r="Y2144" i="12"/>
  <c r="A2144" i="12"/>
  <c r="Y2134" i="12"/>
  <c r="A2134" i="12"/>
  <c r="Y2121" i="12"/>
  <c r="A2121" i="12"/>
  <c r="Y2111" i="12"/>
  <c r="A2111" i="12"/>
  <c r="Y2101" i="12"/>
  <c r="A2101" i="12"/>
  <c r="Y2091" i="12"/>
  <c r="A2091" i="12"/>
  <c r="Y2081" i="12"/>
  <c r="A2081" i="12"/>
  <c r="Y2071" i="12"/>
  <c r="A2071" i="12"/>
  <c r="Y2061" i="12"/>
  <c r="A2061" i="12"/>
  <c r="Y2051" i="12"/>
  <c r="A2051" i="12"/>
  <c r="Y2041" i="12"/>
  <c r="A2041" i="12"/>
  <c r="Y2031" i="12"/>
  <c r="A2031" i="12"/>
  <c r="Y2021" i="12"/>
  <c r="A2021" i="12"/>
  <c r="Y2011" i="12"/>
  <c r="A2011" i="12"/>
  <c r="Y2001" i="12"/>
  <c r="A2001" i="12"/>
  <c r="Y1988" i="12"/>
  <c r="A1988" i="12"/>
  <c r="Y1975" i="12"/>
  <c r="A1975" i="12"/>
  <c r="Y1951" i="12"/>
  <c r="A1951" i="12"/>
  <c r="Y2709" i="12"/>
  <c r="A2709" i="12"/>
  <c r="Y2672" i="12"/>
  <c r="A2672" i="12"/>
  <c r="Y2579" i="12"/>
  <c r="A2579" i="12"/>
  <c r="Y2560" i="12"/>
  <c r="A2560" i="12"/>
  <c r="Y2554" i="12"/>
  <c r="A2554" i="12"/>
  <c r="Y2516" i="12"/>
  <c r="A2516" i="12"/>
  <c r="Y2487" i="12"/>
  <c r="A2487" i="12"/>
  <c r="Y2454" i="12"/>
  <c r="A2454" i="12"/>
  <c r="Y2419" i="12"/>
  <c r="A2419" i="12"/>
  <c r="Y2399" i="12"/>
  <c r="A2399" i="12"/>
  <c r="Y2346" i="12"/>
  <c r="A2346" i="12"/>
  <c r="Y2336" i="12"/>
  <c r="A2336" i="12"/>
  <c r="Y2316" i="12"/>
  <c r="A2316" i="12"/>
  <c r="Y2286" i="12"/>
  <c r="A2286" i="12"/>
  <c r="Y2276" i="12"/>
  <c r="A2276" i="12"/>
  <c r="Y2263" i="12"/>
  <c r="A2263" i="12"/>
  <c r="Y2250" i="12"/>
  <c r="A2250" i="12"/>
  <c r="Y2240" i="12"/>
  <c r="A2240" i="12"/>
  <c r="Y2210" i="12"/>
  <c r="A2210" i="12"/>
  <c r="Y2190" i="12"/>
  <c r="A2190" i="12"/>
  <c r="Y2177" i="12"/>
  <c r="A2177" i="12"/>
  <c r="Y2157" i="12"/>
  <c r="A2157" i="12"/>
  <c r="Y2124" i="12"/>
  <c r="A2124" i="12"/>
  <c r="Y2094" i="12"/>
  <c r="A2094" i="12"/>
  <c r="Y2074" i="12"/>
  <c r="A2074" i="12"/>
  <c r="Y1971" i="12"/>
  <c r="A1971" i="12"/>
  <c r="Y1942" i="12"/>
  <c r="A1942" i="12"/>
  <c r="Y1963" i="12"/>
  <c r="A1963" i="12"/>
  <c r="Y1936" i="12"/>
  <c r="A1936" i="12"/>
  <c r="A2735" i="12"/>
  <c r="A2732" i="12"/>
  <c r="Y2729" i="12"/>
  <c r="A2729" i="12"/>
  <c r="Y2697" i="12"/>
  <c r="A2697" i="12"/>
  <c r="Y2657" i="12"/>
  <c r="A2657" i="12"/>
  <c r="Y2651" i="12"/>
  <c r="A2651" i="12"/>
  <c r="Y2648" i="12"/>
  <c r="A2648" i="12"/>
  <c r="Y2632" i="12"/>
  <c r="A2632" i="12"/>
  <c r="Y2629" i="12"/>
  <c r="A2629" i="12"/>
  <c r="Y2626" i="12"/>
  <c r="A2626" i="12"/>
  <c r="Y2608" i="12"/>
  <c r="A2608" i="12"/>
  <c r="Y2602" i="12"/>
  <c r="A2602" i="12"/>
  <c r="Y2593" i="12"/>
  <c r="A2593" i="12"/>
  <c r="Y2590" i="12"/>
  <c r="A2590" i="12"/>
  <c r="Y2572" i="12"/>
  <c r="A2572" i="12"/>
  <c r="Y2563" i="12"/>
  <c r="A2563" i="12"/>
  <c r="Y2551" i="12"/>
  <c r="A2551" i="12"/>
  <c r="Y2548" i="12"/>
  <c r="A2548" i="12"/>
  <c r="Y2545" i="12"/>
  <c r="A2545" i="12"/>
  <c r="Y2535" i="12"/>
  <c r="A2535" i="12"/>
  <c r="Y2525" i="12"/>
  <c r="A2525" i="12"/>
  <c r="Y2519" i="12"/>
  <c r="A2519" i="12"/>
  <c r="Y2500" i="12"/>
  <c r="A2500" i="12"/>
  <c r="Y2490" i="12"/>
  <c r="A2490" i="12"/>
  <c r="Y2480" i="12"/>
  <c r="A2480" i="12"/>
  <c r="Y2470" i="12"/>
  <c r="A2470" i="12"/>
  <c r="Y2460" i="12"/>
  <c r="A2460" i="12"/>
  <c r="Y2457" i="12"/>
  <c r="A2457" i="12"/>
  <c r="Y2447" i="12"/>
  <c r="A2447" i="12"/>
  <c r="Y2444" i="12"/>
  <c r="A2444" i="12"/>
  <c r="Y2434" i="12"/>
  <c r="A2434" i="12"/>
  <c r="Y2422" i="12"/>
  <c r="A2422" i="12"/>
  <c r="Y2412" i="12"/>
  <c r="A2412" i="12"/>
  <c r="Y2402" i="12"/>
  <c r="A2402" i="12"/>
  <c r="Y2392" i="12"/>
  <c r="A2392" i="12"/>
  <c r="Y2382" i="12"/>
  <c r="A2382" i="12"/>
  <c r="Y2369" i="12"/>
  <c r="A2369" i="12"/>
  <c r="Y2359" i="12"/>
  <c r="A2359" i="12"/>
  <c r="Y2349" i="12"/>
  <c r="A2349" i="12"/>
  <c r="Y2339" i="12"/>
  <c r="A2339" i="12"/>
  <c r="Y2329" i="12"/>
  <c r="A2329" i="12"/>
  <c r="Y2319" i="12"/>
  <c r="A2319" i="12"/>
  <c r="Y2309" i="12"/>
  <c r="A2309" i="12"/>
  <c r="Y2299" i="12"/>
  <c r="A2299" i="12"/>
  <c r="Y2289" i="12"/>
  <c r="A2289" i="12"/>
  <c r="Y2279" i="12"/>
  <c r="A2279" i="12"/>
  <c r="Y2269" i="12"/>
  <c r="A2269" i="12"/>
  <c r="Y2253" i="12"/>
  <c r="A2253" i="12"/>
  <c r="Y2243" i="12"/>
  <c r="A2243" i="12"/>
  <c r="Y2233" i="12"/>
  <c r="A2233" i="12"/>
  <c r="Y2223" i="12"/>
  <c r="A2223" i="12"/>
  <c r="Y2213" i="12"/>
  <c r="A2213" i="12"/>
  <c r="Y2203" i="12"/>
  <c r="A2203" i="12"/>
  <c r="Y2193" i="12"/>
  <c r="A2193" i="12"/>
  <c r="Y2180" i="12"/>
  <c r="A2180" i="12"/>
  <c r="Y2170" i="12"/>
  <c r="A2170" i="12"/>
  <c r="Y2160" i="12"/>
  <c r="A2160" i="12"/>
  <c r="Y2150" i="12"/>
  <c r="A2150" i="12"/>
  <c r="Y2140" i="12"/>
  <c r="A2140" i="12"/>
  <c r="Y2127" i="12"/>
  <c r="A2127" i="12"/>
  <c r="Y2117" i="12"/>
  <c r="A2117" i="12"/>
  <c r="Y2107" i="12"/>
  <c r="A2107" i="12"/>
  <c r="Y2097" i="12"/>
  <c r="A2097" i="12"/>
  <c r="Y2087" i="12"/>
  <c r="A2087" i="12"/>
  <c r="Y2077" i="12"/>
  <c r="A2077" i="12"/>
  <c r="Y2067" i="12"/>
  <c r="A2067" i="12"/>
  <c r="Y2057" i="12"/>
  <c r="A2057" i="12"/>
  <c r="Y2047" i="12"/>
  <c r="A2047" i="12"/>
  <c r="Y2037" i="12"/>
  <c r="A2037" i="12"/>
  <c r="Y2027" i="12"/>
  <c r="A2027" i="12"/>
  <c r="Y2017" i="12"/>
  <c r="A2017" i="12"/>
  <c r="Y2007" i="12"/>
  <c r="A2007" i="12"/>
  <c r="Y1997" i="12"/>
  <c r="A1997" i="12"/>
  <c r="Y1984" i="12"/>
  <c r="A1984" i="12"/>
  <c r="Y1981" i="12"/>
  <c r="A1981" i="12"/>
  <c r="Y1946" i="12"/>
  <c r="A1946" i="12"/>
  <c r="Y1965" i="12"/>
  <c r="A1965" i="12"/>
  <c r="Y2624" i="12"/>
  <c r="A2624" i="12"/>
  <c r="Y2569" i="12"/>
  <c r="A2569" i="12"/>
  <c r="Y2557" i="12"/>
  <c r="A2557" i="12"/>
  <c r="Y2542" i="12"/>
  <c r="A2542" i="12"/>
  <c r="Y2532" i="12"/>
  <c r="A2532" i="12"/>
  <c r="Y2497" i="12"/>
  <c r="A2497" i="12"/>
  <c r="Y2477" i="12"/>
  <c r="A2477" i="12"/>
  <c r="Y2467" i="12"/>
  <c r="A2467" i="12"/>
  <c r="Y2441" i="12"/>
  <c r="A2441" i="12"/>
  <c r="Y2409" i="12"/>
  <c r="A2409" i="12"/>
  <c r="Y2379" i="12"/>
  <c r="A2379" i="12"/>
  <c r="Y2366" i="12"/>
  <c r="A2366" i="12"/>
  <c r="Y2356" i="12"/>
  <c r="A2356" i="12"/>
  <c r="Y2326" i="12"/>
  <c r="A2326" i="12"/>
  <c r="Y2306" i="12"/>
  <c r="A2306" i="12"/>
  <c r="Y2296" i="12"/>
  <c r="A2296" i="12"/>
  <c r="Y2266" i="12"/>
  <c r="A2266" i="12"/>
  <c r="Y2260" i="12"/>
  <c r="A2260" i="12"/>
  <c r="Y2230" i="12"/>
  <c r="A2230" i="12"/>
  <c r="Y2220" i="12"/>
  <c r="A2220" i="12"/>
  <c r="Y2200" i="12"/>
  <c r="A2200" i="12"/>
  <c r="Y2167" i="12"/>
  <c r="A2167" i="12"/>
  <c r="Y2147" i="12"/>
  <c r="A2147" i="12"/>
  <c r="Y2137" i="12"/>
  <c r="A2137" i="12"/>
  <c r="Y2114" i="12"/>
  <c r="A2114" i="12"/>
  <c r="Y2104" i="12"/>
  <c r="A2104" i="12"/>
  <c r="Y2084" i="12"/>
  <c r="A2084" i="12"/>
  <c r="Y2064" i="12"/>
  <c r="A2064" i="12"/>
  <c r="Y2054" i="12"/>
  <c r="A2054" i="12"/>
  <c r="Y2044" i="12"/>
  <c r="A2044" i="12"/>
  <c r="Y2034" i="12"/>
  <c r="A2034" i="12"/>
  <c r="Y2024" i="12"/>
  <c r="A2024" i="12"/>
  <c r="Y2014" i="12"/>
  <c r="A2014" i="12"/>
  <c r="Y2004" i="12"/>
  <c r="A2004" i="12"/>
  <c r="Y1994" i="12"/>
  <c r="A1994" i="12"/>
  <c r="Y1978" i="12"/>
  <c r="A1978" i="12"/>
  <c r="Y1969" i="12"/>
  <c r="A1969" i="12"/>
  <c r="Y1940" i="12"/>
  <c r="A1940" i="12"/>
  <c r="Y1962" i="12"/>
  <c r="A1962" i="12"/>
  <c r="Y1949" i="12"/>
  <c r="A1949" i="12"/>
  <c r="Y2726" i="12"/>
  <c r="A2726" i="12"/>
  <c r="Y2718" i="12"/>
  <c r="A2718" i="12"/>
  <c r="Y2705" i="12"/>
  <c r="A2705" i="12"/>
  <c r="Y2702" i="12"/>
  <c r="A2702" i="12"/>
  <c r="Y2694" i="12"/>
  <c r="A2694" i="12"/>
  <c r="Y2685" i="12"/>
  <c r="A2685" i="12"/>
  <c r="Y2682" i="12"/>
  <c r="A2682" i="12"/>
  <c r="Y2674" i="12"/>
  <c r="A2674" i="12"/>
  <c r="Y2665" i="12"/>
  <c r="A2665" i="12"/>
  <c r="Y2662" i="12"/>
  <c r="A2662" i="12"/>
  <c r="Y2638" i="12"/>
  <c r="A2638" i="12"/>
  <c r="Y2635" i="12"/>
  <c r="A2635" i="12"/>
  <c r="Y2611" i="12"/>
  <c r="A2611" i="12"/>
  <c r="Y2605" i="12"/>
  <c r="A2605" i="12"/>
  <c r="Y2599" i="12"/>
  <c r="A2599" i="12"/>
  <c r="Y2596" i="12"/>
  <c r="A2596" i="12"/>
  <c r="Y2584" i="12"/>
  <c r="A2584" i="12"/>
  <c r="Y2575" i="12"/>
  <c r="A2575" i="12"/>
  <c r="Y2538" i="12"/>
  <c r="A2538" i="12"/>
  <c r="Y2528" i="12"/>
  <c r="A2528" i="12"/>
  <c r="Y2512" i="12"/>
  <c r="A2512" i="12"/>
  <c r="Y2509" i="12"/>
  <c r="A2509" i="12"/>
  <c r="Y2506" i="12"/>
  <c r="A2506" i="12"/>
  <c r="Y2503" i="12"/>
  <c r="A2503" i="12"/>
  <c r="Y2493" i="12"/>
  <c r="A2493" i="12"/>
  <c r="Y2483" i="12"/>
  <c r="A2483" i="12"/>
  <c r="Y2473" i="12"/>
  <c r="A2473" i="12"/>
  <c r="Y2463" i="12"/>
  <c r="A2463" i="12"/>
  <c r="Y2450" i="12"/>
  <c r="A2450" i="12"/>
  <c r="Y2437" i="12"/>
  <c r="A2437" i="12"/>
  <c r="Y2428" i="12"/>
  <c r="A2428" i="12"/>
  <c r="Y2425" i="12"/>
  <c r="A2425" i="12"/>
  <c r="Y2415" i="12"/>
  <c r="A2415" i="12"/>
  <c r="Y2405" i="12"/>
  <c r="A2405" i="12"/>
  <c r="Y2395" i="12"/>
  <c r="A2395" i="12"/>
  <c r="Y2385" i="12"/>
  <c r="A2385" i="12"/>
  <c r="Y2372" i="12"/>
  <c r="A2372" i="12"/>
  <c r="Y2362" i="12"/>
  <c r="A2362" i="12"/>
  <c r="Y2352" i="12"/>
  <c r="A2352" i="12"/>
  <c r="Y2342" i="12"/>
  <c r="A2342" i="12"/>
  <c r="Y2332" i="12"/>
  <c r="A2332" i="12"/>
  <c r="Y2322" i="12"/>
  <c r="A2322" i="12"/>
  <c r="Y2312" i="12"/>
  <c r="A2312" i="12"/>
  <c r="Y2302" i="12"/>
  <c r="A2302" i="12"/>
  <c r="Y2292" i="12"/>
  <c r="A2292" i="12"/>
  <c r="Y2282" i="12"/>
  <c r="A2282" i="12"/>
  <c r="Y2272" i="12"/>
  <c r="A2272" i="12"/>
  <c r="Y2256" i="12"/>
  <c r="A2256" i="12"/>
  <c r="Y2246" i="12"/>
  <c r="A2246" i="12"/>
  <c r="Y2236" i="12"/>
  <c r="A2236" i="12"/>
  <c r="Y2226" i="12"/>
  <c r="A2226" i="12"/>
  <c r="Y2216" i="12"/>
  <c r="A2216" i="12"/>
  <c r="Y2206" i="12"/>
  <c r="A2206" i="12"/>
  <c r="Y2196" i="12"/>
  <c r="A2196" i="12"/>
  <c r="Y2186" i="12"/>
  <c r="A2186" i="12"/>
  <c r="Y2183" i="12"/>
  <c r="A2183" i="12"/>
  <c r="Y2173" i="12"/>
  <c r="A2173" i="12"/>
  <c r="Y2163" i="12"/>
  <c r="A2163" i="12"/>
  <c r="Y2153" i="12"/>
  <c r="A2153" i="12"/>
  <c r="Y2143" i="12"/>
  <c r="A2143" i="12"/>
  <c r="Y2133" i="12"/>
  <c r="A2133" i="12"/>
  <c r="Y2130" i="12"/>
  <c r="A2130" i="12"/>
  <c r="Y2120" i="12"/>
  <c r="A2120" i="12"/>
  <c r="Y2110" i="12"/>
  <c r="A2110" i="12"/>
  <c r="Y2100" i="12"/>
  <c r="A2100" i="12"/>
  <c r="Y2090" i="12"/>
  <c r="A2090" i="12"/>
  <c r="Y2080" i="12"/>
  <c r="A2080" i="12"/>
  <c r="Y2070" i="12"/>
  <c r="A2070" i="12"/>
  <c r="Y2060" i="12"/>
  <c r="A2060" i="12"/>
  <c r="Y2050" i="12"/>
  <c r="A2050" i="12"/>
  <c r="Y2040" i="12"/>
  <c r="A2040" i="12"/>
  <c r="Y2030" i="12"/>
  <c r="A2030" i="12"/>
  <c r="Y2020" i="12"/>
  <c r="A2020" i="12"/>
  <c r="Y2010" i="12"/>
  <c r="A2010" i="12"/>
  <c r="Y2000" i="12"/>
  <c r="A2000" i="12"/>
  <c r="Y1987" i="12"/>
  <c r="A1987" i="12"/>
  <c r="Y1974" i="12"/>
  <c r="A1974" i="12"/>
  <c r="Y2618" i="12"/>
  <c r="A2618" i="12"/>
  <c r="Y1960" i="12"/>
  <c r="A1960" i="12"/>
  <c r="Y1961" i="12"/>
  <c r="A1961" i="12"/>
  <c r="Y1947" i="12"/>
  <c r="A1947" i="12"/>
  <c r="Y2723" i="12"/>
  <c r="A2723" i="12"/>
  <c r="Y2711" i="12"/>
  <c r="A2711" i="12"/>
  <c r="Y2708" i="12"/>
  <c r="A2708" i="12"/>
  <c r="Y2699" i="12"/>
  <c r="A2699" i="12"/>
  <c r="Y2691" i="12"/>
  <c r="A2691" i="12"/>
  <c r="Y2688" i="12"/>
  <c r="A2688" i="12"/>
  <c r="Y2679" i="12"/>
  <c r="A2679" i="12"/>
  <c r="Y2668" i="12"/>
  <c r="A2668" i="12"/>
  <c r="Y2659" i="12"/>
  <c r="A2659" i="12"/>
  <c r="Y2641" i="12"/>
  <c r="A2641" i="12"/>
  <c r="Y2623" i="12"/>
  <c r="A2623" i="12"/>
  <c r="Y2617" i="12"/>
  <c r="A2617" i="12"/>
  <c r="Y2614" i="12"/>
  <c r="A2614" i="12"/>
  <c r="Y2587" i="12"/>
  <c r="A2587" i="12"/>
  <c r="Y2581" i="12"/>
  <c r="A2581" i="12"/>
  <c r="Y2578" i="12"/>
  <c r="A2578" i="12"/>
  <c r="Y2568" i="12"/>
  <c r="A2568" i="12"/>
  <c r="Y2559" i="12"/>
  <c r="A2559" i="12"/>
  <c r="Y2556" i="12"/>
  <c r="A2556" i="12"/>
  <c r="Y2553" i="12"/>
  <c r="A2553" i="12"/>
  <c r="Y2541" i="12"/>
  <c r="A2541" i="12"/>
  <c r="Y2531" i="12"/>
  <c r="A2531" i="12"/>
  <c r="Y2515" i="12"/>
  <c r="A2515" i="12"/>
  <c r="Y2496" i="12"/>
  <c r="A2496" i="12"/>
  <c r="Y2486" i="12"/>
  <c r="A2486" i="12"/>
  <c r="Y2476" i="12"/>
  <c r="A2476" i="12"/>
  <c r="Y2466" i="12"/>
  <c r="A2466" i="12"/>
  <c r="Y2453" i="12"/>
  <c r="A2453" i="12"/>
  <c r="Y2440" i="12"/>
  <c r="A2440" i="12"/>
  <c r="Y2418" i="12"/>
  <c r="A2418" i="12"/>
  <c r="Y2408" i="12"/>
  <c r="A2408" i="12"/>
  <c r="Y2398" i="12"/>
  <c r="A2398" i="12"/>
  <c r="Y2388" i="12"/>
  <c r="A2388" i="12"/>
  <c r="Y2378" i="12"/>
  <c r="A2378" i="12"/>
  <c r="Y2375" i="12"/>
  <c r="A2375" i="12"/>
  <c r="Y2365" i="12"/>
  <c r="A2365" i="12"/>
  <c r="Y2355" i="12"/>
  <c r="A2355" i="12"/>
  <c r="Y2345" i="12"/>
  <c r="A2345" i="12"/>
  <c r="Y2335" i="12"/>
  <c r="A2335" i="12"/>
  <c r="Y2325" i="12"/>
  <c r="A2325" i="12"/>
  <c r="Y2315" i="12"/>
  <c r="A2315" i="12"/>
  <c r="Y2305" i="12"/>
  <c r="A2305" i="12"/>
  <c r="Y2295" i="12"/>
  <c r="A2295" i="12"/>
  <c r="Y2285" i="12"/>
  <c r="A2285" i="12"/>
  <c r="Y2275" i="12"/>
  <c r="A2275" i="12"/>
  <c r="Y2262" i="12"/>
  <c r="A2262" i="12"/>
  <c r="Y2259" i="12"/>
  <c r="A2259" i="12"/>
  <c r="Y2249" i="12"/>
  <c r="A2249" i="12"/>
  <c r="Y2239" i="12"/>
  <c r="A2239" i="12"/>
  <c r="Y2229" i="12"/>
  <c r="A2229" i="12"/>
  <c r="Y2219" i="12"/>
  <c r="A2219" i="12"/>
  <c r="Y2209" i="12"/>
  <c r="A2209" i="12"/>
  <c r="Y2199" i="12"/>
  <c r="A2199" i="12"/>
  <c r="Y2189" i="12"/>
  <c r="A2189" i="12"/>
  <c r="Y2176" i="12"/>
  <c r="A2176" i="12"/>
  <c r="Y2166" i="12"/>
  <c r="A2166" i="12"/>
  <c r="Y2156" i="12"/>
  <c r="A2156" i="12"/>
  <c r="Y2146" i="12"/>
  <c r="A2146" i="12"/>
  <c r="Y2136" i="12"/>
  <c r="A2136" i="12"/>
  <c r="Y2123" i="12"/>
  <c r="A2123" i="12"/>
  <c r="Y2113" i="12"/>
  <c r="A2113" i="12"/>
  <c r="Y2103" i="12"/>
  <c r="A2103" i="12"/>
  <c r="Y2093" i="12"/>
  <c r="A2093" i="12"/>
  <c r="Y2083" i="12"/>
  <c r="A2083" i="12"/>
  <c r="Y2073" i="12"/>
  <c r="A2073" i="12"/>
  <c r="Y2063" i="12"/>
  <c r="A2063" i="12"/>
  <c r="Y2053" i="12"/>
  <c r="A2053" i="12"/>
  <c r="Y2043" i="12"/>
  <c r="A2043" i="12"/>
  <c r="Y2033" i="12"/>
  <c r="A2033" i="12"/>
  <c r="Y2023" i="12"/>
  <c r="A2023" i="12"/>
  <c r="Y2013" i="12"/>
  <c r="A2013" i="12"/>
  <c r="Y2003" i="12"/>
  <c r="A2003" i="12"/>
  <c r="Y1993" i="12"/>
  <c r="A1993" i="12"/>
  <c r="Y1990" i="12"/>
  <c r="A1990" i="12"/>
  <c r="Y1977" i="12"/>
  <c r="A1977" i="12"/>
  <c r="A2738" i="12"/>
  <c r="Y2700" i="12"/>
  <c r="A2700" i="12"/>
  <c r="Y1966" i="12"/>
  <c r="A1966" i="12"/>
  <c r="Y1958" i="12"/>
  <c r="A1958" i="12"/>
  <c r="Y1945" i="12"/>
  <c r="A1945" i="12"/>
  <c r="A2737" i="12"/>
  <c r="Y2720" i="12"/>
  <c r="A2720" i="12"/>
  <c r="Y2676" i="12"/>
  <c r="A2676" i="12"/>
  <c r="Y2671" i="12"/>
  <c r="A2671" i="12"/>
  <c r="Y2656" i="12"/>
  <c r="A2656" i="12"/>
  <c r="Y2653" i="12"/>
  <c r="A2653" i="12"/>
  <c r="Y2647" i="12"/>
  <c r="A2647" i="12"/>
  <c r="Y2644" i="12"/>
  <c r="A2644" i="12"/>
  <c r="Y2631" i="12"/>
  <c r="A2631" i="12"/>
  <c r="Y2628" i="12"/>
  <c r="A2628" i="12"/>
  <c r="Y2620" i="12"/>
  <c r="A2620" i="12"/>
  <c r="Y2607" i="12"/>
  <c r="A2607" i="12"/>
  <c r="Y2592" i="12"/>
  <c r="A2592" i="12"/>
  <c r="Y2571" i="12"/>
  <c r="A2571" i="12"/>
  <c r="Y2565" i="12"/>
  <c r="A2565" i="12"/>
  <c r="Y2562" i="12"/>
  <c r="A2562" i="12"/>
  <c r="Y2555" i="12"/>
  <c r="Y2552" i="12"/>
  <c r="Y2550" i="12"/>
  <c r="A2550" i="12"/>
  <c r="Y2544" i="12"/>
  <c r="A2544" i="12"/>
  <c r="Y2534" i="12"/>
  <c r="A2534" i="12"/>
  <c r="Y2524" i="12"/>
  <c r="A2524" i="12"/>
  <c r="Y2518" i="12"/>
  <c r="A2518" i="12"/>
  <c r="Y2499" i="12"/>
  <c r="A2499" i="12"/>
  <c r="Y2489" i="12"/>
  <c r="A2489" i="12"/>
  <c r="Y2479" i="12"/>
  <c r="A2479" i="12"/>
  <c r="Y2469" i="12"/>
  <c r="A2469" i="12"/>
  <c r="Y2459" i="12"/>
  <c r="A2459" i="12"/>
  <c r="Y2456" i="12"/>
  <c r="A2456" i="12"/>
  <c r="Y2446" i="12"/>
  <c r="A2446" i="12"/>
  <c r="Y2443" i="12"/>
  <c r="A2443" i="12"/>
  <c r="Y2433" i="12"/>
  <c r="A2433" i="12"/>
  <c r="Y2421" i="12"/>
  <c r="A2421" i="12"/>
  <c r="Y2411" i="12"/>
  <c r="A2411" i="12"/>
  <c r="Y2401" i="12"/>
  <c r="A2401" i="12"/>
  <c r="Y2391" i="12"/>
  <c r="A2391" i="12"/>
  <c r="Y2381" i="12"/>
  <c r="A2381" i="12"/>
  <c r="Y2368" i="12"/>
  <c r="A2368" i="12"/>
  <c r="Y2358" i="12"/>
  <c r="A2358" i="12"/>
  <c r="Y2348" i="12"/>
  <c r="A2348" i="12"/>
  <c r="Y2338" i="12"/>
  <c r="A2338" i="12"/>
  <c r="Y2328" i="12"/>
  <c r="A2328" i="12"/>
  <c r="Y2318" i="12"/>
  <c r="A2318" i="12"/>
  <c r="Y2308" i="12"/>
  <c r="A2308" i="12"/>
  <c r="Y2298" i="12"/>
  <c r="A2298" i="12"/>
  <c r="Y2288" i="12"/>
  <c r="A2288" i="12"/>
  <c r="Y2278" i="12"/>
  <c r="A2278" i="12"/>
  <c r="Y2268" i="12"/>
  <c r="A2268" i="12"/>
  <c r="Y2265" i="12"/>
  <c r="A2265" i="12"/>
  <c r="Y2252" i="12"/>
  <c r="A2252" i="12"/>
  <c r="Y2242" i="12"/>
  <c r="A2242" i="12"/>
  <c r="Y2232" i="12"/>
  <c r="A2232" i="12"/>
  <c r="Y2222" i="12"/>
  <c r="A2222" i="12"/>
  <c r="Y2212" i="12"/>
  <c r="A2212" i="12"/>
  <c r="Y2202" i="12"/>
  <c r="A2202" i="12"/>
  <c r="Y2192" i="12"/>
  <c r="A2192" i="12"/>
  <c r="Y2179" i="12"/>
  <c r="A2179" i="12"/>
  <c r="Y2169" i="12"/>
  <c r="A2169" i="12"/>
  <c r="Y2159" i="12"/>
  <c r="A2159" i="12"/>
  <c r="Y2149" i="12"/>
  <c r="A2149" i="12"/>
  <c r="Y2139" i="12"/>
  <c r="A2139" i="12"/>
  <c r="Y2126" i="12"/>
  <c r="A2126" i="12"/>
  <c r="Y2116" i="12"/>
  <c r="A2116" i="12"/>
  <c r="Y2106" i="12"/>
  <c r="A2106" i="12"/>
  <c r="Y2096" i="12"/>
  <c r="A2096" i="12"/>
  <c r="Y2086" i="12"/>
  <c r="A2086" i="12"/>
  <c r="Y2076" i="12"/>
  <c r="A2076" i="12"/>
  <c r="Y2066" i="12"/>
  <c r="A2066" i="12"/>
  <c r="Y2056" i="12"/>
  <c r="A2056" i="12"/>
  <c r="Y2046" i="12"/>
  <c r="A2046" i="12"/>
  <c r="Y2036" i="12"/>
  <c r="A2036" i="12"/>
  <c r="Y2026" i="12"/>
  <c r="A2026" i="12"/>
  <c r="Y2016" i="12"/>
  <c r="A2016" i="12"/>
  <c r="Y2006" i="12"/>
  <c r="A2006" i="12"/>
  <c r="Y1996" i="12"/>
  <c r="A1996" i="12"/>
  <c r="Y1983" i="12"/>
  <c r="A1983" i="12"/>
  <c r="Y1980" i="12"/>
  <c r="A1980" i="12"/>
  <c r="Y2692" i="12"/>
  <c r="A2692" i="12"/>
  <c r="Y2645" i="12"/>
  <c r="A2645" i="12"/>
  <c r="Y2621" i="12"/>
  <c r="A2621" i="12"/>
  <c r="Y1937" i="12"/>
  <c r="Y1964" i="12"/>
  <c r="A1964" i="12"/>
  <c r="Y1956" i="12"/>
  <c r="A1956" i="12"/>
  <c r="Y1944" i="12"/>
  <c r="A1944" i="12"/>
  <c r="A2734" i="12"/>
  <c r="A2731" i="12"/>
  <c r="Y2728" i="12"/>
  <c r="A2728" i="12"/>
  <c r="Y2725" i="12"/>
  <c r="A2725" i="12"/>
  <c r="Y2696" i="12"/>
  <c r="A2696" i="12"/>
  <c r="Y2684" i="12"/>
  <c r="A2684" i="12"/>
  <c r="Y2681" i="12"/>
  <c r="A2681" i="12"/>
  <c r="Y2664" i="12"/>
  <c r="A2664" i="12"/>
  <c r="Y2650" i="12"/>
  <c r="A2650" i="12"/>
  <c r="Y2637" i="12"/>
  <c r="A2637" i="12"/>
  <c r="Y2634" i="12"/>
  <c r="A2634" i="12"/>
  <c r="Y2610" i="12"/>
  <c r="A2610" i="12"/>
  <c r="Y2604" i="12"/>
  <c r="A2604" i="12"/>
  <c r="Y2601" i="12"/>
  <c r="A2601" i="12"/>
  <c r="Y2598" i="12"/>
  <c r="A2598" i="12"/>
  <c r="Y2595" i="12"/>
  <c r="A2595" i="12"/>
  <c r="Y2589" i="12"/>
  <c r="A2589" i="12"/>
  <c r="Y2583" i="12"/>
  <c r="A2583" i="12"/>
  <c r="Y2574" i="12"/>
  <c r="A2574" i="12"/>
  <c r="Y2547" i="12"/>
  <c r="A2547" i="12"/>
  <c r="Y2537" i="12"/>
  <c r="A2537" i="12"/>
  <c r="Y2527" i="12"/>
  <c r="A2527" i="12"/>
  <c r="Y2521" i="12"/>
  <c r="A2521" i="12"/>
  <c r="Y2511" i="12"/>
  <c r="A2511" i="12"/>
  <c r="Y2508" i="12"/>
  <c r="A2508" i="12"/>
  <c r="Y2502" i="12"/>
  <c r="A2502" i="12"/>
  <c r="Y2492" i="12"/>
  <c r="A2492" i="12"/>
  <c r="Y2482" i="12"/>
  <c r="A2482" i="12"/>
  <c r="Y2472" i="12"/>
  <c r="A2472" i="12"/>
  <c r="Y2462" i="12"/>
  <c r="A2462" i="12"/>
  <c r="Y2449" i="12"/>
  <c r="A2449" i="12"/>
  <c r="Y2445" i="12"/>
  <c r="Y2436" i="12"/>
  <c r="A2436" i="12"/>
  <c r="Y2430" i="12"/>
  <c r="A2430" i="12"/>
  <c r="Y2424" i="12"/>
  <c r="A2424" i="12"/>
  <c r="Y2414" i="12"/>
  <c r="A2414" i="12"/>
  <c r="Y2404" i="12"/>
  <c r="A2404" i="12"/>
  <c r="Y2394" i="12"/>
  <c r="A2394" i="12"/>
  <c r="Y2384" i="12"/>
  <c r="A2384" i="12"/>
  <c r="Y2371" i="12"/>
  <c r="A2371" i="12"/>
  <c r="Y2361" i="12"/>
  <c r="A2361" i="12"/>
  <c r="Y2351" i="12"/>
  <c r="A2351" i="12"/>
  <c r="Y2341" i="12"/>
  <c r="A2341" i="12"/>
  <c r="Y2331" i="12"/>
  <c r="A2331" i="12"/>
  <c r="Y2321" i="12"/>
  <c r="A2321" i="12"/>
  <c r="Y2311" i="12"/>
  <c r="A2311" i="12"/>
  <c r="Y2301" i="12"/>
  <c r="A2301" i="12"/>
  <c r="Y2291" i="12"/>
  <c r="A2291" i="12"/>
  <c r="Y2281" i="12"/>
  <c r="A2281" i="12"/>
  <c r="Y2271" i="12"/>
  <c r="A2271" i="12"/>
  <c r="Y2255" i="12"/>
  <c r="A2255" i="12"/>
  <c r="Y2245" i="12"/>
  <c r="A2245" i="12"/>
  <c r="Y2235" i="12"/>
  <c r="A2235" i="12"/>
  <c r="Y2225" i="12"/>
  <c r="A2225" i="12"/>
  <c r="Y2215" i="12"/>
  <c r="A2215" i="12"/>
  <c r="Y2205" i="12"/>
  <c r="A2205" i="12"/>
  <c r="Y2195" i="12"/>
  <c r="A2195" i="12"/>
  <c r="Y2182" i="12"/>
  <c r="A2182" i="12"/>
  <c r="Y2172" i="12"/>
  <c r="A2172" i="12"/>
  <c r="Y2162" i="12"/>
  <c r="A2162" i="12"/>
  <c r="Y2152" i="12"/>
  <c r="A2152" i="12"/>
  <c r="Y2142" i="12"/>
  <c r="A2142" i="12"/>
  <c r="Y2132" i="12"/>
  <c r="A2132" i="12"/>
  <c r="Y2129" i="12"/>
  <c r="A2129" i="12"/>
  <c r="Y2119" i="12"/>
  <c r="A2119" i="12"/>
  <c r="Y2109" i="12"/>
  <c r="A2109" i="12"/>
  <c r="Y2099" i="12"/>
  <c r="A2099" i="12"/>
  <c r="Y2089" i="12"/>
  <c r="A2089" i="12"/>
  <c r="Y2079" i="12"/>
  <c r="A2079" i="12"/>
  <c r="Y2069" i="12"/>
  <c r="A2069" i="12"/>
  <c r="Y2059" i="12"/>
  <c r="A2059" i="12"/>
  <c r="Y2049" i="12"/>
  <c r="A2049" i="12"/>
  <c r="Y2039" i="12"/>
  <c r="A2039" i="12"/>
  <c r="Y2029" i="12"/>
  <c r="A2029" i="12"/>
  <c r="Y2019" i="12"/>
  <c r="A2019" i="12"/>
  <c r="Y2009" i="12"/>
  <c r="A2009" i="12"/>
  <c r="Y1999" i="12"/>
  <c r="A1999" i="12"/>
  <c r="Y1986" i="12"/>
  <c r="A1986" i="12"/>
  <c r="Y1973" i="12"/>
  <c r="A1973" i="12"/>
  <c r="Y1815" i="12"/>
  <c r="A1815" i="12"/>
  <c r="Y1787" i="12"/>
  <c r="A1787" i="12"/>
  <c r="Y1065" i="12"/>
  <c r="A1065" i="12"/>
  <c r="Y1490" i="12"/>
  <c r="A1490" i="12"/>
  <c r="Y1035" i="12"/>
  <c r="A1035" i="12"/>
  <c r="Y1027" i="12"/>
  <c r="A1027" i="12"/>
  <c r="Y1014" i="12"/>
  <c r="A1014" i="12"/>
  <c r="Y1002" i="12"/>
  <c r="A1002" i="12"/>
  <c r="Y990" i="12"/>
  <c r="A990" i="12"/>
  <c r="Y979" i="12"/>
  <c r="A979" i="12"/>
  <c r="Y968" i="12"/>
  <c r="A968" i="12"/>
  <c r="Y956" i="12"/>
  <c r="A956" i="12"/>
  <c r="Y945" i="12"/>
  <c r="A945" i="12"/>
  <c r="Y935" i="12"/>
  <c r="A935" i="12"/>
  <c r="Y923" i="12"/>
  <c r="A923" i="12"/>
  <c r="Y912" i="12"/>
  <c r="A912" i="12"/>
  <c r="Y899" i="12"/>
  <c r="A899" i="12"/>
  <c r="Y885" i="12"/>
  <c r="A885" i="12"/>
  <c r="Y872" i="12"/>
  <c r="A872" i="12"/>
  <c r="Y860" i="12"/>
  <c r="A860" i="12"/>
  <c r="Y849" i="12"/>
  <c r="A849" i="12"/>
  <c r="Y833" i="12"/>
  <c r="A833" i="12"/>
  <c r="Y821" i="12"/>
  <c r="A821" i="12"/>
  <c r="Y809" i="12"/>
  <c r="A809" i="12"/>
  <c r="Y799" i="12"/>
  <c r="A799" i="12"/>
  <c r="Y788" i="12"/>
  <c r="A788" i="12"/>
  <c r="Y778" i="12"/>
  <c r="A778" i="12"/>
  <c r="Y768" i="12"/>
  <c r="A768" i="12"/>
  <c r="Y758" i="12"/>
  <c r="A758" i="12"/>
  <c r="Y747" i="12"/>
  <c r="A747" i="12"/>
  <c r="Y737" i="12"/>
  <c r="A737" i="12"/>
  <c r="Y726" i="12"/>
  <c r="A726" i="12"/>
  <c r="Y716" i="12"/>
  <c r="A716" i="12"/>
  <c r="Y705" i="12"/>
  <c r="A705" i="12"/>
  <c r="Y694" i="12"/>
  <c r="A694" i="12"/>
  <c r="Y672" i="12"/>
  <c r="A672" i="12"/>
  <c r="Y660" i="12"/>
  <c r="A660" i="12"/>
  <c r="Y648" i="12"/>
  <c r="A648" i="12"/>
  <c r="Y638" i="12"/>
  <c r="A638" i="12"/>
  <c r="Y627" i="12"/>
  <c r="A627" i="12"/>
  <c r="Y617" i="12"/>
  <c r="A617" i="12"/>
  <c r="Y604" i="12"/>
  <c r="A604" i="12"/>
  <c r="Y591" i="12"/>
  <c r="A591" i="12"/>
  <c r="Y579" i="12"/>
  <c r="A579" i="12"/>
  <c r="Y567" i="12"/>
  <c r="A567" i="12"/>
  <c r="Y555" i="12"/>
  <c r="A555" i="12"/>
  <c r="Y545" i="12"/>
  <c r="A545" i="12"/>
  <c r="Y534" i="12"/>
  <c r="A534" i="12"/>
  <c r="Y523" i="12"/>
  <c r="A523" i="12"/>
  <c r="Y512" i="12"/>
  <c r="A512" i="12"/>
  <c r="Y501" i="12"/>
  <c r="A501" i="12"/>
  <c r="Y490" i="12"/>
  <c r="A490" i="12"/>
  <c r="Y471" i="12"/>
  <c r="A471" i="12"/>
  <c r="Y460" i="12"/>
  <c r="A460" i="12"/>
  <c r="Y449" i="12"/>
  <c r="A449" i="12"/>
  <c r="Y438" i="12"/>
  <c r="A438" i="12"/>
  <c r="Y427" i="12"/>
  <c r="A427" i="12"/>
  <c r="Y416" i="12"/>
  <c r="A416" i="12"/>
  <c r="Y405" i="12"/>
  <c r="A405" i="12"/>
  <c r="Y395" i="12"/>
  <c r="A395" i="12"/>
  <c r="Y383" i="12"/>
  <c r="A383" i="12"/>
  <c r="Y372" i="12"/>
  <c r="A372" i="12"/>
  <c r="Y362" i="12"/>
  <c r="A362" i="12"/>
  <c r="Y351" i="12"/>
  <c r="A351" i="12"/>
  <c r="Y341" i="12"/>
  <c r="A341" i="12"/>
  <c r="Y330" i="12"/>
  <c r="A330" i="12"/>
  <c r="Y319" i="12"/>
  <c r="A319" i="12"/>
  <c r="Y308" i="12"/>
  <c r="A308" i="12"/>
  <c r="Y297" i="12"/>
  <c r="A297" i="12"/>
  <c r="Y287" i="12"/>
  <c r="A287" i="12"/>
  <c r="Y276" i="12"/>
  <c r="A276" i="12"/>
  <c r="Y266" i="12"/>
  <c r="A266" i="12"/>
  <c r="Y255" i="12"/>
  <c r="A255" i="12"/>
  <c r="Y245" i="12"/>
  <c r="A245" i="12"/>
  <c r="Y235" i="12"/>
  <c r="A235" i="12"/>
  <c r="Y224" i="12"/>
  <c r="A224" i="12"/>
  <c r="Y214" i="12"/>
  <c r="A214" i="12"/>
  <c r="Y204" i="12"/>
  <c r="A204" i="12"/>
  <c r="Y193" i="12"/>
  <c r="A193" i="12"/>
  <c r="Y183" i="12"/>
  <c r="A183" i="12"/>
  <c r="Y172" i="12"/>
  <c r="A172" i="12"/>
  <c r="Y162" i="12"/>
  <c r="A162" i="12"/>
  <c r="Y152" i="12"/>
  <c r="A152" i="12"/>
  <c r="Y142" i="12"/>
  <c r="A142" i="12"/>
  <c r="Y131" i="12"/>
  <c r="A131" i="12"/>
  <c r="Y121" i="12"/>
  <c r="A121" i="12"/>
  <c r="Y110" i="12"/>
  <c r="A110" i="12"/>
  <c r="Y100" i="12"/>
  <c r="A100" i="12"/>
  <c r="Y88" i="12"/>
  <c r="A88" i="12"/>
  <c r="Y77" i="12"/>
  <c r="A77" i="12"/>
  <c r="Y67" i="12"/>
  <c r="A67" i="12"/>
  <c r="Y56" i="12"/>
  <c r="A56" i="12"/>
  <c r="Y45" i="12"/>
  <c r="A45" i="12"/>
  <c r="Y25" i="12"/>
  <c r="A25" i="12"/>
  <c r="Y15" i="12"/>
  <c r="A15" i="12"/>
  <c r="Y1800" i="12"/>
  <c r="A1800" i="12"/>
  <c r="Y836" i="12"/>
  <c r="A836" i="12"/>
  <c r="Y710" i="12"/>
  <c r="A710" i="12"/>
  <c r="Y615" i="12"/>
  <c r="A615" i="12"/>
  <c r="Y530" i="12"/>
  <c r="A530" i="12"/>
  <c r="Y406" i="12"/>
  <c r="A406" i="12"/>
  <c r="Y1917" i="12"/>
  <c r="A1917" i="12"/>
  <c r="Y1892" i="12"/>
  <c r="A1892" i="12"/>
  <c r="Y1869" i="12"/>
  <c r="A1869" i="12"/>
  <c r="Y1845" i="12"/>
  <c r="A1845" i="12"/>
  <c r="Y1834" i="12"/>
  <c r="A1834" i="12"/>
  <c r="Y1811" i="12"/>
  <c r="A1811" i="12"/>
  <c r="Y1786" i="12"/>
  <c r="A1786" i="12"/>
  <c r="Y1759" i="12"/>
  <c r="A1759" i="12"/>
  <c r="Y1732" i="12"/>
  <c r="A1732" i="12"/>
  <c r="Y1710" i="12"/>
  <c r="A1710" i="12"/>
  <c r="Y1682" i="12"/>
  <c r="A1682" i="12"/>
  <c r="Y1648" i="12"/>
  <c r="A1648" i="12"/>
  <c r="Y1637" i="12"/>
  <c r="A1637" i="12"/>
  <c r="Y1614" i="12"/>
  <c r="A1614" i="12"/>
  <c r="Y1591" i="12"/>
  <c r="A1591" i="12"/>
  <c r="Y1566" i="12"/>
  <c r="A1566" i="12"/>
  <c r="Y1480" i="12"/>
  <c r="A1480" i="12"/>
  <c r="Y137" i="12"/>
  <c r="A137" i="12"/>
  <c r="Y1927" i="12"/>
  <c r="A1927" i="12"/>
  <c r="Y1862" i="12"/>
  <c r="A1862" i="12"/>
  <c r="Y1746" i="12"/>
  <c r="A1746" i="12"/>
  <c r="Y1606" i="12"/>
  <c r="A1606" i="12"/>
  <c r="Y1050" i="12"/>
  <c r="A1050" i="12"/>
  <c r="Y903" i="12"/>
  <c r="A903" i="12"/>
  <c r="Y701" i="12"/>
  <c r="A701" i="12"/>
  <c r="Y606" i="12"/>
  <c r="A606" i="12"/>
  <c r="Y513" i="12"/>
  <c r="A513" i="12"/>
  <c r="Y1915" i="12"/>
  <c r="A1915" i="12"/>
  <c r="Y1903" i="12"/>
  <c r="A1903" i="12"/>
  <c r="Y1891" i="12"/>
  <c r="A1891" i="12"/>
  <c r="Y1879" i="12"/>
  <c r="A1879" i="12"/>
  <c r="Y1855" i="12"/>
  <c r="A1855" i="12"/>
  <c r="Y1843" i="12"/>
  <c r="A1843" i="12"/>
  <c r="Y1832" i="12"/>
  <c r="A1832" i="12"/>
  <c r="Y1821" i="12"/>
  <c r="A1821" i="12"/>
  <c r="Y1785" i="12"/>
  <c r="A1785" i="12"/>
  <c r="Y1773" i="12"/>
  <c r="A1773" i="12"/>
  <c r="Y1758" i="12"/>
  <c r="A1758" i="12"/>
  <c r="Y1731" i="12"/>
  <c r="A1731" i="12"/>
  <c r="Y1694" i="12"/>
  <c r="A1694" i="12"/>
  <c r="Y1670" i="12"/>
  <c r="A1670" i="12"/>
  <c r="Y1659" i="12"/>
  <c r="A1659" i="12"/>
  <c r="Y1636" i="12"/>
  <c r="A1636" i="12"/>
  <c r="Y1613" i="12"/>
  <c r="A1613" i="12"/>
  <c r="Y1602" i="12"/>
  <c r="A1602" i="12"/>
  <c r="Y1575" i="12"/>
  <c r="A1575" i="12"/>
  <c r="Y1565" i="12"/>
  <c r="A1565" i="12"/>
  <c r="Y1553" i="12"/>
  <c r="A1553" i="12"/>
  <c r="Y1543" i="12"/>
  <c r="A1543" i="12"/>
  <c r="Y1531" i="12"/>
  <c r="A1531" i="12"/>
  <c r="Y1521" i="12"/>
  <c r="A1521" i="12"/>
  <c r="Y1510" i="12"/>
  <c r="A1510" i="12"/>
  <c r="Y1469" i="12"/>
  <c r="A1469" i="12"/>
  <c r="Y1448" i="12"/>
  <c r="A1448" i="12"/>
  <c r="Y1437" i="12"/>
  <c r="A1437" i="12"/>
  <c r="Y1405" i="12"/>
  <c r="A1405" i="12"/>
  <c r="Y1384" i="12"/>
  <c r="A1384" i="12"/>
  <c r="Y1374" i="12"/>
  <c r="A1374" i="12"/>
  <c r="Y1354" i="12"/>
  <c r="A1354" i="12"/>
  <c r="Y120" i="12"/>
  <c r="A120" i="12"/>
  <c r="Y1696" i="12"/>
  <c r="A1696" i="12"/>
  <c r="Y1918" i="12"/>
  <c r="A1918" i="12"/>
  <c r="Y1857" i="12"/>
  <c r="A1857" i="12"/>
  <c r="Y1774" i="12"/>
  <c r="A1774" i="12"/>
  <c r="Y1744" i="12"/>
  <c r="A1744" i="12"/>
  <c r="Y1599" i="12"/>
  <c r="A1599" i="12"/>
  <c r="Y1542" i="12"/>
  <c r="A1542" i="12"/>
  <c r="Y1337" i="12"/>
  <c r="A1337" i="12"/>
  <c r="Y1046" i="12"/>
  <c r="A1046" i="12"/>
  <c r="Y892" i="12"/>
  <c r="A892" i="12"/>
  <c r="Y830" i="12"/>
  <c r="A830" i="12"/>
  <c r="Y692" i="12"/>
  <c r="A692" i="12"/>
  <c r="Y601" i="12"/>
  <c r="A601" i="12"/>
  <c r="Y508" i="12"/>
  <c r="A508" i="12"/>
  <c r="Y1890" i="12"/>
  <c r="A1890" i="12"/>
  <c r="Y1854" i="12"/>
  <c r="A1854" i="12"/>
  <c r="Y1820" i="12"/>
  <c r="A1820" i="12"/>
  <c r="Y1796" i="12"/>
  <c r="A1796" i="12"/>
  <c r="Y1783" i="12"/>
  <c r="A1783" i="12"/>
  <c r="Y1771" i="12"/>
  <c r="A1771" i="12"/>
  <c r="Y1741" i="12"/>
  <c r="A1741" i="12"/>
  <c r="Y1730" i="12"/>
  <c r="A1730" i="12"/>
  <c r="Y1693" i="12"/>
  <c r="A1693" i="12"/>
  <c r="Y1680" i="12"/>
  <c r="A1680" i="12"/>
  <c r="Y1645" i="12"/>
  <c r="A1645" i="12"/>
  <c r="Y1601" i="12"/>
  <c r="A1601" i="12"/>
  <c r="Y1574" i="12"/>
  <c r="A1574" i="12"/>
  <c r="Y1564" i="12"/>
  <c r="A1564" i="12"/>
  <c r="Y1541" i="12"/>
  <c r="A1541" i="12"/>
  <c r="Y1520" i="12"/>
  <c r="A1520" i="12"/>
  <c r="Y1499" i="12"/>
  <c r="A1499" i="12"/>
  <c r="Y1478" i="12"/>
  <c r="A1478" i="12"/>
  <c r="Y1458" i="12"/>
  <c r="A1458" i="12"/>
  <c r="Y1436" i="12"/>
  <c r="A1436" i="12"/>
  <c r="Y1414" i="12"/>
  <c r="A1414" i="12"/>
  <c r="Y1404" i="12"/>
  <c r="A1404" i="12"/>
  <c r="Y1383" i="12"/>
  <c r="A1383" i="12"/>
  <c r="Y1373" i="12"/>
  <c r="A1373" i="12"/>
  <c r="Y1353" i="12"/>
  <c r="A1353" i="12"/>
  <c r="Y1331" i="12"/>
  <c r="A1331" i="12"/>
  <c r="Y1311" i="12"/>
  <c r="A1311" i="12"/>
  <c r="Y1290" i="12"/>
  <c r="A1290" i="12"/>
  <c r="Y1270" i="12"/>
  <c r="A1270" i="12"/>
  <c r="Y1249" i="12"/>
  <c r="A1249" i="12"/>
  <c r="Y1239" i="12"/>
  <c r="A1239" i="12"/>
  <c r="Y1229" i="12"/>
  <c r="A1229" i="12"/>
  <c r="Y1208" i="12"/>
  <c r="A1208" i="12"/>
  <c r="Y1198" i="12"/>
  <c r="A1198" i="12"/>
  <c r="Y1187" i="12"/>
  <c r="A1187" i="12"/>
  <c r="Y322" i="12"/>
  <c r="A322" i="12"/>
  <c r="Y1688" i="12"/>
  <c r="A1688" i="12"/>
  <c r="Y1916" i="12"/>
  <c r="A1916" i="12"/>
  <c r="Y1848" i="12"/>
  <c r="A1848" i="12"/>
  <c r="Y1742" i="12"/>
  <c r="A1742" i="12"/>
  <c r="Y1669" i="12"/>
  <c r="A1669" i="12"/>
  <c r="Y1538" i="12"/>
  <c r="A1538" i="12"/>
  <c r="Y966" i="12"/>
  <c r="A966" i="12"/>
  <c r="Y825" i="12"/>
  <c r="A825" i="12"/>
  <c r="Y687" i="12"/>
  <c r="A687" i="12"/>
  <c r="Y592" i="12"/>
  <c r="A592" i="12"/>
  <c r="Y495" i="12"/>
  <c r="A495" i="12"/>
  <c r="Y1913" i="12"/>
  <c r="A1913" i="12"/>
  <c r="Y1901" i="12"/>
  <c r="A1901" i="12"/>
  <c r="Y1865" i="12"/>
  <c r="A1865" i="12"/>
  <c r="Y1853" i="12"/>
  <c r="A1853" i="12"/>
  <c r="Y1830" i="12"/>
  <c r="A1830" i="12"/>
  <c r="Y1819" i="12"/>
  <c r="A1819" i="12"/>
  <c r="Y1794" i="12"/>
  <c r="A1794" i="12"/>
  <c r="Y1769" i="12"/>
  <c r="A1769" i="12"/>
  <c r="Y1754" i="12"/>
  <c r="A1754" i="12"/>
  <c r="Y1729" i="12"/>
  <c r="A1729" i="12"/>
  <c r="Y1707" i="12"/>
  <c r="A1707" i="12"/>
  <c r="Y1692" i="12"/>
  <c r="A1692" i="12"/>
  <c r="Y1657" i="12"/>
  <c r="A1657" i="12"/>
  <c r="Y1634" i="12"/>
  <c r="A1634" i="12"/>
  <c r="Y1600" i="12"/>
  <c r="A1600" i="12"/>
  <c r="Y1572" i="12"/>
  <c r="A1572" i="12"/>
  <c r="Y1551" i="12"/>
  <c r="A1551" i="12"/>
  <c r="Y1519" i="12"/>
  <c r="A1519" i="12"/>
  <c r="Y1487" i="12"/>
  <c r="A1487" i="12"/>
  <c r="Y1477" i="12"/>
  <c r="A1477" i="12"/>
  <c r="Y1457" i="12"/>
  <c r="A1457" i="12"/>
  <c r="Y1435" i="12"/>
  <c r="A1435" i="12"/>
  <c r="Y1413" i="12"/>
  <c r="A1413" i="12"/>
  <c r="Y1393" i="12"/>
  <c r="A1393" i="12"/>
  <c r="Y1382" i="12"/>
  <c r="A1382" i="12"/>
  <c r="Y1362" i="12"/>
  <c r="A1362" i="12"/>
  <c r="Y1341" i="12"/>
  <c r="A1341" i="12"/>
  <c r="Y1320" i="12"/>
  <c r="A1320" i="12"/>
  <c r="Y1300" i="12"/>
  <c r="A1300" i="12"/>
  <c r="Y1279" i="12"/>
  <c r="A1279" i="12"/>
  <c r="Y1259" i="12"/>
  <c r="A1259" i="12"/>
  <c r="Y1238" i="12"/>
  <c r="A1238" i="12"/>
  <c r="Y1217" i="12"/>
  <c r="A1217" i="12"/>
  <c r="Y1197" i="12"/>
  <c r="A1197" i="12"/>
  <c r="Y1174" i="12"/>
  <c r="A1174" i="12"/>
  <c r="Y1154" i="12"/>
  <c r="A1154" i="12"/>
  <c r="Y1134" i="12"/>
  <c r="A1134" i="12"/>
  <c r="Y1114" i="12"/>
  <c r="A1114" i="12"/>
  <c r="Y1104" i="12"/>
  <c r="A1104" i="12"/>
  <c r="Y1094" i="12"/>
  <c r="A1094" i="12"/>
  <c r="Y1084" i="12"/>
  <c r="A1084" i="12"/>
  <c r="Y1073" i="12"/>
  <c r="A1073" i="12"/>
  <c r="Y1062" i="12"/>
  <c r="A1062" i="12"/>
  <c r="Y1039" i="12"/>
  <c r="A1039" i="12"/>
  <c r="Y65" i="12"/>
  <c r="A65" i="12"/>
  <c r="Y610" i="12"/>
  <c r="A610" i="12"/>
  <c r="Y314" i="12"/>
  <c r="A314" i="12"/>
  <c r="Y1686" i="12"/>
  <c r="A1686" i="12"/>
  <c r="Y1907" i="12"/>
  <c r="A1907" i="12"/>
  <c r="Y1844" i="12"/>
  <c r="A1844" i="12"/>
  <c r="Y1770" i="12"/>
  <c r="A1770" i="12"/>
  <c r="Y1739" i="12"/>
  <c r="A1739" i="12"/>
  <c r="Y1654" i="12"/>
  <c r="A1654" i="12"/>
  <c r="Y1586" i="12"/>
  <c r="A1586" i="12"/>
  <c r="Y1513" i="12"/>
  <c r="A1513" i="12"/>
  <c r="Y1251" i="12"/>
  <c r="A1251" i="12"/>
  <c r="Y1024" i="12"/>
  <c r="A1024" i="12"/>
  <c r="Y961" i="12"/>
  <c r="A961" i="12"/>
  <c r="Y870" i="12"/>
  <c r="A870" i="12"/>
  <c r="Y820" i="12"/>
  <c r="A820" i="12"/>
  <c r="Y682" i="12"/>
  <c r="A682" i="12"/>
  <c r="Y583" i="12"/>
  <c r="A583" i="12"/>
  <c r="Y482" i="12"/>
  <c r="A482" i="12"/>
  <c r="Y1924" i="12"/>
  <c r="A1924" i="12"/>
  <c r="Y1912" i="12"/>
  <c r="A1912" i="12"/>
  <c r="Y1900" i="12"/>
  <c r="A1900" i="12"/>
  <c r="Y1887" i="12"/>
  <c r="A1887" i="12"/>
  <c r="Y1876" i="12"/>
  <c r="A1876" i="12"/>
  <c r="Y1864" i="12"/>
  <c r="A1864" i="12"/>
  <c r="Y1852" i="12"/>
  <c r="A1852" i="12"/>
  <c r="Y1840" i="12"/>
  <c r="A1840" i="12"/>
  <c r="Y1829" i="12"/>
  <c r="A1829" i="12"/>
  <c r="Y1818" i="12"/>
  <c r="A1818" i="12"/>
  <c r="Y1805" i="12"/>
  <c r="A1805" i="12"/>
  <c r="Y1793" i="12"/>
  <c r="A1793" i="12"/>
  <c r="Y1781" i="12"/>
  <c r="A1781" i="12"/>
  <c r="Y1767" i="12"/>
  <c r="A1767" i="12"/>
  <c r="Y1738" i="12"/>
  <c r="A1738" i="12"/>
  <c r="Y1728" i="12"/>
  <c r="A1728" i="12"/>
  <c r="Y1716" i="12"/>
  <c r="A1716" i="12"/>
  <c r="Y1706" i="12"/>
  <c r="A1706" i="12"/>
  <c r="Y1691" i="12"/>
  <c r="A1691" i="12"/>
  <c r="Y1666" i="12"/>
  <c r="A1666" i="12"/>
  <c r="Y1656" i="12"/>
  <c r="A1656" i="12"/>
  <c r="Y1643" i="12"/>
  <c r="A1643" i="12"/>
  <c r="Y1620" i="12"/>
  <c r="A1620" i="12"/>
  <c r="Y1610" i="12"/>
  <c r="A1610" i="12"/>
  <c r="Y1598" i="12"/>
  <c r="A1598" i="12"/>
  <c r="Y1587" i="12"/>
  <c r="A1587" i="12"/>
  <c r="Y1571" i="12"/>
  <c r="A1571" i="12"/>
  <c r="Y1561" i="12"/>
  <c r="A1561" i="12"/>
  <c r="Y1550" i="12"/>
  <c r="A1550" i="12"/>
  <c r="Y1539" i="12"/>
  <c r="A1539" i="12"/>
  <c r="Y1528" i="12"/>
  <c r="A1528" i="12"/>
  <c r="Y1518" i="12"/>
  <c r="A1518" i="12"/>
  <c r="Y1507" i="12"/>
  <c r="A1507" i="12"/>
  <c r="Y1497" i="12"/>
  <c r="A1497" i="12"/>
  <c r="Y1486" i="12"/>
  <c r="A1486" i="12"/>
  <c r="Y1476" i="12"/>
  <c r="A1476" i="12"/>
  <c r="Y1466" i="12"/>
  <c r="A1466" i="12"/>
  <c r="Y1456" i="12"/>
  <c r="A1456" i="12"/>
  <c r="Y1445" i="12"/>
  <c r="A1445" i="12"/>
  <c r="Y1434" i="12"/>
  <c r="A1434" i="12"/>
  <c r="Y1423" i="12"/>
  <c r="A1423" i="12"/>
  <c r="Y1412" i="12"/>
  <c r="A1412" i="12"/>
  <c r="Y1402" i="12"/>
  <c r="A1402" i="12"/>
  <c r="Y1392" i="12"/>
  <c r="A1392" i="12"/>
  <c r="Y1381" i="12"/>
  <c r="A1381" i="12"/>
  <c r="Y1371" i="12"/>
  <c r="A1371" i="12"/>
  <c r="Y1361" i="12"/>
  <c r="A1361" i="12"/>
  <c r="Y1351" i="12"/>
  <c r="A1351" i="12"/>
  <c r="Y1340" i="12"/>
  <c r="A1340" i="12"/>
  <c r="Y1329" i="12"/>
  <c r="A1329" i="12"/>
  <c r="Y1319" i="12"/>
  <c r="A1319" i="12"/>
  <c r="Y1309" i="12"/>
  <c r="A1309" i="12"/>
  <c r="Y1299" i="12"/>
  <c r="A1299" i="12"/>
  <c r="Y1288" i="12"/>
  <c r="A1288" i="12"/>
  <c r="Y1278" i="12"/>
  <c r="A1278" i="12"/>
  <c r="Y1268" i="12"/>
  <c r="A1268" i="12"/>
  <c r="Y1258" i="12"/>
  <c r="A1258" i="12"/>
  <c r="Y1247" i="12"/>
  <c r="A1247" i="12"/>
  <c r="Y1237" i="12"/>
  <c r="A1237" i="12"/>
  <c r="Y1227" i="12"/>
  <c r="A1227" i="12"/>
  <c r="Y1216" i="12"/>
  <c r="A1216" i="12"/>
  <c r="Y1206" i="12"/>
  <c r="A1206" i="12"/>
  <c r="Y1196" i="12"/>
  <c r="A1196" i="12"/>
  <c r="Y1184" i="12"/>
  <c r="A1184" i="12"/>
  <c r="Y1173" i="12"/>
  <c r="A1173" i="12"/>
  <c r="Y1163" i="12"/>
  <c r="A1163" i="12"/>
  <c r="Y1153" i="12"/>
  <c r="A1153" i="12"/>
  <c r="Y1143" i="12"/>
  <c r="A1143" i="12"/>
  <c r="Y1133" i="12"/>
  <c r="A1133" i="12"/>
  <c r="Y1123" i="12"/>
  <c r="A1123" i="12"/>
  <c r="Y1113" i="12"/>
  <c r="A1113" i="12"/>
  <c r="Y1103" i="12"/>
  <c r="A1103" i="12"/>
  <c r="Y1093" i="12"/>
  <c r="A1093" i="12"/>
  <c r="Y1083" i="12"/>
  <c r="A1083" i="12"/>
  <c r="Y1072" i="12"/>
  <c r="A1072" i="12"/>
  <c r="Y1061" i="12"/>
  <c r="A1061" i="12"/>
  <c r="Y1051" i="12"/>
  <c r="A1051" i="12"/>
  <c r="Y1038" i="12"/>
  <c r="A1038" i="12"/>
  <c r="Y1026" i="12"/>
  <c r="A1026" i="12"/>
  <c r="Y1013" i="12"/>
  <c r="A1013" i="12"/>
  <c r="Y1001" i="12"/>
  <c r="A1001" i="12"/>
  <c r="Y989" i="12"/>
  <c r="A989" i="12"/>
  <c r="Y978" i="12"/>
  <c r="A978" i="12"/>
  <c r="Y967" i="12"/>
  <c r="A967" i="12"/>
  <c r="Y955" i="12"/>
  <c r="A955" i="12"/>
  <c r="Y944" i="12"/>
  <c r="A944" i="12"/>
  <c r="Y934" i="12"/>
  <c r="A934" i="12"/>
  <c r="Y922" i="12"/>
  <c r="A922" i="12"/>
  <c r="Y911" i="12"/>
  <c r="A911" i="12"/>
  <c r="Y898" i="12"/>
  <c r="A898" i="12"/>
  <c r="Y884" i="12"/>
  <c r="A884" i="12"/>
  <c r="Y871" i="12"/>
  <c r="A871" i="12"/>
  <c r="Y859" i="12"/>
  <c r="A859" i="12"/>
  <c r="Y847" i="12"/>
  <c r="A847" i="12"/>
  <c r="Y832" i="12"/>
  <c r="A832" i="12"/>
  <c r="Y819" i="12"/>
  <c r="A819" i="12"/>
  <c r="Y808" i="12"/>
  <c r="A808" i="12"/>
  <c r="Y797" i="12"/>
  <c r="A797" i="12"/>
  <c r="Y787" i="12"/>
  <c r="A787" i="12"/>
  <c r="Y777" i="12"/>
  <c r="A777" i="12"/>
  <c r="Y767" i="12"/>
  <c r="A767" i="12"/>
  <c r="Y757" i="12"/>
  <c r="A757" i="12"/>
  <c r="Y746" i="12"/>
  <c r="A746" i="12"/>
  <c r="Y736" i="12"/>
  <c r="A736" i="12"/>
  <c r="Y725" i="12"/>
  <c r="A725" i="12"/>
  <c r="Y715" i="12"/>
  <c r="A715" i="12"/>
  <c r="Y704" i="12"/>
  <c r="A704" i="12"/>
  <c r="Y693" i="12"/>
  <c r="A693" i="12"/>
  <c r="Y681" i="12"/>
  <c r="A681" i="12"/>
  <c r="Y671" i="12"/>
  <c r="A671" i="12"/>
  <c r="Y659" i="12"/>
  <c r="A659" i="12"/>
  <c r="Y647" i="12"/>
  <c r="A647" i="12"/>
  <c r="Y637" i="12"/>
  <c r="A637" i="12"/>
  <c r="Y626" i="12"/>
  <c r="A626" i="12"/>
  <c r="Y616" i="12"/>
  <c r="A616" i="12"/>
  <c r="Y603" i="12"/>
  <c r="A603" i="12"/>
  <c r="Y590" i="12"/>
  <c r="A590" i="12"/>
  <c r="Y577" i="12"/>
  <c r="A577" i="12"/>
  <c r="Y566" i="12"/>
  <c r="A566" i="12"/>
  <c r="Y554" i="12"/>
  <c r="A554" i="12"/>
  <c r="Y544" i="12"/>
  <c r="A544" i="12"/>
  <c r="Y533" i="12"/>
  <c r="A533" i="12"/>
  <c r="Y522" i="12"/>
  <c r="A522" i="12"/>
  <c r="Y511" i="12"/>
  <c r="A511" i="12"/>
  <c r="Y500" i="12"/>
  <c r="A500" i="12"/>
  <c r="Y489" i="12"/>
  <c r="A489" i="12"/>
  <c r="Y480" i="12"/>
  <c r="A480" i="12"/>
  <c r="Y470" i="12"/>
  <c r="A470" i="12"/>
  <c r="Y459" i="12"/>
  <c r="A459" i="12"/>
  <c r="Y448" i="12"/>
  <c r="A448" i="12"/>
  <c r="Y437" i="12"/>
  <c r="A437" i="12"/>
  <c r="Y426" i="12"/>
  <c r="A426" i="12"/>
  <c r="Y415" i="12"/>
  <c r="A415" i="12"/>
  <c r="Y404" i="12"/>
  <c r="A404" i="12"/>
  <c r="Y394" i="12"/>
  <c r="A394" i="12"/>
  <c r="Y382" i="12"/>
  <c r="A382" i="12"/>
  <c r="Y371" i="12"/>
  <c r="A371" i="12"/>
  <c r="Y361" i="12"/>
  <c r="A361" i="12"/>
  <c r="Y350" i="12"/>
  <c r="A350" i="12"/>
  <c r="Y340" i="12"/>
  <c r="A340" i="12"/>
  <c r="Y329" i="12"/>
  <c r="A329" i="12"/>
  <c r="Y318" i="12"/>
  <c r="A318" i="12"/>
  <c r="Y306" i="12"/>
  <c r="A306" i="12"/>
  <c r="Y296" i="12"/>
  <c r="A296" i="12"/>
  <c r="Y286" i="12"/>
  <c r="A286" i="12"/>
  <c r="Y275" i="12"/>
  <c r="A275" i="12"/>
  <c r="Y265" i="12"/>
  <c r="A265" i="12"/>
  <c r="Y254" i="12"/>
  <c r="A254" i="12"/>
  <c r="Y244" i="12"/>
  <c r="A244" i="12"/>
  <c r="Y234" i="12"/>
  <c r="A234" i="12"/>
  <c r="Y223" i="12"/>
  <c r="A223" i="12"/>
  <c r="Y213" i="12"/>
  <c r="A213" i="12"/>
  <c r="Y203" i="12"/>
  <c r="A203" i="12"/>
  <c r="Y192" i="12"/>
  <c r="A192" i="12"/>
  <c r="Y182" i="12"/>
  <c r="A182" i="12"/>
  <c r="Y171" i="12"/>
  <c r="A171" i="12"/>
  <c r="Y161" i="12"/>
  <c r="A161" i="12"/>
  <c r="Y151" i="12"/>
  <c r="A151" i="12"/>
  <c r="Y141" i="12"/>
  <c r="A141" i="12"/>
  <c r="Y130" i="12"/>
  <c r="A130" i="12"/>
  <c r="Y119" i="12"/>
  <c r="A119" i="12"/>
  <c r="Y109" i="12"/>
  <c r="A109" i="12"/>
  <c r="Y99" i="12"/>
  <c r="A99" i="12"/>
  <c r="Y76" i="12"/>
  <c r="A76" i="12"/>
  <c r="Y66" i="12"/>
  <c r="A66" i="12"/>
  <c r="Y44" i="12"/>
  <c r="A44" i="12"/>
  <c r="Y34" i="12"/>
  <c r="A34" i="12"/>
  <c r="Y24" i="12"/>
  <c r="A24" i="12"/>
  <c r="Y1788" i="12"/>
  <c r="A1788" i="12"/>
  <c r="Y1684" i="12"/>
  <c r="A1684" i="12"/>
  <c r="Y352" i="12"/>
  <c r="A352" i="12"/>
  <c r="Y1789" i="12"/>
  <c r="A1789" i="12"/>
  <c r="Y835" i="12"/>
  <c r="A835" i="12"/>
  <c r="Y1928" i="12"/>
  <c r="A1928" i="12"/>
  <c r="Y1867" i="12"/>
  <c r="A1867" i="12"/>
  <c r="Y1810" i="12"/>
  <c r="A1810" i="12"/>
  <c r="Y1743" i="12"/>
  <c r="A1743" i="12"/>
  <c r="Y1719" i="12"/>
  <c r="A1719" i="12"/>
  <c r="Y1681" i="12"/>
  <c r="A1681" i="12"/>
  <c r="Y1646" i="12"/>
  <c r="A1646" i="12"/>
  <c r="Y1623" i="12"/>
  <c r="A1623" i="12"/>
  <c r="Y1590" i="12"/>
  <c r="A1590" i="12"/>
  <c r="Y1479" i="12"/>
  <c r="A1479" i="12"/>
  <c r="Y1674" i="12"/>
  <c r="A1674" i="12"/>
  <c r="Y971" i="12"/>
  <c r="A971" i="12"/>
  <c r="Y1926" i="12"/>
  <c r="A1926" i="12"/>
  <c r="Y1914" i="12"/>
  <c r="A1914" i="12"/>
  <c r="Y1902" i="12"/>
  <c r="A1902" i="12"/>
  <c r="Y1831" i="12"/>
  <c r="A1831" i="12"/>
  <c r="Y1808" i="12"/>
  <c r="A1808" i="12"/>
  <c r="Y1756" i="12"/>
  <c r="A1756" i="12"/>
  <c r="Y1718" i="12"/>
  <c r="A1718" i="12"/>
  <c r="Y1708" i="12"/>
  <c r="A1708" i="12"/>
  <c r="Y1668" i="12"/>
  <c r="A1668" i="12"/>
  <c r="Y1612" i="12"/>
  <c r="A1612" i="12"/>
  <c r="Y1589" i="12"/>
  <c r="A1589" i="12"/>
  <c r="Y1552" i="12"/>
  <c r="A1552" i="12"/>
  <c r="Y1530" i="12"/>
  <c r="A1530" i="12"/>
  <c r="Y1509" i="12"/>
  <c r="A1509" i="12"/>
  <c r="Y1489" i="12"/>
  <c r="A1489" i="12"/>
  <c r="Y1468" i="12"/>
  <c r="A1468" i="12"/>
  <c r="Y1447" i="12"/>
  <c r="A1447" i="12"/>
  <c r="Y1425" i="12"/>
  <c r="A1425" i="12"/>
  <c r="Y1394" i="12"/>
  <c r="A1394" i="12"/>
  <c r="Y1363" i="12"/>
  <c r="A1363" i="12"/>
  <c r="Y1342" i="12"/>
  <c r="A1342" i="12"/>
  <c r="Y1321" i="12"/>
  <c r="A1321" i="12"/>
  <c r="Y1301" i="12"/>
  <c r="A1301" i="12"/>
  <c r="Y1280" i="12"/>
  <c r="A1280" i="12"/>
  <c r="Y1260" i="12"/>
  <c r="A1260" i="12"/>
  <c r="Y1218" i="12"/>
  <c r="A1218" i="12"/>
  <c r="Y882" i="12"/>
  <c r="A882" i="12"/>
  <c r="Y1772" i="12"/>
  <c r="A1772" i="12"/>
  <c r="Y1597" i="12"/>
  <c r="A1597" i="12"/>
  <c r="Y1294" i="12"/>
  <c r="A1294" i="12"/>
  <c r="Y874" i="12"/>
  <c r="A874" i="12"/>
  <c r="Y1925" i="12"/>
  <c r="A1925" i="12"/>
  <c r="Y1888" i="12"/>
  <c r="A1888" i="12"/>
  <c r="Y1877" i="12"/>
  <c r="A1877" i="12"/>
  <c r="Y1841" i="12"/>
  <c r="A1841" i="12"/>
  <c r="Y1806" i="12"/>
  <c r="A1806" i="12"/>
  <c r="Y1782" i="12"/>
  <c r="A1782" i="12"/>
  <c r="Y1740" i="12"/>
  <c r="A1740" i="12"/>
  <c r="Y1717" i="12"/>
  <c r="A1717" i="12"/>
  <c r="Y1667" i="12"/>
  <c r="A1667" i="12"/>
  <c r="Y1644" i="12"/>
  <c r="A1644" i="12"/>
  <c r="Y1622" i="12"/>
  <c r="A1622" i="12"/>
  <c r="Y1611" i="12"/>
  <c r="A1611" i="12"/>
  <c r="Y1588" i="12"/>
  <c r="A1588" i="12"/>
  <c r="Y1562" i="12"/>
  <c r="A1562" i="12"/>
  <c r="Y1540" i="12"/>
  <c r="A1540" i="12"/>
  <c r="Y1529" i="12"/>
  <c r="A1529" i="12"/>
  <c r="Y1508" i="12"/>
  <c r="A1508" i="12"/>
  <c r="Y1467" i="12"/>
  <c r="A1467" i="12"/>
  <c r="Y1446" i="12"/>
  <c r="A1446" i="12"/>
  <c r="Y1424" i="12"/>
  <c r="A1424" i="12"/>
  <c r="Y1403" i="12"/>
  <c r="A1403" i="12"/>
  <c r="Y1372" i="12"/>
  <c r="A1372" i="12"/>
  <c r="Y1352" i="12"/>
  <c r="A1352" i="12"/>
  <c r="Y1330" i="12"/>
  <c r="A1330" i="12"/>
  <c r="Y1310" i="12"/>
  <c r="A1310" i="12"/>
  <c r="Y1289" i="12"/>
  <c r="A1289" i="12"/>
  <c r="Y1269" i="12"/>
  <c r="A1269" i="12"/>
  <c r="Y1248" i="12"/>
  <c r="A1248" i="12"/>
  <c r="Y1228" i="12"/>
  <c r="A1228" i="12"/>
  <c r="Y1207" i="12"/>
  <c r="A1207" i="12"/>
  <c r="Y1186" i="12"/>
  <c r="A1186" i="12"/>
  <c r="Y1164" i="12"/>
  <c r="A1164" i="12"/>
  <c r="Y1144" i="12"/>
  <c r="A1144" i="12"/>
  <c r="Y1124" i="12"/>
  <c r="A1124" i="12"/>
  <c r="Y1052" i="12"/>
  <c r="A1052" i="12"/>
  <c r="Y95" i="12"/>
  <c r="A95" i="12"/>
  <c r="Y596" i="12"/>
  <c r="A596" i="12"/>
  <c r="Y307" i="12"/>
  <c r="A307" i="12"/>
  <c r="Y1041" i="12"/>
  <c r="A1041" i="12"/>
  <c r="Y1899" i="12"/>
  <c r="A1899" i="12"/>
  <c r="Y1833" i="12"/>
  <c r="A1833" i="12"/>
  <c r="Y1768" i="12"/>
  <c r="A1768" i="12"/>
  <c r="Y1725" i="12"/>
  <c r="A1725" i="12"/>
  <c r="Y1652" i="12"/>
  <c r="A1652" i="12"/>
  <c r="Y1583" i="12"/>
  <c r="A1583" i="12"/>
  <c r="Y1488" i="12"/>
  <c r="A1488" i="12"/>
  <c r="Y1220" i="12"/>
  <c r="A1220" i="12"/>
  <c r="Y1021" i="12"/>
  <c r="A1021" i="12"/>
  <c r="Y948" i="12"/>
  <c r="A948" i="12"/>
  <c r="Y866" i="12"/>
  <c r="A866" i="12"/>
  <c r="Y811" i="12"/>
  <c r="A811" i="12"/>
  <c r="Y669" i="12"/>
  <c r="A669" i="12"/>
  <c r="Y578" i="12"/>
  <c r="A578" i="12"/>
  <c r="Y469" i="12"/>
  <c r="A469" i="12"/>
  <c r="Y1923" i="12"/>
  <c r="A1923" i="12"/>
  <c r="Y1911" i="12"/>
  <c r="A1911" i="12"/>
  <c r="Y1885" i="12"/>
  <c r="A1885" i="12"/>
  <c r="Y1875" i="12"/>
  <c r="A1875" i="12"/>
  <c r="Y1863" i="12"/>
  <c r="A1863" i="12"/>
  <c r="Y1851" i="12"/>
  <c r="A1851" i="12"/>
  <c r="Y1839" i="12"/>
  <c r="A1839" i="12"/>
  <c r="Y1828" i="12"/>
  <c r="A1828" i="12"/>
  <c r="Y1816" i="12"/>
  <c r="A1816" i="12"/>
  <c r="Y1804" i="12"/>
  <c r="A1804" i="12"/>
  <c r="Y1780" i="12"/>
  <c r="A1780" i="12"/>
  <c r="Y1765" i="12"/>
  <c r="A1765" i="12"/>
  <c r="Y1751" i="12"/>
  <c r="A1751" i="12"/>
  <c r="Y1737" i="12"/>
  <c r="A1737" i="12"/>
  <c r="Y1727" i="12"/>
  <c r="A1727" i="12"/>
  <c r="Y1715" i="12"/>
  <c r="A1715" i="12"/>
  <c r="Y1678" i="12"/>
  <c r="A1678" i="12"/>
  <c r="Y1665" i="12"/>
  <c r="A1665" i="12"/>
  <c r="Y1655" i="12"/>
  <c r="A1655" i="12"/>
  <c r="Y1642" i="12"/>
  <c r="A1642" i="12"/>
  <c r="Y1631" i="12"/>
  <c r="A1631" i="12"/>
  <c r="Y1609" i="12"/>
  <c r="A1609" i="12"/>
  <c r="Y1596" i="12"/>
  <c r="A1596" i="12"/>
  <c r="Y1585" i="12"/>
  <c r="A1585" i="12"/>
  <c r="Y1570" i="12"/>
  <c r="A1570" i="12"/>
  <c r="Y1560" i="12"/>
  <c r="A1560" i="12"/>
  <c r="Y1549" i="12"/>
  <c r="A1549" i="12"/>
  <c r="Y1537" i="12"/>
  <c r="A1537" i="12"/>
  <c r="Y1527" i="12"/>
  <c r="A1527" i="12"/>
  <c r="Y1517" i="12"/>
  <c r="A1517" i="12"/>
  <c r="Y1506" i="12"/>
  <c r="A1506" i="12"/>
  <c r="Y1496" i="12"/>
  <c r="A1496" i="12"/>
  <c r="Y1485" i="12"/>
  <c r="A1485" i="12"/>
  <c r="Y1475" i="12"/>
  <c r="A1475" i="12"/>
  <c r="Y1465" i="12"/>
  <c r="A1465" i="12"/>
  <c r="Y1455" i="12"/>
  <c r="A1455" i="12"/>
  <c r="Y1443" i="12"/>
  <c r="A1443" i="12"/>
  <c r="Y1433" i="12"/>
  <c r="A1433" i="12"/>
  <c r="Y1422" i="12"/>
  <c r="A1422" i="12"/>
  <c r="Y1411" i="12"/>
  <c r="A1411" i="12"/>
  <c r="Y1401" i="12"/>
  <c r="A1401" i="12"/>
  <c r="Y1391" i="12"/>
  <c r="A1391" i="12"/>
  <c r="Y1380" i="12"/>
  <c r="A1380" i="12"/>
  <c r="Y1370" i="12"/>
  <c r="A1370" i="12"/>
  <c r="Y1360" i="12"/>
  <c r="A1360" i="12"/>
  <c r="Y1350" i="12"/>
  <c r="A1350" i="12"/>
  <c r="Y1339" i="12"/>
  <c r="A1339" i="12"/>
  <c r="Y1328" i="12"/>
  <c r="A1328" i="12"/>
  <c r="Y1318" i="12"/>
  <c r="A1318" i="12"/>
  <c r="Y1308" i="12"/>
  <c r="A1308" i="12"/>
  <c r="Y1298" i="12"/>
  <c r="A1298" i="12"/>
  <c r="Y1287" i="12"/>
  <c r="A1287" i="12"/>
  <c r="Y1277" i="12"/>
  <c r="A1277" i="12"/>
  <c r="Y1267" i="12"/>
  <c r="A1267" i="12"/>
  <c r="Y1257" i="12"/>
  <c r="A1257" i="12"/>
  <c r="Y1246" i="12"/>
  <c r="A1246" i="12"/>
  <c r="Y1236" i="12"/>
  <c r="A1236" i="12"/>
  <c r="Y1226" i="12"/>
  <c r="A1226" i="12"/>
  <c r="Y1215" i="12"/>
  <c r="A1215" i="12"/>
  <c r="Y1205" i="12"/>
  <c r="A1205" i="12"/>
  <c r="Y1195" i="12"/>
  <c r="A1195" i="12"/>
  <c r="Y1183" i="12"/>
  <c r="A1183" i="12"/>
  <c r="Y1172" i="12"/>
  <c r="A1172" i="12"/>
  <c r="Y1162" i="12"/>
  <c r="A1162" i="12"/>
  <c r="Y1152" i="12"/>
  <c r="A1152" i="12"/>
  <c r="Y1142" i="12"/>
  <c r="A1142" i="12"/>
  <c r="Y1132" i="12"/>
  <c r="A1132" i="12"/>
  <c r="Y1122" i="12"/>
  <c r="A1122" i="12"/>
  <c r="Y1112" i="12"/>
  <c r="A1112" i="12"/>
  <c r="Y1102" i="12"/>
  <c r="A1102" i="12"/>
  <c r="Y1092" i="12"/>
  <c r="A1092" i="12"/>
  <c r="Y1082" i="12"/>
  <c r="A1082" i="12"/>
  <c r="Y1071" i="12"/>
  <c r="A1071" i="12"/>
  <c r="Y1060" i="12"/>
  <c r="A1060" i="12"/>
  <c r="Y1049" i="12"/>
  <c r="A1049" i="12"/>
  <c r="Y1037" i="12"/>
  <c r="A1037" i="12"/>
  <c r="Y1025" i="12"/>
  <c r="A1025" i="12"/>
  <c r="Y1012" i="12"/>
  <c r="A1012" i="12"/>
  <c r="Y1000" i="12"/>
  <c r="A1000" i="12"/>
  <c r="Y988" i="12"/>
  <c r="A988" i="12"/>
  <c r="Y977" i="12"/>
  <c r="A977" i="12"/>
  <c r="Y965" i="12"/>
  <c r="A965" i="12"/>
  <c r="Y954" i="12"/>
  <c r="A954" i="12"/>
  <c r="Y943" i="12"/>
  <c r="A943" i="12"/>
  <c r="Y933" i="12"/>
  <c r="A933" i="12"/>
  <c r="Y921" i="12"/>
  <c r="A921" i="12"/>
  <c r="Y910" i="12"/>
  <c r="A910" i="12"/>
  <c r="Y897" i="12"/>
  <c r="A897" i="12"/>
  <c r="Y883" i="12"/>
  <c r="A883" i="12"/>
  <c r="Y869" i="12"/>
  <c r="A869" i="12"/>
  <c r="Y858" i="12"/>
  <c r="A858" i="12"/>
  <c r="Y846" i="12"/>
  <c r="A846" i="12"/>
  <c r="Y831" i="12"/>
  <c r="A831" i="12"/>
  <c r="Y818" i="12"/>
  <c r="A818" i="12"/>
  <c r="Y807" i="12"/>
  <c r="A807" i="12"/>
  <c r="Y796" i="12"/>
  <c r="A796" i="12"/>
  <c r="Y786" i="12"/>
  <c r="A786" i="12"/>
  <c r="Y776" i="12"/>
  <c r="A776" i="12"/>
  <c r="Y766" i="12"/>
  <c r="A766" i="12"/>
  <c r="Y755" i="12"/>
  <c r="A755" i="12"/>
  <c r="Y745" i="12"/>
  <c r="A745" i="12"/>
  <c r="Y724" i="12"/>
  <c r="A724" i="12"/>
  <c r="Y714" i="12"/>
  <c r="A714" i="12"/>
  <c r="Y703" i="12"/>
  <c r="A703" i="12"/>
  <c r="Y680" i="12"/>
  <c r="A680" i="12"/>
  <c r="Y670" i="12"/>
  <c r="A670" i="12"/>
  <c r="Y658" i="12"/>
  <c r="A658" i="12"/>
  <c r="Y646" i="12"/>
  <c r="A646" i="12"/>
  <c r="Y635" i="12"/>
  <c r="A635" i="12"/>
  <c r="Y625" i="12"/>
  <c r="A625" i="12"/>
  <c r="Y614" i="12"/>
  <c r="A614" i="12"/>
  <c r="Y602" i="12"/>
  <c r="A602" i="12"/>
  <c r="Y589" i="12"/>
  <c r="A589" i="12"/>
  <c r="Y576" i="12"/>
  <c r="A576" i="12"/>
  <c r="Y565" i="12"/>
  <c r="A565" i="12"/>
  <c r="Y553" i="12"/>
  <c r="A553" i="12"/>
  <c r="Y542" i="12"/>
  <c r="A542" i="12"/>
  <c r="Y532" i="12"/>
  <c r="A532" i="12"/>
  <c r="Y521" i="12"/>
  <c r="A521" i="12"/>
  <c r="Y510" i="12"/>
  <c r="A510" i="12"/>
  <c r="Y499" i="12"/>
  <c r="A499" i="12"/>
  <c r="Y488" i="12"/>
  <c r="A488" i="12"/>
  <c r="Y479" i="12"/>
  <c r="A479" i="12"/>
  <c r="Y468" i="12"/>
  <c r="A468" i="12"/>
  <c r="Y446" i="12"/>
  <c r="A446" i="12"/>
  <c r="Y436" i="12"/>
  <c r="A436" i="12"/>
  <c r="Y425" i="12"/>
  <c r="A425" i="12"/>
  <c r="Y414" i="12"/>
  <c r="A414" i="12"/>
  <c r="Y403" i="12"/>
  <c r="A403" i="12"/>
  <c r="Y393" i="12"/>
  <c r="A393" i="12"/>
  <c r="Y370" i="12"/>
  <c r="A370" i="12"/>
  <c r="Y360" i="12"/>
  <c r="A360" i="12"/>
  <c r="Y349" i="12"/>
  <c r="A349" i="12"/>
  <c r="Y338" i="12"/>
  <c r="A338" i="12"/>
  <c r="Y328" i="12"/>
  <c r="A328" i="12"/>
  <c r="Y295" i="12"/>
  <c r="A295" i="12"/>
  <c r="Y264" i="12"/>
  <c r="A264" i="12"/>
  <c r="Y253" i="12"/>
  <c r="A253" i="12"/>
  <c r="Y243" i="12"/>
  <c r="A243" i="12"/>
  <c r="Y222" i="12"/>
  <c r="A222" i="12"/>
  <c r="Y212" i="12"/>
  <c r="A212" i="12"/>
  <c r="Y202" i="12"/>
  <c r="A202" i="12"/>
  <c r="Y181" i="12"/>
  <c r="A181" i="12"/>
  <c r="Y170" i="12"/>
  <c r="A170" i="12"/>
  <c r="Y160" i="12"/>
  <c r="A160" i="12"/>
  <c r="Y150" i="12"/>
  <c r="A150" i="12"/>
  <c r="Y140" i="12"/>
  <c r="A140" i="12"/>
  <c r="Y118" i="12"/>
  <c r="A118" i="12"/>
  <c r="Y108" i="12"/>
  <c r="A108" i="12"/>
  <c r="Y98" i="12"/>
  <c r="A98" i="12"/>
  <c r="Y86" i="12"/>
  <c r="A86" i="12"/>
  <c r="Y75" i="12"/>
  <c r="A75" i="12"/>
  <c r="Y64" i="12"/>
  <c r="A64" i="12"/>
  <c r="Y54" i="12"/>
  <c r="A54" i="12"/>
  <c r="Y43" i="12"/>
  <c r="A43" i="12"/>
  <c r="Y23" i="12"/>
  <c r="A23" i="12"/>
  <c r="Y13" i="12"/>
  <c r="A13" i="12"/>
  <c r="Y857" i="12"/>
  <c r="A857" i="12"/>
  <c r="Y1922" i="12"/>
  <c r="A1922" i="12"/>
  <c r="Y1861" i="12"/>
  <c r="A1861" i="12"/>
  <c r="Y1850" i="12"/>
  <c r="A1850" i="12"/>
  <c r="Y1838" i="12"/>
  <c r="A1838" i="12"/>
  <c r="Y1750" i="12"/>
  <c r="A1750" i="12"/>
  <c r="Y1736" i="12"/>
  <c r="A1736" i="12"/>
  <c r="Y1726" i="12"/>
  <c r="A1726" i="12"/>
  <c r="Y1714" i="12"/>
  <c r="A1714" i="12"/>
  <c r="Y1703" i="12"/>
  <c r="A1703" i="12"/>
  <c r="Y1689" i="12"/>
  <c r="A1689" i="12"/>
  <c r="Y1677" i="12"/>
  <c r="A1677" i="12"/>
  <c r="Y1664" i="12"/>
  <c r="A1664" i="12"/>
  <c r="Y1653" i="12"/>
  <c r="A1653" i="12"/>
  <c r="Y1641" i="12"/>
  <c r="A1641" i="12"/>
  <c r="Y1629" i="12"/>
  <c r="A1629" i="12"/>
  <c r="Y1618" i="12"/>
  <c r="A1618" i="12"/>
  <c r="Y1608" i="12"/>
  <c r="A1608" i="12"/>
  <c r="Y1595" i="12"/>
  <c r="A1595" i="12"/>
  <c r="Y1584" i="12"/>
  <c r="A1584" i="12"/>
  <c r="Y1569" i="12"/>
  <c r="A1569" i="12"/>
  <c r="Y1558" i="12"/>
  <c r="A1558" i="12"/>
  <c r="Y1548" i="12"/>
  <c r="A1548" i="12"/>
  <c r="Y1536" i="12"/>
  <c r="A1536" i="12"/>
  <c r="Y1526" i="12"/>
  <c r="A1526" i="12"/>
  <c r="Y1516" i="12"/>
  <c r="A1516" i="12"/>
  <c r="Y1505" i="12"/>
  <c r="A1505" i="12"/>
  <c r="Y1495" i="12"/>
  <c r="A1495" i="12"/>
  <c r="Y1484" i="12"/>
  <c r="A1484" i="12"/>
  <c r="Y1474" i="12"/>
  <c r="A1474" i="12"/>
  <c r="Y1464" i="12"/>
  <c r="A1464" i="12"/>
  <c r="Y1453" i="12"/>
  <c r="A1453" i="12"/>
  <c r="Y1442" i="12"/>
  <c r="A1442" i="12"/>
  <c r="Y1432" i="12"/>
  <c r="A1432" i="12"/>
  <c r="Y1421" i="12"/>
  <c r="A1421" i="12"/>
  <c r="Y1410" i="12"/>
  <c r="A1410" i="12"/>
  <c r="Y1400" i="12"/>
  <c r="A1400" i="12"/>
  <c r="Y1389" i="12"/>
  <c r="A1389" i="12"/>
  <c r="Y1379" i="12"/>
  <c r="A1379" i="12"/>
  <c r="Y1369" i="12"/>
  <c r="A1369" i="12"/>
  <c r="Y1359" i="12"/>
  <c r="A1359" i="12"/>
  <c r="Y1349" i="12"/>
  <c r="A1349" i="12"/>
  <c r="Y1338" i="12"/>
  <c r="A1338" i="12"/>
  <c r="Y1327" i="12"/>
  <c r="A1327" i="12"/>
  <c r="Y1317" i="12"/>
  <c r="A1317" i="12"/>
  <c r="Y1307" i="12"/>
  <c r="A1307" i="12"/>
  <c r="Y1297" i="12"/>
  <c r="A1297" i="12"/>
  <c r="Y1286" i="12"/>
  <c r="A1286" i="12"/>
  <c r="Y1276" i="12"/>
  <c r="A1276" i="12"/>
  <c r="Y1266" i="12"/>
  <c r="A1266" i="12"/>
  <c r="Y1256" i="12"/>
  <c r="A1256" i="12"/>
  <c r="Y1245" i="12"/>
  <c r="A1245" i="12"/>
  <c r="Y1235" i="12"/>
  <c r="A1235" i="12"/>
  <c r="Y1225" i="12"/>
  <c r="A1225" i="12"/>
  <c r="Y1214" i="12"/>
  <c r="A1214" i="12"/>
  <c r="Y1204" i="12"/>
  <c r="A1204" i="12"/>
  <c r="Y1194" i="12"/>
  <c r="A1194" i="12"/>
  <c r="Y1182" i="12"/>
  <c r="A1182" i="12"/>
  <c r="Y1161" i="12"/>
  <c r="A1161" i="12"/>
  <c r="Y1151" i="12"/>
  <c r="A1151" i="12"/>
  <c r="Y1141" i="12"/>
  <c r="A1141" i="12"/>
  <c r="Y1131" i="12"/>
  <c r="A1131" i="12"/>
  <c r="Y1121" i="12"/>
  <c r="A1121" i="12"/>
  <c r="Y1111" i="12"/>
  <c r="A1111" i="12"/>
  <c r="Y1101" i="12"/>
  <c r="A1101" i="12"/>
  <c r="Y1091" i="12"/>
  <c r="A1091" i="12"/>
  <c r="Y1081" i="12"/>
  <c r="A1081" i="12"/>
  <c r="Y1070" i="12"/>
  <c r="A1070" i="12"/>
  <c r="Y1059" i="12"/>
  <c r="A1059" i="12"/>
  <c r="Y1048" i="12"/>
  <c r="A1048" i="12"/>
  <c r="Y1036" i="12"/>
  <c r="A1036" i="12"/>
  <c r="Y1023" i="12"/>
  <c r="A1023" i="12"/>
  <c r="Y1011" i="12"/>
  <c r="A1011" i="12"/>
  <c r="Y998" i="12"/>
  <c r="A998" i="12"/>
  <c r="Y987" i="12"/>
  <c r="A987" i="12"/>
  <c r="Y976" i="12"/>
  <c r="A976" i="12"/>
  <c r="Y964" i="12"/>
  <c r="A964" i="12"/>
  <c r="Y953" i="12"/>
  <c r="A953" i="12"/>
  <c r="Y942" i="12"/>
  <c r="A942" i="12"/>
  <c r="Y932" i="12"/>
  <c r="A932" i="12"/>
  <c r="Y920" i="12"/>
  <c r="A920" i="12"/>
  <c r="Y908" i="12"/>
  <c r="A908" i="12"/>
  <c r="Y896" i="12"/>
  <c r="A896" i="12"/>
  <c r="Y881" i="12"/>
  <c r="A881" i="12"/>
  <c r="Y868" i="12"/>
  <c r="A868" i="12"/>
  <c r="Y856" i="12"/>
  <c r="A856" i="12"/>
  <c r="Y845" i="12"/>
  <c r="A845" i="12"/>
  <c r="Y829" i="12"/>
  <c r="A829" i="12"/>
  <c r="Y817" i="12"/>
  <c r="A817" i="12"/>
  <c r="Y806" i="12"/>
  <c r="A806" i="12"/>
  <c r="Y795" i="12"/>
  <c r="A795" i="12"/>
  <c r="Y775" i="12"/>
  <c r="A775" i="12"/>
  <c r="Y765" i="12"/>
  <c r="A765" i="12"/>
  <c r="Y754" i="12"/>
  <c r="A754" i="12"/>
  <c r="Y744" i="12"/>
  <c r="A744" i="12"/>
  <c r="Y734" i="12"/>
  <c r="A734" i="12"/>
  <c r="Y723" i="12"/>
  <c r="A723" i="12"/>
  <c r="Y713" i="12"/>
  <c r="A713" i="12"/>
  <c r="Y702" i="12"/>
  <c r="A702" i="12"/>
  <c r="Y668" i="12"/>
  <c r="A668" i="12"/>
  <c r="Y657" i="12"/>
  <c r="A657" i="12"/>
  <c r="Y645" i="12"/>
  <c r="A645" i="12"/>
  <c r="Y634" i="12"/>
  <c r="A634" i="12"/>
  <c r="Y613" i="12"/>
  <c r="A613" i="12"/>
  <c r="Y600" i="12"/>
  <c r="A600" i="12"/>
  <c r="Y588" i="12"/>
  <c r="A588" i="12"/>
  <c r="Y575" i="12"/>
  <c r="A575" i="12"/>
  <c r="Y564" i="12"/>
  <c r="A564" i="12"/>
  <c r="Y552" i="12"/>
  <c r="A552" i="12"/>
  <c r="Y541" i="12"/>
  <c r="A541" i="12"/>
  <c r="Y531" i="12"/>
  <c r="A531" i="12"/>
  <c r="Y520" i="12"/>
  <c r="A520" i="12"/>
  <c r="Y509" i="12"/>
  <c r="A509" i="12"/>
  <c r="Y498" i="12"/>
  <c r="A498" i="12"/>
  <c r="Y487" i="12"/>
  <c r="A487" i="12"/>
  <c r="Y478" i="12"/>
  <c r="A478" i="12"/>
  <c r="Y467" i="12"/>
  <c r="A467" i="12"/>
  <c r="Y457" i="12"/>
  <c r="A457" i="12"/>
  <c r="Y445" i="12"/>
  <c r="A445" i="12"/>
  <c r="Y435" i="12"/>
  <c r="A435" i="12"/>
  <c r="Y424" i="12"/>
  <c r="A424" i="12"/>
  <c r="Y413" i="12"/>
  <c r="A413" i="12"/>
  <c r="Y402" i="12"/>
  <c r="A402" i="12"/>
  <c r="Y392" i="12"/>
  <c r="A392" i="12"/>
  <c r="Y380" i="12"/>
  <c r="A380" i="12"/>
  <c r="Y369" i="12"/>
  <c r="A369" i="12"/>
  <c r="Y359" i="12"/>
  <c r="A359" i="12"/>
  <c r="Y348" i="12"/>
  <c r="A348" i="12"/>
  <c r="Y337" i="12"/>
  <c r="A337" i="12"/>
  <c r="Y327" i="12"/>
  <c r="A327" i="12"/>
  <c r="Y316" i="12"/>
  <c r="A316" i="12"/>
  <c r="Y304" i="12"/>
  <c r="A304" i="12"/>
  <c r="Y294" i="12"/>
  <c r="A294" i="12"/>
  <c r="Y284" i="12"/>
  <c r="A284" i="12"/>
  <c r="Y273" i="12"/>
  <c r="A273" i="12"/>
  <c r="Y263" i="12"/>
  <c r="A263" i="12"/>
  <c r="Y252" i="12"/>
  <c r="A252" i="12"/>
  <c r="Y242" i="12"/>
  <c r="A242" i="12"/>
  <c r="Y232" i="12"/>
  <c r="A232" i="12"/>
  <c r="Y221" i="12"/>
  <c r="A221" i="12"/>
  <c r="Y211" i="12"/>
  <c r="A211" i="12"/>
  <c r="Y201" i="12"/>
  <c r="A201" i="12"/>
  <c r="Y190" i="12"/>
  <c r="A190" i="12"/>
  <c r="Y180" i="12"/>
  <c r="A180" i="12"/>
  <c r="Y169" i="12"/>
  <c r="A169" i="12"/>
  <c r="Y159" i="12"/>
  <c r="A159" i="12"/>
  <c r="Y149" i="12"/>
  <c r="A149" i="12"/>
  <c r="Y139" i="12"/>
  <c r="A139" i="12"/>
  <c r="Y128" i="12"/>
  <c r="A128" i="12"/>
  <c r="Y117" i="12"/>
  <c r="A117" i="12"/>
  <c r="Y107" i="12"/>
  <c r="A107" i="12"/>
  <c r="Y97" i="12"/>
  <c r="A97" i="12"/>
  <c r="Y63" i="12"/>
  <c r="A63" i="12"/>
  <c r="Y53" i="12"/>
  <c r="A53" i="12"/>
  <c r="Y42" i="12"/>
  <c r="A42" i="12"/>
  <c r="Y32" i="12"/>
  <c r="A32" i="12"/>
  <c r="Y22" i="12"/>
  <c r="A22" i="12"/>
  <c r="Y1934" i="12"/>
  <c r="A1934" i="12"/>
  <c r="Y1921" i="12"/>
  <c r="A1921" i="12"/>
  <c r="Y1908" i="12"/>
  <c r="A1908" i="12"/>
  <c r="Y1883" i="12"/>
  <c r="A1883" i="12"/>
  <c r="Y1872" i="12"/>
  <c r="A1872" i="12"/>
  <c r="Y1860" i="12"/>
  <c r="A1860" i="12"/>
  <c r="Y1849" i="12"/>
  <c r="A1849" i="12"/>
  <c r="Y1837" i="12"/>
  <c r="A1837" i="12"/>
  <c r="Y1826" i="12"/>
  <c r="A1826" i="12"/>
  <c r="Y1814" i="12"/>
  <c r="A1814" i="12"/>
  <c r="Y1801" i="12"/>
  <c r="A1801" i="12"/>
  <c r="Y1790" i="12"/>
  <c r="A1790" i="12"/>
  <c r="Y1778" i="12"/>
  <c r="A1778" i="12"/>
  <c r="Y1762" i="12"/>
  <c r="A1762" i="12"/>
  <c r="Y1749" i="12"/>
  <c r="A1749" i="12"/>
  <c r="Y1735" i="12"/>
  <c r="A1735" i="12"/>
  <c r="Y1724" i="12"/>
  <c r="A1724" i="12"/>
  <c r="Y1713" i="12"/>
  <c r="A1713" i="12"/>
  <c r="Y1701" i="12"/>
  <c r="A1701" i="12"/>
  <c r="Y1687" i="12"/>
  <c r="A1687" i="12"/>
  <c r="Y1675" i="12"/>
  <c r="A1675" i="12"/>
  <c r="Y1663" i="12"/>
  <c r="A1663" i="12"/>
  <c r="Y1651" i="12"/>
  <c r="A1651" i="12"/>
  <c r="Y1640" i="12"/>
  <c r="A1640" i="12"/>
  <c r="Y1628" i="12"/>
  <c r="A1628" i="12"/>
  <c r="Y1617" i="12"/>
  <c r="A1617" i="12"/>
  <c r="Y1607" i="12"/>
  <c r="A1607" i="12"/>
  <c r="Y1594" i="12"/>
  <c r="A1594" i="12"/>
  <c r="Y1582" i="12"/>
  <c r="A1582" i="12"/>
  <c r="Y1568" i="12"/>
  <c r="A1568" i="12"/>
  <c r="Y1557" i="12"/>
  <c r="A1557" i="12"/>
  <c r="Y1547" i="12"/>
  <c r="A1547" i="12"/>
  <c r="Y1535" i="12"/>
  <c r="A1535" i="12"/>
  <c r="Y1525" i="12"/>
  <c r="A1525" i="12"/>
  <c r="Y1515" i="12"/>
  <c r="A1515" i="12"/>
  <c r="Y1504" i="12"/>
  <c r="A1504" i="12"/>
  <c r="Y1494" i="12"/>
  <c r="A1494" i="12"/>
  <c r="Y1483" i="12"/>
  <c r="A1483" i="12"/>
  <c r="Y1473" i="12"/>
  <c r="A1473" i="12"/>
  <c r="Y1463" i="12"/>
  <c r="A1463" i="12"/>
  <c r="Y1452" i="12"/>
  <c r="A1452" i="12"/>
  <c r="Y1441" i="12"/>
  <c r="A1441" i="12"/>
  <c r="Y1431" i="12"/>
  <c r="A1431" i="12"/>
  <c r="Y1420" i="12"/>
  <c r="A1420" i="12"/>
  <c r="Y1409" i="12"/>
  <c r="A1409" i="12"/>
  <c r="Y1399" i="12"/>
  <c r="A1399" i="12"/>
  <c r="Y1388" i="12"/>
  <c r="A1388" i="12"/>
  <c r="Y1378" i="12"/>
  <c r="A1378" i="12"/>
  <c r="Y1368" i="12"/>
  <c r="A1368" i="12"/>
  <c r="Y1358" i="12"/>
  <c r="A1358" i="12"/>
  <c r="Y1348" i="12"/>
  <c r="A1348" i="12"/>
  <c r="Y1336" i="12"/>
  <c r="A1336" i="12"/>
  <c r="Y1326" i="12"/>
  <c r="A1326" i="12"/>
  <c r="Y1316" i="12"/>
  <c r="A1316" i="12"/>
  <c r="Y1306" i="12"/>
  <c r="A1306" i="12"/>
  <c r="Y1296" i="12"/>
  <c r="A1296" i="12"/>
  <c r="Y1275" i="12"/>
  <c r="A1275" i="12"/>
  <c r="Y1265" i="12"/>
  <c r="A1265" i="12"/>
  <c r="Y1255" i="12"/>
  <c r="A1255" i="12"/>
  <c r="Y1244" i="12"/>
  <c r="A1244" i="12"/>
  <c r="Y1234" i="12"/>
  <c r="A1234" i="12"/>
  <c r="Y1224" i="12"/>
  <c r="A1224" i="12"/>
  <c r="Y1213" i="12"/>
  <c r="A1213" i="12"/>
  <c r="Y1203" i="12"/>
  <c r="A1203" i="12"/>
  <c r="Y1193" i="12"/>
  <c r="A1193" i="12"/>
  <c r="Y1181" i="12"/>
  <c r="A1181" i="12"/>
  <c r="Y1170" i="12"/>
  <c r="A1170" i="12"/>
  <c r="Y1160" i="12"/>
  <c r="A1160" i="12"/>
  <c r="Y1150" i="12"/>
  <c r="A1150" i="12"/>
  <c r="Y1140" i="12"/>
  <c r="A1140" i="12"/>
  <c r="Y1130" i="12"/>
  <c r="A1130" i="12"/>
  <c r="Y1120" i="12"/>
  <c r="A1120" i="12"/>
  <c r="Y1110" i="12"/>
  <c r="A1110" i="12"/>
  <c r="Y1100" i="12"/>
  <c r="A1100" i="12"/>
  <c r="Y1090" i="12"/>
  <c r="A1090" i="12"/>
  <c r="Y1079" i="12"/>
  <c r="A1079" i="12"/>
  <c r="Y1069" i="12"/>
  <c r="A1069" i="12"/>
  <c r="Y1058" i="12"/>
  <c r="A1058" i="12"/>
  <c r="Y1047" i="12"/>
  <c r="A1047" i="12"/>
  <c r="Y1034" i="12"/>
  <c r="A1034" i="12"/>
  <c r="Y1022" i="12"/>
  <c r="A1022" i="12"/>
  <c r="Y1009" i="12"/>
  <c r="A1009" i="12"/>
  <c r="Y996" i="12"/>
  <c r="A996" i="12"/>
  <c r="Y986" i="12"/>
  <c r="A986" i="12"/>
  <c r="Y975" i="12"/>
  <c r="A975" i="12"/>
  <c r="Y963" i="12"/>
  <c r="A963" i="12"/>
  <c r="Y952" i="12"/>
  <c r="A952" i="12"/>
  <c r="Y941" i="12"/>
  <c r="A941" i="12"/>
  <c r="Y930" i="12"/>
  <c r="A930" i="12"/>
  <c r="Y919" i="12"/>
  <c r="A919" i="12"/>
  <c r="Y906" i="12"/>
  <c r="A906" i="12"/>
  <c r="Y895" i="12"/>
  <c r="A895" i="12"/>
  <c r="Y880" i="12"/>
  <c r="A880" i="12"/>
  <c r="Y867" i="12"/>
  <c r="A867" i="12"/>
  <c r="Y855" i="12"/>
  <c r="A855" i="12"/>
  <c r="Y844" i="12"/>
  <c r="A844" i="12"/>
  <c r="Y828" i="12"/>
  <c r="A828" i="12"/>
  <c r="Y816" i="12"/>
  <c r="A816" i="12"/>
  <c r="Y805" i="12"/>
  <c r="A805" i="12"/>
  <c r="Y794" i="12"/>
  <c r="A794" i="12"/>
  <c r="Y784" i="12"/>
  <c r="A784" i="12"/>
  <c r="Y774" i="12"/>
  <c r="A774" i="12"/>
  <c r="Y764" i="12"/>
  <c r="A764" i="12"/>
  <c r="Y753" i="12"/>
  <c r="A753" i="12"/>
  <c r="Y743" i="12"/>
  <c r="A743" i="12"/>
  <c r="Y733" i="12"/>
  <c r="A733" i="12"/>
  <c r="Y722" i="12"/>
  <c r="A722" i="12"/>
  <c r="Y712" i="12"/>
  <c r="A712" i="12"/>
  <c r="Y700" i="12"/>
  <c r="A700" i="12"/>
  <c r="Y690" i="12"/>
  <c r="A690" i="12"/>
  <c r="Y678" i="12"/>
  <c r="A678" i="12"/>
  <c r="Y667" i="12"/>
  <c r="A667" i="12"/>
  <c r="Y656" i="12"/>
  <c r="A656" i="12"/>
  <c r="Y644" i="12"/>
  <c r="A644" i="12"/>
  <c r="Y633" i="12"/>
  <c r="A633" i="12"/>
  <c r="Y623" i="12"/>
  <c r="A623" i="12"/>
  <c r="Y612" i="12"/>
  <c r="A612" i="12"/>
  <c r="Y599" i="12"/>
  <c r="A599" i="12"/>
  <c r="Y586" i="12"/>
  <c r="A586" i="12"/>
  <c r="Y562" i="12"/>
  <c r="A562" i="12"/>
  <c r="Y551" i="12"/>
  <c r="A551" i="12"/>
  <c r="Y540" i="12"/>
  <c r="A540" i="12"/>
  <c r="Y529" i="12"/>
  <c r="A529" i="12"/>
  <c r="Y519" i="12"/>
  <c r="A519" i="12"/>
  <c r="Y507" i="12"/>
  <c r="A507" i="12"/>
  <c r="Y497" i="12"/>
  <c r="A497" i="12"/>
  <c r="Y486" i="12"/>
  <c r="A486" i="12"/>
  <c r="Y466" i="12"/>
  <c r="A466" i="12"/>
  <c r="Y455" i="12"/>
  <c r="A455" i="12"/>
  <c r="Y444" i="12"/>
  <c r="A444" i="12"/>
  <c r="Y434" i="12"/>
  <c r="A434" i="12"/>
  <c r="Y423" i="12"/>
  <c r="A423" i="12"/>
  <c r="Y412" i="12"/>
  <c r="A412" i="12"/>
  <c r="Y401" i="12"/>
  <c r="A401" i="12"/>
  <c r="Y391" i="12"/>
  <c r="A391" i="12"/>
  <c r="Y379" i="12"/>
  <c r="A379" i="12"/>
  <c r="Y368" i="12"/>
  <c r="A368" i="12"/>
  <c r="Y358" i="12"/>
  <c r="A358" i="12"/>
  <c r="Y347" i="12"/>
  <c r="A347" i="12"/>
  <c r="Y336" i="12"/>
  <c r="A336" i="12"/>
  <c r="Y315" i="12"/>
  <c r="A315" i="12"/>
  <c r="Y303" i="12"/>
  <c r="A303" i="12"/>
  <c r="Y293" i="12"/>
  <c r="A293" i="12"/>
  <c r="Y283" i="12"/>
  <c r="A283" i="12"/>
  <c r="Y272" i="12"/>
  <c r="A272" i="12"/>
  <c r="Y262" i="12"/>
  <c r="A262" i="12"/>
  <c r="Y251" i="12"/>
  <c r="A251" i="12"/>
  <c r="Y241" i="12"/>
  <c r="A241" i="12"/>
  <c r="Y231" i="12"/>
  <c r="A231" i="12"/>
  <c r="Y210" i="12"/>
  <c r="A210" i="12"/>
  <c r="Y200" i="12"/>
  <c r="A200" i="12"/>
  <c r="Y189" i="12"/>
  <c r="A189" i="12"/>
  <c r="Y179" i="12"/>
  <c r="A179" i="12"/>
  <c r="Y168" i="12"/>
  <c r="A168" i="12"/>
  <c r="Y158" i="12"/>
  <c r="A158" i="12"/>
  <c r="Y148" i="12"/>
  <c r="A148" i="12"/>
  <c r="Y138" i="12"/>
  <c r="A138" i="12"/>
  <c r="Y127" i="12"/>
  <c r="A127" i="12"/>
  <c r="Y116" i="12"/>
  <c r="A116" i="12"/>
  <c r="Y106" i="12"/>
  <c r="A106" i="12"/>
  <c r="Y96" i="12"/>
  <c r="A96" i="12"/>
  <c r="Y84" i="12"/>
  <c r="A84" i="12"/>
  <c r="Y73" i="12"/>
  <c r="A73" i="12"/>
  <c r="Y62" i="12"/>
  <c r="A62" i="12"/>
  <c r="Y51" i="12"/>
  <c r="A51" i="12"/>
  <c r="Y41" i="12"/>
  <c r="A41" i="12"/>
  <c r="Y21" i="12"/>
  <c r="A21" i="12"/>
  <c r="Y11" i="12"/>
  <c r="A11" i="12"/>
  <c r="Y1827" i="12"/>
  <c r="A1827" i="12"/>
  <c r="Y1748" i="12"/>
  <c r="A1748" i="12"/>
  <c r="Y1734" i="12"/>
  <c r="A1734" i="12"/>
  <c r="Y1712" i="12"/>
  <c r="A1712" i="12"/>
  <c r="Y1699" i="12"/>
  <c r="A1699" i="12"/>
  <c r="Y1685" i="12"/>
  <c r="A1685" i="12"/>
  <c r="Y1673" i="12"/>
  <c r="A1673" i="12"/>
  <c r="Y1662" i="12"/>
  <c r="A1662" i="12"/>
  <c r="Y1650" i="12"/>
  <c r="A1650" i="12"/>
  <c r="Y1639" i="12"/>
  <c r="A1639" i="12"/>
  <c r="Y1626" i="12"/>
  <c r="A1626" i="12"/>
  <c r="Y1616" i="12"/>
  <c r="A1616" i="12"/>
  <c r="Y1605" i="12"/>
  <c r="A1605" i="12"/>
  <c r="Y1593" i="12"/>
  <c r="A1593" i="12"/>
  <c r="Y1580" i="12"/>
  <c r="A1580" i="12"/>
  <c r="Y1556" i="12"/>
  <c r="A1556" i="12"/>
  <c r="Y1546" i="12"/>
  <c r="A1546" i="12"/>
  <c r="Y1534" i="12"/>
  <c r="A1534" i="12"/>
  <c r="Y1524" i="12"/>
  <c r="A1524" i="12"/>
  <c r="Y1514" i="12"/>
  <c r="A1514" i="12"/>
  <c r="Y1503" i="12"/>
  <c r="A1503" i="12"/>
  <c r="Y1493" i="12"/>
  <c r="A1493" i="12"/>
  <c r="Y1482" i="12"/>
  <c r="A1482" i="12"/>
  <c r="Y1472" i="12"/>
  <c r="A1472" i="12"/>
  <c r="Y1462" i="12"/>
  <c r="A1462" i="12"/>
  <c r="Y1451" i="12"/>
  <c r="A1451" i="12"/>
  <c r="Y1440" i="12"/>
  <c r="A1440" i="12"/>
  <c r="Y1430" i="12"/>
  <c r="A1430" i="12"/>
  <c r="Y1419" i="12"/>
  <c r="A1419" i="12"/>
  <c r="Y1408" i="12"/>
  <c r="A1408" i="12"/>
  <c r="Y1398" i="12"/>
  <c r="A1398" i="12"/>
  <c r="Y1387" i="12"/>
  <c r="A1387" i="12"/>
  <c r="Y1377" i="12"/>
  <c r="A1377" i="12"/>
  <c r="Y1367" i="12"/>
  <c r="A1367" i="12"/>
  <c r="Y1357" i="12"/>
  <c r="A1357" i="12"/>
  <c r="Y1346" i="12"/>
  <c r="A1346" i="12"/>
  <c r="Y1335" i="12"/>
  <c r="A1335" i="12"/>
  <c r="Y1325" i="12"/>
  <c r="A1325" i="12"/>
  <c r="Y1315" i="12"/>
  <c r="A1315" i="12"/>
  <c r="Y1305" i="12"/>
  <c r="A1305" i="12"/>
  <c r="Y1295" i="12"/>
  <c r="A1295" i="12"/>
  <c r="Y1284" i="12"/>
  <c r="A1284" i="12"/>
  <c r="Y1274" i="12"/>
  <c r="A1274" i="12"/>
  <c r="Y1264" i="12"/>
  <c r="A1264" i="12"/>
  <c r="Y1254" i="12"/>
  <c r="A1254" i="12"/>
  <c r="Y1243" i="12"/>
  <c r="A1243" i="12"/>
  <c r="Y1233" i="12"/>
  <c r="A1233" i="12"/>
  <c r="Y1223" i="12"/>
  <c r="A1223" i="12"/>
  <c r="Y1212" i="12"/>
  <c r="A1212" i="12"/>
  <c r="Y1202" i="12"/>
  <c r="A1202" i="12"/>
  <c r="Y1192" i="12"/>
  <c r="A1192" i="12"/>
  <c r="Y1180" i="12"/>
  <c r="A1180" i="12"/>
  <c r="Y1169" i="12"/>
  <c r="A1169" i="12"/>
  <c r="Y1159" i="12"/>
  <c r="A1159" i="12"/>
  <c r="Y1149" i="12"/>
  <c r="A1149" i="12"/>
  <c r="Y1139" i="12"/>
  <c r="A1139" i="12"/>
  <c r="Y1129" i="12"/>
  <c r="A1129" i="12"/>
  <c r="Y1119" i="12"/>
  <c r="A1119" i="12"/>
  <c r="Y1109" i="12"/>
  <c r="A1109" i="12"/>
  <c r="Y1099" i="12"/>
  <c r="A1099" i="12"/>
  <c r="Y1089" i="12"/>
  <c r="A1089" i="12"/>
  <c r="Y1078" i="12"/>
  <c r="A1078" i="12"/>
  <c r="Y1068" i="12"/>
  <c r="A1068" i="12"/>
  <c r="Y1057" i="12"/>
  <c r="A1057" i="12"/>
  <c r="Y1045" i="12"/>
  <c r="A1045" i="12"/>
  <c r="Y1033" i="12"/>
  <c r="A1033" i="12"/>
  <c r="Y1020" i="12"/>
  <c r="A1020" i="12"/>
  <c r="Y1008" i="12"/>
  <c r="A1008" i="12"/>
  <c r="Y995" i="12"/>
  <c r="A995" i="12"/>
  <c r="Y985" i="12"/>
  <c r="A985" i="12"/>
  <c r="Y974" i="12"/>
  <c r="A974" i="12"/>
  <c r="Y962" i="12"/>
  <c r="A962" i="12"/>
  <c r="Y951" i="12"/>
  <c r="A951" i="12"/>
  <c r="Y940" i="12"/>
  <c r="A940" i="12"/>
  <c r="Y929" i="12"/>
  <c r="A929" i="12"/>
  <c r="Y918" i="12"/>
  <c r="A918" i="12"/>
  <c r="Y905" i="12"/>
  <c r="A905" i="12"/>
  <c r="Y893" i="12"/>
  <c r="A893" i="12"/>
  <c r="Y879" i="12"/>
  <c r="A879" i="12"/>
  <c r="Y865" i="12"/>
  <c r="A865" i="12"/>
  <c r="Y854" i="12"/>
  <c r="A854" i="12"/>
  <c r="Y843" i="12"/>
  <c r="A843" i="12"/>
  <c r="Y827" i="12"/>
  <c r="A827" i="12"/>
  <c r="Y804" i="12"/>
  <c r="A804" i="12"/>
  <c r="Y793" i="12"/>
  <c r="A793" i="12"/>
  <c r="Y783" i="12"/>
  <c r="A783" i="12"/>
  <c r="Y773" i="12"/>
  <c r="A773" i="12"/>
  <c r="Y763" i="12"/>
  <c r="A763" i="12"/>
  <c r="Y752" i="12"/>
  <c r="A752" i="12"/>
  <c r="Y742" i="12"/>
  <c r="A742" i="12"/>
  <c r="Y711" i="12"/>
  <c r="A711" i="12"/>
  <c r="Y699" i="12"/>
  <c r="A699" i="12"/>
  <c r="Y677" i="12"/>
  <c r="A677" i="12"/>
  <c r="Y666" i="12"/>
  <c r="A666" i="12"/>
  <c r="Y655" i="12"/>
  <c r="A655" i="12"/>
  <c r="Y643" i="12"/>
  <c r="A643" i="12"/>
  <c r="Y632" i="12"/>
  <c r="A632" i="12"/>
  <c r="Y622" i="12"/>
  <c r="A622" i="12"/>
  <c r="Y611" i="12"/>
  <c r="A611" i="12"/>
  <c r="Y598" i="12"/>
  <c r="A598" i="12"/>
  <c r="Y585" i="12"/>
  <c r="A585" i="12"/>
  <c r="Y573" i="12"/>
  <c r="A573" i="12"/>
  <c r="Y561" i="12"/>
  <c r="A561" i="12"/>
  <c r="Y550" i="12"/>
  <c r="A550" i="12"/>
  <c r="Y539" i="12"/>
  <c r="A539" i="12"/>
  <c r="Y528" i="12"/>
  <c r="A528" i="12"/>
  <c r="Y518" i="12"/>
  <c r="A518" i="12"/>
  <c r="Y506" i="12"/>
  <c r="A506" i="12"/>
  <c r="Y496" i="12"/>
  <c r="A496" i="12"/>
  <c r="Y476" i="12"/>
  <c r="A476" i="12"/>
  <c r="Y454" i="12"/>
  <c r="A454" i="12"/>
  <c r="Y443" i="12"/>
  <c r="A443" i="12"/>
  <c r="Y433" i="12"/>
  <c r="A433" i="12"/>
  <c r="Y422" i="12"/>
  <c r="A422" i="12"/>
  <c r="Y411" i="12"/>
  <c r="A411" i="12"/>
  <c r="Y400" i="12"/>
  <c r="A400" i="12"/>
  <c r="Y377" i="12"/>
  <c r="A377" i="12"/>
  <c r="Y357" i="12"/>
  <c r="A357" i="12"/>
  <c r="Y346" i="12"/>
  <c r="A346" i="12"/>
  <c r="Y335" i="12"/>
  <c r="A335" i="12"/>
  <c r="Y325" i="12"/>
  <c r="A325" i="12"/>
  <c r="Y313" i="12"/>
  <c r="A313" i="12"/>
  <c r="Y302" i="12"/>
  <c r="A302" i="12"/>
  <c r="Y292" i="12"/>
  <c r="A292" i="12"/>
  <c r="Y281" i="12"/>
  <c r="A281" i="12"/>
  <c r="Y271" i="12"/>
  <c r="A271" i="12"/>
  <c r="Y261" i="12"/>
  <c r="A261" i="12"/>
  <c r="Y250" i="12"/>
  <c r="A250" i="12"/>
  <c r="Y240" i="12"/>
  <c r="A240" i="12"/>
  <c r="Y230" i="12"/>
  <c r="A230" i="12"/>
  <c r="Y219" i="12"/>
  <c r="A219" i="12"/>
  <c r="Y209" i="12"/>
  <c r="A209" i="12"/>
  <c r="Y198" i="12"/>
  <c r="A198" i="12"/>
  <c r="Y188" i="12"/>
  <c r="A188" i="12"/>
  <c r="Y178" i="12"/>
  <c r="A178" i="12"/>
  <c r="Y167" i="12"/>
  <c r="A167" i="12"/>
  <c r="Y157" i="12"/>
  <c r="A157" i="12"/>
  <c r="Y147" i="12"/>
  <c r="A147" i="12"/>
  <c r="Y136" i="12"/>
  <c r="A136" i="12"/>
  <c r="Y126" i="12"/>
  <c r="A126" i="12"/>
  <c r="Y115" i="12"/>
  <c r="A115" i="12"/>
  <c r="Y105" i="12"/>
  <c r="A105" i="12"/>
  <c r="Y94" i="12"/>
  <c r="A94" i="12"/>
  <c r="Y72" i="12"/>
  <c r="A72" i="12"/>
  <c r="Y50" i="12"/>
  <c r="A50" i="12"/>
  <c r="Y40" i="12"/>
  <c r="A40" i="12"/>
  <c r="Y30" i="12"/>
  <c r="A30" i="12"/>
  <c r="Y20" i="12"/>
  <c r="A20" i="12"/>
  <c r="Y10" i="12"/>
  <c r="A10" i="12"/>
  <c r="Y282" i="12"/>
  <c r="A282" i="12"/>
  <c r="Y1766" i="12"/>
  <c r="A1766" i="12"/>
  <c r="Y1454" i="12"/>
  <c r="A1454" i="12"/>
  <c r="Y798" i="12"/>
  <c r="A798" i="12"/>
  <c r="Y1910" i="12"/>
  <c r="A1910" i="12"/>
  <c r="Y1802" i="12"/>
  <c r="A1802" i="12"/>
  <c r="Y1764" i="12"/>
  <c r="A1764" i="12"/>
  <c r="Y1444" i="12"/>
  <c r="A1444" i="12"/>
  <c r="Y447" i="12"/>
  <c r="A447" i="12"/>
  <c r="Y1747" i="12"/>
  <c r="A1747" i="12"/>
  <c r="Y1733" i="12"/>
  <c r="A1733" i="12"/>
  <c r="Y1722" i="12"/>
  <c r="A1722" i="12"/>
  <c r="Y1711" i="12"/>
  <c r="A1711" i="12"/>
  <c r="Y1697" i="12"/>
  <c r="A1697" i="12"/>
  <c r="Y1683" i="12"/>
  <c r="A1683" i="12"/>
  <c r="Y1672" i="12"/>
  <c r="A1672" i="12"/>
  <c r="Y1661" i="12"/>
  <c r="A1661" i="12"/>
  <c r="Y1649" i="12"/>
  <c r="A1649" i="12"/>
  <c r="Y1638" i="12"/>
  <c r="A1638" i="12"/>
  <c r="Y1625" i="12"/>
  <c r="A1625" i="12"/>
  <c r="Y1615" i="12"/>
  <c r="A1615" i="12"/>
  <c r="Y1604" i="12"/>
  <c r="A1604" i="12"/>
  <c r="Y1592" i="12"/>
  <c r="A1592" i="12"/>
  <c r="Y1578" i="12"/>
  <c r="A1578" i="12"/>
  <c r="Y1555" i="12"/>
  <c r="A1555" i="12"/>
  <c r="Y1545" i="12"/>
  <c r="A1545" i="12"/>
  <c r="Y1533" i="12"/>
  <c r="A1533" i="12"/>
  <c r="Y1523" i="12"/>
  <c r="A1523" i="12"/>
  <c r="Y1512" i="12"/>
  <c r="A1512" i="12"/>
  <c r="Y1502" i="12"/>
  <c r="A1502" i="12"/>
  <c r="Y1492" i="12"/>
  <c r="A1492" i="12"/>
  <c r="Y1481" i="12"/>
  <c r="A1481" i="12"/>
  <c r="Y1471" i="12"/>
  <c r="A1471" i="12"/>
  <c r="Y1461" i="12"/>
  <c r="A1461" i="12"/>
  <c r="Y1450" i="12"/>
  <c r="A1450" i="12"/>
  <c r="Y1439" i="12"/>
  <c r="A1439" i="12"/>
  <c r="Y1429" i="12"/>
  <c r="A1429" i="12"/>
  <c r="Y1417" i="12"/>
  <c r="A1417" i="12"/>
  <c r="Y1407" i="12"/>
  <c r="A1407" i="12"/>
  <c r="Y1397" i="12"/>
  <c r="A1397" i="12"/>
  <c r="Y1386" i="12"/>
  <c r="A1386" i="12"/>
  <c r="Y1376" i="12"/>
  <c r="A1376" i="12"/>
  <c r="Y1366" i="12"/>
  <c r="A1366" i="12"/>
  <c r="Y1356" i="12"/>
  <c r="A1356" i="12"/>
  <c r="Y1345" i="12"/>
  <c r="A1345" i="12"/>
  <c r="Y1334" i="12"/>
  <c r="A1334" i="12"/>
  <c r="Y1324" i="12"/>
  <c r="A1324" i="12"/>
  <c r="Y1314" i="12"/>
  <c r="A1314" i="12"/>
  <c r="Y1304" i="12"/>
  <c r="A1304" i="12"/>
  <c r="Y1293" i="12"/>
  <c r="A1293" i="12"/>
  <c r="Y1283" i="12"/>
  <c r="A1283" i="12"/>
  <c r="Y1273" i="12"/>
  <c r="A1273" i="12"/>
  <c r="Y1263" i="12"/>
  <c r="A1263" i="12"/>
  <c r="Y1253" i="12"/>
  <c r="A1253" i="12"/>
  <c r="Y1242" i="12"/>
  <c r="A1242" i="12"/>
  <c r="Y1232" i="12"/>
  <c r="A1232" i="12"/>
  <c r="Y1222" i="12"/>
  <c r="A1222" i="12"/>
  <c r="Y1211" i="12"/>
  <c r="A1211" i="12"/>
  <c r="Y1201" i="12"/>
  <c r="A1201" i="12"/>
  <c r="Y1191" i="12"/>
  <c r="A1191" i="12"/>
  <c r="Y1179" i="12"/>
  <c r="A1179" i="12"/>
  <c r="Y1168" i="12"/>
  <c r="A1168" i="12"/>
  <c r="Y1158" i="12"/>
  <c r="A1158" i="12"/>
  <c r="Y1148" i="12"/>
  <c r="A1148" i="12"/>
  <c r="Y1138" i="12"/>
  <c r="A1138" i="12"/>
  <c r="Y1128" i="12"/>
  <c r="A1128" i="12"/>
  <c r="Y1118" i="12"/>
  <c r="A1118" i="12"/>
  <c r="Y1108" i="12"/>
  <c r="A1108" i="12"/>
  <c r="Y1098" i="12"/>
  <c r="A1098" i="12"/>
  <c r="Y1088" i="12"/>
  <c r="A1088" i="12"/>
  <c r="Y1077" i="12"/>
  <c r="A1077" i="12"/>
  <c r="Y1067" i="12"/>
  <c r="A1067" i="12"/>
  <c r="Y1056" i="12"/>
  <c r="A1056" i="12"/>
  <c r="Y1044" i="12"/>
  <c r="A1044" i="12"/>
  <c r="Y1032" i="12"/>
  <c r="A1032" i="12"/>
  <c r="Y1019" i="12"/>
  <c r="A1019" i="12"/>
  <c r="Y1007" i="12"/>
  <c r="A1007" i="12"/>
  <c r="Y994" i="12"/>
  <c r="A994" i="12"/>
  <c r="Y983" i="12"/>
  <c r="A983" i="12"/>
  <c r="Y973" i="12"/>
  <c r="A973" i="12"/>
  <c r="Y960" i="12"/>
  <c r="A960" i="12"/>
  <c r="Y950" i="12"/>
  <c r="A950" i="12"/>
  <c r="Y939" i="12"/>
  <c r="A939" i="12"/>
  <c r="Y928" i="12"/>
  <c r="A928" i="12"/>
  <c r="Y917" i="12"/>
  <c r="A917" i="12"/>
  <c r="Y904" i="12"/>
  <c r="A904" i="12"/>
  <c r="Y891" i="12"/>
  <c r="A891" i="12"/>
  <c r="Y877" i="12"/>
  <c r="A877" i="12"/>
  <c r="Y864" i="12"/>
  <c r="A864" i="12"/>
  <c r="Y853" i="12"/>
  <c r="A853" i="12"/>
  <c r="Y842" i="12"/>
  <c r="A842" i="12"/>
  <c r="Y826" i="12"/>
  <c r="A826" i="12"/>
  <c r="Y814" i="12"/>
  <c r="A814" i="12"/>
  <c r="Y803" i="12"/>
  <c r="A803" i="12"/>
  <c r="Y792" i="12"/>
  <c r="A792" i="12"/>
  <c r="Y782" i="12"/>
  <c r="A782" i="12"/>
  <c r="Y772" i="12"/>
  <c r="A772" i="12"/>
  <c r="Y762" i="12"/>
  <c r="A762" i="12"/>
  <c r="Y751" i="12"/>
  <c r="A751" i="12"/>
  <c r="Y741" i="12"/>
  <c r="A741" i="12"/>
  <c r="Y730" i="12"/>
  <c r="A730" i="12"/>
  <c r="Y720" i="12"/>
  <c r="A720" i="12"/>
  <c r="Y709" i="12"/>
  <c r="A709" i="12"/>
  <c r="Y698" i="12"/>
  <c r="A698" i="12"/>
  <c r="Y688" i="12"/>
  <c r="A688" i="12"/>
  <c r="Y676" i="12"/>
  <c r="A676" i="12"/>
  <c r="Y665" i="12"/>
  <c r="A665" i="12"/>
  <c r="Y642" i="12"/>
  <c r="A642" i="12"/>
  <c r="Y631" i="12"/>
  <c r="A631" i="12"/>
  <c r="Y621" i="12"/>
  <c r="A621" i="12"/>
  <c r="Y609" i="12"/>
  <c r="A609" i="12"/>
  <c r="Y597" i="12"/>
  <c r="A597" i="12"/>
  <c r="Y584" i="12"/>
  <c r="A584" i="12"/>
  <c r="Y572" i="12"/>
  <c r="A572" i="12"/>
  <c r="Y560" i="12"/>
  <c r="A560" i="12"/>
  <c r="Y549" i="12"/>
  <c r="A549" i="12"/>
  <c r="Y538" i="12"/>
  <c r="A538" i="12"/>
  <c r="Y527" i="12"/>
  <c r="A527" i="12"/>
  <c r="Y517" i="12"/>
  <c r="A517" i="12"/>
  <c r="Y505" i="12"/>
  <c r="A505" i="12"/>
  <c r="Y494" i="12"/>
  <c r="A494" i="12"/>
  <c r="Y475" i="12"/>
  <c r="A475" i="12"/>
  <c r="Y464" i="12"/>
  <c r="A464" i="12"/>
  <c r="Y453" i="12"/>
  <c r="A453" i="12"/>
  <c r="Y442" i="12"/>
  <c r="A442" i="12"/>
  <c r="Y432" i="12"/>
  <c r="A432" i="12"/>
  <c r="Y421" i="12"/>
  <c r="A421" i="12"/>
  <c r="Y410" i="12"/>
  <c r="A410" i="12"/>
  <c r="Y388" i="12"/>
  <c r="A388" i="12"/>
  <c r="Y376" i="12"/>
  <c r="A376" i="12"/>
  <c r="Y367" i="12"/>
  <c r="A367" i="12"/>
  <c r="Y356" i="12"/>
  <c r="A356" i="12"/>
  <c r="Y345" i="12"/>
  <c r="A345" i="12"/>
  <c r="Y334" i="12"/>
  <c r="A334" i="12"/>
  <c r="Y324" i="12"/>
  <c r="A324" i="12"/>
  <c r="Y312" i="12"/>
  <c r="A312" i="12"/>
  <c r="Y301" i="12"/>
  <c r="A301" i="12"/>
  <c r="Y291" i="12"/>
  <c r="A291" i="12"/>
  <c r="Y280" i="12"/>
  <c r="A280" i="12"/>
  <c r="Y270" i="12"/>
  <c r="A270" i="12"/>
  <c r="Y260" i="12"/>
  <c r="A260" i="12"/>
  <c r="Y249" i="12"/>
  <c r="A249" i="12"/>
  <c r="Y239" i="12"/>
  <c r="A239" i="12"/>
  <c r="Y229" i="12"/>
  <c r="A229" i="12"/>
  <c r="Y218" i="12"/>
  <c r="A218" i="12"/>
  <c r="Y208" i="12"/>
  <c r="A208" i="12"/>
  <c r="Y197" i="12"/>
  <c r="A197" i="12"/>
  <c r="Y187" i="12"/>
  <c r="A187" i="12"/>
  <c r="Y177" i="12"/>
  <c r="A177" i="12"/>
  <c r="Y156" i="12"/>
  <c r="A156" i="12"/>
  <c r="Y146" i="12"/>
  <c r="A146" i="12"/>
  <c r="Y135" i="12"/>
  <c r="A135" i="12"/>
  <c r="Y125" i="12"/>
  <c r="A125" i="12"/>
  <c r="Y114" i="12"/>
  <c r="A114" i="12"/>
  <c r="Y92" i="12"/>
  <c r="A92" i="12"/>
  <c r="Y82" i="12"/>
  <c r="A82" i="12"/>
  <c r="Y71" i="12"/>
  <c r="A71" i="12"/>
  <c r="Y60" i="12"/>
  <c r="A60" i="12"/>
  <c r="Y49" i="12"/>
  <c r="A49" i="12"/>
  <c r="Y39" i="12"/>
  <c r="A39" i="12"/>
  <c r="Y9" i="12"/>
  <c r="A9" i="12"/>
  <c r="Y587" i="12"/>
  <c r="A587" i="12"/>
  <c r="Y1825" i="12"/>
  <c r="A1825" i="12"/>
  <c r="Y1581" i="12"/>
  <c r="A1581" i="12"/>
  <c r="Y1189" i="12"/>
  <c r="A1189" i="12"/>
  <c r="Y664" i="12"/>
  <c r="A664" i="12"/>
  <c r="Y1791" i="12"/>
  <c r="A1791" i="12"/>
  <c r="Y389" i="12"/>
  <c r="A389" i="12"/>
  <c r="Y878" i="12"/>
  <c r="A878" i="12"/>
  <c r="Y1720" i="12"/>
  <c r="A1720" i="12"/>
  <c r="Y1185" i="12"/>
  <c r="A1185" i="12"/>
  <c r="Y848" i="12"/>
  <c r="A848" i="12"/>
  <c r="Y651" i="12"/>
  <c r="A651" i="12"/>
  <c r="Y1799" i="12"/>
  <c r="A1799" i="12"/>
  <c r="Y997" i="12"/>
  <c r="A997" i="12"/>
  <c r="Y1544" i="12"/>
  <c r="A1544" i="12"/>
  <c r="Y1522" i="12"/>
  <c r="A1522" i="12"/>
  <c r="Y1511" i="12"/>
  <c r="A1511" i="12"/>
  <c r="Y1501" i="12"/>
  <c r="A1501" i="12"/>
  <c r="Y1470" i="12"/>
  <c r="A1470" i="12"/>
  <c r="Y1460" i="12"/>
  <c r="A1460" i="12"/>
  <c r="Y1449" i="12"/>
  <c r="A1449" i="12"/>
  <c r="Y1438" i="12"/>
  <c r="A1438" i="12"/>
  <c r="Y1427" i="12"/>
  <c r="A1427" i="12"/>
  <c r="Y1416" i="12"/>
  <c r="A1416" i="12"/>
  <c r="Y1406" i="12"/>
  <c r="A1406" i="12"/>
  <c r="Y1396" i="12"/>
  <c r="A1396" i="12"/>
  <c r="Y1385" i="12"/>
  <c r="A1385" i="12"/>
  <c r="Y1375" i="12"/>
  <c r="A1375" i="12"/>
  <c r="Y1365" i="12"/>
  <c r="A1365" i="12"/>
  <c r="Y1355" i="12"/>
  <c r="A1355" i="12"/>
  <c r="Y1344" i="12"/>
  <c r="A1344" i="12"/>
  <c r="Y1333" i="12"/>
  <c r="A1333" i="12"/>
  <c r="Y1323" i="12"/>
  <c r="A1323" i="12"/>
  <c r="Y1313" i="12"/>
  <c r="A1313" i="12"/>
  <c r="Y1303" i="12"/>
  <c r="A1303" i="12"/>
  <c r="Y1292" i="12"/>
  <c r="A1292" i="12"/>
  <c r="Y1282" i="12"/>
  <c r="A1282" i="12"/>
  <c r="Y1272" i="12"/>
  <c r="A1272" i="12"/>
  <c r="Y1262" i="12"/>
  <c r="A1262" i="12"/>
  <c r="Y1252" i="12"/>
  <c r="A1252" i="12"/>
  <c r="Y1241" i="12"/>
  <c r="A1241" i="12"/>
  <c r="Y1231" i="12"/>
  <c r="A1231" i="12"/>
  <c r="Y1221" i="12"/>
  <c r="A1221" i="12"/>
  <c r="Y1210" i="12"/>
  <c r="A1210" i="12"/>
  <c r="Y1200" i="12"/>
  <c r="A1200" i="12"/>
  <c r="Y1190" i="12"/>
  <c r="A1190" i="12"/>
  <c r="Y1177" i="12"/>
  <c r="A1177" i="12"/>
  <c r="Y1167" i="12"/>
  <c r="A1167" i="12"/>
  <c r="Y1157" i="12"/>
  <c r="A1157" i="12"/>
  <c r="Y1147" i="12"/>
  <c r="A1147" i="12"/>
  <c r="Y1137" i="12"/>
  <c r="A1137" i="12"/>
  <c r="Y1127" i="12"/>
  <c r="A1127" i="12"/>
  <c r="Y1117" i="12"/>
  <c r="A1117" i="12"/>
  <c r="Y1107" i="12"/>
  <c r="A1107" i="12"/>
  <c r="Y1097" i="12"/>
  <c r="A1097" i="12"/>
  <c r="Y1087" i="12"/>
  <c r="A1087" i="12"/>
  <c r="Y1076" i="12"/>
  <c r="A1076" i="12"/>
  <c r="Y1066" i="12"/>
  <c r="A1066" i="12"/>
  <c r="Y1055" i="12"/>
  <c r="A1055" i="12"/>
  <c r="Y1043" i="12"/>
  <c r="A1043" i="12"/>
  <c r="Y1031" i="12"/>
  <c r="A1031" i="12"/>
  <c r="Y1018" i="12"/>
  <c r="A1018" i="12"/>
  <c r="Y1006" i="12"/>
  <c r="A1006" i="12"/>
  <c r="Y993" i="12"/>
  <c r="A993" i="12"/>
  <c r="Y982" i="12"/>
  <c r="A982" i="12"/>
  <c r="Y972" i="12"/>
  <c r="A972" i="12"/>
  <c r="Y959" i="12"/>
  <c r="A959" i="12"/>
  <c r="Y949" i="12"/>
  <c r="A949" i="12"/>
  <c r="Y938" i="12"/>
  <c r="A938" i="12"/>
  <c r="Y927" i="12"/>
  <c r="A927" i="12"/>
  <c r="Y916" i="12"/>
  <c r="A916" i="12"/>
  <c r="Y902" i="12"/>
  <c r="A902" i="12"/>
  <c r="Y889" i="12"/>
  <c r="A889" i="12"/>
  <c r="Y876" i="12"/>
  <c r="A876" i="12"/>
  <c r="Y863" i="12"/>
  <c r="A863" i="12"/>
  <c r="Y852" i="12"/>
  <c r="A852" i="12"/>
  <c r="Y841" i="12"/>
  <c r="A841" i="12"/>
  <c r="Y824" i="12"/>
  <c r="A824" i="12"/>
  <c r="Y813" i="12"/>
  <c r="A813" i="12"/>
  <c r="Y802" i="12"/>
  <c r="A802" i="12"/>
  <c r="Y791" i="12"/>
  <c r="A791" i="12"/>
  <c r="Y781" i="12"/>
  <c r="A781" i="12"/>
  <c r="Y771" i="12"/>
  <c r="A771" i="12"/>
  <c r="Y761" i="12"/>
  <c r="A761" i="12"/>
  <c r="Y750" i="12"/>
  <c r="A750" i="12"/>
  <c r="Y729" i="12"/>
  <c r="A729" i="12"/>
  <c r="Y719" i="12"/>
  <c r="A719" i="12"/>
  <c r="Y708" i="12"/>
  <c r="A708" i="12"/>
  <c r="Y697" i="12"/>
  <c r="A697" i="12"/>
  <c r="Y686" i="12"/>
  <c r="A686" i="12"/>
  <c r="Y663" i="12"/>
  <c r="A663" i="12"/>
  <c r="Y641" i="12"/>
  <c r="A641" i="12"/>
  <c r="Y630" i="12"/>
  <c r="A630" i="12"/>
  <c r="Y620" i="12"/>
  <c r="A620" i="12"/>
  <c r="Y608" i="12"/>
  <c r="A608" i="12"/>
  <c r="Y595" i="12"/>
  <c r="A595" i="12"/>
  <c r="Y582" i="12"/>
  <c r="A582" i="12"/>
  <c r="Y571" i="12"/>
  <c r="A571" i="12"/>
  <c r="Y559" i="12"/>
  <c r="A559" i="12"/>
  <c r="Y548" i="12"/>
  <c r="A548" i="12"/>
  <c r="Y526" i="12"/>
  <c r="A526" i="12"/>
  <c r="Y516" i="12"/>
  <c r="A516" i="12"/>
  <c r="Y493" i="12"/>
  <c r="A493" i="12"/>
  <c r="Y484" i="12"/>
  <c r="A484" i="12"/>
  <c r="Y474" i="12"/>
  <c r="A474" i="12"/>
  <c r="Y463" i="12"/>
  <c r="A463" i="12"/>
  <c r="Y452" i="12"/>
  <c r="A452" i="12"/>
  <c r="Y441" i="12"/>
  <c r="A441" i="12"/>
  <c r="Y431" i="12"/>
  <c r="A431" i="12"/>
  <c r="Y420" i="12"/>
  <c r="A420" i="12"/>
  <c r="Y409" i="12"/>
  <c r="A409" i="12"/>
  <c r="Y398" i="12"/>
  <c r="A398" i="12"/>
  <c r="Y387" i="12"/>
  <c r="A387" i="12"/>
  <c r="Y375" i="12"/>
  <c r="A375" i="12"/>
  <c r="Y366" i="12"/>
  <c r="A366" i="12"/>
  <c r="Y355" i="12"/>
  <c r="A355" i="12"/>
  <c r="Y333" i="12"/>
  <c r="A333" i="12"/>
  <c r="Y323" i="12"/>
  <c r="A323" i="12"/>
  <c r="Y311" i="12"/>
  <c r="A311" i="12"/>
  <c r="Y300" i="12"/>
  <c r="A300" i="12"/>
  <c r="Y290" i="12"/>
  <c r="A290" i="12"/>
  <c r="Y279" i="12"/>
  <c r="A279" i="12"/>
  <c r="Y269" i="12"/>
  <c r="A269" i="12"/>
  <c r="Y259" i="12"/>
  <c r="A259" i="12"/>
  <c r="Y248" i="12"/>
  <c r="A248" i="12"/>
  <c r="Y238" i="12"/>
  <c r="A238" i="12"/>
  <c r="Y227" i="12"/>
  <c r="A227" i="12"/>
  <c r="Y217" i="12"/>
  <c r="A217" i="12"/>
  <c r="Y207" i="12"/>
  <c r="A207" i="12"/>
  <c r="Y196" i="12"/>
  <c r="A196" i="12"/>
  <c r="Y186" i="12"/>
  <c r="A186" i="12"/>
  <c r="Y176" i="12"/>
  <c r="A176" i="12"/>
  <c r="Y165" i="12"/>
  <c r="A165" i="12"/>
  <c r="Y155" i="12"/>
  <c r="A155" i="12"/>
  <c r="Y145" i="12"/>
  <c r="A145" i="12"/>
  <c r="Y134" i="12"/>
  <c r="A134" i="12"/>
  <c r="Y124" i="12"/>
  <c r="A124" i="12"/>
  <c r="Y113" i="12"/>
  <c r="A113" i="12"/>
  <c r="Y103" i="12"/>
  <c r="A103" i="12"/>
  <c r="Y81" i="12"/>
  <c r="A81" i="12"/>
  <c r="Y70" i="12"/>
  <c r="A70" i="12"/>
  <c r="Y59" i="12"/>
  <c r="A59" i="12"/>
  <c r="Y38" i="12"/>
  <c r="A38" i="12"/>
  <c r="Y28" i="12"/>
  <c r="A28" i="12"/>
  <c r="Y18" i="12"/>
  <c r="A18" i="12"/>
  <c r="Y1029" i="12"/>
  <c r="A1029" i="12"/>
  <c r="Y1723" i="12"/>
  <c r="A1723" i="12"/>
  <c r="Y1017" i="12"/>
  <c r="A1017" i="12"/>
  <c r="Y568" i="12"/>
  <c r="A568" i="12"/>
  <c r="Y1763" i="12"/>
  <c r="A1763" i="12"/>
  <c r="Y1889" i="12"/>
  <c r="A1889" i="12"/>
  <c r="Y1632" i="12"/>
  <c r="A1632" i="12"/>
  <c r="Y1010" i="12"/>
  <c r="A1010" i="12"/>
  <c r="Y563" i="12"/>
  <c r="A563" i="12"/>
  <c r="Y1784" i="12"/>
  <c r="A1784" i="12"/>
  <c r="Y1757" i="12"/>
  <c r="A1757" i="12"/>
  <c r="Y1630" i="12"/>
  <c r="A1630" i="12"/>
  <c r="Y1428" i="12"/>
  <c r="A1428" i="12"/>
  <c r="Y1004" i="12"/>
  <c r="A1004" i="12"/>
  <c r="Y838" i="12"/>
  <c r="A838" i="12"/>
  <c r="Y756" i="12"/>
  <c r="A756" i="12"/>
  <c r="Y649" i="12"/>
  <c r="A649" i="12"/>
  <c r="Y1906" i="12"/>
  <c r="A1906" i="12"/>
  <c r="Y1813" i="12"/>
  <c r="A1813" i="12"/>
  <c r="Y1761" i="12"/>
  <c r="A1761" i="12"/>
  <c r="Y1700" i="12"/>
  <c r="A1700" i="12"/>
  <c r="Y199" i="12"/>
  <c r="A199" i="12"/>
  <c r="Y1931" i="12"/>
  <c r="A1931" i="12"/>
  <c r="Y1755" i="12"/>
  <c r="A1755" i="12"/>
  <c r="Y1627" i="12"/>
  <c r="A1627" i="12"/>
  <c r="Y1418" i="12"/>
  <c r="A1418" i="12"/>
  <c r="Y999" i="12"/>
  <c r="A999" i="12"/>
  <c r="Y837" i="12"/>
  <c r="A837" i="12"/>
  <c r="Y636" i="12"/>
  <c r="A636" i="12"/>
  <c r="Y417" i="12"/>
  <c r="A417" i="12"/>
  <c r="Y1905" i="12"/>
  <c r="A1905" i="12"/>
  <c r="Y1835" i="12"/>
  <c r="A1835" i="12"/>
  <c r="Y1776" i="12"/>
  <c r="A1776" i="12"/>
  <c r="Y907" i="12"/>
  <c r="A907" i="12"/>
  <c r="Y1676" i="12"/>
  <c r="A1676" i="12"/>
  <c r="Y1347" i="12"/>
  <c r="A1347" i="12"/>
  <c r="Y984" i="12"/>
  <c r="A984" i="12"/>
  <c r="Y1343" i="12"/>
  <c r="A1343" i="12"/>
  <c r="Y1332" i="12"/>
  <c r="A1332" i="12"/>
  <c r="Y1322" i="12"/>
  <c r="A1322" i="12"/>
  <c r="Y1312" i="12"/>
  <c r="A1312" i="12"/>
  <c r="Y1302" i="12"/>
  <c r="A1302" i="12"/>
  <c r="Y1291" i="12"/>
  <c r="A1291" i="12"/>
  <c r="Y1281" i="12"/>
  <c r="A1281" i="12"/>
  <c r="Y1271" i="12"/>
  <c r="A1271" i="12"/>
  <c r="Y1261" i="12"/>
  <c r="A1261" i="12"/>
  <c r="Y1250" i="12"/>
  <c r="A1250" i="12"/>
  <c r="Y1240" i="12"/>
  <c r="A1240" i="12"/>
  <c r="Y1230" i="12"/>
  <c r="A1230" i="12"/>
  <c r="Y1219" i="12"/>
  <c r="A1219" i="12"/>
  <c r="Y1209" i="12"/>
  <c r="A1209" i="12"/>
  <c r="Y1199" i="12"/>
  <c r="A1199" i="12"/>
  <c r="Y1188" i="12"/>
  <c r="A1188" i="12"/>
  <c r="Y1176" i="12"/>
  <c r="A1176" i="12"/>
  <c r="Y1166" i="12"/>
  <c r="A1166" i="12"/>
  <c r="Y1156" i="12"/>
  <c r="A1156" i="12"/>
  <c r="Y1146" i="12"/>
  <c r="A1146" i="12"/>
  <c r="Y1136" i="12"/>
  <c r="A1136" i="12"/>
  <c r="Y1126" i="12"/>
  <c r="A1126" i="12"/>
  <c r="Y1116" i="12"/>
  <c r="A1116" i="12"/>
  <c r="Y1106" i="12"/>
  <c r="A1106" i="12"/>
  <c r="Y1096" i="12"/>
  <c r="A1096" i="12"/>
  <c r="Y1086" i="12"/>
  <c r="A1086" i="12"/>
  <c r="Y1075" i="12"/>
  <c r="A1075" i="12"/>
  <c r="Y1064" i="12"/>
  <c r="A1064" i="12"/>
  <c r="Y1054" i="12"/>
  <c r="A1054" i="12"/>
  <c r="Y1042" i="12"/>
  <c r="A1042" i="12"/>
  <c r="Y1030" i="12"/>
  <c r="A1030" i="12"/>
  <c r="Y1016" i="12"/>
  <c r="A1016" i="12"/>
  <c r="Y1005" i="12"/>
  <c r="A1005" i="12"/>
  <c r="Y992" i="12"/>
  <c r="A992" i="12"/>
  <c r="Y981" i="12"/>
  <c r="A981" i="12"/>
  <c r="Y970" i="12"/>
  <c r="A970" i="12"/>
  <c r="Y958" i="12"/>
  <c r="A958" i="12"/>
  <c r="Y947" i="12"/>
  <c r="A947" i="12"/>
  <c r="Y937" i="12"/>
  <c r="A937" i="12"/>
  <c r="Y925" i="12"/>
  <c r="A925" i="12"/>
  <c r="Y915" i="12"/>
  <c r="A915" i="12"/>
  <c r="Y901" i="12"/>
  <c r="A901" i="12"/>
  <c r="Y888" i="12"/>
  <c r="A888" i="12"/>
  <c r="Y875" i="12"/>
  <c r="A875" i="12"/>
  <c r="Y862" i="12"/>
  <c r="A862" i="12"/>
  <c r="Y851" i="12"/>
  <c r="A851" i="12"/>
  <c r="Y840" i="12"/>
  <c r="A840" i="12"/>
  <c r="Y823" i="12"/>
  <c r="A823" i="12"/>
  <c r="Y812" i="12"/>
  <c r="A812" i="12"/>
  <c r="Y801" i="12"/>
  <c r="A801" i="12"/>
  <c r="Y790" i="12"/>
  <c r="A790" i="12"/>
  <c r="Y780" i="12"/>
  <c r="A780" i="12"/>
  <c r="Y770" i="12"/>
  <c r="A770" i="12"/>
  <c r="Y760" i="12"/>
  <c r="A760" i="12"/>
  <c r="Y749" i="12"/>
  <c r="A749" i="12"/>
  <c r="Y739" i="12"/>
  <c r="A739" i="12"/>
  <c r="Y728" i="12"/>
  <c r="A728" i="12"/>
  <c r="Y718" i="12"/>
  <c r="A718" i="12"/>
  <c r="Y707" i="12"/>
  <c r="A707" i="12"/>
  <c r="Y685" i="12"/>
  <c r="A685" i="12"/>
  <c r="Y674" i="12"/>
  <c r="A674" i="12"/>
  <c r="Y662" i="12"/>
  <c r="A662" i="12"/>
  <c r="Y652" i="12"/>
  <c r="A652" i="12"/>
  <c r="Y640" i="12"/>
  <c r="A640" i="12"/>
  <c r="Y629" i="12"/>
  <c r="A629" i="12"/>
  <c r="Y619" i="12"/>
  <c r="A619" i="12"/>
  <c r="Y607" i="12"/>
  <c r="A607" i="12"/>
  <c r="Y594" i="12"/>
  <c r="A594" i="12"/>
  <c r="Y581" i="12"/>
  <c r="A581" i="12"/>
  <c r="Y570" i="12"/>
  <c r="A570" i="12"/>
  <c r="Y558" i="12"/>
  <c r="A558" i="12"/>
  <c r="Y547" i="12"/>
  <c r="A547" i="12"/>
  <c r="Y536" i="12"/>
  <c r="A536" i="12"/>
  <c r="Y525" i="12"/>
  <c r="A525" i="12"/>
  <c r="Y515" i="12"/>
  <c r="A515" i="12"/>
  <c r="Y503" i="12"/>
  <c r="A503" i="12"/>
  <c r="Y492" i="12"/>
  <c r="A492" i="12"/>
  <c r="Y483" i="12"/>
  <c r="A483" i="12"/>
  <c r="Y473" i="12"/>
  <c r="A473" i="12"/>
  <c r="Y462" i="12"/>
  <c r="A462" i="12"/>
  <c r="Y451" i="12"/>
  <c r="A451" i="12"/>
  <c r="Y440" i="12"/>
  <c r="A440" i="12"/>
  <c r="Y429" i="12"/>
  <c r="A429" i="12"/>
  <c r="Y419" i="12"/>
  <c r="A419" i="12"/>
  <c r="Y397" i="12"/>
  <c r="A397" i="12"/>
  <c r="Y386" i="12"/>
  <c r="A386" i="12"/>
  <c r="Y374" i="12"/>
  <c r="A374" i="12"/>
  <c r="Y364" i="12"/>
  <c r="A364" i="12"/>
  <c r="Y354" i="12"/>
  <c r="A354" i="12"/>
  <c r="Y343" i="12"/>
  <c r="A343" i="12"/>
  <c r="Y321" i="12"/>
  <c r="A321" i="12"/>
  <c r="Y310" i="12"/>
  <c r="A310" i="12"/>
  <c r="Y299" i="12"/>
  <c r="A299" i="12"/>
  <c r="Y289" i="12"/>
  <c r="A289" i="12"/>
  <c r="Y278" i="12"/>
  <c r="A278" i="12"/>
  <c r="Y268" i="12"/>
  <c r="A268" i="12"/>
  <c r="Y258" i="12"/>
  <c r="A258" i="12"/>
  <c r="Y247" i="12"/>
  <c r="A247" i="12"/>
  <c r="Y237" i="12"/>
  <c r="A237" i="12"/>
  <c r="Y226" i="12"/>
  <c r="A226" i="12"/>
  <c r="Y216" i="12"/>
  <c r="A216" i="12"/>
  <c r="Y206" i="12"/>
  <c r="A206" i="12"/>
  <c r="Y185" i="12"/>
  <c r="A185" i="12"/>
  <c r="Y175" i="12"/>
  <c r="A175" i="12"/>
  <c r="Y164" i="12"/>
  <c r="A164" i="12"/>
  <c r="Y154" i="12"/>
  <c r="A154" i="12"/>
  <c r="Y144" i="12"/>
  <c r="A144" i="12"/>
  <c r="Y133" i="12"/>
  <c r="A133" i="12"/>
  <c r="Y123" i="12"/>
  <c r="A123" i="12"/>
  <c r="Y102" i="12"/>
  <c r="A102" i="12"/>
  <c r="Y90" i="12"/>
  <c r="A90" i="12"/>
  <c r="Y80" i="12"/>
  <c r="A80" i="12"/>
  <c r="Y69" i="12"/>
  <c r="A69" i="12"/>
  <c r="Y58" i="12"/>
  <c r="A58" i="12"/>
  <c r="Y47" i="12"/>
  <c r="A47" i="12"/>
  <c r="Y37" i="12"/>
  <c r="A37" i="12"/>
  <c r="Y27" i="12"/>
  <c r="A27" i="12"/>
  <c r="Y17" i="12"/>
  <c r="A17" i="12"/>
  <c r="Y7" i="12"/>
  <c r="A7" i="12"/>
  <c r="Y1897" i="12"/>
  <c r="A1897" i="12"/>
  <c r="Y1647" i="12"/>
  <c r="A1647" i="12"/>
  <c r="Y931" i="12"/>
  <c r="A931" i="12"/>
  <c r="Y456" i="12"/>
  <c r="A456" i="12"/>
  <c r="Y1896" i="12"/>
  <c r="A1896" i="12"/>
  <c r="Y1874" i="12"/>
  <c r="A1874" i="12"/>
  <c r="Y1779" i="12"/>
  <c r="A1779" i="12"/>
  <c r="Y257" i="12"/>
  <c r="A257" i="12"/>
  <c r="Y1817" i="12"/>
  <c r="A1817" i="12"/>
  <c r="Y1579" i="12"/>
  <c r="A1579" i="12"/>
  <c r="Y926" i="12"/>
  <c r="A926" i="12"/>
  <c r="Y785" i="12"/>
  <c r="A785" i="12"/>
  <c r="Y384" i="12"/>
  <c r="A384" i="12"/>
  <c r="Y839" i="12"/>
  <c r="A839" i="12"/>
  <c r="Y1886" i="12"/>
  <c r="A1886" i="12"/>
  <c r="Y1809" i="12"/>
  <c r="A1809" i="12"/>
  <c r="Y1704" i="12"/>
  <c r="A1704" i="12"/>
  <c r="Y1577" i="12"/>
  <c r="A1577" i="12"/>
  <c r="Y1178" i="12"/>
  <c r="A1178" i="12"/>
  <c r="Y913" i="12"/>
  <c r="A913" i="12"/>
  <c r="Y556" i="12"/>
  <c r="A556" i="12"/>
  <c r="Y430" i="12"/>
  <c r="A430" i="12"/>
  <c r="Y1933" i="12"/>
  <c r="A1933" i="12"/>
  <c r="Y1920" i="12"/>
  <c r="A1920" i="12"/>
  <c r="Y1882" i="12"/>
  <c r="A1882" i="12"/>
  <c r="Y1871" i="12"/>
  <c r="A1871" i="12"/>
  <c r="Y1859" i="12"/>
  <c r="A1859" i="12"/>
  <c r="Y1847" i="12"/>
  <c r="A1847" i="12"/>
  <c r="Y1836" i="12"/>
  <c r="A1836" i="12"/>
  <c r="Y1824" i="12"/>
  <c r="A1824" i="12"/>
  <c r="Y1777" i="12"/>
  <c r="A1777" i="12"/>
  <c r="Y1909" i="12"/>
  <c r="A1909" i="12"/>
  <c r="Y1873" i="12"/>
  <c r="A1873" i="12"/>
  <c r="Y1803" i="12"/>
  <c r="A1803" i="12"/>
  <c r="Y1702" i="12"/>
  <c r="A1702" i="12"/>
  <c r="Y1573" i="12"/>
  <c r="A1573" i="12"/>
  <c r="Y1080" i="12"/>
  <c r="A1080" i="12"/>
  <c r="Y909" i="12"/>
  <c r="A909" i="12"/>
  <c r="Y731" i="12"/>
  <c r="A731" i="12"/>
  <c r="Y543" i="12"/>
  <c r="A543" i="12"/>
  <c r="Y1932" i="12"/>
  <c r="A1932" i="12"/>
  <c r="Y1919" i="12"/>
  <c r="A1919" i="12"/>
  <c r="Y1893" i="12"/>
  <c r="A1893" i="12"/>
  <c r="Y1870" i="12"/>
  <c r="A1870" i="12"/>
  <c r="Y1858" i="12"/>
  <c r="A1858" i="12"/>
  <c r="Y1846" i="12"/>
  <c r="A1846" i="12"/>
  <c r="Y1823" i="12"/>
  <c r="A1823" i="12"/>
  <c r="Y1812" i="12"/>
  <c r="A1812" i="12"/>
  <c r="Y1760" i="12"/>
  <c r="A1760" i="12"/>
  <c r="Y894" i="12"/>
  <c r="A894" i="12"/>
  <c r="Y174" i="12"/>
  <c r="A174" i="12"/>
  <c r="Y1807" i="12"/>
  <c r="A1807" i="12"/>
  <c r="Y1868" i="12"/>
  <c r="A1868" i="12"/>
  <c r="Y1795" i="12"/>
  <c r="A1795" i="12"/>
  <c r="Y1753" i="12"/>
  <c r="A1753" i="12"/>
  <c r="Y1621" i="12"/>
  <c r="A1621" i="12"/>
  <c r="Y1563" i="12"/>
  <c r="A1563" i="12"/>
  <c r="Y1390" i="12"/>
  <c r="A1390" i="12"/>
  <c r="Y1930" i="12"/>
  <c r="A1930" i="12"/>
  <c r="Y1904" i="12"/>
  <c r="A1904" i="12"/>
  <c r="Y1880" i="12"/>
  <c r="A1880" i="12"/>
  <c r="Y1856" i="12"/>
  <c r="A1856" i="12"/>
  <c r="Y1822" i="12"/>
  <c r="A1822" i="12"/>
  <c r="Y1798" i="12"/>
  <c r="A1798" i="12"/>
  <c r="Y1775" i="12"/>
  <c r="A1775" i="12"/>
  <c r="Y1745" i="12"/>
  <c r="A1745" i="12"/>
  <c r="Y1721" i="12"/>
  <c r="A1721" i="12"/>
  <c r="Y1695" i="12"/>
  <c r="A1695" i="12"/>
  <c r="Y1671" i="12"/>
  <c r="A1671" i="12"/>
  <c r="Y1660" i="12"/>
  <c r="A1660" i="12"/>
  <c r="Y1624" i="12"/>
  <c r="A1624" i="12"/>
  <c r="Y1603" i="12"/>
  <c r="A1603" i="12"/>
  <c r="Y1576" i="12"/>
  <c r="A1576" i="12"/>
  <c r="Y1554" i="12"/>
  <c r="A1554" i="12"/>
  <c r="Y1491" i="12"/>
  <c r="A1491" i="12"/>
  <c r="Y890" i="12"/>
  <c r="A890" i="12"/>
  <c r="Y1698" i="12"/>
  <c r="A1698" i="12"/>
  <c r="Y1559" i="12"/>
  <c r="A1559" i="12"/>
  <c r="Y1500" i="12"/>
  <c r="A1500" i="12"/>
  <c r="Y1459" i="12"/>
  <c r="A1459" i="12"/>
  <c r="Y1426" i="12"/>
  <c r="A1426" i="12"/>
  <c r="Y1415" i="12"/>
  <c r="A1415" i="12"/>
  <c r="Y1395" i="12"/>
  <c r="A1395" i="12"/>
  <c r="Y1364" i="12"/>
  <c r="A1364" i="12"/>
  <c r="Y886" i="12"/>
  <c r="A886" i="12"/>
  <c r="Y339" i="12"/>
  <c r="A339" i="12"/>
  <c r="Y1878" i="12"/>
  <c r="A1878" i="12"/>
  <c r="Y1866" i="12"/>
  <c r="A1866" i="12"/>
  <c r="Y1842" i="12"/>
  <c r="A1842" i="12"/>
  <c r="Y1175" i="12"/>
  <c r="A1175" i="12"/>
  <c r="Y1165" i="12"/>
  <c r="A1165" i="12"/>
  <c r="Y1155" i="12"/>
  <c r="A1155" i="12"/>
  <c r="Y1145" i="12"/>
  <c r="A1145" i="12"/>
  <c r="Y1135" i="12"/>
  <c r="A1135" i="12"/>
  <c r="Y1125" i="12"/>
  <c r="A1125" i="12"/>
  <c r="Y1115" i="12"/>
  <c r="A1115" i="12"/>
  <c r="Y1105" i="12"/>
  <c r="A1105" i="12"/>
  <c r="Y1095" i="12"/>
  <c r="A1095" i="12"/>
  <c r="Y1085" i="12"/>
  <c r="A1085" i="12"/>
  <c r="Y1074" i="12"/>
  <c r="A1074" i="12"/>
  <c r="Y1063" i="12"/>
  <c r="A1063" i="12"/>
  <c r="Y1053" i="12"/>
  <c r="A1053" i="12"/>
  <c r="Y1040" i="12"/>
  <c r="A1040" i="12"/>
  <c r="Y1028" i="12"/>
  <c r="A1028" i="12"/>
  <c r="Y1015" i="12"/>
  <c r="A1015" i="12"/>
  <c r="Y1003" i="12"/>
  <c r="A1003" i="12"/>
  <c r="Y991" i="12"/>
  <c r="A991" i="12"/>
  <c r="Y980" i="12"/>
  <c r="A980" i="12"/>
  <c r="Y969" i="12"/>
  <c r="A969" i="12"/>
  <c r="Y957" i="12"/>
  <c r="A957" i="12"/>
  <c r="Y946" i="12"/>
  <c r="A946" i="12"/>
  <c r="Y936" i="12"/>
  <c r="A936" i="12"/>
  <c r="Y924" i="12"/>
  <c r="A924" i="12"/>
  <c r="Y914" i="12"/>
  <c r="A914" i="12"/>
  <c r="Y900" i="12"/>
  <c r="A900" i="12"/>
  <c r="Y887" i="12"/>
  <c r="A887" i="12"/>
  <c r="Y873" i="12"/>
  <c r="A873" i="12"/>
  <c r="Y861" i="12"/>
  <c r="A861" i="12"/>
  <c r="Y850" i="12"/>
  <c r="A850" i="12"/>
  <c r="Y822" i="12"/>
  <c r="A822" i="12"/>
  <c r="Y810" i="12"/>
  <c r="A810" i="12"/>
  <c r="Y800" i="12"/>
  <c r="A800" i="12"/>
  <c r="Y789" i="12"/>
  <c r="A789" i="12"/>
  <c r="Y779" i="12"/>
  <c r="A779" i="12"/>
  <c r="Y769" i="12"/>
  <c r="A769" i="12"/>
  <c r="Y759" i="12"/>
  <c r="A759" i="12"/>
  <c r="Y748" i="12"/>
  <c r="A748" i="12"/>
  <c r="Y738" i="12"/>
  <c r="A738" i="12"/>
  <c r="Y727" i="12"/>
  <c r="A727" i="12"/>
  <c r="Y717" i="12"/>
  <c r="A717" i="12"/>
  <c r="Y706" i="12"/>
  <c r="A706" i="12"/>
  <c r="Y695" i="12"/>
  <c r="A695" i="12"/>
  <c r="Y684" i="12"/>
  <c r="A684" i="12"/>
  <c r="Y673" i="12"/>
  <c r="A673" i="12"/>
  <c r="Y661" i="12"/>
  <c r="A661" i="12"/>
  <c r="Y650" i="12"/>
  <c r="A650" i="12"/>
  <c r="Y639" i="12"/>
  <c r="A639" i="12"/>
  <c r="Y628" i="12"/>
  <c r="A628" i="12"/>
  <c r="Y618" i="12"/>
  <c r="A618" i="12"/>
  <c r="Y605" i="12"/>
  <c r="A605" i="12"/>
  <c r="Y593" i="12"/>
  <c r="A593" i="12"/>
  <c r="Y580" i="12"/>
  <c r="A580" i="12"/>
  <c r="Y569" i="12"/>
  <c r="A569" i="12"/>
  <c r="Y557" i="12"/>
  <c r="A557" i="12"/>
  <c r="Y546" i="12"/>
  <c r="A546" i="12"/>
  <c r="Y535" i="12"/>
  <c r="A535" i="12"/>
  <c r="Y514" i="12"/>
  <c r="A514" i="12"/>
  <c r="Y502" i="12"/>
  <c r="A502" i="12"/>
  <c r="Y491" i="12"/>
  <c r="A491" i="12"/>
  <c r="Y472" i="12"/>
  <c r="A472" i="12"/>
  <c r="Y461" i="12"/>
  <c r="A461" i="12"/>
  <c r="Y450" i="12"/>
  <c r="A450" i="12"/>
  <c r="Y439" i="12"/>
  <c r="A439" i="12"/>
  <c r="Y428" i="12"/>
  <c r="A428" i="12"/>
  <c r="Y418" i="12"/>
  <c r="A418" i="12"/>
  <c r="Y407" i="12"/>
  <c r="A407" i="12"/>
  <c r="Y396" i="12"/>
  <c r="A396" i="12"/>
  <c r="Y385" i="12"/>
  <c r="A385" i="12"/>
  <c r="Y373" i="12"/>
  <c r="A373" i="12"/>
  <c r="Y363" i="12"/>
  <c r="A363" i="12"/>
  <c r="Y353" i="12"/>
  <c r="A353" i="12"/>
  <c r="Y342" i="12"/>
  <c r="A342" i="12"/>
  <c r="Y320" i="12"/>
  <c r="A320" i="12"/>
  <c r="Y309" i="12"/>
  <c r="A309" i="12"/>
  <c r="Y298" i="12"/>
  <c r="A298" i="12"/>
  <c r="Y288" i="12"/>
  <c r="A288" i="12"/>
  <c r="Y277" i="12"/>
  <c r="A277" i="12"/>
  <c r="Y267" i="12"/>
  <c r="A267" i="12"/>
  <c r="Y256" i="12"/>
  <c r="A256" i="12"/>
  <c r="Y236" i="12"/>
  <c r="A236" i="12"/>
  <c r="Y225" i="12"/>
  <c r="A225" i="12"/>
  <c r="Y215" i="12"/>
  <c r="A215" i="12"/>
  <c r="Y205" i="12"/>
  <c r="A205" i="12"/>
  <c r="Y194" i="12"/>
  <c r="A194" i="12"/>
  <c r="Y184" i="12"/>
  <c r="A184" i="12"/>
  <c r="Y173" i="12"/>
  <c r="A173" i="12"/>
  <c r="Y163" i="12"/>
  <c r="A163" i="12"/>
  <c r="Y153" i="12"/>
  <c r="A153" i="12"/>
  <c r="Y143" i="12"/>
  <c r="A143" i="12"/>
  <c r="Y132" i="12"/>
  <c r="A132" i="12"/>
  <c r="Y122" i="12"/>
  <c r="A122" i="12"/>
  <c r="Y111" i="12"/>
  <c r="A111" i="12"/>
  <c r="Y101" i="12"/>
  <c r="A101" i="12"/>
  <c r="Y79" i="12"/>
  <c r="A79" i="12"/>
  <c r="Y68" i="12"/>
  <c r="A68" i="12"/>
  <c r="Y57" i="12"/>
  <c r="A57" i="12"/>
  <c r="Y46" i="12"/>
  <c r="A46" i="12"/>
  <c r="Y36" i="12"/>
  <c r="A36" i="12"/>
  <c r="Y26" i="12"/>
  <c r="A26" i="12"/>
  <c r="Y16" i="12"/>
  <c r="A16" i="12"/>
  <c r="AJ7" i="12"/>
  <c r="AK13" i="12"/>
  <c r="AJ19" i="12"/>
  <c r="AJ27" i="12"/>
  <c r="AK29" i="12"/>
  <c r="AJ39" i="12"/>
  <c r="AJ46" i="12"/>
  <c r="AJ55" i="12"/>
  <c r="AK60" i="12"/>
  <c r="AJ77" i="12"/>
  <c r="AK89" i="12"/>
  <c r="AK99" i="12"/>
  <c r="AK109" i="12"/>
  <c r="AJ116" i="12"/>
  <c r="AK128" i="12"/>
  <c r="AJ138" i="12"/>
  <c r="AK141" i="12"/>
  <c r="AK148" i="12"/>
  <c r="AJ164" i="12"/>
  <c r="AJ167" i="12"/>
  <c r="AK173" i="12"/>
  <c r="AJ183" i="12"/>
  <c r="AJ192" i="12"/>
  <c r="AK211" i="12"/>
  <c r="AI218" i="12"/>
  <c r="AJ221" i="12"/>
  <c r="AJ233" i="12"/>
  <c r="AJ243" i="12"/>
  <c r="AI260" i="12"/>
  <c r="AJ262" i="12"/>
  <c r="AK269" i="12"/>
  <c r="AI276" i="12"/>
  <c r="AK281" i="12"/>
  <c r="AJ291" i="12"/>
  <c r="AI298" i="12"/>
  <c r="AK300" i="12"/>
  <c r="AK318" i="12"/>
  <c r="AJ325" i="12"/>
  <c r="AK327" i="12"/>
  <c r="AK340" i="12"/>
  <c r="AJ350" i="12"/>
  <c r="AK356" i="12"/>
  <c r="AK359" i="12"/>
  <c r="AJ366" i="12"/>
  <c r="AI369" i="12"/>
  <c r="AJ390" i="12"/>
  <c r="AK393" i="12"/>
  <c r="AI397" i="12"/>
  <c r="AJ402" i="12"/>
  <c r="AJ422" i="12"/>
  <c r="AJ439" i="12"/>
  <c r="AI456" i="12"/>
  <c r="AK7" i="12"/>
  <c r="AK19" i="12"/>
  <c r="AJ25" i="12"/>
  <c r="AK27" i="12"/>
  <c r="AJ37" i="12"/>
  <c r="AK39" i="12"/>
  <c r="AK46" i="12"/>
  <c r="AK55" i="12"/>
  <c r="AI58" i="12"/>
  <c r="AJ70" i="12"/>
  <c r="AI84" i="12"/>
  <c r="AJ87" i="12"/>
  <c r="AI122" i="12"/>
  <c r="AJ125" i="12"/>
  <c r="AK138" i="12"/>
  <c r="AJ151" i="12"/>
  <c r="AK161" i="12"/>
  <c r="AK167" i="12"/>
  <c r="AI181" i="12"/>
  <c r="AK183" i="12"/>
  <c r="AI190" i="12"/>
  <c r="AI202" i="12"/>
  <c r="AJ214" i="12"/>
  <c r="AK221" i="12"/>
  <c r="AI231" i="12"/>
  <c r="AK233" i="12"/>
  <c r="AI241" i="12"/>
  <c r="AK243" i="12"/>
  <c r="AI253" i="12"/>
  <c r="AJ260" i="12"/>
  <c r="AJ276" i="12"/>
  <c r="AJ5" i="12"/>
  <c r="AJ17" i="12"/>
  <c r="AJ23" i="12"/>
  <c r="AK25" i="12"/>
  <c r="AK37" i="12"/>
  <c r="AJ49" i="12"/>
  <c r="AK52" i="12"/>
  <c r="AJ58" i="12"/>
  <c r="AI68" i="12"/>
  <c r="AK70" i="12"/>
  <c r="AJ84" i="12"/>
  <c r="AJ113" i="12"/>
  <c r="AJ119" i="12"/>
  <c r="AK122" i="12"/>
  <c r="AI136" i="12"/>
  <c r="AK151" i="12"/>
  <c r="AK155" i="12"/>
  <c r="AJ159" i="12"/>
  <c r="AI178" i="12"/>
  <c r="AJ181" i="12"/>
  <c r="AI187" i="12"/>
  <c r="AI200" i="12"/>
  <c r="AJ202" i="12"/>
  <c r="AK205" i="12"/>
  <c r="AI209" i="12"/>
  <c r="AJ224" i="12"/>
  <c r="AJ231" i="12"/>
  <c r="AJ241" i="12"/>
  <c r="AI247" i="12"/>
  <c r="AK253" i="12"/>
  <c r="AJ267" i="12"/>
  <c r="AK276" i="12"/>
  <c r="AK289" i="12"/>
  <c r="AK298" i="12"/>
  <c r="AK303" i="12"/>
  <c r="AJ307" i="12"/>
  <c r="AJ310" i="12"/>
  <c r="AK313" i="12"/>
  <c r="AI316" i="12"/>
  <c r="AI322" i="12"/>
  <c r="AK335" i="12"/>
  <c r="AJ338" i="12"/>
  <c r="AI348" i="12"/>
  <c r="AJ363" i="12"/>
  <c r="AK369" i="12"/>
  <c r="AI381" i="12"/>
  <c r="AJ388" i="12"/>
  <c r="AK397" i="12"/>
  <c r="AI400" i="12"/>
  <c r="AJ410" i="12"/>
  <c r="AK413" i="12"/>
  <c r="AJ417" i="12"/>
  <c r="AI420" i="12"/>
  <c r="AJ430" i="12"/>
  <c r="AK5" i="12"/>
  <c r="AJ11" i="12"/>
  <c r="AK17" i="12"/>
  <c r="AK23" i="12"/>
  <c r="AK30" i="12"/>
  <c r="AI44" i="12"/>
  <c r="AK49" i="12"/>
  <c r="AK58" i="12"/>
  <c r="AK61" i="12"/>
  <c r="AJ68" i="12"/>
  <c r="AI78" i="12"/>
  <c r="AJ90" i="12"/>
  <c r="AJ100" i="12"/>
  <c r="AJ110" i="12"/>
  <c r="AJ117" i="12"/>
  <c r="AK119" i="12"/>
  <c r="AJ129" i="12"/>
  <c r="AJ136" i="12"/>
  <c r="AK142" i="12"/>
  <c r="AJ149" i="12"/>
  <c r="AK159" i="12"/>
  <c r="AJ174" i="12"/>
  <c r="AK181" i="12"/>
  <c r="AJ193" i="12"/>
  <c r="AJ200" i="12"/>
  <c r="AJ209" i="12"/>
  <c r="AI212" i="12"/>
  <c r="AK231" i="12"/>
  <c r="AK241" i="12"/>
  <c r="AJ251" i="12"/>
  <c r="AK267" i="12"/>
  <c r="AI270" i="12"/>
  <c r="AI296" i="12"/>
  <c r="AJ301" i="12"/>
  <c r="AK307" i="12"/>
  <c r="AJ316" i="12"/>
  <c r="AJ319" i="12"/>
  <c r="AI328" i="12"/>
  <c r="AK338" i="12"/>
  <c r="AI346" i="12"/>
  <c r="AJ348" i="12"/>
  <c r="AK360" i="12"/>
  <c r="AI367" i="12"/>
  <c r="AK381" i="12"/>
  <c r="AJ391" i="12"/>
  <c r="AJ400" i="12"/>
  <c r="AI408" i="12"/>
  <c r="AK8" i="12"/>
  <c r="AK11" i="12"/>
  <c r="AI28" i="12"/>
  <c r="AJ35" i="12"/>
  <c r="AJ44" i="12"/>
  <c r="AJ47" i="12"/>
  <c r="AI56" i="12"/>
  <c r="AI66" i="12"/>
  <c r="AK68" i="12"/>
  <c r="AK75" i="12"/>
  <c r="AJ78" i="12"/>
  <c r="AK81" i="12"/>
  <c r="AI88" i="12"/>
  <c r="AK90" i="12"/>
  <c r="AI98" i="12"/>
  <c r="AK100" i="12"/>
  <c r="AI104" i="12"/>
  <c r="AI108" i="12"/>
  <c r="AK110" i="12"/>
  <c r="AK117" i="12"/>
  <c r="AK129" i="12"/>
  <c r="AJ139" i="12"/>
  <c r="AK149" i="12"/>
  <c r="AK162" i="12"/>
  <c r="AI168" i="12"/>
  <c r="AJ171" i="12"/>
  <c r="AJ184" i="12"/>
  <c r="AI191" i="12"/>
  <c r="AK193" i="12"/>
  <c r="AJ212" i="12"/>
  <c r="AI222" i="12"/>
  <c r="AI229" i="12"/>
  <c r="AJ234" i="12"/>
  <c r="AJ244" i="12"/>
  <c r="AK251" i="12"/>
  <c r="AI258" i="12"/>
  <c r="AI261" i="12"/>
  <c r="AJ270" i="12"/>
  <c r="AI280" i="12"/>
  <c r="AJ287" i="12"/>
  <c r="AJ296" i="12"/>
  <c r="AK301" i="12"/>
  <c r="AK316" i="12"/>
  <c r="AK319" i="12"/>
  <c r="AI326" i="12"/>
  <c r="AJ328" i="12"/>
  <c r="AJ346" i="12"/>
  <c r="AK348" i="12"/>
  <c r="AJ355" i="12"/>
  <c r="AI373" i="12"/>
  <c r="AJ379" i="12"/>
  <c r="AJ15" i="12"/>
  <c r="AI26" i="12"/>
  <c r="AJ28" i="12"/>
  <c r="AK35" i="12"/>
  <c r="AI38" i="12"/>
  <c r="AJ53" i="12"/>
  <c r="AJ66" i="12"/>
  <c r="AK78" i="12"/>
  <c r="AJ88" i="12"/>
  <c r="AJ98" i="12"/>
  <c r="AJ104" i="12"/>
  <c r="AJ108" i="12"/>
  <c r="AJ133" i="12"/>
  <c r="AK139" i="12"/>
  <c r="AI166" i="12"/>
  <c r="AJ168" i="12"/>
  <c r="AJ191" i="12"/>
  <c r="AJ203" i="12"/>
  <c r="AI220" i="12"/>
  <c r="AJ222" i="12"/>
  <c r="AK225" i="12"/>
  <c r="AJ229" i="12"/>
  <c r="AJ258" i="12"/>
  <c r="AJ261" i="12"/>
  <c r="AK270" i="12"/>
  <c r="AJ280" i="12"/>
  <c r="AK287" i="12"/>
  <c r="AI290" i="12"/>
  <c r="AK296" i="12"/>
  <c r="AJ299" i="12"/>
  <c r="AK304" i="12"/>
  <c r="AJ311" i="12"/>
  <c r="AI314" i="12"/>
  <c r="AJ326" i="12"/>
  <c r="AK328" i="12"/>
  <c r="AI336" i="12"/>
  <c r="AK346" i="12"/>
  <c r="AK355" i="12"/>
  <c r="AJ358" i="12"/>
  <c r="AI364" i="12"/>
  <c r="AK373" i="12"/>
  <c r="AK379" i="12"/>
  <c r="AI389" i="12"/>
  <c r="AI395" i="12"/>
  <c r="AI398" i="12"/>
  <c r="AJ6" i="12"/>
  <c r="AK15" i="12"/>
  <c r="AI18" i="12"/>
  <c r="AJ21" i="12"/>
  <c r="AI24" i="12"/>
  <c r="AJ26" i="12"/>
  <c r="AK28" i="12"/>
  <c r="AJ38" i="12"/>
  <c r="AK41" i="12"/>
  <c r="AJ50" i="12"/>
  <c r="AJ59" i="12"/>
  <c r="AK66" i="12"/>
  <c r="AK88" i="12"/>
  <c r="AJ95" i="12"/>
  <c r="AK98" i="12"/>
  <c r="AK108" i="12"/>
  <c r="AK137" i="12"/>
  <c r="AI160" i="12"/>
  <c r="AJ166" i="12"/>
  <c r="AK168" i="12"/>
  <c r="AI182" i="12"/>
  <c r="AK191" i="12"/>
  <c r="AI198" i="12"/>
  <c r="AI201" i="12"/>
  <c r="AK203" i="12"/>
  <c r="AJ220" i="12"/>
  <c r="AI232" i="12"/>
  <c r="AI242" i="12"/>
  <c r="AK261" i="12"/>
  <c r="AI268" i="12"/>
  <c r="AK280" i="12"/>
  <c r="AJ290" i="12"/>
  <c r="AK293" i="12"/>
  <c r="AI308" i="12"/>
  <c r="AK311" i="12"/>
  <c r="AK326" i="12"/>
  <c r="AJ336" i="12"/>
  <c r="AJ339" i="12"/>
  <c r="AK358" i="12"/>
  <c r="AJ361" i="12"/>
  <c r="AI368" i="12"/>
  <c r="AI377" i="12"/>
  <c r="AJ382" i="12"/>
  <c r="AI386" i="12"/>
  <c r="AJ389" i="12"/>
  <c r="AI401" i="12"/>
  <c r="AK411" i="12"/>
  <c r="AK6" i="12"/>
  <c r="AJ9" i="12"/>
  <c r="AJ18" i="12"/>
  <c r="AK21" i="12"/>
  <c r="AJ24" i="12"/>
  <c r="AK26" i="12"/>
  <c r="AK38" i="12"/>
  <c r="AI48" i="12"/>
  <c r="AK50" i="12"/>
  <c r="AJ57" i="12"/>
  <c r="AK59" i="12"/>
  <c r="AJ69" i="12"/>
  <c r="AK72" i="12"/>
  <c r="AI76" i="12"/>
  <c r="AI86" i="12"/>
  <c r="AK95" i="12"/>
  <c r="AK101" i="12"/>
  <c r="AK111" i="12"/>
  <c r="AI118" i="12"/>
  <c r="AI124" i="12"/>
  <c r="AJ130" i="12"/>
  <c r="AJ150" i="12"/>
  <c r="AJ157" i="12"/>
  <c r="AJ160" i="12"/>
  <c r="AK166" i="12"/>
  <c r="AI180" i="12"/>
  <c r="AJ182" i="12"/>
  <c r="AK185" i="12"/>
  <c r="AI189" i="12"/>
  <c r="AJ194" i="12"/>
  <c r="AJ201" i="12"/>
  <c r="AI207" i="12"/>
  <c r="AJ213" i="12"/>
  <c r="AJ232" i="12"/>
  <c r="AI240" i="12"/>
  <c r="AJ242" i="12"/>
  <c r="AK245" i="12"/>
  <c r="AI249" i="12"/>
  <c r="AI252" i="12"/>
  <c r="AK9" i="12"/>
  <c r="AK24" i="12"/>
  <c r="AI36" i="12"/>
  <c r="AJ48" i="12"/>
  <c r="AK57" i="12"/>
  <c r="AK69" i="12"/>
  <c r="AJ79" i="12"/>
  <c r="AK86" i="12"/>
  <c r="AJ118" i="12"/>
  <c r="AK121" i="12"/>
  <c r="AJ124" i="12"/>
  <c r="AI128" i="12"/>
  <c r="AK130" i="12"/>
  <c r="AI144" i="12"/>
  <c r="AI148" i="12"/>
  <c r="AK150" i="12"/>
  <c r="AK160" i="12"/>
  <c r="AJ180" i="12"/>
  <c r="AJ189" i="12"/>
  <c r="AK201" i="12"/>
  <c r="AI211" i="12"/>
  <c r="AK213" i="12"/>
  <c r="AJ223" i="12"/>
  <c r="AI230" i="12"/>
  <c r="AJ240" i="12"/>
  <c r="AJ249" i="12"/>
  <c r="AJ252" i="12"/>
  <c r="AJ13" i="12"/>
  <c r="AI16" i="12"/>
  <c r="AJ29" i="12"/>
  <c r="AI46" i="12"/>
  <c r="AK48" i="12"/>
  <c r="AJ67" i="12"/>
  <c r="AK79" i="12"/>
  <c r="AJ89" i="12"/>
  <c r="AK92" i="12"/>
  <c r="AJ99" i="12"/>
  <c r="AJ109" i="12"/>
  <c r="AI116" i="12"/>
  <c r="AK118" i="12"/>
  <c r="AJ128" i="12"/>
  <c r="AI138" i="12"/>
  <c r="AJ144" i="12"/>
  <c r="AJ148" i="12"/>
  <c r="AI154" i="12"/>
  <c r="AI164" i="12"/>
  <c r="AK169" i="12"/>
  <c r="AJ173" i="12"/>
  <c r="AI192" i="12"/>
  <c r="AI199" i="12"/>
  <c r="AJ204" i="12"/>
  <c r="AJ211" i="12"/>
  <c r="AI221" i="12"/>
  <c r="AK223" i="12"/>
  <c r="AI256" i="12"/>
  <c r="AI262" i="12"/>
  <c r="AJ269" i="12"/>
  <c r="AK271" i="12"/>
  <c r="AK278" i="12"/>
  <c r="AJ281" i="12"/>
  <c r="AJ285" i="12"/>
  <c r="AJ300" i="12"/>
  <c r="AK309" i="12"/>
  <c r="AK315" i="12"/>
  <c r="AJ318" i="12"/>
  <c r="AJ327" i="12"/>
  <c r="AI334" i="12"/>
  <c r="AK347" i="12"/>
  <c r="AJ356" i="12"/>
  <c r="AJ359" i="12"/>
  <c r="AJ380" i="12"/>
  <c r="AJ383" i="12"/>
  <c r="AK399" i="12"/>
  <c r="AI278" i="12"/>
  <c r="AJ303" i="12"/>
  <c r="AK339" i="12"/>
  <c r="AI356" i="12"/>
  <c r="AI380" i="12"/>
  <c r="AK389" i="12"/>
  <c r="AI435" i="12"/>
  <c r="AI438" i="12"/>
  <c r="AI441" i="12"/>
  <c r="AJ448" i="12"/>
  <c r="AJ451" i="12"/>
  <c r="AJ458" i="12"/>
  <c r="AJ464" i="12"/>
  <c r="AI471" i="12"/>
  <c r="AJ477" i="12"/>
  <c r="AJ483" i="12"/>
  <c r="AI486" i="12"/>
  <c r="AI489" i="12"/>
  <c r="AI496" i="12"/>
  <c r="AJ498" i="12"/>
  <c r="AK505" i="12"/>
  <c r="AK517" i="12"/>
  <c r="AK529" i="12"/>
  <c r="AJ536" i="12"/>
  <c r="AK538" i="12"/>
  <c r="AI546" i="12"/>
  <c r="AJ548" i="12"/>
  <c r="AK558" i="12"/>
  <c r="AJ568" i="12"/>
  <c r="AK583" i="12"/>
  <c r="AI590" i="12"/>
  <c r="AK592" i="12"/>
  <c r="AJ602" i="12"/>
  <c r="AI612" i="12"/>
  <c r="AK630" i="12"/>
  <c r="AI636" i="12"/>
  <c r="AI640" i="12"/>
  <c r="AK643" i="12"/>
  <c r="AJ646" i="12"/>
  <c r="AK664" i="12"/>
  <c r="AK674" i="12"/>
  <c r="AK680" i="12"/>
  <c r="AK683" i="12"/>
  <c r="AJ699" i="12"/>
  <c r="AJ714" i="12"/>
  <c r="AI720" i="12"/>
  <c r="AJ723" i="12"/>
  <c r="AJ726" i="12"/>
  <c r="AJ739" i="12"/>
  <c r="AJ751" i="12"/>
  <c r="AK769" i="12"/>
  <c r="AJ777" i="12"/>
  <c r="AI782" i="12"/>
  <c r="AJ784" i="12"/>
  <c r="AJ786" i="12"/>
  <c r="AJ788" i="12"/>
  <c r="AJ790" i="12"/>
  <c r="AJ278" i="12"/>
  <c r="AK291" i="12"/>
  <c r="AI300" i="12"/>
  <c r="AJ313" i="12"/>
  <c r="AK361" i="12"/>
  <c r="AJ377" i="12"/>
  <c r="AI421" i="12"/>
  <c r="AI429" i="12"/>
  <c r="AK441" i="12"/>
  <c r="AI468" i="12"/>
  <c r="AJ471" i="12"/>
  <c r="AK477" i="12"/>
  <c r="AJ486" i="12"/>
  <c r="AJ489" i="12"/>
  <c r="AI492" i="12"/>
  <c r="AJ496" i="12"/>
  <c r="AJ508" i="12"/>
  <c r="AK536" i="12"/>
  <c r="AJ546" i="12"/>
  <c r="AK548" i="12"/>
  <c r="AJ265" i="12"/>
  <c r="AI288" i="12"/>
  <c r="AK349" i="12"/>
  <c r="AJ353" i="12"/>
  <c r="AK377" i="12"/>
  <c r="AK421" i="12"/>
  <c r="AJ429" i="12"/>
  <c r="AI432" i="12"/>
  <c r="AJ468" i="12"/>
  <c r="AK471" i="12"/>
  <c r="AK508" i="12"/>
  <c r="AK520" i="12"/>
  <c r="AJ527" i="12"/>
  <c r="AI534" i="12"/>
  <c r="AK546" i="12"/>
  <c r="AI566" i="12"/>
  <c r="AJ571" i="12"/>
  <c r="AJ574" i="12"/>
  <c r="AK577" i="12"/>
  <c r="AK580" i="12"/>
  <c r="AJ587" i="12"/>
  <c r="AK590" i="12"/>
  <c r="AI596" i="12"/>
  <c r="AI600" i="12"/>
  <c r="AK612" i="12"/>
  <c r="AJ621" i="12"/>
  <c r="AI624" i="12"/>
  <c r="AK658" i="12"/>
  <c r="AK661" i="12"/>
  <c r="AK667" i="12"/>
  <c r="AJ687" i="12"/>
  <c r="AJ696" i="12"/>
  <c r="AI708" i="12"/>
  <c r="AJ711" i="12"/>
  <c r="AJ736" i="12"/>
  <c r="AK748" i="12"/>
  <c r="AJ755" i="12"/>
  <c r="AJ761" i="12"/>
  <c r="AK764" i="12"/>
  <c r="AJ767" i="12"/>
  <c r="AJ772" i="12"/>
  <c r="AI775" i="12"/>
  <c r="AJ780" i="12"/>
  <c r="AK336" i="12"/>
  <c r="AJ374" i="12"/>
  <c r="AK429" i="12"/>
  <c r="AK439" i="12"/>
  <c r="AI449" i="12"/>
  <c r="AJ459" i="12"/>
  <c r="AJ465" i="12"/>
  <c r="AI475" i="12"/>
  <c r="AI484" i="12"/>
  <c r="AK499" i="12"/>
  <c r="AI506" i="12"/>
  <c r="AI518" i="12"/>
  <c r="AJ525" i="12"/>
  <c r="AK527" i="12"/>
  <c r="AK530" i="12"/>
  <c r="AJ534" i="12"/>
  <c r="AK539" i="12"/>
  <c r="AJ371" i="12"/>
  <c r="AJ399" i="12"/>
  <c r="AJ408" i="12"/>
  <c r="AJ411" i="12"/>
  <c r="AJ419" i="12"/>
  <c r="AI446" i="12"/>
  <c r="AJ449" i="12"/>
  <c r="AI457" i="12"/>
  <c r="AK459" i="12"/>
  <c r="AK465" i="12"/>
  <c r="AJ475" i="12"/>
  <c r="AI478" i="12"/>
  <c r="AJ484" i="12"/>
  <c r="AI497" i="12"/>
  <c r="AJ506" i="12"/>
  <c r="AI516" i="12"/>
  <c r="AJ518" i="12"/>
  <c r="AK525" i="12"/>
  <c r="AJ537" i="12"/>
  <c r="AJ549" i="12"/>
  <c r="AJ557" i="12"/>
  <c r="AK559" i="12"/>
  <c r="AJ569" i="12"/>
  <c r="AJ271" i="12"/>
  <c r="AJ289" i="12"/>
  <c r="AK350" i="12"/>
  <c r="AJ354" i="12"/>
  <c r="AK371" i="12"/>
  <c r="AI378" i="12"/>
  <c r="AK391" i="12"/>
  <c r="AK419" i="12"/>
  <c r="AI437" i="12"/>
  <c r="AK449" i="12"/>
  <c r="AK453" i="12"/>
  <c r="AJ457" i="12"/>
  <c r="AI463" i="12"/>
  <c r="AI472" i="12"/>
  <c r="AJ478" i="12"/>
  <c r="AI482" i="12"/>
  <c r="AJ497" i="12"/>
  <c r="AJ509" i="12"/>
  <c r="AJ516" i="12"/>
  <c r="AK518" i="12"/>
  <c r="AK537" i="12"/>
  <c r="AJ547" i="12"/>
  <c r="AK549" i="12"/>
  <c r="AJ298" i="12"/>
  <c r="AJ302" i="12"/>
  <c r="AJ315" i="12"/>
  <c r="AI324" i="12"/>
  <c r="AJ368" i="12"/>
  <c r="AJ375" i="12"/>
  <c r="AJ437" i="12"/>
  <c r="AI440" i="12"/>
  <c r="AJ443" i="12"/>
  <c r="AK457" i="12"/>
  <c r="AJ463" i="12"/>
  <c r="AJ482" i="12"/>
  <c r="AI488" i="12"/>
  <c r="AI491" i="12"/>
  <c r="AK497" i="12"/>
  <c r="AI500" i="12"/>
  <c r="AK509" i="12"/>
  <c r="AK516" i="12"/>
  <c r="AJ528" i="12"/>
  <c r="AJ535" i="12"/>
  <c r="AJ545" i="12"/>
  <c r="AK547" i="12"/>
  <c r="AJ567" i="12"/>
  <c r="AK302" i="12"/>
  <c r="AK320" i="12"/>
  <c r="AJ347" i="12"/>
  <c r="AI388" i="12"/>
  <c r="AI409" i="12"/>
  <c r="AI412" i="12"/>
  <c r="AI428" i="12"/>
  <c r="AJ434" i="12"/>
  <c r="AK437" i="12"/>
  <c r="AJ440" i="12"/>
  <c r="AI460" i="12"/>
  <c r="AJ470" i="12"/>
  <c r="AK485" i="12"/>
  <c r="AJ488" i="12"/>
  <c r="AJ491" i="12"/>
  <c r="AJ500" i="12"/>
  <c r="AJ507" i="12"/>
  <c r="AI526" i="12"/>
  <c r="AK528" i="12"/>
  <c r="AK545" i="12"/>
  <c r="AK290" i="12"/>
  <c r="AK329" i="12"/>
  <c r="AI372" i="12"/>
  <c r="AI392" i="12"/>
  <c r="AJ409" i="12"/>
  <c r="AI417" i="12"/>
  <c r="AJ420" i="12"/>
  <c r="AJ428" i="12"/>
  <c r="AJ431" i="12"/>
  <c r="AK325" i="12"/>
  <c r="AJ369" i="12"/>
  <c r="AJ397" i="12"/>
  <c r="AK401" i="12"/>
  <c r="AK409" i="12"/>
  <c r="AK417" i="12"/>
  <c r="AK431" i="12"/>
  <c r="AI444" i="12"/>
  <c r="AI448" i="12"/>
  <c r="AI458" i="12"/>
  <c r="AI464" i="12"/>
  <c r="AI477" i="12"/>
  <c r="AI483" i="12"/>
  <c r="AI498" i="12"/>
  <c r="AJ505" i="12"/>
  <c r="AK510" i="12"/>
  <c r="AJ514" i="12"/>
  <c r="AJ517" i="12"/>
  <c r="AK519" i="12"/>
  <c r="AK526" i="12"/>
  <c r="AI536" i="12"/>
  <c r="AK557" i="12"/>
  <c r="AJ560" i="12"/>
  <c r="AI568" i="12"/>
  <c r="AJ592" i="12"/>
  <c r="AJ603" i="12"/>
  <c r="AK613" i="12"/>
  <c r="AK616" i="12"/>
  <c r="AK619" i="12"/>
  <c r="AK632" i="12"/>
  <c r="AJ676" i="12"/>
  <c r="AJ686" i="12"/>
  <c r="AJ708" i="12"/>
  <c r="AK728" i="12"/>
  <c r="AJ735" i="12"/>
  <c r="AJ771" i="12"/>
  <c r="AI777" i="12"/>
  <c r="AI787" i="12"/>
  <c r="AJ789" i="12"/>
  <c r="AK791" i="12"/>
  <c r="AK793" i="12"/>
  <c r="AK795" i="12"/>
  <c r="AK797" i="12"/>
  <c r="AK799" i="12"/>
  <c r="AK801" i="12"/>
  <c r="AK803" i="12"/>
  <c r="AK805" i="12"/>
  <c r="AK807" i="12"/>
  <c r="AK809" i="12"/>
  <c r="AK811" i="12"/>
  <c r="AK813" i="12"/>
  <c r="AK815" i="12"/>
  <c r="AK817" i="12"/>
  <c r="AK819" i="12"/>
  <c r="AK821" i="12"/>
  <c r="AK823" i="12"/>
  <c r="AK825" i="12"/>
  <c r="AK827" i="12"/>
  <c r="AK829" i="12"/>
  <c r="AK831" i="12"/>
  <c r="AK833" i="12"/>
  <c r="AK507" i="12"/>
  <c r="AK560" i="12"/>
  <c r="AK568" i="12"/>
  <c r="AK571" i="12"/>
  <c r="AK600" i="12"/>
  <c r="AK603" i="12"/>
  <c r="AJ607" i="12"/>
  <c r="AK610" i="12"/>
  <c r="AI630" i="12"/>
  <c r="AK640" i="12"/>
  <c r="AJ647" i="12"/>
  <c r="AK653" i="12"/>
  <c r="AI656" i="12"/>
  <c r="AK676" i="12"/>
  <c r="AJ683" i="12"/>
  <c r="AK689" i="12"/>
  <c r="AI696" i="12"/>
  <c r="AK708" i="12"/>
  <c r="AJ719" i="12"/>
  <c r="AK739" i="12"/>
  <c r="AI748" i="12"/>
  <c r="AJ759" i="12"/>
  <c r="AK771" i="12"/>
  <c r="AK777" i="12"/>
  <c r="AI780" i="12"/>
  <c r="AI785" i="12"/>
  <c r="AJ787" i="12"/>
  <c r="AK789" i="12"/>
  <c r="AJ460" i="12"/>
  <c r="AK479" i="12"/>
  <c r="AJ526" i="12"/>
  <c r="AI586" i="12"/>
  <c r="AK596" i="12"/>
  <c r="AJ623" i="12"/>
  <c r="AJ630" i="12"/>
  <c r="AK636" i="12"/>
  <c r="AK647" i="12"/>
  <c r="AI650" i="12"/>
  <c r="AJ656" i="12"/>
  <c r="AI666" i="12"/>
  <c r="AI674" i="12"/>
  <c r="AI680" i="12"/>
  <c r="AK696" i="12"/>
  <c r="AI700" i="12"/>
  <c r="AJ703" i="12"/>
  <c r="AI706" i="12"/>
  <c r="AI716" i="12"/>
  <c r="AK719" i="12"/>
  <c r="AI726" i="12"/>
  <c r="AI756" i="12"/>
  <c r="AK759" i="12"/>
  <c r="AI766" i="12"/>
  <c r="AI769" i="12"/>
  <c r="AI783" i="12"/>
  <c r="AJ785" i="12"/>
  <c r="AK787" i="12"/>
  <c r="AI558" i="12"/>
  <c r="AJ579" i="12"/>
  <c r="AJ586" i="12"/>
  <c r="AJ590" i="12"/>
  <c r="AJ614" i="12"/>
  <c r="AJ617" i="12"/>
  <c r="AI620" i="12"/>
  <c r="AK623" i="12"/>
  <c r="AJ650" i="12"/>
  <c r="AK656" i="12"/>
  <c r="AJ666" i="12"/>
  <c r="AJ674" i="12"/>
  <c r="AK687" i="12"/>
  <c r="AI694" i="12"/>
  <c r="AK700" i="12"/>
  <c r="AK703" i="12"/>
  <c r="AJ706" i="12"/>
  <c r="AJ716" i="12"/>
  <c r="AK729" i="12"/>
  <c r="AI736" i="12"/>
  <c r="AI746" i="12"/>
  <c r="AJ756" i="12"/>
  <c r="AJ766" i="12"/>
  <c r="AJ769" i="12"/>
  <c r="AJ783" i="12"/>
  <c r="AK785" i="12"/>
  <c r="AI792" i="12"/>
  <c r="AI794" i="12"/>
  <c r="AI796" i="12"/>
  <c r="AI798" i="12"/>
  <c r="AI800" i="12"/>
  <c r="AI802" i="12"/>
  <c r="AI804" i="12"/>
  <c r="AI806" i="12"/>
  <c r="AI808" i="12"/>
  <c r="AI810" i="12"/>
  <c r="AI812" i="12"/>
  <c r="AI814" i="12"/>
  <c r="AI816" i="12"/>
  <c r="AI818" i="12"/>
  <c r="AI820" i="12"/>
  <c r="AI822" i="12"/>
  <c r="AI824" i="12"/>
  <c r="AI826" i="12"/>
  <c r="AI828" i="12"/>
  <c r="AI830" i="12"/>
  <c r="AI832" i="12"/>
  <c r="AK550" i="12"/>
  <c r="AJ558" i="12"/>
  <c r="AK561" i="12"/>
  <c r="AK569" i="12"/>
  <c r="AI572" i="12"/>
  <c r="AI576" i="12"/>
  <c r="AK579" i="12"/>
  <c r="AJ583" i="12"/>
  <c r="AJ601" i="12"/>
  <c r="AI608" i="12"/>
  <c r="AJ611" i="12"/>
  <c r="AK614" i="12"/>
  <c r="AK617" i="12"/>
  <c r="AK620" i="12"/>
  <c r="AJ627" i="12"/>
  <c r="AJ645" i="12"/>
  <c r="AI654" i="12"/>
  <c r="AI660" i="12"/>
  <c r="AI684" i="12"/>
  <c r="AJ694" i="12"/>
  <c r="AK709" i="12"/>
  <c r="AK716" i="12"/>
  <c r="AK736" i="12"/>
  <c r="AI740" i="12"/>
  <c r="AJ743" i="12"/>
  <c r="AJ746" i="12"/>
  <c r="AK749" i="12"/>
  <c r="AK756" i="12"/>
  <c r="AJ763" i="12"/>
  <c r="AI772" i="12"/>
  <c r="AJ775" i="12"/>
  <c r="AI781" i="12"/>
  <c r="AK783" i="12"/>
  <c r="AI790" i="12"/>
  <c r="AJ792" i="12"/>
  <c r="AJ794" i="12"/>
  <c r="AJ796" i="12"/>
  <c r="AJ798" i="12"/>
  <c r="AJ800" i="12"/>
  <c r="AJ802" i="12"/>
  <c r="AJ804" i="12"/>
  <c r="AJ806" i="12"/>
  <c r="AJ808" i="12"/>
  <c r="AJ810" i="12"/>
  <c r="AJ812" i="12"/>
  <c r="AJ814" i="12"/>
  <c r="AJ816" i="12"/>
  <c r="AJ818" i="12"/>
  <c r="AJ820" i="12"/>
  <c r="AJ822" i="12"/>
  <c r="AJ824" i="12"/>
  <c r="AJ826" i="12"/>
  <c r="AJ828" i="12"/>
  <c r="AJ830" i="12"/>
  <c r="AJ832" i="12"/>
  <c r="AJ566" i="12"/>
  <c r="AK572" i="12"/>
  <c r="AK576" i="12"/>
  <c r="AJ594" i="12"/>
  <c r="AK601" i="12"/>
  <c r="AJ608" i="12"/>
  <c r="AJ631" i="12"/>
  <c r="AJ634" i="12"/>
  <c r="AK645" i="12"/>
  <c r="AI648" i="12"/>
  <c r="AJ654" i="12"/>
  <c r="AK660" i="12"/>
  <c r="AI664" i="12"/>
  <c r="AJ671" i="12"/>
  <c r="AJ681" i="12"/>
  <c r="AK684" i="12"/>
  <c r="AK694" i="12"/>
  <c r="AI714" i="12"/>
  <c r="AK720" i="12"/>
  <c r="AJ727" i="12"/>
  <c r="AI734" i="12"/>
  <c r="AK740" i="12"/>
  <c r="AI754" i="12"/>
  <c r="AI760" i="12"/>
  <c r="AK775" i="12"/>
  <c r="AJ781" i="12"/>
  <c r="AI788" i="12"/>
  <c r="AK790" i="12"/>
  <c r="AK792" i="12"/>
  <c r="AK794" i="12"/>
  <c r="AK796" i="12"/>
  <c r="AK798" i="12"/>
  <c r="AK800" i="12"/>
  <c r="AK802" i="12"/>
  <c r="AK804" i="12"/>
  <c r="AK806" i="12"/>
  <c r="AK808" i="12"/>
  <c r="AK810" i="12"/>
  <c r="AK812" i="12"/>
  <c r="AK814" i="12"/>
  <c r="AK816" i="12"/>
  <c r="AK818" i="12"/>
  <c r="AK820" i="12"/>
  <c r="AK822" i="12"/>
  <c r="AK824" i="12"/>
  <c r="AK826" i="12"/>
  <c r="AK828" i="12"/>
  <c r="AK830" i="12"/>
  <c r="AK832" i="12"/>
  <c r="AK500" i="12"/>
  <c r="AI514" i="12"/>
  <c r="AJ591" i="12"/>
  <c r="AK594" i="12"/>
  <c r="AK605" i="12"/>
  <c r="AK608" i="12"/>
  <c r="AK624" i="12"/>
  <c r="AK634" i="12"/>
  <c r="AJ642" i="12"/>
  <c r="AJ648" i="12"/>
  <c r="AJ651" i="12"/>
  <c r="AK654" i="12"/>
  <c r="AJ657" i="12"/>
  <c r="AJ667" i="12"/>
  <c r="AJ675" i="12"/>
  <c r="AK681" i="12"/>
  <c r="AI688" i="12"/>
  <c r="AJ691" i="12"/>
  <c r="AJ701" i="12"/>
  <c r="AI704" i="12"/>
  <c r="AJ707" i="12"/>
  <c r="AK714" i="12"/>
  <c r="AI724" i="12"/>
  <c r="AK727" i="12"/>
  <c r="AJ734" i="12"/>
  <c r="AJ754" i="12"/>
  <c r="AK760" i="12"/>
  <c r="AI767" i="12"/>
  <c r="AI770" i="12"/>
  <c r="AI779" i="12"/>
  <c r="AK781" i="12"/>
  <c r="AI786" i="12"/>
  <c r="AK788" i="12"/>
  <c r="AK491" i="12"/>
  <c r="AJ519" i="12"/>
  <c r="AI538" i="12"/>
  <c r="AI556" i="12"/>
  <c r="AJ559" i="12"/>
  <c r="AJ570" i="12"/>
  <c r="AI580" i="12"/>
  <c r="AJ612" i="12"/>
  <c r="AK621" i="12"/>
  <c r="AK648" i="12"/>
  <c r="AK657" i="12"/>
  <c r="AJ688" i="12"/>
  <c r="AK701" i="12"/>
  <c r="AK704" i="12"/>
  <c r="AK707" i="12"/>
  <c r="AK724" i="12"/>
  <c r="AK734" i="12"/>
  <c r="AI744" i="12"/>
  <c r="AJ747" i="12"/>
  <c r="AK754" i="12"/>
  <c r="AI764" i="12"/>
  <c r="AK767" i="12"/>
  <c r="AI773" i="12"/>
  <c r="AJ779" i="12"/>
  <c r="AI784" i="12"/>
  <c r="AK786" i="12"/>
  <c r="AJ538" i="12"/>
  <c r="AK570" i="12"/>
  <c r="AJ577" i="12"/>
  <c r="AK588" i="12"/>
  <c r="AI632" i="12"/>
  <c r="AI646" i="12"/>
  <c r="AJ661" i="12"/>
  <c r="AJ665" i="12"/>
  <c r="AJ679" i="12"/>
  <c r="AK688" i="12"/>
  <c r="AJ695" i="12"/>
  <c r="AJ721" i="12"/>
  <c r="AJ731" i="12"/>
  <c r="AJ741" i="12"/>
  <c r="AK744" i="12"/>
  <c r="AK747" i="12"/>
  <c r="AJ773" i="12"/>
  <c r="AK779" i="12"/>
  <c r="AK784" i="12"/>
  <c r="AI791" i="12"/>
  <c r="AI793" i="12"/>
  <c r="AI795" i="12"/>
  <c r="AI797" i="12"/>
  <c r="AI799" i="12"/>
  <c r="AI801" i="12"/>
  <c r="AI803" i="12"/>
  <c r="AI805" i="12"/>
  <c r="AI807" i="12"/>
  <c r="AI809" i="12"/>
  <c r="AI811" i="12"/>
  <c r="AI813" i="12"/>
  <c r="AI815" i="12"/>
  <c r="AI817" i="12"/>
  <c r="AI819" i="12"/>
  <c r="AI821" i="12"/>
  <c r="AI823" i="12"/>
  <c r="AI825" i="12"/>
  <c r="AI827" i="12"/>
  <c r="AI829" i="12"/>
  <c r="AI831" i="12"/>
  <c r="AI833" i="12"/>
  <c r="AI473" i="12"/>
  <c r="AI548" i="12"/>
  <c r="AK585" i="12"/>
  <c r="AI592" i="12"/>
  <c r="AJ595" i="12"/>
  <c r="AI616" i="12"/>
  <c r="AJ619" i="12"/>
  <c r="AK625" i="12"/>
  <c r="AJ632" i="12"/>
  <c r="AJ635" i="12"/>
  <c r="AJ643" i="12"/>
  <c r="AK665" i="12"/>
  <c r="AI676" i="12"/>
  <c r="AK679" i="12"/>
  <c r="AK699" i="12"/>
  <c r="AJ715" i="12"/>
  <c r="AK721" i="12"/>
  <c r="AI728" i="12"/>
  <c r="AK741" i="12"/>
  <c r="AK761" i="12"/>
  <c r="AI771" i="12"/>
  <c r="AK773" i="12"/>
  <c r="AJ782" i="12"/>
  <c r="AI789" i="12"/>
  <c r="AJ791" i="12"/>
  <c r="AJ793" i="12"/>
  <c r="AJ795" i="12"/>
  <c r="AJ797" i="12"/>
  <c r="AJ799" i="12"/>
  <c r="AJ801" i="12"/>
  <c r="AJ803" i="12"/>
  <c r="AJ805" i="12"/>
  <c r="AJ807" i="12"/>
  <c r="AJ809" i="12"/>
  <c r="AJ811" i="12"/>
  <c r="AJ813" i="12"/>
  <c r="AJ815" i="12"/>
  <c r="AJ817" i="12"/>
  <c r="AJ819" i="12"/>
  <c r="AJ821" i="12"/>
  <c r="AJ823" i="12"/>
  <c r="AJ825" i="12"/>
  <c r="AJ827" i="12"/>
  <c r="AJ829" i="12"/>
  <c r="AJ831" i="12"/>
  <c r="AJ833" i="12"/>
  <c r="AK768" i="12"/>
  <c r="AI557" i="12"/>
  <c r="AK692" i="12"/>
  <c r="AI585" i="12"/>
  <c r="AI588" i="12"/>
  <c r="AI717" i="12"/>
  <c r="AI707" i="12"/>
  <c r="AI523" i="12"/>
  <c r="AI763" i="12"/>
  <c r="AI601" i="12"/>
  <c r="AJ620" i="12"/>
  <c r="AK726" i="12"/>
  <c r="AK626" i="12"/>
  <c r="AI719" i="12"/>
  <c r="AI529" i="12"/>
  <c r="AK334" i="12"/>
  <c r="AJ450" i="12"/>
  <c r="AI507" i="12"/>
  <c r="AI347" i="12"/>
  <c r="AI363" i="12"/>
  <c r="AJ453" i="12"/>
  <c r="AI487" i="12"/>
  <c r="AK752" i="12"/>
  <c r="AI634" i="12"/>
  <c r="AK506" i="12"/>
  <c r="AI426" i="12"/>
  <c r="AK456" i="12"/>
  <c r="AJ748" i="12"/>
  <c r="AI627" i="12"/>
  <c r="AK468" i="12"/>
  <c r="AI325" i="12"/>
  <c r="AK186" i="12"/>
  <c r="AK64" i="12"/>
  <c r="AI169" i="12"/>
  <c r="AI29" i="12"/>
  <c r="AJ105" i="12"/>
  <c r="AJ343" i="12"/>
  <c r="AI235" i="12"/>
  <c r="AI130" i="12"/>
  <c r="AI57" i="12"/>
  <c r="AJ308" i="12"/>
  <c r="AI137" i="12"/>
  <c r="AI6" i="12"/>
  <c r="AI277" i="12"/>
  <c r="AI114" i="12"/>
  <c r="AK234" i="12"/>
  <c r="AK104" i="12"/>
  <c r="AI403" i="12"/>
  <c r="AK212" i="12"/>
  <c r="AI90" i="12"/>
  <c r="AK224" i="12"/>
  <c r="AJ145" i="12"/>
  <c r="AI34" i="12"/>
  <c r="AK354" i="12"/>
  <c r="AI151" i="12"/>
  <c r="AI776" i="12"/>
  <c r="AJ672" i="12"/>
  <c r="AJ633" i="12"/>
  <c r="AI533" i="12"/>
  <c r="AI742" i="12"/>
  <c r="AI672" i="12"/>
  <c r="AJ578" i="12"/>
  <c r="AI689" i="12"/>
  <c r="AK637" i="12"/>
  <c r="AK553" i="12"/>
  <c r="AK476" i="12"/>
  <c r="AK698" i="12"/>
  <c r="AI629" i="12"/>
  <c r="AJ669" i="12"/>
  <c r="AJ698" i="12"/>
  <c r="AJ544" i="12"/>
  <c r="AI713" i="12"/>
  <c r="AK655" i="12"/>
  <c r="AJ490" i="12"/>
  <c r="AK685" i="12"/>
  <c r="AJ606" i="12"/>
  <c r="AI765" i="12"/>
  <c r="AK782" i="12"/>
  <c r="AJ682" i="12"/>
  <c r="AI563" i="12"/>
  <c r="AI567" i="12"/>
  <c r="AI710" i="12"/>
  <c r="AJ704" i="12"/>
  <c r="AJ760" i="12"/>
  <c r="AI743" i="12"/>
  <c r="AI583" i="12"/>
  <c r="AI617" i="12"/>
  <c r="AJ722" i="12"/>
  <c r="AI623" i="12"/>
  <c r="AK712" i="12"/>
  <c r="AK496" i="12"/>
  <c r="AI307" i="12"/>
  <c r="AI431" i="12"/>
  <c r="AI485" i="12"/>
  <c r="AI545" i="12"/>
  <c r="AI315" i="12"/>
  <c r="AK422" i="12"/>
  <c r="AK478" i="12"/>
  <c r="AK746" i="12"/>
  <c r="AI631" i="12"/>
  <c r="AJ502" i="12"/>
  <c r="AJ381" i="12"/>
  <c r="AJ445" i="12"/>
  <c r="AI745" i="12"/>
  <c r="AJ580" i="12"/>
  <c r="AJ461" i="12"/>
  <c r="AK321" i="12"/>
  <c r="AI183" i="12"/>
  <c r="AI55" i="12"/>
  <c r="AK164" i="12"/>
  <c r="AJ16" i="12"/>
  <c r="AI79" i="12"/>
  <c r="AK324" i="12"/>
  <c r="AI213" i="12"/>
  <c r="AK124" i="12"/>
  <c r="AI45" i="12"/>
  <c r="AI293" i="12"/>
  <c r="AI127" i="12"/>
  <c r="AK370" i="12"/>
  <c r="AJ264" i="12"/>
  <c r="AI15" i="12"/>
  <c r="AK229" i="12"/>
  <c r="AI81" i="12"/>
  <c r="AK394" i="12"/>
  <c r="AI193" i="12"/>
  <c r="AI61" i="12"/>
  <c r="AK209" i="12"/>
  <c r="AK136" i="12"/>
  <c r="AI23" i="12"/>
  <c r="AI345" i="12"/>
  <c r="AK131" i="12"/>
  <c r="AJ757" i="12"/>
  <c r="AK662" i="12"/>
  <c r="AK597" i="12"/>
  <c r="AK533" i="12"/>
  <c r="AI725" i="12"/>
  <c r="AI761" i="12"/>
  <c r="AI668" i="12"/>
  <c r="AK776" i="12"/>
  <c r="AI510" i="12"/>
  <c r="AI698" i="12"/>
  <c r="AI701" i="12"/>
  <c r="AJ720" i="12"/>
  <c r="AJ740" i="12"/>
  <c r="AJ576" i="12"/>
  <c r="AI614" i="12"/>
  <c r="AK706" i="12"/>
  <c r="AJ596" i="12"/>
  <c r="AI683" i="12"/>
  <c r="AK489" i="12"/>
  <c r="AI550" i="12"/>
  <c r="AK420" i="12"/>
  <c r="AK466" i="12"/>
  <c r="AI540" i="12"/>
  <c r="AI285" i="12"/>
  <c r="AI310" i="12"/>
  <c r="AK446" i="12"/>
  <c r="AI727" i="12"/>
  <c r="AI603" i="12"/>
  <c r="AI499" i="12"/>
  <c r="AK374" i="12"/>
  <c r="AK432" i="12"/>
  <c r="AK733" i="12"/>
  <c r="AI577" i="12"/>
  <c r="AJ421" i="12"/>
  <c r="AI291" i="12"/>
  <c r="AI167" i="12"/>
  <c r="AI39" i="12"/>
  <c r="AK116" i="12"/>
  <c r="AI13" i="12"/>
  <c r="AI63" i="12"/>
  <c r="AI317" i="12"/>
  <c r="AJ207" i="12"/>
  <c r="AI115" i="12"/>
  <c r="AI12" i="12"/>
  <c r="AI274" i="12"/>
  <c r="AI120" i="12"/>
  <c r="AK364" i="12"/>
  <c r="AJ254" i="12"/>
  <c r="AI379" i="12"/>
  <c r="AK222" i="12"/>
  <c r="AI75" i="12"/>
  <c r="AI391" i="12"/>
  <c r="AK174" i="12"/>
  <c r="AK44" i="12"/>
  <c r="AI205" i="12"/>
  <c r="AI119" i="12"/>
  <c r="AI17" i="12"/>
  <c r="AI313" i="12"/>
  <c r="AJ122" i="12"/>
  <c r="AJ752" i="12"/>
  <c r="AI662" i="12"/>
  <c r="AJ581" i="12"/>
  <c r="AJ533" i="12"/>
  <c r="AK722" i="12"/>
  <c r="AJ641" i="12"/>
  <c r="AI575" i="12"/>
  <c r="AI635" i="12"/>
  <c r="AK602" i="12"/>
  <c r="AI535" i="12"/>
  <c r="AJ476" i="12"/>
  <c r="AK678" i="12"/>
  <c r="AK629" i="12"/>
  <c r="AJ770" i="12"/>
  <c r="AJ663" i="12"/>
  <c r="AI469" i="12"/>
  <c r="AK710" i="12"/>
  <c r="AK628" i="12"/>
  <c r="AK765" i="12"/>
  <c r="AJ652" i="12"/>
  <c r="AJ598" i="12"/>
  <c r="AK737" i="12"/>
  <c r="AK695" i="12"/>
  <c r="AI595" i="12"/>
  <c r="AJ513" i="12"/>
  <c r="AJ433" i="12"/>
  <c r="AK436" i="12"/>
  <c r="AI344" i="12"/>
  <c r="AK532" i="12"/>
  <c r="AK473" i="12"/>
  <c r="AI705" i="12"/>
  <c r="AI758" i="12"/>
  <c r="AI643" i="12"/>
  <c r="AI741" i="12"/>
  <c r="AK458" i="12"/>
  <c r="AI628" i="12"/>
  <c r="AI691" i="12"/>
  <c r="AI697" i="12"/>
  <c r="AI723" i="12"/>
  <c r="AJ572" i="12"/>
  <c r="AI579" i="12"/>
  <c r="AI703" i="12"/>
  <c r="AK586" i="12"/>
  <c r="AJ640" i="12"/>
  <c r="AK486" i="12"/>
  <c r="AI541" i="12"/>
  <c r="AI338" i="12"/>
  <c r="AK460" i="12"/>
  <c r="AI531" i="12"/>
  <c r="AK262" i="12"/>
  <c r="AJ305" i="12"/>
  <c r="AJ442" i="12"/>
  <c r="AJ724" i="12"/>
  <c r="AK593" i="12"/>
  <c r="AK484" i="12"/>
  <c r="AI318" i="12"/>
  <c r="AI418" i="12"/>
  <c r="AK693" i="12"/>
  <c r="AI561" i="12"/>
  <c r="AI335" i="12"/>
  <c r="AK266" i="12"/>
  <c r="AI141" i="12"/>
  <c r="AJ33" i="12"/>
  <c r="AI109" i="12"/>
  <c r="AK226" i="12"/>
  <c r="AI54" i="12"/>
  <c r="AI302" i="12"/>
  <c r="AK194" i="12"/>
  <c r="AI101" i="12"/>
  <c r="AI9" i="12"/>
  <c r="AJ268" i="12"/>
  <c r="AI95" i="12"/>
  <c r="AI358" i="12"/>
  <c r="AI239" i="12"/>
  <c r="AJ373" i="12"/>
  <c r="AI215" i="12"/>
  <c r="AJ56" i="12"/>
  <c r="AK341" i="12"/>
  <c r="AJ165" i="12"/>
  <c r="AI30" i="12"/>
  <c r="AK200" i="12"/>
  <c r="AI107" i="12"/>
  <c r="AI5" i="12"/>
  <c r="AI303" i="12"/>
  <c r="AK84" i="12"/>
  <c r="AJ737" i="12"/>
  <c r="AK659" i="12"/>
  <c r="AK564" i="12"/>
  <c r="AK524" i="12"/>
  <c r="AI722" i="12"/>
  <c r="AK622" i="12"/>
  <c r="AK575" i="12"/>
  <c r="AK635" i="12"/>
  <c r="AI602" i="12"/>
  <c r="AK535" i="12"/>
  <c r="AI638" i="12"/>
  <c r="AJ668" i="12"/>
  <c r="AJ626" i="12"/>
  <c r="AI768" i="12"/>
  <c r="AI626" i="12"/>
  <c r="AJ469" i="12"/>
  <c r="AI693" i="12"/>
  <c r="AK582" i="12"/>
  <c r="AJ750" i="12"/>
  <c r="AK642" i="12"/>
  <c r="AK598" i="12"/>
  <c r="AI735" i="12"/>
  <c r="AJ685" i="12"/>
  <c r="AK595" i="12"/>
  <c r="AI502" i="12"/>
  <c r="AK396" i="12"/>
  <c r="AJ702" i="12"/>
  <c r="AI751" i="12"/>
  <c r="AI639" i="12"/>
  <c r="AI731" i="12"/>
  <c r="AK448" i="12"/>
  <c r="AI621" i="12"/>
  <c r="AI657" i="12"/>
  <c r="AJ664" i="12"/>
  <c r="AI690" i="12"/>
  <c r="AI569" i="12"/>
  <c r="AI565" i="12"/>
  <c r="AJ700" i="12"/>
  <c r="AJ582" i="12"/>
  <c r="AI610" i="12"/>
  <c r="AK455" i="12"/>
  <c r="AI532" i="12"/>
  <c r="AI329" i="12"/>
  <c r="AK447" i="12"/>
  <c r="AI528" i="12"/>
  <c r="AI547" i="12"/>
  <c r="AI271" i="12"/>
  <c r="AI419" i="12"/>
  <c r="AJ684" i="12"/>
  <c r="AJ584" i="12"/>
  <c r="AJ481" i="12"/>
  <c r="AI309" i="12"/>
  <c r="AK414" i="12"/>
  <c r="AI677" i="12"/>
  <c r="AJ556" i="12"/>
  <c r="AI269" i="12"/>
  <c r="AK260" i="12"/>
  <c r="AK112" i="12"/>
  <c r="AI27" i="12"/>
  <c r="AI99" i="12"/>
  <c r="AI223" i="12"/>
  <c r="AJ36" i="12"/>
  <c r="AJ284" i="12"/>
  <c r="AK189" i="12"/>
  <c r="AK91" i="12"/>
  <c r="AJ401" i="12"/>
  <c r="AK242" i="12"/>
  <c r="AI62" i="12"/>
  <c r="AI342" i="12"/>
  <c r="AK220" i="12"/>
  <c r="AI355" i="12"/>
  <c r="AK184" i="12"/>
  <c r="AI47" i="12"/>
  <c r="AI319" i="12"/>
  <c r="AI149" i="12"/>
  <c r="AI14" i="12"/>
  <c r="AK196" i="12"/>
  <c r="AI103" i="12"/>
  <c r="AI452" i="12"/>
  <c r="AI295" i="12"/>
  <c r="AI70" i="12"/>
  <c r="AJ732" i="12"/>
  <c r="AI649" i="12"/>
  <c r="AJ564" i="12"/>
  <c r="AJ524" i="12"/>
  <c r="AI712" i="12"/>
  <c r="AI622" i="12"/>
  <c r="AI749" i="12"/>
  <c r="AI613" i="12"/>
  <c r="AK599" i="12"/>
  <c r="AJ522" i="12"/>
  <c r="AJ638" i="12"/>
  <c r="AK686" i="12"/>
  <c r="AI738" i="12"/>
  <c r="AI625" i="12"/>
  <c r="AI721" i="12"/>
  <c r="AI757" i="12"/>
  <c r="AJ615" i="12"/>
  <c r="AI651" i="12"/>
  <c r="AI637" i="12"/>
  <c r="AJ660" i="12"/>
  <c r="AK753" i="12"/>
  <c r="AI517" i="12"/>
  <c r="AJ680" i="12"/>
  <c r="AJ575" i="12"/>
  <c r="AI607" i="12"/>
  <c r="AI451" i="12"/>
  <c r="AI519" i="12"/>
  <c r="AI294" i="12"/>
  <c r="AK434" i="12"/>
  <c r="AI513" i="12"/>
  <c r="AI521" i="12"/>
  <c r="AI549" i="12"/>
  <c r="AI411" i="12"/>
  <c r="AI681" i="12"/>
  <c r="AI559" i="12"/>
  <c r="AK475" i="12"/>
  <c r="AI543" i="12"/>
  <c r="AK410" i="12"/>
  <c r="AI671" i="12"/>
  <c r="AI551" i="12"/>
  <c r="AK402" i="12"/>
  <c r="AK246" i="12"/>
  <c r="AI106" i="12"/>
  <c r="AI19" i="12"/>
  <c r="AI92" i="12"/>
  <c r="AK176" i="12"/>
  <c r="AI32" i="12"/>
  <c r="AI265" i="12"/>
  <c r="AI185" i="12"/>
  <c r="AJ86" i="12"/>
  <c r="AK382" i="12"/>
  <c r="AK232" i="12"/>
  <c r="AI59" i="12"/>
  <c r="AJ332" i="12"/>
  <c r="AK206" i="12"/>
  <c r="AI292" i="12"/>
  <c r="AI171" i="12"/>
  <c r="AI35" i="12"/>
  <c r="AI301" i="12"/>
  <c r="AJ142" i="12"/>
  <c r="AI11" i="12"/>
  <c r="AJ187" i="12"/>
  <c r="AI97" i="12"/>
  <c r="AI427" i="12"/>
  <c r="AI289" i="12"/>
  <c r="AI43" i="12"/>
  <c r="AJ717" i="12"/>
  <c r="AJ649" i="12"/>
  <c r="AI555" i="12"/>
  <c r="AI778" i="12"/>
  <c r="AK702" i="12"/>
  <c r="AJ597" i="12"/>
  <c r="AJ749" i="12"/>
  <c r="AJ613" i="12"/>
  <c r="AJ588" i="12"/>
  <c r="AK522" i="12"/>
  <c r="AK638" i="12"/>
  <c r="AI658" i="12"/>
  <c r="AJ618" i="12"/>
  <c r="AJ758" i="12"/>
  <c r="AK615" i="12"/>
  <c r="AJ753" i="12"/>
  <c r="AK690" i="12"/>
  <c r="AI573" i="12"/>
  <c r="AJ730" i="12"/>
  <c r="AK639" i="12"/>
  <c r="AJ776" i="12"/>
  <c r="AJ725" i="12"/>
  <c r="AI675" i="12"/>
  <c r="AK581" i="12"/>
  <c r="AI481" i="12"/>
  <c r="AI396" i="12"/>
  <c r="AK673" i="12"/>
  <c r="AJ728" i="12"/>
  <c r="AI619" i="12"/>
  <c r="AI685" i="12"/>
  <c r="AI750" i="12"/>
  <c r="AI570" i="12"/>
  <c r="AJ624" i="12"/>
  <c r="AI597" i="12"/>
  <c r="AI645" i="12"/>
  <c r="AK713" i="12"/>
  <c r="AK774" i="12"/>
  <c r="AK666" i="12"/>
  <c r="AK498" i="12"/>
  <c r="AJ600" i="12"/>
  <c r="AJ441" i="12"/>
  <c r="AK514" i="12"/>
  <c r="AK286" i="12"/>
  <c r="AK412" i="12"/>
  <c r="AK494" i="12"/>
  <c r="AI509" i="12"/>
  <c r="AI544" i="12"/>
  <c r="AI399" i="12"/>
  <c r="AI678" i="12"/>
  <c r="AI552" i="12"/>
  <c r="AI465" i="12"/>
  <c r="AK534" i="12"/>
  <c r="AJ288" i="12"/>
  <c r="AI667" i="12"/>
  <c r="AI508" i="12"/>
  <c r="AK390" i="12"/>
  <c r="AI243" i="12"/>
  <c r="AJ102" i="12"/>
  <c r="AI7" i="12"/>
  <c r="AI89" i="12"/>
  <c r="AK144" i="12"/>
  <c r="AI415" i="12"/>
  <c r="AI255" i="12"/>
  <c r="AK180" i="12"/>
  <c r="AI82" i="12"/>
  <c r="AK368" i="12"/>
  <c r="AK198" i="12"/>
  <c r="AI50" i="12"/>
  <c r="AI311" i="12"/>
  <c r="AI203" i="12"/>
  <c r="AI287" i="12"/>
  <c r="AI162" i="12"/>
  <c r="AI8" i="12"/>
  <c r="AI282" i="12"/>
  <c r="AI129" i="12"/>
  <c r="AI279" i="12"/>
  <c r="AK178" i="12"/>
  <c r="AJ93" i="12"/>
  <c r="AI407" i="12"/>
  <c r="AJ253" i="12"/>
  <c r="AJ622" i="12"/>
  <c r="AI718" i="12"/>
  <c r="AJ616" i="12"/>
  <c r="AI679" i="12"/>
  <c r="AI747" i="12"/>
  <c r="AI505" i="12"/>
  <c r="AI605" i="12"/>
  <c r="AI594" i="12"/>
  <c r="AI641" i="12"/>
  <c r="AI687" i="12"/>
  <c r="AK766" i="12"/>
  <c r="AI659" i="12"/>
  <c r="AI759" i="12"/>
  <c r="AI571" i="12"/>
  <c r="AI406" i="12"/>
  <c r="AI479" i="12"/>
  <c r="AI281" i="12"/>
  <c r="AK400" i="12"/>
  <c r="AK488" i="12"/>
  <c r="AI503" i="12"/>
  <c r="AI537" i="12"/>
  <c r="AI327" i="12"/>
  <c r="AI665" i="12"/>
  <c r="AI539" i="12"/>
  <c r="AK462" i="12"/>
  <c r="AI527" i="12"/>
  <c r="AK780" i="12"/>
  <c r="AI661" i="12"/>
  <c r="AI501" i="12"/>
  <c r="AK366" i="12"/>
  <c r="AI233" i="12"/>
  <c r="AI96" i="12"/>
  <c r="AK204" i="12"/>
  <c r="AI83" i="12"/>
  <c r="AI140" i="12"/>
  <c r="AK392" i="12"/>
  <c r="AK252" i="12"/>
  <c r="AI172" i="12"/>
  <c r="AJ76" i="12"/>
  <c r="AI361" i="12"/>
  <c r="AK182" i="12"/>
  <c r="AI41" i="12"/>
  <c r="AJ304" i="12"/>
  <c r="AI179" i="12"/>
  <c r="AI273" i="12"/>
  <c r="AI146" i="12"/>
  <c r="AK428" i="12"/>
  <c r="AI263" i="12"/>
  <c r="AI117" i="12"/>
  <c r="AI272" i="12"/>
  <c r="AI170" i="12"/>
  <c r="AK80" i="12"/>
  <c r="AK388" i="12"/>
  <c r="AK214" i="12"/>
  <c r="AI25" i="12"/>
  <c r="AJ697" i="12"/>
  <c r="AI644" i="12"/>
  <c r="AJ542" i="12"/>
  <c r="AI762" i="12"/>
  <c r="AI692" i="12"/>
  <c r="AJ589" i="12"/>
  <c r="AJ729" i="12"/>
  <c r="AI581" i="12"/>
  <c r="AI711" i="12"/>
  <c r="AK606" i="12"/>
  <c r="AK672" i="12"/>
  <c r="AJ744" i="12"/>
  <c r="AJ467" i="12"/>
  <c r="AI591" i="12"/>
  <c r="AK566" i="12"/>
  <c r="AI611" i="12"/>
  <c r="AI670" i="12"/>
  <c r="AJ762" i="12"/>
  <c r="AK650" i="12"/>
  <c r="AI739" i="12"/>
  <c r="AK483" i="12"/>
  <c r="AK380" i="12"/>
  <c r="AJ473" i="12"/>
  <c r="AI574" i="12"/>
  <c r="AI699" i="12"/>
  <c r="AI599" i="12"/>
  <c r="AK646" i="12"/>
  <c r="AI737" i="12"/>
  <c r="AI730" i="12"/>
  <c r="AI587" i="12"/>
  <c r="AK778" i="12"/>
  <c r="AJ604" i="12"/>
  <c r="AI663" i="12"/>
  <c r="AJ742" i="12"/>
  <c r="AJ636" i="12"/>
  <c r="AK732" i="12"/>
  <c r="AK464" i="12"/>
  <c r="AI259" i="12"/>
  <c r="AK454" i="12"/>
  <c r="AI554" i="12"/>
  <c r="AI560" i="12"/>
  <c r="AK770" i="12"/>
  <c r="AJ764" i="12"/>
  <c r="AJ73" i="12"/>
  <c r="AK240" i="12"/>
  <c r="AK18" i="12"/>
  <c r="AK408" i="12"/>
  <c r="AI49" i="12"/>
  <c r="AJ677" i="12"/>
  <c r="AI732" i="12"/>
  <c r="AI709" i="12"/>
  <c r="AI562" i="12"/>
  <c r="AK738" i="12"/>
  <c r="AK618" i="12"/>
  <c r="AJ678" i="12"/>
  <c r="AJ733" i="12"/>
  <c r="AK573" i="12"/>
  <c r="AJ670" i="12"/>
  <c r="AK757" i="12"/>
  <c r="AI695" i="12"/>
  <c r="AJ555" i="12"/>
  <c r="AJ447" i="12"/>
  <c r="AI436" i="12"/>
  <c r="AJ452" i="12"/>
  <c r="AJ510" i="12"/>
  <c r="AK404" i="12"/>
  <c r="AK333" i="12"/>
  <c r="AK523" i="12"/>
  <c r="AI466" i="12"/>
  <c r="AJ413" i="12"/>
  <c r="AJ456" i="12"/>
  <c r="AJ625" i="12"/>
  <c r="AJ416" i="12"/>
  <c r="AK425" i="12"/>
  <c r="AK711" i="12"/>
  <c r="AJ529" i="12"/>
  <c r="AJ393" i="12"/>
  <c r="AJ472" i="12"/>
  <c r="AJ424" i="12"/>
  <c r="AJ330" i="12"/>
  <c r="AI305" i="12"/>
  <c r="AI354" i="12"/>
  <c r="AK337" i="12"/>
  <c r="AK345" i="12"/>
  <c r="AI390" i="12"/>
  <c r="AJ414" i="12"/>
  <c r="AI394" i="12"/>
  <c r="AK306" i="12"/>
  <c r="AJ275" i="12"/>
  <c r="AK210" i="12"/>
  <c r="AK279" i="12"/>
  <c r="AI188" i="12"/>
  <c r="AJ219" i="12"/>
  <c r="AJ272" i="12"/>
  <c r="AJ274" i="12"/>
  <c r="AK256" i="12"/>
  <c r="AI248" i="12"/>
  <c r="AK255" i="12"/>
  <c r="AI177" i="12"/>
  <c r="AI250" i="12"/>
  <c r="AI158" i="12"/>
  <c r="AI91" i="12"/>
  <c r="AI113" i="12"/>
  <c r="AI53" i="12"/>
  <c r="AJ176" i="12"/>
  <c r="AJ126" i="12"/>
  <c r="AJ198" i="12"/>
  <c r="AK134" i="12"/>
  <c r="AI73" i="12"/>
  <c r="AK93" i="12"/>
  <c r="AK175" i="12"/>
  <c r="AI60" i="12"/>
  <c r="AJ206" i="12"/>
  <c r="AK127" i="12"/>
  <c r="AI186" i="12"/>
  <c r="AJ114" i="12"/>
  <c r="AK33" i="12"/>
  <c r="AJ121" i="12"/>
  <c r="AJ52" i="12"/>
  <c r="AJ63" i="12"/>
  <c r="AK47" i="12"/>
  <c r="AI383" i="12"/>
  <c r="AI647" i="12"/>
  <c r="AJ655" i="12"/>
  <c r="AK192" i="12"/>
  <c r="AI157" i="12"/>
  <c r="AI299" i="12"/>
  <c r="AI251" i="12"/>
  <c r="AI375" i="12"/>
  <c r="AK649" i="12"/>
  <c r="AI702" i="12"/>
  <c r="AJ709" i="12"/>
  <c r="AI553" i="12"/>
  <c r="AK718" i="12"/>
  <c r="AK604" i="12"/>
  <c r="AI615" i="12"/>
  <c r="AK730" i="12"/>
  <c r="AJ573" i="12"/>
  <c r="AI642" i="12"/>
  <c r="AI755" i="12"/>
  <c r="AK677" i="12"/>
  <c r="AI524" i="12"/>
  <c r="AI433" i="12"/>
  <c r="AJ405" i="12"/>
  <c r="AK427" i="12"/>
  <c r="AK501" i="12"/>
  <c r="AI404" i="12"/>
  <c r="AJ333" i="12"/>
  <c r="AJ521" i="12"/>
  <c r="AK461" i="12"/>
  <c r="AK565" i="12"/>
  <c r="AK426" i="12"/>
  <c r="AK607" i="12"/>
  <c r="AI416" i="12"/>
  <c r="AI425" i="12"/>
  <c r="AK691" i="12"/>
  <c r="AJ520" i="12"/>
  <c r="AK378" i="12"/>
  <c r="AJ455" i="12"/>
  <c r="AK418" i="12"/>
  <c r="AK330" i="12"/>
  <c r="AK305" i="12"/>
  <c r="AI351" i="12"/>
  <c r="AJ335" i="12"/>
  <c r="AI321" i="12"/>
  <c r="AK383" i="12"/>
  <c r="AJ403" i="12"/>
  <c r="AI374" i="12"/>
  <c r="AI306" i="12"/>
  <c r="AK268" i="12"/>
  <c r="AJ210" i="12"/>
  <c r="AJ277" i="12"/>
  <c r="AJ172" i="12"/>
  <c r="AJ197" i="12"/>
  <c r="AK263" i="12"/>
  <c r="AK265" i="12"/>
  <c r="AJ256" i="12"/>
  <c r="AK208" i="12"/>
  <c r="AK239" i="12"/>
  <c r="AK284" i="12"/>
  <c r="AJ247" i="12"/>
  <c r="AI163" i="12"/>
  <c r="AJ91" i="12"/>
  <c r="AK113" i="12"/>
  <c r="AK53" i="12"/>
  <c r="AI174" i="12"/>
  <c r="AK120" i="12"/>
  <c r="AI196" i="12"/>
  <c r="AI123" i="12"/>
  <c r="AK73" i="12"/>
  <c r="AI64" i="12"/>
  <c r="AJ154" i="12"/>
  <c r="AI51" i="12"/>
  <c r="AI204" i="12"/>
  <c r="AI125" i="12"/>
  <c r="AJ170" i="12"/>
  <c r="AK114" i="12"/>
  <c r="AI22" i="12"/>
  <c r="AK103" i="12"/>
  <c r="AK43" i="12"/>
  <c r="AK56" i="12"/>
  <c r="AJ45" i="12"/>
  <c r="AI359" i="12"/>
  <c r="AJ644" i="12"/>
  <c r="AI652" i="12"/>
  <c r="AI173" i="12"/>
  <c r="AI150" i="12"/>
  <c r="AI283" i="12"/>
  <c r="AI219" i="12"/>
  <c r="AK372" i="12"/>
  <c r="AK641" i="12"/>
  <c r="AK682" i="12"/>
  <c r="AJ689" i="12"/>
  <c r="AJ553" i="12"/>
  <c r="AI686" i="12"/>
  <c r="AJ599" i="12"/>
  <c r="AI604" i="12"/>
  <c r="AJ713" i="12"/>
  <c r="AK490" i="12"/>
  <c r="AJ628" i="12"/>
  <c r="AK755" i="12"/>
  <c r="AK675" i="12"/>
  <c r="AI515" i="12"/>
  <c r="AJ396" i="12"/>
  <c r="AK405" i="12"/>
  <c r="AJ427" i="12"/>
  <c r="AJ499" i="12"/>
  <c r="AJ404" i="12"/>
  <c r="AK574" i="12"/>
  <c r="AJ512" i="12"/>
  <c r="AI454" i="12"/>
  <c r="AJ563" i="12"/>
  <c r="AJ426" i="12"/>
  <c r="AJ605" i="12"/>
  <c r="AK407" i="12"/>
  <c r="AK384" i="12"/>
  <c r="AK671" i="12"/>
  <c r="AK511" i="12"/>
  <c r="AJ378" i="12"/>
  <c r="AK450" i="12"/>
  <c r="AJ418" i="12"/>
  <c r="AI352" i="12"/>
  <c r="AI297" i="12"/>
  <c r="AJ351" i="12"/>
  <c r="AK332" i="12"/>
  <c r="AJ321" i="12"/>
  <c r="AJ372" i="12"/>
  <c r="AJ394" i="12"/>
  <c r="AI360" i="12"/>
  <c r="AJ306" i="12"/>
  <c r="AJ266" i="12"/>
  <c r="AK158" i="12"/>
  <c r="AI266" i="12"/>
  <c r="AK172" i="12"/>
  <c r="AK197" i="12"/>
  <c r="AK254" i="12"/>
  <c r="AJ263" i="12"/>
  <c r="AK230" i="12"/>
  <c r="AJ208" i="12"/>
  <c r="AJ239" i="12"/>
  <c r="AJ282" i="12"/>
  <c r="AK247" i="12"/>
  <c r="AK163" i="12"/>
  <c r="AI74" i="12"/>
  <c r="AI102" i="12"/>
  <c r="AI234" i="12"/>
  <c r="AJ169" i="12"/>
  <c r="AK107" i="12"/>
  <c r="AJ178" i="12"/>
  <c r="AJ123" i="12"/>
  <c r="AJ64" i="12"/>
  <c r="AJ96" i="12"/>
  <c r="AK154" i="12"/>
  <c r="AK51" i="12"/>
  <c r="AJ195" i="12"/>
  <c r="AK125" i="12"/>
  <c r="AJ163" i="12"/>
  <c r="AJ80" i="12"/>
  <c r="AK10" i="12"/>
  <c r="AJ101" i="12"/>
  <c r="AJ41" i="12"/>
  <c r="AJ54" i="12"/>
  <c r="AK440" i="12"/>
  <c r="AI530" i="12"/>
  <c r="AK480" i="12"/>
  <c r="AI67" i="12"/>
  <c r="AI72" i="12"/>
  <c r="AK156" i="12"/>
  <c r="AI110" i="12"/>
  <c r="AK202" i="12"/>
  <c r="AI633" i="12"/>
  <c r="AI682" i="12"/>
  <c r="AK495" i="12"/>
  <c r="AI522" i="12"/>
  <c r="AK663" i="12"/>
  <c r="AI669" i="12"/>
  <c r="AI593" i="12"/>
  <c r="AJ693" i="12"/>
  <c r="AI490" i="12"/>
  <c r="AI609" i="12"/>
  <c r="AJ745" i="12"/>
  <c r="AJ662" i="12"/>
  <c r="AJ515" i="12"/>
  <c r="AK387" i="12"/>
  <c r="AI405" i="12"/>
  <c r="AK552" i="12"/>
  <c r="AK487" i="12"/>
  <c r="AK398" i="12"/>
  <c r="AK563" i="12"/>
  <c r="AK503" i="12"/>
  <c r="AK451" i="12"/>
  <c r="AK556" i="12"/>
  <c r="AJ385" i="12"/>
  <c r="AK587" i="12"/>
  <c r="AJ407" i="12"/>
  <c r="AI384" i="12"/>
  <c r="AK651" i="12"/>
  <c r="AK502" i="12"/>
  <c r="AJ551" i="12"/>
  <c r="AI450" i="12"/>
  <c r="AJ415" i="12"/>
  <c r="AI323" i="12"/>
  <c r="AJ297" i="12"/>
  <c r="AK351" i="12"/>
  <c r="AI366" i="12"/>
  <c r="AJ432" i="12"/>
  <c r="AI370" i="12"/>
  <c r="AJ342" i="12"/>
  <c r="AJ360" i="12"/>
  <c r="AK308" i="12"/>
  <c r="AI264" i="12"/>
  <c r="AJ158" i="12"/>
  <c r="AJ259" i="12"/>
  <c r="AK292" i="12"/>
  <c r="AI197" i="12"/>
  <c r="AI254" i="12"/>
  <c r="AI245" i="12"/>
  <c r="AJ230" i="12"/>
  <c r="AI208" i="12"/>
  <c r="AJ217" i="12"/>
  <c r="AK273" i="12"/>
  <c r="AI238" i="12"/>
  <c r="AI132" i="12"/>
  <c r="AJ74" i="12"/>
  <c r="AJ97" i="12"/>
  <c r="AI214" i="12"/>
  <c r="AJ162" i="12"/>
  <c r="AI105" i="12"/>
  <c r="AI176" i="12"/>
  <c r="AK123" i="12"/>
  <c r="AJ40" i="12"/>
  <c r="AK96" i="12"/>
  <c r="AK146" i="12"/>
  <c r="AJ51" i="12"/>
  <c r="AJ186" i="12"/>
  <c r="AI111" i="12"/>
  <c r="AI156" i="12"/>
  <c r="AI80" i="12"/>
  <c r="AJ8" i="12"/>
  <c r="AJ92" i="12"/>
  <c r="AK34" i="12"/>
  <c r="AK45" i="12"/>
  <c r="AK430" i="12"/>
  <c r="AI525" i="12"/>
  <c r="AK474" i="12"/>
  <c r="AI42" i="12"/>
  <c r="AI69" i="12"/>
  <c r="AK152" i="12"/>
  <c r="AI100" i="12"/>
  <c r="AI161" i="12"/>
  <c r="AK555" i="12"/>
  <c r="AJ659" i="12"/>
  <c r="AI495" i="12"/>
  <c r="AK504" i="12"/>
  <c r="AJ658" i="12"/>
  <c r="AK669" i="12"/>
  <c r="AJ593" i="12"/>
  <c r="AI673" i="12"/>
  <c r="AJ774" i="12"/>
  <c r="AJ609" i="12"/>
  <c r="AK735" i="12"/>
  <c r="AK644" i="12"/>
  <c r="AK515" i="12"/>
  <c r="AJ387" i="12"/>
  <c r="AJ365" i="12"/>
  <c r="AJ550" i="12"/>
  <c r="AJ485" i="12"/>
  <c r="AJ398" i="12"/>
  <c r="AJ561" i="12"/>
  <c r="AJ501" i="12"/>
  <c r="AJ446" i="12"/>
  <c r="AJ554" i="12"/>
  <c r="AK385" i="12"/>
  <c r="AJ585" i="12"/>
  <c r="AK367" i="12"/>
  <c r="AJ384" i="12"/>
  <c r="AK631" i="12"/>
  <c r="AK493" i="12"/>
  <c r="AJ531" i="12"/>
  <c r="AI445" i="12"/>
  <c r="AK415" i="12"/>
  <c r="AK323" i="12"/>
  <c r="AK297" i="12"/>
  <c r="AJ322" i="12"/>
  <c r="AI343" i="12"/>
  <c r="AI430" i="12"/>
  <c r="AK363" i="12"/>
  <c r="AK342" i="12"/>
  <c r="AK352" i="12"/>
  <c r="AI304" i="12"/>
  <c r="AK259" i="12"/>
  <c r="AI135" i="12"/>
  <c r="AI257" i="12"/>
  <c r="AJ279" i="12"/>
  <c r="AK179" i="12"/>
  <c r="AI153" i="12"/>
  <c r="AJ245" i="12"/>
  <c r="AK218" i="12"/>
  <c r="AI165" i="12"/>
  <c r="AK217" i="12"/>
  <c r="AK264" i="12"/>
  <c r="AI225" i="12"/>
  <c r="AJ132" i="12"/>
  <c r="AK74" i="12"/>
  <c r="AI94" i="12"/>
  <c r="AK207" i="12"/>
  <c r="AJ155" i="12"/>
  <c r="AK105" i="12"/>
  <c r="AK171" i="12"/>
  <c r="AJ120" i="12"/>
  <c r="AK40" i="12"/>
  <c r="AJ20" i="12"/>
  <c r="AI133" i="12"/>
  <c r="AJ246" i="12"/>
  <c r="AI184" i="12"/>
  <c r="AJ111" i="12"/>
  <c r="AI143" i="12"/>
  <c r="AI71" i="12"/>
  <c r="AK32" i="12"/>
  <c r="AK83" i="12"/>
  <c r="AJ32" i="12"/>
  <c r="AJ43" i="12"/>
  <c r="AK482" i="12"/>
  <c r="AI459" i="12"/>
  <c r="AI350" i="12"/>
  <c r="AI134" i="12"/>
  <c r="AJ352" i="12"/>
  <c r="AK258" i="12"/>
  <c r="AI267" i="12"/>
  <c r="AI37" i="12"/>
  <c r="AK542" i="12"/>
  <c r="AI589" i="12"/>
  <c r="AJ495" i="12"/>
  <c r="AI504" i="12"/>
  <c r="AI653" i="12"/>
  <c r="AK763" i="12"/>
  <c r="AK544" i="12"/>
  <c r="AJ673" i="12"/>
  <c r="AK745" i="12"/>
  <c r="AK609" i="12"/>
  <c r="AK717" i="12"/>
  <c r="AJ639" i="12"/>
  <c r="AI493" i="12"/>
  <c r="AJ362" i="12"/>
  <c r="AK365" i="12"/>
  <c r="AK541" i="12"/>
  <c r="AJ480" i="12"/>
  <c r="AJ395" i="12"/>
  <c r="AK554" i="12"/>
  <c r="AJ494" i="12"/>
  <c r="AK438" i="12"/>
  <c r="AJ543" i="12"/>
  <c r="AI385" i="12"/>
  <c r="AK567" i="12"/>
  <c r="AJ367" i="12"/>
  <c r="AI357" i="12"/>
  <c r="AK611" i="12"/>
  <c r="AJ479" i="12"/>
  <c r="AK513" i="12"/>
  <c r="AK442" i="12"/>
  <c r="AK406" i="12"/>
  <c r="AJ317" i="12"/>
  <c r="AI422" i="12"/>
  <c r="AK322" i="12"/>
  <c r="AK343" i="12"/>
  <c r="AK423" i="12"/>
  <c r="AI353" i="12"/>
  <c r="AI331" i="12"/>
  <c r="AJ323" i="12"/>
  <c r="AJ295" i="12"/>
  <c r="AJ257" i="12"/>
  <c r="AK135" i="12"/>
  <c r="AK228" i="12"/>
  <c r="AK272" i="12"/>
  <c r="AJ179" i="12"/>
  <c r="AK153" i="12"/>
  <c r="AK236" i="12"/>
  <c r="AJ218" i="12"/>
  <c r="AK165" i="12"/>
  <c r="AI217" i="12"/>
  <c r="AJ255" i="12"/>
  <c r="AJ225" i="12"/>
  <c r="AK77" i="12"/>
  <c r="AK62" i="12"/>
  <c r="AJ94" i="12"/>
  <c r="AJ205" i="12"/>
  <c r="AK147" i="12"/>
  <c r="AK82" i="12"/>
  <c r="AK157" i="12"/>
  <c r="AK115" i="12"/>
  <c r="AI40" i="12"/>
  <c r="AK20" i="12"/>
  <c r="AK133" i="12"/>
  <c r="AI244" i="12"/>
  <c r="AJ175" i="12"/>
  <c r="AJ106" i="12"/>
  <c r="AJ143" i="12"/>
  <c r="AK71" i="12"/>
  <c r="AJ30" i="12"/>
  <c r="AJ81" i="12"/>
  <c r="AK14" i="12"/>
  <c r="AK36" i="12"/>
  <c r="AK463" i="12"/>
  <c r="AI439" i="12"/>
  <c r="AI337" i="12"/>
  <c r="AI121" i="12"/>
  <c r="AI339" i="12"/>
  <c r="AK244" i="12"/>
  <c r="AK257" i="12"/>
  <c r="AI10" i="12"/>
  <c r="AI542" i="12"/>
  <c r="AK589" i="12"/>
  <c r="AK668" i="12"/>
  <c r="AJ504" i="12"/>
  <c r="AJ653" i="12"/>
  <c r="AK743" i="12"/>
  <c r="AK469" i="12"/>
  <c r="AK670" i="12"/>
  <c r="AK725" i="12"/>
  <c r="AI598" i="12"/>
  <c r="AI715" i="12"/>
  <c r="AK633" i="12"/>
  <c r="AI474" i="12"/>
  <c r="AK362" i="12"/>
  <c r="AI365" i="12"/>
  <c r="AJ539" i="12"/>
  <c r="AJ466" i="12"/>
  <c r="AK395" i="12"/>
  <c r="AJ552" i="12"/>
  <c r="AK492" i="12"/>
  <c r="AJ438" i="12"/>
  <c r="AJ523" i="12"/>
  <c r="AK376" i="12"/>
  <c r="AJ565" i="12"/>
  <c r="AK540" i="12"/>
  <c r="AK357" i="12"/>
  <c r="AK591" i="12"/>
  <c r="AK467" i="12"/>
  <c r="AJ511" i="12"/>
  <c r="AI442" i="12"/>
  <c r="AJ406" i="12"/>
  <c r="AI312" i="12"/>
  <c r="AI402" i="12"/>
  <c r="AJ314" i="12"/>
  <c r="AJ337" i="12"/>
  <c r="AJ412" i="12"/>
  <c r="AK353" i="12"/>
  <c r="AJ331" i="12"/>
  <c r="AI320" i="12"/>
  <c r="AK288" i="12"/>
  <c r="AK250" i="12"/>
  <c r="AJ135" i="12"/>
  <c r="AJ228" i="12"/>
  <c r="AJ237" i="12"/>
  <c r="AK294" i="12"/>
  <c r="AJ153" i="12"/>
  <c r="AI236" i="12"/>
  <c r="AK190" i="12"/>
  <c r="AJ349" i="12"/>
  <c r="AK199" i="12"/>
  <c r="AK295" i="12"/>
  <c r="AK216" i="12"/>
  <c r="AK22" i="12"/>
  <c r="AJ62" i="12"/>
  <c r="AK94" i="12"/>
  <c r="AJ196" i="12"/>
  <c r="AI145" i="12"/>
  <c r="AJ82" i="12"/>
  <c r="AI152" i="12"/>
  <c r="AJ107" i="12"/>
  <c r="AJ115" i="12"/>
  <c r="AI20" i="12"/>
  <c r="AK106" i="12"/>
  <c r="AJ235" i="12"/>
  <c r="AK170" i="12"/>
  <c r="AJ75" i="12"/>
  <c r="AK143" i="12"/>
  <c r="AJ71" i="12"/>
  <c r="AK12" i="12"/>
  <c r="AJ72" i="12"/>
  <c r="AJ12" i="12"/>
  <c r="AJ34" i="12"/>
  <c r="AI512" i="12"/>
  <c r="AI520" i="12"/>
  <c r="AI227" i="12"/>
  <c r="AI371" i="12"/>
  <c r="AI175" i="12"/>
  <c r="AI139" i="12"/>
  <c r="AI159" i="12"/>
  <c r="AJ778" i="12"/>
  <c r="AK762" i="12"/>
  <c r="AI578" i="12"/>
  <c r="AJ610" i="12"/>
  <c r="AI476" i="12"/>
  <c r="AJ637" i="12"/>
  <c r="AJ738" i="12"/>
  <c r="AI753" i="12"/>
  <c r="AI655" i="12"/>
  <c r="AJ710" i="12"/>
  <c r="AK584" i="12"/>
  <c r="AK715" i="12"/>
  <c r="AI606" i="12"/>
  <c r="AI467" i="12"/>
  <c r="AI462" i="12"/>
  <c r="AK344" i="12"/>
  <c r="AJ530" i="12"/>
  <c r="AJ454" i="12"/>
  <c r="AK386" i="12"/>
  <c r="AK543" i="12"/>
  <c r="AJ492" i="12"/>
  <c r="AJ435" i="12"/>
  <c r="AJ503" i="12"/>
  <c r="AJ376" i="12"/>
  <c r="AI443" i="12"/>
  <c r="AK470" i="12"/>
  <c r="AJ357" i="12"/>
  <c r="AK551" i="12"/>
  <c r="AI453" i="12"/>
  <c r="AK481" i="12"/>
  <c r="AK433" i="12"/>
  <c r="AI387" i="12"/>
  <c r="AJ312" i="12"/>
  <c r="AI382" i="12"/>
  <c r="AK314" i="12"/>
  <c r="AI332" i="12"/>
  <c r="AI410" i="12"/>
  <c r="AJ345" i="12"/>
  <c r="AK331" i="12"/>
  <c r="AJ320" i="12"/>
  <c r="AJ286" i="12"/>
  <c r="AJ250" i="12"/>
  <c r="AK310" i="12"/>
  <c r="AI228" i="12"/>
  <c r="AK237" i="12"/>
  <c r="AJ292" i="12"/>
  <c r="AJ294" i="12"/>
  <c r="AJ236" i="12"/>
  <c r="AJ190" i="12"/>
  <c r="AJ329" i="12"/>
  <c r="AJ199" i="12"/>
  <c r="AJ293" i="12"/>
  <c r="AI216" i="12"/>
  <c r="AJ22" i="12"/>
  <c r="AI142" i="12"/>
  <c r="AI65" i="12"/>
  <c r="AI194" i="12"/>
  <c r="AK145" i="12"/>
  <c r="AI31" i="12"/>
  <c r="AJ152" i="12"/>
  <c r="AI85" i="12"/>
  <c r="AI112" i="12"/>
  <c r="AK235" i="12"/>
  <c r="AI87" i="12"/>
  <c r="AJ226" i="12"/>
  <c r="AJ156" i="12"/>
  <c r="AI246" i="12"/>
  <c r="AJ140" i="12"/>
  <c r="AK42" i="12"/>
  <c r="AJ10" i="12"/>
  <c r="AK63" i="12"/>
  <c r="AJ103" i="12"/>
  <c r="AK16" i="12"/>
  <c r="AJ493" i="12"/>
  <c r="AI511" i="12"/>
  <c r="AI195" i="12"/>
  <c r="AI349" i="12"/>
  <c r="AI147" i="12"/>
  <c r="AI126" i="12"/>
  <c r="AI155" i="12"/>
  <c r="AJ712" i="12"/>
  <c r="AI752" i="12"/>
  <c r="AK578" i="12"/>
  <c r="AJ562" i="12"/>
  <c r="AJ768" i="12"/>
  <c r="AJ629" i="12"/>
  <c r="AK723" i="12"/>
  <c r="AK750" i="12"/>
  <c r="AK652" i="12"/>
  <c r="AK705" i="12"/>
  <c r="AI774" i="12"/>
  <c r="AJ705" i="12"/>
  <c r="AI584" i="12"/>
  <c r="AJ462" i="12"/>
  <c r="AI447" i="12"/>
  <c r="AJ344" i="12"/>
  <c r="AK521" i="12"/>
  <c r="AK444" i="12"/>
  <c r="AJ386" i="12"/>
  <c r="AJ541" i="12"/>
  <c r="AJ487" i="12"/>
  <c r="AK435" i="12"/>
  <c r="AI494" i="12"/>
  <c r="AI376" i="12"/>
  <c r="AK443" i="12"/>
  <c r="AI470" i="12"/>
  <c r="AK751" i="12"/>
  <c r="AJ540" i="12"/>
  <c r="AK445" i="12"/>
  <c r="AJ474" i="12"/>
  <c r="AK424" i="12"/>
  <c r="AI362" i="12"/>
  <c r="AI341" i="12"/>
  <c r="AK375" i="12"/>
  <c r="AI340" i="12"/>
  <c r="AJ324" i="12"/>
  <c r="AK403" i="12"/>
  <c r="AJ334" i="12"/>
  <c r="AI434" i="12"/>
  <c r="AK317" i="12"/>
  <c r="AI284" i="12"/>
  <c r="AK238" i="12"/>
  <c r="AK299" i="12"/>
  <c r="AK188" i="12"/>
  <c r="AI237" i="12"/>
  <c r="AK283" i="12"/>
  <c r="AK285" i="12"/>
  <c r="AJ227" i="12"/>
  <c r="AK248" i="12"/>
  <c r="AJ309" i="12"/>
  <c r="AJ177" i="12"/>
  <c r="AK275" i="12"/>
  <c r="AJ216" i="12"/>
  <c r="AK102" i="12"/>
  <c r="AJ137" i="12"/>
  <c r="AJ65" i="12"/>
  <c r="AK187" i="12"/>
  <c r="AI131" i="12"/>
  <c r="AK31" i="12"/>
  <c r="AJ147" i="12"/>
  <c r="AJ85" i="12"/>
  <c r="AJ112" i="12"/>
  <c r="AK215" i="12"/>
  <c r="AK87" i="12"/>
  <c r="AI224" i="12"/>
  <c r="AJ146" i="12"/>
  <c r="AI226" i="12"/>
  <c r="AK132" i="12"/>
  <c r="AJ42" i="12"/>
  <c r="AJ161" i="12"/>
  <c r="AJ61" i="12"/>
  <c r="AJ83" i="12"/>
  <c r="AJ14" i="12"/>
  <c r="AI275" i="12"/>
  <c r="AK772" i="12"/>
  <c r="AI77" i="12"/>
  <c r="AK249" i="12"/>
  <c r="AI21" i="12"/>
  <c r="AI423" i="12"/>
  <c r="AI52" i="12"/>
  <c r="AJ692" i="12"/>
  <c r="AK742" i="12"/>
  <c r="AI729" i="12"/>
  <c r="AK562" i="12"/>
  <c r="AK758" i="12"/>
  <c r="AI618" i="12"/>
  <c r="AJ718" i="12"/>
  <c r="AI733" i="12"/>
  <c r="AI582" i="12"/>
  <c r="AJ690" i="12"/>
  <c r="AJ765" i="12"/>
  <c r="AK697" i="12"/>
  <c r="AI564" i="12"/>
  <c r="AI455" i="12"/>
  <c r="AJ436" i="12"/>
  <c r="AK452" i="12"/>
  <c r="AK512" i="12"/>
  <c r="AJ444" i="12"/>
  <c r="AI333" i="12"/>
  <c r="AJ532" i="12"/>
  <c r="AI480" i="12"/>
  <c r="AI413" i="12"/>
  <c r="AI461" i="12"/>
  <c r="AK627" i="12"/>
  <c r="AK416" i="12"/>
  <c r="AJ425" i="12"/>
  <c r="AK731" i="12"/>
  <c r="AK531" i="12"/>
  <c r="AI393" i="12"/>
  <c r="AK472" i="12"/>
  <c r="AI424" i="12"/>
  <c r="AI330" i="12"/>
  <c r="AJ341" i="12"/>
  <c r="AJ364" i="12"/>
  <c r="AJ340" i="12"/>
  <c r="AJ370" i="12"/>
  <c r="AJ392" i="12"/>
  <c r="AJ423" i="12"/>
  <c r="AI414" i="12"/>
  <c r="AK312" i="12"/>
  <c r="AK277" i="12"/>
  <c r="AJ238" i="12"/>
  <c r="AI286" i="12"/>
  <c r="AJ188" i="12"/>
  <c r="AK219" i="12"/>
  <c r="AK274" i="12"/>
  <c r="AJ283" i="12"/>
  <c r="AK227" i="12"/>
  <c r="AJ248" i="12"/>
  <c r="AK282" i="12"/>
  <c r="AK177" i="12"/>
  <c r="AJ273" i="12"/>
  <c r="AI210" i="12"/>
  <c r="AK97" i="12"/>
  <c r="AK126" i="12"/>
  <c r="AK65" i="12"/>
  <c r="AJ185" i="12"/>
  <c r="AJ131" i="12"/>
  <c r="AJ31" i="12"/>
  <c r="AJ134" i="12"/>
  <c r="AK85" i="12"/>
  <c r="AI93" i="12"/>
  <c r="AK195" i="12"/>
  <c r="AJ60" i="12"/>
  <c r="AJ215" i="12"/>
  <c r="AK140" i="12"/>
  <c r="AI206" i="12"/>
  <c r="AJ127" i="12"/>
  <c r="AI33" i="12"/>
  <c r="AJ141" i="12"/>
  <c r="AK54" i="12"/>
  <c r="AK76" i="12"/>
  <c r="AK67" i="12"/>
  <c r="G269" i="1"/>
  <c r="F269" i="1"/>
  <c r="L269" i="1"/>
  <c r="M269" i="1" s="1"/>
  <c r="G579" i="1"/>
  <c r="D645" i="1"/>
  <c r="J275" i="1"/>
  <c r="G281" i="1"/>
  <c r="D274" i="1"/>
  <c r="J267" i="1"/>
  <c r="E280" i="1"/>
  <c r="D581" i="1"/>
  <c r="E578" i="1"/>
  <c r="E279" i="1"/>
  <c r="F281" i="1"/>
  <c r="E281" i="1"/>
  <c r="L278" i="1"/>
  <c r="M278" i="1" s="1"/>
  <c r="F270" i="1"/>
  <c r="J644" i="1"/>
  <c r="E269" i="1"/>
  <c r="D277" i="1"/>
  <c r="C269" i="1"/>
  <c r="G639" i="1"/>
  <c r="G272" i="1"/>
  <c r="G276" i="1"/>
  <c r="G270" i="1"/>
  <c r="D275" i="1"/>
  <c r="L267" i="1"/>
  <c r="M267" i="1" s="1"/>
  <c r="J269" i="1"/>
  <c r="D641" i="1"/>
  <c r="D269" i="1"/>
  <c r="Y5" i="12"/>
  <c r="D273" i="1"/>
  <c r="E640" i="1"/>
  <c r="G267" i="1"/>
  <c r="F275" i="1"/>
  <c r="L276" i="1"/>
  <c r="M276" i="1" s="1"/>
  <c r="E643" i="1"/>
  <c r="E272" i="1"/>
  <c r="D280" i="1"/>
  <c r="D646" i="1"/>
  <c r="G644" i="1"/>
  <c r="E580" i="1"/>
  <c r="D267" i="1"/>
  <c r="E278" i="1"/>
  <c r="E579" i="1"/>
  <c r="D281" i="1"/>
  <c r="L279" i="1"/>
  <c r="M279" i="1" s="1"/>
  <c r="J645" i="1"/>
  <c r="L579" i="1"/>
  <c r="M579" i="1" s="1"/>
  <c r="J281" i="1"/>
  <c r="L275" i="1"/>
  <c r="M275" i="1" s="1"/>
  <c r="F282" i="1"/>
  <c r="F276" i="1"/>
  <c r="C270" i="1"/>
  <c r="C282" i="1"/>
  <c r="C276" i="1"/>
  <c r="E639" i="1"/>
  <c r="G278" i="1"/>
  <c r="D276" i="1"/>
  <c r="C275" i="1"/>
  <c r="D282" i="1"/>
  <c r="C280" i="1"/>
  <c r="C267" i="1"/>
  <c r="D580" i="1"/>
  <c r="G277" i="1"/>
  <c r="E275" i="1"/>
  <c r="D272" i="1"/>
  <c r="D279" i="1"/>
  <c r="G580" i="1"/>
  <c r="J282" i="1"/>
  <c r="L277" i="1"/>
  <c r="M277" i="1" s="1"/>
  <c r="F279" i="1"/>
  <c r="F274" i="1"/>
  <c r="E273" i="1"/>
  <c r="D639" i="1"/>
  <c r="L282" i="1"/>
  <c r="M282" i="1" s="1"/>
  <c r="J278" i="1"/>
  <c r="E271" i="1"/>
  <c r="G280" i="1"/>
  <c r="G279" i="1"/>
  <c r="G578" i="1"/>
  <c r="D278" i="1"/>
  <c r="E282" i="1"/>
  <c r="G581" i="1"/>
  <c r="L273" i="1"/>
  <c r="M273" i="1" s="1"/>
  <c r="L280" i="1"/>
  <c r="M280" i="1" s="1"/>
  <c r="J277" i="1"/>
  <c r="F581" i="1"/>
  <c r="C279" i="1"/>
  <c r="C274" i="1"/>
  <c r="G282" i="1"/>
  <c r="G643" i="1"/>
  <c r="D578" i="1"/>
  <c r="D579" i="1"/>
  <c r="E270" i="1"/>
  <c r="D270" i="1"/>
  <c r="G275" i="1"/>
  <c r="E581" i="1"/>
  <c r="L581" i="1"/>
  <c r="M581" i="1" s="1"/>
  <c r="J273" i="1"/>
  <c r="J280" i="1"/>
  <c r="L270" i="1"/>
  <c r="M270" i="1" s="1"/>
  <c r="C581" i="1"/>
  <c r="F278" i="1"/>
  <c r="F273" i="1"/>
  <c r="F272" i="1"/>
  <c r="L272" i="1"/>
  <c r="M272" i="1" s="1"/>
  <c r="C278" i="1"/>
  <c r="L640" i="1"/>
  <c r="M640" i="1" s="1"/>
  <c r="J279" i="1"/>
  <c r="J276" i="1"/>
  <c r="C272" i="1"/>
  <c r="J270" i="1"/>
  <c r="F579" i="1"/>
  <c r="G273" i="1"/>
  <c r="J272" i="1"/>
  <c r="L274" i="1"/>
  <c r="M274" i="1" s="1"/>
  <c r="F578" i="1"/>
  <c r="F277" i="1"/>
  <c r="G641" i="1"/>
  <c r="E277" i="1"/>
  <c r="G274" i="1"/>
  <c r="E267" i="1"/>
  <c r="E274" i="1"/>
  <c r="E276" i="1"/>
  <c r="L578" i="1"/>
  <c r="M578" i="1" s="1"/>
  <c r="L281" i="1"/>
  <c r="M281" i="1" s="1"/>
  <c r="J274" i="1"/>
  <c r="C578" i="1"/>
  <c r="C277" i="1"/>
  <c r="G648" i="1"/>
  <c r="L641" i="1"/>
  <c r="M641" i="1" s="1"/>
  <c r="J579" i="1"/>
  <c r="L648" i="1"/>
  <c r="M648" i="1" s="1"/>
  <c r="D271" i="1"/>
  <c r="D643" i="1"/>
  <c r="E646" i="1"/>
  <c r="G640" i="1"/>
  <c r="G642" i="1"/>
  <c r="Y93" i="12"/>
  <c r="G650" i="1"/>
  <c r="E641" i="1"/>
  <c r="D640" i="1"/>
  <c r="G653" i="1"/>
  <c r="D284" i="1"/>
  <c r="C644" i="1"/>
  <c r="E642" i="1"/>
  <c r="J639" i="1"/>
  <c r="G647" i="1"/>
  <c r="L652" i="1"/>
  <c r="M652" i="1" s="1"/>
  <c r="L642" i="1"/>
  <c r="M642" i="1" s="1"/>
  <c r="J580" i="1"/>
  <c r="Y52" i="12"/>
  <c r="D642" i="1"/>
  <c r="E645" i="1"/>
  <c r="L645" i="1"/>
  <c r="M645" i="1" s="1"/>
  <c r="Y732" i="12"/>
  <c r="L654" i="1"/>
  <c r="M654" i="1" s="1"/>
  <c r="G651" i="1"/>
  <c r="L649" i="1"/>
  <c r="M649" i="1" s="1"/>
  <c r="L283" i="1"/>
  <c r="M283" i="1" s="1"/>
  <c r="J654" i="1"/>
  <c r="L647" i="1"/>
  <c r="M647" i="1" s="1"/>
  <c r="Y78" i="12"/>
  <c r="D648" i="1"/>
  <c r="L268" i="1"/>
  <c r="M268" i="1" s="1"/>
  <c r="L651" i="1"/>
  <c r="M651" i="1" s="1"/>
  <c r="E649" i="1"/>
  <c r="G654" i="1"/>
  <c r="J647" i="1"/>
  <c r="D268" i="1"/>
  <c r="J643" i="1"/>
  <c r="G271" i="1"/>
  <c r="E651" i="1"/>
  <c r="D647" i="1"/>
  <c r="G268" i="1"/>
  <c r="L580" i="1"/>
  <c r="M580" i="1" s="1"/>
  <c r="G646" i="1"/>
  <c r="E644" i="1"/>
  <c r="D644" i="1"/>
  <c r="E268" i="1"/>
  <c r="C648" i="1"/>
  <c r="J652" i="1"/>
  <c r="E654" i="1"/>
  <c r="G283" i="1"/>
  <c r="E653" i="1"/>
  <c r="G284" i="1"/>
  <c r="E650" i="1"/>
  <c r="E652" i="1"/>
  <c r="E284" i="1"/>
  <c r="J653" i="1"/>
  <c r="J578" i="1"/>
  <c r="E648" i="1"/>
  <c r="D283" i="1"/>
  <c r="G652" i="1"/>
  <c r="D652" i="1"/>
  <c r="D650" i="1"/>
  <c r="D649" i="1"/>
  <c r="L646" i="1"/>
  <c r="M646" i="1" s="1"/>
  <c r="J649" i="1"/>
  <c r="J284" i="1"/>
  <c r="L643" i="1"/>
  <c r="M643" i="1" s="1"/>
  <c r="J640" i="1"/>
  <c r="J581" i="1"/>
  <c r="L653" i="1"/>
  <c r="M653" i="1" s="1"/>
  <c r="J650" i="1"/>
  <c r="L644" i="1"/>
  <c r="M644" i="1" s="1"/>
  <c r="J641" i="1"/>
  <c r="J659" i="1"/>
  <c r="J686" i="1"/>
  <c r="J595" i="1"/>
  <c r="E600" i="1"/>
  <c r="E584" i="1"/>
  <c r="E585" i="1"/>
  <c r="G584" i="1"/>
  <c r="G657" i="1"/>
  <c r="E588" i="1"/>
  <c r="E595" i="1"/>
  <c r="J655" i="1"/>
  <c r="G655" i="1"/>
  <c r="D596" i="1"/>
  <c r="J662" i="1"/>
  <c r="E662" i="1"/>
  <c r="G590" i="1"/>
  <c r="D591" i="1"/>
  <c r="E599" i="1"/>
  <c r="J589" i="1"/>
  <c r="D582" i="1"/>
  <c r="J583" i="1"/>
  <c r="D661" i="1"/>
  <c r="G585" i="1"/>
  <c r="D583" i="1"/>
  <c r="D585" i="1"/>
  <c r="E655" i="1"/>
  <c r="E660" i="1"/>
  <c r="E587" i="1"/>
  <c r="L596" i="1"/>
  <c r="M596" i="1" s="1"/>
  <c r="D601" i="1"/>
  <c r="G661" i="1"/>
  <c r="G588" i="1"/>
  <c r="D586" i="1"/>
  <c r="L585" i="1"/>
  <c r="M585" i="1" s="1"/>
  <c r="J616" i="1"/>
  <c r="E596" i="1"/>
  <c r="G662" i="1"/>
  <c r="G583" i="1"/>
  <c r="E656" i="1"/>
  <c r="C592" i="1"/>
  <c r="E598" i="1"/>
  <c r="Y104" i="12"/>
  <c r="J584" i="1"/>
  <c r="L662" i="1"/>
  <c r="M662" i="1" s="1"/>
  <c r="D662" i="1"/>
  <c r="E601" i="1"/>
  <c r="G587" i="1"/>
  <c r="E590" i="1"/>
  <c r="D590" i="1"/>
  <c r="D658" i="1"/>
  <c r="C584" i="1"/>
  <c r="F587" i="1"/>
  <c r="D655" i="1"/>
  <c r="G659" i="1"/>
  <c r="G598" i="1"/>
  <c r="D597" i="1"/>
  <c r="E661" i="1"/>
  <c r="G660" i="1"/>
  <c r="G589" i="1"/>
  <c r="L620" i="1"/>
  <c r="M620" i="1" s="1"/>
  <c r="G597" i="1"/>
  <c r="C596" i="1"/>
  <c r="J592" i="1"/>
  <c r="L599" i="1"/>
  <c r="M599" i="1" s="1"/>
  <c r="D660" i="1"/>
  <c r="E659" i="1"/>
  <c r="G599" i="1"/>
  <c r="G592" i="1"/>
  <c r="D656" i="1"/>
  <c r="D598" i="1"/>
  <c r="D587" i="1"/>
  <c r="G586" i="1"/>
  <c r="G595" i="1"/>
  <c r="D589" i="1"/>
  <c r="L592" i="1"/>
  <c r="M592" i="1" s="1"/>
  <c r="G596" i="1"/>
  <c r="E582" i="1"/>
  <c r="G658" i="1"/>
  <c r="D595" i="1"/>
  <c r="G591" i="1"/>
  <c r="L656" i="1"/>
  <c r="M656" i="1" s="1"/>
  <c r="G582" i="1"/>
  <c r="D588" i="1"/>
  <c r="F588" i="1"/>
  <c r="J582" i="1"/>
  <c r="L582" i="1"/>
  <c r="M582" i="1" s="1"/>
  <c r="J601" i="1"/>
  <c r="L661" i="1"/>
  <c r="M661" i="1" s="1"/>
  <c r="D599" i="1"/>
  <c r="D593" i="1"/>
  <c r="G600" i="1"/>
  <c r="D657" i="1"/>
  <c r="D659" i="1"/>
  <c r="E583" i="1"/>
  <c r="E658" i="1"/>
  <c r="G594" i="1"/>
  <c r="E594" i="1"/>
  <c r="L588" i="1"/>
  <c r="M588" i="1" s="1"/>
  <c r="E591" i="1"/>
  <c r="D600" i="1"/>
  <c r="C661" i="1"/>
  <c r="D584" i="1"/>
  <c r="E586" i="1"/>
  <c r="J596" i="1"/>
  <c r="E597" i="1"/>
  <c r="D594" i="1"/>
  <c r="E593" i="1"/>
  <c r="G593" i="1"/>
  <c r="L586" i="1"/>
  <c r="M586" i="1" s="1"/>
  <c r="F595" i="1"/>
  <c r="J656" i="1"/>
  <c r="L601" i="1"/>
  <c r="M601" i="1" s="1"/>
  <c r="J598" i="1"/>
  <c r="L659" i="1"/>
  <c r="M659" i="1" s="1"/>
  <c r="L689" i="1"/>
  <c r="M689" i="1" s="1"/>
  <c r="L593" i="1"/>
  <c r="M593" i="1" s="1"/>
  <c r="L660" i="1"/>
  <c r="M660" i="1" s="1"/>
  <c r="J594" i="1"/>
  <c r="L591" i="1"/>
  <c r="M591" i="1" s="1"/>
  <c r="J588" i="1"/>
  <c r="L600" i="1"/>
  <c r="M600" i="1" s="1"/>
  <c r="L597" i="1"/>
  <c r="M597" i="1" s="1"/>
  <c r="J591" i="1"/>
  <c r="J585" i="1"/>
  <c r="L658" i="1"/>
  <c r="M658" i="1" s="1"/>
  <c r="J599" i="1"/>
  <c r="J600" i="1"/>
  <c r="J597" i="1"/>
  <c r="L587" i="1"/>
  <c r="M587" i="1" s="1"/>
  <c r="E686" i="1"/>
  <c r="J615" i="1"/>
  <c r="L590" i="1"/>
  <c r="M590" i="1" s="1"/>
  <c r="J587" i="1"/>
  <c r="L584" i="1"/>
  <c r="M584" i="1" s="1"/>
  <c r="J661" i="1"/>
  <c r="D690" i="1"/>
  <c r="C601" i="1"/>
  <c r="C656" i="1"/>
  <c r="G686" i="1"/>
  <c r="G622" i="1"/>
  <c r="J614" i="1"/>
  <c r="E622" i="1"/>
  <c r="E618" i="1"/>
  <c r="J685" i="1"/>
  <c r="J593" i="1"/>
  <c r="J586" i="1"/>
  <c r="L583" i="1"/>
  <c r="M583" i="1" s="1"/>
  <c r="D763" i="1"/>
  <c r="Y477" i="12"/>
  <c r="D684" i="1"/>
  <c r="D618" i="1"/>
  <c r="L614" i="1"/>
  <c r="M614" i="1" s="1"/>
  <c r="L683" i="1"/>
  <c r="M683" i="1" s="1"/>
  <c r="D683" i="1"/>
  <c r="E684" i="1"/>
  <c r="D621" i="1"/>
  <c r="D687" i="1"/>
  <c r="D679" i="1"/>
  <c r="G621" i="1"/>
  <c r="D689" i="1"/>
  <c r="L686" i="1"/>
  <c r="M686" i="1" s="1"/>
  <c r="J680" i="1"/>
  <c r="J690" i="1"/>
  <c r="L681" i="1"/>
  <c r="M681" i="1" s="1"/>
  <c r="L684" i="1"/>
  <c r="M684" i="1" s="1"/>
  <c r="J618" i="1"/>
  <c r="E339" i="1"/>
  <c r="F267" i="1"/>
  <c r="F580" i="1"/>
  <c r="F652" i="1"/>
  <c r="E54" i="1"/>
  <c r="E683" i="1"/>
  <c r="J688" i="1"/>
  <c r="E292" i="1"/>
  <c r="G618" i="1"/>
  <c r="E615" i="1"/>
  <c r="G616" i="1"/>
  <c r="D619" i="1"/>
  <c r="G687" i="1"/>
  <c r="E701" i="1"/>
  <c r="D617" i="1"/>
  <c r="E726" i="1"/>
  <c r="G615" i="1"/>
  <c r="G683" i="1"/>
  <c r="E681" i="1"/>
  <c r="D686" i="1"/>
  <c r="E685" i="1"/>
  <c r="G689" i="1"/>
  <c r="J682" i="1"/>
  <c r="L682" i="1"/>
  <c r="M682" i="1" s="1"/>
  <c r="J683" i="1"/>
  <c r="D614" i="1"/>
  <c r="G620" i="1"/>
  <c r="J620" i="1"/>
  <c r="L617" i="1"/>
  <c r="M617" i="1" s="1"/>
  <c r="G679" i="1"/>
  <c r="J619" i="1"/>
  <c r="G617" i="1"/>
  <c r="J621" i="1"/>
  <c r="L688" i="1"/>
  <c r="M688" i="1" s="1"/>
  <c r="D682" i="1"/>
  <c r="D615" i="1"/>
  <c r="J617" i="1"/>
  <c r="E679" i="1"/>
  <c r="L685" i="1"/>
  <c r="M685" i="1" s="1"/>
  <c r="D622" i="1"/>
  <c r="D680" i="1"/>
  <c r="L690" i="1"/>
  <c r="M690" i="1" s="1"/>
  <c r="G619" i="1"/>
  <c r="E614" i="1"/>
  <c r="L615" i="1"/>
  <c r="M615" i="1" s="1"/>
  <c r="G56" i="1"/>
  <c r="E620" i="1"/>
  <c r="E616" i="1"/>
  <c r="G688" i="1"/>
  <c r="E682" i="1"/>
  <c r="E690" i="1"/>
  <c r="E689" i="1"/>
  <c r="L619" i="1"/>
  <c r="M619" i="1" s="1"/>
  <c r="J622" i="1"/>
  <c r="J687" i="1"/>
  <c r="G614" i="1"/>
  <c r="L687" i="1"/>
  <c r="M687" i="1" s="1"/>
  <c r="E688" i="1"/>
  <c r="D620" i="1"/>
  <c r="L622" i="1"/>
  <c r="M622" i="1" s="1"/>
  <c r="G681" i="1"/>
  <c r="E214" i="1"/>
  <c r="D681" i="1"/>
  <c r="G685" i="1"/>
  <c r="J681" i="1"/>
  <c r="G682" i="1"/>
  <c r="G684" i="1"/>
  <c r="E619" i="1"/>
  <c r="D685" i="1"/>
  <c r="E680" i="1"/>
  <c r="L680" i="1"/>
  <c r="M680" i="1" s="1"/>
  <c r="L621" i="1"/>
  <c r="M621" i="1" s="1"/>
  <c r="L616" i="1"/>
  <c r="M616" i="1" s="1"/>
  <c r="Y1884" i="12"/>
  <c r="J478" i="1"/>
  <c r="C284" i="1"/>
  <c r="C582" i="1"/>
  <c r="C594" i="1"/>
  <c r="C597" i="1"/>
  <c r="F643" i="1"/>
  <c r="F646" i="1"/>
  <c r="C649" i="1"/>
  <c r="C658" i="1"/>
  <c r="F660" i="1"/>
  <c r="C271" i="1"/>
  <c r="F583" i="1"/>
  <c r="F586" i="1"/>
  <c r="F589" i="1"/>
  <c r="F601" i="1"/>
  <c r="C639" i="1"/>
  <c r="C642" i="1"/>
  <c r="F653" i="1"/>
  <c r="F656" i="1"/>
  <c r="Y55" i="12"/>
  <c r="F284" i="1"/>
  <c r="C583" i="1"/>
  <c r="F600" i="1"/>
  <c r="F645" i="1"/>
  <c r="F648" i="1"/>
  <c r="F655" i="1"/>
  <c r="C662" i="1"/>
  <c r="J658" i="1"/>
  <c r="J648" i="1"/>
  <c r="J657" i="1"/>
  <c r="L639" i="1"/>
  <c r="M639" i="1" s="1"/>
  <c r="J651" i="1"/>
  <c r="J642" i="1"/>
  <c r="C588" i="1"/>
  <c r="F598" i="1"/>
  <c r="F639" i="1"/>
  <c r="C585" i="1"/>
  <c r="F591" i="1"/>
  <c r="C599" i="1"/>
  <c r="C647" i="1"/>
  <c r="F650" i="1"/>
  <c r="C660" i="1"/>
  <c r="F596" i="1"/>
  <c r="F640" i="1"/>
  <c r="F644" i="1"/>
  <c r="C653" i="1"/>
  <c r="F657" i="1"/>
  <c r="F585" i="1"/>
  <c r="C589" i="1"/>
  <c r="C593" i="1"/>
  <c r="C641" i="1"/>
  <c r="C650" i="1"/>
  <c r="C598" i="1"/>
  <c r="C654" i="1"/>
  <c r="F662" i="1"/>
  <c r="C586" i="1"/>
  <c r="F593" i="1"/>
  <c r="F641" i="1"/>
  <c r="C646" i="1"/>
  <c r="C651" i="1"/>
  <c r="F658" i="1"/>
  <c r="C283" i="1"/>
  <c r="F590" i="1"/>
  <c r="C655" i="1"/>
  <c r="C659" i="1"/>
  <c r="L595" i="1"/>
  <c r="M595" i="1" s="1"/>
  <c r="J684" i="1"/>
  <c r="L657" i="1"/>
  <c r="M657" i="1" s="1"/>
  <c r="L679" i="1"/>
  <c r="M679" i="1" s="1"/>
  <c r="L655" i="1"/>
  <c r="M655" i="1" s="1"/>
  <c r="J689" i="1"/>
  <c r="L598" i="1"/>
  <c r="M598" i="1" s="1"/>
  <c r="L618" i="1"/>
  <c r="M618" i="1" s="1"/>
  <c r="L271" i="1"/>
  <c r="M271" i="1" s="1"/>
  <c r="J660" i="1"/>
  <c r="J679" i="1"/>
  <c r="L284" i="1"/>
  <c r="M284" i="1" s="1"/>
  <c r="J268" i="1"/>
  <c r="D592" i="1"/>
  <c r="G656" i="1"/>
  <c r="G601" i="1"/>
  <c r="G196" i="1"/>
  <c r="E592" i="1"/>
  <c r="E657" i="1"/>
  <c r="E782" i="1"/>
  <c r="G690" i="1"/>
  <c r="E283" i="1"/>
  <c r="D653" i="1"/>
  <c r="E621" i="1"/>
  <c r="G680" i="1"/>
  <c r="D616" i="1"/>
  <c r="E687" i="1"/>
  <c r="E617" i="1"/>
  <c r="D688" i="1"/>
  <c r="G645" i="1"/>
  <c r="G777" i="1"/>
  <c r="G649" i="1"/>
  <c r="E589" i="1"/>
  <c r="D651" i="1"/>
  <c r="D654" i="1"/>
  <c r="D64" i="1"/>
  <c r="E647" i="1"/>
  <c r="J569" i="1"/>
  <c r="J646" i="1"/>
  <c r="J283" i="1"/>
  <c r="F268" i="1"/>
  <c r="F271" i="1"/>
  <c r="F599" i="1"/>
  <c r="F651" i="1"/>
  <c r="L589" i="1"/>
  <c r="M589" i="1" s="1"/>
  <c r="J590" i="1"/>
  <c r="L594" i="1"/>
  <c r="M594" i="1" s="1"/>
  <c r="J271" i="1"/>
  <c r="L650" i="1"/>
  <c r="M650" i="1" s="1"/>
  <c r="C591" i="1"/>
  <c r="C643" i="1"/>
  <c r="D633" i="1"/>
  <c r="D297" i="1"/>
  <c r="E722" i="1"/>
  <c r="J673" i="1"/>
  <c r="D738" i="1"/>
  <c r="E724" i="1"/>
  <c r="G779" i="1"/>
  <c r="D136" i="1"/>
  <c r="J204" i="1"/>
  <c r="D754" i="1"/>
  <c r="D715" i="1"/>
  <c r="G712" i="1"/>
  <c r="D63" i="1"/>
  <c r="D746" i="1"/>
  <c r="G671" i="1"/>
  <c r="G118" i="1"/>
  <c r="L747" i="1"/>
  <c r="M747" i="1" s="1"/>
  <c r="D298" i="1"/>
  <c r="D602" i="1"/>
  <c r="E46" i="1"/>
  <c r="D575" i="1"/>
  <c r="G207" i="1"/>
  <c r="E735" i="1"/>
  <c r="D56" i="1"/>
  <c r="G785" i="1"/>
  <c r="E767" i="1"/>
  <c r="E120" i="1"/>
  <c r="G748" i="1"/>
  <c r="E62" i="1"/>
  <c r="E119" i="1"/>
  <c r="E632" i="1"/>
  <c r="D627" i="1"/>
  <c r="E773" i="1"/>
  <c r="D786" i="1"/>
  <c r="E371" i="1"/>
  <c r="D709" i="1"/>
  <c r="E789" i="1"/>
  <c r="D789" i="1"/>
  <c r="D296" i="1"/>
  <c r="J714" i="1"/>
  <c r="D120" i="1"/>
  <c r="D287" i="1"/>
  <c r="D572" i="1"/>
  <c r="G62" i="1"/>
  <c r="G769" i="1"/>
  <c r="G631" i="1"/>
  <c r="G112" i="1"/>
  <c r="D753" i="1"/>
  <c r="D123" i="1"/>
  <c r="D291" i="1"/>
  <c r="D568" i="1"/>
  <c r="E297" i="1"/>
  <c r="G707" i="1"/>
  <c r="D286" i="1"/>
  <c r="E731" i="1"/>
  <c r="G48" i="1"/>
  <c r="G214" i="1"/>
  <c r="G710" i="1"/>
  <c r="E736" i="1"/>
  <c r="D732" i="1"/>
  <c r="G630" i="1"/>
  <c r="G746" i="1"/>
  <c r="E770" i="1"/>
  <c r="E737" i="1"/>
  <c r="G206" i="1"/>
  <c r="G778" i="1"/>
  <c r="D719" i="1"/>
  <c r="E694" i="1"/>
  <c r="D717" i="1"/>
  <c r="D742" i="1"/>
  <c r="E712" i="1"/>
  <c r="D751" i="1"/>
  <c r="D737" i="1"/>
  <c r="D516" i="1"/>
  <c r="D212" i="1"/>
  <c r="D747" i="1"/>
  <c r="G724" i="1"/>
  <c r="G725" i="1"/>
  <c r="G702" i="1"/>
  <c r="E697" i="1"/>
  <c r="D783" i="1"/>
  <c r="E217" i="1"/>
  <c r="D95" i="1"/>
  <c r="G104" i="1"/>
  <c r="D609" i="1"/>
  <c r="D605" i="1"/>
  <c r="L774" i="1"/>
  <c r="M774" i="1" s="1"/>
  <c r="J199" i="1"/>
  <c r="L303" i="1"/>
  <c r="M303" i="1" s="1"/>
  <c r="E333" i="1"/>
  <c r="G300" i="1"/>
  <c r="E755" i="1"/>
  <c r="E215" i="1"/>
  <c r="G776" i="1"/>
  <c r="D207" i="1"/>
  <c r="G752" i="1"/>
  <c r="D124" i="1"/>
  <c r="D730" i="1"/>
  <c r="E203" i="1"/>
  <c r="G119" i="1"/>
  <c r="E746" i="1"/>
  <c r="G64" i="1"/>
  <c r="G49" i="1"/>
  <c r="E289" i="1"/>
  <c r="D49" i="1"/>
  <c r="E213" i="1"/>
  <c r="G57" i="1"/>
  <c r="D576" i="1"/>
  <c r="E290" i="1"/>
  <c r="E298" i="1"/>
  <c r="E57" i="1"/>
  <c r="E704" i="1"/>
  <c r="G709" i="1"/>
  <c r="D573" i="1"/>
  <c r="G632" i="1"/>
  <c r="D666" i="1"/>
  <c r="D569" i="1"/>
  <c r="D706" i="1"/>
  <c r="E756" i="1"/>
  <c r="G741" i="1"/>
  <c r="G731" i="1"/>
  <c r="G747" i="1"/>
  <c r="E776" i="1"/>
  <c r="E747" i="1"/>
  <c r="G716" i="1"/>
  <c r="D712" i="1"/>
  <c r="G789" i="1"/>
  <c r="E718" i="1"/>
  <c r="G739" i="1"/>
  <c r="D750" i="1"/>
  <c r="E122" i="1"/>
  <c r="D772" i="1"/>
  <c r="E572" i="1"/>
  <c r="D728" i="1"/>
  <c r="D726" i="1"/>
  <c r="G727" i="1"/>
  <c r="D671" i="1"/>
  <c r="D699" i="1"/>
  <c r="G692" i="1"/>
  <c r="E59" i="1"/>
  <c r="E91" i="1"/>
  <c r="D612" i="1"/>
  <c r="G93" i="1"/>
  <c r="G743" i="1"/>
  <c r="E743" i="1"/>
  <c r="D220" i="1"/>
  <c r="E133" i="1"/>
  <c r="G103" i="1"/>
  <c r="D608" i="1"/>
  <c r="D134" i="1"/>
  <c r="J696" i="1"/>
  <c r="Y378" i="12"/>
  <c r="D165" i="1"/>
  <c r="L158" i="1"/>
  <c r="M158" i="1" s="1"/>
  <c r="E34" i="1"/>
  <c r="G188" i="1"/>
  <c r="G172" i="1"/>
  <c r="E31" i="1"/>
  <c r="D164" i="1"/>
  <c r="E247" i="1"/>
  <c r="L24" i="1"/>
  <c r="M24" i="1" s="1"/>
  <c r="L252" i="1"/>
  <c r="M252" i="1" s="1"/>
  <c r="E543" i="1"/>
  <c r="G229" i="1"/>
  <c r="J228" i="1"/>
  <c r="D84" i="1"/>
  <c r="E178" i="1"/>
  <c r="E431" i="1"/>
  <c r="J446" i="1"/>
  <c r="L169" i="1"/>
  <c r="M169" i="1" s="1"/>
  <c r="G161" i="1"/>
  <c r="J187" i="1"/>
  <c r="E68" i="1"/>
  <c r="E412" i="1"/>
  <c r="J548" i="1"/>
  <c r="L224" i="1"/>
  <c r="M224" i="1" s="1"/>
  <c r="D162" i="1"/>
  <c r="L79" i="1"/>
  <c r="M79" i="1" s="1"/>
  <c r="E540" i="1"/>
  <c r="J368" i="1"/>
  <c r="D452" i="1"/>
  <c r="G164" i="1"/>
  <c r="J164" i="1"/>
  <c r="L188" i="1"/>
  <c r="M188" i="1" s="1"/>
  <c r="D184" i="1"/>
  <c r="G31" i="1"/>
  <c r="J236" i="1"/>
  <c r="L242" i="1"/>
  <c r="M242" i="1" s="1"/>
  <c r="E444" i="1"/>
  <c r="L416" i="1"/>
  <c r="M416" i="1" s="1"/>
  <c r="D28" i="1"/>
  <c r="J10" i="1"/>
  <c r="L262" i="1"/>
  <c r="M262" i="1" s="1"/>
  <c r="E159" i="1"/>
  <c r="J435" i="1"/>
  <c r="L232" i="1"/>
  <c r="M232" i="1" s="1"/>
  <c r="E369" i="1"/>
  <c r="G87" i="1"/>
  <c r="E32" i="1"/>
  <c r="J186" i="1"/>
  <c r="L255" i="1"/>
  <c r="M255" i="1" s="1"/>
  <c r="J85" i="1"/>
  <c r="G88" i="1"/>
  <c r="L370" i="1"/>
  <c r="M370" i="1" s="1"/>
  <c r="E512" i="1"/>
  <c r="G160" i="1"/>
  <c r="D549" i="1"/>
  <c r="J565" i="1"/>
  <c r="E248" i="1"/>
  <c r="J20" i="1"/>
  <c r="D249" i="1"/>
  <c r="L249" i="1"/>
  <c r="M249" i="1" s="1"/>
  <c r="E677" i="1"/>
  <c r="E76" i="1"/>
  <c r="D79" i="1"/>
  <c r="L256" i="1"/>
  <c r="M256" i="1" s="1"/>
  <c r="D22" i="1"/>
  <c r="E261" i="1"/>
  <c r="L167" i="1"/>
  <c r="M167" i="1" s="1"/>
  <c r="D243" i="1"/>
  <c r="L228" i="1"/>
  <c r="M228" i="1" s="1"/>
  <c r="E9" i="1"/>
  <c r="L14" i="1"/>
  <c r="M14" i="1" s="1"/>
  <c r="J242" i="1"/>
  <c r="E511" i="1"/>
  <c r="D514" i="1"/>
  <c r="E252" i="1"/>
  <c r="G152" i="1"/>
  <c r="D367" i="1"/>
  <c r="G232" i="1"/>
  <c r="J415" i="1"/>
  <c r="E237" i="1"/>
  <c r="E88" i="1"/>
  <c r="D449" i="1"/>
  <c r="E152" i="1"/>
  <c r="D418" i="1"/>
  <c r="J11" i="1"/>
  <c r="E266" i="1"/>
  <c r="J369" i="1"/>
  <c r="J450" i="1"/>
  <c r="J426" i="1"/>
  <c r="L239" i="1"/>
  <c r="M239" i="1" s="1"/>
  <c r="D241" i="1"/>
  <c r="D89" i="1"/>
  <c r="E21" i="1"/>
  <c r="G261" i="1"/>
  <c r="G225" i="1"/>
  <c r="E415" i="1"/>
  <c r="E533" i="1"/>
  <c r="J87" i="1"/>
  <c r="D83" i="1"/>
  <c r="E183" i="1"/>
  <c r="D236" i="1"/>
  <c r="E239" i="1"/>
  <c r="G228" i="1"/>
  <c r="L444" i="1"/>
  <c r="M444" i="1" s="1"/>
  <c r="J40" i="1"/>
  <c r="E262" i="1"/>
  <c r="G27" i="1"/>
  <c r="G81" i="1"/>
  <c r="D189" i="1"/>
  <c r="L185" i="1"/>
  <c r="M185" i="1" s="1"/>
  <c r="L419" i="1"/>
  <c r="M419" i="1" s="1"/>
  <c r="L423" i="1"/>
  <c r="M423" i="1" s="1"/>
  <c r="D227" i="1"/>
  <c r="E174" i="1"/>
  <c r="J535" i="1"/>
  <c r="D74" i="1"/>
  <c r="G249" i="1"/>
  <c r="J249" i="1"/>
  <c r="L464" i="1"/>
  <c r="M464" i="1" s="1"/>
  <c r="L468" i="1"/>
  <c r="M468" i="1" s="1"/>
  <c r="L562" i="1"/>
  <c r="M562" i="1" s="1"/>
  <c r="L556" i="1"/>
  <c r="M556" i="1" s="1"/>
  <c r="E467" i="1"/>
  <c r="E485" i="1"/>
  <c r="J499" i="1"/>
  <c r="E326" i="1"/>
  <c r="E550" i="1"/>
  <c r="L328" i="1"/>
  <c r="M328" i="1" s="1"/>
  <c r="L760" i="1"/>
  <c r="M760" i="1" s="1"/>
  <c r="L186" i="1"/>
  <c r="M186" i="1" s="1"/>
  <c r="J150" i="1"/>
  <c r="E11" i="1"/>
  <c r="L265" i="1"/>
  <c r="M265" i="1" s="1"/>
  <c r="D69" i="1"/>
  <c r="G19" i="1"/>
  <c r="D229" i="1"/>
  <c r="J229" i="1"/>
  <c r="E549" i="1"/>
  <c r="E74" i="1"/>
  <c r="E173" i="1"/>
  <c r="E236" i="1"/>
  <c r="L422" i="1"/>
  <c r="M422" i="1" s="1"/>
  <c r="J534" i="1"/>
  <c r="D26" i="1"/>
  <c r="D29" i="1"/>
  <c r="J447" i="1"/>
  <c r="L563" i="1"/>
  <c r="M563" i="1" s="1"/>
  <c r="D537" i="1"/>
  <c r="J222" i="1"/>
  <c r="E27" i="1"/>
  <c r="J14" i="1"/>
  <c r="J423" i="1"/>
  <c r="L233" i="1"/>
  <c r="M233" i="1" s="1"/>
  <c r="E370" i="1"/>
  <c r="E163" i="1"/>
  <c r="J86" i="1"/>
  <c r="E73" i="1"/>
  <c r="L180" i="1"/>
  <c r="M180" i="1" s="1"/>
  <c r="D542" i="1"/>
  <c r="J408" i="1"/>
  <c r="E221" i="1"/>
  <c r="J510" i="1"/>
  <c r="L29" i="1"/>
  <c r="M29" i="1" s="1"/>
  <c r="E41" i="1"/>
  <c r="L19" i="1"/>
  <c r="M19" i="1" s="1"/>
  <c r="L414" i="1"/>
  <c r="M414" i="1" s="1"/>
  <c r="E372" i="1"/>
  <c r="E235" i="1"/>
  <c r="L547" i="1"/>
  <c r="M547" i="1" s="1"/>
  <c r="G34" i="1"/>
  <c r="E26" i="1"/>
  <c r="E161" i="1"/>
  <c r="J221" i="1"/>
  <c r="L368" i="1"/>
  <c r="M368" i="1" s="1"/>
  <c r="J235" i="1"/>
  <c r="E413" i="1"/>
  <c r="G20" i="1"/>
  <c r="L253" i="1"/>
  <c r="M253" i="1" s="1"/>
  <c r="D27" i="1"/>
  <c r="L28" i="1"/>
  <c r="M28" i="1" s="1"/>
  <c r="J21" i="1"/>
  <c r="E435" i="1"/>
  <c r="E430" i="1"/>
  <c r="J512" i="1"/>
  <c r="L231" i="1"/>
  <c r="M231" i="1" s="1"/>
  <c r="L431" i="1"/>
  <c r="M431" i="1" s="1"/>
  <c r="E157" i="1"/>
  <c r="E251" i="1"/>
  <c r="G250" i="1"/>
  <c r="J335" i="1"/>
  <c r="L470" i="1"/>
  <c r="M470" i="1" s="1"/>
  <c r="E466" i="1"/>
  <c r="E399" i="1"/>
  <c r="L489" i="1"/>
  <c r="M489" i="1" s="1"/>
  <c r="L458" i="1"/>
  <c r="M458" i="1" s="1"/>
  <c r="E391" i="1"/>
  <c r="E417" i="1"/>
  <c r="J258" i="1"/>
  <c r="J35" i="1"/>
  <c r="E20" i="1"/>
  <c r="D77" i="1"/>
  <c r="D445" i="1"/>
  <c r="L434" i="1"/>
  <c r="M434" i="1" s="1"/>
  <c r="G171" i="1"/>
  <c r="E151" i="1"/>
  <c r="E367" i="1"/>
  <c r="G165" i="1"/>
  <c r="D428" i="1"/>
  <c r="J70" i="1"/>
  <c r="D264" i="1"/>
  <c r="D248" i="1"/>
  <c r="D161" i="1"/>
  <c r="J424" i="1"/>
  <c r="G253" i="1"/>
  <c r="E17" i="1"/>
  <c r="D408" i="1"/>
  <c r="L513" i="1"/>
  <c r="M513" i="1" s="1"/>
  <c r="L445" i="1"/>
  <c r="M445" i="1" s="1"/>
  <c r="J452" i="1"/>
  <c r="D153" i="1"/>
  <c r="G89" i="1"/>
  <c r="J36" i="1"/>
  <c r="D426" i="1"/>
  <c r="E160" i="1"/>
  <c r="G244" i="1"/>
  <c r="L366" i="1"/>
  <c r="M366" i="1" s="1"/>
  <c r="D412" i="1"/>
  <c r="L259" i="1"/>
  <c r="M259" i="1" s="1"/>
  <c r="G9" i="1"/>
  <c r="L84" i="1"/>
  <c r="M84" i="1" s="1"/>
  <c r="L537" i="1"/>
  <c r="M537" i="1" s="1"/>
  <c r="D222" i="1"/>
  <c r="E433" i="1"/>
  <c r="E70" i="1"/>
  <c r="G252" i="1"/>
  <c r="J78" i="1"/>
  <c r="D420" i="1"/>
  <c r="L446" i="1"/>
  <c r="M446" i="1" s="1"/>
  <c r="D221" i="1"/>
  <c r="L425" i="1"/>
  <c r="M425" i="1" s="1"/>
  <c r="D171" i="1"/>
  <c r="G85" i="1"/>
  <c r="L15" i="1"/>
  <c r="M15" i="1" s="1"/>
  <c r="J71" i="1"/>
  <c r="E78" i="1"/>
  <c r="D254" i="1"/>
  <c r="L238" i="1"/>
  <c r="M238" i="1" s="1"/>
  <c r="E165" i="1"/>
  <c r="J430" i="1"/>
  <c r="E226" i="1"/>
  <c r="J514" i="1"/>
  <c r="J161" i="1"/>
  <c r="D263" i="1"/>
  <c r="E171" i="1"/>
  <c r="J182" i="1"/>
  <c r="G41" i="1"/>
  <c r="E426" i="1"/>
  <c r="J445" i="1"/>
  <c r="L191" i="1"/>
  <c r="M191" i="1" s="1"/>
  <c r="D157" i="1"/>
  <c r="J26" i="1"/>
  <c r="L413" i="1"/>
  <c r="M413" i="1" s="1"/>
  <c r="L367" i="1"/>
  <c r="M367" i="1" s="1"/>
  <c r="G158" i="1"/>
  <c r="D179" i="1"/>
  <c r="D71" i="1"/>
  <c r="D547" i="1"/>
  <c r="J367" i="1"/>
  <c r="D237" i="1"/>
  <c r="G15" i="1"/>
  <c r="G78" i="1"/>
  <c r="E240" i="1"/>
  <c r="E414" i="1"/>
  <c r="D540" i="1"/>
  <c r="G28" i="1"/>
  <c r="J37" i="1"/>
  <c r="J266" i="1"/>
  <c r="J549" i="1"/>
  <c r="D235" i="1"/>
  <c r="G190" i="1"/>
  <c r="E514" i="1"/>
  <c r="J552" i="1"/>
  <c r="E79" i="1"/>
  <c r="G74" i="1"/>
  <c r="E156" i="1"/>
  <c r="L181" i="1"/>
  <c r="M181" i="1" s="1"/>
  <c r="J372" i="1"/>
  <c r="E234" i="1"/>
  <c r="J66" i="1"/>
  <c r="L10" i="1"/>
  <c r="M10" i="1" s="1"/>
  <c r="D182" i="1"/>
  <c r="J532" i="1"/>
  <c r="J448" i="1"/>
  <c r="E544" i="1"/>
  <c r="L35" i="1"/>
  <c r="M35" i="1" s="1"/>
  <c r="L182" i="1"/>
  <c r="M182" i="1" s="1"/>
  <c r="J257" i="1"/>
  <c r="D180" i="1"/>
  <c r="J27" i="1"/>
  <c r="J83" i="1"/>
  <c r="D512" i="1"/>
  <c r="J225" i="1"/>
  <c r="G153" i="1"/>
  <c r="L371" i="1"/>
  <c r="M371" i="1" s="1"/>
  <c r="D543" i="1"/>
  <c r="D258" i="1"/>
  <c r="L248" i="1"/>
  <c r="M248" i="1" s="1"/>
  <c r="J82" i="1"/>
  <c r="E259" i="1"/>
  <c r="L9" i="1"/>
  <c r="M9" i="1" s="1"/>
  <c r="L432" i="1"/>
  <c r="M432" i="1" s="1"/>
  <c r="D545" i="1"/>
  <c r="D233" i="1"/>
  <c r="G32" i="1"/>
  <c r="J261" i="1"/>
  <c r="E547" i="1"/>
  <c r="L235" i="1"/>
  <c r="M235" i="1" s="1"/>
  <c r="L33" i="1"/>
  <c r="M33" i="1" s="1"/>
  <c r="D172" i="1"/>
  <c r="E445" i="1"/>
  <c r="D424" i="1"/>
  <c r="E564" i="1"/>
  <c r="D548" i="1"/>
  <c r="L177" i="1"/>
  <c r="M177" i="1" s="1"/>
  <c r="G179" i="1"/>
  <c r="L369" i="1"/>
  <c r="M369" i="1" s="1"/>
  <c r="E425" i="1"/>
  <c r="L430" i="1"/>
  <c r="M430" i="1" s="1"/>
  <c r="J406" i="1"/>
  <c r="L254" i="1"/>
  <c r="M254" i="1" s="1"/>
  <c r="D17" i="1"/>
  <c r="J73" i="1"/>
  <c r="L159" i="1"/>
  <c r="M159" i="1" s="1"/>
  <c r="E366" i="1"/>
  <c r="G231" i="1"/>
  <c r="L402" i="1"/>
  <c r="M402" i="1" s="1"/>
  <c r="G40" i="1"/>
  <c r="E180" i="1"/>
  <c r="L171" i="1"/>
  <c r="M171" i="1" s="1"/>
  <c r="D39" i="1"/>
  <c r="E408" i="1"/>
  <c r="D533" i="1"/>
  <c r="D369" i="1"/>
  <c r="J155" i="1"/>
  <c r="D160" i="1"/>
  <c r="L226" i="1"/>
  <c r="M226" i="1" s="1"/>
  <c r="E189" i="1"/>
  <c r="D423" i="1"/>
  <c r="J243" i="1"/>
  <c r="D67" i="1"/>
  <c r="E37" i="1"/>
  <c r="D260" i="1"/>
  <c r="J184" i="1"/>
  <c r="J413" i="1"/>
  <c r="D415" i="1"/>
  <c r="L512" i="1"/>
  <c r="M512" i="1" s="1"/>
  <c r="E15" i="1"/>
  <c r="E563" i="1"/>
  <c r="D181" i="1"/>
  <c r="E71" i="1"/>
  <c r="D163" i="1"/>
  <c r="L74" i="1"/>
  <c r="M74" i="1" s="1"/>
  <c r="J241" i="1"/>
  <c r="J511" i="1"/>
  <c r="D422" i="1"/>
  <c r="G262" i="1"/>
  <c r="D166" i="1"/>
  <c r="E169" i="1"/>
  <c r="E515" i="1"/>
  <c r="L263" i="1"/>
  <c r="M263" i="1" s="1"/>
  <c r="J231" i="1"/>
  <c r="L532" i="1"/>
  <c r="M532" i="1" s="1"/>
  <c r="J547" i="1"/>
  <c r="L511" i="1"/>
  <c r="M511" i="1" s="1"/>
  <c r="E542" i="1"/>
  <c r="J263" i="1"/>
  <c r="L153" i="1"/>
  <c r="M153" i="1" s="1"/>
  <c r="E416" i="1"/>
  <c r="E231" i="1"/>
  <c r="E179" i="1"/>
  <c r="E39" i="1"/>
  <c r="L16" i="1"/>
  <c r="M16" i="1" s="1"/>
  <c r="J190" i="1"/>
  <c r="D177" i="1"/>
  <c r="G241" i="1"/>
  <c r="L412" i="1"/>
  <c r="M412" i="1" s="1"/>
  <c r="J366" i="1"/>
  <c r="E423" i="1"/>
  <c r="J25" i="1"/>
  <c r="G154" i="1"/>
  <c r="D11" i="1"/>
  <c r="D372" i="1"/>
  <c r="J233" i="1"/>
  <c r="J553" i="1"/>
  <c r="J427" i="1"/>
  <c r="E19" i="1"/>
  <c r="L75" i="1"/>
  <c r="M75" i="1" s="1"/>
  <c r="D239" i="1"/>
  <c r="E421" i="1"/>
  <c r="L236" i="1"/>
  <c r="M236" i="1" s="1"/>
  <c r="J434" i="1"/>
  <c r="D563" i="1"/>
  <c r="E80" i="1"/>
  <c r="L160" i="1"/>
  <c r="M160" i="1" s="1"/>
  <c r="J153" i="1"/>
  <c r="G263" i="1"/>
  <c r="E510" i="1"/>
  <c r="E191" i="1"/>
  <c r="L40" i="1"/>
  <c r="M40" i="1" s="1"/>
  <c r="D262" i="1"/>
  <c r="E177" i="1"/>
  <c r="L39" i="1"/>
  <c r="M39" i="1" s="1"/>
  <c r="D259" i="1"/>
  <c r="D444" i="1"/>
  <c r="D413" i="1"/>
  <c r="J433" i="1"/>
  <c r="L20" i="1"/>
  <c r="M20" i="1" s="1"/>
  <c r="G242" i="1"/>
  <c r="D244" i="1"/>
  <c r="L420" i="1"/>
  <c r="M420" i="1" s="1"/>
  <c r="G11" i="1"/>
  <c r="E513" i="1"/>
  <c r="E451" i="1"/>
  <c r="G151" i="1"/>
  <c r="D73" i="1"/>
  <c r="D155" i="1"/>
  <c r="L405" i="1"/>
  <c r="M405" i="1" s="1"/>
  <c r="D552" i="1"/>
  <c r="D230" i="1"/>
  <c r="J72" i="1"/>
  <c r="E153" i="1"/>
  <c r="E30" i="1"/>
  <c r="J230" i="1"/>
  <c r="E224" i="1"/>
  <c r="L540" i="1"/>
  <c r="M540" i="1" s="1"/>
  <c r="D447" i="1"/>
  <c r="L541" i="1"/>
  <c r="M541" i="1" s="1"/>
  <c r="D36" i="1"/>
  <c r="D255" i="1"/>
  <c r="D76" i="1"/>
  <c r="J451" i="1"/>
  <c r="D402" i="1"/>
  <c r="L245" i="1"/>
  <c r="M245" i="1" s="1"/>
  <c r="D544" i="1"/>
  <c r="E84" i="1"/>
  <c r="J19" i="1"/>
  <c r="E368" i="1"/>
  <c r="L428" i="1"/>
  <c r="M428" i="1" s="1"/>
  <c r="D510" i="1"/>
  <c r="J168" i="1"/>
  <c r="J414" i="1"/>
  <c r="J24" i="1"/>
  <c r="J38" i="1"/>
  <c r="L37" i="1"/>
  <c r="M37" i="1" s="1"/>
  <c r="L66" i="1"/>
  <c r="M66" i="1" s="1"/>
  <c r="D156" i="1"/>
  <c r="G155" i="1"/>
  <c r="J537" i="1"/>
  <c r="L241" i="1"/>
  <c r="M241" i="1" s="1"/>
  <c r="J223" i="1"/>
  <c r="E532" i="1"/>
  <c r="D451" i="1"/>
  <c r="G237" i="1"/>
  <c r="G251" i="1"/>
  <c r="E249" i="1"/>
  <c r="E388" i="1"/>
  <c r="E496" i="1"/>
  <c r="J443" i="1"/>
  <c r="L357" i="1"/>
  <c r="M357" i="1" s="1"/>
  <c r="E554" i="1"/>
  <c r="E472" i="1"/>
  <c r="L312" i="1"/>
  <c r="M312" i="1" s="1"/>
  <c r="E450" i="1"/>
  <c r="E77" i="1"/>
  <c r="E186" i="1"/>
  <c r="J444" i="1"/>
  <c r="E553" i="1"/>
  <c r="J80" i="1"/>
  <c r="L372" i="1"/>
  <c r="M372" i="1" s="1"/>
  <c r="D534" i="1"/>
  <c r="D13" i="1"/>
  <c r="L222" i="1"/>
  <c r="M222" i="1" s="1"/>
  <c r="J425" i="1"/>
  <c r="G240" i="1"/>
  <c r="D497" i="1"/>
  <c r="D560" i="1"/>
  <c r="E468" i="1"/>
  <c r="D326" i="1"/>
  <c r="E438" i="1"/>
  <c r="L333" i="1"/>
  <c r="M333" i="1" s="1"/>
  <c r="D478" i="1"/>
  <c r="E386" i="1"/>
  <c r="D310" i="1"/>
  <c r="L477" i="1"/>
  <c r="M477" i="1" s="1"/>
  <c r="D384" i="1"/>
  <c r="E477" i="1"/>
  <c r="D473" i="1"/>
  <c r="L309" i="1"/>
  <c r="M309" i="1" s="1"/>
  <c r="D307" i="1"/>
  <c r="E324" i="1"/>
  <c r="L346" i="1"/>
  <c r="M346" i="1" s="1"/>
  <c r="E492" i="1"/>
  <c r="E362" i="1"/>
  <c r="L526" i="1"/>
  <c r="M526" i="1" s="1"/>
  <c r="J348" i="1"/>
  <c r="J327" i="1"/>
  <c r="E487" i="1"/>
  <c r="L331" i="1"/>
  <c r="M331" i="1" s="1"/>
  <c r="E395" i="1"/>
  <c r="E314" i="1"/>
  <c r="E401" i="1"/>
  <c r="L550" i="1"/>
  <c r="M550" i="1" s="1"/>
  <c r="J466" i="1"/>
  <c r="D339" i="1"/>
  <c r="D468" i="1"/>
  <c r="L499" i="1"/>
  <c r="M499" i="1" s="1"/>
  <c r="E397" i="1"/>
  <c r="L469" i="1"/>
  <c r="M469" i="1" s="1"/>
  <c r="E392" i="1"/>
  <c r="E335" i="1"/>
  <c r="L558" i="1"/>
  <c r="M558" i="1" s="1"/>
  <c r="D357" i="1"/>
  <c r="L436" i="1"/>
  <c r="M436" i="1" s="1"/>
  <c r="E508" i="1"/>
  <c r="D361" i="1"/>
  <c r="E474" i="1"/>
  <c r="J397" i="1"/>
  <c r="L326" i="1"/>
  <c r="M326" i="1" s="1"/>
  <c r="E35" i="1"/>
  <c r="E422" i="1"/>
  <c r="G226" i="1"/>
  <c r="L424" i="1"/>
  <c r="M424" i="1" s="1"/>
  <c r="J159" i="1"/>
  <c r="E23" i="1"/>
  <c r="J232" i="1"/>
  <c r="J84" i="1"/>
  <c r="G260" i="1"/>
  <c r="J420" i="1"/>
  <c r="G178" i="1"/>
  <c r="E447" i="1"/>
  <c r="D511" i="1"/>
  <c r="L250" i="1"/>
  <c r="M250" i="1" s="1"/>
  <c r="L329" i="1"/>
  <c r="M329" i="1" s="1"/>
  <c r="L305" i="1"/>
  <c r="M305" i="1" s="1"/>
  <c r="E329" i="1"/>
  <c r="L349" i="1"/>
  <c r="M349" i="1" s="1"/>
  <c r="L502" i="1"/>
  <c r="M502" i="1" s="1"/>
  <c r="J557" i="1"/>
  <c r="E357" i="1"/>
  <c r="E524" i="1"/>
  <c r="D502" i="1"/>
  <c r="D555" i="1"/>
  <c r="D392" i="1"/>
  <c r="E351" i="1"/>
  <c r="J525" i="1"/>
  <c r="E346" i="1"/>
  <c r="J350" i="1"/>
  <c r="D483" i="1"/>
  <c r="E381" i="1"/>
  <c r="L360" i="1"/>
  <c r="M360" i="1" s="1"/>
  <c r="E331" i="1"/>
  <c r="D501" i="1"/>
  <c r="L459" i="1"/>
  <c r="M459" i="1" s="1"/>
  <c r="D506" i="1"/>
  <c r="L306" i="1"/>
  <c r="M306" i="1" s="1"/>
  <c r="E457" i="1"/>
  <c r="D484" i="1"/>
  <c r="J310" i="1"/>
  <c r="E557" i="1"/>
  <c r="J322" i="1"/>
  <c r="E321" i="1"/>
  <c r="E349" i="1"/>
  <c r="J355" i="1"/>
  <c r="E353" i="1"/>
  <c r="L525" i="1"/>
  <c r="M525" i="1" s="1"/>
  <c r="E491" i="1"/>
  <c r="J523" i="1"/>
  <c r="E464" i="1"/>
  <c r="D525" i="1"/>
  <c r="D321" i="1"/>
  <c r="D325" i="1"/>
  <c r="J364" i="1"/>
  <c r="J339" i="1"/>
  <c r="L505" i="1"/>
  <c r="M505" i="1" s="1"/>
  <c r="E188" i="1"/>
  <c r="L429" i="1"/>
  <c r="M429" i="1" s="1"/>
  <c r="L452" i="1"/>
  <c r="M452" i="1" s="1"/>
  <c r="L38" i="1"/>
  <c r="M38" i="1" s="1"/>
  <c r="L67" i="1"/>
  <c r="M67" i="1" s="1"/>
  <c r="D151" i="1"/>
  <c r="E86" i="1"/>
  <c r="D429" i="1"/>
  <c r="D253" i="1"/>
  <c r="D169" i="1"/>
  <c r="L415" i="1"/>
  <c r="M415" i="1" s="1"/>
  <c r="L451" i="1"/>
  <c r="M451" i="1" s="1"/>
  <c r="E461" i="1"/>
  <c r="E322" i="1"/>
  <c r="E310" i="1"/>
  <c r="E363" i="1"/>
  <c r="E503" i="1"/>
  <c r="E393" i="1"/>
  <c r="L399" i="1"/>
  <c r="M399" i="1" s="1"/>
  <c r="L356" i="1"/>
  <c r="M356" i="1" s="1"/>
  <c r="L508" i="1"/>
  <c r="M508" i="1" s="1"/>
  <c r="E505" i="1"/>
  <c r="E560" i="1"/>
  <c r="E325" i="1"/>
  <c r="J492" i="1"/>
  <c r="D354" i="1"/>
  <c r="D314" i="1"/>
  <c r="E356" i="1"/>
  <c r="J485" i="1"/>
  <c r="L354" i="1"/>
  <c r="M354" i="1" s="1"/>
  <c r="J343" i="1"/>
  <c r="D399" i="1"/>
  <c r="D400" i="1"/>
  <c r="J459" i="1"/>
  <c r="J333" i="1"/>
  <c r="E332" i="1"/>
  <c r="J501" i="1"/>
  <c r="J528" i="1"/>
  <c r="D348" i="1"/>
  <c r="D505" i="1"/>
  <c r="L358" i="1"/>
  <c r="M358" i="1" s="1"/>
  <c r="D351" i="1"/>
  <c r="E455" i="1"/>
  <c r="D328" i="1"/>
  <c r="L348" i="1"/>
  <c r="M348" i="1" s="1"/>
  <c r="D556" i="1"/>
  <c r="J362" i="1"/>
  <c r="D500" i="1"/>
  <c r="L310" i="1"/>
  <c r="M310" i="1" s="1"/>
  <c r="E529" i="1"/>
  <c r="E441" i="1"/>
  <c r="D383" i="1"/>
  <c r="E385" i="1"/>
  <c r="L393" i="1"/>
  <c r="M393" i="1" s="1"/>
  <c r="D474" i="1"/>
  <c r="E263" i="1"/>
  <c r="J417" i="1"/>
  <c r="D231" i="1"/>
  <c r="J170" i="1"/>
  <c r="D234" i="1"/>
  <c r="J33" i="1"/>
  <c r="J541" i="1"/>
  <c r="J179" i="1"/>
  <c r="G181" i="1"/>
  <c r="E242" i="1"/>
  <c r="L86" i="1"/>
  <c r="M86" i="1" s="1"/>
  <c r="G246" i="1"/>
  <c r="L546" i="1"/>
  <c r="M546" i="1" s="1"/>
  <c r="D430" i="1"/>
  <c r="J251" i="1"/>
  <c r="E456" i="1"/>
  <c r="D437" i="1"/>
  <c r="D341" i="1"/>
  <c r="L313" i="1"/>
  <c r="M313" i="1" s="1"/>
  <c r="L396" i="1"/>
  <c r="M396" i="1" s="1"/>
  <c r="D466" i="1"/>
  <c r="D342" i="1"/>
  <c r="L461" i="1"/>
  <c r="M461" i="1" s="1"/>
  <c r="E494" i="1"/>
  <c r="D359" i="1"/>
  <c r="D331" i="1"/>
  <c r="D355" i="1"/>
  <c r="J314" i="1"/>
  <c r="L443" i="1"/>
  <c r="M443" i="1" s="1"/>
  <c r="D528" i="1"/>
  <c r="J363" i="1"/>
  <c r="L456" i="1"/>
  <c r="M456" i="1" s="1"/>
  <c r="D456" i="1"/>
  <c r="L495" i="1"/>
  <c r="M495" i="1" s="1"/>
  <c r="D455" i="1"/>
  <c r="J483" i="1"/>
  <c r="E348" i="1"/>
  <c r="L355" i="1"/>
  <c r="M355" i="1" s="1"/>
  <c r="J462" i="1"/>
  <c r="D396" i="1"/>
  <c r="L392" i="1"/>
  <c r="M392" i="1" s="1"/>
  <c r="L400" i="1"/>
  <c r="M400" i="1" s="1"/>
  <c r="L483" i="1"/>
  <c r="M483" i="1" s="1"/>
  <c r="L531" i="1"/>
  <c r="M531" i="1" s="1"/>
  <c r="J318" i="1"/>
  <c r="D489" i="1"/>
  <c r="J461" i="1"/>
  <c r="L17" i="1"/>
  <c r="M17" i="1" s="1"/>
  <c r="D434" i="1"/>
  <c r="L246" i="1"/>
  <c r="M246" i="1" s="1"/>
  <c r="D366" i="1"/>
  <c r="E170" i="1"/>
  <c r="D266" i="1"/>
  <c r="D432" i="1"/>
  <c r="J157" i="1"/>
  <c r="L155" i="1"/>
  <c r="M155" i="1" s="1"/>
  <c r="L223" i="1"/>
  <c r="M223" i="1" s="1"/>
  <c r="D41" i="1"/>
  <c r="J536" i="1"/>
  <c r="E432" i="1"/>
  <c r="G162" i="1"/>
  <c r="D344" i="1"/>
  <c r="D486" i="1"/>
  <c r="L318" i="1"/>
  <c r="M318" i="1" s="1"/>
  <c r="D358" i="1"/>
  <c r="E501" i="1"/>
  <c r="J559" i="1"/>
  <c r="D467" i="1"/>
  <c r="D362" i="1"/>
  <c r="D457" i="1"/>
  <c r="D493" i="1"/>
  <c r="D393" i="1"/>
  <c r="J494" i="1"/>
  <c r="D562" i="1"/>
  <c r="D485" i="1"/>
  <c r="L506" i="1"/>
  <c r="M506" i="1" s="1"/>
  <c r="E343" i="1"/>
  <c r="L442" i="1"/>
  <c r="M442" i="1" s="1"/>
  <c r="E482" i="1"/>
  <c r="E358" i="1"/>
  <c r="E307" i="1"/>
  <c r="L335" i="1"/>
  <c r="M335" i="1" s="1"/>
  <c r="J360" i="1"/>
  <c r="E318" i="1"/>
  <c r="E311" i="1"/>
  <c r="D316" i="1"/>
  <c r="E305" i="1"/>
  <c r="J539" i="1"/>
  <c r="E458" i="1"/>
  <c r="D465" i="1"/>
  <c r="E470" i="1"/>
  <c r="L539" i="1"/>
  <c r="M539" i="1" s="1"/>
  <c r="D460" i="1"/>
  <c r="D386" i="1"/>
  <c r="L473" i="1"/>
  <c r="M473" i="1" s="1"/>
  <c r="D346" i="1"/>
  <c r="E479" i="1"/>
  <c r="J460" i="1"/>
  <c r="J391" i="1"/>
  <c r="E500" i="1"/>
  <c r="E436" i="1"/>
  <c r="E490" i="1"/>
  <c r="D494" i="1"/>
  <c r="L363" i="1"/>
  <c r="M363" i="1" s="1"/>
  <c r="J313" i="1"/>
  <c r="J455" i="1"/>
  <c r="D526" i="1"/>
  <c r="J561" i="1"/>
  <c r="J328" i="1"/>
  <c r="J496" i="1"/>
  <c r="D319" i="1"/>
  <c r="L286" i="1"/>
  <c r="M286" i="1" s="1"/>
  <c r="L126" i="1"/>
  <c r="M126" i="1" s="1"/>
  <c r="J376" i="1"/>
  <c r="L102" i="1"/>
  <c r="M102" i="1" s="1"/>
  <c r="J93" i="1"/>
  <c r="J571" i="1"/>
  <c r="L49" i="1"/>
  <c r="M49" i="1" s="1"/>
  <c r="J57" i="1"/>
  <c r="J107" i="1"/>
  <c r="L99" i="1"/>
  <c r="M99" i="1" s="1"/>
  <c r="J216" i="1"/>
  <c r="L299" i="1"/>
  <c r="M299" i="1" s="1"/>
  <c r="G12" i="1"/>
  <c r="J542" i="1"/>
  <c r="D406" i="1"/>
  <c r="J246" i="1"/>
  <c r="E260" i="1"/>
  <c r="E428" i="1"/>
  <c r="D553" i="1"/>
  <c r="D173" i="1"/>
  <c r="D536" i="1"/>
  <c r="J175" i="1"/>
  <c r="L225" i="1"/>
  <c r="M225" i="1" s="1"/>
  <c r="E434" i="1"/>
  <c r="D178" i="1"/>
  <c r="E250" i="1"/>
  <c r="L560" i="1"/>
  <c r="M560" i="1" s="1"/>
  <c r="E555" i="1"/>
  <c r="J344" i="1"/>
  <c r="L344" i="1"/>
  <c r="M344" i="1" s="1"/>
  <c r="J337" i="1"/>
  <c r="J309" i="1"/>
  <c r="D309" i="1"/>
  <c r="E316" i="1"/>
  <c r="E398" i="1"/>
  <c r="D394" i="1"/>
  <c r="E387" i="1"/>
  <c r="L398" i="1"/>
  <c r="M398" i="1" s="1"/>
  <c r="D382" i="1"/>
  <c r="D495" i="1"/>
  <c r="D336" i="1"/>
  <c r="E312" i="1"/>
  <c r="J437" i="1"/>
  <c r="L386" i="1"/>
  <c r="M386" i="1" s="1"/>
  <c r="J332" i="1"/>
  <c r="L337" i="1"/>
  <c r="M337" i="1" s="1"/>
  <c r="L314" i="1"/>
  <c r="M314" i="1" s="1"/>
  <c r="L311" i="1"/>
  <c r="M311" i="1" s="1"/>
  <c r="D312" i="1"/>
  <c r="E403" i="1"/>
  <c r="J473" i="1"/>
  <c r="J560" i="1"/>
  <c r="E476" i="1"/>
  <c r="E531" i="1"/>
  <c r="L503" i="1"/>
  <c r="M503" i="1" s="1"/>
  <c r="E459" i="1"/>
  <c r="E439" i="1"/>
  <c r="J354" i="1"/>
  <c r="E481" i="1"/>
  <c r="E475" i="1"/>
  <c r="L554" i="1"/>
  <c r="M554" i="1" s="1"/>
  <c r="E469" i="1"/>
  <c r="E493" i="1"/>
  <c r="D356" i="1"/>
  <c r="D332" i="1"/>
  <c r="J351" i="1"/>
  <c r="J320" i="1"/>
  <c r="J410" i="1"/>
  <c r="D385" i="1"/>
  <c r="J505" i="1"/>
  <c r="D318" i="1"/>
  <c r="L361" i="1"/>
  <c r="M361" i="1" s="1"/>
  <c r="L350" i="1"/>
  <c r="M350" i="1" s="1"/>
  <c r="D308" i="1"/>
  <c r="D313" i="1"/>
  <c r="J334" i="1"/>
  <c r="J558" i="1"/>
  <c r="E559" i="1"/>
  <c r="J307" i="1"/>
  <c r="E337" i="1"/>
  <c r="L107" i="1"/>
  <c r="M107" i="1" s="1"/>
  <c r="L143" i="1"/>
  <c r="M143" i="1" s="1"/>
  <c r="J48" i="1"/>
  <c r="L631" i="1"/>
  <c r="M631" i="1" s="1"/>
  <c r="J632" i="1"/>
  <c r="J61" i="1"/>
  <c r="G82" i="1"/>
  <c r="L154" i="1"/>
  <c r="M154" i="1" s="1"/>
  <c r="E424" i="1"/>
  <c r="G223" i="1"/>
  <c r="D425" i="1"/>
  <c r="G18" i="1"/>
  <c r="L407" i="1"/>
  <c r="M407" i="1" s="1"/>
  <c r="L163" i="1"/>
  <c r="M163" i="1" s="1"/>
  <c r="L32" i="1"/>
  <c r="M32" i="1" s="1"/>
  <c r="L261" i="1"/>
  <c r="M261" i="1" s="1"/>
  <c r="E265" i="1"/>
  <c r="E448" i="1"/>
  <c r="D246" i="1"/>
  <c r="D250" i="1"/>
  <c r="J526" i="1"/>
  <c r="E313" i="1"/>
  <c r="J306" i="1"/>
  <c r="J312" i="1"/>
  <c r="E306" i="1"/>
  <c r="D397" i="1"/>
  <c r="E323" i="1"/>
  <c r="D469" i="1"/>
  <c r="L441" i="1"/>
  <c r="M441" i="1" s="1"/>
  <c r="J393" i="1"/>
  <c r="L325" i="1"/>
  <c r="M325" i="1" s="1"/>
  <c r="L382" i="1"/>
  <c r="M382" i="1" s="1"/>
  <c r="D523" i="1"/>
  <c r="E525" i="1"/>
  <c r="J394" i="1"/>
  <c r="E473" i="1"/>
  <c r="D352" i="1"/>
  <c r="E354" i="1"/>
  <c r="D476" i="1"/>
  <c r="L342" i="1"/>
  <c r="M342" i="1" s="1"/>
  <c r="L385" i="1"/>
  <c r="M385" i="1" s="1"/>
  <c r="E558" i="1"/>
  <c r="L457" i="1"/>
  <c r="M457" i="1" s="1"/>
  <c r="J385" i="1"/>
  <c r="L467" i="1"/>
  <c r="M467" i="1" s="1"/>
  <c r="E440" i="1"/>
  <c r="D334" i="1"/>
  <c r="E489" i="1"/>
  <c r="L332" i="1"/>
  <c r="M332" i="1" s="1"/>
  <c r="E336" i="1"/>
  <c r="D333" i="1"/>
  <c r="J341" i="1"/>
  <c r="J476" i="1"/>
  <c r="J326" i="1"/>
  <c r="E495" i="1"/>
  <c r="D461" i="1"/>
  <c r="D475" i="1"/>
  <c r="L530" i="1"/>
  <c r="M530" i="1" s="1"/>
  <c r="D441" i="1"/>
  <c r="J453" i="1"/>
  <c r="D345" i="1"/>
  <c r="D391" i="1"/>
  <c r="J356" i="1"/>
  <c r="J392" i="1"/>
  <c r="L343" i="1"/>
  <c r="M343" i="1" s="1"/>
  <c r="D524" i="1"/>
  <c r="L561" i="1"/>
  <c r="M561" i="1" s="1"/>
  <c r="L364" i="1"/>
  <c r="M364" i="1" s="1"/>
  <c r="L500" i="1"/>
  <c r="M500" i="1" s="1"/>
  <c r="L352" i="1"/>
  <c r="M352" i="1" s="1"/>
  <c r="D479" i="1"/>
  <c r="J383" i="1"/>
  <c r="E342" i="1"/>
  <c r="L96" i="1"/>
  <c r="M96" i="1" s="1"/>
  <c r="L212" i="1"/>
  <c r="M212" i="1" s="1"/>
  <c r="L123" i="1"/>
  <c r="M123" i="1" s="1"/>
  <c r="J120" i="1"/>
  <c r="L634" i="1"/>
  <c r="M634" i="1" s="1"/>
  <c r="L131" i="1"/>
  <c r="M131" i="1" s="1"/>
  <c r="L189" i="1"/>
  <c r="M189" i="1" s="1"/>
  <c r="J81" i="1"/>
  <c r="E176" i="1"/>
  <c r="L427" i="1"/>
  <c r="M427" i="1" s="1"/>
  <c r="J169" i="1"/>
  <c r="G247" i="1"/>
  <c r="D75" i="1"/>
  <c r="J540" i="1"/>
  <c r="E446" i="1"/>
  <c r="J177" i="1"/>
  <c r="E72" i="1"/>
  <c r="G235" i="1"/>
  <c r="E167" i="1"/>
  <c r="L251" i="1"/>
  <c r="M251" i="1" s="1"/>
  <c r="D442" i="1"/>
  <c r="E344" i="1"/>
  <c r="J503" i="1"/>
  <c r="E355" i="1"/>
  <c r="E382" i="1"/>
  <c r="D529" i="1"/>
  <c r="E308" i="1"/>
  <c r="L559" i="1"/>
  <c r="M559" i="1" s="1"/>
  <c r="J331" i="1"/>
  <c r="L528" i="1"/>
  <c r="M528" i="1" s="1"/>
  <c r="E309" i="1"/>
  <c r="J336" i="1"/>
  <c r="L524" i="1"/>
  <c r="M524" i="1" s="1"/>
  <c r="L440" i="1"/>
  <c r="M440" i="1" s="1"/>
  <c r="D470" i="1"/>
  <c r="E502" i="1"/>
  <c r="D389" i="1"/>
  <c r="L460" i="1"/>
  <c r="M460" i="1" s="1"/>
  <c r="D365" i="1"/>
  <c r="D335" i="1"/>
  <c r="D324" i="1"/>
  <c r="D503" i="1"/>
  <c r="E340" i="1"/>
  <c r="D403" i="1"/>
  <c r="L334" i="1"/>
  <c r="M334" i="1" s="1"/>
  <c r="D558" i="1"/>
  <c r="D322" i="1"/>
  <c r="J458" i="1"/>
  <c r="D387" i="1"/>
  <c r="E389" i="1"/>
  <c r="D462" i="1"/>
  <c r="D490" i="1"/>
  <c r="E526" i="1"/>
  <c r="D496" i="1"/>
  <c r="J438" i="1"/>
  <c r="D401" i="1"/>
  <c r="J562" i="1"/>
  <c r="L401" i="1"/>
  <c r="M401" i="1" s="1"/>
  <c r="J324" i="1"/>
  <c r="J439" i="1"/>
  <c r="D388" i="1"/>
  <c r="J436" i="1"/>
  <c r="J531" i="1"/>
  <c r="D481" i="1"/>
  <c r="J395" i="1"/>
  <c r="D390" i="1"/>
  <c r="E530" i="1"/>
  <c r="L462" i="1"/>
  <c r="M462" i="1" s="1"/>
  <c r="D395" i="1"/>
  <c r="L507" i="1"/>
  <c r="M507" i="1" s="1"/>
  <c r="D499" i="1"/>
  <c r="J213" i="1"/>
  <c r="G254" i="1"/>
  <c r="L565" i="1"/>
  <c r="M565" i="1" s="1"/>
  <c r="J162" i="1"/>
  <c r="L341" i="1"/>
  <c r="M341" i="1" s="1"/>
  <c r="L345" i="1"/>
  <c r="M345" i="1" s="1"/>
  <c r="E478" i="1"/>
  <c r="E400" i="1"/>
  <c r="J555" i="1"/>
  <c r="D364" i="1"/>
  <c r="D329" i="1"/>
  <c r="L308" i="1"/>
  <c r="M308" i="1" s="1"/>
  <c r="J441" i="1"/>
  <c r="E328" i="1"/>
  <c r="E484" i="1"/>
  <c r="D472" i="1"/>
  <c r="E556" i="1"/>
  <c r="E360" i="1"/>
  <c r="J352" i="1"/>
  <c r="E365" i="1"/>
  <c r="L209" i="1"/>
  <c r="M209" i="1" s="1"/>
  <c r="J668" i="1"/>
  <c r="J201" i="1"/>
  <c r="L125" i="1"/>
  <c r="M125" i="1" s="1"/>
  <c r="L116" i="1"/>
  <c r="M116" i="1" s="1"/>
  <c r="L632" i="1"/>
  <c r="M632" i="1" s="1"/>
  <c r="J112" i="1"/>
  <c r="J202" i="1"/>
  <c r="J102" i="1"/>
  <c r="L119" i="1"/>
  <c r="M119" i="1" s="1"/>
  <c r="L214" i="1"/>
  <c r="M214" i="1" s="1"/>
  <c r="J212" i="1"/>
  <c r="J142" i="1"/>
  <c r="J123" i="1"/>
  <c r="L754" i="1"/>
  <c r="M754" i="1" s="1"/>
  <c r="L375" i="1"/>
  <c r="M375" i="1" s="1"/>
  <c r="J92" i="1"/>
  <c r="L522" i="1"/>
  <c r="M522" i="1" s="1"/>
  <c r="L94" i="1"/>
  <c r="M94" i="1" s="1"/>
  <c r="J58" i="1"/>
  <c r="L135" i="1"/>
  <c r="M135" i="1" s="1"/>
  <c r="J197" i="1"/>
  <c r="J613" i="1"/>
  <c r="L691" i="1"/>
  <c r="M691" i="1" s="1"/>
  <c r="L695" i="1"/>
  <c r="M695" i="1" s="1"/>
  <c r="J303" i="1"/>
  <c r="L627" i="1"/>
  <c r="M627" i="1" s="1"/>
  <c r="J610" i="1"/>
  <c r="L740" i="1"/>
  <c r="M740" i="1" s="1"/>
  <c r="J722" i="1"/>
  <c r="J770" i="1"/>
  <c r="L714" i="1"/>
  <c r="M714" i="1" s="1"/>
  <c r="L697" i="1"/>
  <c r="M697" i="1" s="1"/>
  <c r="J695" i="1"/>
  <c r="J574" i="1"/>
  <c r="J725" i="1"/>
  <c r="L145" i="1"/>
  <c r="M145" i="1" s="1"/>
  <c r="L771" i="1"/>
  <c r="M771" i="1" s="1"/>
  <c r="L105" i="1"/>
  <c r="M105" i="1" s="1"/>
  <c r="L734" i="1"/>
  <c r="M734" i="1" s="1"/>
  <c r="L203" i="1"/>
  <c r="M203" i="1" s="1"/>
  <c r="J674" i="1"/>
  <c r="J46" i="1"/>
  <c r="L521" i="1"/>
  <c r="M521" i="1" s="1"/>
  <c r="J286" i="1"/>
  <c r="J692" i="1"/>
  <c r="J304" i="1"/>
  <c r="L743" i="1"/>
  <c r="M743" i="1" s="1"/>
  <c r="J99" i="1"/>
  <c r="G143" i="1"/>
  <c r="E571" i="1"/>
  <c r="L294" i="1"/>
  <c r="M294" i="1" s="1"/>
  <c r="J766" i="1"/>
  <c r="L786" i="1"/>
  <c r="M786" i="1" s="1"/>
  <c r="J748" i="1"/>
  <c r="J703" i="1"/>
  <c r="D68" i="1"/>
  <c r="L447" i="1"/>
  <c r="M447" i="1" s="1"/>
  <c r="J238" i="1"/>
  <c r="D251" i="1"/>
  <c r="D438" i="1"/>
  <c r="L340" i="1"/>
  <c r="M340" i="1" s="1"/>
  <c r="D453" i="1"/>
  <c r="J308" i="1"/>
  <c r="E460" i="1"/>
  <c r="E539" i="1"/>
  <c r="L351" i="1"/>
  <c r="M351" i="1" s="1"/>
  <c r="L362" i="1"/>
  <c r="M362" i="1" s="1"/>
  <c r="E394" i="1"/>
  <c r="J486" i="1"/>
  <c r="L324" i="1"/>
  <c r="M324" i="1" s="1"/>
  <c r="E465" i="1"/>
  <c r="D340" i="1"/>
  <c r="L523" i="1"/>
  <c r="M523" i="1" s="1"/>
  <c r="E562" i="1"/>
  <c r="E453" i="1"/>
  <c r="L572" i="1"/>
  <c r="M572" i="1" s="1"/>
  <c r="L54" i="1"/>
  <c r="M54" i="1" s="1"/>
  <c r="J633" i="1"/>
  <c r="J300" i="1"/>
  <c r="J572" i="1"/>
  <c r="J518" i="1"/>
  <c r="J567" i="1"/>
  <c r="J124" i="1"/>
  <c r="L138" i="1"/>
  <c r="M138" i="1" s="1"/>
  <c r="L566" i="1"/>
  <c r="M566" i="1" s="1"/>
  <c r="L195" i="1"/>
  <c r="M195" i="1" s="1"/>
  <c r="L206" i="1"/>
  <c r="M206" i="1" s="1"/>
  <c r="L130" i="1"/>
  <c r="M130" i="1" s="1"/>
  <c r="J783" i="1"/>
  <c r="J53" i="1"/>
  <c r="L142" i="1"/>
  <c r="M142" i="1" s="1"/>
  <c r="J203" i="1"/>
  <c r="J55" i="1"/>
  <c r="J104" i="1"/>
  <c r="L192" i="1"/>
  <c r="M192" i="1" s="1"/>
  <c r="L199" i="1"/>
  <c r="M199" i="1" s="1"/>
  <c r="J728" i="1"/>
  <c r="L103" i="1"/>
  <c r="M103" i="1" s="1"/>
  <c r="L573" i="1"/>
  <c r="M573" i="1" s="1"/>
  <c r="J374" i="1"/>
  <c r="L745" i="1"/>
  <c r="M745" i="1" s="1"/>
  <c r="J519" i="1"/>
  <c r="L735" i="1"/>
  <c r="M735" i="1" s="1"/>
  <c r="L92" i="1"/>
  <c r="M92" i="1" s="1"/>
  <c r="J717" i="1"/>
  <c r="J517" i="1"/>
  <c r="J637" i="1"/>
  <c r="L217" i="1"/>
  <c r="M217" i="1" s="1"/>
  <c r="J301" i="1"/>
  <c r="L293" i="1"/>
  <c r="M293" i="1" s="1"/>
  <c r="J733" i="1"/>
  <c r="L289" i="1"/>
  <c r="M289" i="1" s="1"/>
  <c r="L132" i="1"/>
  <c r="M132" i="1" s="1"/>
  <c r="J147" i="1"/>
  <c r="J711" i="1"/>
  <c r="J731" i="1"/>
  <c r="J126" i="1"/>
  <c r="G571" i="1"/>
  <c r="L739" i="1"/>
  <c r="M739" i="1" s="1"/>
  <c r="L46" i="1"/>
  <c r="M46" i="1" s="1"/>
  <c r="J218" i="1"/>
  <c r="J128" i="1"/>
  <c r="J612" i="1"/>
  <c r="E131" i="1"/>
  <c r="AK4" i="12"/>
  <c r="J705" i="1"/>
  <c r="J789" i="1"/>
  <c r="L607" i="1"/>
  <c r="M607" i="1" s="1"/>
  <c r="J707" i="1"/>
  <c r="D185" i="1"/>
  <c r="E33" i="1"/>
  <c r="E238" i="1"/>
  <c r="L557" i="1"/>
  <c r="M557" i="1" s="1"/>
  <c r="J504" i="1"/>
  <c r="L496" i="1"/>
  <c r="M496" i="1" s="1"/>
  <c r="D559" i="1"/>
  <c r="D477" i="1"/>
  <c r="L504" i="1"/>
  <c r="M504" i="1" s="1"/>
  <c r="D464" i="1"/>
  <c r="J361" i="1"/>
  <c r="D459" i="1"/>
  <c r="L527" i="1"/>
  <c r="M527" i="1" s="1"/>
  <c r="L439" i="1"/>
  <c r="M439" i="1" s="1"/>
  <c r="D353" i="1"/>
  <c r="D317" i="1"/>
  <c r="E527" i="1"/>
  <c r="D349" i="1"/>
  <c r="J508" i="1"/>
  <c r="J382" i="1"/>
  <c r="J755" i="1"/>
  <c r="J103" i="1"/>
  <c r="L204" i="1"/>
  <c r="M204" i="1" s="1"/>
  <c r="L121" i="1"/>
  <c r="M121" i="1" s="1"/>
  <c r="J288" i="1"/>
  <c r="J771" i="1"/>
  <c r="L611" i="1"/>
  <c r="M611" i="1" s="1"/>
  <c r="L638" i="1"/>
  <c r="M638" i="1" s="1"/>
  <c r="J741" i="1"/>
  <c r="L668" i="1"/>
  <c r="M668" i="1" s="1"/>
  <c r="J296" i="1"/>
  <c r="L198" i="1"/>
  <c r="M198" i="1" s="1"/>
  <c r="J634" i="1"/>
  <c r="L377" i="1"/>
  <c r="M377" i="1" s="1"/>
  <c r="J52" i="1"/>
  <c r="L61" i="1"/>
  <c r="M61" i="1" s="1"/>
  <c r="J127" i="1"/>
  <c r="L304" i="1"/>
  <c r="M304" i="1" s="1"/>
  <c r="L770" i="1"/>
  <c r="M770" i="1" s="1"/>
  <c r="J726" i="1"/>
  <c r="J697" i="1"/>
  <c r="L723" i="1"/>
  <c r="M723" i="1" s="1"/>
  <c r="L720" i="1"/>
  <c r="M720" i="1" s="1"/>
  <c r="L43" i="1"/>
  <c r="M43" i="1" s="1"/>
  <c r="J135" i="1"/>
  <c r="L628" i="1"/>
  <c r="M628" i="1" s="1"/>
  <c r="L746" i="1"/>
  <c r="M746" i="1" s="1"/>
  <c r="L726" i="1"/>
  <c r="M726" i="1" s="1"/>
  <c r="L741" i="1"/>
  <c r="M741" i="1" s="1"/>
  <c r="J206" i="1"/>
  <c r="L721" i="1"/>
  <c r="M721" i="1" s="1"/>
  <c r="L211" i="1"/>
  <c r="M211" i="1" s="1"/>
  <c r="L629" i="1"/>
  <c r="M629" i="1" s="1"/>
  <c r="L285" i="1"/>
  <c r="M285" i="1" s="1"/>
  <c r="L693" i="1"/>
  <c r="M693" i="1" s="1"/>
  <c r="L744" i="1"/>
  <c r="M744" i="1" s="1"/>
  <c r="L147" i="1"/>
  <c r="M147" i="1" s="1"/>
  <c r="J701" i="1"/>
  <c r="J782" i="1"/>
  <c r="L213" i="1"/>
  <c r="M213" i="1" s="1"/>
  <c r="L373" i="1"/>
  <c r="M373" i="1" s="1"/>
  <c r="J754" i="1"/>
  <c r="L287" i="1"/>
  <c r="M287" i="1" s="1"/>
  <c r="L633" i="1"/>
  <c r="M633" i="1" s="1"/>
  <c r="G130" i="1"/>
  <c r="L117" i="1"/>
  <c r="M117" i="1" s="1"/>
  <c r="D144" i="1"/>
  <c r="L197" i="1"/>
  <c r="M197" i="1" s="1"/>
  <c r="J608" i="1"/>
  <c r="L606" i="1"/>
  <c r="M606" i="1" s="1"/>
  <c r="J605" i="1"/>
  <c r="J773" i="1"/>
  <c r="J606" i="1"/>
  <c r="L608" i="1"/>
  <c r="M608" i="1" s="1"/>
  <c r="L85" i="1"/>
  <c r="M85" i="1" s="1"/>
  <c r="F9" i="1"/>
  <c r="AB9" i="1" s="1"/>
  <c r="D509" i="1"/>
  <c r="D492" i="1"/>
  <c r="J386" i="1"/>
  <c r="J358" i="1"/>
  <c r="D343" i="1"/>
  <c r="E359" i="1"/>
  <c r="D443" i="1"/>
  <c r="E523" i="1"/>
  <c r="J399" i="1"/>
  <c r="J465" i="1"/>
  <c r="J529" i="1"/>
  <c r="E483" i="1"/>
  <c r="D410" i="1"/>
  <c r="J530" i="1"/>
  <c r="L555" i="1"/>
  <c r="M555" i="1" s="1"/>
  <c r="D439" i="1"/>
  <c r="D458" i="1"/>
  <c r="J60" i="1"/>
  <c r="J732" i="1"/>
  <c r="J208" i="1"/>
  <c r="J148" i="1"/>
  <c r="J198" i="1"/>
  <c r="L149" i="1"/>
  <c r="M149" i="1" s="1"/>
  <c r="L663" i="1"/>
  <c r="M663" i="1" s="1"/>
  <c r="L517" i="1"/>
  <c r="M517" i="1" s="1"/>
  <c r="J570" i="1"/>
  <c r="J566" i="1"/>
  <c r="J295" i="1"/>
  <c r="J42" i="1"/>
  <c r="L60" i="1"/>
  <c r="M60" i="1" s="1"/>
  <c r="L110" i="1"/>
  <c r="M110" i="1" s="1"/>
  <c r="L576" i="1"/>
  <c r="M576" i="1" s="1"/>
  <c r="J94" i="1"/>
  <c r="J200" i="1"/>
  <c r="L112" i="1"/>
  <c r="M112" i="1" s="1"/>
  <c r="J721" i="1"/>
  <c r="L761" i="1"/>
  <c r="M761" i="1" s="1"/>
  <c r="L671" i="1"/>
  <c r="M671" i="1" s="1"/>
  <c r="J194" i="1"/>
  <c r="J784" i="1"/>
  <c r="J699" i="1"/>
  <c r="L120" i="1"/>
  <c r="M120" i="1" s="1"/>
  <c r="J568" i="1"/>
  <c r="J49" i="1"/>
  <c r="J293" i="1"/>
  <c r="J739" i="1"/>
  <c r="L636" i="1"/>
  <c r="M636" i="1" s="1"/>
  <c r="L730" i="1"/>
  <c r="M730" i="1" s="1"/>
  <c r="L97" i="1"/>
  <c r="M97" i="1" s="1"/>
  <c r="J118" i="1"/>
  <c r="L378" i="1"/>
  <c r="M378" i="1" s="1"/>
  <c r="J694" i="1"/>
  <c r="L725" i="1"/>
  <c r="M725" i="1" s="1"/>
  <c r="L737" i="1"/>
  <c r="M737" i="1" s="1"/>
  <c r="J516" i="1"/>
  <c r="L757" i="1"/>
  <c r="M757" i="1" s="1"/>
  <c r="L778" i="1"/>
  <c r="M778" i="1" s="1"/>
  <c r="L674" i="1"/>
  <c r="M674" i="1" s="1"/>
  <c r="J765" i="1"/>
  <c r="L751" i="1"/>
  <c r="M751" i="1" s="1"/>
  <c r="L785" i="1"/>
  <c r="M785" i="1" s="1"/>
  <c r="J108" i="1"/>
  <c r="L700" i="1"/>
  <c r="M700" i="1" s="1"/>
  <c r="J751" i="1"/>
  <c r="J758" i="1"/>
  <c r="L729" i="1"/>
  <c r="M729" i="1" s="1"/>
  <c r="L727" i="1"/>
  <c r="M727" i="1" s="1"/>
  <c r="J137" i="1"/>
  <c r="D130" i="1"/>
  <c r="E144" i="1"/>
  <c r="E145" i="1"/>
  <c r="J757" i="1"/>
  <c r="AJ4" i="12"/>
  <c r="D9" i="1"/>
  <c r="G236" i="1"/>
  <c r="L535" i="1"/>
  <c r="M535" i="1" s="1"/>
  <c r="L327" i="1"/>
  <c r="M327" i="1" s="1"/>
  <c r="E486" i="1"/>
  <c r="L501" i="1"/>
  <c r="M501" i="1" s="1"/>
  <c r="J359" i="1"/>
  <c r="J325" i="1"/>
  <c r="D381" i="1"/>
  <c r="J311" i="1"/>
  <c r="D360" i="1"/>
  <c r="L359" i="1"/>
  <c r="M359" i="1" s="1"/>
  <c r="D531" i="1"/>
  <c r="E352" i="1"/>
  <c r="E396" i="1"/>
  <c r="J502" i="1"/>
  <c r="E443" i="1"/>
  <c r="J114" i="1"/>
  <c r="L51" i="1"/>
  <c r="M51" i="1" s="1"/>
  <c r="J670" i="1"/>
  <c r="J105" i="1"/>
  <c r="L100" i="1"/>
  <c r="M100" i="1" s="1"/>
  <c r="J54" i="1"/>
  <c r="J51" i="1"/>
  <c r="J196" i="1"/>
  <c r="L50" i="1"/>
  <c r="M50" i="1" s="1"/>
  <c r="L144" i="1"/>
  <c r="M144" i="1" s="1"/>
  <c r="L759" i="1"/>
  <c r="M759" i="1" s="1"/>
  <c r="J294" i="1"/>
  <c r="L518" i="1"/>
  <c r="M518" i="1" s="1"/>
  <c r="J193" i="1"/>
  <c r="J145" i="1"/>
  <c r="J138" i="1"/>
  <c r="L302" i="1"/>
  <c r="M302" i="1" s="1"/>
  <c r="J753" i="1"/>
  <c r="L113" i="1"/>
  <c r="M113" i="1" s="1"/>
  <c r="J101" i="1"/>
  <c r="L64" i="1"/>
  <c r="M64" i="1" s="1"/>
  <c r="L736" i="1"/>
  <c r="M736" i="1" s="1"/>
  <c r="L200" i="1"/>
  <c r="M200" i="1" s="1"/>
  <c r="J729" i="1"/>
  <c r="J736" i="1"/>
  <c r="J143" i="1"/>
  <c r="L728" i="1"/>
  <c r="M728" i="1" s="1"/>
  <c r="L108" i="1"/>
  <c r="M108" i="1" s="1"/>
  <c r="J573" i="1"/>
  <c r="L666" i="1"/>
  <c r="M666" i="1" s="1"/>
  <c r="L711" i="1"/>
  <c r="M711" i="1" s="1"/>
  <c r="J139" i="1"/>
  <c r="L765" i="1"/>
  <c r="M765" i="1" s="1"/>
  <c r="L205" i="1"/>
  <c r="M205" i="1" s="1"/>
  <c r="J764" i="1"/>
  <c r="J192" i="1"/>
  <c r="L732" i="1"/>
  <c r="M732" i="1" s="1"/>
  <c r="L630" i="1"/>
  <c r="M630" i="1" s="1"/>
  <c r="J669" i="1"/>
  <c r="L148" i="1"/>
  <c r="M148" i="1" s="1"/>
  <c r="J715" i="1"/>
  <c r="J777" i="1"/>
  <c r="L718" i="1"/>
  <c r="M718" i="1" s="1"/>
  <c r="L101" i="1"/>
  <c r="M101" i="1" s="1"/>
  <c r="J290" i="1"/>
  <c r="L612" i="1"/>
  <c r="M612" i="1" s="1"/>
  <c r="J117" i="1"/>
  <c r="G145" i="1"/>
  <c r="L98" i="1"/>
  <c r="M98" i="1" s="1"/>
  <c r="G146" i="1"/>
  <c r="J131" i="1"/>
  <c r="E146" i="1"/>
  <c r="J772" i="1"/>
  <c r="J710" i="1"/>
  <c r="J788" i="1"/>
  <c r="L704" i="1"/>
  <c r="M704" i="1" s="1"/>
  <c r="J787" i="1"/>
  <c r="L602" i="1"/>
  <c r="M602" i="1" s="1"/>
  <c r="J706" i="1"/>
  <c r="D94" i="1"/>
  <c r="G574" i="1"/>
  <c r="G567" i="1"/>
  <c r="D35" i="1"/>
  <c r="E227" i="1"/>
  <c r="J554" i="1"/>
  <c r="L529" i="1"/>
  <c r="M529" i="1" s="1"/>
  <c r="E442" i="1"/>
  <c r="J456" i="1"/>
  <c r="E437" i="1"/>
  <c r="E506" i="1"/>
  <c r="D507" i="1"/>
  <c r="J305" i="1"/>
  <c r="E364" i="1"/>
  <c r="D398" i="1"/>
  <c r="D530" i="1"/>
  <c r="E327" i="1"/>
  <c r="D311" i="1"/>
  <c r="J527" i="1"/>
  <c r="D487" i="1"/>
  <c r="D482" i="1"/>
  <c r="J56" i="1"/>
  <c r="L194" i="1"/>
  <c r="M194" i="1" s="1"/>
  <c r="J125" i="1"/>
  <c r="L124" i="1"/>
  <c r="M124" i="1" s="1"/>
  <c r="J98" i="1"/>
  <c r="J217" i="1"/>
  <c r="L567" i="1"/>
  <c r="M567" i="1" s="1"/>
  <c r="J291" i="1"/>
  <c r="J149" i="1"/>
  <c r="J110" i="1"/>
  <c r="L90" i="1"/>
  <c r="M90" i="1" s="1"/>
  <c r="J62" i="1"/>
  <c r="L571" i="1"/>
  <c r="M571" i="1" s="1"/>
  <c r="J59" i="1"/>
  <c r="L136" i="1"/>
  <c r="M136" i="1" s="1"/>
  <c r="J759" i="1"/>
  <c r="L376" i="1"/>
  <c r="M376" i="1" s="1"/>
  <c r="L670" i="1"/>
  <c r="M670" i="1" s="1"/>
  <c r="L42" i="1"/>
  <c r="M42" i="1" s="1"/>
  <c r="J712" i="1"/>
  <c r="L380" i="1"/>
  <c r="M380" i="1" s="1"/>
  <c r="L122" i="1"/>
  <c r="M122" i="1" s="1"/>
  <c r="L779" i="1"/>
  <c r="M779" i="1" s="1"/>
  <c r="L696" i="1"/>
  <c r="M696" i="1" s="1"/>
  <c r="L288" i="1"/>
  <c r="M288" i="1" s="1"/>
  <c r="J737" i="1"/>
  <c r="L133" i="1"/>
  <c r="M133" i="1" s="1"/>
  <c r="L692" i="1"/>
  <c r="M692" i="1" s="1"/>
  <c r="L637" i="1"/>
  <c r="M637" i="1" s="1"/>
  <c r="L694" i="1"/>
  <c r="M694" i="1" s="1"/>
  <c r="J666" i="1"/>
  <c r="J113" i="1"/>
  <c r="J719" i="1"/>
  <c r="L724" i="1"/>
  <c r="M724" i="1" s="1"/>
  <c r="L220" i="1"/>
  <c r="M220" i="1" s="1"/>
  <c r="J716" i="1"/>
  <c r="L699" i="1"/>
  <c r="M699" i="1" s="1"/>
  <c r="L300" i="1"/>
  <c r="M300" i="1" s="1"/>
  <c r="L63" i="1"/>
  <c r="M63" i="1" s="1"/>
  <c r="D571" i="1"/>
  <c r="L783" i="1"/>
  <c r="M783" i="1" s="1"/>
  <c r="L758" i="1"/>
  <c r="M758" i="1" s="1"/>
  <c r="L717" i="1"/>
  <c r="M717" i="1" s="1"/>
  <c r="J778" i="1"/>
  <c r="J115" i="1"/>
  <c r="J744" i="1"/>
  <c r="J663" i="1"/>
  <c r="L764" i="1"/>
  <c r="M764" i="1" s="1"/>
  <c r="J631" i="1"/>
  <c r="J378" i="1"/>
  <c r="J130" i="1"/>
  <c r="J380" i="1"/>
  <c r="L292" i="1"/>
  <c r="M292" i="1" s="1"/>
  <c r="L707" i="1"/>
  <c r="M707" i="1" s="1"/>
  <c r="E405" i="1"/>
  <c r="L552" i="1"/>
  <c r="M552" i="1" s="1"/>
  <c r="L336" i="1"/>
  <c r="M336" i="1" s="1"/>
  <c r="D508" i="1"/>
  <c r="D320" i="1"/>
  <c r="E390" i="1"/>
  <c r="E317" i="1"/>
  <c r="E504" i="1"/>
  <c r="E320" i="1"/>
  <c r="D557" i="1"/>
  <c r="D436" i="1"/>
  <c r="E499" i="1"/>
  <c r="E410" i="1"/>
  <c r="E561" i="1"/>
  <c r="D440" i="1"/>
  <c r="D550" i="1"/>
  <c r="E341" i="1"/>
  <c r="L307" i="1"/>
  <c r="M307" i="1" s="1"/>
  <c r="J524" i="1"/>
  <c r="J134" i="1"/>
  <c r="L635" i="1"/>
  <c r="M635" i="1" s="1"/>
  <c r="L219" i="1"/>
  <c r="M219" i="1" s="1"/>
  <c r="J298" i="1"/>
  <c r="J297" i="1"/>
  <c r="J763" i="1"/>
  <c r="L667" i="1"/>
  <c r="M667" i="1" s="1"/>
  <c r="L111" i="1"/>
  <c r="M111" i="1" s="1"/>
  <c r="J635" i="1"/>
  <c r="L218" i="1"/>
  <c r="M218" i="1" s="1"/>
  <c r="J96" i="1"/>
  <c r="J116" i="1"/>
  <c r="J136" i="1"/>
  <c r="L106" i="1"/>
  <c r="M106" i="1" s="1"/>
  <c r="L669" i="1"/>
  <c r="M669" i="1" s="1"/>
  <c r="J109" i="1"/>
  <c r="J611" i="1"/>
  <c r="L53" i="1"/>
  <c r="M53" i="1" s="1"/>
  <c r="L290" i="1"/>
  <c r="M290" i="1" s="1"/>
  <c r="J207" i="1"/>
  <c r="J577" i="1"/>
  <c r="J302" i="1"/>
  <c r="L701" i="1"/>
  <c r="M701" i="1" s="1"/>
  <c r="J289" i="1"/>
  <c r="J292" i="1"/>
  <c r="L715" i="1"/>
  <c r="M715" i="1" s="1"/>
  <c r="J746" i="1"/>
  <c r="J665" i="1"/>
  <c r="L52" i="1"/>
  <c r="M52" i="1" s="1"/>
  <c r="L722" i="1"/>
  <c r="M722" i="1" s="1"/>
  <c r="L673" i="1"/>
  <c r="M673" i="1" s="1"/>
  <c r="L776" i="1"/>
  <c r="M776" i="1" s="1"/>
  <c r="J629" i="1"/>
  <c r="J750" i="1"/>
  <c r="L613" i="1"/>
  <c r="M613" i="1" s="1"/>
  <c r="J713" i="1"/>
  <c r="J91" i="1"/>
  <c r="L702" i="1"/>
  <c r="M702" i="1" s="1"/>
  <c r="L57" i="1"/>
  <c r="M57" i="1" s="1"/>
  <c r="L570" i="1"/>
  <c r="M570" i="1" s="1"/>
  <c r="J720" i="1"/>
  <c r="J734" i="1"/>
  <c r="L750" i="1"/>
  <c r="M750" i="1" s="1"/>
  <c r="J702" i="1"/>
  <c r="L738" i="1"/>
  <c r="M738" i="1" s="1"/>
  <c r="L716" i="1"/>
  <c r="M716" i="1" s="1"/>
  <c r="L577" i="1"/>
  <c r="M577" i="1" s="1"/>
  <c r="D131" i="1"/>
  <c r="J602" i="1"/>
  <c r="L12" i="1"/>
  <c r="M12" i="1" s="1"/>
  <c r="D223" i="1"/>
  <c r="J493" i="1"/>
  <c r="J365" i="1"/>
  <c r="E497" i="1"/>
  <c r="J329" i="1"/>
  <c r="D539" i="1"/>
  <c r="L437" i="1"/>
  <c r="M437" i="1" s="1"/>
  <c r="E345" i="1"/>
  <c r="D305" i="1"/>
  <c r="D363" i="1"/>
  <c r="D306" i="1"/>
  <c r="D327" i="1"/>
  <c r="D561" i="1"/>
  <c r="D491" i="1"/>
  <c r="E528" i="1"/>
  <c r="J323" i="1"/>
  <c r="L339" i="1"/>
  <c r="M339" i="1" s="1"/>
  <c r="J638" i="1"/>
  <c r="J205" i="1"/>
  <c r="L208" i="1"/>
  <c r="M208" i="1" s="1"/>
  <c r="L62" i="1"/>
  <c r="M62" i="1" s="1"/>
  <c r="L196" i="1"/>
  <c r="M196" i="1" s="1"/>
  <c r="J141" i="1"/>
  <c r="L95" i="1"/>
  <c r="M95" i="1" s="1"/>
  <c r="J779" i="1"/>
  <c r="J64" i="1"/>
  <c r="J121" i="1"/>
  <c r="J522" i="1"/>
  <c r="L516" i="1"/>
  <c r="M516" i="1" s="1"/>
  <c r="L568" i="1"/>
  <c r="M568" i="1" s="1"/>
  <c r="L610" i="1"/>
  <c r="M610" i="1" s="1"/>
  <c r="L115" i="1"/>
  <c r="M115" i="1" s="1"/>
  <c r="L753" i="1"/>
  <c r="M753" i="1" s="1"/>
  <c r="L118" i="1"/>
  <c r="M118" i="1" s="1"/>
  <c r="J628" i="1"/>
  <c r="J209" i="1"/>
  <c r="L137" i="1"/>
  <c r="M137" i="1" s="1"/>
  <c r="J377" i="1"/>
  <c r="J119" i="1"/>
  <c r="L134" i="1"/>
  <c r="M134" i="1" s="1"/>
  <c r="L784" i="1"/>
  <c r="M784" i="1" s="1"/>
  <c r="J146" i="1"/>
  <c r="J667" i="1"/>
  <c r="L141" i="1"/>
  <c r="M141" i="1" s="1"/>
  <c r="J630" i="1"/>
  <c r="L215" i="1"/>
  <c r="M215" i="1" s="1"/>
  <c r="L201" i="1"/>
  <c r="M201" i="1" s="1"/>
  <c r="J761" i="1"/>
  <c r="J738" i="1"/>
  <c r="L698" i="1"/>
  <c r="M698" i="1" s="1"/>
  <c r="J50" i="1"/>
  <c r="J742" i="1"/>
  <c r="J727" i="1"/>
  <c r="J743" i="1"/>
  <c r="J285" i="1"/>
  <c r="J745" i="1"/>
  <c r="J95" i="1"/>
  <c r="J379" i="1"/>
  <c r="L297" i="1"/>
  <c r="M297" i="1" s="1"/>
  <c r="L664" i="1"/>
  <c r="M664" i="1" s="1"/>
  <c r="L777" i="1"/>
  <c r="M777" i="1" s="1"/>
  <c r="J299" i="1"/>
  <c r="L713" i="1"/>
  <c r="M713" i="1" s="1"/>
  <c r="L58" i="1"/>
  <c r="M58" i="1" s="1"/>
  <c r="J575" i="1"/>
  <c r="L733" i="1"/>
  <c r="M733" i="1" s="1"/>
  <c r="L291" i="1"/>
  <c r="M291" i="1" s="1"/>
  <c r="G131" i="1"/>
  <c r="J215" i="1"/>
  <c r="E143" i="1"/>
  <c r="AI4" i="12"/>
  <c r="E243" i="1"/>
  <c r="L438" i="1"/>
  <c r="M438" i="1" s="1"/>
  <c r="E383" i="1"/>
  <c r="L455" i="1"/>
  <c r="M455" i="1" s="1"/>
  <c r="D504" i="1"/>
  <c r="L128" i="1"/>
  <c r="M128" i="1" s="1"/>
  <c r="L104" i="1"/>
  <c r="M104" i="1" s="1"/>
  <c r="J520" i="1"/>
  <c r="J195" i="1"/>
  <c r="L129" i="1"/>
  <c r="M129" i="1" s="1"/>
  <c r="J700" i="1"/>
  <c r="J672" i="1"/>
  <c r="L296" i="1"/>
  <c r="M296" i="1" s="1"/>
  <c r="L44" i="1"/>
  <c r="M44" i="1" s="1"/>
  <c r="J718" i="1"/>
  <c r="J776" i="1"/>
  <c r="L767" i="1"/>
  <c r="M767" i="1" s="1"/>
  <c r="L709" i="1"/>
  <c r="M709" i="1" s="1"/>
  <c r="L787" i="1"/>
  <c r="M787" i="1" s="1"/>
  <c r="E285" i="1"/>
  <c r="D636" i="1"/>
  <c r="E749" i="1"/>
  <c r="E577" i="1"/>
  <c r="D759" i="1"/>
  <c r="G608" i="1"/>
  <c r="G757" i="1"/>
  <c r="D127" i="1"/>
  <c r="G125" i="1"/>
  <c r="D149" i="1"/>
  <c r="E114" i="1"/>
  <c r="E102" i="1"/>
  <c r="G138" i="1"/>
  <c r="D104" i="1"/>
  <c r="G105" i="1"/>
  <c r="E115" i="1"/>
  <c r="D197" i="1"/>
  <c r="G117" i="1"/>
  <c r="G114" i="1"/>
  <c r="D722" i="1"/>
  <c r="E53" i="1"/>
  <c r="G722" i="1"/>
  <c r="E520" i="1"/>
  <c r="E61" i="1"/>
  <c r="G786" i="1"/>
  <c r="D90" i="1"/>
  <c r="E377" i="1"/>
  <c r="D43" i="1"/>
  <c r="D210" i="1"/>
  <c r="E668" i="1"/>
  <c r="E60" i="1"/>
  <c r="G203" i="1"/>
  <c r="E201" i="1"/>
  <c r="D203" i="1"/>
  <c r="D201" i="1"/>
  <c r="D295" i="1"/>
  <c r="E786" i="1"/>
  <c r="D668" i="1"/>
  <c r="D692" i="1"/>
  <c r="G701" i="1"/>
  <c r="D701" i="1"/>
  <c r="E725" i="1"/>
  <c r="G730" i="1"/>
  <c r="D247" i="1"/>
  <c r="E350" i="1"/>
  <c r="J342" i="1"/>
  <c r="L139" i="1"/>
  <c r="M139" i="1" s="1"/>
  <c r="J211" i="1"/>
  <c r="J140" i="1"/>
  <c r="L519" i="1"/>
  <c r="M519" i="1" s="1"/>
  <c r="L672" i="1"/>
  <c r="M672" i="1" s="1"/>
  <c r="J775" i="1"/>
  <c r="J43" i="1"/>
  <c r="J730" i="1"/>
  <c r="J752" i="1"/>
  <c r="J723" i="1"/>
  <c r="J724" i="1"/>
  <c r="L719" i="1"/>
  <c r="M719" i="1" s="1"/>
  <c r="E130" i="1"/>
  <c r="L766" i="1"/>
  <c r="M766" i="1" s="1"/>
  <c r="L710" i="1"/>
  <c r="M710" i="1" s="1"/>
  <c r="J709" i="1"/>
  <c r="L604" i="1"/>
  <c r="M604" i="1" s="1"/>
  <c r="L705" i="1"/>
  <c r="M705" i="1" s="1"/>
  <c r="E638" i="1"/>
  <c r="D604" i="1"/>
  <c r="G635" i="1"/>
  <c r="E761" i="1"/>
  <c r="G604" i="1"/>
  <c r="D567" i="1"/>
  <c r="E609" i="1"/>
  <c r="G759" i="1"/>
  <c r="D757" i="1"/>
  <c r="D126" i="1"/>
  <c r="G141" i="1"/>
  <c r="E97" i="1"/>
  <c r="G199" i="1"/>
  <c r="G135" i="1"/>
  <c r="D101" i="1"/>
  <c r="D132" i="1"/>
  <c r="D114" i="1"/>
  <c r="E100" i="1"/>
  <c r="E148" i="1"/>
  <c r="E198" i="1"/>
  <c r="E147" i="1"/>
  <c r="G721" i="1"/>
  <c r="G217" i="1"/>
  <c r="G53" i="1"/>
  <c r="D217" i="1"/>
  <c r="E378" i="1"/>
  <c r="E376" i="1"/>
  <c r="G219" i="1"/>
  <c r="G59" i="1"/>
  <c r="D376" i="1"/>
  <c r="D196" i="1"/>
  <c r="G668" i="1"/>
  <c r="G58" i="1"/>
  <c r="E380" i="1"/>
  <c r="G304" i="1"/>
  <c r="E302" i="1"/>
  <c r="D304" i="1"/>
  <c r="D302" i="1"/>
  <c r="E194" i="1"/>
  <c r="E90" i="1"/>
  <c r="G92" i="1"/>
  <c r="G788" i="1"/>
  <c r="D700" i="1"/>
  <c r="G699" i="1"/>
  <c r="E700" i="1"/>
  <c r="E728" i="1"/>
  <c r="D158" i="1"/>
  <c r="J507" i="1"/>
  <c r="E384" i="1"/>
  <c r="E462" i="1"/>
  <c r="L301" i="1"/>
  <c r="M301" i="1" s="1"/>
  <c r="L520" i="1"/>
  <c r="M520" i="1" s="1"/>
  <c r="L59" i="1"/>
  <c r="M59" i="1" s="1"/>
  <c r="L210" i="1"/>
  <c r="M210" i="1" s="1"/>
  <c r="L202" i="1"/>
  <c r="M202" i="1" s="1"/>
  <c r="L47" i="1"/>
  <c r="M47" i="1" s="1"/>
  <c r="L752" i="1"/>
  <c r="M752" i="1" s="1"/>
  <c r="J774" i="1"/>
  <c r="L703" i="1"/>
  <c r="M703" i="1" s="1"/>
  <c r="L609" i="1"/>
  <c r="M609" i="1" s="1"/>
  <c r="L768" i="1"/>
  <c r="M768" i="1" s="1"/>
  <c r="L749" i="1"/>
  <c r="M749" i="1" s="1"/>
  <c r="G94" i="1"/>
  <c r="E771" i="1"/>
  <c r="G577" i="1"/>
  <c r="D574" i="1"/>
  <c r="G749" i="1"/>
  <c r="G605" i="1"/>
  <c r="D638" i="1"/>
  <c r="E604" i="1"/>
  <c r="E607" i="1"/>
  <c r="D603" i="1"/>
  <c r="E126" i="1"/>
  <c r="E197" i="1"/>
  <c r="G149" i="1"/>
  <c r="G148" i="1"/>
  <c r="E95" i="1"/>
  <c r="G136" i="1"/>
  <c r="D97" i="1"/>
  <c r="E98" i="1"/>
  <c r="G115" i="1"/>
  <c r="G96" i="1"/>
  <c r="G97" i="1"/>
  <c r="D108" i="1"/>
  <c r="D521" i="1"/>
  <c r="E51" i="1"/>
  <c r="E220" i="1"/>
  <c r="D53" i="1"/>
  <c r="D613" i="1"/>
  <c r="G201" i="1"/>
  <c r="D669" i="1"/>
  <c r="D92" i="1"/>
  <c r="G209" i="1"/>
  <c r="E296" i="1"/>
  <c r="D93" i="1"/>
  <c r="D194" i="1"/>
  <c r="E670" i="1"/>
  <c r="D61" i="1"/>
  <c r="E293" i="1"/>
  <c r="E699" i="1"/>
  <c r="G711" i="1"/>
  <c r="G700" i="1"/>
  <c r="G674" i="1"/>
  <c r="D673" i="1"/>
  <c r="E723" i="1"/>
  <c r="D723" i="1"/>
  <c r="D527" i="1"/>
  <c r="D337" i="1"/>
  <c r="J346" i="1"/>
  <c r="J111" i="1"/>
  <c r="J214" i="1"/>
  <c r="L379" i="1"/>
  <c r="M379" i="1" s="1"/>
  <c r="L575" i="1"/>
  <c r="M575" i="1" s="1"/>
  <c r="J693" i="1"/>
  <c r="L374" i="1"/>
  <c r="M374" i="1" s="1"/>
  <c r="J627" i="1"/>
  <c r="J210" i="1"/>
  <c r="L574" i="1"/>
  <c r="M574" i="1" s="1"/>
  <c r="J664" i="1"/>
  <c r="J144" i="1"/>
  <c r="J767" i="1"/>
  <c r="J749" i="1"/>
  <c r="L603" i="1"/>
  <c r="M603" i="1" s="1"/>
  <c r="L748" i="1"/>
  <c r="M748" i="1" s="1"/>
  <c r="L762" i="1"/>
  <c r="M762" i="1" s="1"/>
  <c r="J604" i="1"/>
  <c r="G99" i="1"/>
  <c r="G637" i="1"/>
  <c r="D749" i="1"/>
  <c r="G664" i="1"/>
  <c r="G663" i="1"/>
  <c r="D637" i="1"/>
  <c r="G607" i="1"/>
  <c r="D758" i="1"/>
  <c r="D607" i="1"/>
  <c r="E128" i="1"/>
  <c r="E109" i="1"/>
  <c r="E108" i="1"/>
  <c r="G109" i="1"/>
  <c r="D198" i="1"/>
  <c r="D96" i="1"/>
  <c r="E149" i="1"/>
  <c r="G102" i="1"/>
  <c r="G100" i="1"/>
  <c r="E141" i="1"/>
  <c r="D109" i="1"/>
  <c r="D106" i="1"/>
  <c r="E522" i="1"/>
  <c r="G50" i="1"/>
  <c r="G211" i="1"/>
  <c r="E52" i="1"/>
  <c r="G669" i="1"/>
  <c r="G293" i="1"/>
  <c r="E92" i="1"/>
  <c r="D670" i="1"/>
  <c r="G302" i="1"/>
  <c r="D377" i="1"/>
  <c r="G90" i="1"/>
  <c r="G611" i="1"/>
  <c r="D610" i="1"/>
  <c r="E202" i="1"/>
  <c r="E219" i="1"/>
  <c r="G195" i="1"/>
  <c r="E42" i="1"/>
  <c r="E44" i="1"/>
  <c r="G61" i="1"/>
  <c r="E669" i="1"/>
  <c r="D698" i="1"/>
  <c r="D711" i="1"/>
  <c r="E702" i="1"/>
  <c r="G723" i="1"/>
  <c r="E507" i="1"/>
  <c r="J556" i="1"/>
  <c r="D554" i="1"/>
  <c r="L91" i="1"/>
  <c r="M91" i="1" s="1"/>
  <c r="L48" i="1"/>
  <c r="M48" i="1" s="1"/>
  <c r="L56" i="1"/>
  <c r="M56" i="1" s="1"/>
  <c r="J132" i="1"/>
  <c r="J122" i="1"/>
  <c r="L93" i="1"/>
  <c r="M93" i="1" s="1"/>
  <c r="L665" i="1"/>
  <c r="M665" i="1" s="1"/>
  <c r="J90" i="1"/>
  <c r="J521" i="1"/>
  <c r="J97" i="1"/>
  <c r="L127" i="1"/>
  <c r="M127" i="1" s="1"/>
  <c r="L298" i="1"/>
  <c r="M298" i="1" s="1"/>
  <c r="G144" i="1"/>
  <c r="J747" i="1"/>
  <c r="J768" i="1"/>
  <c r="L772" i="1"/>
  <c r="M772" i="1" s="1"/>
  <c r="L605" i="1"/>
  <c r="M605" i="1" s="1"/>
  <c r="G134" i="1"/>
  <c r="G634" i="1"/>
  <c r="D761" i="1"/>
  <c r="G771" i="1"/>
  <c r="G566" i="1"/>
  <c r="E775" i="1"/>
  <c r="E127" i="1"/>
  <c r="D107" i="1"/>
  <c r="D105" i="1"/>
  <c r="E106" i="1"/>
  <c r="G116" i="1"/>
  <c r="E199" i="1"/>
  <c r="D142" i="1"/>
  <c r="G98" i="1"/>
  <c r="D147" i="1"/>
  <c r="D118" i="1"/>
  <c r="G142" i="1"/>
  <c r="E104" i="1"/>
  <c r="E216" i="1"/>
  <c r="D520" i="1"/>
  <c r="D211" i="1"/>
  <c r="E218" i="1"/>
  <c r="D375" i="1"/>
  <c r="G296" i="1"/>
  <c r="E374" i="1"/>
  <c r="E195" i="1"/>
  <c r="E783" i="1"/>
  <c r="G670" i="1"/>
  <c r="D60" i="1"/>
  <c r="E613" i="1"/>
  <c r="D611" i="1"/>
  <c r="E303" i="1"/>
  <c r="E301" i="1"/>
  <c r="D202" i="1"/>
  <c r="G744" i="1"/>
  <c r="D697" i="1"/>
  <c r="E691" i="1"/>
  <c r="E696" i="1"/>
  <c r="E729" i="1"/>
  <c r="E730" i="1"/>
  <c r="G288" i="1"/>
  <c r="E192" i="1"/>
  <c r="G298" i="1"/>
  <c r="D110" i="1"/>
  <c r="J500" i="1"/>
  <c r="J550" i="1"/>
  <c r="L146" i="1"/>
  <c r="M146" i="1" s="1"/>
  <c r="L109" i="1"/>
  <c r="M109" i="1" s="1"/>
  <c r="J287" i="1"/>
  <c r="J735" i="1"/>
  <c r="L755" i="1"/>
  <c r="M755" i="1" s="1"/>
  <c r="L742" i="1"/>
  <c r="M742" i="1" s="1"/>
  <c r="J671" i="1"/>
  <c r="L216" i="1"/>
  <c r="M216" i="1" s="1"/>
  <c r="J691" i="1"/>
  <c r="J133" i="1"/>
  <c r="L775" i="1"/>
  <c r="M775" i="1" s="1"/>
  <c r="L773" i="1"/>
  <c r="M773" i="1" s="1"/>
  <c r="J603" i="1"/>
  <c r="L708" i="1"/>
  <c r="M708" i="1" s="1"/>
  <c r="J607" i="1"/>
  <c r="E94" i="1"/>
  <c r="G285" i="1"/>
  <c r="E664" i="1"/>
  <c r="G761" i="1"/>
  <c r="E635" i="1"/>
  <c r="G638" i="1"/>
  <c r="D775" i="1"/>
  <c r="E602" i="1"/>
  <c r="E603" i="1"/>
  <c r="G128" i="1"/>
  <c r="E107" i="1"/>
  <c r="D117" i="1"/>
  <c r="E118" i="1"/>
  <c r="G101" i="1"/>
  <c r="G132" i="1"/>
  <c r="G197" i="1"/>
  <c r="D141" i="1"/>
  <c r="E142" i="1"/>
  <c r="E137" i="1"/>
  <c r="E139" i="1"/>
  <c r="D115" i="1"/>
  <c r="D52" i="1"/>
  <c r="D721" i="1"/>
  <c r="D522" i="1"/>
  <c r="E721" i="1"/>
  <c r="E196" i="1"/>
  <c r="D743" i="1"/>
  <c r="D293" i="1"/>
  <c r="G208" i="1"/>
  <c r="G210" i="1"/>
  <c r="D788" i="1"/>
  <c r="E93" i="1"/>
  <c r="D380" i="1"/>
  <c r="D667" i="1"/>
  <c r="G610" i="1"/>
  <c r="D303" i="1"/>
  <c r="D195" i="1"/>
  <c r="E744" i="1"/>
  <c r="G44" i="1"/>
  <c r="D374" i="1"/>
  <c r="G294" i="1"/>
  <c r="G301" i="1"/>
  <c r="D350" i="1"/>
  <c r="J442" i="1"/>
  <c r="E334" i="1"/>
  <c r="J220" i="1"/>
  <c r="L295" i="1"/>
  <c r="M295" i="1" s="1"/>
  <c r="J219" i="1"/>
  <c r="L763" i="1"/>
  <c r="M763" i="1" s="1"/>
  <c r="J756" i="1"/>
  <c r="J609" i="1"/>
  <c r="E99" i="1"/>
  <c r="D566" i="1"/>
  <c r="D285" i="1"/>
  <c r="D634" i="1"/>
  <c r="E637" i="1"/>
  <c r="E663" i="1"/>
  <c r="G775" i="1"/>
  <c r="G603" i="1"/>
  <c r="E757" i="1"/>
  <c r="E125" i="1"/>
  <c r="D133" i="1"/>
  <c r="E135" i="1"/>
  <c r="E136" i="1"/>
  <c r="G95" i="1"/>
  <c r="D148" i="1"/>
  <c r="E138" i="1"/>
  <c r="D139" i="1"/>
  <c r="D140" i="1"/>
  <c r="D102" i="1"/>
  <c r="E103" i="1"/>
  <c r="D100" i="1"/>
  <c r="G216" i="1"/>
  <c r="E521" i="1"/>
  <c r="D216" i="1"/>
  <c r="G218" i="1"/>
  <c r="E785" i="1"/>
  <c r="D294" i="1"/>
  <c r="G60" i="1"/>
  <c r="D782" i="1"/>
  <c r="E294" i="1"/>
  <c r="E193" i="1"/>
  <c r="E295" i="1"/>
  <c r="E610" i="1"/>
  <c r="D59" i="1"/>
  <c r="G202" i="1"/>
  <c r="L410" i="1"/>
  <c r="M410" i="1" s="1"/>
  <c r="L365" i="1"/>
  <c r="M365" i="1" s="1"/>
  <c r="E361" i="1"/>
  <c r="L114" i="1"/>
  <c r="M114" i="1" s="1"/>
  <c r="J636" i="1"/>
  <c r="L55" i="1"/>
  <c r="M55" i="1" s="1"/>
  <c r="J44" i="1"/>
  <c r="J576" i="1"/>
  <c r="J375" i="1"/>
  <c r="L731" i="1"/>
  <c r="M731" i="1" s="1"/>
  <c r="J100" i="1"/>
  <c r="D146" i="1"/>
  <c r="D143" i="1"/>
  <c r="J704" i="1"/>
  <c r="L706" i="1"/>
  <c r="M706" i="1" s="1"/>
  <c r="J708" i="1"/>
  <c r="E134" i="1"/>
  <c r="D664" i="1"/>
  <c r="E567" i="1"/>
  <c r="D663" i="1"/>
  <c r="E636" i="1"/>
  <c r="G602" i="1"/>
  <c r="E758" i="1"/>
  <c r="G609" i="1"/>
  <c r="E759" i="1"/>
  <c r="D128" i="1"/>
  <c r="E116" i="1"/>
  <c r="G106" i="1"/>
  <c r="D200" i="1"/>
  <c r="G108" i="1"/>
  <c r="G198" i="1"/>
  <c r="E105" i="1"/>
  <c r="D135" i="1"/>
  <c r="E140" i="1"/>
  <c r="G139" i="1"/>
  <c r="D98" i="1"/>
  <c r="E96" i="1"/>
  <c r="D50" i="1"/>
  <c r="D218" i="1"/>
  <c r="D51" i="1"/>
  <c r="G52" i="1"/>
  <c r="G784" i="1"/>
  <c r="G782" i="1"/>
  <c r="E667" i="1"/>
  <c r="G783" i="1"/>
  <c r="D787" i="1"/>
  <c r="E209" i="1"/>
  <c r="E208" i="1"/>
  <c r="G612" i="1"/>
  <c r="E611" i="1"/>
  <c r="D379" i="1"/>
  <c r="G303" i="1"/>
  <c r="E304" i="1"/>
  <c r="D301" i="1"/>
  <c r="G43" i="1"/>
  <c r="D570" i="1"/>
  <c r="G123" i="1"/>
  <c r="E754" i="1"/>
  <c r="G286" i="1"/>
  <c r="D777" i="1"/>
  <c r="E629" i="1"/>
  <c r="G110" i="1"/>
  <c r="G726" i="1"/>
  <c r="D58" i="1"/>
  <c r="G51" i="1"/>
  <c r="E121" i="1"/>
  <c r="G576" i="1"/>
  <c r="G774" i="1"/>
  <c r="E206" i="1"/>
  <c r="E517" i="1"/>
  <c r="G192" i="1"/>
  <c r="G573" i="1"/>
  <c r="E519" i="1"/>
  <c r="E753" i="1"/>
  <c r="D129" i="1"/>
  <c r="G633" i="1"/>
  <c r="E287" i="1"/>
  <c r="D62" i="1"/>
  <c r="G770" i="1"/>
  <c r="E741" i="1"/>
  <c r="G299" i="1"/>
  <c r="E709" i="1"/>
  <c r="E738" i="1"/>
  <c r="G738" i="1"/>
  <c r="E745" i="1"/>
  <c r="D628" i="1"/>
  <c r="D707" i="1"/>
  <c r="E569" i="1"/>
  <c r="G703" i="1"/>
  <c r="G292" i="1"/>
  <c r="G719" i="1"/>
  <c r="D606" i="1"/>
  <c r="E765" i="1"/>
  <c r="G720" i="1"/>
  <c r="G705" i="1"/>
  <c r="D752" i="1"/>
  <c r="D693" i="1"/>
  <c r="E750" i="1"/>
  <c r="E752" i="1"/>
  <c r="G628" i="1"/>
  <c r="E110" i="1"/>
  <c r="E56" i="1"/>
  <c r="D111" i="1"/>
  <c r="D674" i="1"/>
  <c r="D725" i="1"/>
  <c r="D691" i="1"/>
  <c r="E711" i="1"/>
  <c r="E43" i="1"/>
  <c r="E612" i="1"/>
  <c r="E379" i="1"/>
  <c r="G200" i="1"/>
  <c r="D116" i="1"/>
  <c r="E101" i="1"/>
  <c r="G758" i="1"/>
  <c r="D99" i="1"/>
  <c r="L788" i="1"/>
  <c r="M788" i="1" s="1"/>
  <c r="D145" i="1"/>
  <c r="J740" i="1"/>
  <c r="J47" i="1"/>
  <c r="D323" i="1"/>
  <c r="G767" i="1"/>
  <c r="E631" i="1"/>
  <c r="G204" i="1"/>
  <c r="G737" i="1"/>
  <c r="D299" i="1"/>
  <c r="E763" i="1"/>
  <c r="D696" i="1"/>
  <c r="E210" i="1"/>
  <c r="E566" i="1"/>
  <c r="G113" i="1"/>
  <c r="E606" i="1"/>
  <c r="G289" i="1"/>
  <c r="E300" i="1"/>
  <c r="D756" i="1"/>
  <c r="E518" i="1"/>
  <c r="G754" i="1"/>
  <c r="G205" i="1"/>
  <c r="G55" i="1"/>
  <c r="D46" i="1"/>
  <c r="E766" i="1"/>
  <c r="G213" i="1"/>
  <c r="E693" i="1"/>
  <c r="E628" i="1"/>
  <c r="G46" i="1"/>
  <c r="D741" i="1"/>
  <c r="D735" i="1"/>
  <c r="E774" i="1"/>
  <c r="E710" i="1"/>
  <c r="E733" i="1"/>
  <c r="D713" i="1"/>
  <c r="E666" i="1"/>
  <c r="D694" i="1"/>
  <c r="G736" i="1"/>
  <c r="G715" i="1"/>
  <c r="G695" i="1"/>
  <c r="D731" i="1"/>
  <c r="D695" i="1"/>
  <c r="D714" i="1"/>
  <c r="E732" i="1"/>
  <c r="D204" i="1"/>
  <c r="D57" i="1"/>
  <c r="E64" i="1"/>
  <c r="E288" i="1"/>
  <c r="G728" i="1"/>
  <c r="G673" i="1"/>
  <c r="G691" i="1"/>
  <c r="G698" i="1"/>
  <c r="D44" i="1"/>
  <c r="E373" i="1"/>
  <c r="G667" i="1"/>
  <c r="D42" i="1"/>
  <c r="D784" i="1"/>
  <c r="G133" i="1"/>
  <c r="D137" i="1"/>
  <c r="G126" i="1"/>
  <c r="E574" i="1"/>
  <c r="J762" i="1"/>
  <c r="J785" i="1"/>
  <c r="J698" i="1"/>
  <c r="J63" i="1"/>
  <c r="E111" i="1"/>
  <c r="D517" i="1"/>
  <c r="G287" i="1"/>
  <c r="D632" i="1"/>
  <c r="D704" i="1"/>
  <c r="G718" i="1"/>
  <c r="E671" i="1"/>
  <c r="G91" i="1"/>
  <c r="E132" i="1"/>
  <c r="J400" i="1"/>
  <c r="D292" i="1"/>
  <c r="D55" i="1"/>
  <c r="D47" i="1"/>
  <c r="G704" i="1"/>
  <c r="D768" i="1"/>
  <c r="G753" i="1"/>
  <c r="D519" i="1"/>
  <c r="D289" i="1"/>
  <c r="D113" i="1"/>
  <c r="D708" i="1"/>
  <c r="G708" i="1"/>
  <c r="D705" i="1"/>
  <c r="D778" i="1"/>
  <c r="E286" i="1"/>
  <c r="D631" i="1"/>
  <c r="D518" i="1"/>
  <c r="E742" i="1"/>
  <c r="G740" i="1"/>
  <c r="D215" i="1"/>
  <c r="E707" i="1"/>
  <c r="E739" i="1"/>
  <c r="E764" i="1"/>
  <c r="D720" i="1"/>
  <c r="D736" i="1"/>
  <c r="D716" i="1"/>
  <c r="D718" i="1"/>
  <c r="D764" i="1"/>
  <c r="E713" i="1"/>
  <c r="G733" i="1"/>
  <c r="G629" i="1"/>
  <c r="E627" i="1"/>
  <c r="E778" i="1"/>
  <c r="D765" i="1"/>
  <c r="E716" i="1"/>
  <c r="E575" i="1"/>
  <c r="E124" i="1"/>
  <c r="D665" i="1"/>
  <c r="D288" i="1"/>
  <c r="D727" i="1"/>
  <c r="G672" i="1"/>
  <c r="G697" i="1"/>
  <c r="D744" i="1"/>
  <c r="G787" i="1"/>
  <c r="D91" i="1"/>
  <c r="G194" i="1"/>
  <c r="G613" i="1"/>
  <c r="D193" i="1"/>
  <c r="D373" i="1"/>
  <c r="D785" i="1"/>
  <c r="E200" i="1"/>
  <c r="D138" i="1"/>
  <c r="G127" i="1"/>
  <c r="E634" i="1"/>
  <c r="J769" i="1"/>
  <c r="L756" i="1"/>
  <c r="M756" i="1" s="1"/>
  <c r="L712" i="1"/>
  <c r="M712" i="1" s="1"/>
  <c r="J129" i="1"/>
  <c r="G742" i="1"/>
  <c r="E113" i="1"/>
  <c r="E714" i="1"/>
  <c r="D290" i="1"/>
  <c r="G666" i="1"/>
  <c r="G63" i="1"/>
  <c r="E672" i="1"/>
  <c r="E117" i="1"/>
  <c r="G121" i="1"/>
  <c r="D121" i="1"/>
  <c r="E772" i="1"/>
  <c r="D755" i="1"/>
  <c r="D214" i="1"/>
  <c r="G212" i="1"/>
  <c r="G569" i="1"/>
  <c r="D192" i="1"/>
  <c r="D774" i="1"/>
  <c r="E204" i="1"/>
  <c r="E762" i="1"/>
  <c r="D119" i="1"/>
  <c r="D205" i="1"/>
  <c r="E720" i="1"/>
  <c r="D206" i="1"/>
  <c r="G773" i="1"/>
  <c r="G772" i="1"/>
  <c r="E576" i="1"/>
  <c r="D734" i="1"/>
  <c r="G756" i="1"/>
  <c r="D740" i="1"/>
  <c r="G568" i="1"/>
  <c r="G706" i="1"/>
  <c r="E212" i="1"/>
  <c r="E708" i="1"/>
  <c r="E568" i="1"/>
  <c r="E299" i="1"/>
  <c r="D733" i="1"/>
  <c r="D745" i="1"/>
  <c r="E717" i="1"/>
  <c r="E695" i="1"/>
  <c r="G717" i="1"/>
  <c r="G751" i="1"/>
  <c r="E779" i="1"/>
  <c r="E777" i="1"/>
  <c r="G764" i="1"/>
  <c r="E129" i="1"/>
  <c r="E705" i="1"/>
  <c r="E727" i="1"/>
  <c r="E674" i="1"/>
  <c r="G696" i="1"/>
  <c r="E375" i="1"/>
  <c r="E787" i="1"/>
  <c r="G42" i="1"/>
  <c r="E58" i="1"/>
  <c r="E211" i="1"/>
  <c r="D199" i="1"/>
  <c r="G140" i="1"/>
  <c r="D125" i="1"/>
  <c r="D771" i="1"/>
  <c r="G636" i="1"/>
  <c r="L789" i="1"/>
  <c r="M789" i="1" s="1"/>
  <c r="L569" i="1"/>
  <c r="M569" i="1" s="1"/>
  <c r="E633" i="1"/>
  <c r="D300" i="1"/>
  <c r="G606" i="1"/>
  <c r="D739" i="1"/>
  <c r="G750" i="1"/>
  <c r="G729" i="1"/>
  <c r="E692" i="1"/>
  <c r="G295" i="1"/>
  <c r="L769" i="1"/>
  <c r="M769" i="1" s="1"/>
  <c r="E703" i="1"/>
  <c r="G291" i="1"/>
  <c r="E55" i="1"/>
  <c r="E47" i="1"/>
  <c r="D710" i="1"/>
  <c r="E740" i="1"/>
  <c r="G111" i="1"/>
  <c r="G54" i="1"/>
  <c r="E207" i="1"/>
  <c r="D748" i="1"/>
  <c r="G762" i="1"/>
  <c r="D112" i="1"/>
  <c r="G297" i="1"/>
  <c r="D122" i="1"/>
  <c r="E291" i="1"/>
  <c r="G570" i="1"/>
  <c r="E665" i="1"/>
  <c r="G575" i="1"/>
  <c r="D766" i="1"/>
  <c r="G735" i="1"/>
  <c r="G572" i="1"/>
  <c r="E734" i="1"/>
  <c r="G734" i="1"/>
  <c r="G665" i="1"/>
  <c r="D213" i="1"/>
  <c r="D703" i="1"/>
  <c r="G765" i="1"/>
  <c r="D630" i="1"/>
  <c r="G627" i="1"/>
  <c r="D776" i="1"/>
  <c r="E715" i="1"/>
  <c r="E630" i="1"/>
  <c r="G129" i="1"/>
  <c r="E48" i="1"/>
  <c r="D48" i="1"/>
  <c r="E673" i="1"/>
  <c r="D702" i="1"/>
  <c r="D219" i="1"/>
  <c r="D209" i="1"/>
  <c r="D378" i="1"/>
  <c r="E50" i="1"/>
  <c r="G137" i="1"/>
  <c r="D103" i="1"/>
  <c r="E608" i="1"/>
  <c r="D577" i="1"/>
  <c r="E605" i="1"/>
  <c r="J786" i="1"/>
  <c r="L207" i="1"/>
  <c r="M207" i="1" s="1"/>
  <c r="J106" i="1"/>
  <c r="J401" i="1"/>
  <c r="G47" i="1"/>
  <c r="E570" i="1"/>
  <c r="E748" i="1"/>
  <c r="E516" i="1"/>
  <c r="E573" i="1"/>
  <c r="G215" i="1"/>
  <c r="D773" i="1"/>
  <c r="E63" i="1"/>
  <c r="G755" i="1"/>
  <c r="G124" i="1"/>
  <c r="G766" i="1"/>
  <c r="E123" i="1"/>
  <c r="D769" i="1"/>
  <c r="G290" i="1"/>
  <c r="G120" i="1"/>
  <c r="E112" i="1"/>
  <c r="E205" i="1"/>
  <c r="D762" i="1"/>
  <c r="D54" i="1"/>
  <c r="G768" i="1"/>
  <c r="E706" i="1"/>
  <c r="E768" i="1"/>
  <c r="G745" i="1"/>
  <c r="G732" i="1"/>
  <c r="D770" i="1"/>
  <c r="G713" i="1"/>
  <c r="E769" i="1"/>
  <c r="D767" i="1"/>
  <c r="D779" i="1"/>
  <c r="E719" i="1"/>
  <c r="D629" i="1"/>
  <c r="G694" i="1"/>
  <c r="G714" i="1"/>
  <c r="G763" i="1"/>
  <c r="E751" i="1"/>
  <c r="G693" i="1"/>
  <c r="G122" i="1"/>
  <c r="E49" i="1"/>
  <c r="D724" i="1"/>
  <c r="D729" i="1"/>
  <c r="D672" i="1"/>
  <c r="E698" i="1"/>
  <c r="E784" i="1"/>
  <c r="E788" i="1"/>
  <c r="G193" i="1"/>
  <c r="D208" i="1"/>
  <c r="G220" i="1"/>
  <c r="G107" i="1"/>
  <c r="G147" i="1"/>
  <c r="D635" i="1"/>
  <c r="L782" i="1"/>
  <c r="M782" i="1" s="1"/>
  <c r="L140" i="1"/>
  <c r="M140" i="1" s="1"/>
  <c r="E319" i="1"/>
  <c r="J475" i="1"/>
  <c r="L478" i="1"/>
  <c r="M478" i="1" s="1"/>
  <c r="J484" i="1"/>
  <c r="L397" i="1"/>
  <c r="M397" i="1" s="1"/>
  <c r="J319" i="1"/>
  <c r="L322" i="1"/>
  <c r="M322" i="1" s="1"/>
  <c r="L466" i="1"/>
  <c r="M466" i="1" s="1"/>
  <c r="L475" i="1"/>
  <c r="M475" i="1" s="1"/>
  <c r="J481" i="1"/>
  <c r="L484" i="1"/>
  <c r="M484" i="1" s="1"/>
  <c r="J490" i="1"/>
  <c r="L493" i="1"/>
  <c r="M493" i="1" s="1"/>
  <c r="J381" i="1"/>
  <c r="L383" i="1"/>
  <c r="M383" i="1" s="1"/>
  <c r="L391" i="1"/>
  <c r="M391" i="1" s="1"/>
  <c r="J316" i="1"/>
  <c r="L319" i="1"/>
  <c r="M319" i="1" s="1"/>
  <c r="J467" i="1"/>
  <c r="J403" i="1"/>
  <c r="J387" i="1"/>
  <c r="L481" i="1"/>
  <c r="M481" i="1" s="1"/>
  <c r="J487" i="1"/>
  <c r="L490" i="1"/>
  <c r="M490" i="1" s="1"/>
  <c r="L381" i="1"/>
  <c r="M381" i="1" s="1"/>
  <c r="J388" i="1"/>
  <c r="L316" i="1"/>
  <c r="M316" i="1" s="1"/>
  <c r="L323" i="1"/>
  <c r="M323" i="1" s="1"/>
  <c r="L403" i="1"/>
  <c r="M403" i="1" s="1"/>
  <c r="L387" i="1"/>
  <c r="M387" i="1" s="1"/>
  <c r="L166" i="1"/>
  <c r="M166" i="1" s="1"/>
  <c r="J477" i="1"/>
  <c r="L479" i="1"/>
  <c r="M479" i="1" s="1"/>
  <c r="J495" i="1"/>
  <c r="L497" i="1"/>
  <c r="M497" i="1" s="1"/>
  <c r="L389" i="1"/>
  <c r="M389" i="1" s="1"/>
  <c r="J396" i="1"/>
  <c r="L353" i="1"/>
  <c r="M353" i="1" s="1"/>
  <c r="L321" i="1"/>
  <c r="M321" i="1" s="1"/>
  <c r="L384" i="1"/>
  <c r="M384" i="1" s="1"/>
  <c r="J474" i="1"/>
  <c r="L486" i="1"/>
  <c r="M486" i="1" s="1"/>
  <c r="J470" i="1"/>
  <c r="L474" i="1"/>
  <c r="M474" i="1" s="1"/>
  <c r="J489" i="1"/>
  <c r="L492" i="1"/>
  <c r="M492" i="1" s="1"/>
  <c r="L394" i="1"/>
  <c r="M394" i="1" s="1"/>
  <c r="L465" i="1"/>
  <c r="M465" i="1" s="1"/>
  <c r="L234" i="1"/>
  <c r="M234" i="1" s="1"/>
  <c r="E536" i="1"/>
  <c r="G177" i="1"/>
  <c r="D416" i="1"/>
  <c r="E22" i="1"/>
  <c r="L31" i="1"/>
  <c r="M31" i="1" s="1"/>
  <c r="D18" i="1"/>
  <c r="L510" i="1"/>
  <c r="M510" i="1" s="1"/>
  <c r="E75" i="1"/>
  <c r="L68" i="1"/>
  <c r="M68" i="1" s="1"/>
  <c r="G29" i="1"/>
  <c r="J67" i="1"/>
  <c r="L183" i="1"/>
  <c r="M183" i="1" s="1"/>
  <c r="D23" i="1"/>
  <c r="G25" i="1"/>
  <c r="L165" i="1"/>
  <c r="M165" i="1" s="1"/>
  <c r="D14" i="1"/>
  <c r="E229" i="1"/>
  <c r="L34" i="1"/>
  <c r="M34" i="1" s="1"/>
  <c r="E172" i="1"/>
  <c r="D152" i="1"/>
  <c r="G255" i="1"/>
  <c r="L87" i="1"/>
  <c r="M87" i="1" s="1"/>
  <c r="E81" i="1"/>
  <c r="G76" i="1"/>
  <c r="D85" i="1"/>
  <c r="E154" i="1"/>
  <c r="J265" i="1"/>
  <c r="E16" i="1"/>
  <c r="E89" i="1"/>
  <c r="L80" i="1"/>
  <c r="M80" i="1" s="1"/>
  <c r="J167" i="1"/>
  <c r="J418" i="1"/>
  <c r="L170" i="1"/>
  <c r="M170" i="1" s="1"/>
  <c r="J165" i="1"/>
  <c r="E509" i="1"/>
  <c r="L26" i="1"/>
  <c r="M26" i="1" s="1"/>
  <c r="G191" i="1"/>
  <c r="J32" i="1"/>
  <c r="J68" i="1"/>
  <c r="J564" i="1"/>
  <c r="J563" i="1"/>
  <c r="J421" i="1"/>
  <c r="L551" i="1"/>
  <c r="M551" i="1" s="1"/>
  <c r="G248" i="1"/>
  <c r="E14" i="1"/>
  <c r="D535" i="1"/>
  <c r="L553" i="1"/>
  <c r="M553" i="1" s="1"/>
  <c r="G186" i="1"/>
  <c r="E162" i="1"/>
  <c r="E69" i="1"/>
  <c r="L184" i="1"/>
  <c r="M184" i="1" s="1"/>
  <c r="G37" i="1"/>
  <c r="G173" i="1"/>
  <c r="E181" i="1"/>
  <c r="L174" i="1"/>
  <c r="M174" i="1" s="1"/>
  <c r="G182" i="1"/>
  <c r="J156" i="1"/>
  <c r="D37" i="1"/>
  <c r="D70" i="1"/>
  <c r="D10" i="1"/>
  <c r="E190" i="1"/>
  <c r="L164" i="1"/>
  <c r="M164" i="1" s="1"/>
  <c r="D411" i="1"/>
  <c r="G245" i="1"/>
  <c r="G239" i="1"/>
  <c r="L448" i="1"/>
  <c r="M448" i="1" s="1"/>
  <c r="G17" i="1"/>
  <c r="J23" i="1"/>
  <c r="D265" i="1"/>
  <c r="J88" i="1"/>
  <c r="D421" i="1"/>
  <c r="D427" i="1"/>
  <c r="E429" i="1"/>
  <c r="G72" i="1"/>
  <c r="G75" i="1"/>
  <c r="J79" i="1"/>
  <c r="Y332" i="12"/>
  <c r="L161" i="1"/>
  <c r="M161" i="1" s="1"/>
  <c r="L536" i="1"/>
  <c r="M536" i="1" s="1"/>
  <c r="D40" i="1"/>
  <c r="D371" i="1"/>
  <c r="J15" i="1"/>
  <c r="D33" i="1"/>
  <c r="D188" i="1"/>
  <c r="G156" i="1"/>
  <c r="L151" i="1"/>
  <c r="M151" i="1" s="1"/>
  <c r="E187" i="1"/>
  <c r="J34" i="1"/>
  <c r="E24" i="1"/>
  <c r="J183" i="1"/>
  <c r="E258" i="1"/>
  <c r="J253" i="1"/>
  <c r="J262" i="1"/>
  <c r="E241" i="1"/>
  <c r="G233" i="1"/>
  <c r="E228" i="1"/>
  <c r="D167" i="1"/>
  <c r="J188" i="1"/>
  <c r="D261" i="1"/>
  <c r="J180" i="1"/>
  <c r="J189" i="1"/>
  <c r="J544" i="1"/>
  <c r="J543" i="1"/>
  <c r="L240" i="1"/>
  <c r="M240" i="1" s="1"/>
  <c r="L408" i="1"/>
  <c r="M408" i="1" s="1"/>
  <c r="E150" i="1"/>
  <c r="L172" i="1"/>
  <c r="M172" i="1" s="1"/>
  <c r="D183" i="1"/>
  <c r="G167" i="1"/>
  <c r="J405" i="1"/>
  <c r="E402" i="1"/>
  <c r="J244" i="1"/>
  <c r="E537" i="1"/>
  <c r="E407" i="1"/>
  <c r="L76" i="1"/>
  <c r="M76" i="1" s="1"/>
  <c r="D82" i="1"/>
  <c r="L545" i="1"/>
  <c r="M545" i="1" s="1"/>
  <c r="D370" i="1"/>
  <c r="L426" i="1"/>
  <c r="M426" i="1" s="1"/>
  <c r="G238" i="1"/>
  <c r="G187" i="1"/>
  <c r="J181" i="1"/>
  <c r="K9" i="1"/>
  <c r="D21" i="1"/>
  <c r="J41" i="1"/>
  <c r="J69" i="1"/>
  <c r="G224" i="1"/>
  <c r="D78" i="1"/>
  <c r="J17" i="1"/>
  <c r="G36" i="1"/>
  <c r="D20" i="1"/>
  <c r="L157" i="1"/>
  <c r="M157" i="1" s="1"/>
  <c r="L30" i="1"/>
  <c r="M30" i="1" s="1"/>
  <c r="L36" i="1"/>
  <c r="M36" i="1" s="1"/>
  <c r="D159" i="1"/>
  <c r="L173" i="1"/>
  <c r="M173" i="1" s="1"/>
  <c r="E225" i="1"/>
  <c r="L514" i="1"/>
  <c r="M514" i="1" s="1"/>
  <c r="L450" i="1"/>
  <c r="M450" i="1" s="1"/>
  <c r="D242" i="1"/>
  <c r="E418" i="1"/>
  <c r="E10" i="1"/>
  <c r="J171" i="1"/>
  <c r="G26" i="1"/>
  <c r="L176" i="1"/>
  <c r="M176" i="1" s="1"/>
  <c r="J404" i="1"/>
  <c r="E222" i="1"/>
  <c r="G168" i="1"/>
  <c r="J12" i="1"/>
  <c r="L150" i="1"/>
  <c r="M150" i="1" s="1"/>
  <c r="L27" i="1"/>
  <c r="M27" i="1" s="1"/>
  <c r="L243" i="1"/>
  <c r="M243" i="1" s="1"/>
  <c r="J237" i="1"/>
  <c r="E168" i="1"/>
  <c r="D564" i="1"/>
  <c r="L542" i="1"/>
  <c r="M542" i="1" s="1"/>
  <c r="L73" i="1"/>
  <c r="M73" i="1" s="1"/>
  <c r="E255" i="1"/>
  <c r="D232" i="1"/>
  <c r="D448" i="1"/>
  <c r="J449" i="1"/>
  <c r="E545" i="1"/>
  <c r="D225" i="1"/>
  <c r="J370" i="1"/>
  <c r="L406" i="1"/>
  <c r="M406" i="1" s="1"/>
  <c r="G21" i="1"/>
  <c r="G30" i="1"/>
  <c r="D25" i="1"/>
  <c r="G150" i="1"/>
  <c r="G189" i="1"/>
  <c r="J178" i="1"/>
  <c r="D19" i="1"/>
  <c r="E625" i="1"/>
  <c r="L168" i="1"/>
  <c r="M168" i="1" s="1"/>
  <c r="J402" i="1"/>
  <c r="D150" i="1"/>
  <c r="G265" i="1"/>
  <c r="D72" i="1"/>
  <c r="D32" i="1"/>
  <c r="D34" i="1"/>
  <c r="E28" i="1"/>
  <c r="L21" i="1"/>
  <c r="M21" i="1" s="1"/>
  <c r="G35" i="1"/>
  <c r="E253" i="1"/>
  <c r="L13" i="1"/>
  <c r="M13" i="1" s="1"/>
  <c r="G66" i="1"/>
  <c r="D252" i="1"/>
  <c r="J154" i="1"/>
  <c r="E25" i="1"/>
  <c r="L534" i="1"/>
  <c r="M534" i="1" s="1"/>
  <c r="J250" i="1"/>
  <c r="J234" i="1"/>
  <c r="J264" i="1"/>
  <c r="L221" i="1"/>
  <c r="M221" i="1" s="1"/>
  <c r="J247" i="1"/>
  <c r="L244" i="1"/>
  <c r="M244" i="1" s="1"/>
  <c r="J411" i="1"/>
  <c r="L515" i="1"/>
  <c r="M515" i="1" s="1"/>
  <c r="J472" i="1"/>
  <c r="L487" i="1"/>
  <c r="M487" i="1" s="1"/>
  <c r="L388" i="1"/>
  <c r="M388" i="1" s="1"/>
  <c r="J468" i="1"/>
  <c r="L472" i="1"/>
  <c r="M472" i="1" s="1"/>
  <c r="L476" i="1"/>
  <c r="M476" i="1" s="1"/>
  <c r="J482" i="1"/>
  <c r="L485" i="1"/>
  <c r="M485" i="1" s="1"/>
  <c r="J491" i="1"/>
  <c r="L494" i="1"/>
  <c r="M494" i="1" s="1"/>
  <c r="J390" i="1"/>
  <c r="L395" i="1"/>
  <c r="M395" i="1" s="1"/>
  <c r="J317" i="1"/>
  <c r="L320" i="1"/>
  <c r="M320" i="1" s="1"/>
  <c r="J479" i="1"/>
  <c r="L482" i="1"/>
  <c r="M482" i="1" s="1"/>
  <c r="L491" i="1"/>
  <c r="M491" i="1" s="1"/>
  <c r="J497" i="1"/>
  <c r="J389" i="1"/>
  <c r="L390" i="1"/>
  <c r="M390" i="1" s="1"/>
  <c r="J353" i="1"/>
  <c r="L317" i="1"/>
  <c r="M317" i="1" s="1"/>
  <c r="J321" i="1"/>
  <c r="J464" i="1"/>
  <c r="J469" i="1"/>
  <c r="J384" i="1"/>
  <c r="J163" i="1"/>
  <c r="C580" i="1"/>
  <c r="F584" i="1"/>
  <c r="C587" i="1"/>
  <c r="C595" i="1"/>
  <c r="F597" i="1"/>
  <c r="C600" i="1"/>
  <c r="F649" i="1"/>
  <c r="C652" i="1"/>
  <c r="F654" i="1"/>
  <c r="C657" i="1"/>
  <c r="F659" i="1"/>
  <c r="F661" i="1"/>
  <c r="C268" i="1"/>
  <c r="C273" i="1"/>
  <c r="C281" i="1"/>
  <c r="F283" i="1"/>
  <c r="F582" i="1"/>
  <c r="C590" i="1"/>
  <c r="F592" i="1"/>
  <c r="C640" i="1"/>
  <c r="F642" i="1"/>
  <c r="C645" i="1"/>
  <c r="F647" i="1"/>
  <c r="J345" i="1"/>
  <c r="J440" i="1"/>
  <c r="J506" i="1"/>
  <c r="J398" i="1"/>
  <c r="J357" i="1"/>
  <c r="L453" i="1"/>
  <c r="M453" i="1" s="1"/>
  <c r="J457" i="1"/>
  <c r="J373" i="1"/>
  <c r="L193" i="1"/>
  <c r="M193" i="1" s="1"/>
  <c r="E85" i="1"/>
  <c r="L22" i="1"/>
  <c r="M22" i="1" s="1"/>
  <c r="L83" i="1"/>
  <c r="M83" i="1" s="1"/>
  <c r="L77" i="1"/>
  <c r="M77" i="1" s="1"/>
  <c r="D38" i="1"/>
  <c r="G264" i="1"/>
  <c r="J259" i="1"/>
  <c r="D154" i="1"/>
  <c r="G83" i="1"/>
  <c r="J176" i="1"/>
  <c r="J16" i="1"/>
  <c r="E155" i="1"/>
  <c r="J31" i="1"/>
  <c r="J185" i="1"/>
  <c r="E257" i="1"/>
  <c r="G77" i="1"/>
  <c r="J422" i="1"/>
  <c r="E232" i="1"/>
  <c r="E246" i="1"/>
  <c r="G33" i="1"/>
  <c r="E264" i="1"/>
  <c r="G170" i="1"/>
  <c r="L156" i="1"/>
  <c r="M156" i="1" s="1"/>
  <c r="E87" i="1"/>
  <c r="L548" i="1"/>
  <c r="M548" i="1" s="1"/>
  <c r="L626" i="1"/>
  <c r="M626" i="1" s="1"/>
  <c r="J349" i="1"/>
  <c r="J515" i="1"/>
  <c r="J407" i="1"/>
  <c r="G79" i="1"/>
  <c r="J158" i="1"/>
  <c r="G266" i="1"/>
  <c r="L435" i="1"/>
  <c r="M435" i="1" s="1"/>
  <c r="E420" i="1"/>
  <c r="L88" i="1"/>
  <c r="M88" i="1" s="1"/>
  <c r="J172" i="1"/>
  <c r="G257" i="1"/>
  <c r="G174" i="1"/>
  <c r="E546" i="1"/>
  <c r="J432" i="1"/>
  <c r="J255" i="1"/>
  <c r="D190" i="1"/>
  <c r="G69" i="1"/>
  <c r="G157" i="1"/>
  <c r="J428" i="1"/>
  <c r="E411" i="1"/>
  <c r="L178" i="1"/>
  <c r="M178" i="1" s="1"/>
  <c r="L11" i="1"/>
  <c r="M11" i="1" s="1"/>
  <c r="J191" i="1"/>
  <c r="G175" i="1"/>
  <c r="J254" i="1"/>
  <c r="D174" i="1"/>
  <c r="G256" i="1"/>
  <c r="E233" i="1"/>
  <c r="D245" i="1"/>
  <c r="L418" i="1"/>
  <c r="M418" i="1" s="1"/>
  <c r="J245" i="1"/>
  <c r="J30" i="1"/>
  <c r="L72" i="1"/>
  <c r="M72" i="1" s="1"/>
  <c r="J260" i="1"/>
  <c r="D170" i="1"/>
  <c r="J89" i="1"/>
  <c r="G159" i="1"/>
  <c r="G86" i="1"/>
  <c r="L175" i="1"/>
  <c r="M175" i="1" s="1"/>
  <c r="E83" i="1"/>
  <c r="D31" i="1"/>
  <c r="D175" i="1"/>
  <c r="L260" i="1"/>
  <c r="M260" i="1" s="1"/>
  <c r="AE10" i="1"/>
  <c r="L549" i="1"/>
  <c r="M549" i="1" s="1"/>
  <c r="J174" i="1"/>
  <c r="J22" i="1"/>
  <c r="G24" i="1"/>
  <c r="D240" i="1"/>
  <c r="D224" i="1"/>
  <c r="D532" i="1"/>
  <c r="L409" i="1"/>
  <c r="M409" i="1" s="1"/>
  <c r="D30" i="1"/>
  <c r="G227" i="1"/>
  <c r="E624" i="1"/>
  <c r="Y1171" i="12"/>
  <c r="J152" i="1"/>
  <c r="D12" i="1"/>
  <c r="G176" i="1"/>
  <c r="G16" i="1"/>
  <c r="L78" i="1"/>
  <c r="M78" i="1" s="1"/>
  <c r="E82" i="1"/>
  <c r="L70" i="1"/>
  <c r="M70" i="1" s="1"/>
  <c r="E158" i="1"/>
  <c r="J76" i="1"/>
  <c r="E38" i="1"/>
  <c r="D538" i="1"/>
  <c r="E535" i="1"/>
  <c r="L230" i="1"/>
  <c r="M230" i="1" s="1"/>
  <c r="D16" i="1"/>
  <c r="G22" i="1"/>
  <c r="D191" i="1"/>
  <c r="J412" i="1"/>
  <c r="G180" i="1"/>
  <c r="E18" i="1"/>
  <c r="L89" i="1"/>
  <c r="M89" i="1" s="1"/>
  <c r="L190" i="1"/>
  <c r="M190" i="1" s="1"/>
  <c r="D347" i="1"/>
  <c r="J625" i="1"/>
  <c r="Y1285" i="12"/>
  <c r="D81" i="1"/>
  <c r="J252" i="1"/>
  <c r="G70" i="1"/>
  <c r="G39" i="1"/>
  <c r="E66" i="1"/>
  <c r="L69" i="1"/>
  <c r="M69" i="1" s="1"/>
  <c r="E13" i="1"/>
  <c r="L187" i="1"/>
  <c r="M187" i="1" s="1"/>
  <c r="D257" i="1"/>
  <c r="L25" i="1"/>
  <c r="M25" i="1" s="1"/>
  <c r="J416" i="1"/>
  <c r="E449" i="1"/>
  <c r="L433" i="1"/>
  <c r="M433" i="1" s="1"/>
  <c r="J75" i="1"/>
  <c r="J173" i="1"/>
  <c r="J513" i="1"/>
  <c r="E223" i="1"/>
  <c r="J227" i="1"/>
  <c r="G73" i="1"/>
  <c r="J431" i="1"/>
  <c r="E166" i="1"/>
  <c r="D45" i="1"/>
  <c r="G625" i="1"/>
  <c r="G67" i="1"/>
  <c r="G84" i="1"/>
  <c r="G258" i="1"/>
  <c r="J151" i="1"/>
  <c r="L266" i="1"/>
  <c r="M266" i="1" s="1"/>
  <c r="E12" i="1"/>
  <c r="L258" i="1"/>
  <c r="M258" i="1" s="1"/>
  <c r="E175" i="1"/>
  <c r="D176" i="1"/>
  <c r="D565" i="1"/>
  <c r="E548" i="1"/>
  <c r="J256" i="1"/>
  <c r="D256" i="1"/>
  <c r="D15" i="1"/>
  <c r="J551" i="1"/>
  <c r="L264" i="1"/>
  <c r="M264" i="1" s="1"/>
  <c r="J166" i="1"/>
  <c r="E452" i="1"/>
  <c r="D168" i="1"/>
  <c r="J65" i="1"/>
  <c r="L678" i="1"/>
  <c r="M678" i="1" s="1"/>
  <c r="L676" i="1"/>
  <c r="M676" i="1" s="1"/>
  <c r="J18" i="1"/>
  <c r="G14" i="1"/>
  <c r="G23" i="1"/>
  <c r="D80" i="1"/>
  <c r="E254" i="1"/>
  <c r="L257" i="1"/>
  <c r="M257" i="1" s="1"/>
  <c r="E36" i="1"/>
  <c r="L81" i="1"/>
  <c r="M81" i="1" s="1"/>
  <c r="J29" i="1"/>
  <c r="J77" i="1"/>
  <c r="G169" i="1"/>
  <c r="L509" i="1"/>
  <c r="M509" i="1" s="1"/>
  <c r="L533" i="1"/>
  <c r="M533" i="1" s="1"/>
  <c r="G68" i="1"/>
  <c r="J28" i="1"/>
  <c r="E538" i="1"/>
  <c r="L229" i="1"/>
  <c r="M229" i="1" s="1"/>
  <c r="E67" i="1"/>
  <c r="D541" i="1"/>
  <c r="G230" i="1"/>
  <c r="E427" i="1"/>
  <c r="G45" i="1"/>
  <c r="D676" i="1"/>
  <c r="D419" i="1"/>
  <c r="D677" i="1"/>
  <c r="AE9" i="1"/>
  <c r="L23" i="1"/>
  <c r="M23" i="1" s="1"/>
  <c r="G183" i="1"/>
  <c r="D546" i="1"/>
  <c r="L247" i="1"/>
  <c r="M247" i="1" s="1"/>
  <c r="L227" i="1"/>
  <c r="M227" i="1" s="1"/>
  <c r="D87" i="1"/>
  <c r="G10" i="1"/>
  <c r="L18" i="1"/>
  <c r="M18" i="1" s="1"/>
  <c r="J248" i="1"/>
  <c r="G163" i="1"/>
  <c r="E406" i="1"/>
  <c r="G184" i="1"/>
  <c r="D446" i="1"/>
  <c r="L677" i="1"/>
  <c r="M677" i="1" s="1"/>
  <c r="J626" i="1"/>
  <c r="J340" i="1"/>
  <c r="J226" i="1"/>
  <c r="E256" i="1"/>
  <c r="L71" i="1"/>
  <c r="M71" i="1" s="1"/>
  <c r="G221" i="1"/>
  <c r="L82" i="1"/>
  <c r="M82" i="1" s="1"/>
  <c r="D187" i="1"/>
  <c r="J347" i="1"/>
  <c r="G675" i="1"/>
  <c r="E626" i="1"/>
  <c r="Y228" i="12"/>
  <c r="C775" i="1"/>
  <c r="F280" i="1"/>
  <c r="C579" i="1"/>
  <c r="F594" i="1"/>
  <c r="J780" i="1"/>
  <c r="C780" i="1"/>
  <c r="G38" i="1"/>
  <c r="L179" i="1"/>
  <c r="M179" i="1" s="1"/>
  <c r="L411" i="1"/>
  <c r="M411" i="1" s="1"/>
  <c r="D186" i="1"/>
  <c r="D226" i="1"/>
  <c r="G234" i="1"/>
  <c r="E760" i="1"/>
  <c r="G626" i="1"/>
  <c r="J781" i="1"/>
  <c r="G13" i="1"/>
  <c r="E623" i="1"/>
  <c r="D781" i="1"/>
  <c r="G259" i="1"/>
  <c r="E182" i="1"/>
  <c r="D24" i="1"/>
  <c r="L162" i="1"/>
  <c r="M162" i="1" s="1"/>
  <c r="J545" i="1"/>
  <c r="E551" i="1"/>
  <c r="L544" i="1"/>
  <c r="M544" i="1" s="1"/>
  <c r="E404" i="1"/>
  <c r="J371" i="1"/>
  <c r="G185" i="1"/>
  <c r="E45" i="1"/>
  <c r="L65" i="1"/>
  <c r="M65" i="1" s="1"/>
  <c r="J676" i="1"/>
  <c r="J623" i="1"/>
  <c r="D623" i="1"/>
  <c r="D626" i="1"/>
  <c r="J45" i="1"/>
  <c r="E347" i="1"/>
  <c r="J538" i="1"/>
  <c r="D228" i="1"/>
  <c r="E534" i="1"/>
  <c r="D414" i="1"/>
  <c r="D407" i="1"/>
  <c r="E164" i="1"/>
  <c r="E185" i="1"/>
  <c r="E184" i="1"/>
  <c r="D368" i="1"/>
  <c r="E409" i="1"/>
  <c r="J224" i="1"/>
  <c r="J13" i="1"/>
  <c r="E565" i="1"/>
  <c r="J409" i="1"/>
  <c r="G624" i="1"/>
  <c r="E675" i="1"/>
  <c r="E678" i="1"/>
  <c r="D624" i="1"/>
  <c r="D678" i="1"/>
  <c r="D675" i="1"/>
  <c r="J760" i="1"/>
  <c r="G65" i="1"/>
  <c r="D551" i="1"/>
  <c r="L543" i="1"/>
  <c r="M543" i="1" s="1"/>
  <c r="L417" i="1"/>
  <c r="M417" i="1" s="1"/>
  <c r="D409" i="1"/>
  <c r="D515" i="1"/>
  <c r="D404" i="1"/>
  <c r="L237" i="1"/>
  <c r="M237" i="1" s="1"/>
  <c r="J239" i="1"/>
  <c r="L538" i="1"/>
  <c r="M538" i="1" s="1"/>
  <c r="D431" i="1"/>
  <c r="D417" i="1"/>
  <c r="D433" i="1"/>
  <c r="G166" i="1"/>
  <c r="L404" i="1"/>
  <c r="M404" i="1" s="1"/>
  <c r="E230" i="1"/>
  <c r="L41" i="1"/>
  <c r="M41" i="1" s="1"/>
  <c r="E676" i="1"/>
  <c r="L624" i="1"/>
  <c r="M624" i="1" s="1"/>
  <c r="G760" i="1"/>
  <c r="J678" i="1"/>
  <c r="G677" i="1"/>
  <c r="J624" i="1"/>
  <c r="G676" i="1"/>
  <c r="L625" i="1"/>
  <c r="M625" i="1" s="1"/>
  <c r="F673" i="1"/>
  <c r="F676" i="1"/>
  <c r="F680" i="1"/>
  <c r="F683" i="1"/>
  <c r="F690" i="1"/>
  <c r="F692" i="1"/>
  <c r="C694" i="1"/>
  <c r="F697" i="1"/>
  <c r="F699" i="1"/>
  <c r="F701" i="1"/>
  <c r="C710" i="1"/>
  <c r="C723" i="1"/>
  <c r="F724" i="1"/>
  <c r="C730" i="1"/>
  <c r="C734" i="1"/>
  <c r="F735" i="1"/>
  <c r="F737" i="1"/>
  <c r="C739" i="1"/>
  <c r="C743" i="1"/>
  <c r="C749" i="1"/>
  <c r="F754" i="1"/>
  <c r="C758" i="1"/>
  <c r="F764" i="1"/>
  <c r="C770" i="1"/>
  <c r="F635" i="1"/>
  <c r="C637" i="1"/>
  <c r="C666" i="1"/>
  <c r="F667" i="1"/>
  <c r="F670" i="1"/>
  <c r="C672" i="1"/>
  <c r="F685" i="1"/>
  <c r="C687" i="1"/>
  <c r="C705" i="1"/>
  <c r="F706" i="1"/>
  <c r="C708" i="1"/>
  <c r="C712" i="1"/>
  <c r="C714" i="1"/>
  <c r="F715" i="1"/>
  <c r="F717" i="1"/>
  <c r="C719" i="1"/>
  <c r="C721" i="1"/>
  <c r="F726" i="1"/>
  <c r="C732" i="1"/>
  <c r="C753" i="1"/>
  <c r="F761" i="1"/>
  <c r="F767" i="1"/>
  <c r="F772" i="1"/>
  <c r="F777" i="1"/>
  <c r="F782" i="1"/>
  <c r="F787" i="1"/>
  <c r="Y365" i="12"/>
  <c r="C785" i="1"/>
  <c r="L449" i="1"/>
  <c r="M449" i="1" s="1"/>
  <c r="D86" i="1"/>
  <c r="D513" i="1"/>
  <c r="J39" i="1"/>
  <c r="D238" i="1"/>
  <c r="L347" i="1"/>
  <c r="M347" i="1" s="1"/>
  <c r="L45" i="1"/>
  <c r="M45" i="1" s="1"/>
  <c r="D760" i="1"/>
  <c r="G678" i="1"/>
  <c r="L623" i="1"/>
  <c r="M623" i="1" s="1"/>
  <c r="E29" i="1"/>
  <c r="E244" i="1"/>
  <c r="D450" i="1"/>
  <c r="J160" i="1"/>
  <c r="E552" i="1"/>
  <c r="J429" i="1"/>
  <c r="J509" i="1"/>
  <c r="J546" i="1"/>
  <c r="D66" i="1"/>
  <c r="D405" i="1"/>
  <c r="E419" i="1"/>
  <c r="E65" i="1"/>
  <c r="L675" i="1"/>
  <c r="M675" i="1" s="1"/>
  <c r="J675" i="1"/>
  <c r="G623" i="1"/>
  <c r="G80" i="1"/>
  <c r="G71" i="1"/>
  <c r="L152" i="1"/>
  <c r="M152" i="1" s="1"/>
  <c r="D88" i="1"/>
  <c r="E40" i="1"/>
  <c r="D435" i="1"/>
  <c r="J240" i="1"/>
  <c r="E541" i="1"/>
  <c r="E245" i="1"/>
  <c r="G243" i="1"/>
  <c r="J419" i="1"/>
  <c r="G222" i="1"/>
  <c r="L564" i="1"/>
  <c r="M564" i="1" s="1"/>
  <c r="J533" i="1"/>
  <c r="J74" i="1"/>
  <c r="L421" i="1"/>
  <c r="M421" i="1" s="1"/>
  <c r="D65" i="1"/>
  <c r="J677" i="1"/>
  <c r="D625" i="1"/>
  <c r="C13" i="1"/>
  <c r="F16" i="1"/>
  <c r="C19" i="1"/>
  <c r="C21" i="1"/>
  <c r="C23" i="1"/>
  <c r="F26" i="1"/>
  <c r="C29" i="1"/>
  <c r="F37" i="1"/>
  <c r="C41" i="1"/>
  <c r="C43" i="1"/>
  <c r="F54" i="1"/>
  <c r="F63" i="1"/>
  <c r="F70" i="1"/>
  <c r="F72" i="1"/>
  <c r="C76" i="1"/>
  <c r="F81" i="1"/>
  <c r="C83" i="1"/>
  <c r="C11" i="1"/>
  <c r="C31" i="1"/>
  <c r="C33" i="1"/>
  <c r="F34" i="1"/>
  <c r="C36" i="1"/>
  <c r="F48" i="1"/>
  <c r="F50" i="1"/>
  <c r="C57" i="1"/>
  <c r="C60" i="1"/>
  <c r="C62" i="1"/>
  <c r="F65" i="1"/>
  <c r="F74" i="1"/>
  <c r="C78" i="1"/>
  <c r="F79" i="1"/>
  <c r="C87" i="1"/>
  <c r="F88" i="1"/>
  <c r="F95" i="1"/>
  <c r="F101" i="1"/>
  <c r="F110" i="1"/>
  <c r="F112" i="1"/>
  <c r="C114" i="1"/>
  <c r="C116" i="1"/>
  <c r="C12" i="1"/>
  <c r="F23" i="1"/>
  <c r="F31" i="1"/>
  <c r="F36" i="1"/>
  <c r="F43" i="1"/>
  <c r="F45" i="1"/>
  <c r="F47" i="1"/>
  <c r="C51" i="1"/>
  <c r="C55" i="1"/>
  <c r="C64" i="1"/>
  <c r="C69" i="1"/>
  <c r="C73" i="1"/>
  <c r="F13" i="1"/>
  <c r="F15" i="1"/>
  <c r="C20" i="1"/>
  <c r="C22" i="1"/>
  <c r="F25" i="1"/>
  <c r="C42" i="1"/>
  <c r="F57" i="1"/>
  <c r="F60" i="1"/>
  <c r="F62" i="1"/>
  <c r="C66" i="1"/>
  <c r="F18" i="1"/>
  <c r="C27" i="1"/>
  <c r="C10" i="1"/>
  <c r="H10" i="1" s="1"/>
  <c r="F12" i="1"/>
  <c r="F28" i="1"/>
  <c r="C32" i="1"/>
  <c r="C44" i="1"/>
  <c r="C46" i="1"/>
  <c r="F53" i="1"/>
  <c r="C9" i="1"/>
  <c r="H9" i="1" s="1"/>
  <c r="C14" i="1"/>
  <c r="C16" i="1"/>
  <c r="F17" i="1"/>
  <c r="F20" i="1"/>
  <c r="F22" i="1"/>
  <c r="F35" i="1"/>
  <c r="C37" i="1"/>
  <c r="F42" i="1"/>
  <c r="F49" i="1"/>
  <c r="C63" i="1"/>
  <c r="F27" i="1"/>
  <c r="F30" i="1"/>
  <c r="C58" i="1"/>
  <c r="F68" i="1"/>
  <c r="F71" i="1"/>
  <c r="F84" i="1"/>
  <c r="F90" i="1"/>
  <c r="C107" i="1"/>
  <c r="C111" i="1"/>
  <c r="C113" i="1"/>
  <c r="C115" i="1"/>
  <c r="C119" i="1"/>
  <c r="F120" i="1"/>
  <c r="C122" i="1"/>
  <c r="F125" i="1"/>
  <c r="C129" i="1"/>
  <c r="F132" i="1"/>
  <c r="C138" i="1"/>
  <c r="F151" i="1"/>
  <c r="F157" i="1"/>
  <c r="C163" i="1"/>
  <c r="F164" i="1"/>
  <c r="F166" i="1"/>
  <c r="F172" i="1"/>
  <c r="C182" i="1"/>
  <c r="C34" i="1"/>
  <c r="F40" i="1"/>
  <c r="C48" i="1"/>
  <c r="F55" i="1"/>
  <c r="F66" i="1"/>
  <c r="F78" i="1"/>
  <c r="F80" i="1"/>
  <c r="C93" i="1"/>
  <c r="F94" i="1"/>
  <c r="C99" i="1"/>
  <c r="C101" i="1"/>
  <c r="C103" i="1"/>
  <c r="F127" i="1"/>
  <c r="C134" i="1"/>
  <c r="C140" i="1"/>
  <c r="C142" i="1"/>
  <c r="C146" i="1"/>
  <c r="C148" i="1"/>
  <c r="F149" i="1"/>
  <c r="F153" i="1"/>
  <c r="F155" i="1"/>
  <c r="C159" i="1"/>
  <c r="F168" i="1"/>
  <c r="F170" i="1"/>
  <c r="C174" i="1"/>
  <c r="C180" i="1"/>
  <c r="F19" i="1"/>
  <c r="C24" i="1"/>
  <c r="C28" i="1"/>
  <c r="F44" i="1"/>
  <c r="F51" i="1"/>
  <c r="C56" i="1"/>
  <c r="C61" i="1"/>
  <c r="C74" i="1"/>
  <c r="F76" i="1"/>
  <c r="C85" i="1"/>
  <c r="C91" i="1"/>
  <c r="C97" i="1"/>
  <c r="F105" i="1"/>
  <c r="F107" i="1"/>
  <c r="F109" i="1"/>
  <c r="F111" i="1"/>
  <c r="F113" i="1"/>
  <c r="F115" i="1"/>
  <c r="F117" i="1"/>
  <c r="F122" i="1"/>
  <c r="C124" i="1"/>
  <c r="C131" i="1"/>
  <c r="C152" i="1"/>
  <c r="C165" i="1"/>
  <c r="C167" i="1"/>
  <c r="F58" i="1"/>
  <c r="C67" i="1"/>
  <c r="F69" i="1"/>
  <c r="C72" i="1"/>
  <c r="C81" i="1"/>
  <c r="F87" i="1"/>
  <c r="C89" i="1"/>
  <c r="F99" i="1"/>
  <c r="F103" i="1"/>
  <c r="C121" i="1"/>
  <c r="C126" i="1"/>
  <c r="C128" i="1"/>
  <c r="F134" i="1"/>
  <c r="F136" i="1"/>
  <c r="F138" i="1"/>
  <c r="F140" i="1"/>
  <c r="F142" i="1"/>
  <c r="C144" i="1"/>
  <c r="C150" i="1"/>
  <c r="C156" i="1"/>
  <c r="C158" i="1"/>
  <c r="F159" i="1"/>
  <c r="F161" i="1"/>
  <c r="C171" i="1"/>
  <c r="C173" i="1"/>
  <c r="F174" i="1"/>
  <c r="F178" i="1"/>
  <c r="F180" i="1"/>
  <c r="C184" i="1"/>
  <c r="C25" i="1"/>
  <c r="C35" i="1"/>
  <c r="F41" i="1"/>
  <c r="F52" i="1"/>
  <c r="F56" i="1"/>
  <c r="F61" i="1"/>
  <c r="F64" i="1"/>
  <c r="C77" i="1"/>
  <c r="F85" i="1"/>
  <c r="F91" i="1"/>
  <c r="C95" i="1"/>
  <c r="F97" i="1"/>
  <c r="C100" i="1"/>
  <c r="C110" i="1"/>
  <c r="C118" i="1"/>
  <c r="F119" i="1"/>
  <c r="F129" i="1"/>
  <c r="C133" i="1"/>
  <c r="F146" i="1"/>
  <c r="F152" i="1"/>
  <c r="F163" i="1"/>
  <c r="F165" i="1"/>
  <c r="F167" i="1"/>
  <c r="C177" i="1"/>
  <c r="C188" i="1"/>
  <c r="F191" i="1"/>
  <c r="C197" i="1"/>
  <c r="C207" i="1"/>
  <c r="F214" i="1"/>
  <c r="C216" i="1"/>
  <c r="F219" i="1"/>
  <c r="F32" i="1"/>
  <c r="F38" i="1"/>
  <c r="C49" i="1"/>
  <c r="C53" i="1"/>
  <c r="C59" i="1"/>
  <c r="F67" i="1"/>
  <c r="C70" i="1"/>
  <c r="C79" i="1"/>
  <c r="F83" i="1"/>
  <c r="F89" i="1"/>
  <c r="F93" i="1"/>
  <c r="C104" i="1"/>
  <c r="C106" i="1"/>
  <c r="C108" i="1"/>
  <c r="C112" i="1"/>
  <c r="F124" i="1"/>
  <c r="F131" i="1"/>
  <c r="C135" i="1"/>
  <c r="C137" i="1"/>
  <c r="C141" i="1"/>
  <c r="F144" i="1"/>
  <c r="F148" i="1"/>
  <c r="F150" i="1"/>
  <c r="C154" i="1"/>
  <c r="C160" i="1"/>
  <c r="C162" i="1"/>
  <c r="C169" i="1"/>
  <c r="C175" i="1"/>
  <c r="C183" i="1"/>
  <c r="F184" i="1"/>
  <c r="F186" i="1"/>
  <c r="C190" i="1"/>
  <c r="F199" i="1"/>
  <c r="F204" i="1"/>
  <c r="C206" i="1"/>
  <c r="F209" i="1"/>
  <c r="C222" i="1"/>
  <c r="C26" i="1"/>
  <c r="C75" i="1"/>
  <c r="C82" i="1"/>
  <c r="C86" i="1"/>
  <c r="C88" i="1"/>
  <c r="C102" i="1"/>
  <c r="F116" i="1"/>
  <c r="F121" i="1"/>
  <c r="F126" i="1"/>
  <c r="F133" i="1"/>
  <c r="C143" i="1"/>
  <c r="C147" i="1"/>
  <c r="F156" i="1"/>
  <c r="C166" i="1"/>
  <c r="F171" i="1"/>
  <c r="F177" i="1"/>
  <c r="C181" i="1"/>
  <c r="F188" i="1"/>
  <c r="F193" i="1"/>
  <c r="F195" i="1"/>
  <c r="C201" i="1"/>
  <c r="C211" i="1"/>
  <c r="F11" i="1"/>
  <c r="C15" i="1"/>
  <c r="F33" i="1"/>
  <c r="C40" i="1"/>
  <c r="F73" i="1"/>
  <c r="F82" i="1"/>
  <c r="F92" i="1"/>
  <c r="F96" i="1"/>
  <c r="F98" i="1"/>
  <c r="C105" i="1"/>
  <c r="C109" i="1"/>
  <c r="F123" i="1"/>
  <c r="F130" i="1"/>
  <c r="C136" i="1"/>
  <c r="F139" i="1"/>
  <c r="F141" i="1"/>
  <c r="F143" i="1"/>
  <c r="F145" i="1"/>
  <c r="AB145" i="1" s="1"/>
  <c r="C149" i="1"/>
  <c r="C155" i="1"/>
  <c r="C161" i="1"/>
  <c r="C170" i="1"/>
  <c r="C176" i="1"/>
  <c r="C178" i="1"/>
  <c r="F179" i="1"/>
  <c r="F183" i="1"/>
  <c r="F185" i="1"/>
  <c r="C189" i="1"/>
  <c r="C194" i="1"/>
  <c r="C196" i="1"/>
  <c r="C214" i="1"/>
  <c r="F218" i="1"/>
  <c r="C117" i="1"/>
  <c r="C127" i="1"/>
  <c r="C132" i="1"/>
  <c r="F173" i="1"/>
  <c r="C187" i="1"/>
  <c r="F197" i="1"/>
  <c r="F201" i="1"/>
  <c r="C221" i="1"/>
  <c r="C225" i="1"/>
  <c r="F228" i="1"/>
  <c r="F235" i="1"/>
  <c r="F247" i="1"/>
  <c r="F251" i="1"/>
  <c r="F253" i="1"/>
  <c r="C263" i="1"/>
  <c r="F287" i="1"/>
  <c r="F292" i="1"/>
  <c r="F298" i="1"/>
  <c r="C307" i="1"/>
  <c r="C310" i="1"/>
  <c r="C313" i="1"/>
  <c r="G314" i="1"/>
  <c r="F318" i="1"/>
  <c r="C320" i="1"/>
  <c r="F321" i="1"/>
  <c r="F331" i="1"/>
  <c r="G337" i="1"/>
  <c r="F344" i="1"/>
  <c r="C349" i="1"/>
  <c r="F350" i="1"/>
  <c r="F356" i="1"/>
  <c r="F359" i="1"/>
  <c r="F362" i="1"/>
  <c r="F363" i="1"/>
  <c r="C368" i="1"/>
  <c r="G370" i="1"/>
  <c r="C372" i="1"/>
  <c r="C94" i="1"/>
  <c r="F137" i="1"/>
  <c r="F154" i="1"/>
  <c r="C164" i="1"/>
  <c r="F189" i="1"/>
  <c r="F192" i="1"/>
  <c r="C195" i="1"/>
  <c r="C209" i="1"/>
  <c r="C213" i="1"/>
  <c r="F230" i="1"/>
  <c r="F232" i="1"/>
  <c r="C234" i="1"/>
  <c r="C237" i="1"/>
  <c r="C239" i="1"/>
  <c r="F241" i="1"/>
  <c r="C243" i="1"/>
  <c r="F244" i="1"/>
  <c r="F249" i="1"/>
  <c r="F257" i="1"/>
  <c r="C261" i="1"/>
  <c r="F265" i="1"/>
  <c r="F285" i="1"/>
  <c r="F294" i="1"/>
  <c r="C297" i="1"/>
  <c r="C302" i="1"/>
  <c r="F304" i="1"/>
  <c r="F308" i="1"/>
  <c r="F311" i="1"/>
  <c r="C317" i="1"/>
  <c r="G318" i="1"/>
  <c r="G321" i="1"/>
  <c r="F323" i="1"/>
  <c r="F326" i="1"/>
  <c r="G327" i="1"/>
  <c r="C329" i="1"/>
  <c r="G331" i="1"/>
  <c r="C333" i="1"/>
  <c r="F336" i="1"/>
  <c r="F340" i="1"/>
  <c r="C342" i="1"/>
  <c r="G344" i="1"/>
  <c r="F29" i="1"/>
  <c r="C71" i="1"/>
  <c r="F77" i="1"/>
  <c r="F100" i="1"/>
  <c r="F106" i="1"/>
  <c r="C123" i="1"/>
  <c r="F169" i="1"/>
  <c r="AB169" i="1" s="1"/>
  <c r="C179" i="1"/>
  <c r="F203" i="1"/>
  <c r="F205" i="1"/>
  <c r="F207" i="1"/>
  <c r="F211" i="1"/>
  <c r="F216" i="1"/>
  <c r="C219" i="1"/>
  <c r="F221" i="1"/>
  <c r="F223" i="1"/>
  <c r="C227" i="1"/>
  <c r="C246" i="1"/>
  <c r="C254" i="1"/>
  <c r="C256" i="1"/>
  <c r="C259" i="1"/>
  <c r="F263" i="1"/>
  <c r="F289" i="1"/>
  <c r="C291" i="1"/>
  <c r="G305" i="1"/>
  <c r="G308" i="1"/>
  <c r="G311" i="1"/>
  <c r="C316" i="1"/>
  <c r="F320" i="1"/>
  <c r="G323" i="1"/>
  <c r="C325" i="1"/>
  <c r="C335" i="1"/>
  <c r="G336" i="1"/>
  <c r="G340" i="1"/>
  <c r="F346" i="1"/>
  <c r="F349" i="1"/>
  <c r="F358" i="1"/>
  <c r="G359" i="1"/>
  <c r="F14" i="1"/>
  <c r="C30" i="1"/>
  <c r="C65" i="1"/>
  <c r="F118" i="1"/>
  <c r="F128" i="1"/>
  <c r="C145" i="1"/>
  <c r="C151" i="1"/>
  <c r="F160" i="1"/>
  <c r="F187" i="1"/>
  <c r="C198" i="1"/>
  <c r="C200" i="1"/>
  <c r="C202" i="1"/>
  <c r="C229" i="1"/>
  <c r="C231" i="1"/>
  <c r="C233" i="1"/>
  <c r="F239" i="1"/>
  <c r="C242" i="1"/>
  <c r="C248" i="1"/>
  <c r="C250" i="1"/>
  <c r="C252" i="1"/>
  <c r="F261" i="1"/>
  <c r="C286" i="1"/>
  <c r="C295" i="1"/>
  <c r="C299" i="1"/>
  <c r="F300" i="1"/>
  <c r="F303" i="1"/>
  <c r="F313" i="1"/>
  <c r="F317" i="1"/>
  <c r="G320" i="1"/>
  <c r="C322" i="1"/>
  <c r="C328" i="1"/>
  <c r="F333" i="1"/>
  <c r="C339" i="1"/>
  <c r="F342" i="1"/>
  <c r="F343" i="1"/>
  <c r="C345" i="1"/>
  <c r="G346" i="1"/>
  <c r="C84" i="1"/>
  <c r="C139" i="1"/>
  <c r="F175" i="1"/>
  <c r="C185" i="1"/>
  <c r="F190" i="1"/>
  <c r="C193" i="1"/>
  <c r="C204" i="1"/>
  <c r="C215" i="1"/>
  <c r="C217" i="1"/>
  <c r="F225" i="1"/>
  <c r="F234" i="1"/>
  <c r="C236" i="1"/>
  <c r="F237" i="1"/>
  <c r="C245" i="1"/>
  <c r="F254" i="1"/>
  <c r="F259" i="1"/>
  <c r="C264" i="1"/>
  <c r="C266" i="1"/>
  <c r="C288" i="1"/>
  <c r="F291" i="1"/>
  <c r="C293" i="1"/>
  <c r="F297" i="1"/>
  <c r="F302" i="1"/>
  <c r="F307" i="1"/>
  <c r="C309" i="1"/>
  <c r="C312" i="1"/>
  <c r="G313" i="1"/>
  <c r="G317" i="1"/>
  <c r="C319" i="1"/>
  <c r="F325" i="1"/>
  <c r="G326" i="1"/>
  <c r="F329" i="1"/>
  <c r="AB330" i="1" s="1"/>
  <c r="C332" i="1"/>
  <c r="G333" i="1"/>
  <c r="C337" i="1"/>
  <c r="F348" i="1"/>
  <c r="G349" i="1"/>
  <c r="C351" i="1"/>
  <c r="G355" i="1"/>
  <c r="C357" i="1"/>
  <c r="C360" i="1"/>
  <c r="F361" i="1"/>
  <c r="C364" i="1"/>
  <c r="C367" i="1"/>
  <c r="F368" i="1"/>
  <c r="C370" i="1"/>
  <c r="C39" i="1"/>
  <c r="F59" i="1"/>
  <c r="C90" i="1"/>
  <c r="C96" i="1"/>
  <c r="F102" i="1"/>
  <c r="C191" i="1"/>
  <c r="C208" i="1"/>
  <c r="C210" i="1"/>
  <c r="C212" i="1"/>
  <c r="F213" i="1"/>
  <c r="C220" i="1"/>
  <c r="C224" i="1"/>
  <c r="F227" i="1"/>
  <c r="F231" i="1"/>
  <c r="C240" i="1"/>
  <c r="F243" i="1"/>
  <c r="F246" i="1"/>
  <c r="F248" i="1"/>
  <c r="F256" i="1"/>
  <c r="C258" i="1"/>
  <c r="C262" i="1"/>
  <c r="F286" i="1"/>
  <c r="C290" i="1"/>
  <c r="F295" i="1"/>
  <c r="C305" i="1"/>
  <c r="C306" i="1"/>
  <c r="G307" i="1"/>
  <c r="F310" i="1"/>
  <c r="F316" i="1"/>
  <c r="C324" i="1"/>
  <c r="G329" i="1"/>
  <c r="F335" i="1"/>
  <c r="F339" i="1"/>
  <c r="C341" i="1"/>
  <c r="G342" i="1"/>
  <c r="G343" i="1"/>
  <c r="F345" i="1"/>
  <c r="F46" i="1"/>
  <c r="F108" i="1"/>
  <c r="AB108" i="1" s="1"/>
  <c r="F114" i="1"/>
  <c r="C120" i="1"/>
  <c r="C125" i="1"/>
  <c r="C130" i="1"/>
  <c r="C157" i="1"/>
  <c r="F181" i="1"/>
  <c r="F196" i="1"/>
  <c r="F198" i="1"/>
  <c r="AB198" i="1" s="1"/>
  <c r="F200" i="1"/>
  <c r="F202" i="1"/>
  <c r="F206" i="1"/>
  <c r="F222" i="1"/>
  <c r="F229" i="1"/>
  <c r="C232" i="1"/>
  <c r="C235" i="1"/>
  <c r="F250" i="1"/>
  <c r="F252" i="1"/>
  <c r="C260" i="1"/>
  <c r="F264" i="1"/>
  <c r="F288" i="1"/>
  <c r="F293" i="1"/>
  <c r="F299" i="1"/>
  <c r="C301" i="1"/>
  <c r="F309" i="1"/>
  <c r="G310" i="1"/>
  <c r="F312" i="1"/>
  <c r="C314" i="1"/>
  <c r="C318" i="1"/>
  <c r="C321" i="1"/>
  <c r="F322" i="1"/>
  <c r="G325" i="1"/>
  <c r="C334" i="1"/>
  <c r="G335" i="1"/>
  <c r="G339" i="1"/>
  <c r="G345" i="1"/>
  <c r="C347" i="1"/>
  <c r="C350" i="1"/>
  <c r="F351" i="1"/>
  <c r="C353" i="1"/>
  <c r="C18" i="1"/>
  <c r="C54" i="1"/>
  <c r="C68" i="1"/>
  <c r="C80" i="1"/>
  <c r="F135" i="1"/>
  <c r="F147" i="1"/>
  <c r="C153" i="1"/>
  <c r="F162" i="1"/>
  <c r="C172" i="1"/>
  <c r="F176" i="1"/>
  <c r="C186" i="1"/>
  <c r="F215" i="1"/>
  <c r="F217" i="1"/>
  <c r="C226" i="1"/>
  <c r="C230" i="1"/>
  <c r="F236" i="1"/>
  <c r="C238" i="1"/>
  <c r="F240" i="1"/>
  <c r="C247" i="1"/>
  <c r="C255" i="1"/>
  <c r="F266" i="1"/>
  <c r="AB266" i="1" s="1"/>
  <c r="C287" i="1"/>
  <c r="C292" i="1"/>
  <c r="C296" i="1"/>
  <c r="C304" i="1"/>
  <c r="F306" i="1"/>
  <c r="G309" i="1"/>
  <c r="G312" i="1"/>
  <c r="F319" i="1"/>
  <c r="G322" i="1"/>
  <c r="C327" i="1"/>
  <c r="F328" i="1"/>
  <c r="C331" i="1"/>
  <c r="F337" i="1"/>
  <c r="AB338" i="1" s="1"/>
  <c r="C344" i="1"/>
  <c r="G348" i="1"/>
  <c r="G351" i="1"/>
  <c r="C356" i="1"/>
  <c r="F86" i="1"/>
  <c r="C199" i="1"/>
  <c r="F224" i="1"/>
  <c r="C241" i="1"/>
  <c r="C308" i="1"/>
  <c r="C323" i="1"/>
  <c r="F327" i="1"/>
  <c r="G347" i="1"/>
  <c r="C354" i="1"/>
  <c r="G356" i="1"/>
  <c r="G360" i="1"/>
  <c r="G362" i="1"/>
  <c r="C369" i="1"/>
  <c r="F372" i="1"/>
  <c r="G379" i="1"/>
  <c r="F384" i="1"/>
  <c r="C387" i="1"/>
  <c r="F391" i="1"/>
  <c r="G393" i="1"/>
  <c r="G396" i="1"/>
  <c r="G399" i="1"/>
  <c r="F402" i="1"/>
  <c r="C404" i="1"/>
  <c r="F405" i="1"/>
  <c r="G406" i="1"/>
  <c r="G407" i="1"/>
  <c r="G410" i="1"/>
  <c r="G413" i="1"/>
  <c r="C415" i="1"/>
  <c r="F416" i="1"/>
  <c r="G417" i="1"/>
  <c r="F428" i="1"/>
  <c r="F431" i="1"/>
  <c r="G434" i="1"/>
  <c r="C436" i="1"/>
  <c r="G438" i="1"/>
  <c r="G444" i="1"/>
  <c r="F447" i="1"/>
  <c r="C449" i="1"/>
  <c r="F450" i="1"/>
  <c r="C455" i="1"/>
  <c r="G457" i="1"/>
  <c r="C467" i="1"/>
  <c r="G468" i="1"/>
  <c r="F472" i="1"/>
  <c r="C474" i="1"/>
  <c r="C491" i="1"/>
  <c r="G495" i="1"/>
  <c r="F499" i="1"/>
  <c r="G500" i="1"/>
  <c r="F503" i="1"/>
  <c r="G504" i="1"/>
  <c r="C506" i="1"/>
  <c r="F508" i="1"/>
  <c r="F511" i="1"/>
  <c r="G515" i="1"/>
  <c r="G523" i="1"/>
  <c r="F526" i="1"/>
  <c r="G527" i="1"/>
  <c r="C529" i="1"/>
  <c r="G530" i="1"/>
  <c r="F532" i="1"/>
  <c r="C535" i="1"/>
  <c r="G537" i="1"/>
  <c r="G544" i="1"/>
  <c r="G548" i="1"/>
  <c r="C552" i="1"/>
  <c r="G564" i="1"/>
  <c r="C566" i="1"/>
  <c r="F568" i="1"/>
  <c r="C570" i="1"/>
  <c r="F575" i="1"/>
  <c r="F104" i="1"/>
  <c r="C205" i="1"/>
  <c r="C294" i="1"/>
  <c r="C348" i="1"/>
  <c r="C352" i="1"/>
  <c r="F364" i="1"/>
  <c r="G367" i="1"/>
  <c r="G372" i="1"/>
  <c r="C374" i="1"/>
  <c r="F375" i="1"/>
  <c r="C377" i="1"/>
  <c r="C381" i="1"/>
  <c r="F383" i="1"/>
  <c r="G384" i="1"/>
  <c r="C390" i="1"/>
  <c r="G392" i="1"/>
  <c r="F398" i="1"/>
  <c r="C401" i="1"/>
  <c r="F412" i="1"/>
  <c r="G416" i="1"/>
  <c r="G423" i="1"/>
  <c r="C425" i="1"/>
  <c r="F426" i="1"/>
  <c r="G428" i="1"/>
  <c r="G431" i="1"/>
  <c r="F433" i="1"/>
  <c r="C442" i="1"/>
  <c r="F443" i="1"/>
  <c r="F446" i="1"/>
  <c r="G447" i="1"/>
  <c r="G450" i="1"/>
  <c r="F452" i="1"/>
  <c r="C459" i="1"/>
  <c r="C461" i="1"/>
  <c r="C466" i="1"/>
  <c r="C470" i="1"/>
  <c r="G475" i="1"/>
  <c r="F477" i="1"/>
  <c r="G478" i="1"/>
  <c r="C481" i="1"/>
  <c r="G483" i="1"/>
  <c r="C485" i="1"/>
  <c r="G486" i="1"/>
  <c r="F489" i="1"/>
  <c r="F492" i="1"/>
  <c r="C494" i="1"/>
  <c r="F502" i="1"/>
  <c r="F507" i="1"/>
  <c r="C510" i="1"/>
  <c r="G511" i="1"/>
  <c r="F519" i="1"/>
  <c r="C521" i="1"/>
  <c r="G522" i="1"/>
  <c r="G526" i="1"/>
  <c r="G533" i="1"/>
  <c r="F536" i="1"/>
  <c r="C539" i="1"/>
  <c r="F540" i="1"/>
  <c r="F543" i="1"/>
  <c r="C546" i="1"/>
  <c r="F550" i="1"/>
  <c r="F553" i="1"/>
  <c r="G554" i="1"/>
  <c r="C556" i="1"/>
  <c r="G557" i="1"/>
  <c r="C559" i="1"/>
  <c r="F560" i="1"/>
  <c r="F562" i="1"/>
  <c r="F567" i="1"/>
  <c r="C574" i="1"/>
  <c r="F210" i="1"/>
  <c r="F220" i="1"/>
  <c r="C253" i="1"/>
  <c r="F258" i="1"/>
  <c r="C289" i="1"/>
  <c r="C300" i="1"/>
  <c r="G328" i="1"/>
  <c r="F334" i="1"/>
  <c r="C340" i="1"/>
  <c r="F354" i="1"/>
  <c r="C359" i="1"/>
  <c r="C361" i="1"/>
  <c r="C363" i="1"/>
  <c r="G364" i="1"/>
  <c r="C366" i="1"/>
  <c r="F369" i="1"/>
  <c r="C371" i="1"/>
  <c r="F378" i="1"/>
  <c r="C380" i="1"/>
  <c r="F382" i="1"/>
  <c r="G383" i="1"/>
  <c r="C386" i="1"/>
  <c r="F387" i="1"/>
  <c r="G388" i="1"/>
  <c r="G391" i="1"/>
  <c r="C394" i="1"/>
  <c r="C397" i="1"/>
  <c r="G402" i="1"/>
  <c r="C408" i="1"/>
  <c r="F409" i="1"/>
  <c r="C414" i="1"/>
  <c r="C418" i="1"/>
  <c r="F419" i="1"/>
  <c r="C421" i="1"/>
  <c r="F422" i="1"/>
  <c r="F427" i="1"/>
  <c r="C435" i="1"/>
  <c r="F436" i="1"/>
  <c r="F437" i="1"/>
  <c r="C439" i="1"/>
  <c r="F440" i="1"/>
  <c r="C445" i="1"/>
  <c r="G446" i="1"/>
  <c r="F449" i="1"/>
  <c r="G456" i="1"/>
  <c r="G464" i="1"/>
  <c r="F467" i="1"/>
  <c r="G472" i="1"/>
  <c r="F482" i="1"/>
  <c r="G489" i="1"/>
  <c r="G492" i="1"/>
  <c r="C496" i="1"/>
  <c r="F497" i="1"/>
  <c r="G499" i="1"/>
  <c r="C501" i="1"/>
  <c r="C505" i="1"/>
  <c r="G508" i="1"/>
  <c r="F513" i="1"/>
  <c r="G514" i="1"/>
  <c r="C524" i="1"/>
  <c r="F529" i="1"/>
  <c r="C531" i="1"/>
  <c r="G536" i="1"/>
  <c r="C542" i="1"/>
  <c r="C545" i="1"/>
  <c r="F547" i="1"/>
  <c r="C549" i="1"/>
  <c r="G550" i="1"/>
  <c r="G560" i="1"/>
  <c r="G563" i="1"/>
  <c r="C565" i="1"/>
  <c r="F566" i="1"/>
  <c r="F570" i="1"/>
  <c r="F572" i="1"/>
  <c r="C576" i="1"/>
  <c r="C98" i="1"/>
  <c r="F194" i="1"/>
  <c r="F242" i="1"/>
  <c r="G319" i="1"/>
  <c r="F324" i="1"/>
  <c r="G334" i="1"/>
  <c r="F352" i="1"/>
  <c r="G354" i="1"/>
  <c r="F357" i="1"/>
  <c r="G369" i="1"/>
  <c r="C373" i="1"/>
  <c r="G382" i="1"/>
  <c r="C385" i="1"/>
  <c r="F390" i="1"/>
  <c r="F395" i="1"/>
  <c r="G398" i="1"/>
  <c r="C400" i="1"/>
  <c r="F404" i="1"/>
  <c r="G405" i="1"/>
  <c r="C407" i="1"/>
  <c r="G409" i="1"/>
  <c r="C411" i="1"/>
  <c r="G412" i="1"/>
  <c r="F415" i="1"/>
  <c r="G419" i="1"/>
  <c r="C424" i="1"/>
  <c r="C429" i="1"/>
  <c r="F430" i="1"/>
  <c r="C432" i="1"/>
  <c r="G433" i="1"/>
  <c r="G437" i="1"/>
  <c r="G440" i="1"/>
  <c r="G443" i="1"/>
  <c r="C448" i="1"/>
  <c r="G452" i="1"/>
  <c r="C458" i="1"/>
  <c r="F459" i="1"/>
  <c r="F462" i="1"/>
  <c r="C469" i="1"/>
  <c r="F474" i="1"/>
  <c r="C476" i="1"/>
  <c r="G477" i="1"/>
  <c r="C479" i="1"/>
  <c r="C487" i="1"/>
  <c r="F491" i="1"/>
  <c r="F494" i="1"/>
  <c r="G503" i="1"/>
  <c r="F506" i="1"/>
  <c r="G507" i="1"/>
  <c r="C512" i="1"/>
  <c r="C516" i="1"/>
  <c r="F518" i="1"/>
  <c r="G519" i="1"/>
  <c r="F521" i="1"/>
  <c r="F525" i="1"/>
  <c r="C527" i="1"/>
  <c r="C528" i="1"/>
  <c r="G529" i="1"/>
  <c r="G532" i="1"/>
  <c r="C534" i="1"/>
  <c r="C538" i="1"/>
  <c r="G540" i="1"/>
  <c r="F546" i="1"/>
  <c r="G547" i="1"/>
  <c r="F552" i="1"/>
  <c r="C555" i="1"/>
  <c r="F556" i="1"/>
  <c r="F577" i="1"/>
  <c r="F182" i="1"/>
  <c r="F226" i="1"/>
  <c r="C265" i="1"/>
  <c r="F314" i="1"/>
  <c r="G324" i="1"/>
  <c r="G352" i="1"/>
  <c r="C355" i="1"/>
  <c r="G357" i="1"/>
  <c r="G361" i="1"/>
  <c r="C365" i="1"/>
  <c r="F374" i="1"/>
  <c r="G375" i="1"/>
  <c r="G378" i="1"/>
  <c r="G387" i="1"/>
  <c r="C389" i="1"/>
  <c r="G390" i="1"/>
  <c r="C393" i="1"/>
  <c r="G395" i="1"/>
  <c r="C403" i="1"/>
  <c r="C417" i="1"/>
  <c r="G422" i="1"/>
  <c r="F425" i="1"/>
  <c r="G426" i="1"/>
  <c r="G427" i="1"/>
  <c r="G430" i="1"/>
  <c r="G436" i="1"/>
  <c r="F442" i="1"/>
  <c r="G449" i="1"/>
  <c r="C451" i="1"/>
  <c r="F455" i="1"/>
  <c r="C457" i="1"/>
  <c r="G459" i="1"/>
  <c r="C465" i="1"/>
  <c r="G467" i="1"/>
  <c r="C473" i="1"/>
  <c r="C484" i="1"/>
  <c r="F485" i="1"/>
  <c r="C490" i="1"/>
  <c r="G491" i="1"/>
  <c r="C493" i="1"/>
  <c r="G494" i="1"/>
  <c r="C500" i="1"/>
  <c r="F501" i="1"/>
  <c r="G502" i="1"/>
  <c r="G506" i="1"/>
  <c r="C509" i="1"/>
  <c r="F510" i="1"/>
  <c r="C515" i="1"/>
  <c r="F517" i="1"/>
  <c r="G521" i="1"/>
  <c r="C523" i="1"/>
  <c r="F524" i="1"/>
  <c r="G525" i="1"/>
  <c r="F531" i="1"/>
  <c r="F535" i="1"/>
  <c r="C537" i="1"/>
  <c r="F539" i="1"/>
  <c r="F542" i="1"/>
  <c r="G543" i="1"/>
  <c r="C551" i="1"/>
  <c r="G553" i="1"/>
  <c r="G556" i="1"/>
  <c r="C558" i="1"/>
  <c r="C561" i="1"/>
  <c r="G562" i="1"/>
  <c r="C564" i="1"/>
  <c r="C569" i="1"/>
  <c r="C571" i="1"/>
  <c r="F574" i="1"/>
  <c r="F158" i="1"/>
  <c r="C285" i="1"/>
  <c r="F301" i="1"/>
  <c r="F305" i="1"/>
  <c r="F366" i="1"/>
  <c r="F371" i="1"/>
  <c r="G374" i="1"/>
  <c r="F377" i="1"/>
  <c r="F381" i="1"/>
  <c r="C384" i="1"/>
  <c r="C392" i="1"/>
  <c r="F397" i="1"/>
  <c r="C399" i="1"/>
  <c r="F401" i="1"/>
  <c r="G404" i="1"/>
  <c r="C406" i="1"/>
  <c r="C410" i="1"/>
  <c r="F411" i="1"/>
  <c r="F414" i="1"/>
  <c r="C420" i="1"/>
  <c r="F432" i="1"/>
  <c r="C434" i="1"/>
  <c r="F435" i="1"/>
  <c r="C438" i="1"/>
  <c r="F439" i="1"/>
  <c r="C444" i="1"/>
  <c r="F445" i="1"/>
  <c r="C447" i="1"/>
  <c r="C453" i="1"/>
  <c r="G455" i="1"/>
  <c r="F461" i="1"/>
  <c r="G462" i="1"/>
  <c r="F466" i="1"/>
  <c r="F470" i="1"/>
  <c r="G474" i="1"/>
  <c r="F476" i="1"/>
  <c r="F479" i="1"/>
  <c r="F481" i="1"/>
  <c r="G482" i="1"/>
  <c r="G485" i="1"/>
  <c r="F487" i="1"/>
  <c r="F496" i="1"/>
  <c r="G497" i="1"/>
  <c r="C504" i="1"/>
  <c r="F512" i="1"/>
  <c r="G513" i="1"/>
  <c r="G518" i="1"/>
  <c r="C520" i="1"/>
  <c r="C530" i="1"/>
  <c r="G531" i="1"/>
  <c r="C533" i="1"/>
  <c r="C541" i="1"/>
  <c r="F545" i="1"/>
  <c r="G546" i="1"/>
  <c r="F549" i="1"/>
  <c r="F559" i="1"/>
  <c r="C573" i="1"/>
  <c r="F576" i="1"/>
  <c r="C92" i="1"/>
  <c r="C168" i="1"/>
  <c r="F212" i="1"/>
  <c r="C223" i="1"/>
  <c r="C228" i="1"/>
  <c r="F233" i="1"/>
  <c r="F238" i="1"/>
  <c r="C244" i="1"/>
  <c r="C249" i="1"/>
  <c r="F255" i="1"/>
  <c r="F260" i="1"/>
  <c r="F290" i="1"/>
  <c r="F296" i="1"/>
  <c r="C311" i="1"/>
  <c r="C326" i="1"/>
  <c r="C336" i="1"/>
  <c r="F341" i="1"/>
  <c r="C346" i="1"/>
  <c r="F355" i="1"/>
  <c r="C358" i="1"/>
  <c r="C362" i="1"/>
  <c r="G366" i="1"/>
  <c r="G371" i="1"/>
  <c r="C376" i="1"/>
  <c r="G377" i="1"/>
  <c r="C379" i="1"/>
  <c r="G381" i="1"/>
  <c r="C383" i="1"/>
  <c r="F385" i="1"/>
  <c r="F386" i="1"/>
  <c r="C388" i="1"/>
  <c r="F389" i="1"/>
  <c r="F394" i="1"/>
  <c r="C396" i="1"/>
  <c r="G397" i="1"/>
  <c r="G401" i="1"/>
  <c r="F403" i="1"/>
  <c r="F408" i="1"/>
  <c r="G411" i="1"/>
  <c r="C413" i="1"/>
  <c r="G415" i="1"/>
  <c r="F418" i="1"/>
  <c r="F421" i="1"/>
  <c r="F424" i="1"/>
  <c r="C428" i="1"/>
  <c r="F429" i="1"/>
  <c r="G439" i="1"/>
  <c r="C441" i="1"/>
  <c r="G442" i="1"/>
  <c r="C450" i="1"/>
  <c r="F451" i="1"/>
  <c r="C460" i="1"/>
  <c r="G461" i="1"/>
  <c r="F465" i="1"/>
  <c r="C468" i="1"/>
  <c r="G470" i="1"/>
  <c r="G476" i="1"/>
  <c r="C478" i="1"/>
  <c r="G481" i="1"/>
  <c r="F490" i="1"/>
  <c r="C492" i="1"/>
  <c r="C495" i="1"/>
  <c r="C503" i="1"/>
  <c r="F505" i="1"/>
  <c r="C507" i="1"/>
  <c r="C508" i="1"/>
  <c r="G510" i="1"/>
  <c r="F516" i="1"/>
  <c r="G517" i="1"/>
  <c r="F528" i="1"/>
  <c r="F534" i="1"/>
  <c r="G535" i="1"/>
  <c r="G539" i="1"/>
  <c r="G542" i="1"/>
  <c r="C544" i="1"/>
  <c r="C548" i="1"/>
  <c r="G549" i="1"/>
  <c r="F551" i="1"/>
  <c r="G552" i="1"/>
  <c r="F555" i="1"/>
  <c r="C557" i="1"/>
  <c r="G559" i="1"/>
  <c r="F561" i="1"/>
  <c r="C563" i="1"/>
  <c r="F565" i="1"/>
  <c r="C568" i="1"/>
  <c r="F569" i="1"/>
  <c r="F571" i="1"/>
  <c r="C203" i="1"/>
  <c r="G306" i="1"/>
  <c r="G316" i="1"/>
  <c r="G341" i="1"/>
  <c r="F365" i="1"/>
  <c r="G368" i="1"/>
  <c r="C375" i="1"/>
  <c r="F380" i="1"/>
  <c r="C391" i="1"/>
  <c r="G394" i="1"/>
  <c r="F400" i="1"/>
  <c r="C405" i="1"/>
  <c r="F75" i="1"/>
  <c r="F208" i="1"/>
  <c r="C218" i="1"/>
  <c r="C257" i="1"/>
  <c r="C298" i="1"/>
  <c r="F332" i="1"/>
  <c r="G350" i="1"/>
  <c r="F353" i="1"/>
  <c r="G363" i="1"/>
  <c r="F373" i="1"/>
  <c r="F376" i="1"/>
  <c r="C378" i="1"/>
  <c r="F379" i="1"/>
  <c r="C382" i="1"/>
  <c r="G386" i="1"/>
  <c r="C398" i="1"/>
  <c r="F399" i="1"/>
  <c r="G400" i="1"/>
  <c r="C402" i="1"/>
  <c r="G403" i="1"/>
  <c r="F407" i="1"/>
  <c r="C412" i="1"/>
  <c r="F413" i="1"/>
  <c r="C416" i="1"/>
  <c r="C192" i="1"/>
  <c r="F245" i="1"/>
  <c r="C251" i="1"/>
  <c r="F262" i="1"/>
  <c r="C303" i="1"/>
  <c r="G332" i="1"/>
  <c r="C343" i="1"/>
  <c r="F347" i="1"/>
  <c r="G353" i="1"/>
  <c r="G358" i="1"/>
  <c r="F360" i="1"/>
  <c r="G365" i="1"/>
  <c r="F367" i="1"/>
  <c r="F370" i="1"/>
  <c r="G373" i="1"/>
  <c r="G376" i="1"/>
  <c r="G380" i="1"/>
  <c r="G385" i="1"/>
  <c r="F388" i="1"/>
  <c r="G389" i="1"/>
  <c r="F392" i="1"/>
  <c r="F393" i="1"/>
  <c r="C395" i="1"/>
  <c r="F396" i="1"/>
  <c r="C409" i="1"/>
  <c r="F410" i="1"/>
  <c r="F417" i="1"/>
  <c r="C419" i="1"/>
  <c r="G420" i="1"/>
  <c r="C422" i="1"/>
  <c r="F423" i="1"/>
  <c r="C426" i="1"/>
  <c r="C430" i="1"/>
  <c r="C433" i="1"/>
  <c r="F438" i="1"/>
  <c r="G441" i="1"/>
  <c r="C443" i="1"/>
  <c r="C446" i="1"/>
  <c r="C452" i="1"/>
  <c r="F456" i="1"/>
  <c r="G458" i="1"/>
  <c r="G460" i="1"/>
  <c r="F464" i="1"/>
  <c r="AB464" i="1" s="1"/>
  <c r="G469" i="1"/>
  <c r="F475" i="1"/>
  <c r="F478" i="1"/>
  <c r="F483" i="1"/>
  <c r="F486" i="1"/>
  <c r="C489" i="1"/>
  <c r="G493" i="1"/>
  <c r="F495" i="1"/>
  <c r="C497" i="1"/>
  <c r="C502" i="1"/>
  <c r="F504" i="1"/>
  <c r="G509" i="1"/>
  <c r="C513" i="1"/>
  <c r="F514" i="1"/>
  <c r="C517" i="1"/>
  <c r="C518" i="1"/>
  <c r="G520" i="1"/>
  <c r="F522" i="1"/>
  <c r="C525" i="1"/>
  <c r="C536" i="1"/>
  <c r="G538" i="1"/>
  <c r="G541" i="1"/>
  <c r="F548" i="1"/>
  <c r="F554" i="1"/>
  <c r="F557" i="1"/>
  <c r="G558" i="1"/>
  <c r="C562" i="1"/>
  <c r="F563" i="1"/>
  <c r="C572" i="1"/>
  <c r="F573" i="1"/>
  <c r="C577" i="1"/>
  <c r="F605" i="1"/>
  <c r="C609" i="1"/>
  <c r="C789" i="1"/>
  <c r="C784" i="1"/>
  <c r="C779" i="1"/>
  <c r="C774" i="1"/>
  <c r="C769" i="1"/>
  <c r="C765" i="1"/>
  <c r="C760" i="1"/>
  <c r="C756" i="1"/>
  <c r="F749" i="1"/>
  <c r="F747" i="1"/>
  <c r="F745" i="1"/>
  <c r="F743" i="1"/>
  <c r="F741" i="1"/>
  <c r="F739" i="1"/>
  <c r="C702" i="1"/>
  <c r="C700" i="1"/>
  <c r="C696" i="1"/>
  <c r="C691" i="1"/>
  <c r="C689" i="1"/>
  <c r="C684" i="1"/>
  <c r="F682" i="1"/>
  <c r="C681" i="1"/>
  <c r="C677" i="1"/>
  <c r="C675" i="1"/>
  <c r="C663" i="1"/>
  <c r="C634" i="1"/>
  <c r="C632" i="1"/>
  <c r="F630" i="1"/>
  <c r="F625" i="1"/>
  <c r="C624" i="1"/>
  <c r="F614" i="1"/>
  <c r="F603" i="1"/>
  <c r="C560" i="1"/>
  <c r="F537" i="1"/>
  <c r="F527" i="1"/>
  <c r="F523" i="1"/>
  <c r="C519" i="1"/>
  <c r="G465" i="1"/>
  <c r="C440" i="1"/>
  <c r="C431" i="1"/>
  <c r="F628" i="1"/>
  <c r="F620" i="1"/>
  <c r="C613" i="1"/>
  <c r="C575" i="1"/>
  <c r="F564" i="1"/>
  <c r="G545" i="1"/>
  <c r="F541" i="1"/>
  <c r="G501" i="1"/>
  <c r="G496" i="1"/>
  <c r="C486" i="1"/>
  <c r="F469" i="1"/>
  <c r="G453" i="1"/>
  <c r="F444" i="1"/>
  <c r="G421" i="1"/>
  <c r="F633" i="1"/>
  <c r="F623" i="1"/>
  <c r="C622" i="1"/>
  <c r="F617" i="1"/>
  <c r="C616" i="1"/>
  <c r="F610" i="1"/>
  <c r="C607" i="1"/>
  <c r="C605" i="1"/>
  <c r="C603" i="1"/>
  <c r="C550" i="1"/>
  <c r="C532" i="1"/>
  <c r="C514" i="1"/>
  <c r="F509" i="1"/>
  <c r="G505" i="1"/>
  <c r="G479" i="1"/>
  <c r="C475" i="1"/>
  <c r="F453" i="1"/>
  <c r="G448" i="1"/>
  <c r="F434" i="1"/>
  <c r="G425" i="1"/>
  <c r="F788" i="1"/>
  <c r="F783" i="1"/>
  <c r="F778" i="1"/>
  <c r="F773" i="1"/>
  <c r="F768" i="1"/>
  <c r="F762" i="1"/>
  <c r="F759" i="1"/>
  <c r="F752" i="1"/>
  <c r="C751" i="1"/>
  <c r="C747" i="1"/>
  <c r="C745" i="1"/>
  <c r="C741" i="1"/>
  <c r="C728" i="1"/>
  <c r="C726" i="1"/>
  <c r="F720" i="1"/>
  <c r="F713" i="1"/>
  <c r="F704" i="1"/>
  <c r="C703" i="1"/>
  <c r="F695" i="1"/>
  <c r="F688" i="1"/>
  <c r="F678" i="1"/>
  <c r="F671" i="1"/>
  <c r="C670" i="1"/>
  <c r="F668" i="1"/>
  <c r="F665" i="1"/>
  <c r="F638" i="1"/>
  <c r="F631" i="1"/>
  <c r="C630" i="1"/>
  <c r="C628" i="1"/>
  <c r="F626" i="1"/>
  <c r="C620" i="1"/>
  <c r="F618" i="1"/>
  <c r="C614" i="1"/>
  <c r="C554" i="1"/>
  <c r="C522" i="1"/>
  <c r="G484" i="1"/>
  <c r="F458" i="1"/>
  <c r="F448" i="1"/>
  <c r="G429" i="1"/>
  <c r="F420" i="1"/>
  <c r="G408" i="1"/>
  <c r="L780" i="1"/>
  <c r="M780" i="1" s="1"/>
  <c r="C786" i="1"/>
  <c r="C781" i="1"/>
  <c r="C776" i="1"/>
  <c r="C771" i="1"/>
  <c r="C766" i="1"/>
  <c r="C764" i="1"/>
  <c r="F757" i="1"/>
  <c r="F733" i="1"/>
  <c r="F731" i="1"/>
  <c r="F729" i="1"/>
  <c r="F722" i="1"/>
  <c r="F718" i="1"/>
  <c r="C717" i="1"/>
  <c r="C715" i="1"/>
  <c r="F711" i="1"/>
  <c r="F709" i="1"/>
  <c r="C706" i="1"/>
  <c r="C699" i="1"/>
  <c r="C697" i="1"/>
  <c r="F693" i="1"/>
  <c r="C685" i="1"/>
  <c r="C676" i="1"/>
  <c r="F674" i="1"/>
  <c r="C664" i="1"/>
  <c r="F636" i="1"/>
  <c r="C635" i="1"/>
  <c r="C625" i="1"/>
  <c r="F615" i="1"/>
  <c r="F611" i="1"/>
  <c r="F608" i="1"/>
  <c r="F558" i="1"/>
  <c r="F544" i="1"/>
  <c r="C540" i="1"/>
  <c r="F530" i="1"/>
  <c r="C526" i="1"/>
  <c r="F500" i="1"/>
  <c r="G490" i="1"/>
  <c r="F484" i="1"/>
  <c r="G473" i="1"/>
  <c r="F468" i="1"/>
  <c r="C464" i="1"/>
  <c r="G424" i="1"/>
  <c r="G414" i="1"/>
  <c r="L781" i="1"/>
  <c r="M781" i="1" s="1"/>
  <c r="F789" i="1"/>
  <c r="F784" i="1"/>
  <c r="F779" i="1"/>
  <c r="F774" i="1"/>
  <c r="F769" i="1"/>
  <c r="C761" i="1"/>
  <c r="C754" i="1"/>
  <c r="F750" i="1"/>
  <c r="F748" i="1"/>
  <c r="F746" i="1"/>
  <c r="F744" i="1"/>
  <c r="F742" i="1"/>
  <c r="F740" i="1"/>
  <c r="F738" i="1"/>
  <c r="C737" i="1"/>
  <c r="C735" i="1"/>
  <c r="F707" i="1"/>
  <c r="C690" i="1"/>
  <c r="C688" i="1"/>
  <c r="F686" i="1"/>
  <c r="C682" i="1"/>
  <c r="C680" i="1"/>
  <c r="C667" i="1"/>
  <c r="C638" i="1"/>
  <c r="C633" i="1"/>
  <c r="F629" i="1"/>
  <c r="F612" i="1"/>
  <c r="F606" i="1"/>
  <c r="F604" i="1"/>
  <c r="C553" i="1"/>
  <c r="G512" i="1"/>
  <c r="F473" i="1"/>
  <c r="D780" i="1"/>
  <c r="C787" i="1"/>
  <c r="C782" i="1"/>
  <c r="C777" i="1"/>
  <c r="C772" i="1"/>
  <c r="C767" i="1"/>
  <c r="C762" i="1"/>
  <c r="C757" i="1"/>
  <c r="F755" i="1"/>
  <c r="C752" i="1"/>
  <c r="C731" i="1"/>
  <c r="C729" i="1"/>
  <c r="F727" i="1"/>
  <c r="F725" i="1"/>
  <c r="C724" i="1"/>
  <c r="C722" i="1"/>
  <c r="F716" i="1"/>
  <c r="C711" i="1"/>
  <c r="C709" i="1"/>
  <c r="C704" i="1"/>
  <c r="F702" i="1"/>
  <c r="C701" i="1"/>
  <c r="F698" i="1"/>
  <c r="C695" i="1"/>
  <c r="C692" i="1"/>
  <c r="C678" i="1"/>
  <c r="C673" i="1"/>
  <c r="C671" i="1"/>
  <c r="C665" i="1"/>
  <c r="F663" i="1"/>
  <c r="F634" i="1"/>
  <c r="F627" i="1"/>
  <c r="C623" i="1"/>
  <c r="F621" i="1"/>
  <c r="C617" i="1"/>
  <c r="C610" i="1"/>
  <c r="F602" i="1"/>
  <c r="G534" i="1"/>
  <c r="F520" i="1"/>
  <c r="G516" i="1"/>
  <c r="F493" i="1"/>
  <c r="C462" i="1"/>
  <c r="F457" i="1"/>
  <c r="G451" i="1"/>
  <c r="G432" i="1"/>
  <c r="E780" i="1"/>
  <c r="F785" i="1"/>
  <c r="F780" i="1"/>
  <c r="F775" i="1"/>
  <c r="F770" i="1"/>
  <c r="F763" i="1"/>
  <c r="F760" i="1"/>
  <c r="C759" i="1"/>
  <c r="F753" i="1"/>
  <c r="C748" i="1"/>
  <c r="C744" i="1"/>
  <c r="F736" i="1"/>
  <c r="C733" i="1"/>
  <c r="C720" i="1"/>
  <c r="F714" i="1"/>
  <c r="C713" i="1"/>
  <c r="F696" i="1"/>
  <c r="F689" i="1"/>
  <c r="F684" i="1"/>
  <c r="C683" i="1"/>
  <c r="F681" i="1"/>
  <c r="F679" i="1"/>
  <c r="F669" i="1"/>
  <c r="C668" i="1"/>
  <c r="C631" i="1"/>
  <c r="C626" i="1"/>
  <c r="F624" i="1"/>
  <c r="F619" i="1"/>
  <c r="C618" i="1"/>
  <c r="C608" i="1"/>
  <c r="C604" i="1"/>
  <c r="G565" i="1"/>
  <c r="G561" i="1"/>
  <c r="C543" i="1"/>
  <c r="G528" i="1"/>
  <c r="G524" i="1"/>
  <c r="C499" i="1"/>
  <c r="C483" i="1"/>
  <c r="F441" i="1"/>
  <c r="C437" i="1"/>
  <c r="G418" i="1"/>
  <c r="F406" i="1"/>
  <c r="G780" i="1"/>
  <c r="E781" i="1"/>
  <c r="C788" i="1"/>
  <c r="C783" i="1"/>
  <c r="C778" i="1"/>
  <c r="C773" i="1"/>
  <c r="C768" i="1"/>
  <c r="F765" i="1"/>
  <c r="F756" i="1"/>
  <c r="C750" i="1"/>
  <c r="C746" i="1"/>
  <c r="C742" i="1"/>
  <c r="C740" i="1"/>
  <c r="F734" i="1"/>
  <c r="F730" i="1"/>
  <c r="F723" i="1"/>
  <c r="C718" i="1"/>
  <c r="C716" i="1"/>
  <c r="F710" i="1"/>
  <c r="C707" i="1"/>
  <c r="F705" i="1"/>
  <c r="F703" i="1"/>
  <c r="F700" i="1"/>
  <c r="C698" i="1"/>
  <c r="F691" i="1"/>
  <c r="C686" i="1"/>
  <c r="F677" i="1"/>
  <c r="F675" i="1"/>
  <c r="C674" i="1"/>
  <c r="F672" i="1"/>
  <c r="F666" i="1"/>
  <c r="C636" i="1"/>
  <c r="F632" i="1"/>
  <c r="C627" i="1"/>
  <c r="C621" i="1"/>
  <c r="C615" i="1"/>
  <c r="C611" i="1"/>
  <c r="C606" i="1"/>
  <c r="C567" i="1"/>
  <c r="G551" i="1"/>
  <c r="F538" i="1"/>
  <c r="F515" i="1"/>
  <c r="C511" i="1"/>
  <c r="G487" i="1"/>
  <c r="C477" i="1"/>
  <c r="C472" i="1"/>
  <c r="G466" i="1"/>
  <c r="C423" i="1"/>
  <c r="G781" i="1"/>
  <c r="F786" i="1"/>
  <c r="F781" i="1"/>
  <c r="F776" i="1"/>
  <c r="F771" i="1"/>
  <c r="F766" i="1"/>
  <c r="C763" i="1"/>
  <c r="F758" i="1"/>
  <c r="C755" i="1"/>
  <c r="F751" i="1"/>
  <c r="C738" i="1"/>
  <c r="C736" i="1"/>
  <c r="F732" i="1"/>
  <c r="F728" i="1"/>
  <c r="C727" i="1"/>
  <c r="C725" i="1"/>
  <c r="F721" i="1"/>
  <c r="F719" i="1"/>
  <c r="F712" i="1"/>
  <c r="F708" i="1"/>
  <c r="F694" i="1"/>
  <c r="C693" i="1"/>
  <c r="F687" i="1"/>
  <c r="C679" i="1"/>
  <c r="C669" i="1"/>
  <c r="F664" i="1"/>
  <c r="F637" i="1"/>
  <c r="C629" i="1"/>
  <c r="F622" i="1"/>
  <c r="C619" i="1"/>
  <c r="F616" i="1"/>
  <c r="F613" i="1"/>
  <c r="C612" i="1"/>
  <c r="F609" i="1"/>
  <c r="F607" i="1"/>
  <c r="C602" i="1"/>
  <c r="G555" i="1"/>
  <c r="C547" i="1"/>
  <c r="F533" i="1"/>
  <c r="C482" i="1"/>
  <c r="F460" i="1"/>
  <c r="C456" i="1"/>
  <c r="G445" i="1"/>
  <c r="G435" i="1"/>
  <c r="C427" i="1"/>
  <c r="F10" i="1"/>
  <c r="C17" i="1"/>
  <c r="F21" i="1"/>
  <c r="F24" i="1"/>
  <c r="C38" i="1"/>
  <c r="F39" i="1"/>
  <c r="C45" i="1"/>
  <c r="C47" i="1"/>
  <c r="C50" i="1"/>
  <c r="C52" i="1"/>
  <c r="Q330" i="1" l="1"/>
  <c r="X330" i="1" s="1"/>
  <c r="AB316" i="1"/>
  <c r="AB67" i="1"/>
  <c r="AD330" i="1"/>
  <c r="H330" i="1"/>
  <c r="AC330" i="1"/>
  <c r="AD338" i="1"/>
  <c r="H338" i="1"/>
  <c r="AC338" i="1"/>
  <c r="P338" i="1"/>
  <c r="R338" i="1" s="1"/>
  <c r="S338" i="1" s="1"/>
  <c r="T338" i="1" s="1"/>
  <c r="AB493" i="1"/>
  <c r="AA338" i="1"/>
  <c r="AB478" i="1"/>
  <c r="AA330" i="1"/>
  <c r="AB224" i="1"/>
  <c r="AB659" i="1"/>
  <c r="AB345" i="1"/>
  <c r="AB17" i="1"/>
  <c r="AB621" i="1"/>
  <c r="AB584" i="1"/>
  <c r="AB653" i="1"/>
  <c r="AB123" i="1"/>
  <c r="AB32" i="1"/>
  <c r="AB489" i="1"/>
  <c r="AB684" i="1"/>
  <c r="AB481" i="1"/>
  <c r="AB39" i="1"/>
  <c r="AB681" i="1"/>
  <c r="AB393" i="1"/>
  <c r="AB255" i="1"/>
  <c r="AB305" i="1"/>
  <c r="AB455" i="1"/>
  <c r="AB616" i="1"/>
  <c r="AB357" i="1"/>
  <c r="AB468" i="1"/>
  <c r="AB523" i="1"/>
  <c r="AB472" i="1"/>
  <c r="AB732" i="1"/>
  <c r="AB771" i="1"/>
  <c r="AB742" i="1"/>
  <c r="AB544" i="1"/>
  <c r="AB630" i="1"/>
  <c r="AB290" i="1"/>
  <c r="AB220" i="1"/>
  <c r="AB661" i="1"/>
  <c r="AB704" i="1"/>
  <c r="AB702" i="1"/>
  <c r="AB677" i="1"/>
  <c r="AB538" i="1"/>
  <c r="AB691" i="1"/>
  <c r="AB773" i="1"/>
  <c r="AB280" i="1"/>
  <c r="AB763" i="1"/>
  <c r="AB226" i="1"/>
  <c r="AB210" i="1"/>
  <c r="AB319" i="1"/>
  <c r="AB217" i="1"/>
  <c r="AB222" i="1"/>
  <c r="AB363" i="1"/>
  <c r="AB331" i="1"/>
  <c r="AB55" i="1"/>
  <c r="AB707" i="1"/>
  <c r="AB582" i="1"/>
  <c r="AB654" i="1"/>
  <c r="AB268" i="1"/>
  <c r="AB24" i="1"/>
  <c r="AB236" i="1"/>
  <c r="AB80" i="1"/>
  <c r="AB427" i="1"/>
  <c r="AB740" i="1"/>
  <c r="AB314" i="1"/>
  <c r="AB499" i="1"/>
  <c r="AB86" i="1"/>
  <c r="AB175" i="1"/>
  <c r="AB160" i="1"/>
  <c r="AB590" i="1"/>
  <c r="AB646" i="1"/>
  <c r="AB513" i="1"/>
  <c r="AB747" i="1"/>
  <c r="AB716" i="1"/>
  <c r="AB367" i="1"/>
  <c r="AB518" i="1"/>
  <c r="AB446" i="1"/>
  <c r="AB205" i="1"/>
  <c r="AB656" i="1"/>
  <c r="AB326" i="1"/>
  <c r="AB107" i="1"/>
  <c r="AB57" i="1"/>
  <c r="AB95" i="1"/>
  <c r="AB687" i="1"/>
  <c r="AB448" i="1"/>
  <c r="AB347" i="1"/>
  <c r="AB400" i="1"/>
  <c r="AB260" i="1"/>
  <c r="AB46" i="1"/>
  <c r="AB193" i="1"/>
  <c r="AB641" i="1"/>
  <c r="AB632" i="1"/>
  <c r="AB611" i="1"/>
  <c r="AB441" i="1"/>
  <c r="AB490" i="1"/>
  <c r="AB415" i="1"/>
  <c r="AB626" i="1"/>
  <c r="AB502" i="1"/>
  <c r="AB351" i="1"/>
  <c r="AB340" i="1"/>
  <c r="AB344" i="1"/>
  <c r="AB133" i="1"/>
  <c r="AB61" i="1"/>
  <c r="AB78" i="1"/>
  <c r="AB336" i="1"/>
  <c r="AB271" i="1"/>
  <c r="AB386" i="1"/>
  <c r="AB404" i="1"/>
  <c r="AB339" i="1"/>
  <c r="AB597" i="1"/>
  <c r="AB368" i="1"/>
  <c r="AB342" i="1"/>
  <c r="AB649" i="1"/>
  <c r="AB373" i="1"/>
  <c r="AB118" i="1"/>
  <c r="AB43" i="1"/>
  <c r="AB644" i="1"/>
  <c r="AB781" i="1"/>
  <c r="AB720" i="1"/>
  <c r="AB743" i="1"/>
  <c r="AB528" i="1"/>
  <c r="AB465" i="1"/>
  <c r="AB496" i="1"/>
  <c r="AB302" i="1"/>
  <c r="AB96" i="1"/>
  <c r="AB725" i="1"/>
  <c r="AB779" i="1"/>
  <c r="AB75" i="1"/>
  <c r="AB385" i="1"/>
  <c r="AB114" i="1"/>
  <c r="AB162" i="1"/>
  <c r="AB64" i="1"/>
  <c r="AB737" i="1"/>
  <c r="AB457" i="1"/>
  <c r="AB521" i="1"/>
  <c r="AB599" i="1"/>
  <c r="AB282" i="1"/>
  <c r="AD560" i="12"/>
  <c r="AB756" i="1"/>
  <c r="AB397" i="1"/>
  <c r="AB430" i="1"/>
  <c r="AB135" i="1"/>
  <c r="AB103" i="1"/>
  <c r="AB120" i="1"/>
  <c r="AB579" i="1"/>
  <c r="AB709" i="1"/>
  <c r="AB550" i="1"/>
  <c r="AB228" i="1"/>
  <c r="AB183" i="1"/>
  <c r="AB152" i="1"/>
  <c r="AB142" i="1"/>
  <c r="AB58" i="1"/>
  <c r="AB406" i="1"/>
  <c r="AB554" i="1"/>
  <c r="AB438" i="1"/>
  <c r="AB376" i="1"/>
  <c r="AB776" i="1"/>
  <c r="AB723" i="1"/>
  <c r="AB769" i="1"/>
  <c r="AB527" i="1"/>
  <c r="AB614" i="1"/>
  <c r="AB301" i="1"/>
  <c r="AB242" i="1"/>
  <c r="AB440" i="1"/>
  <c r="AB128" i="1"/>
  <c r="AB140" i="1"/>
  <c r="AB19" i="1"/>
  <c r="AB70" i="1"/>
  <c r="AB591" i="1"/>
  <c r="AB274" i="1"/>
  <c r="AB572" i="1"/>
  <c r="AB72" i="1"/>
  <c r="AB696" i="1"/>
  <c r="AB548" i="1"/>
  <c r="AB410" i="1"/>
  <c r="AB470" i="1"/>
  <c r="AB566" i="1"/>
  <c r="AB412" i="1"/>
  <c r="AB254" i="1"/>
  <c r="AB257" i="1"/>
  <c r="AB287" i="1"/>
  <c r="AB658" i="1"/>
  <c r="AB284" i="1"/>
  <c r="AB279" i="1"/>
  <c r="AB785" i="1"/>
  <c r="AB663" i="1"/>
  <c r="AB612" i="1"/>
  <c r="AB774" i="1"/>
  <c r="AB560" i="1"/>
  <c r="AB246" i="1"/>
  <c r="AB232" i="1"/>
  <c r="AB91" i="1"/>
  <c r="AB381" i="1"/>
  <c r="AB501" i="1"/>
  <c r="AB240" i="1"/>
  <c r="AB252" i="1"/>
  <c r="AB92" i="1"/>
  <c r="AB156" i="1"/>
  <c r="AB129" i="1"/>
  <c r="AB85" i="1"/>
  <c r="AB277" i="1"/>
  <c r="AB685" i="1"/>
  <c r="AB693" i="1"/>
  <c r="AB718" i="1"/>
  <c r="AB618" i="1"/>
  <c r="AB456" i="1"/>
  <c r="AB424" i="1"/>
  <c r="AB398" i="1"/>
  <c r="AB237" i="1"/>
  <c r="AB190" i="1"/>
  <c r="AB197" i="1"/>
  <c r="AB195" i="1"/>
  <c r="AB131" i="1"/>
  <c r="AB83" i="1"/>
  <c r="AB28" i="1"/>
  <c r="AB787" i="1"/>
  <c r="AB701" i="1"/>
  <c r="AB602" i="1"/>
  <c r="AB762" i="1"/>
  <c r="AB355" i="1"/>
  <c r="AB187" i="1"/>
  <c r="AB782" i="1"/>
  <c r="AB276" i="1"/>
  <c r="AB390" i="1"/>
  <c r="AB178" i="1"/>
  <c r="AB166" i="1"/>
  <c r="AB50" i="1"/>
  <c r="AB580" i="1"/>
  <c r="AB605" i="1"/>
  <c r="AB531" i="1"/>
  <c r="AB665" i="1"/>
  <c r="AB494" i="1"/>
  <c r="AB333" i="1"/>
  <c r="AB736" i="1"/>
  <c r="AB738" i="1"/>
  <c r="AB453" i="1"/>
  <c r="AB475" i="1"/>
  <c r="AB324" i="1"/>
  <c r="AB364" i="1"/>
  <c r="AB361" i="1"/>
  <c r="AB358" i="1"/>
  <c r="AB126" i="1"/>
  <c r="AB174" i="1"/>
  <c r="AB48" i="1"/>
  <c r="AB594" i="1"/>
  <c r="AB647" i="1"/>
  <c r="AB585" i="1"/>
  <c r="AB607" i="1"/>
  <c r="AB711" i="1"/>
  <c r="AB546" i="1"/>
  <c r="AB568" i="1"/>
  <c r="AB185" i="1"/>
  <c r="AB164" i="1"/>
  <c r="AB15" i="1"/>
  <c r="AB637" i="1"/>
  <c r="AB730" i="1"/>
  <c r="AB755" i="1"/>
  <c r="AB396" i="1"/>
  <c r="AB370" i="1"/>
  <c r="AB353" i="1"/>
  <c r="AB571" i="1"/>
  <c r="AB551" i="1"/>
  <c r="AB408" i="1"/>
  <c r="AB377" i="1"/>
  <c r="AB425" i="1"/>
  <c r="AB492" i="1"/>
  <c r="AB181" i="1"/>
  <c r="AB102" i="1"/>
  <c r="AB234" i="1"/>
  <c r="AB349" i="1"/>
  <c r="AB308" i="1"/>
  <c r="AB173" i="1"/>
  <c r="AB138" i="1"/>
  <c r="AB13" i="1"/>
  <c r="AB63" i="1"/>
  <c r="AB671" i="1"/>
  <c r="AB444" i="1"/>
  <c r="AB576" i="1"/>
  <c r="AB433" i="1"/>
  <c r="AB321" i="1"/>
  <c r="AB124" i="1"/>
  <c r="AB694" i="1"/>
  <c r="AB714" i="1"/>
  <c r="AB484" i="1"/>
  <c r="AB262" i="1"/>
  <c r="AB751" i="1"/>
  <c r="AB624" i="1"/>
  <c r="AB473" i="1"/>
  <c r="AB768" i="1"/>
  <c r="AB403" i="1"/>
  <c r="AB526" i="1"/>
  <c r="AB147" i="1"/>
  <c r="AB231" i="1"/>
  <c r="AB325" i="1"/>
  <c r="AB106" i="1"/>
  <c r="AB204" i="1"/>
  <c r="AB76" i="1"/>
  <c r="AB157" i="1"/>
  <c r="AB34" i="1"/>
  <c r="AB515" i="1"/>
  <c r="AB414" i="1"/>
  <c r="AB329" i="1"/>
  <c r="AB311" i="1"/>
  <c r="AB460" i="1"/>
  <c r="AB559" i="1"/>
  <c r="AB177" i="1"/>
  <c r="AB52" i="1"/>
  <c r="AB115" i="1"/>
  <c r="AB683" i="1"/>
  <c r="AB272" i="1"/>
  <c r="AB536" i="1"/>
  <c r="AB450" i="1"/>
  <c r="AB297" i="1"/>
  <c r="AB249" i="1"/>
  <c r="AB209" i="1"/>
  <c r="AB30" i="1"/>
  <c r="AB36" i="1"/>
  <c r="AB700" i="1"/>
  <c r="AB380" i="1"/>
  <c r="AB429" i="1"/>
  <c r="AB436" i="1"/>
  <c r="AB100" i="1"/>
  <c r="AB150" i="1"/>
  <c r="AB69" i="1"/>
  <c r="AB767" i="1"/>
  <c r="AB629" i="1"/>
  <c r="AB746" i="1"/>
  <c r="AB789" i="1"/>
  <c r="AB509" i="1"/>
  <c r="AB563" i="1"/>
  <c r="AB423" i="1"/>
  <c r="AB565" i="1"/>
  <c r="AB366" i="1"/>
  <c r="AB467" i="1"/>
  <c r="AB553" i="1"/>
  <c r="AB286" i="1"/>
  <c r="AB216" i="1"/>
  <c r="AB113" i="1"/>
  <c r="AB555" i="1"/>
  <c r="AB533" i="1"/>
  <c r="AB758" i="1"/>
  <c r="AB634" i="1"/>
  <c r="AB729" i="1"/>
  <c r="AB542" i="1"/>
  <c r="AB462" i="1"/>
  <c r="AB511" i="1"/>
  <c r="AB294" i="1"/>
  <c r="AB90" i="1"/>
  <c r="AB596" i="1"/>
  <c r="AB760" i="1"/>
  <c r="AB21" i="1"/>
  <c r="AB215" i="1"/>
  <c r="AB293" i="1"/>
  <c r="AB541" i="1"/>
  <c r="AB388" i="1"/>
  <c r="AB669" i="1"/>
  <c r="AB753" i="1"/>
  <c r="AB727" i="1"/>
  <c r="AB604" i="1"/>
  <c r="AB420" i="1"/>
  <c r="AB557" i="1"/>
  <c r="AB486" i="1"/>
  <c r="AB208" i="1"/>
  <c r="AB418" i="1"/>
  <c r="AB389" i="1"/>
  <c r="AB543" i="1"/>
  <c r="AB431" i="1"/>
  <c r="AB202" i="1"/>
  <c r="AB265" i="1"/>
  <c r="AB22" i="1"/>
  <c r="AB47" i="1"/>
  <c r="AB110" i="1"/>
  <c r="AB673" i="1"/>
  <c r="AC52" i="1"/>
  <c r="AD52" i="1"/>
  <c r="AA52" i="1"/>
  <c r="AA761" i="1"/>
  <c r="AC761" i="1"/>
  <c r="AD761" i="1"/>
  <c r="AA670" i="1"/>
  <c r="AC670" i="1"/>
  <c r="AD670" i="1"/>
  <c r="AC575" i="1"/>
  <c r="AA575" i="1"/>
  <c r="AD575" i="1"/>
  <c r="AC756" i="1"/>
  <c r="AD756" i="1"/>
  <c r="AA756" i="1"/>
  <c r="AA358" i="1"/>
  <c r="AC358" i="1"/>
  <c r="AD358" i="1"/>
  <c r="AA384" i="1"/>
  <c r="AC384" i="1"/>
  <c r="AD384" i="1"/>
  <c r="AA531" i="1"/>
  <c r="AC531" i="1"/>
  <c r="AD531" i="1"/>
  <c r="AA198" i="1"/>
  <c r="AC198" i="1"/>
  <c r="AD198" i="1"/>
  <c r="AA213" i="1"/>
  <c r="AC213" i="1"/>
  <c r="AD213" i="1"/>
  <c r="AA131" i="1"/>
  <c r="AC131" i="1"/>
  <c r="AD131" i="1"/>
  <c r="AC658" i="1"/>
  <c r="AD658" i="1"/>
  <c r="AA658" i="1"/>
  <c r="AC277" i="1"/>
  <c r="AD277" i="1"/>
  <c r="AA277" i="1"/>
  <c r="AC629" i="1"/>
  <c r="AD629" i="1"/>
  <c r="AA629" i="1"/>
  <c r="AD773" i="1"/>
  <c r="AC773" i="1"/>
  <c r="AA773" i="1"/>
  <c r="AD713" i="1"/>
  <c r="AA713" i="1"/>
  <c r="AC713" i="1"/>
  <c r="AD787" i="1"/>
  <c r="AA787" i="1"/>
  <c r="AC787" i="1"/>
  <c r="AA664" i="1"/>
  <c r="AC664" i="1"/>
  <c r="AD664" i="1"/>
  <c r="AC726" i="1"/>
  <c r="AD726" i="1"/>
  <c r="AA726" i="1"/>
  <c r="AA519" i="1"/>
  <c r="AC519" i="1"/>
  <c r="AD519" i="1"/>
  <c r="AD530" i="1"/>
  <c r="AA530" i="1"/>
  <c r="AC530" i="1"/>
  <c r="AA479" i="1"/>
  <c r="AC479" i="1"/>
  <c r="AD479" i="1"/>
  <c r="AB529" i="1"/>
  <c r="AA359" i="1"/>
  <c r="AC359" i="1"/>
  <c r="AD359" i="1"/>
  <c r="AD314" i="1"/>
  <c r="AC314" i="1"/>
  <c r="AA314" i="1"/>
  <c r="AA368" i="1"/>
  <c r="AC368" i="1"/>
  <c r="AD368" i="1"/>
  <c r="AD146" i="1"/>
  <c r="AA146" i="1"/>
  <c r="AC146" i="1"/>
  <c r="AB622" i="1"/>
  <c r="AA727" i="1"/>
  <c r="AC727" i="1"/>
  <c r="AD727" i="1"/>
  <c r="AD477" i="1"/>
  <c r="AC477" i="1"/>
  <c r="AA477" i="1"/>
  <c r="AC674" i="1"/>
  <c r="AD674" i="1"/>
  <c r="AA674" i="1"/>
  <c r="AC772" i="1"/>
  <c r="AD772" i="1"/>
  <c r="AA772" i="1"/>
  <c r="AC699" i="1"/>
  <c r="AD699" i="1"/>
  <c r="AA699" i="1"/>
  <c r="AA431" i="1"/>
  <c r="AD431" i="1"/>
  <c r="AC431" i="1"/>
  <c r="AA634" i="1"/>
  <c r="AC634" i="1"/>
  <c r="AD634" i="1"/>
  <c r="AA684" i="1"/>
  <c r="AC684" i="1"/>
  <c r="AD684" i="1"/>
  <c r="AA517" i="1"/>
  <c r="AC517" i="1"/>
  <c r="AD517" i="1"/>
  <c r="AA419" i="1"/>
  <c r="AC419" i="1"/>
  <c r="AD419" i="1"/>
  <c r="AA378" i="1"/>
  <c r="AC378" i="1"/>
  <c r="AD378" i="1"/>
  <c r="AC495" i="1"/>
  <c r="AD495" i="1"/>
  <c r="AA495" i="1"/>
  <c r="AA541" i="1"/>
  <c r="AC541" i="1"/>
  <c r="AD541" i="1"/>
  <c r="AC434" i="1"/>
  <c r="AD434" i="1"/>
  <c r="AA434" i="1"/>
  <c r="AA564" i="1"/>
  <c r="AC564" i="1"/>
  <c r="AD564" i="1"/>
  <c r="AA509" i="1"/>
  <c r="AC509" i="1"/>
  <c r="AD509" i="1"/>
  <c r="AA527" i="1"/>
  <c r="AC527" i="1"/>
  <c r="AD527" i="1"/>
  <c r="AA458" i="1"/>
  <c r="AC458" i="1"/>
  <c r="AD458" i="1"/>
  <c r="AA421" i="1"/>
  <c r="AD421" i="1"/>
  <c r="AC421" i="1"/>
  <c r="AD510" i="1"/>
  <c r="AA510" i="1"/>
  <c r="AC510" i="1"/>
  <c r="AA374" i="1"/>
  <c r="AC374" i="1"/>
  <c r="AD374" i="1"/>
  <c r="AA535" i="1"/>
  <c r="AC535" i="1"/>
  <c r="AD535" i="1"/>
  <c r="AA369" i="1"/>
  <c r="AC369" i="1"/>
  <c r="AD369" i="1"/>
  <c r="AC327" i="1"/>
  <c r="AD327" i="1"/>
  <c r="AA327" i="1"/>
  <c r="AA186" i="1"/>
  <c r="AC186" i="1"/>
  <c r="AD186" i="1"/>
  <c r="AB322" i="1"/>
  <c r="AB256" i="1"/>
  <c r="AA309" i="1"/>
  <c r="AC309" i="1"/>
  <c r="AD309" i="1"/>
  <c r="AA286" i="1"/>
  <c r="AC286" i="1"/>
  <c r="AD286" i="1"/>
  <c r="AA30" i="1"/>
  <c r="AC30" i="1"/>
  <c r="AD30" i="1"/>
  <c r="AA94" i="1"/>
  <c r="AC94" i="1"/>
  <c r="AD94" i="1"/>
  <c r="AB298" i="1"/>
  <c r="AA155" i="1"/>
  <c r="AC155" i="1"/>
  <c r="AD155" i="1"/>
  <c r="AA211" i="1"/>
  <c r="AC211" i="1"/>
  <c r="AD211" i="1"/>
  <c r="AA75" i="1"/>
  <c r="AC75" i="1"/>
  <c r="AD75" i="1"/>
  <c r="AD184" i="1"/>
  <c r="AA184" i="1"/>
  <c r="AC184" i="1"/>
  <c r="AA165" i="1"/>
  <c r="AC165" i="1"/>
  <c r="AD165" i="1"/>
  <c r="AB44" i="1"/>
  <c r="AC99" i="1"/>
  <c r="AD99" i="1"/>
  <c r="AA99" i="1"/>
  <c r="AB125" i="1"/>
  <c r="AB25" i="1"/>
  <c r="AB26" i="1"/>
  <c r="AA785" i="1"/>
  <c r="AC785" i="1"/>
  <c r="AD785" i="1"/>
  <c r="AA705" i="1"/>
  <c r="AC705" i="1"/>
  <c r="AD705" i="1"/>
  <c r="AA749" i="1"/>
  <c r="AD749" i="1"/>
  <c r="AC749" i="1"/>
  <c r="AA640" i="1"/>
  <c r="AC640" i="1"/>
  <c r="AD640" i="1"/>
  <c r="AA649" i="1"/>
  <c r="AC649" i="1"/>
  <c r="AD649" i="1"/>
  <c r="AA405" i="1"/>
  <c r="AC405" i="1"/>
  <c r="AD405" i="1"/>
  <c r="AC445" i="1"/>
  <c r="AA445" i="1"/>
  <c r="AD445" i="1"/>
  <c r="AA539" i="1"/>
  <c r="AC539" i="1"/>
  <c r="AD539" i="1"/>
  <c r="AB503" i="1"/>
  <c r="AD332" i="1"/>
  <c r="AA332" i="1"/>
  <c r="AC332" i="1"/>
  <c r="AC317" i="1"/>
  <c r="AD317" i="1"/>
  <c r="AA317" i="1"/>
  <c r="AA133" i="1"/>
  <c r="AC133" i="1"/>
  <c r="AD133" i="1"/>
  <c r="AA97" i="1"/>
  <c r="AC97" i="1"/>
  <c r="AD97" i="1"/>
  <c r="AA93" i="1"/>
  <c r="AC93" i="1"/>
  <c r="AD93" i="1"/>
  <c r="AA20" i="1"/>
  <c r="AC20" i="1"/>
  <c r="AD20" i="1"/>
  <c r="AC590" i="1"/>
  <c r="AD590" i="1"/>
  <c r="AA590" i="1"/>
  <c r="AC686" i="1"/>
  <c r="AD686" i="1"/>
  <c r="AA686" i="1"/>
  <c r="AA462" i="1"/>
  <c r="AD462" i="1"/>
  <c r="AC462" i="1"/>
  <c r="AA203" i="1"/>
  <c r="AC203" i="1"/>
  <c r="AD203" i="1"/>
  <c r="AA265" i="1"/>
  <c r="AC265" i="1"/>
  <c r="AD265" i="1"/>
  <c r="AA565" i="1"/>
  <c r="AC565" i="1"/>
  <c r="AD565" i="1"/>
  <c r="AA559" i="1"/>
  <c r="AC559" i="1"/>
  <c r="AD559" i="1"/>
  <c r="AA306" i="1"/>
  <c r="AC306" i="1"/>
  <c r="AD306" i="1"/>
  <c r="AA236" i="1"/>
  <c r="AC236" i="1"/>
  <c r="AD236" i="1"/>
  <c r="AC162" i="1"/>
  <c r="AD162" i="1"/>
  <c r="AA162" i="1"/>
  <c r="AB87" i="1"/>
  <c r="AC119" i="1"/>
  <c r="AD119" i="1"/>
  <c r="AA119" i="1"/>
  <c r="AA27" i="1"/>
  <c r="AC27" i="1"/>
  <c r="AD27" i="1"/>
  <c r="AB619" i="1"/>
  <c r="AA628" i="1"/>
  <c r="AC628" i="1"/>
  <c r="AD628" i="1"/>
  <c r="AB610" i="1"/>
  <c r="AC624" i="1"/>
  <c r="AD624" i="1"/>
  <c r="AA624" i="1"/>
  <c r="AB573" i="1"/>
  <c r="AA573" i="1"/>
  <c r="AC573" i="1"/>
  <c r="AD573" i="1"/>
  <c r="AB411" i="1"/>
  <c r="AB524" i="1"/>
  <c r="AB409" i="1"/>
  <c r="AB382" i="1"/>
  <c r="AB354" i="1"/>
  <c r="AC390" i="1"/>
  <c r="AD390" i="1"/>
  <c r="AA390" i="1"/>
  <c r="AA352" i="1"/>
  <c r="AC352" i="1"/>
  <c r="AD352" i="1"/>
  <c r="AD566" i="1"/>
  <c r="AC566" i="1"/>
  <c r="AA566" i="1"/>
  <c r="AA449" i="1"/>
  <c r="AC449" i="1"/>
  <c r="AD449" i="1"/>
  <c r="AC415" i="1"/>
  <c r="AD415" i="1"/>
  <c r="AA415" i="1"/>
  <c r="AA354" i="1"/>
  <c r="AC354" i="1"/>
  <c r="AD354" i="1"/>
  <c r="AA238" i="1"/>
  <c r="AC238" i="1"/>
  <c r="AD238" i="1"/>
  <c r="AA153" i="1"/>
  <c r="AC153" i="1"/>
  <c r="AD153" i="1"/>
  <c r="AD347" i="1"/>
  <c r="AA347" i="1"/>
  <c r="AC347" i="1"/>
  <c r="AB312" i="1"/>
  <c r="AB250" i="1"/>
  <c r="AA305" i="1"/>
  <c r="AC305" i="1"/>
  <c r="AD305" i="1"/>
  <c r="AC240" i="1"/>
  <c r="AD240" i="1"/>
  <c r="AA240" i="1"/>
  <c r="AC360" i="1"/>
  <c r="AD360" i="1"/>
  <c r="AA360" i="1"/>
  <c r="AA293" i="1"/>
  <c r="AC293" i="1"/>
  <c r="AD293" i="1"/>
  <c r="AA84" i="1"/>
  <c r="AC84" i="1"/>
  <c r="AD84" i="1"/>
  <c r="AB317" i="1"/>
  <c r="AA248" i="1"/>
  <c r="AC248" i="1"/>
  <c r="AD248" i="1"/>
  <c r="AB223" i="1"/>
  <c r="AA123" i="1"/>
  <c r="AC123" i="1"/>
  <c r="AD123" i="1"/>
  <c r="AA333" i="1"/>
  <c r="AC333" i="1"/>
  <c r="AD333" i="1"/>
  <c r="AB244" i="1"/>
  <c r="AA195" i="1"/>
  <c r="AC195" i="1"/>
  <c r="AD195" i="1"/>
  <c r="AC320" i="1"/>
  <c r="AD320" i="1"/>
  <c r="AA320" i="1"/>
  <c r="AB253" i="1"/>
  <c r="AB141" i="1"/>
  <c r="AB82" i="1"/>
  <c r="AB188" i="1"/>
  <c r="AB121" i="1"/>
  <c r="AA206" i="1"/>
  <c r="AC206" i="1"/>
  <c r="AD206" i="1"/>
  <c r="AA160" i="1"/>
  <c r="AC160" i="1"/>
  <c r="AD160" i="1"/>
  <c r="AC112" i="1"/>
  <c r="AD112" i="1"/>
  <c r="AA112" i="1"/>
  <c r="AC59" i="1"/>
  <c r="AD59" i="1"/>
  <c r="AA59" i="1"/>
  <c r="AB191" i="1"/>
  <c r="AB119" i="1"/>
  <c r="AA173" i="1"/>
  <c r="AC173" i="1"/>
  <c r="AD173" i="1"/>
  <c r="AA81" i="1"/>
  <c r="AC81" i="1"/>
  <c r="AD81" i="1"/>
  <c r="AB122" i="1"/>
  <c r="AA85" i="1"/>
  <c r="AC85" i="1"/>
  <c r="AD85" i="1"/>
  <c r="AC180" i="1"/>
  <c r="AD180" i="1"/>
  <c r="AA180" i="1"/>
  <c r="AC142" i="1"/>
  <c r="AD142" i="1"/>
  <c r="AA142" i="1"/>
  <c r="AC163" i="1"/>
  <c r="AD163" i="1"/>
  <c r="AA163" i="1"/>
  <c r="AA115" i="1"/>
  <c r="AC115" i="1"/>
  <c r="AD115" i="1"/>
  <c r="AB27" i="1"/>
  <c r="AA14" i="1"/>
  <c r="AC14" i="1"/>
  <c r="AD14" i="1"/>
  <c r="AB18" i="1"/>
  <c r="AB31" i="1"/>
  <c r="AA87" i="1"/>
  <c r="AC87" i="1"/>
  <c r="AD87" i="1"/>
  <c r="AD36" i="1"/>
  <c r="AA36" i="1"/>
  <c r="AC36" i="1"/>
  <c r="AB16" i="1"/>
  <c r="AB777" i="1"/>
  <c r="AB717" i="1"/>
  <c r="AC608" i="1"/>
  <c r="AA608" i="1"/>
  <c r="AD608" i="1"/>
  <c r="AA731" i="1"/>
  <c r="AC731" i="1"/>
  <c r="AD731" i="1"/>
  <c r="AC413" i="1"/>
  <c r="AD413" i="1"/>
  <c r="AA413" i="1"/>
  <c r="AC420" i="1"/>
  <c r="AD420" i="1"/>
  <c r="AA420" i="1"/>
  <c r="AD487" i="1"/>
  <c r="AA487" i="1"/>
  <c r="AC487" i="1"/>
  <c r="AA418" i="1"/>
  <c r="AC418" i="1"/>
  <c r="AD418" i="1"/>
  <c r="AC260" i="1"/>
  <c r="AD260" i="1"/>
  <c r="AA260" i="1"/>
  <c r="AA208" i="1"/>
  <c r="AC208" i="1"/>
  <c r="AD208" i="1"/>
  <c r="AC322" i="1"/>
  <c r="AD322" i="1"/>
  <c r="AA322" i="1"/>
  <c r="AA246" i="1"/>
  <c r="AC246" i="1"/>
  <c r="AD246" i="1"/>
  <c r="AA58" i="1"/>
  <c r="AC58" i="1"/>
  <c r="AD58" i="1"/>
  <c r="AB697" i="1"/>
  <c r="AA589" i="1"/>
  <c r="AC589" i="1"/>
  <c r="AD589" i="1"/>
  <c r="AA50" i="1"/>
  <c r="AC50" i="1"/>
  <c r="AD50" i="1"/>
  <c r="AD665" i="1"/>
  <c r="AC665" i="1"/>
  <c r="AA665" i="1"/>
  <c r="AB608" i="1"/>
  <c r="AC696" i="1"/>
  <c r="AD696" i="1"/>
  <c r="AA696" i="1"/>
  <c r="AA303" i="1"/>
  <c r="AC303" i="1"/>
  <c r="AD303" i="1"/>
  <c r="AC350" i="1"/>
  <c r="AD350" i="1"/>
  <c r="AA350" i="1"/>
  <c r="AA263" i="1"/>
  <c r="AC263" i="1"/>
  <c r="AD263" i="1"/>
  <c r="AA91" i="1"/>
  <c r="AC91" i="1"/>
  <c r="AD91" i="1"/>
  <c r="AA637" i="1"/>
  <c r="AC637" i="1"/>
  <c r="AD637" i="1"/>
  <c r="AB609" i="1"/>
  <c r="AA778" i="1"/>
  <c r="AC778" i="1"/>
  <c r="AD778" i="1"/>
  <c r="AA771" i="1"/>
  <c r="AC771" i="1"/>
  <c r="AD771" i="1"/>
  <c r="AA728" i="1"/>
  <c r="AC728" i="1"/>
  <c r="AD728" i="1"/>
  <c r="AA675" i="1"/>
  <c r="AC675" i="1"/>
  <c r="AD675" i="1"/>
  <c r="AA441" i="1"/>
  <c r="AD441" i="1"/>
  <c r="AC441" i="1"/>
  <c r="AA346" i="1"/>
  <c r="AC346" i="1"/>
  <c r="AD346" i="1"/>
  <c r="AA524" i="1"/>
  <c r="AC524" i="1"/>
  <c r="AD524" i="1"/>
  <c r="AA456" i="1"/>
  <c r="AC456" i="1"/>
  <c r="AD456" i="1"/>
  <c r="AC636" i="1"/>
  <c r="AD636" i="1"/>
  <c r="AA636" i="1"/>
  <c r="AA757" i="1"/>
  <c r="AD757" i="1"/>
  <c r="AC757" i="1"/>
  <c r="AB615" i="1"/>
  <c r="AA522" i="1"/>
  <c r="AC522" i="1"/>
  <c r="AD522" i="1"/>
  <c r="AA741" i="1"/>
  <c r="AC741" i="1"/>
  <c r="AD741" i="1"/>
  <c r="AB625" i="1"/>
  <c r="AC677" i="1"/>
  <c r="AD677" i="1"/>
  <c r="AA677" i="1"/>
  <c r="AA702" i="1"/>
  <c r="AC702" i="1"/>
  <c r="AD702" i="1"/>
  <c r="AA765" i="1"/>
  <c r="AD765" i="1"/>
  <c r="AC765" i="1"/>
  <c r="AC572" i="1"/>
  <c r="AD572" i="1"/>
  <c r="AA572" i="1"/>
  <c r="AC536" i="1"/>
  <c r="AD536" i="1"/>
  <c r="AA536" i="1"/>
  <c r="AA502" i="1"/>
  <c r="AC502" i="1"/>
  <c r="AD502" i="1"/>
  <c r="AC430" i="1"/>
  <c r="AD430" i="1"/>
  <c r="AA430" i="1"/>
  <c r="AA395" i="1"/>
  <c r="AC395" i="1"/>
  <c r="AD395" i="1"/>
  <c r="AA251" i="1"/>
  <c r="AC251" i="1"/>
  <c r="AD251" i="1"/>
  <c r="AB399" i="1"/>
  <c r="AA391" i="1"/>
  <c r="AD391" i="1"/>
  <c r="AC391" i="1"/>
  <c r="AB569" i="1"/>
  <c r="AB341" i="1"/>
  <c r="AB238" i="1"/>
  <c r="AB479" i="1"/>
  <c r="AB445" i="1"/>
  <c r="AC410" i="1"/>
  <c r="AD410" i="1"/>
  <c r="AA410" i="1"/>
  <c r="AC523" i="1"/>
  <c r="AD523" i="1"/>
  <c r="AA523" i="1"/>
  <c r="AD457" i="1"/>
  <c r="AC457" i="1"/>
  <c r="AA457" i="1"/>
  <c r="AB374" i="1"/>
  <c r="AB182" i="1"/>
  <c r="AA538" i="1"/>
  <c r="AC538" i="1"/>
  <c r="AD538" i="1"/>
  <c r="AC516" i="1"/>
  <c r="AD516" i="1"/>
  <c r="AA516" i="1"/>
  <c r="AA476" i="1"/>
  <c r="AC476" i="1"/>
  <c r="AD476" i="1"/>
  <c r="AC373" i="1"/>
  <c r="AD373" i="1"/>
  <c r="AA373" i="1"/>
  <c r="AA98" i="1"/>
  <c r="AC98" i="1"/>
  <c r="AD98" i="1"/>
  <c r="AB482" i="1"/>
  <c r="AB437" i="1"/>
  <c r="AA408" i="1"/>
  <c r="AC408" i="1"/>
  <c r="AD408" i="1"/>
  <c r="AC380" i="1"/>
  <c r="AD380" i="1"/>
  <c r="AA380" i="1"/>
  <c r="AC340" i="1"/>
  <c r="AD340" i="1"/>
  <c r="AA340" i="1"/>
  <c r="AC556" i="1"/>
  <c r="AD556" i="1"/>
  <c r="AA556" i="1"/>
  <c r="AA461" i="1"/>
  <c r="AD461" i="1"/>
  <c r="AC461" i="1"/>
  <c r="AA348" i="1"/>
  <c r="AC348" i="1"/>
  <c r="AD348" i="1"/>
  <c r="AA511" i="1"/>
  <c r="AC511" i="1"/>
  <c r="AD511" i="1"/>
  <c r="AA561" i="1"/>
  <c r="AC561" i="1"/>
  <c r="AD561" i="1"/>
  <c r="AA448" i="1"/>
  <c r="AC448" i="1"/>
  <c r="AD448" i="1"/>
  <c r="AA496" i="1"/>
  <c r="AC496" i="1"/>
  <c r="AD496" i="1"/>
  <c r="AA361" i="1"/>
  <c r="AC361" i="1"/>
  <c r="AD361" i="1"/>
  <c r="AA442" i="1"/>
  <c r="AD442" i="1"/>
  <c r="AC442" i="1"/>
  <c r="AC247" i="1"/>
  <c r="AD247" i="1"/>
  <c r="AA247" i="1"/>
  <c r="AA316" i="1"/>
  <c r="AD316" i="1"/>
  <c r="AC316" i="1"/>
  <c r="AC169" i="1"/>
  <c r="AD169" i="1"/>
  <c r="AA169" i="1"/>
  <c r="AA70" i="1"/>
  <c r="AC70" i="1"/>
  <c r="AD70" i="1"/>
  <c r="AC89" i="1"/>
  <c r="AD89" i="1"/>
  <c r="AA89" i="1"/>
  <c r="AA148" i="1"/>
  <c r="AC148" i="1"/>
  <c r="AD148" i="1"/>
  <c r="AA579" i="1"/>
  <c r="AC579" i="1"/>
  <c r="AD579" i="1"/>
  <c r="AA599" i="1"/>
  <c r="AC599" i="1"/>
  <c r="AD599" i="1"/>
  <c r="AA618" i="1"/>
  <c r="AD618" i="1"/>
  <c r="AC618" i="1"/>
  <c r="AA704" i="1"/>
  <c r="AC704" i="1"/>
  <c r="AD704" i="1"/>
  <c r="AA209" i="1"/>
  <c r="AC209" i="1"/>
  <c r="AD209" i="1"/>
  <c r="AA47" i="1"/>
  <c r="AC47" i="1"/>
  <c r="AD47" i="1"/>
  <c r="AC738" i="1"/>
  <c r="AD738" i="1"/>
  <c r="AA738" i="1"/>
  <c r="AC709" i="1"/>
  <c r="AD709" i="1"/>
  <c r="AA709" i="1"/>
  <c r="AA715" i="1"/>
  <c r="AD715" i="1"/>
  <c r="AC715" i="1"/>
  <c r="AB678" i="1"/>
  <c r="AD475" i="1"/>
  <c r="AA475" i="1"/>
  <c r="AC475" i="1"/>
  <c r="AD700" i="1"/>
  <c r="AA700" i="1"/>
  <c r="AC700" i="1"/>
  <c r="AB504" i="1"/>
  <c r="AC433" i="1"/>
  <c r="AD433" i="1"/>
  <c r="AA433" i="1"/>
  <c r="AA478" i="1"/>
  <c r="AC478" i="1"/>
  <c r="AD478" i="1"/>
  <c r="AC383" i="1"/>
  <c r="AD383" i="1"/>
  <c r="AA383" i="1"/>
  <c r="AD520" i="1"/>
  <c r="AA520" i="1"/>
  <c r="AC520" i="1"/>
  <c r="AD447" i="1"/>
  <c r="AC447" i="1"/>
  <c r="AA447" i="1"/>
  <c r="AC500" i="1"/>
  <c r="AA500" i="1"/>
  <c r="AD500" i="1"/>
  <c r="AB194" i="1"/>
  <c r="AA45" i="1"/>
  <c r="AC45" i="1"/>
  <c r="AD45" i="1"/>
  <c r="AC612" i="1"/>
  <c r="AD612" i="1"/>
  <c r="AA612" i="1"/>
  <c r="AB708" i="1"/>
  <c r="AB734" i="1"/>
  <c r="AB770" i="1"/>
  <c r="AD671" i="1"/>
  <c r="AC671" i="1"/>
  <c r="AA671" i="1"/>
  <c r="AD680" i="1"/>
  <c r="AA680" i="1"/>
  <c r="AC680" i="1"/>
  <c r="AB674" i="1"/>
  <c r="AD776" i="1"/>
  <c r="AC776" i="1"/>
  <c r="AA776" i="1"/>
  <c r="AD630" i="1"/>
  <c r="AA630" i="1"/>
  <c r="AC630" i="1"/>
  <c r="AB469" i="1"/>
  <c r="AB613" i="1"/>
  <c r="AB712" i="1"/>
  <c r="AC755" i="1"/>
  <c r="AD755" i="1"/>
  <c r="AA755" i="1"/>
  <c r="AA567" i="1"/>
  <c r="AC567" i="1"/>
  <c r="AD567" i="1"/>
  <c r="AA788" i="1"/>
  <c r="AC788" i="1"/>
  <c r="AD788" i="1"/>
  <c r="AB775" i="1"/>
  <c r="AB520" i="1"/>
  <c r="AA673" i="1"/>
  <c r="AC673" i="1"/>
  <c r="AD673" i="1"/>
  <c r="AB744" i="1"/>
  <c r="AB784" i="1"/>
  <c r="AA625" i="1"/>
  <c r="AC625" i="1"/>
  <c r="AD625" i="1"/>
  <c r="AA676" i="1"/>
  <c r="AC676" i="1"/>
  <c r="AD676" i="1"/>
  <c r="AA781" i="1"/>
  <c r="AD781" i="1"/>
  <c r="AC781" i="1"/>
  <c r="AA554" i="1"/>
  <c r="AC554" i="1"/>
  <c r="AD554" i="1"/>
  <c r="AC745" i="1"/>
  <c r="AD745" i="1"/>
  <c r="AA745" i="1"/>
  <c r="AA616" i="1"/>
  <c r="AC616" i="1"/>
  <c r="AD616" i="1"/>
  <c r="AA486" i="1"/>
  <c r="AC486" i="1"/>
  <c r="AD486" i="1"/>
  <c r="AB620" i="1"/>
  <c r="AB739" i="1"/>
  <c r="AC769" i="1"/>
  <c r="AD769" i="1"/>
  <c r="AA769" i="1"/>
  <c r="AA525" i="1"/>
  <c r="AC525" i="1"/>
  <c r="AD525" i="1"/>
  <c r="AA398" i="1"/>
  <c r="AC398" i="1"/>
  <c r="AD398" i="1"/>
  <c r="AA548" i="1"/>
  <c r="AC548" i="1"/>
  <c r="AD548" i="1"/>
  <c r="AA508" i="1"/>
  <c r="AC508" i="1"/>
  <c r="AD508" i="1"/>
  <c r="AA379" i="1"/>
  <c r="AC379" i="1"/>
  <c r="AD379" i="1"/>
  <c r="AC336" i="1"/>
  <c r="AD336" i="1"/>
  <c r="AA336" i="1"/>
  <c r="AC444" i="1"/>
  <c r="AD444" i="1"/>
  <c r="AA444" i="1"/>
  <c r="AA406" i="1"/>
  <c r="AC406" i="1"/>
  <c r="AD406" i="1"/>
  <c r="AB574" i="1"/>
  <c r="AA365" i="1"/>
  <c r="AC365" i="1"/>
  <c r="AD365" i="1"/>
  <c r="AA534" i="1"/>
  <c r="AC534" i="1"/>
  <c r="AD534" i="1"/>
  <c r="AB474" i="1"/>
  <c r="AD407" i="1"/>
  <c r="AC407" i="1"/>
  <c r="AA407" i="1"/>
  <c r="AB334" i="1"/>
  <c r="AA459" i="1"/>
  <c r="AC459" i="1"/>
  <c r="AD459" i="1"/>
  <c r="AB426" i="1"/>
  <c r="AB383" i="1"/>
  <c r="AD294" i="1"/>
  <c r="AA294" i="1"/>
  <c r="AC294" i="1"/>
  <c r="AA552" i="1"/>
  <c r="AC552" i="1"/>
  <c r="AD552" i="1"/>
  <c r="AA491" i="1"/>
  <c r="AC491" i="1"/>
  <c r="AD491" i="1"/>
  <c r="AD387" i="1"/>
  <c r="AC387" i="1"/>
  <c r="AA387" i="1"/>
  <c r="AB327" i="1"/>
  <c r="AA344" i="1"/>
  <c r="AC344" i="1"/>
  <c r="AD344" i="1"/>
  <c r="AD304" i="1"/>
  <c r="AA304" i="1"/>
  <c r="AC304" i="1"/>
  <c r="AC230" i="1"/>
  <c r="AD230" i="1"/>
  <c r="AA230" i="1"/>
  <c r="AB309" i="1"/>
  <c r="AA232" i="1"/>
  <c r="AC232" i="1"/>
  <c r="AD232" i="1"/>
  <c r="AA130" i="1"/>
  <c r="AC130" i="1"/>
  <c r="AD130" i="1"/>
  <c r="AC290" i="1"/>
  <c r="AD290" i="1"/>
  <c r="AA290" i="1"/>
  <c r="AB227" i="1"/>
  <c r="AA90" i="1"/>
  <c r="AC90" i="1"/>
  <c r="AD90" i="1"/>
  <c r="AA319" i="1"/>
  <c r="AC319" i="1"/>
  <c r="AD319" i="1"/>
  <c r="AA288" i="1"/>
  <c r="AC288" i="1"/>
  <c r="AD288" i="1"/>
  <c r="AC217" i="1"/>
  <c r="AD217" i="1"/>
  <c r="AA217" i="1"/>
  <c r="AA345" i="1"/>
  <c r="AC345" i="1"/>
  <c r="AD345" i="1"/>
  <c r="AB303" i="1"/>
  <c r="AB239" i="1"/>
  <c r="AA145" i="1"/>
  <c r="AC145" i="1"/>
  <c r="AD145" i="1"/>
  <c r="AA291" i="1"/>
  <c r="AC291" i="1"/>
  <c r="AD291" i="1"/>
  <c r="AA219" i="1"/>
  <c r="AC219" i="1"/>
  <c r="AD219" i="1"/>
  <c r="AA329" i="1"/>
  <c r="AC329" i="1"/>
  <c r="AD329" i="1"/>
  <c r="AA302" i="1"/>
  <c r="AC302" i="1"/>
  <c r="AD302" i="1"/>
  <c r="AB241" i="1"/>
  <c r="AB189" i="1"/>
  <c r="AC450" i="1"/>
  <c r="AD450" i="1"/>
  <c r="AA450" i="1"/>
  <c r="AA386" i="1"/>
  <c r="AC386" i="1"/>
  <c r="AD386" i="1"/>
  <c r="AA364" i="1"/>
  <c r="AC364" i="1"/>
  <c r="AD364" i="1"/>
  <c r="AA252" i="1"/>
  <c r="AC252" i="1"/>
  <c r="AD252" i="1"/>
  <c r="AC179" i="1"/>
  <c r="AA179" i="1"/>
  <c r="AD179" i="1"/>
  <c r="AA222" i="1"/>
  <c r="AC222" i="1"/>
  <c r="AD222" i="1"/>
  <c r="AC207" i="1"/>
  <c r="AD207" i="1"/>
  <c r="AA207" i="1"/>
  <c r="AA24" i="1"/>
  <c r="AC24" i="1"/>
  <c r="AD24" i="1"/>
  <c r="AA739" i="1"/>
  <c r="AD739" i="1"/>
  <c r="AC739" i="1"/>
  <c r="AA275" i="1"/>
  <c r="AC275" i="1"/>
  <c r="AD275" i="1"/>
  <c r="AA736" i="1"/>
  <c r="AC736" i="1"/>
  <c r="AD736" i="1"/>
  <c r="AA577" i="1"/>
  <c r="AC577" i="1"/>
  <c r="AD577" i="1"/>
  <c r="AA402" i="1"/>
  <c r="AC402" i="1"/>
  <c r="AD402" i="1"/>
  <c r="AC139" i="1"/>
  <c r="AD139" i="1"/>
  <c r="AA139" i="1"/>
  <c r="AC227" i="1"/>
  <c r="AD227" i="1"/>
  <c r="AA227" i="1"/>
  <c r="AA499" i="1"/>
  <c r="AC499" i="1"/>
  <c r="AD499" i="1"/>
  <c r="AB516" i="1"/>
  <c r="AD244" i="1"/>
  <c r="AA244" i="1"/>
  <c r="AC244" i="1"/>
  <c r="AA411" i="1"/>
  <c r="AD411" i="1"/>
  <c r="AC411" i="1"/>
  <c r="AA439" i="1"/>
  <c r="AC439" i="1"/>
  <c r="AD439" i="1"/>
  <c r="AA466" i="1"/>
  <c r="AC466" i="1"/>
  <c r="AD466" i="1"/>
  <c r="AB786" i="1"/>
  <c r="AA698" i="1"/>
  <c r="AC698" i="1"/>
  <c r="AD698" i="1"/>
  <c r="AD783" i="1"/>
  <c r="AA783" i="1"/>
  <c r="AC783" i="1"/>
  <c r="AC720" i="1"/>
  <c r="AD720" i="1"/>
  <c r="AA720" i="1"/>
  <c r="AA711" i="1"/>
  <c r="AC711" i="1"/>
  <c r="AD711" i="1"/>
  <c r="AC717" i="1"/>
  <c r="AD717" i="1"/>
  <c r="AA717" i="1"/>
  <c r="AA613" i="1"/>
  <c r="AC613" i="1"/>
  <c r="AD613" i="1"/>
  <c r="AB664" i="1"/>
  <c r="AA740" i="1"/>
  <c r="AC740" i="1"/>
  <c r="AD740" i="1"/>
  <c r="AA626" i="1"/>
  <c r="AC626" i="1"/>
  <c r="AD626" i="1"/>
  <c r="AA733" i="1"/>
  <c r="AC733" i="1"/>
  <c r="AD733" i="1"/>
  <c r="AA682" i="1"/>
  <c r="AC682" i="1"/>
  <c r="AD682" i="1"/>
  <c r="AB500" i="1"/>
  <c r="AB631" i="1"/>
  <c r="AB537" i="1"/>
  <c r="AD497" i="1"/>
  <c r="AA497" i="1"/>
  <c r="AC497" i="1"/>
  <c r="AA426" i="1"/>
  <c r="AC426" i="1"/>
  <c r="AD426" i="1"/>
  <c r="AB245" i="1"/>
  <c r="AB332" i="1"/>
  <c r="AA568" i="1"/>
  <c r="AD568" i="1"/>
  <c r="AC568" i="1"/>
  <c r="AB233" i="1"/>
  <c r="AB476" i="1"/>
  <c r="AB371" i="1"/>
  <c r="AA551" i="1"/>
  <c r="AC551" i="1"/>
  <c r="AD551" i="1"/>
  <c r="AD493" i="1"/>
  <c r="AA493" i="1"/>
  <c r="AC493" i="1"/>
  <c r="AD417" i="1"/>
  <c r="AC417" i="1"/>
  <c r="AA417" i="1"/>
  <c r="AA512" i="1"/>
  <c r="AC512" i="1"/>
  <c r="AD512" i="1"/>
  <c r="AB378" i="1"/>
  <c r="AA38" i="1"/>
  <c r="AC38" i="1"/>
  <c r="AD38" i="1"/>
  <c r="AA482" i="1"/>
  <c r="AC482" i="1"/>
  <c r="AD482" i="1"/>
  <c r="AA669" i="1"/>
  <c r="AC669" i="1"/>
  <c r="AD669" i="1"/>
  <c r="AB719" i="1"/>
  <c r="AC423" i="1"/>
  <c r="AD423" i="1"/>
  <c r="AA423" i="1"/>
  <c r="AC606" i="1"/>
  <c r="AD606" i="1"/>
  <c r="AA606" i="1"/>
  <c r="AB703" i="1"/>
  <c r="AD742" i="1"/>
  <c r="AC742" i="1"/>
  <c r="AA742" i="1"/>
  <c r="AC543" i="1"/>
  <c r="AD543" i="1"/>
  <c r="AA543" i="1"/>
  <c r="AA631" i="1"/>
  <c r="AC631" i="1"/>
  <c r="AD631" i="1"/>
  <c r="AB679" i="1"/>
  <c r="AB780" i="1"/>
  <c r="AB627" i="1"/>
  <c r="AD678" i="1"/>
  <c r="AA678" i="1"/>
  <c r="AC678" i="1"/>
  <c r="AA722" i="1"/>
  <c r="AC722" i="1"/>
  <c r="AD722" i="1"/>
  <c r="AA762" i="1"/>
  <c r="AC762" i="1"/>
  <c r="AD762" i="1"/>
  <c r="AC553" i="1"/>
  <c r="AD553" i="1"/>
  <c r="AA553" i="1"/>
  <c r="AB686" i="1"/>
  <c r="AA737" i="1"/>
  <c r="AC737" i="1"/>
  <c r="AD737" i="1"/>
  <c r="AC764" i="1"/>
  <c r="AD764" i="1"/>
  <c r="AA764" i="1"/>
  <c r="AD605" i="1"/>
  <c r="AA605" i="1"/>
  <c r="AC605" i="1"/>
  <c r="AC513" i="1"/>
  <c r="AD513" i="1"/>
  <c r="AA513" i="1"/>
  <c r="AA570" i="1"/>
  <c r="AD570" i="1"/>
  <c r="AC570" i="1"/>
  <c r="AC318" i="1"/>
  <c r="AD318" i="1"/>
  <c r="AA318" i="1"/>
  <c r="AA77" i="1"/>
  <c r="AC77" i="1"/>
  <c r="AD77" i="1"/>
  <c r="AA721" i="1"/>
  <c r="AC721" i="1"/>
  <c r="AD721" i="1"/>
  <c r="AD274" i="1"/>
  <c r="AA274" i="1"/>
  <c r="AC274" i="1"/>
  <c r="AA627" i="1"/>
  <c r="AC627" i="1"/>
  <c r="AD627" i="1"/>
  <c r="AA623" i="1"/>
  <c r="AC623" i="1"/>
  <c r="AD623" i="1"/>
  <c r="AD766" i="1"/>
  <c r="AC766" i="1"/>
  <c r="AA766" i="1"/>
  <c r="AA607" i="1"/>
  <c r="AD607" i="1"/>
  <c r="AC607" i="1"/>
  <c r="AD760" i="1"/>
  <c r="AC760" i="1"/>
  <c r="AA760" i="1"/>
  <c r="AA409" i="1"/>
  <c r="AC409" i="1"/>
  <c r="AD409" i="1"/>
  <c r="AA249" i="1"/>
  <c r="AC249" i="1"/>
  <c r="AD249" i="1"/>
  <c r="AA558" i="1"/>
  <c r="AC558" i="1"/>
  <c r="AD558" i="1"/>
  <c r="AA494" i="1"/>
  <c r="AC494" i="1"/>
  <c r="AD494" i="1"/>
  <c r="AA529" i="1"/>
  <c r="AC529" i="1"/>
  <c r="AD529" i="1"/>
  <c r="AA356" i="1"/>
  <c r="AC356" i="1"/>
  <c r="AD356" i="1"/>
  <c r="AB196" i="1"/>
  <c r="AA191" i="1"/>
  <c r="AC191" i="1"/>
  <c r="AD191" i="1"/>
  <c r="AC197" i="1"/>
  <c r="AD197" i="1"/>
  <c r="AA197" i="1"/>
  <c r="AA124" i="1"/>
  <c r="AC124" i="1"/>
  <c r="AD124" i="1"/>
  <c r="AA611" i="1"/>
  <c r="AC611" i="1"/>
  <c r="AD611" i="1"/>
  <c r="AB705" i="1"/>
  <c r="AA744" i="1"/>
  <c r="AC744" i="1"/>
  <c r="AD744" i="1"/>
  <c r="AA724" i="1"/>
  <c r="AC724" i="1"/>
  <c r="AD724" i="1"/>
  <c r="AA688" i="1"/>
  <c r="AC688" i="1"/>
  <c r="AD688" i="1"/>
  <c r="AB695" i="1"/>
  <c r="AB783" i="1"/>
  <c r="AA562" i="1"/>
  <c r="AC562" i="1"/>
  <c r="AD562" i="1"/>
  <c r="AA416" i="1"/>
  <c r="AC416" i="1"/>
  <c r="AD416" i="1"/>
  <c r="AC257" i="1"/>
  <c r="AD257" i="1"/>
  <c r="AA257" i="1"/>
  <c r="AC563" i="1"/>
  <c r="AD563" i="1"/>
  <c r="AA563" i="1"/>
  <c r="AA396" i="1"/>
  <c r="AC396" i="1"/>
  <c r="AD396" i="1"/>
  <c r="AD311" i="1"/>
  <c r="AA311" i="1"/>
  <c r="AC311" i="1"/>
  <c r="AD504" i="1"/>
  <c r="AA504" i="1"/>
  <c r="AC504" i="1"/>
  <c r="AB401" i="1"/>
  <c r="AD569" i="1"/>
  <c r="AA569" i="1"/>
  <c r="AC569" i="1"/>
  <c r="AA515" i="1"/>
  <c r="AC515" i="1"/>
  <c r="AD515" i="1"/>
  <c r="AB506" i="1"/>
  <c r="AB547" i="1"/>
  <c r="AB369" i="1"/>
  <c r="AC300" i="1"/>
  <c r="AD300" i="1"/>
  <c r="AA300" i="1"/>
  <c r="AB104" i="1"/>
  <c r="AA436" i="1"/>
  <c r="AC436" i="1"/>
  <c r="AD436" i="1"/>
  <c r="AC308" i="1"/>
  <c r="AA308" i="1"/>
  <c r="AD308" i="1"/>
  <c r="AA292" i="1"/>
  <c r="AC292" i="1"/>
  <c r="AD292" i="1"/>
  <c r="AA68" i="1"/>
  <c r="AC68" i="1"/>
  <c r="AD68" i="1"/>
  <c r="AB299" i="1"/>
  <c r="AA120" i="1"/>
  <c r="AC120" i="1"/>
  <c r="AD120" i="1"/>
  <c r="AA262" i="1"/>
  <c r="AC262" i="1"/>
  <c r="AD262" i="1"/>
  <c r="AC39" i="1"/>
  <c r="AD39" i="1"/>
  <c r="AA39" i="1"/>
  <c r="AD264" i="1"/>
  <c r="AA264" i="1"/>
  <c r="AC264" i="1"/>
  <c r="AA231" i="1"/>
  <c r="AC231" i="1"/>
  <c r="AD231" i="1"/>
  <c r="AC335" i="1"/>
  <c r="AA335" i="1"/>
  <c r="AD335" i="1"/>
  <c r="AB211" i="1"/>
  <c r="AB154" i="1"/>
  <c r="AD166" i="1"/>
  <c r="AC166" i="1"/>
  <c r="AA166" i="1"/>
  <c r="AB186" i="1"/>
  <c r="AB93" i="1"/>
  <c r="AB97" i="1"/>
  <c r="AA158" i="1"/>
  <c r="AC158" i="1"/>
  <c r="AD158" i="1"/>
  <c r="AD126" i="1"/>
  <c r="AA126" i="1"/>
  <c r="AC126" i="1"/>
  <c r="AD56" i="1"/>
  <c r="AA56" i="1"/>
  <c r="AC56" i="1"/>
  <c r="AB40" i="1"/>
  <c r="AA114" i="1"/>
  <c r="AC114" i="1"/>
  <c r="AD114" i="1"/>
  <c r="AA11" i="1"/>
  <c r="AC11" i="1"/>
  <c r="AD11" i="1"/>
  <c r="AA708" i="1"/>
  <c r="AC708" i="1"/>
  <c r="AD708" i="1"/>
  <c r="AD723" i="1"/>
  <c r="AC723" i="1"/>
  <c r="AA723" i="1"/>
  <c r="AD645" i="1"/>
  <c r="AC645" i="1"/>
  <c r="AA645" i="1"/>
  <c r="AA587" i="1"/>
  <c r="AC587" i="1"/>
  <c r="AD587" i="1"/>
  <c r="AA602" i="1"/>
  <c r="AC602" i="1"/>
  <c r="AD602" i="1"/>
  <c r="AA768" i="1"/>
  <c r="AC768" i="1"/>
  <c r="AD768" i="1"/>
  <c r="AA663" i="1"/>
  <c r="AC663" i="1"/>
  <c r="AD663" i="1"/>
  <c r="AA21" i="1"/>
  <c r="AC21" i="1"/>
  <c r="AD21" i="1"/>
  <c r="AA646" i="1"/>
  <c r="AC646" i="1"/>
  <c r="AD646" i="1"/>
  <c r="AB458" i="1"/>
  <c r="AC453" i="1"/>
  <c r="AD453" i="1"/>
  <c r="AA453" i="1"/>
  <c r="AC465" i="1"/>
  <c r="AA465" i="1"/>
  <c r="AD465" i="1"/>
  <c r="AA414" i="1"/>
  <c r="AC414" i="1"/>
  <c r="AD414" i="1"/>
  <c r="AC470" i="1"/>
  <c r="AD470" i="1"/>
  <c r="AA470" i="1"/>
  <c r="AB416" i="1"/>
  <c r="AC250" i="1"/>
  <c r="AD250" i="1"/>
  <c r="AA250" i="1"/>
  <c r="AB143" i="1"/>
  <c r="AD16" i="1"/>
  <c r="AA16" i="1"/>
  <c r="AC16" i="1"/>
  <c r="AC19" i="1"/>
  <c r="AD19" i="1"/>
  <c r="AA19" i="1"/>
  <c r="AA719" i="1"/>
  <c r="AC719" i="1"/>
  <c r="AD719" i="1"/>
  <c r="AB721" i="1"/>
  <c r="AB666" i="1"/>
  <c r="AA746" i="1"/>
  <c r="AC746" i="1"/>
  <c r="AD746" i="1"/>
  <c r="AA692" i="1"/>
  <c r="AC692" i="1"/>
  <c r="AD692" i="1"/>
  <c r="AD633" i="1"/>
  <c r="AC633" i="1"/>
  <c r="AA633" i="1"/>
  <c r="AB748" i="1"/>
  <c r="AB530" i="1"/>
  <c r="AA751" i="1"/>
  <c r="AC751" i="1"/>
  <c r="AD751" i="1"/>
  <c r="AA514" i="1"/>
  <c r="AC514" i="1"/>
  <c r="AD514" i="1"/>
  <c r="AA622" i="1"/>
  <c r="AC622" i="1"/>
  <c r="AD622" i="1"/>
  <c r="AA681" i="1"/>
  <c r="AC681" i="1"/>
  <c r="AD681" i="1"/>
  <c r="AC779" i="1"/>
  <c r="AD779" i="1"/>
  <c r="AA779" i="1"/>
  <c r="AA422" i="1"/>
  <c r="AD422" i="1"/>
  <c r="AC422" i="1"/>
  <c r="AA382" i="1"/>
  <c r="AC382" i="1"/>
  <c r="AD382" i="1"/>
  <c r="AB505" i="1"/>
  <c r="AA376" i="1"/>
  <c r="AC376" i="1"/>
  <c r="AD376" i="1"/>
  <c r="AA223" i="1"/>
  <c r="AC223" i="1"/>
  <c r="AD223" i="1"/>
  <c r="AA438" i="1"/>
  <c r="AC438" i="1"/>
  <c r="AD438" i="1"/>
  <c r="AC490" i="1"/>
  <c r="AD490" i="1"/>
  <c r="AA490" i="1"/>
  <c r="AA505" i="1"/>
  <c r="AC505" i="1"/>
  <c r="AD505" i="1"/>
  <c r="AA394" i="1"/>
  <c r="AC394" i="1"/>
  <c r="AD394" i="1"/>
  <c r="AB567" i="1"/>
  <c r="AB519" i="1"/>
  <c r="AD377" i="1"/>
  <c r="AA377" i="1"/>
  <c r="AC377" i="1"/>
  <c r="AD331" i="1"/>
  <c r="AA331" i="1"/>
  <c r="AC331" i="1"/>
  <c r="AC334" i="1"/>
  <c r="AA334" i="1"/>
  <c r="AD334" i="1"/>
  <c r="AC220" i="1"/>
  <c r="AD220" i="1"/>
  <c r="AA220" i="1"/>
  <c r="AD204" i="1"/>
  <c r="AA204" i="1"/>
  <c r="AC204" i="1"/>
  <c r="AA299" i="1"/>
  <c r="AC299" i="1"/>
  <c r="AD299" i="1"/>
  <c r="AB263" i="1"/>
  <c r="AA71" i="1"/>
  <c r="AC71" i="1"/>
  <c r="AD71" i="1"/>
  <c r="AC237" i="1"/>
  <c r="AD237" i="1"/>
  <c r="AA237" i="1"/>
  <c r="AB350" i="1"/>
  <c r="AC310" i="1"/>
  <c r="AD310" i="1"/>
  <c r="AA310" i="1"/>
  <c r="AB218" i="1"/>
  <c r="AA170" i="1"/>
  <c r="AC170" i="1"/>
  <c r="AD170" i="1"/>
  <c r="AA15" i="1"/>
  <c r="AC15" i="1"/>
  <c r="AD15" i="1"/>
  <c r="AD86" i="1"/>
  <c r="AA86" i="1"/>
  <c r="AC86" i="1"/>
  <c r="AB144" i="1"/>
  <c r="AB165" i="1"/>
  <c r="AA35" i="1"/>
  <c r="AC35" i="1"/>
  <c r="AD35" i="1"/>
  <c r="AB111" i="1"/>
  <c r="AC159" i="1"/>
  <c r="AD159" i="1"/>
  <c r="AA159" i="1"/>
  <c r="AA103" i="1"/>
  <c r="AC103" i="1"/>
  <c r="AD103" i="1"/>
  <c r="AB132" i="1"/>
  <c r="AA37" i="1"/>
  <c r="AC37" i="1"/>
  <c r="AD37" i="1"/>
  <c r="AA44" i="1"/>
  <c r="AC44" i="1"/>
  <c r="AD44" i="1"/>
  <c r="AA55" i="1"/>
  <c r="AC55" i="1"/>
  <c r="AD55" i="1"/>
  <c r="AB65" i="1"/>
  <c r="AB37" i="1"/>
  <c r="AB761" i="1"/>
  <c r="AB667" i="1"/>
  <c r="AA268" i="1"/>
  <c r="AC268" i="1"/>
  <c r="AD268" i="1"/>
  <c r="AD427" i="1"/>
  <c r="AC427" i="1"/>
  <c r="AA427" i="1"/>
  <c r="AA718" i="1"/>
  <c r="AC718" i="1"/>
  <c r="AD718" i="1"/>
  <c r="AC782" i="1"/>
  <c r="AD782" i="1"/>
  <c r="AA782" i="1"/>
  <c r="AA691" i="1"/>
  <c r="AC691" i="1"/>
  <c r="AD691" i="1"/>
  <c r="AC455" i="1"/>
  <c r="AA455" i="1"/>
  <c r="AD455" i="1"/>
  <c r="AA172" i="1"/>
  <c r="AC172" i="1"/>
  <c r="AD172" i="1"/>
  <c r="AA189" i="1"/>
  <c r="AC189" i="1"/>
  <c r="AD189" i="1"/>
  <c r="AD601" i="1"/>
  <c r="AA601" i="1"/>
  <c r="AC601" i="1"/>
  <c r="AD693" i="1"/>
  <c r="AC693" i="1"/>
  <c r="AA693" i="1"/>
  <c r="AC483" i="1"/>
  <c r="AD483" i="1"/>
  <c r="AA483" i="1"/>
  <c r="AD752" i="1"/>
  <c r="AC752" i="1"/>
  <c r="AA752" i="1"/>
  <c r="AA385" i="1"/>
  <c r="AC385" i="1"/>
  <c r="AD385" i="1"/>
  <c r="AB243" i="1"/>
  <c r="AC187" i="1"/>
  <c r="AD187" i="1"/>
  <c r="AA187" i="1"/>
  <c r="AB88" i="1"/>
  <c r="AA694" i="1"/>
  <c r="AC694" i="1"/>
  <c r="AD694" i="1"/>
  <c r="AD652" i="1"/>
  <c r="AA652" i="1"/>
  <c r="AC652" i="1"/>
  <c r="AA17" i="1"/>
  <c r="AC17" i="1"/>
  <c r="AD17" i="1"/>
  <c r="AA763" i="1"/>
  <c r="AC763" i="1"/>
  <c r="AD763" i="1"/>
  <c r="AC615" i="1"/>
  <c r="AD615" i="1"/>
  <c r="AA615" i="1"/>
  <c r="AB710" i="1"/>
  <c r="AA610" i="1"/>
  <c r="AC610" i="1"/>
  <c r="AD610" i="1"/>
  <c r="AB698" i="1"/>
  <c r="AA754" i="1"/>
  <c r="AC754" i="1"/>
  <c r="AD754" i="1"/>
  <c r="AA635" i="1"/>
  <c r="AC635" i="1"/>
  <c r="AD635" i="1"/>
  <c r="AB733" i="1"/>
  <c r="AD550" i="1"/>
  <c r="AA550" i="1"/>
  <c r="AC550" i="1"/>
  <c r="AC789" i="1"/>
  <c r="AD789" i="1"/>
  <c r="AA789" i="1"/>
  <c r="AA446" i="1"/>
  <c r="AC446" i="1"/>
  <c r="AD446" i="1"/>
  <c r="AA412" i="1"/>
  <c r="AC412" i="1"/>
  <c r="AD412" i="1"/>
  <c r="AC460" i="1"/>
  <c r="AD460" i="1"/>
  <c r="AA460" i="1"/>
  <c r="AA168" i="1"/>
  <c r="AC168" i="1"/>
  <c r="AD168" i="1"/>
  <c r="AA285" i="1"/>
  <c r="AC285" i="1"/>
  <c r="AD285" i="1"/>
  <c r="AA537" i="1"/>
  <c r="AC537" i="1"/>
  <c r="AD537" i="1"/>
  <c r="AA484" i="1"/>
  <c r="AC484" i="1"/>
  <c r="AD484" i="1"/>
  <c r="AA555" i="1"/>
  <c r="AC555" i="1"/>
  <c r="AD555" i="1"/>
  <c r="AA424" i="1"/>
  <c r="AC424" i="1"/>
  <c r="AD424" i="1"/>
  <c r="AA542" i="1"/>
  <c r="AC542" i="1"/>
  <c r="AD542" i="1"/>
  <c r="AB449" i="1"/>
  <c r="AB258" i="1"/>
  <c r="AA506" i="1"/>
  <c r="AC506" i="1"/>
  <c r="AD506" i="1"/>
  <c r="AD467" i="1"/>
  <c r="AC467" i="1"/>
  <c r="AA467" i="1"/>
  <c r="AA404" i="1"/>
  <c r="AC404" i="1"/>
  <c r="AD404" i="1"/>
  <c r="AA18" i="1"/>
  <c r="AC18" i="1"/>
  <c r="AD18" i="1"/>
  <c r="AB288" i="1"/>
  <c r="AA212" i="1"/>
  <c r="AC212" i="1"/>
  <c r="AD212" i="1"/>
  <c r="AA337" i="1"/>
  <c r="AC337" i="1"/>
  <c r="AD337" i="1"/>
  <c r="AA202" i="1"/>
  <c r="AC202" i="1"/>
  <c r="AD202" i="1"/>
  <c r="AA256" i="1"/>
  <c r="AC256" i="1"/>
  <c r="AD256" i="1"/>
  <c r="AA221" i="1"/>
  <c r="AC221" i="1"/>
  <c r="AD221" i="1"/>
  <c r="AA196" i="1"/>
  <c r="AC196" i="1"/>
  <c r="AD196" i="1"/>
  <c r="AA105" i="1"/>
  <c r="AC105" i="1"/>
  <c r="AD105" i="1"/>
  <c r="AA147" i="1"/>
  <c r="AC147" i="1"/>
  <c r="AD147" i="1"/>
  <c r="AA183" i="1"/>
  <c r="AC183" i="1"/>
  <c r="AD183" i="1"/>
  <c r="AA137" i="1"/>
  <c r="AC137" i="1"/>
  <c r="AD137" i="1"/>
  <c r="AA216" i="1"/>
  <c r="AC216" i="1"/>
  <c r="AD216" i="1"/>
  <c r="AA150" i="1"/>
  <c r="AC150" i="1"/>
  <c r="AD150" i="1"/>
  <c r="AB153" i="1"/>
  <c r="AA182" i="1"/>
  <c r="AC182" i="1"/>
  <c r="AD182" i="1"/>
  <c r="AB71" i="1"/>
  <c r="AA60" i="1"/>
  <c r="AC60" i="1"/>
  <c r="AD60" i="1"/>
  <c r="AB81" i="1"/>
  <c r="AD732" i="1"/>
  <c r="AC732" i="1"/>
  <c r="AA732" i="1"/>
  <c r="AC580" i="1"/>
  <c r="AD580" i="1"/>
  <c r="AA580" i="1"/>
  <c r="AC679" i="1"/>
  <c r="AD679" i="1"/>
  <c r="AA679" i="1"/>
  <c r="AB728" i="1"/>
  <c r="AB766" i="1"/>
  <c r="AD621" i="1"/>
  <c r="AC621" i="1"/>
  <c r="AA621" i="1"/>
  <c r="AB675" i="1"/>
  <c r="AC716" i="1"/>
  <c r="AA716" i="1"/>
  <c r="AD716" i="1"/>
  <c r="AB765" i="1"/>
  <c r="AD437" i="1"/>
  <c r="AC437" i="1"/>
  <c r="AA437" i="1"/>
  <c r="AA604" i="1"/>
  <c r="AD604" i="1"/>
  <c r="AC604" i="1"/>
  <c r="AB689" i="1"/>
  <c r="AA759" i="1"/>
  <c r="AC759" i="1"/>
  <c r="AD759" i="1"/>
  <c r="AC617" i="1"/>
  <c r="AD617" i="1"/>
  <c r="AA617" i="1"/>
  <c r="AA701" i="1"/>
  <c r="AC701" i="1"/>
  <c r="AD701" i="1"/>
  <c r="AD729" i="1"/>
  <c r="AA729" i="1"/>
  <c r="AC729" i="1"/>
  <c r="AD777" i="1"/>
  <c r="AA777" i="1"/>
  <c r="AC777" i="1"/>
  <c r="AB606" i="1"/>
  <c r="AA667" i="1"/>
  <c r="AC667" i="1"/>
  <c r="AD667" i="1"/>
  <c r="AC735" i="1"/>
  <c r="AD735" i="1"/>
  <c r="AA735" i="1"/>
  <c r="AC464" i="1"/>
  <c r="AD464" i="1"/>
  <c r="AA464" i="1"/>
  <c r="AB558" i="1"/>
  <c r="AB636" i="1"/>
  <c r="AC706" i="1"/>
  <c r="AD706" i="1"/>
  <c r="AA706" i="1"/>
  <c r="AB757" i="1"/>
  <c r="AA620" i="1"/>
  <c r="AC620" i="1"/>
  <c r="AD620" i="1"/>
  <c r="AB668" i="1"/>
  <c r="AB713" i="1"/>
  <c r="AB759" i="1"/>
  <c r="AB434" i="1"/>
  <c r="AA603" i="1"/>
  <c r="AC603" i="1"/>
  <c r="AD603" i="1"/>
  <c r="AB633" i="1"/>
  <c r="AB564" i="1"/>
  <c r="AC440" i="1"/>
  <c r="AD440" i="1"/>
  <c r="AA440" i="1"/>
  <c r="AB603" i="1"/>
  <c r="AC689" i="1"/>
  <c r="AD689" i="1"/>
  <c r="AA689" i="1"/>
  <c r="AB749" i="1"/>
  <c r="AC609" i="1"/>
  <c r="AD609" i="1"/>
  <c r="AA609" i="1"/>
  <c r="AB514" i="1"/>
  <c r="AB483" i="1"/>
  <c r="AC443" i="1"/>
  <c r="AD443" i="1"/>
  <c r="AA443" i="1"/>
  <c r="AB417" i="1"/>
  <c r="AC343" i="1"/>
  <c r="AD343" i="1"/>
  <c r="AA343" i="1"/>
  <c r="AB407" i="1"/>
  <c r="AA557" i="1"/>
  <c r="AC557" i="1"/>
  <c r="AD557" i="1"/>
  <c r="AB534" i="1"/>
  <c r="AA492" i="1"/>
  <c r="AC492" i="1"/>
  <c r="AD492" i="1"/>
  <c r="AB451" i="1"/>
  <c r="AA388" i="1"/>
  <c r="AC388" i="1"/>
  <c r="AD388" i="1"/>
  <c r="AA362" i="1"/>
  <c r="AC362" i="1"/>
  <c r="AD362" i="1"/>
  <c r="AC92" i="1"/>
  <c r="AD92" i="1"/>
  <c r="AA92" i="1"/>
  <c r="AC533" i="1"/>
  <c r="AD533" i="1"/>
  <c r="AA533" i="1"/>
  <c r="AB487" i="1"/>
  <c r="AB461" i="1"/>
  <c r="AB432" i="1"/>
  <c r="AA392" i="1"/>
  <c r="AC392" i="1"/>
  <c r="AD392" i="1"/>
  <c r="AB158" i="1"/>
  <c r="AB535" i="1"/>
  <c r="AC473" i="1"/>
  <c r="AD473" i="1"/>
  <c r="AA473" i="1"/>
  <c r="AA389" i="1"/>
  <c r="AC389" i="1"/>
  <c r="AD389" i="1"/>
  <c r="AB552" i="1"/>
  <c r="AB525" i="1"/>
  <c r="AB491" i="1"/>
  <c r="AB395" i="1"/>
  <c r="AB570" i="1"/>
  <c r="AB497" i="1"/>
  <c r="AB419" i="1"/>
  <c r="AB387" i="1"/>
  <c r="AC363" i="1"/>
  <c r="AD363" i="1"/>
  <c r="AA363" i="1"/>
  <c r="AA253" i="1"/>
  <c r="AC253" i="1"/>
  <c r="AD253" i="1"/>
  <c r="AB562" i="1"/>
  <c r="AB540" i="1"/>
  <c r="AB507" i="1"/>
  <c r="AB477" i="1"/>
  <c r="AB443" i="1"/>
  <c r="AA401" i="1"/>
  <c r="AD401" i="1"/>
  <c r="AC401" i="1"/>
  <c r="AB575" i="1"/>
  <c r="AB532" i="1"/>
  <c r="AB428" i="1"/>
  <c r="AB402" i="1"/>
  <c r="AA199" i="1"/>
  <c r="AC199" i="1"/>
  <c r="AD199" i="1"/>
  <c r="AA255" i="1"/>
  <c r="AC255" i="1"/>
  <c r="AD255" i="1"/>
  <c r="AB176" i="1"/>
  <c r="AC353" i="1"/>
  <c r="AD353" i="1"/>
  <c r="AA353" i="1"/>
  <c r="AD321" i="1"/>
  <c r="AA321" i="1"/>
  <c r="AC321" i="1"/>
  <c r="AB264" i="1"/>
  <c r="AB200" i="1"/>
  <c r="AB310" i="1"/>
  <c r="AB248" i="1"/>
  <c r="AC210" i="1"/>
  <c r="AD210" i="1"/>
  <c r="AA210" i="1"/>
  <c r="AD367" i="1"/>
  <c r="AA367" i="1"/>
  <c r="AC367" i="1"/>
  <c r="AB307" i="1"/>
  <c r="AA245" i="1"/>
  <c r="AC245" i="1"/>
  <c r="AD245" i="1"/>
  <c r="AA185" i="1"/>
  <c r="AC185" i="1"/>
  <c r="AD185" i="1"/>
  <c r="AC328" i="1"/>
  <c r="AD328" i="1"/>
  <c r="AA328" i="1"/>
  <c r="AB261" i="1"/>
  <c r="AC200" i="1"/>
  <c r="AD200" i="1"/>
  <c r="AA200" i="1"/>
  <c r="AB14" i="1"/>
  <c r="AB320" i="1"/>
  <c r="AD254" i="1"/>
  <c r="AA254" i="1"/>
  <c r="AC254" i="1"/>
  <c r="AB203" i="1"/>
  <c r="AA342" i="1"/>
  <c r="AC342" i="1"/>
  <c r="AD342" i="1"/>
  <c r="AA261" i="1"/>
  <c r="AC261" i="1"/>
  <c r="AD261" i="1"/>
  <c r="AB230" i="1"/>
  <c r="AA372" i="1"/>
  <c r="AC372" i="1"/>
  <c r="AD372" i="1"/>
  <c r="AB292" i="1"/>
  <c r="AB201" i="1"/>
  <c r="AD194" i="1"/>
  <c r="AA194" i="1"/>
  <c r="AC194" i="1"/>
  <c r="AC149" i="1"/>
  <c r="AD149" i="1"/>
  <c r="AA149" i="1"/>
  <c r="AB98" i="1"/>
  <c r="AA201" i="1"/>
  <c r="AC201" i="1"/>
  <c r="AD201" i="1"/>
  <c r="AA143" i="1"/>
  <c r="AC143" i="1"/>
  <c r="AD143" i="1"/>
  <c r="AD26" i="1"/>
  <c r="AA26" i="1"/>
  <c r="AC26" i="1"/>
  <c r="AA175" i="1"/>
  <c r="AC175" i="1"/>
  <c r="AD175" i="1"/>
  <c r="AA135" i="1"/>
  <c r="AC135" i="1"/>
  <c r="AD135" i="1"/>
  <c r="AC79" i="1"/>
  <c r="AD79" i="1"/>
  <c r="AA79" i="1"/>
  <c r="AB214" i="1"/>
  <c r="AB146" i="1"/>
  <c r="AB180" i="1"/>
  <c r="AA144" i="1"/>
  <c r="AC144" i="1"/>
  <c r="AD144" i="1"/>
  <c r="AB99" i="1"/>
  <c r="AC152" i="1"/>
  <c r="AD152" i="1"/>
  <c r="AA152" i="1"/>
  <c r="AB105" i="1"/>
  <c r="AA28" i="1"/>
  <c r="AC28" i="1"/>
  <c r="AD28" i="1"/>
  <c r="AB149" i="1"/>
  <c r="AB94" i="1"/>
  <c r="AB172" i="1"/>
  <c r="AC122" i="1"/>
  <c r="AD122" i="1"/>
  <c r="AA122" i="1"/>
  <c r="AB68" i="1"/>
  <c r="AB20" i="1"/>
  <c r="AB12" i="1"/>
  <c r="AC22" i="1"/>
  <c r="AD22" i="1"/>
  <c r="AA22" i="1"/>
  <c r="AB45" i="1"/>
  <c r="AB101" i="1"/>
  <c r="AA57" i="1"/>
  <c r="AC57" i="1"/>
  <c r="AD57" i="1"/>
  <c r="AD76" i="1"/>
  <c r="AA76" i="1"/>
  <c r="AC76" i="1"/>
  <c r="AA23" i="1"/>
  <c r="AC23" i="1"/>
  <c r="AD23" i="1"/>
  <c r="AB726" i="1"/>
  <c r="AA687" i="1"/>
  <c r="AC687" i="1"/>
  <c r="AD687" i="1"/>
  <c r="AA743" i="1"/>
  <c r="AC743" i="1"/>
  <c r="AD743" i="1"/>
  <c r="AB699" i="1"/>
  <c r="AB592" i="1"/>
  <c r="AA657" i="1"/>
  <c r="AC657" i="1"/>
  <c r="AD657" i="1"/>
  <c r="AC591" i="1"/>
  <c r="AA591" i="1"/>
  <c r="AD591" i="1"/>
  <c r="AC651" i="1"/>
  <c r="AD651" i="1"/>
  <c r="AA651" i="1"/>
  <c r="AA593" i="1"/>
  <c r="AD593" i="1"/>
  <c r="AC593" i="1"/>
  <c r="AA647" i="1"/>
  <c r="AC647" i="1"/>
  <c r="AD647" i="1"/>
  <c r="AB660" i="1"/>
  <c r="AA656" i="1"/>
  <c r="AC656" i="1"/>
  <c r="AD656" i="1"/>
  <c r="AA269" i="1"/>
  <c r="AC269" i="1"/>
  <c r="AD269" i="1"/>
  <c r="AC480" i="1"/>
  <c r="AD480" i="1"/>
  <c r="AA480" i="1"/>
  <c r="AB498" i="1"/>
  <c r="AB315" i="1"/>
  <c r="AC488" i="1"/>
  <c r="AD488" i="1"/>
  <c r="AA488" i="1"/>
  <c r="AC578" i="1"/>
  <c r="AD578" i="1"/>
  <c r="AA578" i="1"/>
  <c r="AA279" i="1"/>
  <c r="AC279" i="1"/>
  <c r="AD279" i="1"/>
  <c r="AC498" i="1"/>
  <c r="AD498" i="1"/>
  <c r="AA498" i="1"/>
  <c r="AB635" i="1"/>
  <c r="AB735" i="1"/>
  <c r="AB692" i="1"/>
  <c r="AA775" i="1"/>
  <c r="AC775" i="1"/>
  <c r="AD775" i="1"/>
  <c r="AB593" i="1"/>
  <c r="AB657" i="1"/>
  <c r="AD585" i="1"/>
  <c r="AC585" i="1"/>
  <c r="AA585" i="1"/>
  <c r="AD662" i="1"/>
  <c r="AA662" i="1"/>
  <c r="AC662" i="1"/>
  <c r="AD642" i="1"/>
  <c r="AA642" i="1"/>
  <c r="AC642" i="1"/>
  <c r="AB578" i="1"/>
  <c r="AA278" i="1"/>
  <c r="AC278" i="1"/>
  <c r="AD278" i="1"/>
  <c r="AB581" i="1"/>
  <c r="AB447" i="1"/>
  <c r="AB391" i="1"/>
  <c r="AB306" i="1"/>
  <c r="AA235" i="1"/>
  <c r="AC235" i="1"/>
  <c r="AD235" i="1"/>
  <c r="AA157" i="1"/>
  <c r="AC157" i="1"/>
  <c r="AD157" i="1"/>
  <c r="AA341" i="1"/>
  <c r="AC341" i="1"/>
  <c r="AD341" i="1"/>
  <c r="AB295" i="1"/>
  <c r="AD96" i="1"/>
  <c r="AA96" i="1"/>
  <c r="AC96" i="1"/>
  <c r="AD357" i="1"/>
  <c r="AA357" i="1"/>
  <c r="AC357" i="1"/>
  <c r="AB291" i="1"/>
  <c r="AB225" i="1"/>
  <c r="AB313" i="1"/>
  <c r="AA242" i="1"/>
  <c r="AC242" i="1"/>
  <c r="AD242" i="1"/>
  <c r="AA151" i="1"/>
  <c r="AC151" i="1"/>
  <c r="AD151" i="1"/>
  <c r="AB346" i="1"/>
  <c r="AB221" i="1"/>
  <c r="AB304" i="1"/>
  <c r="AA243" i="1"/>
  <c r="AC243" i="1"/>
  <c r="AD243" i="1"/>
  <c r="AB192" i="1"/>
  <c r="AB362" i="1"/>
  <c r="AB318" i="1"/>
  <c r="AB251" i="1"/>
  <c r="AC132" i="1"/>
  <c r="AD132" i="1"/>
  <c r="AA132" i="1"/>
  <c r="AB179" i="1"/>
  <c r="AB139" i="1"/>
  <c r="AB73" i="1"/>
  <c r="AA181" i="1"/>
  <c r="AC181" i="1"/>
  <c r="AD181" i="1"/>
  <c r="AB116" i="1"/>
  <c r="AA154" i="1"/>
  <c r="AC154" i="1"/>
  <c r="AD154" i="1"/>
  <c r="AA108" i="1"/>
  <c r="AC108" i="1"/>
  <c r="AD108" i="1"/>
  <c r="AA53" i="1"/>
  <c r="AC53" i="1"/>
  <c r="AD53" i="1"/>
  <c r="AA188" i="1"/>
  <c r="AC188" i="1"/>
  <c r="AD188" i="1"/>
  <c r="AA118" i="1"/>
  <c r="AC118" i="1"/>
  <c r="AD118" i="1"/>
  <c r="AB56" i="1"/>
  <c r="AA171" i="1"/>
  <c r="AC171" i="1"/>
  <c r="AD171" i="1"/>
  <c r="AB136" i="1"/>
  <c r="AC72" i="1"/>
  <c r="AD72" i="1"/>
  <c r="AA72" i="1"/>
  <c r="AB117" i="1"/>
  <c r="AA174" i="1"/>
  <c r="AC174" i="1"/>
  <c r="AD174" i="1"/>
  <c r="AA140" i="1"/>
  <c r="AC140" i="1"/>
  <c r="AD140" i="1"/>
  <c r="AB66" i="1"/>
  <c r="AA113" i="1"/>
  <c r="AC113" i="1"/>
  <c r="AD113" i="1"/>
  <c r="AA63" i="1"/>
  <c r="AC63" i="1"/>
  <c r="AD63" i="1"/>
  <c r="AD66" i="1"/>
  <c r="AA66" i="1"/>
  <c r="AC66" i="1"/>
  <c r="AA73" i="1"/>
  <c r="AC73" i="1"/>
  <c r="AD73" i="1"/>
  <c r="AB23" i="1"/>
  <c r="AB79" i="1"/>
  <c r="AB54" i="1"/>
  <c r="AA13" i="1"/>
  <c r="AC13" i="1"/>
  <c r="AD13" i="1"/>
  <c r="AB772" i="1"/>
  <c r="AB715" i="1"/>
  <c r="AA770" i="1"/>
  <c r="AD770" i="1"/>
  <c r="AC770" i="1"/>
  <c r="AA734" i="1"/>
  <c r="AC734" i="1"/>
  <c r="AD734" i="1"/>
  <c r="AB690" i="1"/>
  <c r="AB283" i="1"/>
  <c r="AA600" i="1"/>
  <c r="AC600" i="1"/>
  <c r="AD600" i="1"/>
  <c r="AA586" i="1"/>
  <c r="AC586" i="1"/>
  <c r="AD586" i="1"/>
  <c r="AA653" i="1"/>
  <c r="AC653" i="1"/>
  <c r="AD653" i="1"/>
  <c r="AB639" i="1"/>
  <c r="AB655" i="1"/>
  <c r="AA639" i="1"/>
  <c r="AC639" i="1"/>
  <c r="AD639" i="1"/>
  <c r="AB643" i="1"/>
  <c r="AB270" i="1"/>
  <c r="AB359" i="1"/>
  <c r="AB247" i="1"/>
  <c r="AA127" i="1"/>
  <c r="AC127" i="1"/>
  <c r="AD127" i="1"/>
  <c r="AA178" i="1"/>
  <c r="AC178" i="1"/>
  <c r="AD178" i="1"/>
  <c r="AD136" i="1"/>
  <c r="AA136" i="1"/>
  <c r="AC136" i="1"/>
  <c r="AA40" i="1"/>
  <c r="AC40" i="1"/>
  <c r="AD40" i="1"/>
  <c r="AC102" i="1"/>
  <c r="AD102" i="1"/>
  <c r="AA102" i="1"/>
  <c r="AB199" i="1"/>
  <c r="AD106" i="1"/>
  <c r="AA106" i="1"/>
  <c r="AC106" i="1"/>
  <c r="AC49" i="1"/>
  <c r="AD49" i="1"/>
  <c r="AA49" i="1"/>
  <c r="AC177" i="1"/>
  <c r="AD177" i="1"/>
  <c r="AA177" i="1"/>
  <c r="AA110" i="1"/>
  <c r="AC110" i="1"/>
  <c r="AD110" i="1"/>
  <c r="AB161" i="1"/>
  <c r="AB134" i="1"/>
  <c r="AA74" i="1"/>
  <c r="AC74" i="1"/>
  <c r="AD74" i="1"/>
  <c r="AB170" i="1"/>
  <c r="AA134" i="1"/>
  <c r="AC134" i="1"/>
  <c r="AD134" i="1"/>
  <c r="AB151" i="1"/>
  <c r="AA111" i="1"/>
  <c r="AC111" i="1"/>
  <c r="AD111" i="1"/>
  <c r="AB49" i="1"/>
  <c r="AB53" i="1"/>
  <c r="AB62" i="1"/>
  <c r="AC69" i="1"/>
  <c r="AD69" i="1"/>
  <c r="AA69" i="1"/>
  <c r="AC12" i="1"/>
  <c r="AD12" i="1"/>
  <c r="AA12" i="1"/>
  <c r="AA78" i="1"/>
  <c r="AC78" i="1"/>
  <c r="AD78" i="1"/>
  <c r="AA33" i="1"/>
  <c r="AC33" i="1"/>
  <c r="AD33" i="1"/>
  <c r="AA43" i="1"/>
  <c r="AC43" i="1"/>
  <c r="AD43" i="1"/>
  <c r="AC714" i="1"/>
  <c r="AD714" i="1"/>
  <c r="AA714" i="1"/>
  <c r="AA672" i="1"/>
  <c r="AC672" i="1"/>
  <c r="AD672" i="1"/>
  <c r="AB764" i="1"/>
  <c r="AA730" i="1"/>
  <c r="AC730" i="1"/>
  <c r="AD730" i="1"/>
  <c r="AA281" i="1"/>
  <c r="AC281" i="1"/>
  <c r="AD281" i="1"/>
  <c r="AA659" i="1"/>
  <c r="AC659" i="1"/>
  <c r="AD659" i="1"/>
  <c r="AB662" i="1"/>
  <c r="AB598" i="1"/>
  <c r="AB648" i="1"/>
  <c r="AB601" i="1"/>
  <c r="AA597" i="1"/>
  <c r="AC597" i="1"/>
  <c r="AD597" i="1"/>
  <c r="AB588" i="1"/>
  <c r="AA644" i="1"/>
  <c r="AC644" i="1"/>
  <c r="AD644" i="1"/>
  <c r="AA276" i="1"/>
  <c r="AC276" i="1"/>
  <c r="AD276" i="1"/>
  <c r="AB454" i="1"/>
  <c r="AC526" i="1"/>
  <c r="AD526" i="1"/>
  <c r="AA526" i="1"/>
  <c r="AA685" i="1"/>
  <c r="AC685" i="1"/>
  <c r="AD685" i="1"/>
  <c r="AB722" i="1"/>
  <c r="AD786" i="1"/>
  <c r="AC786" i="1"/>
  <c r="AA786" i="1"/>
  <c r="AB638" i="1"/>
  <c r="AB688" i="1"/>
  <c r="AA747" i="1"/>
  <c r="AC747" i="1"/>
  <c r="AD747" i="1"/>
  <c r="AB778" i="1"/>
  <c r="AB617" i="1"/>
  <c r="AD560" i="1"/>
  <c r="AA560" i="1"/>
  <c r="AC560" i="1"/>
  <c r="AB741" i="1"/>
  <c r="AA774" i="1"/>
  <c r="AC774" i="1"/>
  <c r="AD774" i="1"/>
  <c r="AB522" i="1"/>
  <c r="AB495" i="1"/>
  <c r="AB392" i="1"/>
  <c r="AB360" i="1"/>
  <c r="AA192" i="1"/>
  <c r="AC192" i="1"/>
  <c r="AD192" i="1"/>
  <c r="AA298" i="1"/>
  <c r="AC298" i="1"/>
  <c r="AD298" i="1"/>
  <c r="AA375" i="1"/>
  <c r="AC375" i="1"/>
  <c r="AD375" i="1"/>
  <c r="AA544" i="1"/>
  <c r="AC544" i="1"/>
  <c r="AD544" i="1"/>
  <c r="AD507" i="1"/>
  <c r="AA507" i="1"/>
  <c r="AC507" i="1"/>
  <c r="AA468" i="1"/>
  <c r="AC468" i="1"/>
  <c r="AD468" i="1"/>
  <c r="AA428" i="1"/>
  <c r="AC428" i="1"/>
  <c r="AD428" i="1"/>
  <c r="AA326" i="1"/>
  <c r="AD326" i="1"/>
  <c r="AC326" i="1"/>
  <c r="AA228" i="1"/>
  <c r="AC228" i="1"/>
  <c r="AD228" i="1"/>
  <c r="AB549" i="1"/>
  <c r="AB512" i="1"/>
  <c r="AB439" i="1"/>
  <c r="AA571" i="1"/>
  <c r="AC571" i="1"/>
  <c r="AD571" i="1"/>
  <c r="AB517" i="1"/>
  <c r="AA451" i="1"/>
  <c r="AD451" i="1"/>
  <c r="AC451" i="1"/>
  <c r="AC403" i="1"/>
  <c r="AD403" i="1"/>
  <c r="AA403" i="1"/>
  <c r="AB577" i="1"/>
  <c r="AA469" i="1"/>
  <c r="AC469" i="1"/>
  <c r="AD469" i="1"/>
  <c r="AA432" i="1"/>
  <c r="AD432" i="1"/>
  <c r="AC432" i="1"/>
  <c r="AA549" i="1"/>
  <c r="AC549" i="1"/>
  <c r="AD549" i="1"/>
  <c r="AC435" i="1"/>
  <c r="AA435" i="1"/>
  <c r="AD435" i="1"/>
  <c r="AD397" i="1"/>
  <c r="AC397" i="1"/>
  <c r="AA397" i="1"/>
  <c r="AA371" i="1"/>
  <c r="AC371" i="1"/>
  <c r="AD371" i="1"/>
  <c r="AC574" i="1"/>
  <c r="AD574" i="1"/>
  <c r="AA574" i="1"/>
  <c r="AA521" i="1"/>
  <c r="AC521" i="1"/>
  <c r="AD521" i="1"/>
  <c r="AA485" i="1"/>
  <c r="AC485" i="1"/>
  <c r="AD485" i="1"/>
  <c r="AB452" i="1"/>
  <c r="AC425" i="1"/>
  <c r="AD425" i="1"/>
  <c r="AA425" i="1"/>
  <c r="AA381" i="1"/>
  <c r="AC381" i="1"/>
  <c r="AD381" i="1"/>
  <c r="AA205" i="1"/>
  <c r="AC205" i="1"/>
  <c r="AD205" i="1"/>
  <c r="AA474" i="1"/>
  <c r="AC474" i="1"/>
  <c r="AD474" i="1"/>
  <c r="AB384" i="1"/>
  <c r="AA323" i="1"/>
  <c r="AC323" i="1"/>
  <c r="AD323" i="1"/>
  <c r="AB337" i="1"/>
  <c r="AA296" i="1"/>
  <c r="AC296" i="1"/>
  <c r="AD296" i="1"/>
  <c r="AA226" i="1"/>
  <c r="AC226" i="1"/>
  <c r="AD226" i="1"/>
  <c r="AA80" i="1"/>
  <c r="AC80" i="1"/>
  <c r="AD80" i="1"/>
  <c r="AA301" i="1"/>
  <c r="AC301" i="1"/>
  <c r="AD301" i="1"/>
  <c r="AB229" i="1"/>
  <c r="AA125" i="1"/>
  <c r="AC125" i="1"/>
  <c r="AD125" i="1"/>
  <c r="AB335" i="1"/>
  <c r="AD224" i="1"/>
  <c r="AA224" i="1"/>
  <c r="AC224" i="1"/>
  <c r="AB59" i="1"/>
  <c r="AA351" i="1"/>
  <c r="AC351" i="1"/>
  <c r="AD351" i="1"/>
  <c r="AA266" i="1"/>
  <c r="AC266" i="1"/>
  <c r="AD266" i="1"/>
  <c r="AA215" i="1"/>
  <c r="AC215" i="1"/>
  <c r="AD215" i="1"/>
  <c r="AB343" i="1"/>
  <c r="AB300" i="1"/>
  <c r="AA233" i="1"/>
  <c r="AC233" i="1"/>
  <c r="AD233" i="1"/>
  <c r="AB289" i="1"/>
  <c r="AB77" i="1"/>
  <c r="AC297" i="1"/>
  <c r="AD297" i="1"/>
  <c r="AA297" i="1"/>
  <c r="AA239" i="1"/>
  <c r="AC239" i="1"/>
  <c r="AD239" i="1"/>
  <c r="AC164" i="1"/>
  <c r="AA164" i="1"/>
  <c r="AD164" i="1"/>
  <c r="AB356" i="1"/>
  <c r="AA313" i="1"/>
  <c r="AC313" i="1"/>
  <c r="AD313" i="1"/>
  <c r="AB235" i="1"/>
  <c r="AA117" i="1"/>
  <c r="AC117" i="1"/>
  <c r="AD117" i="1"/>
  <c r="AD176" i="1"/>
  <c r="AA176" i="1"/>
  <c r="AC176" i="1"/>
  <c r="AB130" i="1"/>
  <c r="AB33" i="1"/>
  <c r="AB171" i="1"/>
  <c r="AA88" i="1"/>
  <c r="AC88" i="1"/>
  <c r="AD88" i="1"/>
  <c r="AC190" i="1"/>
  <c r="AD190" i="1"/>
  <c r="AA190" i="1"/>
  <c r="AB148" i="1"/>
  <c r="AA104" i="1"/>
  <c r="AC104" i="1"/>
  <c r="AD104" i="1"/>
  <c r="AB38" i="1"/>
  <c r="AB167" i="1"/>
  <c r="AA100" i="1"/>
  <c r="AC100" i="1"/>
  <c r="AD100" i="1"/>
  <c r="AB41" i="1"/>
  <c r="AB159" i="1"/>
  <c r="AA128" i="1"/>
  <c r="AC128" i="1"/>
  <c r="AD128" i="1"/>
  <c r="AA67" i="1"/>
  <c r="AC67" i="1"/>
  <c r="AD67" i="1"/>
  <c r="AA61" i="1"/>
  <c r="AC61" i="1"/>
  <c r="AD61" i="1"/>
  <c r="AB168" i="1"/>
  <c r="AB127" i="1"/>
  <c r="AA48" i="1"/>
  <c r="AC48" i="1"/>
  <c r="AD48" i="1"/>
  <c r="AA138" i="1"/>
  <c r="AC138" i="1"/>
  <c r="AD138" i="1"/>
  <c r="AA107" i="1"/>
  <c r="AC107" i="1"/>
  <c r="AD107" i="1"/>
  <c r="AB42" i="1"/>
  <c r="AD46" i="1"/>
  <c r="AA46" i="1"/>
  <c r="AC46" i="1"/>
  <c r="AB60" i="1"/>
  <c r="AA64" i="1"/>
  <c r="AC64" i="1"/>
  <c r="AD64" i="1"/>
  <c r="AD116" i="1"/>
  <c r="AA116" i="1"/>
  <c r="AC116" i="1"/>
  <c r="AB74" i="1"/>
  <c r="AA31" i="1"/>
  <c r="AC31" i="1"/>
  <c r="AD31" i="1"/>
  <c r="AA41" i="1"/>
  <c r="AC41" i="1"/>
  <c r="AD41" i="1"/>
  <c r="AA712" i="1"/>
  <c r="AC712" i="1"/>
  <c r="AD712" i="1"/>
  <c r="AB670" i="1"/>
  <c r="AC758" i="1"/>
  <c r="AD758" i="1"/>
  <c r="AA758" i="1"/>
  <c r="AB724" i="1"/>
  <c r="AB680" i="1"/>
  <c r="AA273" i="1"/>
  <c r="AC273" i="1"/>
  <c r="AD273" i="1"/>
  <c r="AD595" i="1"/>
  <c r="AC595" i="1"/>
  <c r="AA595" i="1"/>
  <c r="AB651" i="1"/>
  <c r="AD655" i="1"/>
  <c r="AC655" i="1"/>
  <c r="AA655" i="1"/>
  <c r="AA654" i="1"/>
  <c r="AC654" i="1"/>
  <c r="AD654" i="1"/>
  <c r="AB640" i="1"/>
  <c r="AC588" i="1"/>
  <c r="AD588" i="1"/>
  <c r="AA588" i="1"/>
  <c r="AB645" i="1"/>
  <c r="AB589" i="1"/>
  <c r="AA594" i="1"/>
  <c r="AC594" i="1"/>
  <c r="AD594" i="1"/>
  <c r="AB652" i="1"/>
  <c r="AC648" i="1"/>
  <c r="AD648" i="1"/>
  <c r="AA648" i="1"/>
  <c r="AB273" i="1"/>
  <c r="AA282" i="1"/>
  <c r="AC282" i="1"/>
  <c r="AD282" i="1"/>
  <c r="AB275" i="1"/>
  <c r="AB463" i="1"/>
  <c r="AC598" i="1"/>
  <c r="AD598" i="1"/>
  <c r="AA598" i="1"/>
  <c r="AB600" i="1"/>
  <c r="AB586" i="1"/>
  <c r="AA582" i="1"/>
  <c r="AC582" i="1"/>
  <c r="AD582" i="1"/>
  <c r="AA596" i="1"/>
  <c r="AC596" i="1"/>
  <c r="AD596" i="1"/>
  <c r="AB587" i="1"/>
  <c r="AB278" i="1"/>
  <c r="AC270" i="1"/>
  <c r="AD270" i="1"/>
  <c r="AA270" i="1"/>
  <c r="AB281" i="1"/>
  <c r="AC454" i="1"/>
  <c r="AD454" i="1"/>
  <c r="AA454" i="1"/>
  <c r="AB471" i="1"/>
  <c r="AA547" i="1"/>
  <c r="AC547" i="1"/>
  <c r="AD547" i="1"/>
  <c r="AA619" i="1"/>
  <c r="AD619" i="1"/>
  <c r="AC619" i="1"/>
  <c r="AA725" i="1"/>
  <c r="AC725" i="1"/>
  <c r="AD725" i="1"/>
  <c r="AA472" i="1"/>
  <c r="AC472" i="1"/>
  <c r="AD472" i="1"/>
  <c r="AB672" i="1"/>
  <c r="AA707" i="1"/>
  <c r="AC707" i="1"/>
  <c r="AD707" i="1"/>
  <c r="AA750" i="1"/>
  <c r="AC750" i="1"/>
  <c r="AD750" i="1"/>
  <c r="AC668" i="1"/>
  <c r="AD668" i="1"/>
  <c r="AA668" i="1"/>
  <c r="AD683" i="1"/>
  <c r="AC683" i="1"/>
  <c r="AA683" i="1"/>
  <c r="AC748" i="1"/>
  <c r="AD748" i="1"/>
  <c r="AA748" i="1"/>
  <c r="AA695" i="1"/>
  <c r="AC695" i="1"/>
  <c r="AD695" i="1"/>
  <c r="AA767" i="1"/>
  <c r="AC767" i="1"/>
  <c r="AD767" i="1"/>
  <c r="AA638" i="1"/>
  <c r="AC638" i="1"/>
  <c r="AD638" i="1"/>
  <c r="AD690" i="1"/>
  <c r="AA690" i="1"/>
  <c r="AC690" i="1"/>
  <c r="AB750" i="1"/>
  <c r="AD540" i="1"/>
  <c r="AA540" i="1"/>
  <c r="AC540" i="1"/>
  <c r="AA697" i="1"/>
  <c r="AC697" i="1"/>
  <c r="AD697" i="1"/>
  <c r="AB731" i="1"/>
  <c r="AC614" i="1"/>
  <c r="AD614" i="1"/>
  <c r="AA614" i="1"/>
  <c r="AD703" i="1"/>
  <c r="AC703" i="1"/>
  <c r="AA703" i="1"/>
  <c r="AB752" i="1"/>
  <c r="AB788" i="1"/>
  <c r="AA532" i="1"/>
  <c r="AC532" i="1"/>
  <c r="AD532" i="1"/>
  <c r="AB623" i="1"/>
  <c r="AB628" i="1"/>
  <c r="AA632" i="1"/>
  <c r="AC632" i="1"/>
  <c r="AD632" i="1"/>
  <c r="AB682" i="1"/>
  <c r="AB745" i="1"/>
  <c r="AA784" i="1"/>
  <c r="AC784" i="1"/>
  <c r="AD784" i="1"/>
  <c r="AA518" i="1"/>
  <c r="AC518" i="1"/>
  <c r="AD518" i="1"/>
  <c r="AA489" i="1"/>
  <c r="AC489" i="1"/>
  <c r="AD489" i="1"/>
  <c r="AA452" i="1"/>
  <c r="AD452" i="1"/>
  <c r="AC452" i="1"/>
  <c r="AB413" i="1"/>
  <c r="AB379" i="1"/>
  <c r="AA218" i="1"/>
  <c r="AC218" i="1"/>
  <c r="AD218" i="1"/>
  <c r="AB365" i="1"/>
  <c r="AB561" i="1"/>
  <c r="AA503" i="1"/>
  <c r="AC503" i="1"/>
  <c r="AD503" i="1"/>
  <c r="AB421" i="1"/>
  <c r="AB394" i="1"/>
  <c r="AB296" i="1"/>
  <c r="AB212" i="1"/>
  <c r="AB545" i="1"/>
  <c r="AB466" i="1"/>
  <c r="AB435" i="1"/>
  <c r="AA399" i="1"/>
  <c r="AC399" i="1"/>
  <c r="AD399" i="1"/>
  <c r="AB539" i="1"/>
  <c r="AB510" i="1"/>
  <c r="AB485" i="1"/>
  <c r="AB442" i="1"/>
  <c r="AC393" i="1"/>
  <c r="AD393" i="1"/>
  <c r="AA393" i="1"/>
  <c r="AA355" i="1"/>
  <c r="AC355" i="1"/>
  <c r="AD355" i="1"/>
  <c r="AB556" i="1"/>
  <c r="AA528" i="1"/>
  <c r="AC528" i="1"/>
  <c r="AD528" i="1"/>
  <c r="AB459" i="1"/>
  <c r="AA429" i="1"/>
  <c r="AC429" i="1"/>
  <c r="AD429" i="1"/>
  <c r="AC400" i="1"/>
  <c r="AD400" i="1"/>
  <c r="AA400" i="1"/>
  <c r="AB352" i="1"/>
  <c r="AC576" i="1"/>
  <c r="AA576" i="1"/>
  <c r="AD576" i="1"/>
  <c r="AA545" i="1"/>
  <c r="AC545" i="1"/>
  <c r="AD545" i="1"/>
  <c r="AC501" i="1"/>
  <c r="AD501" i="1"/>
  <c r="AA501" i="1"/>
  <c r="AB422" i="1"/>
  <c r="AA366" i="1"/>
  <c r="AC366" i="1"/>
  <c r="AD366" i="1"/>
  <c r="AA289" i="1"/>
  <c r="AC289" i="1"/>
  <c r="AD289" i="1"/>
  <c r="AC546" i="1"/>
  <c r="AD546" i="1"/>
  <c r="AA546" i="1"/>
  <c r="AA481" i="1"/>
  <c r="AC481" i="1"/>
  <c r="AD481" i="1"/>
  <c r="AB375" i="1"/>
  <c r="AB508" i="1"/>
  <c r="AB405" i="1"/>
  <c r="AB372" i="1"/>
  <c r="AA241" i="1"/>
  <c r="AC241" i="1"/>
  <c r="AD241" i="1"/>
  <c r="AB328" i="1"/>
  <c r="AC287" i="1"/>
  <c r="AD287" i="1"/>
  <c r="AA287" i="1"/>
  <c r="AA54" i="1"/>
  <c r="AC54" i="1"/>
  <c r="AD54" i="1"/>
  <c r="AB206" i="1"/>
  <c r="AD324" i="1"/>
  <c r="AC324" i="1"/>
  <c r="AA324" i="1"/>
  <c r="AA258" i="1"/>
  <c r="AC258" i="1"/>
  <c r="AD258" i="1"/>
  <c r="AB213" i="1"/>
  <c r="AC370" i="1"/>
  <c r="AD370" i="1"/>
  <c r="AA370" i="1"/>
  <c r="AB348" i="1"/>
  <c r="AC312" i="1"/>
  <c r="AD312" i="1"/>
  <c r="AA312" i="1"/>
  <c r="AB259" i="1"/>
  <c r="AA193" i="1"/>
  <c r="AC193" i="1"/>
  <c r="AD193" i="1"/>
  <c r="AA339" i="1"/>
  <c r="AC339" i="1"/>
  <c r="AD339" i="1"/>
  <c r="AA295" i="1"/>
  <c r="AC295" i="1"/>
  <c r="AD295" i="1"/>
  <c r="AA229" i="1"/>
  <c r="AC229" i="1"/>
  <c r="AD229" i="1"/>
  <c r="AA65" i="1"/>
  <c r="AC65" i="1"/>
  <c r="AD65" i="1"/>
  <c r="AA325" i="1"/>
  <c r="AC325" i="1"/>
  <c r="AD325" i="1"/>
  <c r="AA259" i="1"/>
  <c r="AC259" i="1"/>
  <c r="AD259" i="1"/>
  <c r="AB207" i="1"/>
  <c r="AB29" i="1"/>
  <c r="AB323" i="1"/>
  <c r="AB285" i="1"/>
  <c r="AD234" i="1"/>
  <c r="AA234" i="1"/>
  <c r="AC234" i="1"/>
  <c r="AB137" i="1"/>
  <c r="AA349" i="1"/>
  <c r="AC349" i="1"/>
  <c r="AD349" i="1"/>
  <c r="AC307" i="1"/>
  <c r="AD307" i="1"/>
  <c r="AA307" i="1"/>
  <c r="AA225" i="1"/>
  <c r="AC225" i="1"/>
  <c r="AD225" i="1"/>
  <c r="AD214" i="1"/>
  <c r="AA214" i="1"/>
  <c r="AC214" i="1"/>
  <c r="AA161" i="1"/>
  <c r="AC161" i="1"/>
  <c r="AD161" i="1"/>
  <c r="AC109" i="1"/>
  <c r="AD109" i="1"/>
  <c r="AA109" i="1"/>
  <c r="AB11" i="1"/>
  <c r="AC82" i="1"/>
  <c r="AD82" i="1"/>
  <c r="AA82" i="1"/>
  <c r="AB184" i="1"/>
  <c r="AA141" i="1"/>
  <c r="AC141" i="1"/>
  <c r="AD141" i="1"/>
  <c r="AB89" i="1"/>
  <c r="AB219" i="1"/>
  <c r="AB163" i="1"/>
  <c r="AA95" i="1"/>
  <c r="AC95" i="1"/>
  <c r="AD95" i="1"/>
  <c r="AA25" i="1"/>
  <c r="AC25" i="1"/>
  <c r="AD25" i="1"/>
  <c r="AD156" i="1"/>
  <c r="AA156" i="1"/>
  <c r="AC156" i="1"/>
  <c r="AA121" i="1"/>
  <c r="AC121" i="1"/>
  <c r="AD121" i="1"/>
  <c r="AD167" i="1"/>
  <c r="AA167" i="1"/>
  <c r="AC167" i="1"/>
  <c r="AB109" i="1"/>
  <c r="AB51" i="1"/>
  <c r="AB155" i="1"/>
  <c r="AA101" i="1"/>
  <c r="AC101" i="1"/>
  <c r="AD101" i="1"/>
  <c r="AA34" i="1"/>
  <c r="AC34" i="1"/>
  <c r="AD34" i="1"/>
  <c r="AC129" i="1"/>
  <c r="AD129" i="1"/>
  <c r="AA129" i="1"/>
  <c r="AB84" i="1"/>
  <c r="AB35" i="1"/>
  <c r="AC32" i="1"/>
  <c r="AD32" i="1"/>
  <c r="AA32" i="1"/>
  <c r="AC42" i="1"/>
  <c r="AD42" i="1"/>
  <c r="AA42" i="1"/>
  <c r="AA51" i="1"/>
  <c r="AC51" i="1"/>
  <c r="AD51" i="1"/>
  <c r="AB112" i="1"/>
  <c r="AC62" i="1"/>
  <c r="AD62" i="1"/>
  <c r="AA62" i="1"/>
  <c r="AA83" i="1"/>
  <c r="AC83" i="1"/>
  <c r="AD83" i="1"/>
  <c r="AC29" i="1"/>
  <c r="AD29" i="1"/>
  <c r="AA29" i="1"/>
  <c r="AA753" i="1"/>
  <c r="AC753" i="1"/>
  <c r="AD753" i="1"/>
  <c r="AB706" i="1"/>
  <c r="AA666" i="1"/>
  <c r="AC666" i="1"/>
  <c r="AD666" i="1"/>
  <c r="AB754" i="1"/>
  <c r="AA710" i="1"/>
  <c r="AD710" i="1"/>
  <c r="AC710" i="1"/>
  <c r="AB676" i="1"/>
  <c r="AA780" i="1"/>
  <c r="AC780" i="1"/>
  <c r="AD780" i="1"/>
  <c r="AB642" i="1"/>
  <c r="AA283" i="1"/>
  <c r="AC283" i="1"/>
  <c r="AD283" i="1"/>
  <c r="AA650" i="1"/>
  <c r="AC650" i="1"/>
  <c r="AD650" i="1"/>
  <c r="AA660" i="1"/>
  <c r="AC660" i="1"/>
  <c r="AD660" i="1"/>
  <c r="AA583" i="1"/>
  <c r="AC583" i="1"/>
  <c r="AD583" i="1"/>
  <c r="AB583" i="1"/>
  <c r="AD284" i="1"/>
  <c r="AA284" i="1"/>
  <c r="AC284" i="1"/>
  <c r="AB595" i="1"/>
  <c r="AC661" i="1"/>
  <c r="AD661" i="1"/>
  <c r="AA661" i="1"/>
  <c r="AA584" i="1"/>
  <c r="AC584" i="1"/>
  <c r="AD584" i="1"/>
  <c r="AC581" i="1"/>
  <c r="AA581" i="1"/>
  <c r="AD581" i="1"/>
  <c r="AC267" i="1"/>
  <c r="AD267" i="1"/>
  <c r="AA267" i="1"/>
  <c r="AA315" i="1"/>
  <c r="AC315" i="1"/>
  <c r="AD315" i="1"/>
  <c r="AC463" i="1"/>
  <c r="AD463" i="1"/>
  <c r="AA463" i="1"/>
  <c r="AB480" i="1"/>
  <c r="AA643" i="1"/>
  <c r="AC643" i="1"/>
  <c r="AD643" i="1"/>
  <c r="AC641" i="1"/>
  <c r="AD641" i="1"/>
  <c r="AA641" i="1"/>
  <c r="AB650" i="1"/>
  <c r="AA271" i="1"/>
  <c r="AC271" i="1"/>
  <c r="AD271" i="1"/>
  <c r="AB267" i="1"/>
  <c r="AA592" i="1"/>
  <c r="AC592" i="1"/>
  <c r="AD592" i="1"/>
  <c r="AA272" i="1"/>
  <c r="AC272" i="1"/>
  <c r="AD272" i="1"/>
  <c r="AC280" i="1"/>
  <c r="AD280" i="1"/>
  <c r="AA280" i="1"/>
  <c r="AB269" i="1"/>
  <c r="AD471" i="1"/>
  <c r="AA471" i="1"/>
  <c r="AC471" i="1"/>
  <c r="AB488" i="1"/>
  <c r="H303" i="1"/>
  <c r="H162" i="1"/>
  <c r="H16" i="1"/>
  <c r="H694" i="1"/>
  <c r="H649" i="1"/>
  <c r="H578" i="1"/>
  <c r="H279" i="1"/>
  <c r="P498" i="1"/>
  <c r="H623" i="1"/>
  <c r="H187" i="1"/>
  <c r="H447" i="1"/>
  <c r="H240" i="1"/>
  <c r="H686" i="1"/>
  <c r="H665" i="1"/>
  <c r="H726" i="1"/>
  <c r="H696" i="1"/>
  <c r="H558" i="1"/>
  <c r="H265" i="1"/>
  <c r="H494" i="1"/>
  <c r="H529" i="1"/>
  <c r="H139" i="1"/>
  <c r="H778" i="1"/>
  <c r="H478" i="1"/>
  <c r="H573" i="1"/>
  <c r="H238" i="1"/>
  <c r="H305" i="1"/>
  <c r="H160" i="1"/>
  <c r="H173" i="1"/>
  <c r="H142" i="1"/>
  <c r="H642" i="1"/>
  <c r="H278" i="1"/>
  <c r="H45" i="1"/>
  <c r="H613" i="1"/>
  <c r="H572" i="1"/>
  <c r="H430" i="1"/>
  <c r="H410" i="1"/>
  <c r="H98" i="1"/>
  <c r="H556" i="1"/>
  <c r="H341" i="1"/>
  <c r="H188" i="1"/>
  <c r="H63" i="1"/>
  <c r="H586" i="1"/>
  <c r="H639" i="1"/>
  <c r="H755" i="1"/>
  <c r="H567" i="1"/>
  <c r="H740" i="1"/>
  <c r="H788" i="1"/>
  <c r="H626" i="1"/>
  <c r="H733" i="1"/>
  <c r="H673" i="1"/>
  <c r="H682" i="1"/>
  <c r="H625" i="1"/>
  <c r="H676" i="1"/>
  <c r="H781" i="1"/>
  <c r="H554" i="1"/>
  <c r="H745" i="1"/>
  <c r="H616" i="1"/>
  <c r="H486" i="1"/>
  <c r="H769" i="1"/>
  <c r="H525" i="1"/>
  <c r="H426" i="1"/>
  <c r="H398" i="1"/>
  <c r="H568" i="1"/>
  <c r="H548" i="1"/>
  <c r="H508" i="1"/>
  <c r="H379" i="1"/>
  <c r="H336" i="1"/>
  <c r="H444" i="1"/>
  <c r="H406" i="1"/>
  <c r="H551" i="1"/>
  <c r="H493" i="1"/>
  <c r="H417" i="1"/>
  <c r="H365" i="1"/>
  <c r="H534" i="1"/>
  <c r="H512" i="1"/>
  <c r="H407" i="1"/>
  <c r="H459" i="1"/>
  <c r="H294" i="1"/>
  <c r="H552" i="1"/>
  <c r="H491" i="1"/>
  <c r="H387" i="1"/>
  <c r="H344" i="1"/>
  <c r="H304" i="1"/>
  <c r="H230" i="1"/>
  <c r="H232" i="1"/>
  <c r="H130" i="1"/>
  <c r="H290" i="1"/>
  <c r="H90" i="1"/>
  <c r="H319" i="1"/>
  <c r="H288" i="1"/>
  <c r="H217" i="1"/>
  <c r="H345" i="1"/>
  <c r="H145" i="1"/>
  <c r="H291" i="1"/>
  <c r="H219" i="1"/>
  <c r="H329" i="1"/>
  <c r="H302" i="1"/>
  <c r="H127" i="1"/>
  <c r="H178" i="1"/>
  <c r="H136" i="1"/>
  <c r="H40" i="1"/>
  <c r="H102" i="1"/>
  <c r="H106" i="1"/>
  <c r="H49" i="1"/>
  <c r="H177" i="1"/>
  <c r="H110" i="1"/>
  <c r="H74" i="1"/>
  <c r="H134" i="1"/>
  <c r="H111" i="1"/>
  <c r="H69" i="1"/>
  <c r="H12" i="1"/>
  <c r="H78" i="1"/>
  <c r="H33" i="1"/>
  <c r="H43" i="1"/>
  <c r="H714" i="1"/>
  <c r="H672" i="1"/>
  <c r="H730" i="1"/>
  <c r="H597" i="1"/>
  <c r="H276" i="1"/>
  <c r="H693" i="1"/>
  <c r="H483" i="1"/>
  <c r="H559" i="1"/>
  <c r="H197" i="1"/>
  <c r="H700" i="1"/>
  <c r="H85" i="1"/>
  <c r="H14" i="1"/>
  <c r="H775" i="1"/>
  <c r="H711" i="1"/>
  <c r="H630" i="1"/>
  <c r="H536" i="1"/>
  <c r="H251" i="1"/>
  <c r="H457" i="1"/>
  <c r="H380" i="1"/>
  <c r="H96" i="1"/>
  <c r="H154" i="1"/>
  <c r="H174" i="1"/>
  <c r="H113" i="1"/>
  <c r="H73" i="1"/>
  <c r="H653" i="1"/>
  <c r="H38" i="1"/>
  <c r="H482" i="1"/>
  <c r="H669" i="1"/>
  <c r="H423" i="1"/>
  <c r="H606" i="1"/>
  <c r="H742" i="1"/>
  <c r="H543" i="1"/>
  <c r="H631" i="1"/>
  <c r="H678" i="1"/>
  <c r="H722" i="1"/>
  <c r="H762" i="1"/>
  <c r="H553" i="1"/>
  <c r="H526" i="1"/>
  <c r="H685" i="1"/>
  <c r="H786" i="1"/>
  <c r="H747" i="1"/>
  <c r="H560" i="1"/>
  <c r="H774" i="1"/>
  <c r="H192" i="1"/>
  <c r="H298" i="1"/>
  <c r="H375" i="1"/>
  <c r="H544" i="1"/>
  <c r="H507" i="1"/>
  <c r="H468" i="1"/>
  <c r="H428" i="1"/>
  <c r="H326" i="1"/>
  <c r="H228" i="1"/>
  <c r="H571" i="1"/>
  <c r="H451" i="1"/>
  <c r="H403" i="1"/>
  <c r="H469" i="1"/>
  <c r="H432" i="1"/>
  <c r="H549" i="1"/>
  <c r="H435" i="1"/>
  <c r="H397" i="1"/>
  <c r="H371" i="1"/>
  <c r="H574" i="1"/>
  <c r="H521" i="1"/>
  <c r="H485" i="1"/>
  <c r="H425" i="1"/>
  <c r="H381" i="1"/>
  <c r="H205" i="1"/>
  <c r="H474" i="1"/>
  <c r="H323" i="1"/>
  <c r="H296" i="1"/>
  <c r="H226" i="1"/>
  <c r="H80" i="1"/>
  <c r="H301" i="1"/>
  <c r="H125" i="1"/>
  <c r="H224" i="1"/>
  <c r="H351" i="1"/>
  <c r="H215" i="1"/>
  <c r="H233" i="1"/>
  <c r="H297" i="1"/>
  <c r="H239" i="1"/>
  <c r="H164" i="1"/>
  <c r="H313" i="1"/>
  <c r="H117" i="1"/>
  <c r="H176" i="1"/>
  <c r="H88" i="1"/>
  <c r="H190" i="1"/>
  <c r="H104" i="1"/>
  <c r="H100" i="1"/>
  <c r="H128" i="1"/>
  <c r="H67" i="1"/>
  <c r="H61" i="1"/>
  <c r="H48" i="1"/>
  <c r="H138" i="1"/>
  <c r="H107" i="1"/>
  <c r="H46" i="1"/>
  <c r="H64" i="1"/>
  <c r="H116" i="1"/>
  <c r="H31" i="1"/>
  <c r="H41" i="1"/>
  <c r="H712" i="1"/>
  <c r="H758" i="1"/>
  <c r="H273" i="1"/>
  <c r="H595" i="1"/>
  <c r="H655" i="1"/>
  <c r="H654" i="1"/>
  <c r="H648" i="1"/>
  <c r="H282" i="1"/>
  <c r="H629" i="1"/>
  <c r="H627" i="1"/>
  <c r="H618" i="1"/>
  <c r="H704" i="1"/>
  <c r="H519" i="1"/>
  <c r="H577" i="1"/>
  <c r="H203" i="1"/>
  <c r="H465" i="1"/>
  <c r="H565" i="1"/>
  <c r="H350" i="1"/>
  <c r="H47" i="1"/>
  <c r="H433" i="1"/>
  <c r="H346" i="1"/>
  <c r="H466" i="1"/>
  <c r="H566" i="1"/>
  <c r="H347" i="1"/>
  <c r="H360" i="1"/>
  <c r="H123" i="1"/>
  <c r="H320" i="1"/>
  <c r="H612" i="1"/>
  <c r="H698" i="1"/>
  <c r="H522" i="1"/>
  <c r="H765" i="1"/>
  <c r="H408" i="1"/>
  <c r="H340" i="1"/>
  <c r="H461" i="1"/>
  <c r="H348" i="1"/>
  <c r="H157" i="1"/>
  <c r="H132" i="1"/>
  <c r="H181" i="1"/>
  <c r="H108" i="1"/>
  <c r="H118" i="1"/>
  <c r="H72" i="1"/>
  <c r="H734" i="1"/>
  <c r="H611" i="1"/>
  <c r="H514" i="1"/>
  <c r="H422" i="1"/>
  <c r="H382" i="1"/>
  <c r="H396" i="1"/>
  <c r="H223" i="1"/>
  <c r="H438" i="1"/>
  <c r="H569" i="1"/>
  <c r="H300" i="1"/>
  <c r="H377" i="1"/>
  <c r="H331" i="1"/>
  <c r="H292" i="1"/>
  <c r="H68" i="1"/>
  <c r="H334" i="1"/>
  <c r="H220" i="1"/>
  <c r="H39" i="1"/>
  <c r="H264" i="1"/>
  <c r="H204" i="1"/>
  <c r="H299" i="1"/>
  <c r="H237" i="1"/>
  <c r="H310" i="1"/>
  <c r="H166" i="1"/>
  <c r="H86" i="1"/>
  <c r="H35" i="1"/>
  <c r="H126" i="1"/>
  <c r="H159" i="1"/>
  <c r="H103" i="1"/>
  <c r="H37" i="1"/>
  <c r="H44" i="1"/>
  <c r="H55" i="1"/>
  <c r="H11" i="1"/>
  <c r="H723" i="1"/>
  <c r="H645" i="1"/>
  <c r="H587" i="1"/>
  <c r="H598" i="1"/>
  <c r="H582" i="1"/>
  <c r="H596" i="1"/>
  <c r="H270" i="1"/>
  <c r="Q454" i="1"/>
  <c r="X454" i="1" s="1"/>
  <c r="H773" i="1"/>
  <c r="H236" i="1"/>
  <c r="H227" i="1"/>
  <c r="H771" i="1"/>
  <c r="H624" i="1"/>
  <c r="H244" i="1"/>
  <c r="H524" i="1"/>
  <c r="H352" i="1"/>
  <c r="H354" i="1"/>
  <c r="H293" i="1"/>
  <c r="H206" i="1"/>
  <c r="H163" i="1"/>
  <c r="H585" i="1"/>
  <c r="H717" i="1"/>
  <c r="H391" i="1"/>
  <c r="H373" i="1"/>
  <c r="H53" i="1"/>
  <c r="H171" i="1"/>
  <c r="H140" i="1"/>
  <c r="H746" i="1"/>
  <c r="H744" i="1"/>
  <c r="H692" i="1"/>
  <c r="H681" i="1"/>
  <c r="H562" i="1"/>
  <c r="H504" i="1"/>
  <c r="H394" i="1"/>
  <c r="H436" i="1"/>
  <c r="H308" i="1"/>
  <c r="H120" i="1"/>
  <c r="H262" i="1"/>
  <c r="H231" i="1"/>
  <c r="H335" i="1"/>
  <c r="H71" i="1"/>
  <c r="H170" i="1"/>
  <c r="H15" i="1"/>
  <c r="H158" i="1"/>
  <c r="H56" i="1"/>
  <c r="H114" i="1"/>
  <c r="H268" i="1"/>
  <c r="H547" i="1"/>
  <c r="H619" i="1"/>
  <c r="H725" i="1"/>
  <c r="H472" i="1"/>
  <c r="H707" i="1"/>
  <c r="H750" i="1"/>
  <c r="H668" i="1"/>
  <c r="H683" i="1"/>
  <c r="H748" i="1"/>
  <c r="H695" i="1"/>
  <c r="H767" i="1"/>
  <c r="H638" i="1"/>
  <c r="H690" i="1"/>
  <c r="H540" i="1"/>
  <c r="H697" i="1"/>
  <c r="H614" i="1"/>
  <c r="H703" i="1"/>
  <c r="H532" i="1"/>
  <c r="H632" i="1"/>
  <c r="H784" i="1"/>
  <c r="H518" i="1"/>
  <c r="H489" i="1"/>
  <c r="H452" i="1"/>
  <c r="H218" i="1"/>
  <c r="H503" i="1"/>
  <c r="H399" i="1"/>
  <c r="H393" i="1"/>
  <c r="H355" i="1"/>
  <c r="H528" i="1"/>
  <c r="H429" i="1"/>
  <c r="H400" i="1"/>
  <c r="H576" i="1"/>
  <c r="H545" i="1"/>
  <c r="H501" i="1"/>
  <c r="H366" i="1"/>
  <c r="H289" i="1"/>
  <c r="H546" i="1"/>
  <c r="H481" i="1"/>
  <c r="H241" i="1"/>
  <c r="H287" i="1"/>
  <c r="H54" i="1"/>
  <c r="H324" i="1"/>
  <c r="H258" i="1"/>
  <c r="H370" i="1"/>
  <c r="H312" i="1"/>
  <c r="H193" i="1"/>
  <c r="H339" i="1"/>
  <c r="H295" i="1"/>
  <c r="H229" i="1"/>
  <c r="H65" i="1"/>
  <c r="H325" i="1"/>
  <c r="H259" i="1"/>
  <c r="H234" i="1"/>
  <c r="H349" i="1"/>
  <c r="H307" i="1"/>
  <c r="H225" i="1"/>
  <c r="H214" i="1"/>
  <c r="H161" i="1"/>
  <c r="H109" i="1"/>
  <c r="H82" i="1"/>
  <c r="H141" i="1"/>
  <c r="H95" i="1"/>
  <c r="H25" i="1"/>
  <c r="H156" i="1"/>
  <c r="H121" i="1"/>
  <c r="H167" i="1"/>
  <c r="H101" i="1"/>
  <c r="H34" i="1"/>
  <c r="H129" i="1"/>
  <c r="H32" i="1"/>
  <c r="H42" i="1"/>
  <c r="H51" i="1"/>
  <c r="H62" i="1"/>
  <c r="H83" i="1"/>
  <c r="H29" i="1"/>
  <c r="H753" i="1"/>
  <c r="H666" i="1"/>
  <c r="H710" i="1"/>
  <c r="H780" i="1"/>
  <c r="H283" i="1"/>
  <c r="H650" i="1"/>
  <c r="H660" i="1"/>
  <c r="H583" i="1"/>
  <c r="H284" i="1"/>
  <c r="H661" i="1"/>
  <c r="H581" i="1"/>
  <c r="H267" i="1"/>
  <c r="Q315" i="1"/>
  <c r="H766" i="1"/>
  <c r="H607" i="1"/>
  <c r="H249" i="1"/>
  <c r="H359" i="1"/>
  <c r="H356" i="1"/>
  <c r="H209" i="1"/>
  <c r="H146" i="1"/>
  <c r="H652" i="1"/>
  <c r="H738" i="1"/>
  <c r="H709" i="1"/>
  <c r="H728" i="1"/>
  <c r="H675" i="1"/>
  <c r="H383" i="1"/>
  <c r="H520" i="1"/>
  <c r="H500" i="1"/>
  <c r="H415" i="1"/>
  <c r="H333" i="1"/>
  <c r="H112" i="1"/>
  <c r="H81" i="1"/>
  <c r="H87" i="1"/>
  <c r="H636" i="1"/>
  <c r="H720" i="1"/>
  <c r="H757" i="1"/>
  <c r="H741" i="1"/>
  <c r="H502" i="1"/>
  <c r="H523" i="1"/>
  <c r="H516" i="1"/>
  <c r="H235" i="1"/>
  <c r="H357" i="1"/>
  <c r="H242" i="1"/>
  <c r="H66" i="1"/>
  <c r="H600" i="1"/>
  <c r="H688" i="1"/>
  <c r="H622" i="1"/>
  <c r="H779" i="1"/>
  <c r="H257" i="1"/>
  <c r="H311" i="1"/>
  <c r="H515" i="1"/>
  <c r="H17" i="1"/>
  <c r="H727" i="1"/>
  <c r="H615" i="1"/>
  <c r="H674" i="1"/>
  <c r="H610" i="1"/>
  <c r="H772" i="1"/>
  <c r="H754" i="1"/>
  <c r="H635" i="1"/>
  <c r="H550" i="1"/>
  <c r="H431" i="1"/>
  <c r="H684" i="1"/>
  <c r="H517" i="1"/>
  <c r="H446" i="1"/>
  <c r="H378" i="1"/>
  <c r="H541" i="1"/>
  <c r="H564" i="1"/>
  <c r="H509" i="1"/>
  <c r="H484" i="1"/>
  <c r="H527" i="1"/>
  <c r="H458" i="1"/>
  <c r="H424" i="1"/>
  <c r="H542" i="1"/>
  <c r="H421" i="1"/>
  <c r="H510" i="1"/>
  <c r="H374" i="1"/>
  <c r="H535" i="1"/>
  <c r="H506" i="1"/>
  <c r="H467" i="1"/>
  <c r="H404" i="1"/>
  <c r="H369" i="1"/>
  <c r="H327" i="1"/>
  <c r="H186" i="1"/>
  <c r="H18" i="1"/>
  <c r="H212" i="1"/>
  <c r="H337" i="1"/>
  <c r="H309" i="1"/>
  <c r="H286" i="1"/>
  <c r="H202" i="1"/>
  <c r="H30" i="1"/>
  <c r="H256" i="1"/>
  <c r="H94" i="1"/>
  <c r="H221" i="1"/>
  <c r="H196" i="1"/>
  <c r="H155" i="1"/>
  <c r="H105" i="1"/>
  <c r="H211" i="1"/>
  <c r="H147" i="1"/>
  <c r="H75" i="1"/>
  <c r="H183" i="1"/>
  <c r="H137" i="1"/>
  <c r="H216" i="1"/>
  <c r="H184" i="1"/>
  <c r="H150" i="1"/>
  <c r="H165" i="1"/>
  <c r="H99" i="1"/>
  <c r="H182" i="1"/>
  <c r="H60" i="1"/>
  <c r="H785" i="1"/>
  <c r="H732" i="1"/>
  <c r="H705" i="1"/>
  <c r="H749" i="1"/>
  <c r="H640" i="1"/>
  <c r="H580" i="1"/>
  <c r="H643" i="1"/>
  <c r="H641" i="1"/>
  <c r="H271" i="1"/>
  <c r="H592" i="1"/>
  <c r="H272" i="1"/>
  <c r="H280" i="1"/>
  <c r="P471" i="1"/>
  <c r="H50" i="1"/>
  <c r="H736" i="1"/>
  <c r="H752" i="1"/>
  <c r="H760" i="1"/>
  <c r="H402" i="1"/>
  <c r="H530" i="1"/>
  <c r="H414" i="1"/>
  <c r="H368" i="1"/>
  <c r="H91" i="1"/>
  <c r="H119" i="1"/>
  <c r="H27" i="1"/>
  <c r="H719" i="1"/>
  <c r="H628" i="1"/>
  <c r="H411" i="1"/>
  <c r="H439" i="1"/>
  <c r="H449" i="1"/>
  <c r="H248" i="1"/>
  <c r="H195" i="1"/>
  <c r="H59" i="1"/>
  <c r="H115" i="1"/>
  <c r="H36" i="1"/>
  <c r="H456" i="1"/>
  <c r="H680" i="1"/>
  <c r="H776" i="1"/>
  <c r="H702" i="1"/>
  <c r="H395" i="1"/>
  <c r="H476" i="1"/>
  <c r="H151" i="1"/>
  <c r="H243" i="1"/>
  <c r="H724" i="1"/>
  <c r="H633" i="1"/>
  <c r="H751" i="1"/>
  <c r="H416" i="1"/>
  <c r="H563" i="1"/>
  <c r="H376" i="1"/>
  <c r="H490" i="1"/>
  <c r="H505" i="1"/>
  <c r="H763" i="1"/>
  <c r="H477" i="1"/>
  <c r="H699" i="1"/>
  <c r="H634" i="1"/>
  <c r="H789" i="1"/>
  <c r="H419" i="1"/>
  <c r="H412" i="1"/>
  <c r="H495" i="1"/>
  <c r="H460" i="1"/>
  <c r="H168" i="1"/>
  <c r="H434" i="1"/>
  <c r="H285" i="1"/>
  <c r="H537" i="1"/>
  <c r="H555" i="1"/>
  <c r="H679" i="1"/>
  <c r="H621" i="1"/>
  <c r="H716" i="1"/>
  <c r="H437" i="1"/>
  <c r="H604" i="1"/>
  <c r="H759" i="1"/>
  <c r="H617" i="1"/>
  <c r="H701" i="1"/>
  <c r="H729" i="1"/>
  <c r="H777" i="1"/>
  <c r="H667" i="1"/>
  <c r="H735" i="1"/>
  <c r="H464" i="1"/>
  <c r="H706" i="1"/>
  <c r="H620" i="1"/>
  <c r="H603" i="1"/>
  <c r="H440" i="1"/>
  <c r="H689" i="1"/>
  <c r="H609" i="1"/>
  <c r="H443" i="1"/>
  <c r="H343" i="1"/>
  <c r="H557" i="1"/>
  <c r="H492" i="1"/>
  <c r="H388" i="1"/>
  <c r="H362" i="1"/>
  <c r="H92" i="1"/>
  <c r="H533" i="1"/>
  <c r="H392" i="1"/>
  <c r="H473" i="1"/>
  <c r="H389" i="1"/>
  <c r="H363" i="1"/>
  <c r="H253" i="1"/>
  <c r="H401" i="1"/>
  <c r="H199" i="1"/>
  <c r="H255" i="1"/>
  <c r="H353" i="1"/>
  <c r="H321" i="1"/>
  <c r="H210" i="1"/>
  <c r="H367" i="1"/>
  <c r="H245" i="1"/>
  <c r="H185" i="1"/>
  <c r="H328" i="1"/>
  <c r="H200" i="1"/>
  <c r="H254" i="1"/>
  <c r="H342" i="1"/>
  <c r="H261" i="1"/>
  <c r="H372" i="1"/>
  <c r="H194" i="1"/>
  <c r="H149" i="1"/>
  <c r="H201" i="1"/>
  <c r="H143" i="1"/>
  <c r="H26" i="1"/>
  <c r="H175" i="1"/>
  <c r="H135" i="1"/>
  <c r="H79" i="1"/>
  <c r="H144" i="1"/>
  <c r="H152" i="1"/>
  <c r="H28" i="1"/>
  <c r="H122" i="1"/>
  <c r="H22" i="1"/>
  <c r="H57" i="1"/>
  <c r="H76" i="1"/>
  <c r="H23" i="1"/>
  <c r="H687" i="1"/>
  <c r="H743" i="1"/>
  <c r="H657" i="1"/>
  <c r="H591" i="1"/>
  <c r="H651" i="1"/>
  <c r="H593" i="1"/>
  <c r="H647" i="1"/>
  <c r="H656" i="1"/>
  <c r="H269" i="1"/>
  <c r="Q480" i="1"/>
  <c r="H713" i="1"/>
  <c r="H787" i="1"/>
  <c r="H664" i="1"/>
  <c r="H409" i="1"/>
  <c r="H385" i="1"/>
  <c r="H191" i="1"/>
  <c r="H250" i="1"/>
  <c r="H124" i="1"/>
  <c r="H637" i="1"/>
  <c r="H499" i="1"/>
  <c r="H715" i="1"/>
  <c r="H475" i="1"/>
  <c r="H441" i="1"/>
  <c r="H390" i="1"/>
  <c r="H153" i="1"/>
  <c r="H180" i="1"/>
  <c r="H783" i="1"/>
  <c r="H671" i="1"/>
  <c r="H677" i="1"/>
  <c r="H538" i="1"/>
  <c r="H13" i="1"/>
  <c r="H770" i="1"/>
  <c r="H52" i="1"/>
  <c r="H427" i="1"/>
  <c r="H602" i="1"/>
  <c r="H511" i="1"/>
  <c r="H718" i="1"/>
  <c r="H768" i="1"/>
  <c r="H608" i="1"/>
  <c r="H731" i="1"/>
  <c r="H782" i="1"/>
  <c r="H737" i="1"/>
  <c r="H761" i="1"/>
  <c r="H764" i="1"/>
  <c r="H670" i="1"/>
  <c r="H605" i="1"/>
  <c r="H575" i="1"/>
  <c r="H663" i="1"/>
  <c r="H691" i="1"/>
  <c r="H756" i="1"/>
  <c r="H513" i="1"/>
  <c r="H405" i="1"/>
  <c r="H450" i="1"/>
  <c r="H413" i="1"/>
  <c r="H358" i="1"/>
  <c r="H420" i="1"/>
  <c r="H384" i="1"/>
  <c r="H561" i="1"/>
  <c r="H448" i="1"/>
  <c r="H531" i="1"/>
  <c r="H496" i="1"/>
  <c r="H445" i="1"/>
  <c r="H418" i="1"/>
  <c r="H386" i="1"/>
  <c r="H361" i="1"/>
  <c r="H539" i="1"/>
  <c r="H442" i="1"/>
  <c r="H570" i="1"/>
  <c r="H455" i="1"/>
  <c r="H247" i="1"/>
  <c r="H172" i="1"/>
  <c r="H318" i="1"/>
  <c r="H260" i="1"/>
  <c r="H208" i="1"/>
  <c r="H364" i="1"/>
  <c r="H332" i="1"/>
  <c r="H322" i="1"/>
  <c r="H252" i="1"/>
  <c r="H198" i="1"/>
  <c r="H316" i="1"/>
  <c r="H246" i="1"/>
  <c r="H179" i="1"/>
  <c r="H317" i="1"/>
  <c r="H213" i="1"/>
  <c r="H189" i="1"/>
  <c r="H222" i="1"/>
  <c r="H169" i="1"/>
  <c r="H70" i="1"/>
  <c r="H207" i="1"/>
  <c r="H133" i="1"/>
  <c r="H77" i="1"/>
  <c r="H89" i="1"/>
  <c r="H131" i="1"/>
  <c r="H97" i="1"/>
  <c r="H24" i="1"/>
  <c r="H148" i="1"/>
  <c r="H93" i="1"/>
  <c r="H58" i="1"/>
  <c r="H20" i="1"/>
  <c r="H21" i="1"/>
  <c r="H721" i="1"/>
  <c r="H739" i="1"/>
  <c r="H579" i="1"/>
  <c r="H590" i="1"/>
  <c r="H646" i="1"/>
  <c r="H589" i="1"/>
  <c r="H599" i="1"/>
  <c r="H658" i="1"/>
  <c r="H601" i="1"/>
  <c r="H277" i="1"/>
  <c r="H274" i="1"/>
  <c r="H275" i="1"/>
  <c r="Q488" i="1"/>
  <c r="X488" i="1" s="1"/>
  <c r="K258" i="1"/>
  <c r="K368" i="1"/>
  <c r="K696" i="1"/>
  <c r="K204" i="1"/>
  <c r="K478" i="1"/>
  <c r="K622" i="1"/>
  <c r="K284" i="1"/>
  <c r="K580" i="1"/>
  <c r="K279" i="1"/>
  <c r="K273" i="1"/>
  <c r="K282" i="1"/>
  <c r="K281" i="1"/>
  <c r="K480" i="1"/>
  <c r="K488" i="1"/>
  <c r="K389" i="1"/>
  <c r="K730" i="1"/>
  <c r="K49" i="1"/>
  <c r="K701" i="1"/>
  <c r="K717" i="1"/>
  <c r="K557" i="1"/>
  <c r="K443" i="1"/>
  <c r="K367" i="1"/>
  <c r="K416" i="1"/>
  <c r="K545" i="1"/>
  <c r="K28" i="1"/>
  <c r="K166" i="1"/>
  <c r="K431" i="1"/>
  <c r="K172" i="1"/>
  <c r="K357" i="1"/>
  <c r="K163" i="1"/>
  <c r="K482" i="1"/>
  <c r="K247" i="1"/>
  <c r="K402" i="1"/>
  <c r="K41" i="1"/>
  <c r="K495" i="1"/>
  <c r="K381" i="1"/>
  <c r="K484" i="1"/>
  <c r="K762" i="1"/>
  <c r="K704" i="1"/>
  <c r="K44" i="1"/>
  <c r="K133" i="1"/>
  <c r="K90" i="1"/>
  <c r="K556" i="1"/>
  <c r="K210" i="1"/>
  <c r="K775" i="1"/>
  <c r="K342" i="1"/>
  <c r="K776" i="1"/>
  <c r="K50" i="1"/>
  <c r="K779" i="1"/>
  <c r="K91" i="1"/>
  <c r="K207" i="1"/>
  <c r="K744" i="1"/>
  <c r="K62" i="1"/>
  <c r="K305" i="1"/>
  <c r="K710" i="1"/>
  <c r="K290" i="1"/>
  <c r="K192" i="1"/>
  <c r="K753" i="1"/>
  <c r="K114" i="1"/>
  <c r="K325" i="1"/>
  <c r="K108" i="1"/>
  <c r="K694" i="1"/>
  <c r="K200" i="1"/>
  <c r="K127" i="1"/>
  <c r="K508" i="1"/>
  <c r="K104" i="1"/>
  <c r="K486" i="1"/>
  <c r="K695" i="1"/>
  <c r="K458" i="1"/>
  <c r="K81" i="1"/>
  <c r="K383" i="1"/>
  <c r="K341" i="1"/>
  <c r="K332" i="1"/>
  <c r="K93" i="1"/>
  <c r="K559" i="1"/>
  <c r="K461" i="1"/>
  <c r="K541" i="1"/>
  <c r="K84" i="1"/>
  <c r="K327" i="1"/>
  <c r="K444" i="1"/>
  <c r="K19" i="1"/>
  <c r="K433" i="1"/>
  <c r="K263" i="1"/>
  <c r="K37" i="1"/>
  <c r="K78" i="1"/>
  <c r="K86" i="1"/>
  <c r="K447" i="1"/>
  <c r="K565" i="1"/>
  <c r="K618" i="1"/>
  <c r="K586" i="1"/>
  <c r="K600" i="1"/>
  <c r="K578" i="1"/>
  <c r="K643" i="1"/>
  <c r="K274" i="1"/>
  <c r="K645" i="1"/>
  <c r="K269" i="1"/>
  <c r="K644" i="1"/>
  <c r="K315" i="1"/>
  <c r="K498" i="1"/>
  <c r="K74" i="1"/>
  <c r="K780" i="1"/>
  <c r="K727" i="1"/>
  <c r="K101" i="1"/>
  <c r="K751" i="1"/>
  <c r="K399" i="1"/>
  <c r="K741" i="1"/>
  <c r="K328" i="1"/>
  <c r="K537" i="1"/>
  <c r="K349" i="1"/>
  <c r="K497" i="1"/>
  <c r="K709" i="1"/>
  <c r="K757" i="1"/>
  <c r="K324" i="1"/>
  <c r="K350" i="1"/>
  <c r="K372" i="1"/>
  <c r="K268" i="1"/>
  <c r="K617" i="1"/>
  <c r="K641" i="1"/>
  <c r="K546" i="1"/>
  <c r="K248" i="1"/>
  <c r="K509" i="1"/>
  <c r="K428" i="1"/>
  <c r="K398" i="1"/>
  <c r="K384" i="1"/>
  <c r="K370" i="1"/>
  <c r="K165" i="1"/>
  <c r="K470" i="1"/>
  <c r="K487" i="1"/>
  <c r="K106" i="1"/>
  <c r="K691" i="1"/>
  <c r="K550" i="1"/>
  <c r="K195" i="1"/>
  <c r="K323" i="1"/>
  <c r="K713" i="1"/>
  <c r="K134" i="1"/>
  <c r="K115" i="1"/>
  <c r="K716" i="1"/>
  <c r="K56" i="1"/>
  <c r="K359" i="1"/>
  <c r="K94" i="1"/>
  <c r="K773" i="1"/>
  <c r="K789" i="1"/>
  <c r="K238" i="1"/>
  <c r="K123" i="1"/>
  <c r="K562" i="1"/>
  <c r="K526" i="1"/>
  <c r="K48" i="1"/>
  <c r="K542" i="1"/>
  <c r="K455" i="1"/>
  <c r="K483" i="1"/>
  <c r="K33" i="1"/>
  <c r="K343" i="1"/>
  <c r="K525" i="1"/>
  <c r="K232" i="1"/>
  <c r="K348" i="1"/>
  <c r="K153" i="1"/>
  <c r="K427" i="1"/>
  <c r="K261" i="1"/>
  <c r="K182" i="1"/>
  <c r="K235" i="1"/>
  <c r="K499" i="1"/>
  <c r="K535" i="1"/>
  <c r="K40" i="1"/>
  <c r="K11" i="1"/>
  <c r="K236" i="1"/>
  <c r="K271" i="1"/>
  <c r="K684" i="1"/>
  <c r="K593" i="1"/>
  <c r="K599" i="1"/>
  <c r="K601" i="1"/>
  <c r="K650" i="1"/>
  <c r="K653" i="1"/>
  <c r="K277" i="1"/>
  <c r="K278" i="1"/>
  <c r="K252" i="1"/>
  <c r="K219" i="1"/>
  <c r="K116" i="1"/>
  <c r="K128" i="1"/>
  <c r="K766" i="1"/>
  <c r="K392" i="1"/>
  <c r="K80" i="1"/>
  <c r="K87" i="1"/>
  <c r="K422" i="1"/>
  <c r="K69" i="1"/>
  <c r="K521" i="1"/>
  <c r="K299" i="1"/>
  <c r="K419" i="1"/>
  <c r="K429" i="1"/>
  <c r="K226" i="1"/>
  <c r="K551" i="1"/>
  <c r="K227" i="1"/>
  <c r="K185" i="1"/>
  <c r="K506" i="1"/>
  <c r="K469" i="1"/>
  <c r="K479" i="1"/>
  <c r="K264" i="1"/>
  <c r="K237" i="1"/>
  <c r="K171" i="1"/>
  <c r="K543" i="1"/>
  <c r="K262" i="1"/>
  <c r="K477" i="1"/>
  <c r="K490" i="1"/>
  <c r="K475" i="1"/>
  <c r="K756" i="1"/>
  <c r="K220" i="1"/>
  <c r="K500" i="1"/>
  <c r="K520" i="1"/>
  <c r="K215" i="1"/>
  <c r="K738" i="1"/>
  <c r="K329" i="1"/>
  <c r="K746" i="1"/>
  <c r="K524" i="1"/>
  <c r="K778" i="1"/>
  <c r="K712" i="1"/>
  <c r="K110" i="1"/>
  <c r="K772" i="1"/>
  <c r="K764" i="1"/>
  <c r="K143" i="1"/>
  <c r="K138" i="1"/>
  <c r="K196" i="1"/>
  <c r="K502" i="1"/>
  <c r="K118" i="1"/>
  <c r="K699" i="1"/>
  <c r="K135" i="1"/>
  <c r="K52" i="1"/>
  <c r="K771" i="1"/>
  <c r="K733" i="1"/>
  <c r="K519" i="1"/>
  <c r="K55" i="1"/>
  <c r="K197" i="1"/>
  <c r="K142" i="1"/>
  <c r="K177" i="1"/>
  <c r="K453" i="1"/>
  <c r="K393" i="1"/>
  <c r="K437" i="1"/>
  <c r="K376" i="1"/>
  <c r="K313" i="1"/>
  <c r="K157" i="1"/>
  <c r="K318" i="1"/>
  <c r="K251" i="1"/>
  <c r="K553" i="1"/>
  <c r="K511" i="1"/>
  <c r="K413" i="1"/>
  <c r="K155" i="1"/>
  <c r="K71" i="1"/>
  <c r="K512" i="1"/>
  <c r="K714" i="1"/>
  <c r="K679" i="1"/>
  <c r="K683" i="1"/>
  <c r="K688" i="1"/>
  <c r="K685" i="1"/>
  <c r="K661" i="1"/>
  <c r="K639" i="1"/>
  <c r="K272" i="1"/>
  <c r="K275" i="1"/>
  <c r="K411" i="1"/>
  <c r="K156" i="1"/>
  <c r="K388" i="1"/>
  <c r="K59" i="1"/>
  <c r="K555" i="1"/>
  <c r="K326" i="1"/>
  <c r="K420" i="1"/>
  <c r="K82" i="1"/>
  <c r="K533" i="1"/>
  <c r="K259" i="1"/>
  <c r="K785" i="1"/>
  <c r="K43" i="1"/>
  <c r="K146" i="1"/>
  <c r="K125" i="1"/>
  <c r="K60" i="1"/>
  <c r="K112" i="1"/>
  <c r="K356" i="1"/>
  <c r="K306" i="1"/>
  <c r="K460" i="1"/>
  <c r="K179" i="1"/>
  <c r="K366" i="1"/>
  <c r="K266" i="1"/>
  <c r="K283" i="1"/>
  <c r="K620" i="1"/>
  <c r="K589" i="1"/>
  <c r="K409" i="1"/>
  <c r="K340" i="1"/>
  <c r="K151" i="1"/>
  <c r="K152" i="1"/>
  <c r="K22" i="1"/>
  <c r="K31" i="1"/>
  <c r="K440" i="1"/>
  <c r="K464" i="1"/>
  <c r="K468" i="1"/>
  <c r="K234" i="1"/>
  <c r="K181" i="1"/>
  <c r="K244" i="1"/>
  <c r="K544" i="1"/>
  <c r="K253" i="1"/>
  <c r="K15" i="1"/>
  <c r="K421" i="1"/>
  <c r="K418" i="1"/>
  <c r="K474" i="1"/>
  <c r="K387" i="1"/>
  <c r="K786" i="1"/>
  <c r="K100" i="1"/>
  <c r="K768" i="1"/>
  <c r="K693" i="1"/>
  <c r="K718" i="1"/>
  <c r="K379" i="1"/>
  <c r="K761" i="1"/>
  <c r="K119" i="1"/>
  <c r="K141" i="1"/>
  <c r="K702" i="1"/>
  <c r="K149" i="1"/>
  <c r="K777" i="1"/>
  <c r="K736" i="1"/>
  <c r="K145" i="1"/>
  <c r="K51" i="1"/>
  <c r="K137" i="1"/>
  <c r="K765" i="1"/>
  <c r="K784" i="1"/>
  <c r="K530" i="1"/>
  <c r="K358" i="1"/>
  <c r="K754" i="1"/>
  <c r="K288" i="1"/>
  <c r="K705" i="1"/>
  <c r="K126" i="1"/>
  <c r="K203" i="1"/>
  <c r="K99" i="1"/>
  <c r="K770" i="1"/>
  <c r="K212" i="1"/>
  <c r="K162" i="1"/>
  <c r="K395" i="1"/>
  <c r="K438" i="1"/>
  <c r="K560" i="1"/>
  <c r="K309" i="1"/>
  <c r="K175" i="1"/>
  <c r="K170" i="1"/>
  <c r="K485" i="1"/>
  <c r="K339" i="1"/>
  <c r="K355" i="1"/>
  <c r="K159" i="1"/>
  <c r="K466" i="1"/>
  <c r="K425" i="1"/>
  <c r="K38" i="1"/>
  <c r="K230" i="1"/>
  <c r="K233" i="1"/>
  <c r="K190" i="1"/>
  <c r="K547" i="1"/>
  <c r="K241" i="1"/>
  <c r="K184" i="1"/>
  <c r="K448" i="1"/>
  <c r="K424" i="1"/>
  <c r="K221" i="1"/>
  <c r="K534" i="1"/>
  <c r="K435" i="1"/>
  <c r="K548" i="1"/>
  <c r="K228" i="1"/>
  <c r="K681" i="1"/>
  <c r="K690" i="1"/>
  <c r="K585" i="1"/>
  <c r="K582" i="1"/>
  <c r="K616" i="1"/>
  <c r="K652" i="1"/>
  <c r="K654" i="1"/>
  <c r="K781" i="1"/>
  <c r="K30" i="1"/>
  <c r="K457" i="1"/>
  <c r="K698" i="1"/>
  <c r="K346" i="1"/>
  <c r="K311" i="1"/>
  <c r="K732" i="1"/>
  <c r="K755" i="1"/>
  <c r="K725" i="1"/>
  <c r="K439" i="1"/>
  <c r="K385" i="1"/>
  <c r="K320" i="1"/>
  <c r="K310" i="1"/>
  <c r="K249" i="1"/>
  <c r="K401" i="1"/>
  <c r="K46" i="1"/>
  <c r="K334" i="1"/>
  <c r="K446" i="1"/>
  <c r="K160" i="1"/>
  <c r="K39" i="1"/>
  <c r="K18" i="1"/>
  <c r="K513" i="1"/>
  <c r="K174" i="1"/>
  <c r="K89" i="1"/>
  <c r="K345" i="1"/>
  <c r="K321" i="1"/>
  <c r="K317" i="1"/>
  <c r="K250" i="1"/>
  <c r="K178" i="1"/>
  <c r="K449" i="1"/>
  <c r="K189" i="1"/>
  <c r="K563" i="1"/>
  <c r="K167" i="1"/>
  <c r="K67" i="1"/>
  <c r="K403" i="1"/>
  <c r="K481" i="1"/>
  <c r="K129" i="1"/>
  <c r="K442" i="1"/>
  <c r="K747" i="1"/>
  <c r="K122" i="1"/>
  <c r="K774" i="1"/>
  <c r="K507" i="1"/>
  <c r="K140" i="1"/>
  <c r="K95" i="1"/>
  <c r="K377" i="1"/>
  <c r="K365" i="1"/>
  <c r="K292" i="1"/>
  <c r="K109" i="1"/>
  <c r="K380" i="1"/>
  <c r="K737" i="1"/>
  <c r="K291" i="1"/>
  <c r="K527" i="1"/>
  <c r="K456" i="1"/>
  <c r="K131" i="1"/>
  <c r="K715" i="1"/>
  <c r="K729" i="1"/>
  <c r="K193" i="1"/>
  <c r="K54" i="1"/>
  <c r="K194" i="1"/>
  <c r="K386" i="1"/>
  <c r="K504" i="1"/>
  <c r="K731" i="1"/>
  <c r="K301" i="1"/>
  <c r="K374" i="1"/>
  <c r="K124" i="1"/>
  <c r="K703" i="1"/>
  <c r="K722" i="1"/>
  <c r="K58" i="1"/>
  <c r="K201" i="1"/>
  <c r="K441" i="1"/>
  <c r="K540" i="1"/>
  <c r="K120" i="1"/>
  <c r="K473" i="1"/>
  <c r="K337" i="1"/>
  <c r="K216" i="1"/>
  <c r="K360" i="1"/>
  <c r="K494" i="1"/>
  <c r="K528" i="1"/>
  <c r="K364" i="1"/>
  <c r="K24" i="1"/>
  <c r="K73" i="1"/>
  <c r="K225" i="1"/>
  <c r="K532" i="1"/>
  <c r="K552" i="1"/>
  <c r="K161" i="1"/>
  <c r="K36" i="1"/>
  <c r="K510" i="1"/>
  <c r="K423" i="1"/>
  <c r="K242" i="1"/>
  <c r="K621" i="1"/>
  <c r="K682" i="1"/>
  <c r="K680" i="1"/>
  <c r="K587" i="1"/>
  <c r="K591" i="1"/>
  <c r="K598" i="1"/>
  <c r="K596" i="1"/>
  <c r="K662" i="1"/>
  <c r="K647" i="1"/>
  <c r="K319" i="1"/>
  <c r="K97" i="1"/>
  <c r="K117" i="1"/>
  <c r="K361" i="1"/>
  <c r="K312" i="1"/>
  <c r="K536" i="1"/>
  <c r="K445" i="1"/>
  <c r="K20" i="1"/>
  <c r="K245" i="1"/>
  <c r="K700" i="1"/>
  <c r="K96" i="1"/>
  <c r="K382" i="1"/>
  <c r="K351" i="1"/>
  <c r="K246" i="1"/>
  <c r="K539" i="1"/>
  <c r="K314" i="1"/>
  <c r="K229" i="1"/>
  <c r="K369" i="1"/>
  <c r="K13" i="1"/>
  <c r="K77" i="1"/>
  <c r="K256" i="1"/>
  <c r="K173" i="1"/>
  <c r="K76" i="1"/>
  <c r="K254" i="1"/>
  <c r="K255" i="1"/>
  <c r="K158" i="1"/>
  <c r="K16" i="1"/>
  <c r="K405" i="1"/>
  <c r="K180" i="1"/>
  <c r="K183" i="1"/>
  <c r="K88" i="1"/>
  <c r="K564" i="1"/>
  <c r="K467" i="1"/>
  <c r="K47" i="1"/>
  <c r="K132" i="1"/>
  <c r="K749" i="1"/>
  <c r="K724" i="1"/>
  <c r="K745" i="1"/>
  <c r="K522" i="1"/>
  <c r="K493" i="1"/>
  <c r="K734" i="1"/>
  <c r="K750" i="1"/>
  <c r="K289" i="1"/>
  <c r="K763" i="1"/>
  <c r="K130" i="1"/>
  <c r="K719" i="1"/>
  <c r="K706" i="1"/>
  <c r="K139" i="1"/>
  <c r="K198" i="1"/>
  <c r="K711" i="1"/>
  <c r="K53" i="1"/>
  <c r="K748" i="1"/>
  <c r="K304" i="1"/>
  <c r="K531" i="1"/>
  <c r="K503" i="1"/>
  <c r="K505" i="1"/>
  <c r="K417" i="1"/>
  <c r="K362" i="1"/>
  <c r="K501" i="1"/>
  <c r="K414" i="1"/>
  <c r="K451" i="1"/>
  <c r="K434" i="1"/>
  <c r="K231" i="1"/>
  <c r="K26" i="1"/>
  <c r="K514" i="1"/>
  <c r="K21" i="1"/>
  <c r="K14" i="1"/>
  <c r="K150" i="1"/>
  <c r="K164" i="1"/>
  <c r="K199" i="1"/>
  <c r="K614" i="1"/>
  <c r="K592" i="1"/>
  <c r="K584" i="1"/>
  <c r="K581" i="1"/>
  <c r="K579" i="1"/>
  <c r="K270" i="1"/>
  <c r="K454" i="1"/>
  <c r="K45" i="1"/>
  <c r="K265" i="1"/>
  <c r="K352" i="1"/>
  <c r="K462" i="1"/>
  <c r="K450" i="1"/>
  <c r="K404" i="1"/>
  <c r="K79" i="1"/>
  <c r="K489" i="1"/>
  <c r="K742" i="1"/>
  <c r="K788" i="1"/>
  <c r="K218" i="1"/>
  <c r="K300" i="1"/>
  <c r="K331" i="1"/>
  <c r="K476" i="1"/>
  <c r="K561" i="1"/>
  <c r="K523" i="1"/>
  <c r="K397" i="1"/>
  <c r="K257" i="1"/>
  <c r="K240" i="1"/>
  <c r="K760" i="1"/>
  <c r="K224" i="1"/>
  <c r="K538" i="1"/>
  <c r="K371" i="1"/>
  <c r="K347" i="1"/>
  <c r="K29" i="1"/>
  <c r="K75" i="1"/>
  <c r="K260" i="1"/>
  <c r="K432" i="1"/>
  <c r="K176" i="1"/>
  <c r="K353" i="1"/>
  <c r="K390" i="1"/>
  <c r="K472" i="1"/>
  <c r="K12" i="1"/>
  <c r="K17" i="1"/>
  <c r="K68" i="1"/>
  <c r="K740" i="1"/>
  <c r="K735" i="1"/>
  <c r="K767" i="1"/>
  <c r="K214" i="1"/>
  <c r="K723" i="1"/>
  <c r="K211" i="1"/>
  <c r="K285" i="1"/>
  <c r="K209" i="1"/>
  <c r="K720" i="1"/>
  <c r="K297" i="1"/>
  <c r="K378" i="1"/>
  <c r="K113" i="1"/>
  <c r="K759" i="1"/>
  <c r="K217" i="1"/>
  <c r="K105" i="1"/>
  <c r="K739" i="1"/>
  <c r="K42" i="1"/>
  <c r="K148" i="1"/>
  <c r="K529" i="1"/>
  <c r="K206" i="1"/>
  <c r="K697" i="1"/>
  <c r="K296" i="1"/>
  <c r="K103" i="1"/>
  <c r="K518" i="1"/>
  <c r="K308" i="1"/>
  <c r="K692" i="1"/>
  <c r="K102" i="1"/>
  <c r="K213" i="1"/>
  <c r="K436" i="1"/>
  <c r="K336" i="1"/>
  <c r="K307" i="1"/>
  <c r="K344" i="1"/>
  <c r="K107" i="1"/>
  <c r="K363" i="1"/>
  <c r="K322" i="1"/>
  <c r="K223" i="1"/>
  <c r="K168" i="1"/>
  <c r="K72" i="1"/>
  <c r="K83" i="1"/>
  <c r="K335" i="1"/>
  <c r="K408" i="1"/>
  <c r="K85" i="1"/>
  <c r="K10" i="1"/>
  <c r="B3" i="14"/>
  <c r="F2" i="14" s="1"/>
  <c r="K187" i="1"/>
  <c r="K687" i="1"/>
  <c r="K619" i="1"/>
  <c r="K615" i="1"/>
  <c r="K656" i="1"/>
  <c r="K686" i="1"/>
  <c r="K640" i="1"/>
  <c r="K463" i="1"/>
  <c r="K515" i="1"/>
  <c r="K491" i="1"/>
  <c r="K64" i="1"/>
  <c r="K303" i="1"/>
  <c r="K558" i="1"/>
  <c r="K391" i="1"/>
  <c r="K459" i="1"/>
  <c r="K549" i="1"/>
  <c r="K186" i="1"/>
  <c r="K707" i="1"/>
  <c r="K597" i="1"/>
  <c r="K649" i="1"/>
  <c r="K267" i="1"/>
  <c r="K239" i="1"/>
  <c r="K65" i="1"/>
  <c r="K412" i="1"/>
  <c r="K191" i="1"/>
  <c r="K407" i="1"/>
  <c r="K373" i="1"/>
  <c r="K154" i="1"/>
  <c r="K188" i="1"/>
  <c r="K34" i="1"/>
  <c r="K23" i="1"/>
  <c r="K32" i="1"/>
  <c r="K396" i="1"/>
  <c r="K316" i="1"/>
  <c r="K769" i="1"/>
  <c r="K400" i="1"/>
  <c r="K63" i="1"/>
  <c r="K708" i="1"/>
  <c r="K375" i="1"/>
  <c r="K287" i="1"/>
  <c r="K144" i="1"/>
  <c r="K111" i="1"/>
  <c r="K752" i="1"/>
  <c r="K743" i="1"/>
  <c r="K121" i="1"/>
  <c r="K205" i="1"/>
  <c r="K302" i="1"/>
  <c r="K136" i="1"/>
  <c r="K298" i="1"/>
  <c r="K98" i="1"/>
  <c r="K554" i="1"/>
  <c r="K787" i="1"/>
  <c r="K294" i="1"/>
  <c r="K758" i="1"/>
  <c r="K516" i="1"/>
  <c r="K293" i="1"/>
  <c r="K721" i="1"/>
  <c r="K295" i="1"/>
  <c r="K208" i="1"/>
  <c r="K465" i="1"/>
  <c r="K782" i="1"/>
  <c r="K726" i="1"/>
  <c r="K147" i="1"/>
  <c r="K517" i="1"/>
  <c r="K728" i="1"/>
  <c r="K783" i="1"/>
  <c r="K286" i="1"/>
  <c r="K92" i="1"/>
  <c r="K202" i="1"/>
  <c r="K169" i="1"/>
  <c r="K394" i="1"/>
  <c r="K61" i="1"/>
  <c r="K410" i="1"/>
  <c r="K354" i="1"/>
  <c r="K57" i="1"/>
  <c r="K496" i="1"/>
  <c r="K333" i="1"/>
  <c r="K492" i="1"/>
  <c r="K25" i="1"/>
  <c r="K243" i="1"/>
  <c r="K406" i="1"/>
  <c r="K27" i="1"/>
  <c r="K66" i="1"/>
  <c r="K430" i="1"/>
  <c r="K452" i="1"/>
  <c r="K70" i="1"/>
  <c r="K35" i="1"/>
  <c r="K222" i="1"/>
  <c r="K426" i="1"/>
  <c r="K415" i="1"/>
  <c r="K689" i="1"/>
  <c r="K588" i="1"/>
  <c r="K583" i="1"/>
  <c r="K655" i="1"/>
  <c r="K659" i="1"/>
  <c r="K276" i="1"/>
  <c r="K280" i="1"/>
  <c r="K471" i="1"/>
  <c r="AE558" i="12"/>
  <c r="AC560" i="12"/>
  <c r="AC558" i="12"/>
  <c r="AC559" i="12"/>
  <c r="AE559" i="12"/>
  <c r="AD559" i="12"/>
  <c r="AD558" i="12"/>
  <c r="AE560" i="12"/>
  <c r="Q471" i="1"/>
  <c r="P480" i="1"/>
  <c r="Q498" i="1"/>
  <c r="P488" i="1"/>
  <c r="H454" i="1"/>
  <c r="H463" i="1"/>
  <c r="H471" i="1"/>
  <c r="H480" i="1"/>
  <c r="H488" i="1"/>
  <c r="H498" i="1"/>
  <c r="P463" i="1"/>
  <c r="P454" i="1"/>
  <c r="Q463" i="1"/>
  <c r="H497" i="1"/>
  <c r="H487" i="1"/>
  <c r="H479" i="1"/>
  <c r="H470" i="1"/>
  <c r="H462" i="1"/>
  <c r="H453" i="1"/>
  <c r="H315" i="1"/>
  <c r="P315" i="1"/>
  <c r="Q278" i="1"/>
  <c r="H314" i="1"/>
  <c r="AC5" i="12"/>
  <c r="AE5" i="12"/>
  <c r="Q279" i="1"/>
  <c r="P270" i="1"/>
  <c r="AD25" i="12"/>
  <c r="AE58" i="12"/>
  <c r="AC92" i="12"/>
  <c r="AD125" i="12"/>
  <c r="AE158" i="12"/>
  <c r="AC192" i="12"/>
  <c r="AD225" i="12"/>
  <c r="AE258" i="12"/>
  <c r="AD22" i="12"/>
  <c r="AE55" i="12"/>
  <c r="AC89" i="12"/>
  <c r="AD122" i="12"/>
  <c r="AE155" i="12"/>
  <c r="AC189" i="12"/>
  <c r="AD222" i="12"/>
  <c r="AE255" i="12"/>
  <c r="AD19" i="12"/>
  <c r="AE52" i="12"/>
  <c r="AC86" i="12"/>
  <c r="AD119" i="12"/>
  <c r="AE152" i="12"/>
  <c r="AC186" i="12"/>
  <c r="AD219" i="12"/>
  <c r="AC20" i="12"/>
  <c r="AD53" i="12"/>
  <c r="AC32" i="12"/>
  <c r="AD65" i="12"/>
  <c r="AE98" i="12"/>
  <c r="AC132" i="12"/>
  <c r="AD165" i="12"/>
  <c r="AE198" i="12"/>
  <c r="AC232" i="12"/>
  <c r="AD265" i="12"/>
  <c r="AC29" i="12"/>
  <c r="AD62" i="12"/>
  <c r="AE95" i="12"/>
  <c r="AC129" i="12"/>
  <c r="AD162" i="12"/>
  <c r="AE195" i="12"/>
  <c r="AC229" i="12"/>
  <c r="AD262" i="12"/>
  <c r="AC26" i="12"/>
  <c r="AD59" i="12"/>
  <c r="AE92" i="12"/>
  <c r="AC126" i="12"/>
  <c r="AD159" i="12"/>
  <c r="AE192" i="12"/>
  <c r="AC226" i="12"/>
  <c r="AE26" i="12"/>
  <c r="AC60" i="12"/>
  <c r="AE38" i="12"/>
  <c r="AC72" i="12"/>
  <c r="AD105" i="12"/>
  <c r="AE138" i="12"/>
  <c r="AC172" i="12"/>
  <c r="AD205" i="12"/>
  <c r="AE238" i="12"/>
  <c r="AC272" i="12"/>
  <c r="AE35" i="12"/>
  <c r="AC69" i="12"/>
  <c r="AD102" i="12"/>
  <c r="AE135" i="12"/>
  <c r="AC169" i="12"/>
  <c r="AD202" i="12"/>
  <c r="AE235" i="12"/>
  <c r="AC269" i="12"/>
  <c r="AE32" i="12"/>
  <c r="AC66" i="12"/>
  <c r="AD99" i="12"/>
  <c r="AE132" i="12"/>
  <c r="AC166" i="12"/>
  <c r="AD199" i="12"/>
  <c r="AE232" i="12"/>
  <c r="AD33" i="12"/>
  <c r="AE66" i="12"/>
  <c r="AC100" i="12"/>
  <c r="AD10" i="12"/>
  <c r="AE43" i="12"/>
  <c r="AC77" i="12"/>
  <c r="AD110" i="12"/>
  <c r="AE30" i="12"/>
  <c r="AC64" i="12"/>
  <c r="AD97" i="12"/>
  <c r="AC8" i="12"/>
  <c r="AD41" i="12"/>
  <c r="AE74" i="12"/>
  <c r="AC108" i="12"/>
  <c r="AD18" i="12"/>
  <c r="AE51" i="12"/>
  <c r="AC85" i="12"/>
  <c r="AD118" i="12"/>
  <c r="AE151" i="12"/>
  <c r="AC185" i="12"/>
  <c r="AD218" i="12"/>
  <c r="AE251" i="12"/>
  <c r="AC43" i="12"/>
  <c r="AC154" i="12"/>
  <c r="AC210" i="12"/>
  <c r="AC261" i="12"/>
  <c r="AD299" i="12"/>
  <c r="AE332" i="12"/>
  <c r="AC366" i="12"/>
  <c r="AD399" i="12"/>
  <c r="AE432" i="12"/>
  <c r="AC466" i="12"/>
  <c r="AD499" i="12"/>
  <c r="AE532" i="12"/>
  <c r="AC566" i="12"/>
  <c r="AD599" i="12"/>
  <c r="AE632" i="12"/>
  <c r="AC666" i="12"/>
  <c r="AE137" i="12"/>
  <c r="AE193" i="12"/>
  <c r="AD247" i="12"/>
  <c r="AE289" i="12"/>
  <c r="AC323" i="12"/>
  <c r="AD356" i="12"/>
  <c r="AE389" i="12"/>
  <c r="AC423" i="12"/>
  <c r="AD456" i="12"/>
  <c r="AE489" i="12"/>
  <c r="AC523" i="12"/>
  <c r="AD556" i="12"/>
  <c r="AE589" i="12"/>
  <c r="AC623" i="12"/>
  <c r="AD656" i="12"/>
  <c r="AE689" i="12"/>
  <c r="AC723" i="12"/>
  <c r="AC138" i="12"/>
  <c r="AC194" i="12"/>
  <c r="AE247" i="12"/>
  <c r="AC290" i="12"/>
  <c r="AD323" i="12"/>
  <c r="AE356" i="12"/>
  <c r="AC390" i="12"/>
  <c r="AD423" i="12"/>
  <c r="AE456" i="12"/>
  <c r="AC490" i="12"/>
  <c r="AD523" i="12"/>
  <c r="AE556" i="12"/>
  <c r="AC590" i="12"/>
  <c r="AE47" i="12"/>
  <c r="AD156" i="12"/>
  <c r="AC211" i="12"/>
  <c r="AC12" i="12"/>
  <c r="AD45" i="12"/>
  <c r="AE78" i="12"/>
  <c r="AC112" i="12"/>
  <c r="AD145" i="12"/>
  <c r="AE178" i="12"/>
  <c r="AC212" i="12"/>
  <c r="AD245" i="12"/>
  <c r="AC9" i="12"/>
  <c r="AD42" i="12"/>
  <c r="AE75" i="12"/>
  <c r="AC109" i="12"/>
  <c r="AD142" i="12"/>
  <c r="AE175" i="12"/>
  <c r="AC209" i="12"/>
  <c r="AD242" i="12"/>
  <c r="AE275" i="12"/>
  <c r="AD39" i="12"/>
  <c r="AE72" i="12"/>
  <c r="AC106" i="12"/>
  <c r="AD139" i="12"/>
  <c r="AE172" i="12"/>
  <c r="AC206" i="12"/>
  <c r="AE6" i="12"/>
  <c r="AC40" i="12"/>
  <c r="AD73" i="12"/>
  <c r="AE106" i="12"/>
  <c r="AC17" i="12"/>
  <c r="AD50" i="12"/>
  <c r="AE83" i="12"/>
  <c r="AC117" i="12"/>
  <c r="AD37" i="12"/>
  <c r="AE70" i="12"/>
  <c r="AC104" i="12"/>
  <c r="AE14" i="12"/>
  <c r="AC48" i="12"/>
  <c r="AD81" i="12"/>
  <c r="AE114" i="12"/>
  <c r="AC25" i="12"/>
  <c r="AD58" i="12"/>
  <c r="AE91" i="12"/>
  <c r="AC125" i="12"/>
  <c r="AD158" i="12"/>
  <c r="AE191" i="12"/>
  <c r="AC225" i="12"/>
  <c r="AD258" i="12"/>
  <c r="AD76" i="12"/>
  <c r="AE164" i="12"/>
  <c r="AE220" i="12"/>
  <c r="AE270" i="12"/>
  <c r="AC306" i="12"/>
  <c r="AD339" i="12"/>
  <c r="AE372" i="12"/>
  <c r="AC406" i="12"/>
  <c r="AD439" i="12"/>
  <c r="AE472" i="12"/>
  <c r="AC506" i="12"/>
  <c r="AD539" i="12"/>
  <c r="AE572" i="12"/>
  <c r="AC606" i="12"/>
  <c r="AD639" i="12"/>
  <c r="AE27" i="12"/>
  <c r="AE149" i="12"/>
  <c r="AD204" i="12"/>
  <c r="AC257" i="12"/>
  <c r="AD296" i="12"/>
  <c r="AE329" i="12"/>
  <c r="AC363" i="12"/>
  <c r="AD396" i="12"/>
  <c r="AE429" i="12"/>
  <c r="AC463" i="12"/>
  <c r="AD496" i="12"/>
  <c r="AE529" i="12"/>
  <c r="AC563" i="12"/>
  <c r="AD596" i="12"/>
  <c r="AE629" i="12"/>
  <c r="AC663" i="12"/>
  <c r="AD696" i="12"/>
  <c r="AE29" i="12"/>
  <c r="AC150" i="12"/>
  <c r="AE204" i="12"/>
  <c r="AD257" i="12"/>
  <c r="AE296" i="12"/>
  <c r="AC330" i="12"/>
  <c r="AD363" i="12"/>
  <c r="AE396" i="12"/>
  <c r="AC430" i="12"/>
  <c r="AD463" i="12"/>
  <c r="AE496" i="12"/>
  <c r="AC530" i="12"/>
  <c r="AD563" i="12"/>
  <c r="AE596" i="12"/>
  <c r="AC81" i="12"/>
  <c r="AC167" i="12"/>
  <c r="AC223" i="12"/>
  <c r="AE272" i="12"/>
  <c r="AC307" i="12"/>
  <c r="AD16" i="12"/>
  <c r="AE144" i="12"/>
  <c r="AE200" i="12"/>
  <c r="AE253" i="12"/>
  <c r="AC294" i="12"/>
  <c r="AD327" i="12"/>
  <c r="AE360" i="12"/>
  <c r="AC394" i="12"/>
  <c r="AD134" i="12"/>
  <c r="AD190" i="12"/>
  <c r="AD244" i="12"/>
  <c r="AE287" i="12"/>
  <c r="AC321" i="12"/>
  <c r="AD354" i="12"/>
  <c r="AC53" i="12"/>
  <c r="AD157" i="12"/>
  <c r="AD213" i="12"/>
  <c r="AC264" i="12"/>
  <c r="AD301" i="12"/>
  <c r="AE334" i="12"/>
  <c r="AC368" i="12"/>
  <c r="AE7" i="12"/>
  <c r="AC143" i="12"/>
  <c r="AE197" i="12"/>
  <c r="AC251" i="12"/>
  <c r="AD292" i="12"/>
  <c r="AE325" i="12"/>
  <c r="AC359" i="12"/>
  <c r="AD392" i="12"/>
  <c r="AE425" i="12"/>
  <c r="AC459" i="12"/>
  <c r="AD492" i="12"/>
  <c r="AE525" i="12"/>
  <c r="AD592" i="12"/>
  <c r="AE625" i="12"/>
  <c r="AC659" i="12"/>
  <c r="AD692" i="12"/>
  <c r="AC23" i="12"/>
  <c r="AE328" i="12"/>
  <c r="AC418" i="12"/>
  <c r="AC474" i="12"/>
  <c r="AE528" i="12"/>
  <c r="AE584" i="12"/>
  <c r="AC637" i="12"/>
  <c r="AC682" i="12"/>
  <c r="AC724" i="12"/>
  <c r="AD757" i="12"/>
  <c r="AE790" i="12"/>
  <c r="AC824" i="12"/>
  <c r="AD857" i="12"/>
  <c r="AE890" i="12"/>
  <c r="AC924" i="12"/>
  <c r="AD957" i="12"/>
  <c r="AE990" i="12"/>
  <c r="AE37" i="12"/>
  <c r="AE331" i="12"/>
  <c r="AD418" i="12"/>
  <c r="AD474" i="12"/>
  <c r="AD530" i="12"/>
  <c r="AC585" i="12"/>
  <c r="AD637" i="12"/>
  <c r="AE682" i="12"/>
  <c r="AD724" i="12"/>
  <c r="AE757" i="12"/>
  <c r="AC791" i="12"/>
  <c r="AD824" i="12"/>
  <c r="AE857" i="12"/>
  <c r="AC891" i="12"/>
  <c r="AC282" i="12"/>
  <c r="AC402" i="12"/>
  <c r="AC458" i="12"/>
  <c r="AC514" i="12"/>
  <c r="AE568" i="12"/>
  <c r="AE28" i="12"/>
  <c r="AD85" i="12"/>
  <c r="AC142" i="12"/>
  <c r="AD195" i="12"/>
  <c r="AC252" i="12"/>
  <c r="AC39" i="12"/>
  <c r="AD92" i="12"/>
  <c r="AC149" i="12"/>
  <c r="AE205" i="12"/>
  <c r="AC259" i="12"/>
  <c r="AC46" i="12"/>
  <c r="AE102" i="12"/>
  <c r="AC156" i="12"/>
  <c r="AE212" i="12"/>
  <c r="AE36" i="12"/>
  <c r="AE86" i="12"/>
  <c r="AE126" i="12"/>
  <c r="AC47" i="12"/>
  <c r="AD90" i="12"/>
  <c r="AD17" i="12"/>
  <c r="AD57" i="12"/>
  <c r="AE100" i="12"/>
  <c r="AD21" i="12"/>
  <c r="AD61" i="12"/>
  <c r="AD101" i="12"/>
  <c r="AE21" i="12"/>
  <c r="AC65" i="12"/>
  <c r="AC105" i="12"/>
  <c r="AC145" i="12"/>
  <c r="AD188" i="12"/>
  <c r="AE231" i="12"/>
  <c r="AE271" i="12"/>
  <c r="AD143" i="12"/>
  <c r="AE214" i="12"/>
  <c r="AD279" i="12"/>
  <c r="AD319" i="12"/>
  <c r="AD359" i="12"/>
  <c r="AE402" i="12"/>
  <c r="AC446" i="12"/>
  <c r="AC486" i="12"/>
  <c r="AC526" i="12"/>
  <c r="AD569" i="12"/>
  <c r="AE612" i="12"/>
  <c r="AE652" i="12"/>
  <c r="AD124" i="12"/>
  <c r="AE199" i="12"/>
  <c r="AE266" i="12"/>
  <c r="AE309" i="12"/>
  <c r="AE349" i="12"/>
  <c r="AC393" i="12"/>
  <c r="AD436" i="12"/>
  <c r="AD476" i="12"/>
  <c r="AD516" i="12"/>
  <c r="AC603" i="12"/>
  <c r="AC643" i="12"/>
  <c r="AC683" i="12"/>
  <c r="AC13" i="12"/>
  <c r="AE160" i="12"/>
  <c r="AD227" i="12"/>
  <c r="AD283" i="12"/>
  <c r="AE326" i="12"/>
  <c r="AC370" i="12"/>
  <c r="AC410" i="12"/>
  <c r="AC450" i="12"/>
  <c r="AD493" i="12"/>
  <c r="AE536" i="12"/>
  <c r="AE576" i="12"/>
  <c r="AD14" i="12"/>
  <c r="AC161" i="12"/>
  <c r="AE233" i="12"/>
  <c r="AE283" i="12"/>
  <c r="AD320" i="12"/>
  <c r="AE99" i="12"/>
  <c r="AC178" i="12"/>
  <c r="AE239" i="12"/>
  <c r="AD287" i="12"/>
  <c r="AC324" i="12"/>
  <c r="AC364" i="12"/>
  <c r="AE17" i="12"/>
  <c r="AC151" i="12"/>
  <c r="AC213" i="12"/>
  <c r="AC268" i="12"/>
  <c r="AE307" i="12"/>
  <c r="AD344" i="12"/>
  <c r="AE19" i="12"/>
  <c r="AD151" i="12"/>
  <c r="AC218" i="12"/>
  <c r="AE273" i="12"/>
  <c r="AD35" i="12"/>
  <c r="AE88" i="12"/>
  <c r="AE148" i="12"/>
  <c r="AC202" i="12"/>
  <c r="AD255" i="12"/>
  <c r="AE45" i="12"/>
  <c r="AC99" i="12"/>
  <c r="AD152" i="12"/>
  <c r="AD212" i="12"/>
  <c r="AE265" i="12"/>
  <c r="AD49" i="12"/>
  <c r="AD109" i="12"/>
  <c r="AE162" i="12"/>
  <c r="AC216" i="12"/>
  <c r="AD43" i="12"/>
  <c r="AC90" i="12"/>
  <c r="AC7" i="12"/>
  <c r="AE53" i="12"/>
  <c r="AE93" i="12"/>
  <c r="AE20" i="12"/>
  <c r="AE60" i="12"/>
  <c r="AD107" i="12"/>
  <c r="AE24" i="12"/>
  <c r="AE64" i="12"/>
  <c r="AE104" i="12"/>
  <c r="AD28" i="12"/>
  <c r="AD68" i="12"/>
  <c r="AD108" i="12"/>
  <c r="AD148" i="12"/>
  <c r="AC195" i="12"/>
  <c r="AC235" i="12"/>
  <c r="AC275" i="12"/>
  <c r="AC148" i="12"/>
  <c r="AE226" i="12"/>
  <c r="AE282" i="12"/>
  <c r="AE322" i="12"/>
  <c r="AE362" i="12"/>
  <c r="AD409" i="12"/>
  <c r="AD449" i="12"/>
  <c r="AD489" i="12"/>
  <c r="AD529" i="12"/>
  <c r="AC576" i="12"/>
  <c r="AC616" i="12"/>
  <c r="AC656" i="12"/>
  <c r="AC133" i="12"/>
  <c r="AD210" i="12"/>
  <c r="AC271" i="12"/>
  <c r="AC313" i="12"/>
  <c r="AC353" i="12"/>
  <c r="AE399" i="12"/>
  <c r="AE439" i="12"/>
  <c r="AE479" i="12"/>
  <c r="AE519" i="12"/>
  <c r="AD566" i="12"/>
  <c r="AD606" i="12"/>
  <c r="AD646" i="12"/>
  <c r="AD686" i="12"/>
  <c r="AD46" i="12"/>
  <c r="AE166" i="12"/>
  <c r="AD233" i="12"/>
  <c r="AE286" i="12"/>
  <c r="AD333" i="12"/>
  <c r="AD373" i="12"/>
  <c r="AD413" i="12"/>
  <c r="AD453" i="12"/>
  <c r="AC500" i="12"/>
  <c r="AC540" i="12"/>
  <c r="AC580" i="12"/>
  <c r="AC31" i="12"/>
  <c r="AC173" i="12"/>
  <c r="AD239" i="12"/>
  <c r="AC287" i="12"/>
  <c r="AE323" i="12"/>
  <c r="AD116" i="12"/>
  <c r="AC184" i="12"/>
  <c r="AC244" i="12"/>
  <c r="AE290" i="12"/>
  <c r="AE330" i="12"/>
  <c r="AD367" i="12"/>
  <c r="AD34" i="12"/>
  <c r="AC157" i="12"/>
  <c r="AE217" i="12"/>
  <c r="AD273" i="12"/>
  <c r="AC311" i="12"/>
  <c r="AE347" i="12"/>
  <c r="AD36" i="12"/>
  <c r="AD163" i="12"/>
  <c r="AC224" i="12"/>
  <c r="AC278" i="12"/>
  <c r="AE314" i="12"/>
  <c r="AD351" i="12"/>
  <c r="AC388" i="12"/>
  <c r="AC123" i="12"/>
  <c r="AC187" i="12"/>
  <c r="AE246" i="12"/>
  <c r="AE295" i="12"/>
  <c r="AD332" i="12"/>
  <c r="AC369" i="12"/>
  <c r="AE405" i="12"/>
  <c r="AD442" i="12"/>
  <c r="AC479" i="12"/>
  <c r="AE515" i="12"/>
  <c r="AD552" i="12"/>
  <c r="AE585" i="12"/>
  <c r="AD622" i="12"/>
  <c r="AD662" i="12"/>
  <c r="AC699" i="12"/>
  <c r="AE174" i="12"/>
  <c r="AC377" i="12"/>
  <c r="AD445" i="12"/>
  <c r="AD507" i="12"/>
  <c r="AC568" i="12"/>
  <c r="AD627" i="12"/>
  <c r="AC678" i="12"/>
  <c r="AD727" i="12"/>
  <c r="AC764" i="12"/>
  <c r="AE800" i="12"/>
  <c r="AD837" i="12"/>
  <c r="AC874" i="12"/>
  <c r="AE910" i="12"/>
  <c r="AD947" i="12"/>
  <c r="AC984" i="12"/>
  <c r="AE1020" i="12"/>
  <c r="AC345" i="12"/>
  <c r="AD430" i="12"/>
  <c r="AC491" i="12"/>
  <c r="AE551" i="12"/>
  <c r="AE613" i="12"/>
  <c r="AD665" i="12"/>
  <c r="AE711" i="12"/>
  <c r="AC751" i="12"/>
  <c r="AE787" i="12"/>
  <c r="AE827" i="12"/>
  <c r="AD864" i="12"/>
  <c r="AE39" i="12"/>
  <c r="AD345" i="12"/>
  <c r="AE430" i="12"/>
  <c r="AD491" i="12"/>
  <c r="AC552" i="12"/>
  <c r="AC614" i="12"/>
  <c r="AD661" i="12"/>
  <c r="AC704" i="12"/>
  <c r="AD741" i="12"/>
  <c r="AE774" i="12"/>
  <c r="AC808" i="12"/>
  <c r="AD841" i="12"/>
  <c r="AE874" i="12"/>
  <c r="AD174" i="12"/>
  <c r="AC365" i="12"/>
  <c r="AD434" i="12"/>
  <c r="AD490" i="12"/>
  <c r="AC545" i="12"/>
  <c r="AC601" i="12"/>
  <c r="AE650" i="12"/>
  <c r="AD694" i="12"/>
  <c r="AE733" i="12"/>
  <c r="AC767" i="12"/>
  <c r="AD800" i="12"/>
  <c r="AE833" i="12"/>
  <c r="AC867" i="12"/>
  <c r="AD900" i="12"/>
  <c r="AD274" i="12"/>
  <c r="AC438" i="12"/>
  <c r="AD531" i="12"/>
  <c r="AD621" i="12"/>
  <c r="AD697" i="12"/>
  <c r="AE758" i="12"/>
  <c r="AD308" i="12"/>
  <c r="AD448" i="12"/>
  <c r="AE541" i="12"/>
  <c r="AE630" i="12"/>
  <c r="AC705" i="12"/>
  <c r="AC765" i="12"/>
  <c r="AD197" i="12"/>
  <c r="AD421" i="12"/>
  <c r="AE514" i="12"/>
  <c r="AD605" i="12"/>
  <c r="AE684" i="12"/>
  <c r="AE748" i="12"/>
  <c r="AE87" i="12"/>
  <c r="AD404" i="12"/>
  <c r="AE497" i="12"/>
  <c r="AD588" i="12"/>
  <c r="AE671" i="12"/>
  <c r="AD738" i="12"/>
  <c r="AE89" i="12"/>
  <c r="AE404" i="12"/>
  <c r="AC498" i="12"/>
  <c r="AE588" i="12"/>
  <c r="AC672" i="12"/>
  <c r="AE738" i="12"/>
  <c r="AD793" i="12"/>
  <c r="AD849" i="12"/>
  <c r="AC362" i="12"/>
  <c r="AC471" i="12"/>
  <c r="AD564" i="12"/>
  <c r="AC650" i="12"/>
  <c r="AE48" i="12"/>
  <c r="AC102" i="12"/>
  <c r="AD155" i="12"/>
  <c r="AD215" i="12"/>
  <c r="AE268" i="12"/>
  <c r="AD52" i="12"/>
  <c r="AD112" i="12"/>
  <c r="AE165" i="12"/>
  <c r="AC219" i="12"/>
  <c r="AD9" i="12"/>
  <c r="AE62" i="12"/>
  <c r="AC116" i="12"/>
  <c r="AC176" i="12"/>
  <c r="AD229" i="12"/>
  <c r="AC50" i="12"/>
  <c r="AE96" i="12"/>
  <c r="AD20" i="12"/>
  <c r="AD60" i="12"/>
  <c r="AD100" i="12"/>
  <c r="AD27" i="12"/>
  <c r="AC74" i="12"/>
  <c r="AC114" i="12"/>
  <c r="AD31" i="12"/>
  <c r="AD71" i="12"/>
  <c r="AC118" i="12"/>
  <c r="AC35" i="12"/>
  <c r="AC75" i="12"/>
  <c r="AC115" i="12"/>
  <c r="AE161" i="12"/>
  <c r="AE201" i="12"/>
  <c r="AE241" i="12"/>
  <c r="AD26" i="12"/>
  <c r="AE170" i="12"/>
  <c r="AD237" i="12"/>
  <c r="AD289" i="12"/>
  <c r="AD329" i="12"/>
  <c r="AC376" i="12"/>
  <c r="AC416" i="12"/>
  <c r="AC456" i="12"/>
  <c r="AC496" i="12"/>
  <c r="AE542" i="12"/>
  <c r="AE582" i="12"/>
  <c r="AE622" i="12"/>
  <c r="AE662" i="12"/>
  <c r="AD154" i="12"/>
  <c r="AC221" i="12"/>
  <c r="AE279" i="12"/>
  <c r="AE319" i="12"/>
  <c r="AD366" i="12"/>
  <c r="AD406" i="12"/>
  <c r="AD446" i="12"/>
  <c r="AD486" i="12"/>
  <c r="AC533" i="12"/>
  <c r="AC573" i="12"/>
  <c r="AC613" i="12"/>
  <c r="AC653" i="12"/>
  <c r="AE699" i="12"/>
  <c r="AE79" i="12"/>
  <c r="AD177" i="12"/>
  <c r="AD243" i="12"/>
  <c r="AC300" i="12"/>
  <c r="AC340" i="12"/>
  <c r="AC380" i="12"/>
  <c r="AC420" i="12"/>
  <c r="AE466" i="12"/>
  <c r="AE506" i="12"/>
  <c r="AE546" i="12"/>
  <c r="AE586" i="12"/>
  <c r="AE97" i="12"/>
  <c r="AE183" i="12"/>
  <c r="AC248" i="12"/>
  <c r="AE293" i="12"/>
  <c r="AD330" i="12"/>
  <c r="AC134" i="12"/>
  <c r="AE194" i="12"/>
  <c r="AC258" i="12"/>
  <c r="AE300" i="12"/>
  <c r="AD337" i="12"/>
  <c r="AC374" i="12"/>
  <c r="AE67" i="12"/>
  <c r="AE167" i="12"/>
  <c r="AE229" i="12"/>
  <c r="AC281" i="12"/>
  <c r="AE317" i="12"/>
  <c r="AE357" i="12"/>
  <c r="AD86" i="12"/>
  <c r="AC174" i="12"/>
  <c r="AE234" i="12"/>
  <c r="AE284" i="12"/>
  <c r="AD321" i="12"/>
  <c r="AC358" i="12"/>
  <c r="AE394" i="12"/>
  <c r="AC137" i="12"/>
  <c r="AE203" i="12"/>
  <c r="AE260" i="12"/>
  <c r="AD302" i="12"/>
  <c r="AC339" i="12"/>
  <c r="AE375" i="12"/>
  <c r="AD412" i="12"/>
  <c r="AC449" i="12"/>
  <c r="AE485" i="12"/>
  <c r="AD522" i="12"/>
  <c r="AE595" i="12"/>
  <c r="AD632" i="12"/>
  <c r="AC669" i="12"/>
  <c r="AE705" i="12"/>
  <c r="AE230" i="12"/>
  <c r="AD394" i="12"/>
  <c r="AD457" i="12"/>
  <c r="AC518" i="12"/>
  <c r="AE578" i="12"/>
  <c r="AD641" i="12"/>
  <c r="AE690" i="12"/>
  <c r="AC734" i="12"/>
  <c r="AE770" i="12"/>
  <c r="AD807" i="12"/>
  <c r="AC844" i="12"/>
  <c r="AE880" i="12"/>
  <c r="AD917" i="12"/>
  <c r="AC954" i="12"/>
  <c r="AC994" i="12"/>
  <c r="AC153" i="12"/>
  <c r="AC367" i="12"/>
  <c r="AC441" i="12"/>
  <c r="AE501" i="12"/>
  <c r="AE563" i="12"/>
  <c r="AD623" i="12"/>
  <c r="AD674" i="12"/>
  <c r="AD720" i="12"/>
  <c r="AC761" i="12"/>
  <c r="AE797" i="12"/>
  <c r="AD834" i="12"/>
  <c r="AC871" i="12"/>
  <c r="AD153" i="12"/>
  <c r="AD368" i="12"/>
  <c r="AD441" i="12"/>
  <c r="AC502" i="12"/>
  <c r="AC564" i="12"/>
  <c r="AE623" i="12"/>
  <c r="AE670" i="12"/>
  <c r="AC712" i="12"/>
  <c r="AC748" i="12"/>
  <c r="AD781" i="12"/>
  <c r="AE814" i="12"/>
  <c r="AC848" i="12"/>
  <c r="AD881" i="12"/>
  <c r="AD230" i="12"/>
  <c r="AC385" i="12"/>
  <c r="AD55" i="12"/>
  <c r="AD115" i="12"/>
  <c r="AE168" i="12"/>
  <c r="AC222" i="12"/>
  <c r="AD12" i="12"/>
  <c r="AE65" i="12"/>
  <c r="AC119" i="12"/>
  <c r="AC179" i="12"/>
  <c r="AD232" i="12"/>
  <c r="AC16" i="12"/>
  <c r="AC76" i="12"/>
  <c r="AD129" i="12"/>
  <c r="AE182" i="12"/>
  <c r="AC10" i="12"/>
  <c r="AD63" i="12"/>
  <c r="AC110" i="12"/>
  <c r="AC27" i="12"/>
  <c r="AC67" i="12"/>
  <c r="AC107" i="12"/>
  <c r="AE40" i="12"/>
  <c r="AE80" i="12"/>
  <c r="AE120" i="12"/>
  <c r="AC38" i="12"/>
  <c r="AE84" i="12"/>
  <c r="AE124" i="12"/>
  <c r="AE41" i="12"/>
  <c r="AE81" i="12"/>
  <c r="AD128" i="12"/>
  <c r="AD168" i="12"/>
  <c r="AD208" i="12"/>
  <c r="AD248" i="12"/>
  <c r="AC93" i="12"/>
  <c r="AD181" i="12"/>
  <c r="AC247" i="12"/>
  <c r="AC296" i="12"/>
  <c r="AE342" i="12"/>
  <c r="AE382" i="12"/>
  <c r="AE422" i="12"/>
  <c r="AE462" i="12"/>
  <c r="AD509" i="12"/>
  <c r="AD549" i="12"/>
  <c r="AD589" i="12"/>
  <c r="AD629" i="12"/>
  <c r="AD44" i="12"/>
  <c r="AD166" i="12"/>
  <c r="AC233" i="12"/>
  <c r="AD286" i="12"/>
  <c r="AC333" i="12"/>
  <c r="AC373" i="12"/>
  <c r="AC413" i="12"/>
  <c r="AC453" i="12"/>
  <c r="AE499" i="12"/>
  <c r="AE539" i="12"/>
  <c r="AE579" i="12"/>
  <c r="AE619" i="12"/>
  <c r="AD666" i="12"/>
  <c r="AD706" i="12"/>
  <c r="AC113" i="12"/>
  <c r="AC188" i="12"/>
  <c r="AE262" i="12"/>
  <c r="AE306" i="12"/>
  <c r="AE346" i="12"/>
  <c r="AE386" i="12"/>
  <c r="AD433" i="12"/>
  <c r="AD473" i="12"/>
  <c r="AD513" i="12"/>
  <c r="AD553" i="12"/>
  <c r="AC600" i="12"/>
  <c r="AC127" i="12"/>
  <c r="AD194" i="12"/>
  <c r="AE257" i="12"/>
  <c r="AD300" i="12"/>
  <c r="AC337" i="12"/>
  <c r="AE150" i="12"/>
  <c r="AD211" i="12"/>
  <c r="AE267" i="12"/>
  <c r="AD307" i="12"/>
  <c r="AC344" i="12"/>
  <c r="AE380" i="12"/>
  <c r="AC101" i="12"/>
  <c r="AE179" i="12"/>
  <c r="AC240" i="12"/>
  <c r="AC291" i="12"/>
  <c r="AE327" i="12"/>
  <c r="AD364" i="12"/>
  <c r="AE119" i="12"/>
  <c r="AE184" i="12"/>
  <c r="AE244" i="12"/>
  <c r="AD291" i="12"/>
  <c r="AC328" i="12"/>
  <c r="AE364" i="12"/>
  <c r="AD24" i="12"/>
  <c r="AE153" i="12"/>
  <c r="AD214" i="12"/>
  <c r="AD270" i="12"/>
  <c r="AC309" i="12"/>
  <c r="AE345" i="12"/>
  <c r="AD382" i="12"/>
  <c r="AC419" i="12"/>
  <c r="AE455" i="12"/>
  <c r="AE495" i="12"/>
  <c r="AD532" i="12"/>
  <c r="AE565" i="12"/>
  <c r="AD602" i="12"/>
  <c r="AC639" i="12"/>
  <c r="AE675" i="12"/>
  <c r="AD712" i="12"/>
  <c r="AE278" i="12"/>
  <c r="AD407" i="12"/>
  <c r="AC468" i="12"/>
  <c r="AE534" i="12"/>
  <c r="AD595" i="12"/>
  <c r="AC651" i="12"/>
  <c r="AE698" i="12"/>
  <c r="AE740" i="12"/>
  <c r="AD777" i="12"/>
  <c r="AC814" i="12"/>
  <c r="AE850" i="12"/>
  <c r="AD887" i="12"/>
  <c r="AD927" i="12"/>
  <c r="AC964" i="12"/>
  <c r="AE1000" i="12"/>
  <c r="AE207" i="12"/>
  <c r="AC387" i="12"/>
  <c r="AE451" i="12"/>
  <c r="AE513" i="12"/>
  <c r="AD574" i="12"/>
  <c r="AC632" i="12"/>
  <c r="AC687" i="12"/>
  <c r="AC731" i="12"/>
  <c r="AE767" i="12"/>
  <c r="AD804" i="12"/>
  <c r="AC841" i="12"/>
  <c r="AE877" i="12"/>
  <c r="AC208" i="12"/>
  <c r="AE387" i="12"/>
  <c r="AC452" i="12"/>
  <c r="AE518" i="12"/>
  <c r="AE580" i="12"/>
  <c r="AD633" i="12"/>
  <c r="AE678" i="12"/>
  <c r="AE720" i="12"/>
  <c r="AE754" i="12"/>
  <c r="AC788" i="12"/>
  <c r="AD821" i="12"/>
  <c r="AE854" i="12"/>
  <c r="AC888" i="12"/>
  <c r="AD278" i="12"/>
  <c r="AC401" i="12"/>
  <c r="AC457" i="12"/>
  <c r="AE511" i="12"/>
  <c r="AE567" i="12"/>
  <c r="AE621" i="12"/>
  <c r="AD669" i="12"/>
  <c r="AC711" i="12"/>
  <c r="AC747" i="12"/>
  <c r="AD780" i="12"/>
  <c r="AE813" i="12"/>
  <c r="AC847" i="12"/>
  <c r="AD880" i="12"/>
  <c r="AE913" i="12"/>
  <c r="AC372" i="12"/>
  <c r="AD475" i="12"/>
  <c r="AD567" i="12"/>
  <c r="AC654" i="12"/>
  <c r="AD725" i="12"/>
  <c r="AC780" i="12"/>
  <c r="AD390" i="12"/>
  <c r="AC487" i="12"/>
  <c r="AE577" i="12"/>
  <c r="AD15" i="12"/>
  <c r="AE68" i="12"/>
  <c r="AC122" i="12"/>
  <c r="AC182" i="12"/>
  <c r="AD235" i="12"/>
  <c r="AC19" i="12"/>
  <c r="AC79" i="12"/>
  <c r="AD132" i="12"/>
  <c r="AE185" i="12"/>
  <c r="AE245" i="12"/>
  <c r="AD29" i="12"/>
  <c r="AE82" i="12"/>
  <c r="AE142" i="12"/>
  <c r="AC196" i="12"/>
  <c r="AE16" i="12"/>
  <c r="AE76" i="12"/>
  <c r="AE116" i="12"/>
  <c r="AE33" i="12"/>
  <c r="AE73" i="12"/>
  <c r="AD7" i="12"/>
  <c r="AD47" i="12"/>
  <c r="AD87" i="12"/>
  <c r="AD127" i="12"/>
  <c r="AD51" i="12"/>
  <c r="AD91" i="12"/>
  <c r="AD8" i="12"/>
  <c r="AD48" i="12"/>
  <c r="AC95" i="12"/>
  <c r="AC135" i="12"/>
  <c r="AC175" i="12"/>
  <c r="AC215" i="12"/>
  <c r="AE261" i="12"/>
  <c r="AE123" i="12"/>
  <c r="AD193" i="12"/>
  <c r="AE256" i="12"/>
  <c r="AD309" i="12"/>
  <c r="AD349" i="12"/>
  <c r="AD389" i="12"/>
  <c r="AD429" i="12"/>
  <c r="AC22" i="12"/>
  <c r="AC82" i="12"/>
  <c r="AD135" i="12"/>
  <c r="AE188" i="12"/>
  <c r="AE248" i="12"/>
  <c r="AD32" i="12"/>
  <c r="AE85" i="12"/>
  <c r="AE145" i="12"/>
  <c r="AC199" i="12"/>
  <c r="AD252" i="12"/>
  <c r="AE42" i="12"/>
  <c r="AC96" i="12"/>
  <c r="AD149" i="12"/>
  <c r="AD209" i="12"/>
  <c r="AC30" i="12"/>
  <c r="AD83" i="12"/>
  <c r="AD123" i="12"/>
  <c r="AD40" i="12"/>
  <c r="AC87" i="12"/>
  <c r="AC14" i="12"/>
  <c r="AC54" i="12"/>
  <c r="AC94" i="12"/>
  <c r="AC18" i="12"/>
  <c r="AC58" i="12"/>
  <c r="AC98" i="12"/>
  <c r="AC15" i="12"/>
  <c r="AE61" i="12"/>
  <c r="AE101" i="12"/>
  <c r="AE141" i="12"/>
  <c r="AE181" i="12"/>
  <c r="AD228" i="12"/>
  <c r="AD268" i="12"/>
  <c r="AD137" i="12"/>
  <c r="AC204" i="12"/>
  <c r="AC276" i="12"/>
  <c r="AC316" i="12"/>
  <c r="AC356" i="12"/>
  <c r="AC396" i="12"/>
  <c r="AE442" i="12"/>
  <c r="AE482" i="12"/>
  <c r="AE522" i="12"/>
  <c r="AE562" i="12"/>
  <c r="AD609" i="12"/>
  <c r="AD649" i="12"/>
  <c r="AC111" i="12"/>
  <c r="AE187" i="12"/>
  <c r="AD261" i="12"/>
  <c r="AD306" i="12"/>
  <c r="AD346" i="12"/>
  <c r="AD386" i="12"/>
  <c r="AC433" i="12"/>
  <c r="AC473" i="12"/>
  <c r="AC513" i="12"/>
  <c r="AC553" i="12"/>
  <c r="AE599" i="12"/>
  <c r="AE639" i="12"/>
  <c r="AE679" i="12"/>
  <c r="AE719" i="12"/>
  <c r="AE154" i="12"/>
  <c r="AD221" i="12"/>
  <c r="AC280" i="12"/>
  <c r="AC320" i="12"/>
  <c r="AE366" i="12"/>
  <c r="AE406" i="12"/>
  <c r="AE446" i="12"/>
  <c r="AE486" i="12"/>
  <c r="AD533" i="12"/>
  <c r="AD573" i="12"/>
  <c r="AD613" i="12"/>
  <c r="AD150" i="12"/>
  <c r="AE227" i="12"/>
  <c r="AD280" i="12"/>
  <c r="AC317" i="12"/>
  <c r="AC83" i="12"/>
  <c r="AD173" i="12"/>
  <c r="AC234" i="12"/>
  <c r="AC284" i="12"/>
  <c r="AE320" i="12"/>
  <c r="AD357" i="12"/>
  <c r="AD397" i="12"/>
  <c r="AD146" i="12"/>
  <c r="AC207" i="12"/>
  <c r="AE263" i="12"/>
  <c r="AD304" i="12"/>
  <c r="AC341" i="12"/>
  <c r="AE377" i="12"/>
  <c r="AE146" i="12"/>
  <c r="AD207" i="12"/>
  <c r="AD269" i="12"/>
  <c r="AC308" i="12"/>
  <c r="AE344" i="12"/>
  <c r="AD381" i="12"/>
  <c r="AC91" i="12"/>
  <c r="AD176" i="12"/>
  <c r="AC237" i="12"/>
  <c r="AE285" i="12"/>
  <c r="AD322" i="12"/>
  <c r="AD362" i="12"/>
  <c r="AC399" i="12"/>
  <c r="AE435" i="12"/>
  <c r="AD472" i="12"/>
  <c r="AC509" i="12"/>
  <c r="AE545" i="12"/>
  <c r="AC579" i="12"/>
  <c r="AE615" i="12"/>
  <c r="AD652" i="12"/>
  <c r="AC689" i="12"/>
  <c r="AD106" i="12"/>
  <c r="AC355" i="12"/>
  <c r="AE434" i="12"/>
  <c r="AD495" i="12"/>
  <c r="AD557" i="12"/>
  <c r="AE617" i="12"/>
  <c r="AC670" i="12"/>
  <c r="AD715" i="12"/>
  <c r="AC754" i="12"/>
  <c r="AC794" i="12"/>
  <c r="AE830" i="12"/>
  <c r="AD867" i="12"/>
  <c r="AC904" i="12"/>
  <c r="AE940" i="12"/>
  <c r="AD977" i="12"/>
  <c r="AC1014" i="12"/>
  <c r="AD298" i="12"/>
  <c r="AE413" i="12"/>
  <c r="AD480" i="12"/>
  <c r="AC541" i="12"/>
  <c r="AE601" i="12"/>
  <c r="AE656" i="12"/>
  <c r="AE703" i="12"/>
  <c r="AD744" i="12"/>
  <c r="AC781" i="12"/>
  <c r="AE817" i="12"/>
  <c r="AD854" i="12"/>
  <c r="AD894" i="12"/>
  <c r="AD315" i="12"/>
  <c r="AE418" i="12"/>
  <c r="AE480" i="12"/>
  <c r="AD541" i="12"/>
  <c r="AC602" i="12"/>
  <c r="AE651" i="12"/>
  <c r="AD695" i="12"/>
  <c r="AE734" i="12"/>
  <c r="AC768" i="12"/>
  <c r="AD801" i="12"/>
  <c r="AE834" i="12"/>
  <c r="AC868" i="12"/>
  <c r="AD104" i="12"/>
  <c r="AC342" i="12"/>
  <c r="AE423" i="12"/>
  <c r="AD478" i="12"/>
  <c r="AD534" i="12"/>
  <c r="AD590" i="12"/>
  <c r="AC641" i="12"/>
  <c r="AC686" i="12"/>
  <c r="AC727" i="12"/>
  <c r="AD760" i="12"/>
  <c r="AE793" i="12"/>
  <c r="AC827" i="12"/>
  <c r="AD860" i="12"/>
  <c r="AE893" i="12"/>
  <c r="AD191" i="12"/>
  <c r="AE420" i="12"/>
  <c r="AD511" i="12"/>
  <c r="AE604" i="12"/>
  <c r="AC684" i="12"/>
  <c r="AE746" i="12"/>
  <c r="AC246" i="12"/>
  <c r="AC431" i="12"/>
  <c r="AE521" i="12"/>
  <c r="AC615" i="12"/>
  <c r="AE691" i="12"/>
  <c r="AC753" i="12"/>
  <c r="AC73" i="12"/>
  <c r="AC404" i="12"/>
  <c r="AE494" i="12"/>
  <c r="AC588" i="12"/>
  <c r="AD671" i="12"/>
  <c r="AE736" i="12"/>
  <c r="AE792" i="12"/>
  <c r="AD380" i="12"/>
  <c r="AE477" i="12"/>
  <c r="AC571" i="12"/>
  <c r="AD657" i="12"/>
  <c r="AD726" i="12"/>
  <c r="AD782" i="12"/>
  <c r="AC381" i="12"/>
  <c r="AC478" i="12"/>
  <c r="AD571" i="12"/>
  <c r="AE657" i="12"/>
  <c r="AE726" i="12"/>
  <c r="AE782" i="12"/>
  <c r="AE838" i="12"/>
  <c r="AE321" i="12"/>
  <c r="AE453" i="12"/>
  <c r="AD544" i="12"/>
  <c r="AD634" i="12"/>
  <c r="AD708" i="12"/>
  <c r="AD766" i="12"/>
  <c r="AD822" i="12"/>
  <c r="AD878" i="12"/>
  <c r="AE130" i="12"/>
  <c r="AC62" i="12"/>
  <c r="AE208" i="12"/>
  <c r="AD72" i="12"/>
  <c r="AE215" i="12"/>
  <c r="AD79" i="12"/>
  <c r="AE222" i="12"/>
  <c r="AD113" i="12"/>
  <c r="AC97" i="12"/>
  <c r="AC84" i="12"/>
  <c r="AC68" i="12"/>
  <c r="AC45" i="12"/>
  <c r="AC155" i="12"/>
  <c r="AC255" i="12"/>
  <c r="AD231" i="12"/>
  <c r="AC346" i="12"/>
  <c r="AE452" i="12"/>
  <c r="AC536" i="12"/>
  <c r="AD619" i="12"/>
  <c r="AE143" i="12"/>
  <c r="AD276" i="12"/>
  <c r="AE359" i="12"/>
  <c r="AC443" i="12"/>
  <c r="AD526" i="12"/>
  <c r="AC593" i="12"/>
  <c r="AD676" i="12"/>
  <c r="AC144" i="12"/>
  <c r="AE276" i="12"/>
  <c r="AC360" i="12"/>
  <c r="AD443" i="12"/>
  <c r="AE526" i="12"/>
  <c r="AC610" i="12"/>
  <c r="AC217" i="12"/>
  <c r="AE313" i="12"/>
  <c r="AD167" i="12"/>
  <c r="AE280" i="12"/>
  <c r="AC354" i="12"/>
  <c r="AD140" i="12"/>
  <c r="AD259" i="12"/>
  <c r="AE337" i="12"/>
  <c r="AE140" i="12"/>
  <c r="AE259" i="12"/>
  <c r="AC338" i="12"/>
  <c r="AC398" i="12"/>
  <c r="AC181" i="12"/>
  <c r="AC279" i="12"/>
  <c r="AD342" i="12"/>
  <c r="AD402" i="12"/>
  <c r="AE465" i="12"/>
  <c r="AC529" i="12"/>
  <c r="AE575" i="12"/>
  <c r="AD642" i="12"/>
  <c r="AD702" i="12"/>
  <c r="AE343" i="12"/>
  <c r="AE478" i="12"/>
  <c r="AC574" i="12"/>
  <c r="AC665" i="12"/>
  <c r="AC744" i="12"/>
  <c r="AC804" i="12"/>
  <c r="AC864" i="12"/>
  <c r="AE930" i="12"/>
  <c r="AD987" i="12"/>
  <c r="AE281" i="12"/>
  <c r="AE457" i="12"/>
  <c r="AE557" i="12"/>
  <c r="AD651" i="12"/>
  <c r="AD734" i="12"/>
  <c r="AD794" i="12"/>
  <c r="AC851" i="12"/>
  <c r="AE236" i="12"/>
  <c r="AD435" i="12"/>
  <c r="AD535" i="12"/>
  <c r="AE637" i="12"/>
  <c r="AC708" i="12"/>
  <c r="AE764" i="12"/>
  <c r="AE824" i="12"/>
  <c r="AC878" i="12"/>
  <c r="AD328" i="12"/>
  <c r="AC451" i="12"/>
  <c r="AD528" i="12"/>
  <c r="AE611" i="12"/>
  <c r="AE677" i="12"/>
  <c r="AC737" i="12"/>
  <c r="AE783" i="12"/>
  <c r="AD830" i="12"/>
  <c r="AC877" i="12"/>
  <c r="AD141" i="12"/>
  <c r="AD455" i="12"/>
  <c r="AD587" i="12"/>
  <c r="AE704" i="12"/>
  <c r="AC71" i="12"/>
  <c r="AD438" i="12"/>
  <c r="AD570" i="12"/>
  <c r="AC677" i="12"/>
  <c r="AC759" i="12"/>
  <c r="AD285" i="12"/>
  <c r="AE458" i="12"/>
  <c r="AE570" i="12"/>
  <c r="AD677" i="12"/>
  <c r="AD759" i="12"/>
  <c r="AD288" i="12"/>
  <c r="AD460" i="12"/>
  <c r="AC581" i="12"/>
  <c r="AC685" i="12"/>
  <c r="AE759" i="12"/>
  <c r="AE341" i="12"/>
  <c r="AC488" i="12"/>
  <c r="AE608" i="12"/>
  <c r="AE700" i="12"/>
  <c r="AC772" i="12"/>
  <c r="AD843" i="12"/>
  <c r="AC397" i="12"/>
  <c r="AD508" i="12"/>
  <c r="AE618" i="12"/>
  <c r="AD714" i="12"/>
  <c r="AD778" i="12"/>
  <c r="AC839" i="12"/>
  <c r="AD899" i="12"/>
  <c r="AC322" i="12"/>
  <c r="AC454" i="12"/>
  <c r="AE544" i="12"/>
  <c r="AE634" i="12"/>
  <c r="AE708" i="12"/>
  <c r="AE766" i="12"/>
  <c r="AE822" i="12"/>
  <c r="AE878" i="12"/>
  <c r="AD924" i="12"/>
  <c r="AD961" i="12"/>
  <c r="AD998" i="12"/>
  <c r="AC1034" i="12"/>
  <c r="AD1067" i="12"/>
  <c r="AD398" i="12"/>
  <c r="AE491" i="12"/>
  <c r="AE583" i="12"/>
  <c r="AE667" i="12"/>
  <c r="AC735" i="12"/>
  <c r="AE789" i="12"/>
  <c r="AC710" i="12"/>
  <c r="AE851" i="12"/>
  <c r="AD915" i="12"/>
  <c r="AC958" i="12"/>
  <c r="AC999" i="12"/>
  <c r="AD1038" i="12"/>
  <c r="AE1074" i="12"/>
  <c r="AC1108" i="12"/>
  <c r="AD1141" i="12"/>
  <c r="AE1174" i="12"/>
  <c r="AC1208" i="12"/>
  <c r="AD1241" i="12"/>
  <c r="AE1274" i="12"/>
  <c r="AC1308" i="12"/>
  <c r="AD1341" i="12"/>
  <c r="AE1374" i="12"/>
  <c r="AE503" i="12"/>
  <c r="AD812" i="12"/>
  <c r="AE886" i="12"/>
  <c r="AE937" i="12"/>
  <c r="AE978" i="12"/>
  <c r="AE1019" i="12"/>
  <c r="AC1057" i="12"/>
  <c r="AE1091" i="12"/>
  <c r="AC1125" i="12"/>
  <c r="AD1158" i="12"/>
  <c r="AE1191" i="12"/>
  <c r="AC1225" i="12"/>
  <c r="AD1258" i="12"/>
  <c r="AE1291" i="12"/>
  <c r="AC1325" i="12"/>
  <c r="AD1358" i="12"/>
  <c r="AE1391" i="12"/>
  <c r="AC1425" i="12"/>
  <c r="AD1458" i="12"/>
  <c r="AE1491" i="12"/>
  <c r="AC1525" i="12"/>
  <c r="AD1558" i="12"/>
  <c r="AE1591" i="12"/>
  <c r="AD644" i="12"/>
  <c r="AC836" i="12"/>
  <c r="AC906" i="12"/>
  <c r="AD75" i="12"/>
  <c r="AE218" i="12"/>
  <c r="AD82" i="12"/>
  <c r="AE225" i="12"/>
  <c r="AD89" i="12"/>
  <c r="AC236" i="12"/>
  <c r="AC120" i="12"/>
  <c r="AE103" i="12"/>
  <c r="AE90" i="12"/>
  <c r="AC78" i="12"/>
  <c r="AC55" i="12"/>
  <c r="AC165" i="12"/>
  <c r="AC265" i="12"/>
  <c r="AE242" i="12"/>
  <c r="AE352" i="12"/>
  <c r="AD459" i="12"/>
  <c r="AC546" i="12"/>
  <c r="AC626" i="12"/>
  <c r="AD160" i="12"/>
  <c r="AC283" i="12"/>
  <c r="AE369" i="12"/>
  <c r="AE449" i="12"/>
  <c r="AD536" i="12"/>
  <c r="AE609" i="12"/>
  <c r="AC693" i="12"/>
  <c r="AD171" i="12"/>
  <c r="AD293" i="12"/>
  <c r="AE376" i="12"/>
  <c r="AC460" i="12"/>
  <c r="AD543" i="12"/>
  <c r="AD64" i="12"/>
  <c r="AE243" i="12"/>
  <c r="AC327" i="12"/>
  <c r="AC190" i="12"/>
  <c r="AD297" i="12"/>
  <c r="AE370" i="12"/>
  <c r="AC163" i="12"/>
  <c r="AE277" i="12"/>
  <c r="AC351" i="12"/>
  <c r="AC168" i="12"/>
  <c r="AD281" i="12"/>
  <c r="AD341" i="12"/>
  <c r="AC41" i="12"/>
  <c r="AC193" i="12"/>
  <c r="AD282" i="12"/>
  <c r="AC349" i="12"/>
  <c r="AC409" i="12"/>
  <c r="AC469" i="12"/>
  <c r="AE535" i="12"/>
  <c r="AD582" i="12"/>
  <c r="AE645" i="12"/>
  <c r="AC709" i="12"/>
  <c r="AD365" i="12"/>
  <c r="AE484" i="12"/>
  <c r="AE590" i="12"/>
  <c r="AC674" i="12"/>
  <c r="AD747" i="12"/>
  <c r="AE810" i="12"/>
  <c r="AE870" i="12"/>
  <c r="AC934" i="12"/>
  <c r="AD997" i="12"/>
  <c r="AC315" i="12"/>
  <c r="AE463" i="12"/>
  <c r="AD568" i="12"/>
  <c r="AC661" i="12"/>
  <c r="AE737" i="12"/>
  <c r="AC801" i="12"/>
  <c r="AC861" i="12"/>
  <c r="AD260" i="12"/>
  <c r="AD447" i="12"/>
  <c r="AD547" i="12"/>
  <c r="AC642" i="12"/>
  <c r="AE716" i="12"/>
  <c r="AD771" i="12"/>
  <c r="AC828" i="12"/>
  <c r="AE884" i="12"/>
  <c r="AE353" i="12"/>
  <c r="AE461" i="12"/>
  <c r="AD540" i="12"/>
  <c r="AD617" i="12"/>
  <c r="AE681" i="12"/>
  <c r="AD740" i="12"/>
  <c r="AC787" i="12"/>
  <c r="AC837" i="12"/>
  <c r="AE883" i="12"/>
  <c r="AC241" i="12"/>
  <c r="AD465" i="12"/>
  <c r="AE594" i="12"/>
  <c r="AE710" i="12"/>
  <c r="AE157" i="12"/>
  <c r="AD458" i="12"/>
  <c r="AE587" i="12"/>
  <c r="AD684" i="12"/>
  <c r="AE769" i="12"/>
  <c r="AE308" i="12"/>
  <c r="AD467" i="12"/>
  <c r="AC578" i="12"/>
  <c r="AC692" i="12"/>
  <c r="AD765" i="12"/>
  <c r="AD318" i="12"/>
  <c r="AD470" i="12"/>
  <c r="AD598" i="12"/>
  <c r="AE692" i="12"/>
  <c r="AE765" i="12"/>
  <c r="AE361" i="12"/>
  <c r="AD505" i="12"/>
  <c r="AC617" i="12"/>
  <c r="AE706" i="12"/>
  <c r="AE776" i="12"/>
  <c r="AD855" i="12"/>
  <c r="AC405" i="12"/>
  <c r="AC517" i="12"/>
  <c r="AD625" i="12"/>
  <c r="AE721" i="12"/>
  <c r="AC783" i="12"/>
  <c r="AC845" i="12"/>
  <c r="AD903" i="12"/>
  <c r="AD348" i="12"/>
  <c r="AD461" i="12"/>
  <c r="AE554" i="12"/>
  <c r="AE643" i="12"/>
  <c r="AE714" i="12"/>
  <c r="AE772" i="12"/>
  <c r="AE828" i="12"/>
  <c r="AD883" i="12"/>
  <c r="AC928" i="12"/>
  <c r="AC965" i="12"/>
  <c r="AC1002" i="12"/>
  <c r="AD1037" i="12"/>
  <c r="AD136" i="12"/>
  <c r="AD408" i="12"/>
  <c r="AD500" i="12"/>
  <c r="AE593" i="12"/>
  <c r="AC675" i="12"/>
  <c r="AE739" i="12"/>
  <c r="AE136" i="12"/>
  <c r="AC740" i="12"/>
  <c r="AE858" i="12"/>
  <c r="AC921" i="12"/>
  <c r="AC962" i="12"/>
  <c r="AC1003" i="12"/>
  <c r="AC1042" i="12"/>
  <c r="AC1078" i="12"/>
  <c r="AD1111" i="12"/>
  <c r="AE1144" i="12"/>
  <c r="AC1178" i="12"/>
  <c r="AD1211" i="12"/>
  <c r="AE1244" i="12"/>
  <c r="AC1278" i="12"/>
  <c r="AD1311" i="12"/>
  <c r="AE1344" i="12"/>
  <c r="AC1378" i="12"/>
  <c r="AD548" i="12"/>
  <c r="AD819" i="12"/>
  <c r="AD893" i="12"/>
  <c r="AE941" i="12"/>
  <c r="AE982" i="12"/>
  <c r="AE1023" i="12"/>
  <c r="AC1061" i="12"/>
  <c r="AC1095" i="12"/>
  <c r="AD1128" i="12"/>
  <c r="AE1161" i="12"/>
  <c r="AC1195" i="12"/>
  <c r="AD1228" i="12"/>
  <c r="AE1261" i="12"/>
  <c r="AC1295" i="12"/>
  <c r="AD1328" i="12"/>
  <c r="AE1361" i="12"/>
  <c r="AC1395" i="12"/>
  <c r="AD1428" i="12"/>
  <c r="AE1461" i="12"/>
  <c r="AC1495" i="12"/>
  <c r="AD1528" i="12"/>
  <c r="AE1561" i="12"/>
  <c r="AC1595" i="12"/>
  <c r="AD681" i="12"/>
  <c r="AC843" i="12"/>
  <c r="AD911" i="12"/>
  <c r="AE954" i="12"/>
  <c r="AE995" i="12"/>
  <c r="AD1035" i="12"/>
  <c r="AC1072" i="12"/>
  <c r="AD1105" i="12"/>
  <c r="AE1138" i="12"/>
  <c r="AC1172" i="12"/>
  <c r="AD1205" i="12"/>
  <c r="AE1238" i="12"/>
  <c r="AC1272" i="12"/>
  <c r="AD1305" i="12"/>
  <c r="AE1338" i="12"/>
  <c r="AC1372" i="12"/>
  <c r="AD1405" i="12"/>
  <c r="AE683" i="12"/>
  <c r="AD95" i="12"/>
  <c r="AE228" i="12"/>
  <c r="AE105" i="12"/>
  <c r="AC239" i="12"/>
  <c r="AE112" i="12"/>
  <c r="AD13" i="12"/>
  <c r="AE13" i="12"/>
  <c r="AE113" i="12"/>
  <c r="AE110" i="12"/>
  <c r="AC88" i="12"/>
  <c r="AE71" i="12"/>
  <c r="AE171" i="12"/>
  <c r="AE9" i="12"/>
  <c r="AD251" i="12"/>
  <c r="AD369" i="12"/>
  <c r="AD469" i="12"/>
  <c r="AE552" i="12"/>
  <c r="AC636" i="12"/>
  <c r="AC171" i="12"/>
  <c r="AC293" i="12"/>
  <c r="AD376" i="12"/>
  <c r="AE459" i="12"/>
  <c r="AC543" i="12"/>
  <c r="AD616" i="12"/>
  <c r="AC703" i="12"/>
  <c r="AD183" i="12"/>
  <c r="AD303" i="12"/>
  <c r="AD383" i="12"/>
  <c r="AE108" i="12"/>
  <c r="AC242" i="12"/>
  <c r="AE115" i="12"/>
  <c r="AC249" i="12"/>
  <c r="AE122" i="12"/>
  <c r="AD23" i="12"/>
  <c r="AE23" i="12"/>
  <c r="AE10" i="12"/>
  <c r="AD117" i="12"/>
  <c r="AE94" i="12"/>
  <c r="AD78" i="12"/>
  <c r="AD178" i="12"/>
  <c r="AE59" i="12"/>
  <c r="AD266" i="12"/>
  <c r="AD379" i="12"/>
  <c r="AC476" i="12"/>
  <c r="AC556" i="12"/>
  <c r="AE642" i="12"/>
  <c r="AC177" i="12"/>
  <c r="AE299" i="12"/>
  <c r="AE379" i="12"/>
  <c r="AD466" i="12"/>
  <c r="AD546" i="12"/>
  <c r="AD626" i="12"/>
  <c r="AE709" i="12"/>
  <c r="AC200" i="12"/>
  <c r="AC310" i="12"/>
  <c r="AD393" i="12"/>
  <c r="AE476" i="12"/>
  <c r="AE133" i="12"/>
  <c r="AC263" i="12"/>
  <c r="AC33" i="12"/>
  <c r="AD217" i="12"/>
  <c r="AE310" i="12"/>
  <c r="AC384" i="12"/>
  <c r="AD184" i="12"/>
  <c r="AD294" i="12"/>
  <c r="AE367" i="12"/>
  <c r="AE190" i="12"/>
  <c r="AE294" i="12"/>
  <c r="AE354" i="12"/>
  <c r="AD74" i="12"/>
  <c r="AD220" i="12"/>
  <c r="AC299" i="12"/>
  <c r="AE355" i="12"/>
  <c r="AD422" i="12"/>
  <c r="AD482" i="12"/>
  <c r="AD542" i="12"/>
  <c r="AC599" i="12"/>
  <c r="AE655" i="12"/>
  <c r="AC719" i="12"/>
  <c r="AD401" i="12"/>
  <c r="AD501" i="12"/>
  <c r="AD607" i="12"/>
  <c r="AE694" i="12"/>
  <c r="AE760" i="12"/>
  <c r="AE820" i="12"/>
  <c r="AC884" i="12"/>
  <c r="AC944" i="12"/>
  <c r="AD1007" i="12"/>
  <c r="AD378" i="12"/>
  <c r="AC485" i="12"/>
  <c r="AC591" i="12"/>
  <c r="AD678" i="12"/>
  <c r="AE747" i="12"/>
  <c r="AC811" i="12"/>
  <c r="AD874" i="12"/>
  <c r="AC332" i="12"/>
  <c r="AE468" i="12"/>
  <c r="AE574" i="12"/>
  <c r="AC657" i="12"/>
  <c r="AC728" i="12"/>
  <c r="AE784" i="12"/>
  <c r="AC838" i="12"/>
  <c r="AE894" i="12"/>
  <c r="AE393" i="12"/>
  <c r="AE473" i="12"/>
  <c r="AC557" i="12"/>
  <c r="AD631" i="12"/>
  <c r="AD698" i="12"/>
  <c r="AD750" i="12"/>
  <c r="AC797" i="12"/>
  <c r="AE843" i="12"/>
  <c r="AD890" i="12"/>
  <c r="AD335" i="12"/>
  <c r="AC494" i="12"/>
  <c r="AD630" i="12"/>
  <c r="AC730" i="12"/>
  <c r="AC285" i="12"/>
  <c r="AC477" i="12"/>
  <c r="AC605" i="12"/>
  <c r="AE712" i="12"/>
  <c r="AE781" i="12"/>
  <c r="AE358" i="12"/>
  <c r="AD487" i="12"/>
  <c r="AD615" i="12"/>
  <c r="AD705" i="12"/>
  <c r="AC776" i="12"/>
  <c r="AD360" i="12"/>
  <c r="AC505" i="12"/>
  <c r="AE616" i="12"/>
  <c r="AC706" i="12"/>
  <c r="AD776" i="12"/>
  <c r="AE414" i="12"/>
  <c r="AD525" i="12"/>
  <c r="AC634" i="12"/>
  <c r="AD721" i="12"/>
  <c r="AD799" i="12"/>
  <c r="AD130" i="12"/>
  <c r="AC425" i="12"/>
  <c r="AC537" i="12"/>
  <c r="AC658" i="12"/>
  <c r="AC733" i="12"/>
  <c r="AC795" i="12"/>
  <c r="AE855" i="12"/>
  <c r="AC912" i="12"/>
  <c r="AC382" i="12"/>
  <c r="AD481" i="12"/>
  <c r="AC572" i="12"/>
  <c r="AD658" i="12"/>
  <c r="AE728" i="12"/>
  <c r="AD783" i="12"/>
  <c r="AD839" i="12"/>
  <c r="AD895" i="12"/>
  <c r="AD935" i="12"/>
  <c r="AD972" i="12"/>
  <c r="AD1009" i="12"/>
  <c r="AC1044" i="12"/>
  <c r="AD224" i="12"/>
  <c r="AC427" i="12"/>
  <c r="AD520" i="12"/>
  <c r="AC611" i="12"/>
  <c r="AD688" i="12"/>
  <c r="AE751" i="12"/>
  <c r="AE408" i="12"/>
  <c r="AE791" i="12"/>
  <c r="AC873" i="12"/>
  <c r="AC929" i="12"/>
  <c r="AC970" i="12"/>
  <c r="AD1011" i="12"/>
  <c r="AD1049" i="12"/>
  <c r="AE1084" i="12"/>
  <c r="AC1118" i="12"/>
  <c r="AD1151" i="12"/>
  <c r="AE1184" i="12"/>
  <c r="AC1218" i="12"/>
  <c r="AD1251" i="12"/>
  <c r="AE1284" i="12"/>
  <c r="AC1318" i="12"/>
  <c r="AD1351" i="12"/>
  <c r="AE1384" i="12"/>
  <c r="AE118" i="12"/>
  <c r="AC262" i="12"/>
  <c r="AE125" i="12"/>
  <c r="AD272" i="12"/>
  <c r="AC136" i="12"/>
  <c r="AE46" i="12"/>
  <c r="AD30" i="12"/>
  <c r="AC24" i="12"/>
  <c r="AC124" i="12"/>
  <c r="AD111" i="12"/>
  <c r="AD88" i="12"/>
  <c r="AD198" i="12"/>
  <c r="AE109" i="12"/>
  <c r="AC286" i="12"/>
  <c r="AC386" i="12"/>
  <c r="AD479" i="12"/>
  <c r="AC646" i="12"/>
  <c r="AC183" i="12"/>
  <c r="AC303" i="12"/>
  <c r="AC383" i="12"/>
  <c r="AE469" i="12"/>
  <c r="AE549" i="12"/>
  <c r="AC633" i="12"/>
  <c r="AC713" i="12"/>
  <c r="AE210" i="12"/>
  <c r="AD313" i="12"/>
  <c r="AC400" i="12"/>
  <c r="AC480" i="12"/>
  <c r="AE566" i="12"/>
  <c r="AE139" i="12"/>
  <c r="AD267" i="12"/>
  <c r="AE49" i="12"/>
  <c r="AD223" i="12"/>
  <c r="AC314" i="12"/>
  <c r="AD387" i="12"/>
  <c r="AD196" i="12"/>
  <c r="AE297" i="12"/>
  <c r="AC371" i="12"/>
  <c r="AE196" i="12"/>
  <c r="AC298" i="12"/>
  <c r="AD361" i="12"/>
  <c r="AE107" i="12"/>
  <c r="AD226" i="12"/>
  <c r="AE305" i="12"/>
  <c r="AE365" i="12"/>
  <c r="AC429" i="12"/>
  <c r="AC489" i="12"/>
  <c r="AC549" i="12"/>
  <c r="AE605" i="12"/>
  <c r="AE665" i="12"/>
  <c r="AD722" i="12"/>
  <c r="AC412" i="12"/>
  <c r="AC512" i="12"/>
  <c r="AC612" i="12"/>
  <c r="AD703" i="12"/>
  <c r="AD767" i="12"/>
  <c r="AD827" i="12"/>
  <c r="AC894" i="12"/>
  <c r="AE950" i="12"/>
  <c r="AE1010" i="12"/>
  <c r="AC395" i="12"/>
  <c r="AC497" i="12"/>
  <c r="AC597" i="12"/>
  <c r="AC691" i="12"/>
  <c r="AD754" i="12"/>
  <c r="AD814" i="12"/>
  <c r="AC881" i="12"/>
  <c r="AC357" i="12"/>
  <c r="AE474" i="12"/>
  <c r="AD585" i="12"/>
  <c r="AE666" i="12"/>
  <c r="AD731" i="12"/>
  <c r="AD791" i="12"/>
  <c r="AE844" i="12"/>
  <c r="AC21" i="12"/>
  <c r="AC407" i="12"/>
  <c r="AD484" i="12"/>
  <c r="AE561" i="12"/>
  <c r="AE636" i="12"/>
  <c r="AE702" i="12"/>
  <c r="AE753" i="12"/>
  <c r="AE803" i="12"/>
  <c r="AD850" i="12"/>
  <c r="AC897" i="12"/>
  <c r="AC352" i="12"/>
  <c r="AC504" i="12"/>
  <c r="AD638" i="12"/>
  <c r="AC736" i="12"/>
  <c r="AD338" i="12"/>
  <c r="AD494" i="12"/>
  <c r="AC624" i="12"/>
  <c r="AD718" i="12"/>
  <c r="AD786" i="12"/>
  <c r="AC375" i="12"/>
  <c r="AE128" i="12"/>
  <c r="AD275" i="12"/>
  <c r="AC139" i="12"/>
  <c r="AE12" i="12"/>
  <c r="AC146" i="12"/>
  <c r="AE56" i="12"/>
  <c r="AC37" i="12"/>
  <c r="AC34" i="12"/>
  <c r="AD11" i="12"/>
  <c r="AD121" i="12"/>
  <c r="AD98" i="12"/>
  <c r="AC205" i="12"/>
  <c r="AD131" i="12"/>
  <c r="AE292" i="12"/>
  <c r="AE392" i="12"/>
  <c r="AE492" i="12"/>
  <c r="AD579" i="12"/>
  <c r="AD659" i="12"/>
  <c r="AD216" i="12"/>
  <c r="AD316" i="12"/>
  <c r="AC403" i="12"/>
  <c r="AC483" i="12"/>
  <c r="AD636" i="12"/>
  <c r="AD716" i="12"/>
  <c r="AE216" i="12"/>
  <c r="AE316" i="12"/>
  <c r="AD403" i="12"/>
  <c r="AD483" i="12"/>
  <c r="AC570" i="12"/>
  <c r="AD144" i="12"/>
  <c r="AC277" i="12"/>
  <c r="AD66" i="12"/>
  <c r="AC228" i="12"/>
  <c r="AD317" i="12"/>
  <c r="AE390" i="12"/>
  <c r="AC201" i="12"/>
  <c r="AC301" i="12"/>
  <c r="AD374" i="12"/>
  <c r="AD201" i="12"/>
  <c r="AE304" i="12"/>
  <c r="AD371" i="12"/>
  <c r="AC131" i="12"/>
  <c r="AC231" i="12"/>
  <c r="AD312" i="12"/>
  <c r="AD372" i="12"/>
  <c r="AD432" i="12"/>
  <c r="AC499" i="12"/>
  <c r="AE555" i="12"/>
  <c r="AC609" i="12"/>
  <c r="AD672" i="12"/>
  <c r="AD147" i="12"/>
  <c r="AC424" i="12"/>
  <c r="AC524" i="12"/>
  <c r="AC622" i="12"/>
  <c r="AD707" i="12"/>
  <c r="AC774" i="12"/>
  <c r="AC834" i="12"/>
  <c r="AD897" i="12"/>
  <c r="AE960" i="12"/>
  <c r="AD1017" i="12"/>
  <c r="AE401" i="12"/>
  <c r="AE507" i="12"/>
  <c r="AE607" i="12"/>
  <c r="AC695" i="12"/>
  <c r="AD764" i="12"/>
  <c r="AC821" i="12"/>
  <c r="AD884" i="12"/>
  <c r="AE378" i="12"/>
  <c r="AD485" i="12"/>
  <c r="AD591" i="12"/>
  <c r="AE674" i="12"/>
  <c r="AC738" i="12"/>
  <c r="AE794" i="12"/>
  <c r="AD851" i="12"/>
  <c r="AC147" i="12"/>
  <c r="AE411" i="12"/>
  <c r="AC495" i="12"/>
  <c r="AE573" i="12"/>
  <c r="AD645" i="12"/>
  <c r="AC707" i="12"/>
  <c r="AC757" i="12"/>
  <c r="AC807" i="12"/>
  <c r="AE853" i="12"/>
  <c r="AE903" i="12"/>
  <c r="AE388" i="12"/>
  <c r="AD521" i="12"/>
  <c r="AC645" i="12"/>
  <c r="AC742" i="12"/>
  <c r="AD358" i="12"/>
  <c r="AD504" i="12"/>
  <c r="AE638" i="12"/>
  <c r="AE725" i="12"/>
  <c r="AD792" i="12"/>
  <c r="AC391" i="12"/>
  <c r="AC522" i="12"/>
  <c r="AC631" i="12"/>
  <c r="AE718" i="12"/>
  <c r="AE786" i="12"/>
  <c r="AD414" i="12"/>
  <c r="AC525" i="12"/>
  <c r="AE633" i="12"/>
  <c r="AC721" i="12"/>
  <c r="AC164" i="12"/>
  <c r="AC432" i="12"/>
  <c r="AC544" i="12"/>
  <c r="AE648" i="12"/>
  <c r="AD743" i="12"/>
  <c r="AC810" i="12"/>
  <c r="AE219" i="12"/>
  <c r="AE443" i="12"/>
  <c r="AE571" i="12"/>
  <c r="AE672" i="12"/>
  <c r="AC745" i="12"/>
  <c r="AE805" i="12"/>
  <c r="AD866" i="12"/>
  <c r="AC920" i="12"/>
  <c r="AD405" i="12"/>
  <c r="AE498" i="12"/>
  <c r="AC592" i="12"/>
  <c r="AD673" i="12"/>
  <c r="AD739" i="12"/>
  <c r="AD795" i="12"/>
  <c r="AC850" i="12"/>
  <c r="AD904" i="12"/>
  <c r="AE942" i="12"/>
  <c r="AE979" i="12"/>
  <c r="AE1016" i="12"/>
  <c r="AE1050" i="12"/>
  <c r="AE301" i="12"/>
  <c r="AD444" i="12"/>
  <c r="AE537" i="12"/>
  <c r="AD628" i="12"/>
  <c r="AE701" i="12"/>
  <c r="AD762" i="12"/>
  <c r="AE500" i="12"/>
  <c r="AE809" i="12"/>
  <c r="AD886" i="12"/>
  <c r="AC937" i="12"/>
  <c r="AD978" i="12"/>
  <c r="AD1019" i="12"/>
  <c r="AE1056" i="12"/>
  <c r="AD1091" i="12"/>
  <c r="AE1124" i="12"/>
  <c r="AC1158" i="12"/>
  <c r="AD1191" i="12"/>
  <c r="AE1224" i="12"/>
  <c r="AC1258" i="12"/>
  <c r="AD1291" i="12"/>
  <c r="AE1324" i="12"/>
  <c r="AC1358" i="12"/>
  <c r="AD1391" i="12"/>
  <c r="AD710" i="12"/>
  <c r="AC852" i="12"/>
  <c r="AE915" i="12"/>
  <c r="AD958" i="12"/>
  <c r="AD999" i="12"/>
  <c r="AE1038" i="12"/>
  <c r="AC1075" i="12"/>
  <c r="AD1108" i="12"/>
  <c r="AE1141" i="12"/>
  <c r="AC1175" i="12"/>
  <c r="AD1208" i="12"/>
  <c r="AE1241" i="12"/>
  <c r="AC1275" i="12"/>
  <c r="AD1308" i="12"/>
  <c r="AE1341" i="12"/>
  <c r="AC1375" i="12"/>
  <c r="AD1408" i="12"/>
  <c r="AE1441" i="12"/>
  <c r="AC1475" i="12"/>
  <c r="AD1508" i="12"/>
  <c r="AE1541" i="12"/>
  <c r="AC1575" i="12"/>
  <c r="AD417" i="12"/>
  <c r="AC793" i="12"/>
  <c r="AC875" i="12"/>
  <c r="AE929" i="12"/>
  <c r="AC971" i="12"/>
  <c r="AC1012" i="12"/>
  <c r="AC1050" i="12"/>
  <c r="AD1085" i="12"/>
  <c r="AE1118" i="12"/>
  <c r="AC1152" i="12"/>
  <c r="AD1185" i="12"/>
  <c r="AE1218" i="12"/>
  <c r="AC1252" i="12"/>
  <c r="AD1285" i="12"/>
  <c r="AE1318" i="12"/>
  <c r="AC1352" i="12"/>
  <c r="AD1385" i="12"/>
  <c r="AD420" i="12"/>
  <c r="AE795" i="12"/>
  <c r="AD875" i="12"/>
  <c r="AC930" i="12"/>
  <c r="AD971" i="12"/>
  <c r="AD1012" i="12"/>
  <c r="AD1050" i="12"/>
  <c r="AE1085" i="12"/>
  <c r="AD370" i="12"/>
  <c r="AD779" i="12"/>
  <c r="AC869" i="12"/>
  <c r="AD926" i="12"/>
  <c r="AE967" i="12"/>
  <c r="AE1008" i="12"/>
  <c r="AC1047" i="12"/>
  <c r="AE1082" i="12"/>
  <c r="AC1116" i="12"/>
  <c r="AD1149" i="12"/>
  <c r="AE1182" i="12"/>
  <c r="AE653" i="12"/>
  <c r="AD838" i="12"/>
  <c r="AE907" i="12"/>
  <c r="AE951" i="12"/>
  <c r="AE992" i="12"/>
  <c r="AE1032" i="12"/>
  <c r="AE1069" i="12"/>
  <c r="AC1103" i="12"/>
  <c r="AD1136" i="12"/>
  <c r="AE1169" i="12"/>
  <c r="AC1203" i="12"/>
  <c r="AD729" i="12"/>
  <c r="AC855" i="12"/>
  <c r="AE918" i="12"/>
  <c r="AC960" i="12"/>
  <c r="AD1001" i="12"/>
  <c r="AD1040" i="12"/>
  <c r="AE1076" i="12"/>
  <c r="AC1110" i="12"/>
  <c r="AD1143" i="12"/>
  <c r="AE1176" i="12"/>
  <c r="AC1210" i="12"/>
  <c r="AD1243" i="12"/>
  <c r="AE1276" i="12"/>
  <c r="AD388" i="12"/>
  <c r="AE785" i="12"/>
  <c r="AC870" i="12"/>
  <c r="AC702" i="12"/>
  <c r="AE848" i="12"/>
  <c r="AD400" i="12"/>
  <c r="AC790" i="12"/>
  <c r="AC872" i="12"/>
  <c r="AE928" i="12"/>
  <c r="AE969" i="12"/>
  <c r="AC1011" i="12"/>
  <c r="AC1049" i="12"/>
  <c r="AD1084" i="12"/>
  <c r="AE1117" i="12"/>
  <c r="AC1151" i="12"/>
  <c r="AD1184" i="12"/>
  <c r="AE1217" i="12"/>
  <c r="AC1251" i="12"/>
  <c r="AD1284" i="12"/>
  <c r="AE1317" i="12"/>
  <c r="AC1351" i="12"/>
  <c r="AD1384" i="12"/>
  <c r="AE1417" i="12"/>
  <c r="AC1451" i="12"/>
  <c r="AD1484" i="12"/>
  <c r="AE1517" i="12"/>
  <c r="AC1551" i="12"/>
  <c r="AD1584" i="12"/>
  <c r="AE1617" i="12"/>
  <c r="AC1651" i="12"/>
  <c r="AD1684" i="12"/>
  <c r="AD1080" i="12"/>
  <c r="AD1199" i="12"/>
  <c r="AC1267" i="12"/>
  <c r="AD1329" i="12"/>
  <c r="AC1384" i="12"/>
  <c r="AD1430" i="12"/>
  <c r="AD1472" i="12"/>
  <c r="AE1513" i="12"/>
  <c r="AE1555" i="12"/>
  <c r="AC1597" i="12"/>
  <c r="AE1634" i="12"/>
  <c r="AE1671" i="12"/>
  <c r="AD1706" i="12"/>
  <c r="AD1006" i="12"/>
  <c r="AC1159" i="12"/>
  <c r="AE1240" i="12"/>
  <c r="AC1307" i="12"/>
  <c r="AC1363" i="12"/>
  <c r="AC1414" i="12"/>
  <c r="AC1456" i="12"/>
  <c r="AD1497" i="12"/>
  <c r="AD1539" i="12"/>
  <c r="AE1580" i="12"/>
  <c r="AC1620" i="12"/>
  <c r="AC1657" i="12"/>
  <c r="AD1693" i="12"/>
  <c r="AE927" i="12"/>
  <c r="AE1115" i="12"/>
  <c r="AE1215" i="12"/>
  <c r="AD1282" i="12"/>
  <c r="AE1340" i="12"/>
  <c r="AD1396" i="12"/>
  <c r="AE1439" i="12"/>
  <c r="AD1481" i="12"/>
  <c r="AC1523" i="12"/>
  <c r="AE1564" i="12"/>
  <c r="AE1605" i="12"/>
  <c r="AE1642" i="12"/>
  <c r="AE1679" i="12"/>
  <c r="AE1713" i="12"/>
  <c r="AC1067" i="12"/>
  <c r="AE1193" i="12"/>
  <c r="AE1262" i="12"/>
  <c r="AE1325" i="12"/>
  <c r="AD1380" i="12"/>
  <c r="AD1427" i="12"/>
  <c r="AD1469" i="12"/>
  <c r="AE1510" i="12"/>
  <c r="AE1552" i="12"/>
  <c r="AC1594" i="12"/>
  <c r="AC1632" i="12"/>
  <c r="AC1669" i="12"/>
  <c r="AC1704" i="12"/>
  <c r="AD1014" i="12"/>
  <c r="AD1162" i="12"/>
  <c r="AC1243" i="12"/>
  <c r="AD1309" i="12"/>
  <c r="AC1364" i="12"/>
  <c r="AE1415" i="12"/>
  <c r="AE8" i="12"/>
  <c r="AC152" i="12"/>
  <c r="AE15" i="12"/>
  <c r="AC159" i="12"/>
  <c r="AE22" i="12"/>
  <c r="AD169" i="12"/>
  <c r="AC70" i="12"/>
  <c r="AC57" i="12"/>
  <c r="AC44" i="12"/>
  <c r="AC28" i="12"/>
  <c r="AC128" i="12"/>
  <c r="AE111" i="12"/>
  <c r="AE211" i="12"/>
  <c r="AC160" i="12"/>
  <c r="AE302" i="12"/>
  <c r="AE412" i="12"/>
  <c r="AE502" i="12"/>
  <c r="AC586" i="12"/>
  <c r="AC11" i="12"/>
  <c r="AC227" i="12"/>
  <c r="AD326" i="12"/>
  <c r="AE409" i="12"/>
  <c r="AC493" i="12"/>
  <c r="AE569" i="12"/>
  <c r="AE649" i="12"/>
  <c r="AC63" i="12"/>
  <c r="AC238" i="12"/>
  <c r="AE336" i="12"/>
  <c r="AE416" i="12"/>
  <c r="AD503" i="12"/>
  <c r="AD583" i="12"/>
  <c r="AE177" i="12"/>
  <c r="AD290" i="12"/>
  <c r="AE127" i="12"/>
  <c r="AD249" i="12"/>
  <c r="AC334" i="12"/>
  <c r="AC51" i="12"/>
  <c r="AE223" i="12"/>
  <c r="AD314" i="12"/>
  <c r="AE69" i="12"/>
  <c r="AC230" i="12"/>
  <c r="AD311" i="12"/>
  <c r="AE374" i="12"/>
  <c r="AE147" i="12"/>
  <c r="AD241" i="12"/>
  <c r="AE315" i="12"/>
  <c r="AC379" i="12"/>
  <c r="AC439" i="12"/>
  <c r="AD502" i="12"/>
  <c r="AD612" i="12"/>
  <c r="AC679" i="12"/>
  <c r="AD203" i="12"/>
  <c r="AE428" i="12"/>
  <c r="AE540" i="12"/>
  <c r="AE631" i="12"/>
  <c r="AD711" i="12"/>
  <c r="AE780" i="12"/>
  <c r="AE840" i="12"/>
  <c r="AE900" i="12"/>
  <c r="AD967" i="12"/>
  <c r="AD120" i="12"/>
  <c r="AE407" i="12"/>
  <c r="AD518" i="12"/>
  <c r="AC618" i="12"/>
  <c r="AD699" i="12"/>
  <c r="AC771" i="12"/>
  <c r="AC831" i="12"/>
  <c r="AE887" i="12"/>
  <c r="AD395" i="12"/>
  <c r="AD497" i="12"/>
  <c r="AD597" i="12"/>
  <c r="AD683" i="12"/>
  <c r="AE744" i="12"/>
  <c r="AC798" i="12"/>
  <c r="AC858" i="12"/>
  <c r="AC203" i="12"/>
  <c r="AE417" i="12"/>
  <c r="AC501" i="12"/>
  <c r="AD578" i="12"/>
  <c r="AC655" i="12"/>
  <c r="AC715" i="12"/>
  <c r="AE763" i="12"/>
  <c r="AD810" i="12"/>
  <c r="AC857" i="12"/>
  <c r="AC907" i="12"/>
  <c r="AE400" i="12"/>
  <c r="AE538" i="12"/>
  <c r="AC662" i="12"/>
  <c r="AE752" i="12"/>
  <c r="AE373" i="12"/>
  <c r="AD514" i="12"/>
  <c r="AE647" i="12"/>
  <c r="AE731" i="12"/>
  <c r="AD798" i="12"/>
  <c r="AD411" i="12"/>
  <c r="AC532" i="12"/>
  <c r="AC640" i="12"/>
  <c r="AC726" i="12"/>
  <c r="AE798" i="12"/>
  <c r="AE421" i="12"/>
  <c r="AE533" i="12"/>
  <c r="AD640" i="12"/>
  <c r="AD732" i="12"/>
  <c r="AC214" i="12"/>
  <c r="AC442" i="12"/>
  <c r="AC554" i="12"/>
  <c r="AD664" i="12"/>
  <c r="AD749" i="12"/>
  <c r="AC816" i="12"/>
  <c r="AD264" i="12"/>
  <c r="AC461" i="12"/>
  <c r="AE581" i="12"/>
  <c r="AD680" i="12"/>
  <c r="AE749" i="12"/>
  <c r="AE811" i="12"/>
  <c r="AD872" i="12"/>
  <c r="AC170" i="12"/>
  <c r="AD415" i="12"/>
  <c r="AE508" i="12"/>
  <c r="AE600" i="12"/>
  <c r="AE680" i="12"/>
  <c r="AD745" i="12"/>
  <c r="AC800" i="12"/>
  <c r="AC856" i="12"/>
  <c r="AD908" i="12"/>
  <c r="AD946" i="12"/>
  <c r="AD983" i="12"/>
  <c r="AD1020" i="12"/>
  <c r="AC1054" i="12"/>
  <c r="AC325" i="12"/>
  <c r="AD454" i="12"/>
  <c r="AE547" i="12"/>
  <c r="AC635" i="12"/>
  <c r="AD709" i="12"/>
  <c r="AD768" i="12"/>
  <c r="AC548" i="12"/>
  <c r="AC819" i="12"/>
  <c r="AC893" i="12"/>
  <c r="AD941" i="12"/>
  <c r="AD982" i="12"/>
  <c r="AD1023" i="12"/>
  <c r="AD1060" i="12"/>
  <c r="AE1094" i="12"/>
  <c r="AC1128" i="12"/>
  <c r="AD1161" i="12"/>
  <c r="AE1194" i="12"/>
  <c r="AC1228" i="12"/>
  <c r="AD1261" i="12"/>
  <c r="AE18" i="12"/>
  <c r="AC162" i="12"/>
  <c r="AE25" i="12"/>
  <c r="AD172" i="12"/>
  <c r="AC36" i="12"/>
  <c r="AD179" i="12"/>
  <c r="AC80" i="12"/>
  <c r="AE63" i="12"/>
  <c r="AE50" i="12"/>
  <c r="AE34" i="12"/>
  <c r="AE11" i="12"/>
  <c r="AE121" i="12"/>
  <c r="AE221" i="12"/>
  <c r="AE176" i="12"/>
  <c r="AE312" i="12"/>
  <c r="AD419" i="12"/>
  <c r="AE512" i="12"/>
  <c r="AE592" i="12"/>
  <c r="AC61" i="12"/>
  <c r="AE237" i="12"/>
  <c r="AD336" i="12"/>
  <c r="AD416" i="12"/>
  <c r="AC503" i="12"/>
  <c r="AD576" i="12"/>
  <c r="AE659" i="12"/>
  <c r="AD96" i="12"/>
  <c r="AC253" i="12"/>
  <c r="AD343" i="12"/>
  <c r="AE426" i="12"/>
  <c r="AC510" i="12"/>
  <c r="AD593" i="12"/>
  <c r="AE189" i="12"/>
  <c r="AC297" i="12"/>
  <c r="AC140" i="12"/>
  <c r="AD263" i="12"/>
  <c r="AE340" i="12"/>
  <c r="AD84" i="12"/>
  <c r="AD234" i="12"/>
  <c r="AD324" i="12"/>
  <c r="AC103" i="12"/>
  <c r="AD240" i="12"/>
  <c r="AC318" i="12"/>
  <c r="AC378" i="12"/>
  <c r="AE159" i="12"/>
  <c r="AD256" i="12"/>
  <c r="AC319" i="12"/>
  <c r="AE385" i="12"/>
  <c r="AE445" i="12"/>
  <c r="AE505" i="12"/>
  <c r="AD562" i="12"/>
  <c r="AC52" i="12"/>
  <c r="AD185" i="12"/>
  <c r="AC59" i="12"/>
  <c r="AD192" i="12"/>
  <c r="AD69" i="12"/>
  <c r="AE202" i="12"/>
  <c r="AD103" i="12"/>
  <c r="AD80" i="12"/>
  <c r="AD77" i="12"/>
  <c r="AE54" i="12"/>
  <c r="AD38" i="12"/>
  <c r="AD138" i="12"/>
  <c r="AC245" i="12"/>
  <c r="AC198" i="12"/>
  <c r="AC336" i="12"/>
  <c r="AC436" i="12"/>
  <c r="AD519" i="12"/>
  <c r="AE602" i="12"/>
  <c r="AD94" i="12"/>
  <c r="AE252" i="12"/>
  <c r="AC343" i="12"/>
  <c r="AD426" i="12"/>
  <c r="AE509" i="12"/>
  <c r="AD586" i="12"/>
  <c r="AC673" i="12"/>
  <c r="AD133" i="12"/>
  <c r="AD271" i="12"/>
  <c r="AD353" i="12"/>
  <c r="AC440" i="12"/>
  <c r="AC520" i="12"/>
  <c r="AE606" i="12"/>
  <c r="AD206" i="12"/>
  <c r="AD310" i="12"/>
  <c r="AD161" i="12"/>
  <c r="AD277" i="12"/>
  <c r="AE350" i="12"/>
  <c r="AE129" i="12"/>
  <c r="AC254" i="12"/>
  <c r="AD334" i="12"/>
  <c r="AE134" i="12"/>
  <c r="AD254" i="12"/>
  <c r="AD331" i="12"/>
  <c r="AD391" i="12"/>
  <c r="AD170" i="12"/>
  <c r="AE274" i="12"/>
  <c r="AE335" i="12"/>
  <c r="AE395" i="12"/>
  <c r="AD462" i="12"/>
  <c r="AC519" i="12"/>
  <c r="AD572" i="12"/>
  <c r="AE635" i="12"/>
  <c r="AE695" i="12"/>
  <c r="AC312" i="12"/>
  <c r="AC462" i="12"/>
  <c r="AC562" i="12"/>
  <c r="AE660" i="12"/>
  <c r="AD737" i="12"/>
  <c r="AD797" i="12"/>
  <c r="AE860" i="12"/>
  <c r="AE920" i="12"/>
  <c r="AE980" i="12"/>
  <c r="AC260" i="12"/>
  <c r="AC447" i="12"/>
  <c r="AC547" i="12"/>
  <c r="AC647" i="12"/>
  <c r="AE727" i="12"/>
  <c r="AD784" i="12"/>
  <c r="AE847" i="12"/>
  <c r="AE180" i="12"/>
  <c r="AE424" i="12"/>
  <c r="AE530" i="12"/>
  <c r="AC628" i="12"/>
  <c r="AC700" i="12"/>
  <c r="AD761" i="12"/>
  <c r="AC818" i="12"/>
  <c r="AD871" i="12"/>
  <c r="AE311" i="12"/>
  <c r="AC445" i="12"/>
  <c r="AE523" i="12"/>
  <c r="AC607" i="12"/>
  <c r="AE673" i="12"/>
  <c r="AD730" i="12"/>
  <c r="AC777" i="12"/>
  <c r="AE823" i="12"/>
  <c r="AE873" i="12"/>
  <c r="AD56" i="12"/>
  <c r="AC448" i="12"/>
  <c r="AD577" i="12"/>
  <c r="AC690" i="12"/>
  <c r="AD775" i="12"/>
  <c r="AC421" i="12"/>
  <c r="AC671" i="12"/>
  <c r="AD748" i="12"/>
  <c r="AD246" i="12"/>
  <c r="AE448" i="12"/>
  <c r="AE663" i="12"/>
  <c r="AD753" i="12"/>
  <c r="AD250" i="12"/>
  <c r="AD450" i="12"/>
  <c r="AC561" i="12"/>
  <c r="AD679" i="12"/>
  <c r="AC755" i="12"/>
  <c r="AE318" i="12"/>
  <c r="AE470" i="12"/>
  <c r="AE598" i="12"/>
  <c r="AD693" i="12"/>
  <c r="AC766" i="12"/>
  <c r="AE832" i="12"/>
  <c r="AE381" i="12"/>
  <c r="AD498" i="12"/>
  <c r="AD610" i="12"/>
  <c r="AC701" i="12"/>
  <c r="AD772" i="12"/>
  <c r="AC833" i="12"/>
  <c r="AC895" i="12"/>
  <c r="AC292" i="12"/>
  <c r="AC444" i="12"/>
  <c r="AD537" i="12"/>
  <c r="AE626" i="12"/>
  <c r="AD701" i="12"/>
  <c r="AC762" i="12"/>
  <c r="AE816" i="12"/>
  <c r="AE872" i="12"/>
  <c r="AD920" i="12"/>
  <c r="AE957" i="12"/>
  <c r="AE994" i="12"/>
  <c r="AE1030" i="12"/>
  <c r="AC1064" i="12"/>
  <c r="AE383" i="12"/>
  <c r="AE481" i="12"/>
  <c r="AC575" i="12"/>
  <c r="AE658" i="12"/>
  <c r="AC729" i="12"/>
  <c r="AC785" i="12"/>
  <c r="AD675" i="12"/>
  <c r="AD842" i="12"/>
  <c r="AC910" i="12"/>
  <c r="AD953" i="12"/>
  <c r="AC995" i="12"/>
  <c r="AE1034" i="12"/>
  <c r="AD1071" i="12"/>
  <c r="AE1104" i="12"/>
  <c r="AC1138" i="12"/>
  <c r="AD1171" i="12"/>
  <c r="AE1204" i="12"/>
  <c r="AC1238" i="12"/>
  <c r="AD1271" i="12"/>
  <c r="AE1304" i="12"/>
  <c r="AC1338" i="12"/>
  <c r="AD1371" i="12"/>
  <c r="AC455" i="12"/>
  <c r="AE802" i="12"/>
  <c r="AC880" i="12"/>
  <c r="AD933" i="12"/>
  <c r="AE974" i="12"/>
  <c r="AE1015" i="12"/>
  <c r="AD1053" i="12"/>
  <c r="AD1088" i="12"/>
  <c r="AE1121" i="12"/>
  <c r="AC1155" i="12"/>
  <c r="AD1188" i="12"/>
  <c r="AE1221" i="12"/>
  <c r="AC1255" i="12"/>
  <c r="AD1288" i="12"/>
  <c r="AE1321" i="12"/>
  <c r="AC1355" i="12"/>
  <c r="AD1388" i="12"/>
  <c r="AE1421" i="12"/>
  <c r="AC1455" i="12"/>
  <c r="AD1488" i="12"/>
  <c r="AE1521" i="12"/>
  <c r="AC1555" i="12"/>
  <c r="AD1588" i="12"/>
  <c r="AC604" i="12"/>
  <c r="AC829" i="12"/>
  <c r="AD901" i="12"/>
  <c r="AC946" i="12"/>
  <c r="AE987" i="12"/>
  <c r="AC1028" i="12"/>
  <c r="AC1065" i="12"/>
  <c r="AE1098" i="12"/>
  <c r="AC1132" i="12"/>
  <c r="AD1165" i="12"/>
  <c r="AE1198" i="12"/>
  <c r="AC1232" i="12"/>
  <c r="AD1265" i="12"/>
  <c r="AE1298" i="12"/>
  <c r="AC1332" i="12"/>
  <c r="AD1365" i="12"/>
  <c r="AE1398" i="12"/>
  <c r="AD604" i="12"/>
  <c r="AD829" i="12"/>
  <c r="AE901" i="12"/>
  <c r="AE946" i="12"/>
  <c r="AC988" i="12"/>
  <c r="AD1028" i="12"/>
  <c r="AD1065" i="12"/>
  <c r="AC1099" i="12"/>
  <c r="AD565" i="12"/>
  <c r="AE821" i="12"/>
  <c r="AD896" i="12"/>
  <c r="AC943" i="12"/>
  <c r="AD984" i="12"/>
  <c r="AC1025" i="12"/>
  <c r="AC1062" i="12"/>
  <c r="AC1096" i="12"/>
  <c r="AD1129" i="12"/>
  <c r="AE1162" i="12"/>
  <c r="AE371" i="12"/>
  <c r="AE779" i="12"/>
  <c r="AD869" i="12"/>
  <c r="AE926" i="12"/>
  <c r="AC968" i="12"/>
  <c r="AC1009" i="12"/>
  <c r="AE1047" i="12"/>
  <c r="AC1083" i="12"/>
  <c r="AD1116" i="12"/>
  <c r="AE1149" i="12"/>
  <c r="AC1183" i="12"/>
  <c r="AC482" i="12"/>
  <c r="AD808" i="12"/>
  <c r="AC885" i="12"/>
  <c r="AE935" i="12"/>
  <c r="AE976" i="12"/>
  <c r="AC1018" i="12"/>
  <c r="AD1055" i="12"/>
  <c r="AC1090" i="12"/>
  <c r="AD1123" i="12"/>
  <c r="AE1156" i="12"/>
  <c r="AC1190" i="12"/>
  <c r="AD1223" i="12"/>
  <c r="AE1256" i="12"/>
  <c r="AC1290" i="12"/>
  <c r="AC577" i="12"/>
  <c r="AC825" i="12"/>
  <c r="AE444" i="12"/>
  <c r="AE801" i="12"/>
  <c r="AC879" i="12"/>
  <c r="AC587" i="12"/>
  <c r="AE825" i="12"/>
  <c r="AC899" i="12"/>
  <c r="AC945" i="12"/>
  <c r="AC986" i="12"/>
  <c r="AE1026" i="12"/>
  <c r="AE1063" i="12"/>
  <c r="AE1097" i="12"/>
  <c r="AC1131" i="12"/>
  <c r="AD1164" i="12"/>
  <c r="AE1197" i="12"/>
  <c r="AC1231" i="12"/>
  <c r="AD1264" i="12"/>
  <c r="AE1297" i="12"/>
  <c r="AC1331" i="12"/>
  <c r="AD1364" i="12"/>
  <c r="AE1397" i="12"/>
  <c r="AC1431" i="12"/>
  <c r="AD1464" i="12"/>
  <c r="AE1497" i="12"/>
  <c r="AC1531" i="12"/>
  <c r="AD1564" i="12"/>
  <c r="AE1597" i="12"/>
  <c r="AC1631" i="12"/>
  <c r="AD1664" i="12"/>
  <c r="AE964" i="12"/>
  <c r="AE1135" i="12"/>
  <c r="AC1227" i="12"/>
  <c r="AE1293" i="12"/>
  <c r="AE1350" i="12"/>
  <c r="AE1404" i="12"/>
  <c r="AC1447" i="12"/>
  <c r="AC1489" i="12"/>
  <c r="AD1530" i="12"/>
  <c r="AD1572" i="12"/>
  <c r="AD1612" i="12"/>
  <c r="AD1649" i="12"/>
  <c r="AD1686" i="12"/>
  <c r="AE1596" i="12"/>
  <c r="AE1080" i="12"/>
  <c r="AD1200" i="12"/>
  <c r="AD1267" i="12"/>
  <c r="AE1329" i="12"/>
  <c r="AE1385" i="12"/>
  <c r="AE1430" i="12"/>
  <c r="AE1472" i="12"/>
  <c r="AC1514" i="12"/>
  <c r="AC1556" i="12"/>
  <c r="AD1597" i="12"/>
  <c r="AC1635" i="12"/>
  <c r="AC1672" i="12"/>
  <c r="AE1706" i="12"/>
  <c r="AC1010" i="12"/>
  <c r="AD1160" i="12"/>
  <c r="AD1242" i="12"/>
  <c r="AD1307" i="12"/>
  <c r="AD1363" i="12"/>
  <c r="AE1414" i="12"/>
  <c r="AD1456" i="12"/>
  <c r="AC1498" i="12"/>
  <c r="AE1539" i="12"/>
  <c r="AD1581" i="12"/>
  <c r="AD1620" i="12"/>
  <c r="AD1657" i="12"/>
  <c r="AE1693" i="12"/>
  <c r="AE948" i="12"/>
  <c r="AD1127" i="12"/>
  <c r="AE1222" i="12"/>
  <c r="AD1289" i="12"/>
  <c r="AC1347" i="12"/>
  <c r="AD1401" i="12"/>
  <c r="AC1444" i="12"/>
  <c r="AC1486" i="12"/>
  <c r="AD1527" i="12"/>
  <c r="AD1569" i="12"/>
  <c r="AE1609" i="12"/>
  <c r="AE1646" i="12"/>
  <c r="AE1683" i="12"/>
  <c r="AC1580" i="12"/>
  <c r="AC1087" i="12"/>
  <c r="AE1202" i="12"/>
  <c r="AE1269" i="12"/>
  <c r="AE1330" i="12"/>
  <c r="AE1386" i="12"/>
  <c r="AD1432" i="12"/>
  <c r="AE1473" i="12"/>
  <c r="AE1515" i="12"/>
  <c r="AC1557" i="12"/>
  <c r="AC1599" i="12"/>
  <c r="AC1636" i="12"/>
  <c r="AC1673" i="12"/>
  <c r="AE1707" i="12"/>
  <c r="AC1588" i="12"/>
  <c r="AC1623" i="12"/>
  <c r="AD973" i="12"/>
  <c r="AE1140" i="12"/>
  <c r="AD1230" i="12"/>
  <c r="AC1297" i="12"/>
  <c r="AE1353" i="12"/>
  <c r="AC1407" i="12"/>
  <c r="AD1449" i="12"/>
  <c r="AE1490" i="12"/>
  <c r="AE1532" i="12"/>
  <c r="AC56" i="12"/>
  <c r="AC326" i="12"/>
  <c r="AC304" i="12"/>
  <c r="AC180" i="12"/>
  <c r="AC289" i="12"/>
  <c r="AC569" i="12"/>
  <c r="AD385" i="12"/>
  <c r="AC720" i="12"/>
  <c r="AC914" i="12"/>
  <c r="AD468" i="12"/>
  <c r="AD774" i="12"/>
  <c r="AC414" i="12"/>
  <c r="AE724" i="12"/>
  <c r="AE254" i="12"/>
  <c r="AC595" i="12"/>
  <c r="AD790" i="12"/>
  <c r="AE410" i="12"/>
  <c r="AD769" i="12"/>
  <c r="AD663" i="12"/>
  <c r="AD477" i="12"/>
  <c r="AD713" i="12"/>
  <c r="AE441" i="12"/>
  <c r="AE713" i="12"/>
  <c r="AE460" i="12"/>
  <c r="AE732" i="12"/>
  <c r="AC347" i="12"/>
  <c r="AC667" i="12"/>
  <c r="AD828" i="12"/>
  <c r="AE397" i="12"/>
  <c r="AC620" i="12"/>
  <c r="AD789" i="12"/>
  <c r="AD916" i="12"/>
  <c r="AC1013" i="12"/>
  <c r="AE368" i="12"/>
  <c r="AD620" i="12"/>
  <c r="AC779" i="12"/>
  <c r="AE879" i="12"/>
  <c r="AD990" i="12"/>
  <c r="AC1088" i="12"/>
  <c r="AC1168" i="12"/>
  <c r="AE1254" i="12"/>
  <c r="AC1328" i="12"/>
  <c r="AC141" i="12"/>
  <c r="AE835" i="12"/>
  <c r="AD929" i="12"/>
  <c r="AD1003" i="12"/>
  <c r="AD1068" i="12"/>
  <c r="AD1118" i="12"/>
  <c r="AD1178" i="12"/>
  <c r="AC1235" i="12"/>
  <c r="AC1285" i="12"/>
  <c r="AC1345" i="12"/>
  <c r="AE1401" i="12"/>
  <c r="AE1451" i="12"/>
  <c r="AE1511" i="12"/>
  <c r="AD1568" i="12"/>
  <c r="AD555" i="12"/>
  <c r="AE881" i="12"/>
  <c r="AE958" i="12"/>
  <c r="AC1016" i="12"/>
  <c r="AE1068" i="12"/>
  <c r="AD1115" i="12"/>
  <c r="AC1162" i="12"/>
  <c r="AC1212" i="12"/>
  <c r="AE1258" i="12"/>
  <c r="AE1308" i="12"/>
  <c r="AD1355" i="12"/>
  <c r="AC1402" i="12"/>
  <c r="AC775" i="12"/>
  <c r="AE888" i="12"/>
  <c r="AC951" i="12"/>
  <c r="AC1000" i="12"/>
  <c r="AE1046" i="12"/>
  <c r="AD1092" i="12"/>
  <c r="AD611" i="12"/>
  <c r="AC846" i="12"/>
  <c r="AD922" i="12"/>
  <c r="AE975" i="12"/>
  <c r="AE1028" i="12"/>
  <c r="AE1072" i="12"/>
  <c r="AE1112" i="12"/>
  <c r="AC1156" i="12"/>
  <c r="AE427" i="12"/>
  <c r="AC815" i="12"/>
  <c r="AD902" i="12"/>
  <c r="AE959" i="12"/>
  <c r="AD1013" i="12"/>
  <c r="AE1058" i="12"/>
  <c r="AE1099" i="12"/>
  <c r="AC1143" i="12"/>
  <c r="AD1186" i="12"/>
  <c r="AE620" i="12"/>
  <c r="AE846" i="12"/>
  <c r="AC927" i="12"/>
  <c r="AC981" i="12"/>
  <c r="AD1029" i="12"/>
  <c r="AD1073" i="12"/>
  <c r="AE1116" i="12"/>
  <c r="AC1160" i="12"/>
  <c r="AC1200" i="12"/>
  <c r="AC1240" i="12"/>
  <c r="AD1283" i="12"/>
  <c r="AC621" i="12"/>
  <c r="AD848" i="12"/>
  <c r="AC668" i="12"/>
  <c r="AC865" i="12"/>
  <c r="AC630" i="12"/>
  <c r="AC849" i="12"/>
  <c r="AE924" i="12"/>
  <c r="AC978" i="12"/>
  <c r="AD1030" i="12"/>
  <c r="AD1074" i="12"/>
  <c r="AD1114" i="12"/>
  <c r="AE1157" i="12"/>
  <c r="AC1201" i="12"/>
  <c r="AC1241" i="12"/>
  <c r="AC1281" i="12"/>
  <c r="AD1324" i="12"/>
  <c r="AE1367" i="12"/>
  <c r="AE1407" i="12"/>
  <c r="AE1447" i="12"/>
  <c r="AC1491" i="12"/>
  <c r="AD1534" i="12"/>
  <c r="AD1574" i="12"/>
  <c r="AD1614" i="12"/>
  <c r="AE1657" i="12"/>
  <c r="AD985" i="12"/>
  <c r="AC1169" i="12"/>
  <c r="AD1260" i="12"/>
  <c r="AC1340" i="12"/>
  <c r="AE1409" i="12"/>
  <c r="AE1459" i="12"/>
  <c r="AE1509" i="12"/>
  <c r="AE1563" i="12"/>
  <c r="AC1616" i="12"/>
  <c r="AD1660" i="12"/>
  <c r="AC1703" i="12"/>
  <c r="AC1045" i="12"/>
  <c r="AD1207" i="12"/>
  <c r="AD1287" i="12"/>
  <c r="AC1357" i="12"/>
  <c r="AE1422" i="12"/>
  <c r="AE1476" i="12"/>
  <c r="AE1526" i="12"/>
  <c r="AE1576" i="12"/>
  <c r="AD1627" i="12"/>
  <c r="AE1675" i="12"/>
  <c r="AC4" i="12"/>
  <c r="AD1100" i="12"/>
  <c r="AC1229" i="12"/>
  <c r="AD1313" i="12"/>
  <c r="AC1380" i="12"/>
  <c r="AE1435" i="12"/>
  <c r="AE1489" i="12"/>
  <c r="AE1543" i="12"/>
  <c r="AE1593" i="12"/>
  <c r="AC1639" i="12"/>
  <c r="AC1687" i="12"/>
  <c r="AD969" i="12"/>
  <c r="AE1160" i="12"/>
  <c r="AC1256" i="12"/>
  <c r="AD1336" i="12"/>
  <c r="AD1406" i="12"/>
  <c r="AE1456" i="12"/>
  <c r="AE1506" i="12"/>
  <c r="AE1560" i="12"/>
  <c r="AD1613" i="12"/>
  <c r="AC1658" i="12"/>
  <c r="AE1700" i="12"/>
  <c r="AC1052" i="12"/>
  <c r="AE1209" i="12"/>
  <c r="AE1289" i="12"/>
  <c r="AD1359" i="12"/>
  <c r="AE1423" i="12"/>
  <c r="AE1469" i="12"/>
  <c r="AE1519" i="12"/>
  <c r="AE1565" i="12"/>
  <c r="AC1610" i="12"/>
  <c r="AE1650" i="12"/>
  <c r="AC1691" i="12"/>
  <c r="AE1529" i="12"/>
  <c r="AD1712" i="12"/>
  <c r="AD932" i="12"/>
  <c r="AD1130" i="12"/>
  <c r="AC1237" i="12"/>
  <c r="AE1309" i="12"/>
  <c r="AD1370" i="12"/>
  <c r="AC1424" i="12"/>
  <c r="AC1470" i="12"/>
  <c r="AC1516" i="12"/>
  <c r="AC1562" i="12"/>
  <c r="AC1603" i="12"/>
  <c r="AC1640" i="12"/>
  <c r="AC1677" i="12"/>
  <c r="AD1711" i="12"/>
  <c r="AE1622" i="12"/>
  <c r="AD1630" i="12"/>
  <c r="AC977" i="12"/>
  <c r="AD1142" i="12"/>
  <c r="AE1230" i="12"/>
  <c r="AD1297" i="12"/>
  <c r="AC1354" i="12"/>
  <c r="AD1407" i="12"/>
  <c r="AE1449" i="12"/>
  <c r="AD1491" i="12"/>
  <c r="AC1533" i="12"/>
  <c r="AE1574" i="12"/>
  <c r="AE1614" i="12"/>
  <c r="AE1651" i="12"/>
  <c r="AD1688" i="12"/>
  <c r="AD1421" i="12"/>
  <c r="AD1500" i="12"/>
  <c r="AC1630" i="12"/>
  <c r="AC1638" i="12"/>
  <c r="AE1018" i="12"/>
  <c r="AE1165" i="12"/>
  <c r="AE1245" i="12"/>
  <c r="AD1310" i="12"/>
  <c r="AD1366" i="12"/>
  <c r="AE1416" i="12"/>
  <c r="AD189" i="12"/>
  <c r="AC426" i="12"/>
  <c r="AC583" i="12"/>
  <c r="AD603" i="12"/>
  <c r="AD347" i="12"/>
  <c r="AC250" i="12"/>
  <c r="AC329" i="12"/>
  <c r="AC589" i="12"/>
  <c r="AE440" i="12"/>
  <c r="AE730" i="12"/>
  <c r="AD937" i="12"/>
  <c r="AD524" i="12"/>
  <c r="AE777" i="12"/>
  <c r="AC464" i="12"/>
  <c r="AD751" i="12"/>
  <c r="AC295" i="12"/>
  <c r="AC627" i="12"/>
  <c r="AC817" i="12"/>
  <c r="AC428" i="12"/>
  <c r="AC197" i="12"/>
  <c r="AE697" i="12"/>
  <c r="AE504" i="12"/>
  <c r="AC732" i="12"/>
  <c r="AE487" i="12"/>
  <c r="AC743" i="12"/>
  <c r="AD515" i="12"/>
  <c r="AD755" i="12"/>
  <c r="AC415" i="12"/>
  <c r="AE687" i="12"/>
  <c r="AE849" i="12"/>
  <c r="AD425" i="12"/>
  <c r="AD650" i="12"/>
  <c r="AC806" i="12"/>
  <c r="AE931" i="12"/>
  <c r="AC1024" i="12"/>
  <c r="AC417" i="12"/>
  <c r="AC644" i="12"/>
  <c r="AD325" i="12"/>
  <c r="AC900" i="12"/>
  <c r="AC1007" i="12"/>
  <c r="AC1098" i="12"/>
  <c r="AD1181" i="12"/>
  <c r="AE1264" i="12"/>
  <c r="AD1331" i="12"/>
  <c r="AC335" i="12"/>
  <c r="AE842" i="12"/>
  <c r="AE945" i="12"/>
  <c r="AE1007" i="12"/>
  <c r="AE1071" i="12"/>
  <c r="AE1131" i="12"/>
  <c r="AE1181" i="12"/>
  <c r="AD1238" i="12"/>
  <c r="AD1298" i="12"/>
  <c r="AD1348" i="12"/>
  <c r="AC1405" i="12"/>
  <c r="AC1465" i="12"/>
  <c r="AC1515" i="12"/>
  <c r="AE1571" i="12"/>
  <c r="AD717" i="12"/>
  <c r="AD888" i="12"/>
  <c r="AE962" i="12"/>
  <c r="AC1020" i="12"/>
  <c r="AD1075" i="12"/>
  <c r="AC1122" i="12"/>
  <c r="AE1168" i="12"/>
  <c r="AD1215" i="12"/>
  <c r="AC1262" i="12"/>
  <c r="AC1312" i="12"/>
  <c r="AE1358" i="12"/>
  <c r="AE1408" i="12"/>
  <c r="AC805" i="12"/>
  <c r="AC896" i="12"/>
  <c r="AC955" i="12"/>
  <c r="AD1004" i="12"/>
  <c r="AD1054" i="12"/>
  <c r="AE1095" i="12"/>
  <c r="AD653" i="12"/>
  <c r="AC853" i="12"/>
  <c r="AD930" i="12"/>
  <c r="AC980" i="12"/>
  <c r="AD1032" i="12"/>
  <c r="AC1076" i="12"/>
  <c r="AD1119" i="12"/>
  <c r="AD1159" i="12"/>
  <c r="AC475" i="12"/>
  <c r="AC823" i="12"/>
  <c r="AC913" i="12"/>
  <c r="AE963" i="12"/>
  <c r="AE1017" i="12"/>
  <c r="AD1062" i="12"/>
  <c r="AD1106" i="12"/>
  <c r="AD1146" i="12"/>
  <c r="AE1189" i="12"/>
  <c r="AC660" i="12"/>
  <c r="AC863" i="12"/>
  <c r="AD931" i="12"/>
  <c r="AC985" i="12"/>
  <c r="AC1033" i="12"/>
  <c r="AC1080" i="12"/>
  <c r="AC1120" i="12"/>
  <c r="AD1163" i="12"/>
  <c r="AD1203" i="12"/>
  <c r="AE1246" i="12"/>
  <c r="AE1286" i="12"/>
  <c r="AE661" i="12"/>
  <c r="AD856" i="12"/>
  <c r="AD735" i="12"/>
  <c r="AE871" i="12"/>
  <c r="AD668" i="12"/>
  <c r="AD858" i="12"/>
  <c r="AE932" i="12"/>
  <c r="AC982" i="12"/>
  <c r="AD1034" i="12"/>
  <c r="AE1077" i="12"/>
  <c r="AC1121" i="12"/>
  <c r="AC1161" i="12"/>
  <c r="AD1204" i="12"/>
  <c r="AD1244" i="12"/>
  <c r="AE1287" i="12"/>
  <c r="AE1327" i="12"/>
  <c r="AC1371" i="12"/>
  <c r="AC1411" i="12"/>
  <c r="AD1454" i="12"/>
  <c r="AD1494" i="12"/>
  <c r="AE1537" i="12"/>
  <c r="AE1577" i="12"/>
  <c r="AC1621" i="12"/>
  <c r="AC1661" i="12"/>
  <c r="AC1006" i="12"/>
  <c r="AD1180" i="12"/>
  <c r="AE1273" i="12"/>
  <c r="AC1346" i="12"/>
  <c r="AE1413" i="12"/>
  <c r="AE1463" i="12"/>
  <c r="AC1518" i="12"/>
  <c r="AC1568" i="12"/>
  <c r="AE1619" i="12"/>
  <c r="AC1664" i="12"/>
  <c r="AE1709" i="12"/>
  <c r="AD1063" i="12"/>
  <c r="AC1214" i="12"/>
  <c r="AC1294" i="12"/>
  <c r="AC1369" i="12"/>
  <c r="AE1426" i="12"/>
  <c r="AE1480" i="12"/>
  <c r="AE1530" i="12"/>
  <c r="AD1585" i="12"/>
  <c r="AD1631" i="12"/>
  <c r="AD1679" i="12"/>
  <c r="AC1584" i="12"/>
  <c r="AC1127" i="12"/>
  <c r="AE1235" i="12"/>
  <c r="AD1319" i="12"/>
  <c r="AC1386" i="12"/>
  <c r="AE1443" i="12"/>
  <c r="AE1493" i="12"/>
  <c r="AC1548" i="12"/>
  <c r="AC1598" i="12"/>
  <c r="AD1646" i="12"/>
  <c r="AD1690" i="12"/>
  <c r="AE989" i="12"/>
  <c r="AD1172" i="12"/>
  <c r="AD1269" i="12"/>
  <c r="AD1342" i="12"/>
  <c r="AE1410" i="12"/>
  <c r="AE1460" i="12"/>
  <c r="AD1515" i="12"/>
  <c r="AD1565" i="12"/>
  <c r="AC1617" i="12"/>
  <c r="AE1661" i="12"/>
  <c r="AD1707" i="12"/>
  <c r="AD1070" i="12"/>
  <c r="AD1216" i="12"/>
  <c r="AD1296" i="12"/>
  <c r="AC1370" i="12"/>
  <c r="AC1428" i="12"/>
  <c r="AC1478" i="12"/>
  <c r="AE1523" i="12"/>
  <c r="AE1569" i="12"/>
  <c r="AE1613" i="12"/>
  <c r="AE1654" i="12"/>
  <c r="AD1694" i="12"/>
  <c r="AD1542" i="12"/>
  <c r="AE1542" i="12"/>
  <c r="AE952" i="12"/>
  <c r="AD1152" i="12"/>
  <c r="AE1243" i="12"/>
  <c r="AE1315" i="12"/>
  <c r="AD1376" i="12"/>
  <c r="AE1428" i="12"/>
  <c r="AC1474" i="12"/>
  <c r="AC1520" i="12"/>
  <c r="AC1566" i="12"/>
  <c r="AE1606" i="12"/>
  <c r="AE1643" i="12"/>
  <c r="AE1680" i="12"/>
  <c r="AE1714" i="12"/>
  <c r="AD1637" i="12"/>
  <c r="AD1645" i="12"/>
  <c r="AE997" i="12"/>
  <c r="AE1153" i="12"/>
  <c r="AD1237" i="12"/>
  <c r="AC1304" i="12"/>
  <c r="AC1360" i="12"/>
  <c r="AD1412" i="12"/>
  <c r="AE1453" i="12"/>
  <c r="AE1495" i="12"/>
  <c r="AC1537" i="12"/>
  <c r="AC1579" i="12"/>
  <c r="AD1618" i="12"/>
  <c r="AD1655" i="12"/>
  <c r="AE1691" i="12"/>
  <c r="AE1454" i="12"/>
  <c r="AE1504" i="12"/>
  <c r="AD1652" i="12"/>
  <c r="AC1660" i="12"/>
  <c r="AE1037" i="12"/>
  <c r="AC1177" i="12"/>
  <c r="AD1252" i="12"/>
  <c r="AD1316" i="12"/>
  <c r="AD1372" i="12"/>
  <c r="AE1420" i="12"/>
  <c r="AE1462" i="12"/>
  <c r="AC1504" i="12"/>
  <c r="AC1546" i="12"/>
  <c r="AD1587" i="12"/>
  <c r="AC1626" i="12"/>
  <c r="AC1663" i="12"/>
  <c r="AC1702" i="12"/>
  <c r="AD1615" i="12"/>
  <c r="AE1600" i="12"/>
  <c r="AC940" i="12"/>
  <c r="AD1122" i="12"/>
  <c r="AD1219" i="12"/>
  <c r="AC1286" i="12"/>
  <c r="AC1344" i="12"/>
  <c r="AD1399" i="12"/>
  <c r="AD1546" i="12"/>
  <c r="AD1077" i="12"/>
  <c r="AC1199" i="12"/>
  <c r="AD1266" i="12"/>
  <c r="AC1329" i="12"/>
  <c r="AE1383" i="12"/>
  <c r="AC1430" i="12"/>
  <c r="AC1472" i="12"/>
  <c r="AD1513" i="12"/>
  <c r="AC1572" i="12"/>
  <c r="AD93" i="12"/>
  <c r="AC516" i="12"/>
  <c r="AE669" i="12"/>
  <c r="AD114" i="12"/>
  <c r="AD377" i="12"/>
  <c r="AC288" i="12"/>
  <c r="AD352" i="12"/>
  <c r="AC619" i="12"/>
  <c r="AD451" i="12"/>
  <c r="AE750" i="12"/>
  <c r="AE970" i="12"/>
  <c r="AC535" i="12"/>
  <c r="AE807" i="12"/>
  <c r="AC508" i="12"/>
  <c r="AC758" i="12"/>
  <c r="AD375" i="12"/>
  <c r="AD660" i="12"/>
  <c r="AD820" i="12"/>
  <c r="AC484" i="12"/>
  <c r="AE403" i="12"/>
  <c r="AD736" i="12"/>
  <c r="AC542" i="12"/>
  <c r="AE742" i="12"/>
  <c r="AC515" i="12"/>
  <c r="AC749" i="12"/>
  <c r="AC534" i="12"/>
  <c r="AC760" i="12"/>
  <c r="AE433" i="12"/>
  <c r="AE693" i="12"/>
  <c r="AE861" i="12"/>
  <c r="AC434" i="12"/>
  <c r="AD667" i="12"/>
  <c r="AC812" i="12"/>
  <c r="AC939" i="12"/>
  <c r="AD1027" i="12"/>
  <c r="AC437" i="12"/>
  <c r="AC652" i="12"/>
  <c r="AE454" i="12"/>
  <c r="AD905" i="12"/>
  <c r="AD1015" i="12"/>
  <c r="AD1101" i="12"/>
  <c r="AC1188" i="12"/>
  <c r="AC1268" i="12"/>
  <c r="AE1334" i="12"/>
  <c r="AD410" i="12"/>
  <c r="AC859" i="12"/>
  <c r="AE949" i="12"/>
  <c r="AE1011" i="12"/>
  <c r="AD1078" i="12"/>
  <c r="AC1135" i="12"/>
  <c r="AC1185" i="12"/>
  <c r="AC1245" i="12"/>
  <c r="AE1301" i="12"/>
  <c r="AE1351" i="12"/>
  <c r="AE1411" i="12"/>
  <c r="AD1468" i="12"/>
  <c r="AD1518" i="12"/>
  <c r="AD1578" i="12"/>
  <c r="AC746" i="12"/>
  <c r="AE895" i="12"/>
  <c r="AE966" i="12"/>
  <c r="AD1024" i="12"/>
  <c r="AE1078" i="12"/>
  <c r="AD1125" i="12"/>
  <c r="AD1175" i="12"/>
  <c r="AC1222" i="12"/>
  <c r="AE1268" i="12"/>
  <c r="AD1315" i="12"/>
  <c r="AC1362" i="12"/>
  <c r="AC191" i="12"/>
  <c r="AC813" i="12"/>
  <c r="AD906" i="12"/>
  <c r="AC959" i="12"/>
  <c r="AD1008" i="12"/>
  <c r="AC1058" i="12"/>
  <c r="AD1102" i="12"/>
  <c r="AE688" i="12"/>
  <c r="AD862" i="12"/>
  <c r="AE934" i="12"/>
  <c r="AD988" i="12"/>
  <c r="AC1036" i="12"/>
  <c r="AD1079" i="12"/>
  <c r="AE1122" i="12"/>
  <c r="AC1166" i="12"/>
  <c r="AC521" i="12"/>
  <c r="AC830" i="12"/>
  <c r="AD918" i="12"/>
  <c r="AC972" i="12"/>
  <c r="AE1021" i="12"/>
  <c r="AC1066" i="12"/>
  <c r="AE1109" i="12"/>
  <c r="AC1153" i="12"/>
  <c r="AC1193" i="12"/>
  <c r="AE696" i="12"/>
  <c r="AE869" i="12"/>
  <c r="AE939" i="12"/>
  <c r="AC989" i="12"/>
  <c r="AE1036" i="12"/>
  <c r="AD1083" i="12"/>
  <c r="AE1126" i="12"/>
  <c r="AE1166" i="12"/>
  <c r="AE1206" i="12"/>
  <c r="AC1250" i="12"/>
  <c r="AD1293" i="12"/>
  <c r="AC697" i="12"/>
  <c r="AD863" i="12"/>
  <c r="AE762" i="12"/>
  <c r="AE885" i="12"/>
  <c r="AD704" i="12"/>
  <c r="AD865" i="12"/>
  <c r="AE936" i="12"/>
  <c r="AC990" i="12"/>
  <c r="AC1038" i="12"/>
  <c r="AC1081" i="12"/>
  <c r="AD1124" i="12"/>
  <c r="AE1167" i="12"/>
  <c r="AE1207" i="12"/>
  <c r="AE1247" i="12"/>
  <c r="AC1291" i="12"/>
  <c r="AD1334" i="12"/>
  <c r="AD1374" i="12"/>
  <c r="AD1414" i="12"/>
  <c r="AE1457" i="12"/>
  <c r="AC1501" i="12"/>
  <c r="AC1541" i="12"/>
  <c r="AC1581" i="12"/>
  <c r="AD1624" i="12"/>
  <c r="AE1667" i="12"/>
  <c r="AC1026" i="12"/>
  <c r="AE1190" i="12"/>
  <c r="AD1280" i="12"/>
  <c r="AE1356" i="12"/>
  <c r="AC1418" i="12"/>
  <c r="AC1468" i="12"/>
  <c r="AD1522" i="12"/>
  <c r="AD1576" i="12"/>
  <c r="AD1623" i="12"/>
  <c r="AC1668" i="12"/>
  <c r="AC1713" i="12"/>
  <c r="AD1097" i="12"/>
  <c r="AE1220" i="12"/>
  <c r="AE1300" i="12"/>
  <c r="AE1373" i="12"/>
  <c r="AD1435" i="12"/>
  <c r="AD1485" i="12"/>
  <c r="AD1535" i="12"/>
  <c r="AD1589" i="12"/>
  <c r="AE1638" i="12"/>
  <c r="AC1683" i="12"/>
  <c r="AC903" i="12"/>
  <c r="AD1137" i="12"/>
  <c r="AC1249" i="12"/>
  <c r="AC1324" i="12"/>
  <c r="AE1390" i="12"/>
  <c r="AC1448" i="12"/>
  <c r="AD1502" i="12"/>
  <c r="AD1552" i="12"/>
  <c r="AC1602" i="12"/>
  <c r="AC1650" i="12"/>
  <c r="AC1697" i="12"/>
  <c r="AD1010" i="12"/>
  <c r="AE1183" i="12"/>
  <c r="AC1276" i="12"/>
  <c r="AC1353" i="12"/>
  <c r="AD1415" i="12"/>
  <c r="AD1465" i="12"/>
  <c r="AD1519" i="12"/>
  <c r="AD1573" i="12"/>
  <c r="AE1620" i="12"/>
  <c r="AD1665" i="12"/>
  <c r="AE1710" i="12"/>
  <c r="AE1103" i="12"/>
  <c r="AC1223" i="12"/>
  <c r="AC1303" i="12"/>
  <c r="AC1376" i="12"/>
  <c r="AD1436" i="12"/>
  <c r="AD1482" i="12"/>
  <c r="AC1528" i="12"/>
  <c r="AE1573" i="12"/>
  <c r="AD1617" i="12"/>
  <c r="AD1658" i="12"/>
  <c r="AE1697" i="12"/>
  <c r="AD1550" i="12"/>
  <c r="AD1608" i="12"/>
  <c r="AE993" i="12"/>
  <c r="AE1163" i="12"/>
  <c r="AD1250" i="12"/>
  <c r="AD1320" i="12"/>
  <c r="AD1382" i="12"/>
  <c r="AE1432" i="12"/>
  <c r="AE1478" i="12"/>
  <c r="AC1524" i="12"/>
  <c r="AC1570" i="12"/>
  <c r="AD1610" i="12"/>
  <c r="AD1647" i="12"/>
  <c r="AE1684" i="12"/>
  <c r="AE1425" i="12"/>
  <c r="AC1645" i="12"/>
  <c r="AE1663" i="12"/>
  <c r="AD1018" i="12"/>
  <c r="AC1164" i="12"/>
  <c r="AC1244" i="12"/>
  <c r="AC1310" i="12"/>
  <c r="AC1366" i="12"/>
  <c r="AD1416" i="12"/>
  <c r="AC1458" i="12"/>
  <c r="AE1499" i="12"/>
  <c r="AD1541" i="12"/>
  <c r="AC1583" i="12"/>
  <c r="AC1622" i="12"/>
  <c r="AC1659" i="12"/>
  <c r="AC1695" i="12"/>
  <c r="AC1459" i="12"/>
  <c r="AC1513" i="12"/>
  <c r="AD70" i="12"/>
  <c r="AD126" i="12"/>
  <c r="AD200" i="12"/>
  <c r="AE117" i="12"/>
  <c r="AE324" i="12"/>
  <c r="AC389" i="12"/>
  <c r="AC629" i="12"/>
  <c r="AE490" i="12"/>
  <c r="AC784" i="12"/>
  <c r="AC974" i="12"/>
  <c r="AD580" i="12"/>
  <c r="AE837" i="12"/>
  <c r="AE524" i="12"/>
  <c r="AC778" i="12"/>
  <c r="AD428" i="12"/>
  <c r="AE664" i="12"/>
  <c r="AD840" i="12"/>
  <c r="AE548" i="12"/>
  <c r="AC411" i="12"/>
  <c r="AD742" i="12"/>
  <c r="AE550" i="12"/>
  <c r="AC770" i="12"/>
  <c r="AE543" i="12"/>
  <c r="AE771" i="12"/>
  <c r="AD561" i="12"/>
  <c r="AE788" i="12"/>
  <c r="AC481" i="12"/>
  <c r="AD728" i="12"/>
  <c r="AC883" i="12"/>
  <c r="AD471" i="12"/>
  <c r="AC688" i="12"/>
  <c r="AD833" i="12"/>
  <c r="AC950" i="12"/>
  <c r="AE1040" i="12"/>
  <c r="AD464" i="12"/>
  <c r="AC681" i="12"/>
  <c r="AC594" i="12"/>
  <c r="AC925" i="12"/>
  <c r="AC1027" i="12"/>
  <c r="AE1114" i="12"/>
  <c r="AC1198" i="12"/>
  <c r="AD1281" i="12"/>
  <c r="AC1348" i="12"/>
  <c r="AD594" i="12"/>
  <c r="AC866" i="12"/>
  <c r="AD954" i="12"/>
  <c r="AE1027" i="12"/>
  <c r="AE1081" i="12"/>
  <c r="AD1138" i="12"/>
  <c r="AD1198" i="12"/>
  <c r="AD1248" i="12"/>
  <c r="AC1305" i="12"/>
  <c r="AC1365" i="12"/>
  <c r="AC1415" i="12"/>
  <c r="AE1471" i="12"/>
  <c r="AE1531" i="12"/>
  <c r="AE1581" i="12"/>
  <c r="AD773" i="12"/>
  <c r="AE916" i="12"/>
  <c r="AC975" i="12"/>
  <c r="AE1031" i="12"/>
  <c r="AC1082" i="12"/>
  <c r="AE1128" i="12"/>
  <c r="AE1178" i="12"/>
  <c r="AD1225" i="12"/>
  <c r="AD1275" i="12"/>
  <c r="AC1322" i="12"/>
  <c r="AE1368" i="12"/>
  <c r="AE351" i="12"/>
  <c r="AC820" i="12"/>
  <c r="AE911" i="12"/>
  <c r="AC963" i="12"/>
  <c r="AD1016" i="12"/>
  <c r="AE1061" i="12"/>
  <c r="AE1105" i="12"/>
  <c r="AD723" i="12"/>
  <c r="AE875" i="12"/>
  <c r="AE938" i="12"/>
  <c r="AD992" i="12"/>
  <c r="AE1039" i="12"/>
  <c r="AC1086" i="12"/>
  <c r="AC1126" i="12"/>
  <c r="AD1169" i="12"/>
  <c r="AC567" i="12"/>
  <c r="AD846" i="12"/>
  <c r="AE922" i="12"/>
  <c r="AD976" i="12"/>
  <c r="AD1025" i="12"/>
  <c r="AC1073" i="12"/>
  <c r="AC1113" i="12"/>
  <c r="AD1156" i="12"/>
  <c r="AD1196" i="12"/>
  <c r="AE756" i="12"/>
  <c r="AD876" i="12"/>
  <c r="AE943" i="12"/>
  <c r="AC993" i="12"/>
  <c r="AD1044" i="12"/>
  <c r="AE1086" i="12"/>
  <c r="AC1130" i="12"/>
  <c r="AC1170" i="12"/>
  <c r="AD1213" i="12"/>
  <c r="AD1253" i="12"/>
  <c r="AE1296" i="12"/>
  <c r="AE729" i="12"/>
  <c r="AD6" i="12"/>
  <c r="AC786" i="12"/>
  <c r="AD892" i="12"/>
  <c r="AE735" i="12"/>
  <c r="AD879" i="12"/>
  <c r="AC941" i="12"/>
  <c r="AD994" i="12"/>
  <c r="AE1041" i="12"/>
  <c r="AE1087" i="12"/>
  <c r="AE1127" i="12"/>
  <c r="AC1171" i="12"/>
  <c r="AC1211" i="12"/>
  <c r="AD1254" i="12"/>
  <c r="AD1294" i="12"/>
  <c r="AE1337" i="12"/>
  <c r="AE1377" i="12"/>
  <c r="AC1421" i="12"/>
  <c r="AC1461" i="12"/>
  <c r="AD1504" i="12"/>
  <c r="AD1544" i="12"/>
  <c r="AE1587" i="12"/>
  <c r="AE1627" i="12"/>
  <c r="AC1671" i="12"/>
  <c r="AE1044" i="12"/>
  <c r="AC1207" i="12"/>
  <c r="AC1287" i="12"/>
  <c r="AE1362" i="12"/>
  <c r="AD1422" i="12"/>
  <c r="AD1476" i="12"/>
  <c r="AD1526" i="12"/>
  <c r="AD1580" i="12"/>
  <c r="AD67" i="12"/>
  <c r="AC596" i="12"/>
  <c r="AC267" i="12"/>
  <c r="AD253" i="12"/>
  <c r="AE173" i="12"/>
  <c r="AC348" i="12"/>
  <c r="AE415" i="12"/>
  <c r="AC649" i="12"/>
  <c r="AD545" i="12"/>
  <c r="AD787" i="12"/>
  <c r="AC1004" i="12"/>
  <c r="AE627" i="12"/>
  <c r="AD844" i="12"/>
  <c r="AE804" i="12"/>
  <c r="AD440" i="12"/>
  <c r="AD690" i="12"/>
  <c r="AE863" i="12"/>
  <c r="AC467" i="12"/>
  <c r="AE775" i="12"/>
  <c r="AC782" i="12"/>
  <c r="AE553" i="12"/>
  <c r="AD788" i="12"/>
  <c r="AD581" i="12"/>
  <c r="AD805" i="12"/>
  <c r="AD488" i="12"/>
  <c r="AC739" i="12"/>
  <c r="AC889" i="12"/>
  <c r="AE488" i="12"/>
  <c r="AC694" i="12"/>
  <c r="AD845" i="12"/>
  <c r="AE953" i="12"/>
  <c r="AD1047" i="12"/>
  <c r="AE471" i="12"/>
  <c r="AC696" i="12"/>
  <c r="AD635" i="12"/>
  <c r="AC933" i="12"/>
  <c r="AC1031" i="12"/>
  <c r="AD1121" i="12"/>
  <c r="AD1201" i="12"/>
  <c r="AC1288" i="12"/>
  <c r="AE1354" i="12"/>
  <c r="AC638" i="12"/>
  <c r="AD873" i="12"/>
  <c r="AD962" i="12"/>
  <c r="AD1031" i="12"/>
  <c r="AC1085" i="12"/>
  <c r="AC1145" i="12"/>
  <c r="AE1201" i="12"/>
  <c r="AE1251" i="12"/>
  <c r="AE1311" i="12"/>
  <c r="AD1368" i="12"/>
  <c r="AD1418" i="12"/>
  <c r="AD1478" i="12"/>
  <c r="AC1535" i="12"/>
  <c r="AC1585" i="12"/>
  <c r="AD803" i="12"/>
  <c r="AE921" i="12"/>
  <c r="AC979" i="12"/>
  <c r="AC1039" i="12"/>
  <c r="AE1088" i="12"/>
  <c r="AD1135" i="12"/>
  <c r="AC1182" i="12"/>
  <c r="AE1228" i="12"/>
  <c r="AE1278" i="12"/>
  <c r="AD1325" i="12"/>
  <c r="AD1375" i="12"/>
  <c r="AC465" i="12"/>
  <c r="AD836" i="12"/>
  <c r="AE917" i="12"/>
  <c r="AC967" i="12"/>
  <c r="AC1021" i="12"/>
  <c r="AC1069" i="12"/>
  <c r="AC1109" i="12"/>
  <c r="AC752" i="12"/>
  <c r="AD882" i="12"/>
  <c r="AC947" i="12"/>
  <c r="AD996" i="12"/>
  <c r="AD1043" i="12"/>
  <c r="AD1089" i="12"/>
  <c r="AE1132" i="12"/>
  <c r="AE1172" i="12"/>
  <c r="AD614" i="12"/>
  <c r="AD853" i="12"/>
  <c r="AC931" i="12"/>
  <c r="AD980" i="12"/>
  <c r="AC1029" i="12"/>
  <c r="AD1076" i="12"/>
  <c r="AE1119" i="12"/>
  <c r="AE1159" i="12"/>
  <c r="AE1199" i="12"/>
  <c r="AD785" i="12"/>
  <c r="AE891" i="12"/>
  <c r="AC948" i="12"/>
  <c r="AC997" i="12"/>
  <c r="AC1048" i="12"/>
  <c r="AD1093" i="12"/>
  <c r="AD1133" i="12"/>
  <c r="AD1173" i="12"/>
  <c r="AE1216" i="12"/>
  <c r="AC1260" i="12"/>
  <c r="AC1300" i="12"/>
  <c r="AD758" i="12"/>
  <c r="AC302" i="12"/>
  <c r="AC809" i="12"/>
  <c r="AE898" i="12"/>
  <c r="AC763" i="12"/>
  <c r="AC886" i="12"/>
  <c r="AC949" i="12"/>
  <c r="AE998" i="12"/>
  <c r="AD1045" i="12"/>
  <c r="AC1091" i="12"/>
  <c r="AD1134" i="12"/>
  <c r="AD1174" i="12"/>
  <c r="AD1214" i="12"/>
  <c r="AE1257" i="12"/>
  <c r="AC1301" i="12"/>
  <c r="AC1341" i="12"/>
  <c r="AC1381" i="12"/>
  <c r="AD1424" i="12"/>
  <c r="AE1467" i="12"/>
  <c r="AE1507" i="12"/>
  <c r="AE1547" i="12"/>
  <c r="AC1591" i="12"/>
  <c r="AD1634" i="12"/>
  <c r="AD1674" i="12"/>
  <c r="AC1063" i="12"/>
  <c r="AE1213" i="12"/>
  <c r="AD1300" i="12"/>
  <c r="AD1367" i="12"/>
  <c r="AD1426" i="12"/>
  <c r="AD1480" i="12"/>
  <c r="AE1534" i="12"/>
  <c r="AE1584" i="12"/>
  <c r="AE1630" i="12"/>
  <c r="AC1679" i="12"/>
  <c r="AD898" i="12"/>
  <c r="AE1125" i="12"/>
  <c r="AC1234" i="12"/>
  <c r="AC1319" i="12"/>
  <c r="AD1390" i="12"/>
  <c r="AD1443" i="12"/>
  <c r="AD1493" i="12"/>
  <c r="AD1547" i="12"/>
  <c r="AE1601" i="12"/>
  <c r="AC1646" i="12"/>
  <c r="AC1690" i="12"/>
  <c r="AC969" i="12"/>
  <c r="AE1170" i="12"/>
  <c r="AD1262" i="12"/>
  <c r="AC1336" i="12"/>
  <c r="AC1406" i="12"/>
  <c r="AD1460" i="12"/>
  <c r="AD1510" i="12"/>
  <c r="AD1560" i="12"/>
  <c r="AC1613" i="12"/>
  <c r="AD1661" i="12"/>
  <c r="AE1703" i="12"/>
  <c r="AE1048" i="12"/>
  <c r="AD1209" i="12"/>
  <c r="AC1296" i="12"/>
  <c r="AE1363" i="12"/>
  <c r="AD1423" i="12"/>
  <c r="AD1477" i="12"/>
  <c r="AC1532" i="12"/>
  <c r="AC1582" i="12"/>
  <c r="AD1628" i="12"/>
  <c r="AD1676" i="12"/>
  <c r="AE44" i="12"/>
  <c r="AE77" i="12"/>
  <c r="AC350" i="12"/>
  <c r="AE303" i="12"/>
  <c r="AE249" i="12"/>
  <c r="AE384" i="12"/>
  <c r="AD452" i="12"/>
  <c r="AD682" i="12"/>
  <c r="AD551" i="12"/>
  <c r="AD817" i="12"/>
  <c r="AD180" i="12"/>
  <c r="AE641" i="12"/>
  <c r="AE867" i="12"/>
  <c r="AC608" i="12"/>
  <c r="AD811" i="12"/>
  <c r="AE467" i="12"/>
  <c r="AD719" i="12"/>
  <c r="AD870" i="12"/>
  <c r="AE614" i="12"/>
  <c r="AE531" i="12"/>
  <c r="AC803" i="12"/>
  <c r="AC598" i="12"/>
  <c r="AE163" i="12"/>
  <c r="AD608" i="12"/>
  <c r="AE250" i="12"/>
  <c r="AC625" i="12"/>
  <c r="AC822" i="12"/>
  <c r="AC527" i="12"/>
  <c r="AE755" i="12"/>
  <c r="AC908" i="12"/>
  <c r="AD517" i="12"/>
  <c r="AC722" i="12"/>
  <c r="AC862" i="12"/>
  <c r="AE968" i="12"/>
  <c r="AD1057" i="12"/>
  <c r="AD510" i="12"/>
  <c r="AC717" i="12"/>
  <c r="AE768" i="12"/>
  <c r="AD945" i="12"/>
  <c r="AE1045" i="12"/>
  <c r="AD1131" i="12"/>
  <c r="AE1214" i="12"/>
  <c r="AE1294" i="12"/>
  <c r="AD1361" i="12"/>
  <c r="AC676" i="12"/>
  <c r="AC901" i="12"/>
  <c r="AD966" i="12"/>
  <c r="AC1035" i="12"/>
  <c r="AD1098" i="12"/>
  <c r="AD1148" i="12"/>
  <c r="AC1205" i="12"/>
  <c r="AC1265" i="12"/>
  <c r="AC1315" i="12"/>
  <c r="AE1371" i="12"/>
  <c r="AE1431" i="12"/>
  <c r="AE1481" i="12"/>
  <c r="AD1538" i="12"/>
  <c r="AD1598" i="12"/>
  <c r="AE812" i="12"/>
  <c r="AE925" i="12"/>
  <c r="AC983" i="12"/>
  <c r="AE1042" i="12"/>
  <c r="AC1092" i="12"/>
  <c r="AC1142" i="12"/>
  <c r="AE1188" i="12"/>
  <c r="AD1235" i="12"/>
  <c r="AC1282" i="12"/>
  <c r="AE1328" i="12"/>
  <c r="AE1378" i="12"/>
  <c r="AC511" i="12"/>
  <c r="AE845" i="12"/>
  <c r="AC922" i="12"/>
  <c r="AD975" i="12"/>
  <c r="AE1024" i="12"/>
  <c r="AD1072" i="12"/>
  <c r="AD1112" i="12"/>
  <c r="AC796" i="12"/>
  <c r="AE889" i="12"/>
  <c r="AD951" i="12"/>
  <c r="AD1000" i="12"/>
  <c r="AC1051" i="12"/>
  <c r="AE1092" i="12"/>
  <c r="AC1136" i="12"/>
  <c r="AC1176" i="12"/>
  <c r="AD689" i="12"/>
  <c r="AE862" i="12"/>
  <c r="AC935" i="12"/>
  <c r="AE984" i="12"/>
  <c r="AD1036" i="12"/>
  <c r="AE1079" i="12"/>
  <c r="AC1123" i="12"/>
  <c r="AC1163" i="12"/>
  <c r="AC270" i="12"/>
  <c r="AE796" i="12"/>
  <c r="AC898" i="12"/>
  <c r="AC952" i="12"/>
  <c r="AD1005" i="12"/>
  <c r="AE1051" i="12"/>
  <c r="AE1096" i="12"/>
  <c r="AE1136" i="12"/>
  <c r="AC1180" i="12"/>
  <c r="AC1220" i="12"/>
  <c r="AD1263" i="12"/>
  <c r="AD1303" i="12"/>
  <c r="AC799" i="12"/>
  <c r="AE398" i="12"/>
  <c r="AD818" i="12"/>
  <c r="AD54" i="12"/>
  <c r="AC802" i="12"/>
  <c r="AE892" i="12"/>
  <c r="AC953" i="12"/>
  <c r="AE1002" i="12"/>
  <c r="AE1052" i="12"/>
  <c r="AD1094" i="12"/>
  <c r="AE1137" i="12"/>
  <c r="AE1177" i="12"/>
  <c r="AC1221" i="12"/>
  <c r="AC1261" i="12"/>
  <c r="AD1304" i="12"/>
  <c r="AD1344" i="12"/>
  <c r="AE1387" i="12"/>
  <c r="AE1427" i="12"/>
  <c r="AC1471" i="12"/>
  <c r="AC1511" i="12"/>
  <c r="AD1554" i="12"/>
  <c r="AD1594" i="12"/>
  <c r="AE1637" i="12"/>
  <c r="AE1677" i="12"/>
  <c r="AC1097" i="12"/>
  <c r="AD1220" i="12"/>
  <c r="AE1306" i="12"/>
  <c r="AD1373" i="12"/>
  <c r="AE1434" i="12"/>
  <c r="AE1484" i="12"/>
  <c r="AC1539" i="12"/>
  <c r="AC1589" i="12"/>
  <c r="AD1638" i="12"/>
  <c r="AE1682" i="12"/>
  <c r="AE923" i="12"/>
  <c r="AC1137" i="12"/>
  <c r="AD1247" i="12"/>
  <c r="AE1323" i="12"/>
  <c r="AC1396" i="12"/>
  <c r="AD1447" i="12"/>
  <c r="AC1502" i="12"/>
  <c r="AC1552" i="12"/>
  <c r="AD1605" i="12"/>
  <c r="AE1649" i="12"/>
  <c r="AE1696" i="12"/>
  <c r="AD989" i="12"/>
  <c r="AD1182" i="12"/>
  <c r="AC1269" i="12"/>
  <c r="AE1346" i="12"/>
  <c r="AD1410" i="12"/>
  <c r="AE1464" i="12"/>
  <c r="AE1514" i="12"/>
  <c r="AC1569" i="12"/>
  <c r="AE1616" i="12"/>
  <c r="AC1665" i="12"/>
  <c r="AC1707" i="12"/>
  <c r="AC1084" i="12"/>
  <c r="AC1216" i="12"/>
  <c r="AE1302" i="12"/>
  <c r="AE1369" i="12"/>
  <c r="AC1432" i="12"/>
  <c r="AC1482" i="12"/>
  <c r="AC1536" i="12"/>
  <c r="AC1586" i="12"/>
  <c r="AE1635" i="12"/>
  <c r="AC1680" i="12"/>
  <c r="AC42" i="12"/>
  <c r="AE31" i="12"/>
  <c r="AC243" i="12"/>
  <c r="AE436" i="12"/>
  <c r="AE333" i="12"/>
  <c r="AD284" i="12"/>
  <c r="AE57" i="12"/>
  <c r="AE475" i="12"/>
  <c r="AE685" i="12"/>
  <c r="AD601" i="12"/>
  <c r="AD847" i="12"/>
  <c r="AD236" i="12"/>
  <c r="AD670" i="12"/>
  <c r="AE897" i="12"/>
  <c r="AD618" i="12"/>
  <c r="AD831" i="12"/>
  <c r="AC507" i="12"/>
  <c r="AE723" i="12"/>
  <c r="AC887" i="12"/>
  <c r="AE668" i="12"/>
  <c r="AD550" i="12"/>
  <c r="AC158" i="12"/>
  <c r="AD624" i="12"/>
  <c r="AE213" i="12"/>
  <c r="AE624" i="12"/>
  <c r="AE288" i="12"/>
  <c r="AE640" i="12"/>
  <c r="AE826" i="12"/>
  <c r="AD554" i="12"/>
  <c r="AE761" i="12"/>
  <c r="AC916" i="12"/>
  <c r="AD527" i="12"/>
  <c r="AD733" i="12"/>
  <c r="AE866" i="12"/>
  <c r="AC976" i="12"/>
  <c r="AE1060" i="12"/>
  <c r="AE527" i="12"/>
  <c r="AE722" i="12"/>
  <c r="AD802" i="12"/>
  <c r="AD949" i="12"/>
  <c r="AC1053" i="12"/>
  <c r="AE1134" i="12"/>
  <c r="AD1221" i="12"/>
  <c r="AC1298" i="12"/>
  <c r="AE1364" i="12"/>
  <c r="AE741" i="12"/>
  <c r="AE905" i="12"/>
  <c r="AD970" i="12"/>
  <c r="AD1042" i="12"/>
  <c r="AE1101" i="12"/>
  <c r="AE1151" i="12"/>
  <c r="AE1211" i="12"/>
  <c r="AD1268" i="12"/>
  <c r="AD1318" i="12"/>
  <c r="AD1378" i="12"/>
  <c r="AC1435" i="12"/>
  <c r="AC1485" i="12"/>
  <c r="AC1545" i="12"/>
  <c r="AE186" i="12"/>
  <c r="AE819" i="12"/>
  <c r="AE933" i="12"/>
  <c r="AE991" i="12"/>
  <c r="AD1046" i="12"/>
  <c r="AD1095" i="12"/>
  <c r="AD1145" i="12"/>
  <c r="AC1192" i="12"/>
  <c r="AC1242" i="12"/>
  <c r="AE1288" i="12"/>
  <c r="AD1335" i="12"/>
  <c r="AC1382" i="12"/>
  <c r="AE852" i="12"/>
  <c r="AC926" i="12"/>
  <c r="AD979" i="12"/>
  <c r="AC1032" i="12"/>
  <c r="AE1075" i="12"/>
  <c r="AE224" i="12"/>
  <c r="AD806" i="12"/>
  <c r="AC902" i="12"/>
  <c r="AD955" i="12"/>
  <c r="AE1004" i="12"/>
  <c r="AE1054" i="12"/>
  <c r="AD1099" i="12"/>
  <c r="AD1139" i="12"/>
  <c r="AD1179" i="12"/>
  <c r="AC725" i="12"/>
  <c r="AC876" i="12"/>
  <c r="AD939" i="12"/>
  <c r="AE988" i="12"/>
  <c r="AC1040" i="12"/>
  <c r="AD1086" i="12"/>
  <c r="AD1126" i="12"/>
  <c r="AD1166" i="12"/>
  <c r="AD384" i="12"/>
  <c r="AD815" i="12"/>
  <c r="AE902" i="12"/>
  <c r="AC956" i="12"/>
  <c r="AE1009" i="12"/>
  <c r="AC1059" i="12"/>
  <c r="AC1100" i="12"/>
  <c r="AC1140" i="12"/>
  <c r="AD1183" i="12"/>
  <c r="AE1226" i="12"/>
  <c r="AE1266" i="12"/>
  <c r="AC274" i="12"/>
  <c r="AE808" i="12"/>
  <c r="AC492" i="12"/>
  <c r="AD825" i="12"/>
  <c r="AC305" i="12"/>
  <c r="AD809" i="12"/>
  <c r="AC905" i="12"/>
  <c r="AC957" i="12"/>
  <c r="AE1006" i="12"/>
  <c r="AD1056" i="12"/>
  <c r="AC1101" i="12"/>
  <c r="AC1141" i="12"/>
  <c r="AC1181" i="12"/>
  <c r="AD1224" i="12"/>
  <c r="AE1267" i="12"/>
  <c r="AE1307" i="12"/>
  <c r="AE1347" i="12"/>
  <c r="AC1391" i="12"/>
  <c r="AD1434" i="12"/>
  <c r="AD1474" i="12"/>
  <c r="AD1514" i="12"/>
  <c r="AE1557" i="12"/>
  <c r="AC1601" i="12"/>
  <c r="AC1641" i="12"/>
  <c r="AC1681" i="12"/>
  <c r="AE1113" i="12"/>
  <c r="AE1233" i="12"/>
  <c r="AE1312" i="12"/>
  <c r="AD1379" i="12"/>
  <c r="AC1439" i="12"/>
  <c r="AC1493" i="12"/>
  <c r="AC1543" i="12"/>
  <c r="AC1593" i="12"/>
  <c r="AC1642" i="12"/>
  <c r="AE1689" i="12"/>
  <c r="AE944" i="12"/>
  <c r="AD1147" i="12"/>
  <c r="AC1254" i="12"/>
  <c r="AE1335" i="12"/>
  <c r="AD1400" i="12"/>
  <c r="AC1452" i="12"/>
  <c r="AC1506" i="12"/>
  <c r="AC1560" i="12"/>
  <c r="AC1609" i="12"/>
  <c r="AD1653" i="12"/>
  <c r="AC1700" i="12"/>
  <c r="AE1029" i="12"/>
  <c r="AE1192" i="12"/>
  <c r="AE1275" i="12"/>
  <c r="AE1352" i="12"/>
  <c r="AC1419" i="12"/>
  <c r="AC1469" i="12"/>
  <c r="AC1519" i="12"/>
  <c r="AC1573" i="12"/>
  <c r="AC1624" i="12"/>
  <c r="AE1668" i="12"/>
  <c r="AD1710" i="12"/>
  <c r="AE1100" i="12"/>
  <c r="AD1229" i="12"/>
  <c r="AC1309" i="12"/>
  <c r="AE1375" i="12"/>
  <c r="AC1436" i="12"/>
  <c r="AC1490" i="12"/>
  <c r="AC1540" i="12"/>
  <c r="AC1590" i="12"/>
  <c r="AD1639" i="12"/>
  <c r="AD1687" i="12"/>
  <c r="AD175" i="12"/>
  <c r="AE131" i="12"/>
  <c r="AE339" i="12"/>
  <c r="AC470" i="12"/>
  <c r="AE156" i="12"/>
  <c r="AC331" i="12"/>
  <c r="AD164" i="12"/>
  <c r="AD512" i="12"/>
  <c r="AE715" i="12"/>
  <c r="AE646" i="12"/>
  <c r="AC854" i="12"/>
  <c r="AD355" i="12"/>
  <c r="AE707" i="12"/>
  <c r="AC121" i="12"/>
  <c r="AD647" i="12"/>
  <c r="AD861" i="12"/>
  <c r="AE517" i="12"/>
  <c r="AE743" i="12"/>
  <c r="AD910" i="12"/>
  <c r="AE676" i="12"/>
  <c r="AE338" i="12"/>
  <c r="AC648" i="12"/>
  <c r="AD340" i="12"/>
  <c r="AD648" i="12"/>
  <c r="AC392" i="12"/>
  <c r="AC680" i="12"/>
  <c r="AC860" i="12"/>
  <c r="AE591" i="12"/>
  <c r="AC789" i="12"/>
  <c r="AC220" i="12"/>
  <c r="AE564" i="12"/>
  <c r="AC750" i="12"/>
  <c r="AD889" i="12"/>
  <c r="AC987" i="12"/>
  <c r="AD186" i="12"/>
  <c r="AC555" i="12"/>
  <c r="AE745" i="12"/>
  <c r="AC826" i="12"/>
  <c r="AC966" i="12"/>
  <c r="AD1064" i="12"/>
  <c r="AC1148" i="12"/>
  <c r="AD1231" i="12"/>
  <c r="AD1301" i="12"/>
  <c r="AC1368" i="12"/>
  <c r="AC769" i="12"/>
  <c r="AC911" i="12"/>
  <c r="AE986" i="12"/>
  <c r="AC1046" i="12"/>
  <c r="AC1105" i="12"/>
  <c r="AC1165" i="12"/>
  <c r="AC1215" i="12"/>
  <c r="AE1271" i="12"/>
  <c r="AE1331" i="12"/>
  <c r="AE1381" i="12"/>
  <c r="AD1438" i="12"/>
  <c r="AD182" i="12"/>
  <c r="AD187" i="12"/>
  <c r="AD506" i="12"/>
  <c r="AC550" i="12"/>
  <c r="AC273" i="12"/>
  <c r="AC130" i="12"/>
  <c r="AC266" i="12"/>
  <c r="AD295" i="12"/>
  <c r="AE686" i="12"/>
  <c r="AD907" i="12"/>
  <c r="AC435" i="12"/>
  <c r="AC741" i="12"/>
  <c r="AC408" i="12"/>
  <c r="AD691" i="12"/>
  <c r="AD891" i="12"/>
  <c r="AD584" i="12"/>
  <c r="AE773" i="12"/>
  <c r="AD305" i="12"/>
  <c r="AD763" i="12"/>
  <c r="AD654" i="12"/>
  <c r="AE438" i="12"/>
  <c r="AC698" i="12"/>
  <c r="AE431" i="12"/>
  <c r="AD700" i="12"/>
  <c r="AE450" i="12"/>
  <c r="AC714" i="12"/>
  <c r="AE291" i="12"/>
  <c r="AD643" i="12"/>
  <c r="AD816" i="12"/>
  <c r="AE363" i="12"/>
  <c r="AE610" i="12"/>
  <c r="AE778" i="12"/>
  <c r="AD912" i="12"/>
  <c r="AE1005" i="12"/>
  <c r="AE348" i="12"/>
  <c r="AE603" i="12"/>
  <c r="AC773" i="12"/>
  <c r="AE865" i="12"/>
  <c r="AD986" i="12"/>
  <c r="AD1081" i="12"/>
  <c r="AE1164" i="12"/>
  <c r="AC1248" i="12"/>
  <c r="AD1321" i="12"/>
  <c r="AC1388" i="12"/>
  <c r="AD826" i="12"/>
  <c r="AD925" i="12"/>
  <c r="AD995" i="12"/>
  <c r="AE1064" i="12"/>
  <c r="AC1115" i="12"/>
  <c r="AE1171" i="12"/>
  <c r="AE1231" i="12"/>
  <c r="AE1281" i="12"/>
  <c r="AD1338" i="12"/>
  <c r="AD1398" i="12"/>
  <c r="AD1448" i="12"/>
  <c r="AC1505" i="12"/>
  <c r="AC1565" i="12"/>
  <c r="AE510" i="12"/>
  <c r="AD868" i="12"/>
  <c r="AD950" i="12"/>
  <c r="AC1008" i="12"/>
  <c r="AD1061" i="12"/>
  <c r="AC1112" i="12"/>
  <c r="AE1158" i="12"/>
  <c r="AE1208" i="12"/>
  <c r="AD1255" i="12"/>
  <c r="AC1302" i="12"/>
  <c r="AE1348" i="12"/>
  <c r="AD1395" i="12"/>
  <c r="AD746" i="12"/>
  <c r="AC882" i="12"/>
  <c r="AD942" i="12"/>
  <c r="AC996" i="12"/>
  <c r="AC1043" i="12"/>
  <c r="AC1089" i="12"/>
  <c r="AE520" i="12"/>
  <c r="AE836" i="12"/>
  <c r="AC918" i="12"/>
  <c r="AE971" i="12"/>
  <c r="AD1021" i="12"/>
  <c r="AD1069" i="12"/>
  <c r="AD1109" i="12"/>
  <c r="AE1152" i="12"/>
  <c r="AE240" i="12"/>
  <c r="AE806" i="12"/>
  <c r="AE896" i="12"/>
  <c r="AE955" i="12"/>
  <c r="AC1005" i="12"/>
  <c r="AC1055" i="12"/>
  <c r="AD1096" i="12"/>
  <c r="AE1139" i="12"/>
  <c r="AE1179" i="12"/>
  <c r="AD575" i="12"/>
  <c r="AE839" i="12"/>
  <c r="AC923" i="12"/>
  <c r="AE972" i="12"/>
  <c r="AE1025" i="12"/>
  <c r="AC1070" i="12"/>
  <c r="AD1113" i="12"/>
  <c r="AD1153" i="12"/>
  <c r="AE1196" i="12"/>
  <c r="AE1236" i="12"/>
  <c r="AC1280" i="12"/>
  <c r="AC531" i="12"/>
  <c r="AC840" i="12"/>
  <c r="AE628" i="12"/>
  <c r="AE856" i="12"/>
  <c r="AD538" i="12"/>
  <c r="AC842" i="12"/>
  <c r="AE919" i="12"/>
  <c r="AE973" i="12"/>
  <c r="AC1023" i="12"/>
  <c r="AC1071" i="12"/>
  <c r="AC1111" i="12"/>
  <c r="AD1154" i="12"/>
  <c r="AD1194" i="12"/>
  <c r="AE1237" i="12"/>
  <c r="AE1277" i="12"/>
  <c r="AC1321" i="12"/>
  <c r="AC1361" i="12"/>
  <c r="AD1404" i="12"/>
  <c r="AD1444" i="12"/>
  <c r="AE1487" i="12"/>
  <c r="AE1527" i="12"/>
  <c r="AC1571" i="12"/>
  <c r="AC1611" i="12"/>
  <c r="AD1654" i="12"/>
  <c r="AD944" i="12"/>
  <c r="AD1157" i="12"/>
  <c r="AE1253" i="12"/>
  <c r="AC1334" i="12"/>
  <c r="AC1400" i="12"/>
  <c r="AE1455" i="12"/>
  <c r="AE1505" i="12"/>
  <c r="AE1559" i="12"/>
  <c r="AE1608" i="12"/>
  <c r="AE1656" i="12"/>
  <c r="AE1699" i="12"/>
  <c r="AD1026" i="12"/>
  <c r="AD1192" i="12"/>
  <c r="AE1280" i="12"/>
  <c r="AD1352" i="12"/>
  <c r="AE1418" i="12"/>
  <c r="AE1468" i="12"/>
  <c r="AE1522" i="12"/>
  <c r="AE1572" i="12"/>
  <c r="AE1623" i="12"/>
  <c r="AD1668" i="12"/>
  <c r="AD1713" i="12"/>
  <c r="AE1083" i="12"/>
  <c r="AD1222" i="12"/>
  <c r="AD1302" i="12"/>
  <c r="AC1374" i="12"/>
  <c r="AD1431" i="12"/>
  <c r="AE1485" i="12"/>
  <c r="AE1535" i="12"/>
  <c r="AE1589" i="12"/>
  <c r="AD1635" i="12"/>
  <c r="AD1683" i="12"/>
  <c r="AD928" i="12"/>
  <c r="AD1150" i="12"/>
  <c r="AD1249" i="12"/>
  <c r="AD1330" i="12"/>
  <c r="AE1396" i="12"/>
  <c r="AE1452" i="12"/>
  <c r="AE1502" i="12"/>
  <c r="AE1556" i="12"/>
  <c r="AC1606" i="12"/>
  <c r="AC1654" i="12"/>
  <c r="AD1697" i="12"/>
  <c r="AD1033" i="12"/>
  <c r="AC1194" i="12"/>
  <c r="AC1283" i="12"/>
  <c r="AD1353" i="12"/>
  <c r="AE1419" i="12"/>
  <c r="AE1465" i="12"/>
  <c r="AD1511" i="12"/>
  <c r="AD1561" i="12"/>
  <c r="AD1606" i="12"/>
  <c r="AC1647" i="12"/>
  <c r="AE1687" i="12"/>
  <c r="AC1517" i="12"/>
  <c r="AC1699" i="12"/>
  <c r="AD909" i="12"/>
  <c r="AC1119" i="12"/>
  <c r="AE1223" i="12"/>
  <c r="AE1303" i="12"/>
  <c r="AE1365" i="12"/>
  <c r="AC1420" i="12"/>
  <c r="AC1466" i="12"/>
  <c r="AC1512" i="12"/>
  <c r="AD1557" i="12"/>
  <c r="AD1599" i="12"/>
  <c r="AD1636" i="12"/>
  <c r="AD1673" i="12"/>
  <c r="AC1708" i="12"/>
  <c r="AE1611" i="12"/>
  <c r="AC1612" i="12"/>
  <c r="AD956" i="12"/>
  <c r="AE1130" i="12"/>
  <c r="AC1224" i="12"/>
  <c r="AE1290" i="12"/>
  <c r="AD1349" i="12"/>
  <c r="AC1403" i="12"/>
  <c r="AE1445" i="12"/>
  <c r="AC1487" i="12"/>
  <c r="AC1529" i="12"/>
  <c r="AD1570" i="12"/>
  <c r="AE1610" i="12"/>
  <c r="AC1648" i="12"/>
  <c r="AC1685" i="12"/>
  <c r="AD1670" i="12"/>
  <c r="AD1492" i="12"/>
  <c r="AC1619" i="12"/>
  <c r="AE1626" i="12"/>
  <c r="AC998" i="12"/>
  <c r="AC1154" i="12"/>
  <c r="AC1239" i="12"/>
  <c r="AE1305" i="12"/>
  <c r="AD1360" i="12"/>
  <c r="AE1412" i="12"/>
  <c r="AC1454" i="12"/>
  <c r="AC1496" i="12"/>
  <c r="AD1537" i="12"/>
  <c r="AD1579" i="12"/>
  <c r="AE1618" i="12"/>
  <c r="AE1655" i="12"/>
  <c r="AD1695" i="12"/>
  <c r="AE1579" i="12"/>
  <c r="AC1534" i="12"/>
  <c r="AE876" i="12"/>
  <c r="AE1093" i="12"/>
  <c r="AC1206" i="12"/>
  <c r="AE1272" i="12"/>
  <c r="AD1333" i="12"/>
  <c r="AD1389" i="12"/>
  <c r="AD1450" i="12"/>
  <c r="AD1041" i="12"/>
  <c r="AC1179" i="12"/>
  <c r="AC1253" i="12"/>
  <c r="AC1317" i="12"/>
  <c r="AC1373" i="12"/>
  <c r="AC1422" i="12"/>
  <c r="AD1463" i="12"/>
  <c r="AD1505" i="12"/>
  <c r="AD1563" i="12"/>
  <c r="AD5" i="12"/>
  <c r="AD1656" i="12"/>
  <c r="AD1509" i="12"/>
  <c r="AD1455" i="12"/>
  <c r="AC1404" i="12"/>
  <c r="AE1339" i="12"/>
  <c r="AE1259" i="12"/>
  <c r="AC1157" i="12"/>
  <c r="AC961" i="12"/>
  <c r="AC1409" i="12"/>
  <c r="AD1339" i="12"/>
  <c r="AD1259" i="12"/>
  <c r="AC1167" i="12"/>
  <c r="AD981" i="12"/>
  <c r="AC1576" i="12"/>
  <c r="AE1525" i="12"/>
  <c r="AE1681" i="12"/>
  <c r="AD1633" i="12"/>
  <c r="AD1583" i="12"/>
  <c r="AD1529" i="12"/>
  <c r="AD1479" i="12"/>
  <c r="AD1429" i="12"/>
  <c r="AE1349" i="12"/>
  <c r="AD1272" i="12"/>
  <c r="AE1143" i="12"/>
  <c r="AE914" i="12"/>
  <c r="AD1663" i="12"/>
  <c r="AE1475" i="12"/>
  <c r="AD1677" i="12"/>
  <c r="AE1625" i="12"/>
  <c r="AE1553" i="12"/>
  <c r="AC1479" i="12"/>
  <c r="AD1420" i="12"/>
  <c r="AE1326" i="12"/>
  <c r="AE1210" i="12"/>
  <c r="AC1037" i="12"/>
  <c r="AE1685" i="12"/>
  <c r="AD1701" i="12"/>
  <c r="AD1651" i="12"/>
  <c r="AE1582" i="12"/>
  <c r="AD1503" i="12"/>
  <c r="AE1436" i="12"/>
  <c r="AC1337" i="12"/>
  <c r="AD1210" i="12"/>
  <c r="AE1014" i="12"/>
  <c r="AD1626" i="12"/>
  <c r="AD1680" i="12"/>
  <c r="AD1621" i="12"/>
  <c r="AD1540" i="12"/>
  <c r="AC1457" i="12"/>
  <c r="AE1380" i="12"/>
  <c r="AE1249" i="12"/>
  <c r="AC973" i="12"/>
  <c r="AE1624" i="12"/>
  <c r="AE1448" i="12"/>
  <c r="AC1236" i="12"/>
  <c r="AE1653" i="12"/>
  <c r="AC1477" i="12"/>
  <c r="AC1289" i="12"/>
  <c r="AE1686" i="12"/>
  <c r="AE1518" i="12"/>
  <c r="AD1340" i="12"/>
  <c r="AD4" i="12"/>
  <c r="AC1547" i="12"/>
  <c r="AD1240" i="12"/>
  <c r="AC1561" i="12"/>
  <c r="AD1354" i="12"/>
  <c r="AD1144" i="12"/>
  <c r="AE909" i="12"/>
  <c r="AE815" i="12"/>
  <c r="AE1146" i="12"/>
  <c r="AE908" i="12"/>
  <c r="AE1089" i="12"/>
  <c r="AD752" i="12"/>
  <c r="AE1012" i="12"/>
  <c r="AC1079" i="12"/>
  <c r="AE644" i="12"/>
  <c r="AC1202" i="12"/>
  <c r="AC942" i="12"/>
  <c r="AC1445" i="12"/>
  <c r="AC792" i="12"/>
  <c r="AE269" i="12"/>
  <c r="AC422" i="12"/>
  <c r="AC917" i="12"/>
  <c r="AD655" i="12"/>
  <c r="AE419" i="12"/>
  <c r="AE1592" i="12"/>
  <c r="AE1500" i="12"/>
  <c r="AE1450" i="12"/>
  <c r="AE1399" i="12"/>
  <c r="AE1333" i="12"/>
  <c r="AD1246" i="12"/>
  <c r="AE1145" i="12"/>
  <c r="AD940" i="12"/>
  <c r="AE1403" i="12"/>
  <c r="AD1327" i="12"/>
  <c r="AE1252" i="12"/>
  <c r="AE1155" i="12"/>
  <c r="AD960" i="12"/>
  <c r="AE1715" i="12"/>
  <c r="AD1442" i="12"/>
  <c r="AC1678" i="12"/>
  <c r="AE1629" i="12"/>
  <c r="AD1575" i="12"/>
  <c r="AD1525" i="12"/>
  <c r="AD1475" i="12"/>
  <c r="AD1425" i="12"/>
  <c r="AE1343" i="12"/>
  <c r="AE1265" i="12"/>
  <c r="AD1132" i="12"/>
  <c r="AC1706" i="12"/>
  <c r="AC1604" i="12"/>
  <c r="AD1471" i="12"/>
  <c r="AE1673" i="12"/>
  <c r="AC1607" i="12"/>
  <c r="AE1549" i="12"/>
  <c r="AE1474" i="12"/>
  <c r="AC1398" i="12"/>
  <c r="AE1320" i="12"/>
  <c r="AC1204" i="12"/>
  <c r="AC936" i="12"/>
  <c r="AE1674" i="12"/>
  <c r="AC1698" i="12"/>
  <c r="AE1632" i="12"/>
  <c r="AE1578" i="12"/>
  <c r="AD1499" i="12"/>
  <c r="AC1416" i="12"/>
  <c r="AD1332" i="12"/>
  <c r="AE1203" i="12"/>
  <c r="AE4" i="12"/>
  <c r="AC1608" i="12"/>
  <c r="AE1676" i="12"/>
  <c r="AE1602" i="12"/>
  <c r="AD1536" i="12"/>
  <c r="AC1453" i="12"/>
  <c r="AD1347" i="12"/>
  <c r="AD1236" i="12"/>
  <c r="AD952" i="12"/>
  <c r="AD1602" i="12"/>
  <c r="AC1440" i="12"/>
  <c r="AD1202" i="12"/>
  <c r="AE1631" i="12"/>
  <c r="AC1473" i="12"/>
  <c r="AE1255" i="12"/>
  <c r="AE1664" i="12"/>
  <c r="AC1510" i="12"/>
  <c r="AC1313" i="12"/>
  <c r="AD1696" i="12"/>
  <c r="AD1501" i="12"/>
  <c r="AC1147" i="12"/>
  <c r="AD1524" i="12"/>
  <c r="AD1314" i="12"/>
  <c r="AE1107" i="12"/>
  <c r="AC835" i="12"/>
  <c r="AE483" i="12"/>
  <c r="AE1106" i="12"/>
  <c r="AE831" i="12"/>
  <c r="AD1051" i="12"/>
  <c r="AD1189" i="12"/>
  <c r="AD963" i="12"/>
  <c r="AD1039" i="12"/>
  <c r="AD1195" i="12"/>
  <c r="AC938" i="12"/>
  <c r="AC1385" i="12"/>
  <c r="AD1381" i="12"/>
  <c r="AC991" i="12"/>
  <c r="AC664" i="12"/>
  <c r="AD770" i="12"/>
  <c r="AC256" i="12"/>
  <c r="AD1567" i="12"/>
  <c r="AE1496" i="12"/>
  <c r="AE1446" i="12"/>
  <c r="AE1394" i="12"/>
  <c r="AC1323" i="12"/>
  <c r="AE1239" i="12"/>
  <c r="AC1134" i="12"/>
  <c r="AD919" i="12"/>
  <c r="AC1394" i="12"/>
  <c r="AE1322" i="12"/>
  <c r="AC1246" i="12"/>
  <c r="AC1144" i="12"/>
  <c r="AC919" i="12"/>
  <c r="AE1705" i="12"/>
  <c r="AD1715" i="12"/>
  <c r="AC1674" i="12"/>
  <c r="AD1622" i="12"/>
  <c r="AE1570" i="12"/>
  <c r="AE1520" i="12"/>
  <c r="AE1470" i="12"/>
  <c r="AC1408" i="12"/>
  <c r="AC1339" i="12"/>
  <c r="AC1259" i="12"/>
  <c r="AE1120" i="12"/>
  <c r="AE1692" i="12"/>
  <c r="AD1592" i="12"/>
  <c r="AC1463" i="12"/>
  <c r="AC1670" i="12"/>
  <c r="AD1603" i="12"/>
  <c r="AE1545" i="12"/>
  <c r="AD1470" i="12"/>
  <c r="AD1393" i="12"/>
  <c r="AC1316" i="12"/>
  <c r="AC1196" i="12"/>
  <c r="AD914" i="12"/>
  <c r="AE1659" i="12"/>
  <c r="AE1694" i="12"/>
  <c r="AC1629" i="12"/>
  <c r="AC1574" i="12"/>
  <c r="AD1495" i="12"/>
  <c r="AC1412" i="12"/>
  <c r="AD1326" i="12"/>
  <c r="AE1195" i="12"/>
  <c r="AE1702" i="12"/>
  <c r="AD1571" i="12"/>
  <c r="AD1669" i="12"/>
  <c r="AE1594" i="12"/>
  <c r="AD1532" i="12"/>
  <c r="AC1449" i="12"/>
  <c r="AE1342" i="12"/>
  <c r="AE1229" i="12"/>
  <c r="AC932" i="12"/>
  <c r="AE1598" i="12"/>
  <c r="AD1419" i="12"/>
  <c r="AC1139" i="12"/>
  <c r="AC1628" i="12"/>
  <c r="AD1452" i="12"/>
  <c r="AC1209" i="12"/>
  <c r="AE1660" i="12"/>
  <c r="AD1489" i="12"/>
  <c r="AC1274" i="12"/>
  <c r="AC1693" i="12"/>
  <c r="AC1497" i="12"/>
  <c r="AC1124" i="12"/>
  <c r="AC1521" i="12"/>
  <c r="AC1311" i="12"/>
  <c r="AD1104" i="12"/>
  <c r="AE818" i="12"/>
  <c r="AE437" i="12"/>
  <c r="AD1103" i="12"/>
  <c r="AD823" i="12"/>
  <c r="AE1043" i="12"/>
  <c r="AC1186" i="12"/>
  <c r="AD959" i="12"/>
  <c r="AE1035" i="12"/>
  <c r="AC1392" i="12"/>
  <c r="AD1155" i="12"/>
  <c r="AD859" i="12"/>
  <c r="AC1335" i="12"/>
  <c r="AE1314" i="12"/>
  <c r="AE899" i="12"/>
  <c r="AE391" i="12"/>
  <c r="AC551" i="12"/>
  <c r="AD238" i="12"/>
  <c r="P578" i="1"/>
  <c r="AD1559" i="12"/>
  <c r="AE1492" i="12"/>
  <c r="AE1442" i="12"/>
  <c r="AE1389" i="12"/>
  <c r="AD1312" i="12"/>
  <c r="AC1233" i="12"/>
  <c r="AE1123" i="12"/>
  <c r="AD885" i="12"/>
  <c r="AD1383" i="12"/>
  <c r="AE1316" i="12"/>
  <c r="AD1239" i="12"/>
  <c r="AE1133" i="12"/>
  <c r="AE1712" i="12"/>
  <c r="AD1692" i="12"/>
  <c r="AC1712" i="12"/>
  <c r="AE1666" i="12"/>
  <c r="AC1615" i="12"/>
  <c r="AE1566" i="12"/>
  <c r="AE1516" i="12"/>
  <c r="AE1466" i="12"/>
  <c r="AD1403" i="12"/>
  <c r="AC1333" i="12"/>
  <c r="AD1232" i="12"/>
  <c r="AD1107" i="12"/>
  <c r="AE1678" i="12"/>
  <c r="AE1575" i="12"/>
  <c r="AC1715" i="12"/>
  <c r="AD1666" i="12"/>
  <c r="AE1599" i="12"/>
  <c r="AE1524" i="12"/>
  <c r="AD1466" i="12"/>
  <c r="AD1387" i="12"/>
  <c r="AC1284" i="12"/>
  <c r="AC1187" i="12"/>
  <c r="AD1709" i="12"/>
  <c r="AD1600" i="12"/>
  <c r="AD1691" i="12"/>
  <c r="AD1625" i="12"/>
  <c r="AD1553" i="12"/>
  <c r="AE1486" i="12"/>
  <c r="AE1402" i="12"/>
  <c r="AD1290" i="12"/>
  <c r="AE1185" i="12"/>
  <c r="AC1686" i="12"/>
  <c r="AD1496" i="12"/>
  <c r="AE1665" i="12"/>
  <c r="AD1590" i="12"/>
  <c r="AC1507" i="12"/>
  <c r="AE1444" i="12"/>
  <c r="AE1336" i="12"/>
  <c r="AC1184" i="12"/>
  <c r="AC909" i="12"/>
  <c r="AD1577" i="12"/>
  <c r="AD1392" i="12"/>
  <c r="AC1117" i="12"/>
  <c r="AD1609" i="12"/>
  <c r="AC1427" i="12"/>
  <c r="AE1200" i="12"/>
  <c r="AD1642" i="12"/>
  <c r="AC1464" i="12"/>
  <c r="AE1260" i="12"/>
  <c r="AD1675" i="12"/>
  <c r="AD1451" i="12"/>
  <c r="AD923" i="12"/>
  <c r="AC1481" i="12"/>
  <c r="AD1274" i="12"/>
  <c r="AE1067" i="12"/>
  <c r="AE493" i="12"/>
  <c r="AD1273" i="12"/>
  <c r="AD1066" i="12"/>
  <c r="AC528" i="12"/>
  <c r="AC1001" i="12"/>
  <c r="AC1146" i="12"/>
  <c r="AE912" i="12"/>
  <c r="AC992" i="12"/>
  <c r="AE1388" i="12"/>
  <c r="AE1148" i="12"/>
  <c r="AD852" i="12"/>
  <c r="AD1278" i="12"/>
  <c r="AE1234" i="12"/>
  <c r="AC756" i="12"/>
  <c r="AE654" i="12"/>
  <c r="AE864" i="12"/>
  <c r="AC539" i="12"/>
  <c r="AC49" i="12"/>
  <c r="AD1555" i="12"/>
  <c r="AE1488" i="12"/>
  <c r="AE1438" i="12"/>
  <c r="AC1379" i="12"/>
  <c r="AD1306" i="12"/>
  <c r="AD1226" i="12"/>
  <c r="AE1110" i="12"/>
  <c r="AC1467" i="12"/>
  <c r="AD1377" i="12"/>
  <c r="AE1310" i="12"/>
  <c r="AE1232" i="12"/>
  <c r="AD1110" i="12"/>
  <c r="AC1696" i="12"/>
  <c r="AD1678" i="12"/>
  <c r="AE1708" i="12"/>
  <c r="AD1659" i="12"/>
  <c r="AD1611" i="12"/>
  <c r="AE1562" i="12"/>
  <c r="AE1512" i="12"/>
  <c r="AE1458" i="12"/>
  <c r="AC1399" i="12"/>
  <c r="AC1327" i="12"/>
  <c r="AE1225" i="12"/>
  <c r="AE1090" i="12"/>
  <c r="AE1615" i="12"/>
  <c r="AC1559" i="12"/>
  <c r="AE1711" i="12"/>
  <c r="AE1662" i="12"/>
  <c r="AE1595" i="12"/>
  <c r="AD1520" i="12"/>
  <c r="AD1462" i="12"/>
  <c r="AE1382" i="12"/>
  <c r="AD1277" i="12"/>
  <c r="AE1175" i="12"/>
  <c r="AD1699" i="12"/>
  <c r="AE1583" i="12"/>
  <c r="AC1688" i="12"/>
  <c r="AE1621" i="12"/>
  <c r="AD1549" i="12"/>
  <c r="AE1482" i="12"/>
  <c r="AD1397" i="12"/>
  <c r="AE1283" i="12"/>
  <c r="AC1174" i="12"/>
  <c r="AD1671" i="12"/>
  <c r="AE1433" i="12"/>
  <c r="AC1662" i="12"/>
  <c r="AD1586" i="12"/>
  <c r="AC1503" i="12"/>
  <c r="AD1440" i="12"/>
  <c r="AC1326" i="12"/>
  <c r="AE1173" i="12"/>
  <c r="AC1714" i="12"/>
  <c r="AE1548" i="12"/>
  <c r="AD1386" i="12"/>
  <c r="AC1030" i="12"/>
  <c r="AE1585" i="12"/>
  <c r="AC1423" i="12"/>
  <c r="AC1149" i="12"/>
  <c r="AD1616" i="12"/>
  <c r="AC1460" i="12"/>
  <c r="AD1227" i="12"/>
  <c r="AC1653" i="12"/>
  <c r="AC1443" i="12"/>
  <c r="AC892" i="12"/>
  <c r="AE1477" i="12"/>
  <c r="AC1271" i="12"/>
  <c r="AC1060" i="12"/>
  <c r="AE447" i="12"/>
  <c r="AC1270" i="12"/>
  <c r="AE1062" i="12"/>
  <c r="AD437" i="12"/>
  <c r="AE996" i="12"/>
  <c r="AE1142" i="12"/>
  <c r="AE906" i="12"/>
  <c r="AE983" i="12"/>
  <c r="AD1345" i="12"/>
  <c r="AE1108" i="12"/>
  <c r="AE464" i="12"/>
  <c r="AD1218" i="12"/>
  <c r="AE1154" i="12"/>
  <c r="AC582" i="12"/>
  <c r="AD687" i="12"/>
  <c r="AE209" i="12"/>
  <c r="AE1550" i="12"/>
  <c r="AC1484" i="12"/>
  <c r="AC1434" i="12"/>
  <c r="AC1367" i="12"/>
  <c r="AE1299" i="12"/>
  <c r="AE1219" i="12"/>
  <c r="AC1094" i="12"/>
  <c r="AD1446" i="12"/>
  <c r="AE1372" i="12"/>
  <c r="AC1306" i="12"/>
  <c r="AC1226" i="12"/>
  <c r="AC1077" i="12"/>
  <c r="AD1682" i="12"/>
  <c r="AC1656" i="12"/>
  <c r="AD1705" i="12"/>
  <c r="AC1652" i="12"/>
  <c r="AD1607" i="12"/>
  <c r="AE1558" i="12"/>
  <c r="AE1508" i="12"/>
  <c r="AC1450" i="12"/>
  <c r="AE1393" i="12"/>
  <c r="AD1322" i="12"/>
  <c r="AC1219" i="12"/>
  <c r="AC1074" i="12"/>
  <c r="AE1604" i="12"/>
  <c r="AC1538" i="12"/>
  <c r="AD1708" i="12"/>
  <c r="AC1644" i="12"/>
  <c r="AD1591" i="12"/>
  <c r="AD1516" i="12"/>
  <c r="AD1441" i="12"/>
  <c r="AE1376" i="12"/>
  <c r="AE1270" i="12"/>
  <c r="AD1120" i="12"/>
  <c r="AD1689" i="12"/>
  <c r="AC1567" i="12"/>
  <c r="AE1669" i="12"/>
  <c r="AC1618" i="12"/>
  <c r="AD1545" i="12"/>
  <c r="AC1462" i="12"/>
  <c r="AC1393" i="12"/>
  <c r="AC1277" i="12"/>
  <c r="AC1104" i="12"/>
  <c r="AE1652" i="12"/>
  <c r="AD1714" i="12"/>
  <c r="AD1643" i="12"/>
  <c r="AD1582" i="12"/>
  <c r="AC1499" i="12"/>
  <c r="AD1411" i="12"/>
  <c r="AC1320" i="12"/>
  <c r="AE1150" i="12"/>
  <c r="AC1694" i="12"/>
  <c r="AC1544" i="12"/>
  <c r="AC1359" i="12"/>
  <c r="AE904" i="12"/>
  <c r="AC1577" i="12"/>
  <c r="AE1400" i="12"/>
  <c r="AE1066" i="12"/>
  <c r="AE1612" i="12"/>
  <c r="AD1439" i="12"/>
  <c r="AE1180" i="12"/>
  <c r="AE1645" i="12"/>
  <c r="AE1395" i="12"/>
  <c r="AE1647" i="12"/>
  <c r="AC1441" i="12"/>
  <c r="AD1234" i="12"/>
  <c r="AC1019" i="12"/>
  <c r="AE841" i="12"/>
  <c r="AD1233" i="12"/>
  <c r="AC1022" i="12"/>
  <c r="AD1176" i="12"/>
  <c r="AE947" i="12"/>
  <c r="AC1106" i="12"/>
  <c r="AE829" i="12"/>
  <c r="AD938" i="12"/>
  <c r="AC1342" i="12"/>
  <c r="AC1102" i="12"/>
  <c r="AD350" i="12"/>
  <c r="AD1168" i="12"/>
  <c r="AC1068" i="12"/>
  <c r="AE264" i="12"/>
  <c r="AD431" i="12"/>
  <c r="AC361" i="12"/>
  <c r="AC1530" i="12"/>
  <c r="AC1480" i="12"/>
  <c r="AC1426" i="12"/>
  <c r="AD1362" i="12"/>
  <c r="AC1293" i="12"/>
  <c r="AC1213" i="12"/>
  <c r="AE1059" i="12"/>
  <c r="AC1438" i="12"/>
  <c r="AE1366" i="12"/>
  <c r="AD1299" i="12"/>
  <c r="AE1212" i="12"/>
  <c r="AD1059" i="12"/>
  <c r="AD1667" i="12"/>
  <c r="AD1641" i="12"/>
  <c r="AE1698" i="12"/>
  <c r="AD1648" i="12"/>
  <c r="AE1603" i="12"/>
  <c r="AC1554" i="12"/>
  <c r="AC1500" i="12"/>
  <c r="AC1446" i="12"/>
  <c r="AC1389" i="12"/>
  <c r="AC1299" i="12"/>
  <c r="AD1212" i="12"/>
  <c r="AC1056" i="12"/>
  <c r="AE1546" i="12"/>
  <c r="AD1521" i="12"/>
  <c r="AC1705" i="12"/>
  <c r="AD1640" i="12"/>
  <c r="AC1587" i="12"/>
  <c r="AD1512" i="12"/>
  <c r="AC1437" i="12"/>
  <c r="AE1370" i="12"/>
  <c r="AC1264" i="12"/>
  <c r="AC1107" i="12"/>
  <c r="AC1675" i="12"/>
  <c r="AE1554" i="12"/>
  <c r="AC1666" i="12"/>
  <c r="AC1614" i="12"/>
  <c r="AE1540" i="12"/>
  <c r="AD1457" i="12"/>
  <c r="AC1387" i="12"/>
  <c r="AD1270" i="12"/>
  <c r="AD1087" i="12"/>
  <c r="AE1641" i="12"/>
  <c r="AC1711" i="12"/>
  <c r="AE1639" i="12"/>
  <c r="AC1578" i="12"/>
  <c r="AE1494" i="12"/>
  <c r="AE1406" i="12"/>
  <c r="AC1314" i="12"/>
  <c r="AD1140" i="12"/>
  <c r="AE1690" i="12"/>
  <c r="AD1523" i="12"/>
  <c r="AE1319" i="12"/>
  <c r="AE1588" i="12"/>
  <c r="AD1556" i="12"/>
  <c r="AD1369" i="12"/>
  <c r="AD1048" i="12"/>
  <c r="AD1593" i="12"/>
  <c r="AC1410" i="12"/>
  <c r="AD1170" i="12"/>
  <c r="AC1627" i="12"/>
  <c r="AC1390" i="12"/>
  <c r="AD1644" i="12"/>
  <c r="AE1437" i="12"/>
  <c r="AE1227" i="12"/>
  <c r="AC1015" i="12"/>
  <c r="AD832" i="12"/>
  <c r="AC1230" i="12"/>
  <c r="AE1013" i="12"/>
  <c r="AC1173" i="12"/>
  <c r="AD943" i="12"/>
  <c r="AE1102" i="12"/>
  <c r="AD813" i="12"/>
  <c r="AD934" i="12"/>
  <c r="AD1295" i="12"/>
  <c r="AE1057" i="12"/>
  <c r="AE1551" i="12"/>
  <c r="AE1111" i="12"/>
  <c r="AD974" i="12"/>
  <c r="AE799" i="12"/>
  <c r="AE597" i="12"/>
  <c r="AE298" i="12"/>
  <c r="AE206" i="12"/>
  <c r="Q275" i="1"/>
  <c r="AC1526" i="12"/>
  <c r="AC1476" i="12"/>
  <c r="AD1417" i="12"/>
  <c r="AD1356" i="12"/>
  <c r="AD1286" i="12"/>
  <c r="AD1206" i="12"/>
  <c r="AE1022" i="12"/>
  <c r="AE1429" i="12"/>
  <c r="AE1360" i="12"/>
  <c r="AE1292" i="12"/>
  <c r="AD1197" i="12"/>
  <c r="AC1041" i="12"/>
  <c r="AC1649" i="12"/>
  <c r="AE1633" i="12"/>
  <c r="AC1692" i="12"/>
  <c r="AE1644" i="12"/>
  <c r="AC1600" i="12"/>
  <c r="AC1550" i="12"/>
  <c r="AC1492" i="12"/>
  <c r="AC1442" i="12"/>
  <c r="AC1383" i="12"/>
  <c r="AD1292" i="12"/>
  <c r="AE1205" i="12"/>
  <c r="AE977" i="12"/>
  <c r="AD1702" i="12"/>
  <c r="AC1488" i="12"/>
  <c r="AE1701" i="12"/>
  <c r="AE1636" i="12"/>
  <c r="AD1566" i="12"/>
  <c r="AC1508" i="12"/>
  <c r="AC1433" i="12"/>
  <c r="AD1343" i="12"/>
  <c r="AD1257" i="12"/>
  <c r="AD1090" i="12"/>
  <c r="AE1538" i="12"/>
  <c r="AE1533" i="12"/>
  <c r="AD1662" i="12"/>
  <c r="AD1595" i="12"/>
  <c r="AE1536" i="12"/>
  <c r="AD1453" i="12"/>
  <c r="AE1359" i="12"/>
  <c r="AE1263" i="12"/>
  <c r="AE1070" i="12"/>
  <c r="AC1682" i="12"/>
  <c r="AD1704" i="12"/>
  <c r="AD1632" i="12"/>
  <c r="AC1553" i="12"/>
  <c r="AD1490" i="12"/>
  <c r="AD1402" i="12"/>
  <c r="AD1276" i="12"/>
  <c r="AC1129" i="12"/>
  <c r="AE1672" i="12"/>
  <c r="AE1498" i="12"/>
  <c r="AE1313" i="12"/>
  <c r="AD1700" i="12"/>
  <c r="AD1531" i="12"/>
  <c r="AD1357" i="12"/>
  <c r="AD948" i="12"/>
  <c r="AE1568" i="12"/>
  <c r="AE1405" i="12"/>
  <c r="AC1114" i="12"/>
  <c r="AC1605" i="12"/>
  <c r="AD1323" i="12"/>
  <c r="AE1607" i="12"/>
  <c r="AC1401" i="12"/>
  <c r="AC1191" i="12"/>
  <c r="AE965" i="12"/>
  <c r="AC584" i="12"/>
  <c r="AD1193" i="12"/>
  <c r="AD968" i="12"/>
  <c r="AC1133" i="12"/>
  <c r="AC890" i="12"/>
  <c r="AE1065" i="12"/>
  <c r="AC472" i="12"/>
  <c r="AE868" i="12"/>
  <c r="AC1292" i="12"/>
  <c r="AE1053" i="12"/>
  <c r="AD1548" i="12"/>
  <c r="AE1049" i="12"/>
  <c r="AD835" i="12"/>
  <c r="AD600" i="12"/>
  <c r="AC716" i="12"/>
  <c r="AC1522" i="12"/>
  <c r="AD1467" i="12"/>
  <c r="AD1413" i="12"/>
  <c r="AD1350" i="12"/>
  <c r="AE1279" i="12"/>
  <c r="AD1190" i="12"/>
  <c r="AD1002" i="12"/>
  <c r="AC1417" i="12"/>
  <c r="AC1356" i="12"/>
  <c r="AD1279" i="12"/>
  <c r="AC1189" i="12"/>
  <c r="AD1022" i="12"/>
  <c r="AC1634" i="12"/>
  <c r="AD1596" i="12"/>
  <c r="AE1688" i="12"/>
  <c r="AE1640" i="12"/>
  <c r="AC1596" i="12"/>
  <c r="AC1542" i="12"/>
  <c r="AD1487" i="12"/>
  <c r="AD1437" i="12"/>
  <c r="AC1377" i="12"/>
  <c r="AE1285" i="12"/>
  <c r="AC1197" i="12"/>
  <c r="AE956" i="12"/>
  <c r="AC1689" i="12"/>
  <c r="AE1483" i="12"/>
  <c r="AD1698" i="12"/>
  <c r="AC1633" i="12"/>
  <c r="AD1562" i="12"/>
  <c r="AE1503" i="12"/>
  <c r="AC1429" i="12"/>
  <c r="AD1337" i="12"/>
  <c r="AE1250" i="12"/>
  <c r="AE1073" i="12"/>
  <c r="AC1709" i="12"/>
  <c r="AC1509" i="12"/>
  <c r="AE1658" i="12"/>
  <c r="AE1590" i="12"/>
  <c r="AE1528" i="12"/>
  <c r="AD1445" i="12"/>
  <c r="AC1349" i="12"/>
  <c r="AC1257" i="12"/>
  <c r="AD1052" i="12"/>
  <c r="AC1667" i="12"/>
  <c r="AC1701" i="12"/>
  <c r="AE1628" i="12"/>
  <c r="AC1549" i="12"/>
  <c r="AD1486" i="12"/>
  <c r="AC1397" i="12"/>
  <c r="AC1263" i="12"/>
  <c r="AD1117" i="12"/>
  <c r="AD1650" i="12"/>
  <c r="AC1494" i="12"/>
  <c r="AE1282" i="12"/>
  <c r="AC1676" i="12"/>
  <c r="AC1527" i="12"/>
  <c r="AC1330" i="12"/>
  <c r="AC1710" i="12"/>
  <c r="AC1564" i="12"/>
  <c r="AE1379" i="12"/>
  <c r="AE985" i="12"/>
  <c r="AD1601" i="12"/>
  <c r="AD1317" i="12"/>
  <c r="AD1604" i="12"/>
  <c r="AD1394" i="12"/>
  <c r="AE1187" i="12"/>
  <c r="AE961" i="12"/>
  <c r="AC538" i="12"/>
  <c r="AE1186" i="12"/>
  <c r="AD964" i="12"/>
  <c r="AE1129" i="12"/>
  <c r="AE882" i="12"/>
  <c r="AD1058" i="12"/>
  <c r="AD427" i="12"/>
  <c r="AE859" i="12"/>
  <c r="AE1248" i="12"/>
  <c r="AE1003" i="12"/>
  <c r="AE1501" i="12"/>
  <c r="AD991" i="12"/>
  <c r="AD756" i="12"/>
  <c r="AE169" i="12"/>
  <c r="AC718" i="12"/>
  <c r="AD424" i="12"/>
  <c r="AE516" i="12"/>
  <c r="AD1517" i="12"/>
  <c r="AD1459" i="12"/>
  <c r="AD1409" i="12"/>
  <c r="AE1345" i="12"/>
  <c r="AC1273" i="12"/>
  <c r="AD1167" i="12"/>
  <c r="AE981" i="12"/>
  <c r="AC1413" i="12"/>
  <c r="AC1350" i="12"/>
  <c r="AC1266" i="12"/>
  <c r="AD1177" i="12"/>
  <c r="AE1001" i="12"/>
  <c r="AD1619" i="12"/>
  <c r="AC1563" i="12"/>
  <c r="AD1685" i="12"/>
  <c r="AC1637" i="12"/>
  <c r="AC1592" i="12"/>
  <c r="AD1533" i="12"/>
  <c r="AD1483" i="12"/>
  <c r="AD1433" i="12"/>
  <c r="AE1355" i="12"/>
  <c r="AC1279" i="12"/>
  <c r="AD1187" i="12"/>
  <c r="AD936" i="12"/>
  <c r="AE1670" i="12"/>
  <c r="AE1479" i="12"/>
  <c r="AD1681" i="12"/>
  <c r="AD1629" i="12"/>
  <c r="AC1558" i="12"/>
  <c r="AC1483" i="12"/>
  <c r="AE1424" i="12"/>
  <c r="AE1332" i="12"/>
  <c r="AD1217" i="12"/>
  <c r="AE1055" i="12"/>
  <c r="AE1695" i="12"/>
  <c r="AE1704" i="12"/>
  <c r="AC1655" i="12"/>
  <c r="AE1586" i="12"/>
  <c r="AD1507" i="12"/>
  <c r="AE1440" i="12"/>
  <c r="AC1343" i="12"/>
  <c r="AC1217" i="12"/>
  <c r="AE1033" i="12"/>
  <c r="AE1648" i="12"/>
  <c r="AC1684" i="12"/>
  <c r="AC1625" i="12"/>
  <c r="AE1544" i="12"/>
  <c r="AD1461" i="12"/>
  <c r="AE1392" i="12"/>
  <c r="AD1256" i="12"/>
  <c r="AD993" i="12"/>
  <c r="AC1643" i="12"/>
  <c r="AD1473" i="12"/>
  <c r="AE1242" i="12"/>
  <c r="AD1672" i="12"/>
  <c r="AD1506" i="12"/>
  <c r="AE1295" i="12"/>
  <c r="AD1703" i="12"/>
  <c r="AD1543" i="12"/>
  <c r="AD1346" i="12"/>
  <c r="AD965" i="12"/>
  <c r="AD1551" i="12"/>
  <c r="AC1247" i="12"/>
  <c r="AE1567" i="12"/>
  <c r="AE1357" i="12"/>
  <c r="AE1147" i="12"/>
  <c r="AC915" i="12"/>
  <c r="AC832" i="12"/>
  <c r="AC1150" i="12"/>
  <c r="AD913" i="12"/>
  <c r="AC1093" i="12"/>
  <c r="AD796" i="12"/>
  <c r="AC1017" i="12"/>
  <c r="AD1082" i="12"/>
  <c r="AE717" i="12"/>
  <c r="AD1245" i="12"/>
  <c r="AE999" i="12"/>
  <c r="AD1498" i="12"/>
  <c r="AD921" i="12"/>
  <c r="AC565" i="12"/>
  <c r="AD685" i="12"/>
  <c r="AD877" i="12"/>
  <c r="AC6" i="12"/>
  <c r="P278" i="1"/>
  <c r="R278" i="1" s="1"/>
  <c r="S278" i="1" s="1"/>
  <c r="T278" i="1" s="1"/>
  <c r="Q270" i="1"/>
  <c r="Q578" i="1"/>
  <c r="Q581" i="1"/>
  <c r="Q274" i="1"/>
  <c r="P277" i="1"/>
  <c r="R277" i="1" s="1"/>
  <c r="S277" i="1" s="1"/>
  <c r="T277" i="1" s="1"/>
  <c r="Q277" i="1"/>
  <c r="P581" i="1"/>
  <c r="R581" i="1" s="1"/>
  <c r="S581" i="1" s="1"/>
  <c r="T581" i="1" s="1"/>
  <c r="P267" i="1"/>
  <c r="R267" i="1" s="1"/>
  <c r="S267" i="1" s="1"/>
  <c r="T267" i="1" s="1"/>
  <c r="Q267" i="1"/>
  <c r="X267" i="1" s="1"/>
  <c r="P279" i="1"/>
  <c r="Q276" i="1"/>
  <c r="Q282" i="1"/>
  <c r="P282" i="1"/>
  <c r="R282" i="1" s="1"/>
  <c r="S282" i="1" s="1"/>
  <c r="T282" i="1" s="1"/>
  <c r="P276" i="1"/>
  <c r="R276" i="1" s="1"/>
  <c r="S276" i="1" s="1"/>
  <c r="T276" i="1" s="1"/>
  <c r="Q272" i="1"/>
  <c r="P272" i="1"/>
  <c r="R272" i="1" s="1"/>
  <c r="S272" i="1" s="1"/>
  <c r="T272" i="1" s="1"/>
  <c r="Q280" i="1"/>
  <c r="P280" i="1"/>
  <c r="P269" i="1"/>
  <c r="R269" i="1" s="1"/>
  <c r="S269" i="1" s="1"/>
  <c r="T269" i="1" s="1"/>
  <c r="Q269" i="1"/>
  <c r="X269" i="1" s="1"/>
  <c r="P275" i="1"/>
  <c r="P274" i="1"/>
  <c r="R274" i="1" s="1"/>
  <c r="S274" i="1" s="1"/>
  <c r="T274" i="1" s="1"/>
  <c r="Q84" i="1"/>
  <c r="H84" i="1"/>
  <c r="Q584" i="1"/>
  <c r="X584" i="1" s="1"/>
  <c r="H584" i="1"/>
  <c r="Q659" i="1"/>
  <c r="H659" i="1"/>
  <c r="Q588" i="1"/>
  <c r="H588" i="1"/>
  <c r="Q594" i="1"/>
  <c r="X594" i="1" s="1"/>
  <c r="H594" i="1"/>
  <c r="H266" i="1"/>
  <c r="Q708" i="1"/>
  <c r="H708" i="1"/>
  <c r="H281" i="1"/>
  <c r="Q306" i="1"/>
  <c r="H306" i="1"/>
  <c r="Q263" i="1"/>
  <c r="H263" i="1"/>
  <c r="Q19" i="1"/>
  <c r="H19" i="1"/>
  <c r="Q662" i="1"/>
  <c r="X662" i="1" s="1"/>
  <c r="H662" i="1"/>
  <c r="Q644" i="1"/>
  <c r="X644" i="1" s="1"/>
  <c r="H644" i="1"/>
  <c r="Q621" i="1"/>
  <c r="Q632" i="1"/>
  <c r="X632" i="1" s="1"/>
  <c r="Q355" i="1"/>
  <c r="Q429" i="1"/>
  <c r="Q289" i="1"/>
  <c r="Q339" i="1"/>
  <c r="X339" i="1" s="1"/>
  <c r="Q295" i="1"/>
  <c r="Q65" i="1"/>
  <c r="Q325" i="1"/>
  <c r="Q234" i="1"/>
  <c r="Q95" i="1"/>
  <c r="Q25" i="1"/>
  <c r="Q34" i="1"/>
  <c r="Q29" i="1"/>
  <c r="Q273" i="1"/>
  <c r="Q595" i="1"/>
  <c r="X595" i="1" s="1"/>
  <c r="Q283" i="1"/>
  <c r="Q660" i="1"/>
  <c r="X660" i="1" s="1"/>
  <c r="Q583" i="1"/>
  <c r="Q661" i="1"/>
  <c r="Q511" i="1"/>
  <c r="Q464" i="1"/>
  <c r="Q550" i="1"/>
  <c r="Q506" i="1"/>
  <c r="Q467" i="1"/>
  <c r="Q369" i="1"/>
  <c r="Q327" i="1"/>
  <c r="Q137" i="1"/>
  <c r="Q150" i="1"/>
  <c r="Q165" i="1"/>
  <c r="Q182" i="1"/>
  <c r="Q749" i="1"/>
  <c r="Q780" i="1"/>
  <c r="Q268" i="1"/>
  <c r="X268" i="1" s="1"/>
  <c r="Q591" i="1"/>
  <c r="Q651" i="1"/>
  <c r="X651" i="1" s="1"/>
  <c r="Q593" i="1"/>
  <c r="Q647" i="1"/>
  <c r="Q456" i="1"/>
  <c r="Q605" i="1"/>
  <c r="X605" i="1" s="1"/>
  <c r="Q756" i="1"/>
  <c r="Q413" i="1"/>
  <c r="Q487" i="1"/>
  <c r="Q445" i="1"/>
  <c r="X445" i="1" s="1"/>
  <c r="Q317" i="1"/>
  <c r="Q169" i="1"/>
  <c r="Q133" i="1"/>
  <c r="Q89" i="1"/>
  <c r="Q24" i="1"/>
  <c r="Q21" i="1"/>
  <c r="Q646" i="1"/>
  <c r="X646" i="1" s="1"/>
  <c r="Q589" i="1"/>
  <c r="Q599" i="1"/>
  <c r="Q698" i="1"/>
  <c r="Q757" i="1"/>
  <c r="X757" i="1" s="1"/>
  <c r="Q726" i="1"/>
  <c r="Q760" i="1"/>
  <c r="Q453" i="1"/>
  <c r="Q162" i="1"/>
  <c r="Q649" i="1"/>
  <c r="Q624" i="1"/>
  <c r="X624" i="1" s="1"/>
  <c r="Q478" i="1"/>
  <c r="Q244" i="1"/>
  <c r="Q524" i="1"/>
  <c r="Q439" i="1"/>
  <c r="X439" i="1" s="1"/>
  <c r="Q415" i="1"/>
  <c r="Q238" i="1"/>
  <c r="Q347" i="1"/>
  <c r="Q293" i="1"/>
  <c r="Q59" i="1"/>
  <c r="Q180" i="1"/>
  <c r="Q14" i="1"/>
  <c r="Q36" i="1"/>
  <c r="Q585" i="1"/>
  <c r="Q423" i="1"/>
  <c r="Q722" i="1"/>
  <c r="Q765" i="1"/>
  <c r="Q516" i="1"/>
  <c r="Q476" i="1"/>
  <c r="Q556" i="1"/>
  <c r="Q341" i="1"/>
  <c r="Q96" i="1"/>
  <c r="Q140" i="1"/>
  <c r="X140" i="1" s="1"/>
  <c r="Q66" i="1"/>
  <c r="Q586" i="1"/>
  <c r="Q653" i="1"/>
  <c r="P644" i="1"/>
  <c r="R644" i="1" s="1"/>
  <c r="S644" i="1" s="1"/>
  <c r="T644" i="1" s="1"/>
  <c r="Q665" i="1"/>
  <c r="X665" i="1" s="1"/>
  <c r="Q185" i="1"/>
  <c r="Q26" i="1"/>
  <c r="Q79" i="1"/>
  <c r="Q122" i="1"/>
  <c r="Q398" i="1"/>
  <c r="Q379" i="1"/>
  <c r="Q336" i="1"/>
  <c r="Q459" i="1"/>
  <c r="Q130" i="1"/>
  <c r="Q319" i="1"/>
  <c r="Q288" i="1"/>
  <c r="X288" i="1" s="1"/>
  <c r="Q345" i="1"/>
  <c r="Q329" i="1"/>
  <c r="Q177" i="1"/>
  <c r="Q69" i="1"/>
  <c r="Q597" i="1"/>
  <c r="Q764" i="1"/>
  <c r="Q389" i="1"/>
  <c r="Q255" i="1"/>
  <c r="Q367" i="1"/>
  <c r="Q175" i="1"/>
  <c r="Q52" i="1"/>
  <c r="Q472" i="1"/>
  <c r="Q688" i="1"/>
  <c r="Q560" i="1"/>
  <c r="X560" i="1" s="1"/>
  <c r="Q192" i="1"/>
  <c r="Q298" i="1"/>
  <c r="Q544" i="1"/>
  <c r="Q403" i="1"/>
  <c r="Q435" i="1"/>
  <c r="Q521" i="1"/>
  <c r="Q425" i="1"/>
  <c r="Q224" i="1"/>
  <c r="Q61" i="1"/>
  <c r="Q46" i="1"/>
  <c r="Q64" i="1"/>
  <c r="Q712" i="1"/>
  <c r="Q654" i="1"/>
  <c r="X654" i="1" s="1"/>
  <c r="Q752" i="1"/>
  <c r="Q253" i="1"/>
  <c r="X253" i="1" s="1"/>
  <c r="Q76" i="1"/>
  <c r="Q638" i="1"/>
  <c r="X638" i="1" s="1"/>
  <c r="Q540" i="1"/>
  <c r="Q308" i="1"/>
  <c r="Q299" i="1"/>
  <c r="Q71" i="1"/>
  <c r="Q35" i="1"/>
  <c r="Q44" i="1"/>
  <c r="Q281" i="1"/>
  <c r="Q598" i="1"/>
  <c r="Q582" i="1"/>
  <c r="Q596" i="1"/>
  <c r="Q643" i="1"/>
  <c r="Q650" i="1"/>
  <c r="Q85" i="1"/>
  <c r="K595" i="1"/>
  <c r="Q246" i="1"/>
  <c r="P656" i="1"/>
  <c r="R656" i="1" s="1"/>
  <c r="S656" i="1" s="1"/>
  <c r="T656" i="1" s="1"/>
  <c r="Q592" i="1"/>
  <c r="Q218" i="1"/>
  <c r="P601" i="1"/>
  <c r="R601" i="1" s="1"/>
  <c r="S601" i="1" s="1"/>
  <c r="T601" i="1" s="1"/>
  <c r="P592" i="1"/>
  <c r="K594" i="1"/>
  <c r="Q641" i="1"/>
  <c r="Q658" i="1"/>
  <c r="X658" i="1" s="1"/>
  <c r="Q601" i="1"/>
  <c r="Q115" i="1"/>
  <c r="P648" i="1"/>
  <c r="Q648" i="1"/>
  <c r="X648" i="1" s="1"/>
  <c r="Q655" i="1"/>
  <c r="Q656" i="1"/>
  <c r="Q74" i="1"/>
  <c r="Q164" i="1"/>
  <c r="Q259" i="1"/>
  <c r="Q75" i="1"/>
  <c r="Q15" i="1"/>
  <c r="Q441" i="1"/>
  <c r="Q181" i="1"/>
  <c r="P661" i="1"/>
  <c r="P596" i="1"/>
  <c r="R596" i="1" s="1"/>
  <c r="S596" i="1" s="1"/>
  <c r="T596" i="1" s="1"/>
  <c r="P584" i="1"/>
  <c r="R584" i="1" s="1"/>
  <c r="S584" i="1" s="1"/>
  <c r="T584" i="1" s="1"/>
  <c r="Q123" i="1"/>
  <c r="Q134" i="1"/>
  <c r="Q194" i="1"/>
  <c r="Q739" i="1"/>
  <c r="Q239" i="1"/>
  <c r="Q144" i="1"/>
  <c r="Q604" i="1"/>
  <c r="X604" i="1" s="1"/>
  <c r="Q125" i="1"/>
  <c r="Q285" i="1"/>
  <c r="Q716" i="1"/>
  <c r="Q120" i="1"/>
  <c r="Q81" i="1"/>
  <c r="Q149" i="1"/>
  <c r="Q228" i="1"/>
  <c r="P780" i="1"/>
  <c r="Q732" i="1"/>
  <c r="Q86" i="1"/>
  <c r="Q729" i="1"/>
  <c r="Q160" i="1"/>
  <c r="Q409" i="1"/>
  <c r="Q132" i="1"/>
  <c r="Q485" i="1"/>
  <c r="Q433" i="1"/>
  <c r="Q39" i="1"/>
  <c r="Q564" i="1"/>
  <c r="X564" i="1" s="1"/>
  <c r="Q357" i="1"/>
  <c r="Q145" i="1"/>
  <c r="Q159" i="1"/>
  <c r="Q622" i="1"/>
  <c r="Q700" i="1"/>
  <c r="Q155" i="1"/>
  <c r="Q645" i="1"/>
  <c r="Q135" i="1"/>
  <c r="Q188" i="1"/>
  <c r="Q554" i="1"/>
  <c r="Q620" i="1"/>
  <c r="Q167" i="1"/>
  <c r="Q113" i="1"/>
  <c r="Q55" i="1"/>
  <c r="Q41" i="1"/>
  <c r="Q154" i="1"/>
  <c r="Q241" i="1"/>
  <c r="X241" i="1" s="1"/>
  <c r="Q174" i="1"/>
  <c r="X174" i="1" s="1"/>
  <c r="Q31" i="1"/>
  <c r="K676" i="1"/>
  <c r="Q312" i="1"/>
  <c r="Q494" i="1"/>
  <c r="Q184" i="1"/>
  <c r="Q56" i="1"/>
  <c r="Q32" i="1"/>
  <c r="Q116" i="1"/>
  <c r="K675" i="1"/>
  <c r="K624" i="1"/>
  <c r="Q719" i="1"/>
  <c r="Q51" i="1"/>
  <c r="Q323" i="1"/>
  <c r="Q590" i="1"/>
  <c r="X590" i="1" s="1"/>
  <c r="K608" i="1"/>
  <c r="K567" i="1"/>
  <c r="K668" i="1"/>
  <c r="Q179" i="1"/>
  <c r="Q91" i="1"/>
  <c r="K603" i="1"/>
  <c r="K575" i="1"/>
  <c r="K630" i="1"/>
  <c r="K623" i="1"/>
  <c r="K607" i="1"/>
  <c r="K634" i="1"/>
  <c r="P643" i="1"/>
  <c r="R643" i="1" s="1"/>
  <c r="S643" i="1" s="1"/>
  <c r="T643" i="1" s="1"/>
  <c r="K569" i="1"/>
  <c r="P651" i="1"/>
  <c r="P585" i="1"/>
  <c r="R585" i="1" s="1"/>
  <c r="S585" i="1" s="1"/>
  <c r="T585" i="1" s="1"/>
  <c r="Q639" i="1"/>
  <c r="P639" i="1"/>
  <c r="R639" i="1" s="1"/>
  <c r="S639" i="1" s="1"/>
  <c r="T639" i="1" s="1"/>
  <c r="P658" i="1"/>
  <c r="P646" i="1"/>
  <c r="P650" i="1"/>
  <c r="R650" i="1" s="1"/>
  <c r="S650" i="1" s="1"/>
  <c r="T650" i="1" s="1"/>
  <c r="K657" i="1"/>
  <c r="P649" i="1"/>
  <c r="R649" i="1" s="1"/>
  <c r="S649" i="1" s="1"/>
  <c r="T649" i="1" s="1"/>
  <c r="P591" i="1"/>
  <c r="R591" i="1" s="1"/>
  <c r="S591" i="1" s="1"/>
  <c r="T591" i="1" s="1"/>
  <c r="K660" i="1"/>
  <c r="P641" i="1"/>
  <c r="P660" i="1"/>
  <c r="K648" i="1"/>
  <c r="P583" i="1"/>
  <c r="R583" i="1" s="1"/>
  <c r="S583" i="1" s="1"/>
  <c r="T583" i="1" s="1"/>
  <c r="K677" i="1"/>
  <c r="K672" i="1"/>
  <c r="K628" i="1"/>
  <c r="K631" i="1"/>
  <c r="K666" i="1"/>
  <c r="K669" i="1"/>
  <c r="K670" i="1"/>
  <c r="K612" i="1"/>
  <c r="P659" i="1"/>
  <c r="P593" i="1"/>
  <c r="R593" i="1" s="1"/>
  <c r="S593" i="1" s="1"/>
  <c r="T593" i="1" s="1"/>
  <c r="K658" i="1"/>
  <c r="K637" i="1"/>
  <c r="Q157" i="1"/>
  <c r="Q536" i="1"/>
  <c r="K678" i="1"/>
  <c r="K625" i="1"/>
  <c r="K664" i="1"/>
  <c r="K667" i="1"/>
  <c r="K638" i="1"/>
  <c r="K602" i="1"/>
  <c r="K577" i="1"/>
  <c r="K573" i="1"/>
  <c r="K566" i="1"/>
  <c r="K572" i="1"/>
  <c r="K632" i="1"/>
  <c r="P655" i="1"/>
  <c r="R655" i="1" s="1"/>
  <c r="S655" i="1" s="1"/>
  <c r="T655" i="1" s="1"/>
  <c r="P586" i="1"/>
  <c r="R586" i="1" s="1"/>
  <c r="S586" i="1" s="1"/>
  <c r="T586" i="1" s="1"/>
  <c r="P589" i="1"/>
  <c r="R589" i="1" s="1"/>
  <c r="S589" i="1" s="1"/>
  <c r="T589" i="1" s="1"/>
  <c r="P662" i="1"/>
  <c r="K629" i="1"/>
  <c r="K610" i="1"/>
  <c r="Q709" i="1"/>
  <c r="Q170" i="1"/>
  <c r="Q432" i="1"/>
  <c r="Q640" i="1"/>
  <c r="X640" i="1" s="1"/>
  <c r="K576" i="1"/>
  <c r="K663" i="1"/>
  <c r="K574" i="1"/>
  <c r="K571" i="1"/>
  <c r="K673" i="1"/>
  <c r="P647" i="1"/>
  <c r="R647" i="1" s="1"/>
  <c r="S647" i="1" s="1"/>
  <c r="T647" i="1" s="1"/>
  <c r="P597" i="1"/>
  <c r="R597" i="1" s="1"/>
  <c r="S597" i="1" s="1"/>
  <c r="T597" i="1" s="1"/>
  <c r="K609" i="1"/>
  <c r="K568" i="1"/>
  <c r="K570" i="1"/>
  <c r="K606" i="1"/>
  <c r="K633" i="1"/>
  <c r="P654" i="1"/>
  <c r="P594" i="1"/>
  <c r="R594" i="1" s="1"/>
  <c r="S594" i="1" s="1"/>
  <c r="T594" i="1" s="1"/>
  <c r="K626" i="1"/>
  <c r="K604" i="1"/>
  <c r="K627" i="1"/>
  <c r="K665" i="1"/>
  <c r="K674" i="1"/>
  <c r="K613" i="1"/>
  <c r="P283" i="1"/>
  <c r="P653" i="1"/>
  <c r="P588" i="1"/>
  <c r="R588" i="1" s="1"/>
  <c r="S588" i="1" s="1"/>
  <c r="T588" i="1" s="1"/>
  <c r="P582" i="1"/>
  <c r="R582" i="1" s="1"/>
  <c r="S582" i="1" s="1"/>
  <c r="T582" i="1" s="1"/>
  <c r="K636" i="1"/>
  <c r="K635" i="1"/>
  <c r="K605" i="1"/>
  <c r="K590" i="1"/>
  <c r="P598" i="1"/>
  <c r="R598" i="1" s="1"/>
  <c r="S598" i="1" s="1"/>
  <c r="T598" i="1" s="1"/>
  <c r="P599" i="1"/>
  <c r="R599" i="1" s="1"/>
  <c r="S599" i="1" s="1"/>
  <c r="T599" i="1" s="1"/>
  <c r="K642" i="1"/>
  <c r="Q271" i="1"/>
  <c r="P271" i="1"/>
  <c r="R271" i="1" s="1"/>
  <c r="S271" i="1" s="1"/>
  <c r="T271" i="1" s="1"/>
  <c r="P284" i="1"/>
  <c r="R284" i="1" s="1"/>
  <c r="S284" i="1" s="1"/>
  <c r="T284" i="1" s="1"/>
  <c r="Q49" i="1"/>
  <c r="Q314" i="1"/>
  <c r="Q561" i="1"/>
  <c r="Q628" i="1"/>
  <c r="X628" i="1" s="1"/>
  <c r="AB10" i="1"/>
  <c r="K671" i="1"/>
  <c r="K611" i="1"/>
  <c r="Q284" i="1"/>
  <c r="K646" i="1"/>
  <c r="K651" i="1"/>
  <c r="Q642" i="1"/>
  <c r="X642" i="1" s="1"/>
  <c r="P642" i="1"/>
  <c r="Q45" i="1"/>
  <c r="Q475" i="1"/>
  <c r="Q551" i="1"/>
  <c r="Q531" i="1"/>
  <c r="Q571" i="1"/>
  <c r="X571" i="1" s="1"/>
  <c r="P590" i="1"/>
  <c r="P595" i="1"/>
  <c r="R595" i="1" s="1"/>
  <c r="S595" i="1" s="1"/>
  <c r="T595" i="1" s="1"/>
  <c r="Q54" i="1"/>
  <c r="X54" i="1" s="1"/>
  <c r="Q374" i="1"/>
  <c r="Q405" i="1"/>
  <c r="Q359" i="1"/>
  <c r="Q449" i="1"/>
  <c r="Q541" i="1"/>
  <c r="Q361" i="1"/>
  <c r="Q460" i="1"/>
  <c r="Q334" i="1"/>
  <c r="Q736" i="1"/>
  <c r="Q451" i="1"/>
  <c r="P268" i="1"/>
  <c r="R268" i="1" s="1"/>
  <c r="S268" i="1" s="1"/>
  <c r="T268" i="1" s="1"/>
  <c r="Q657" i="1"/>
  <c r="X657" i="1" s="1"/>
  <c r="P657" i="1"/>
  <c r="R657" i="1" s="1"/>
  <c r="S657" i="1" s="1"/>
  <c r="T657" i="1" s="1"/>
  <c r="Q587" i="1"/>
  <c r="P587" i="1"/>
  <c r="R587" i="1" s="1"/>
  <c r="S587" i="1" s="1"/>
  <c r="T587" i="1" s="1"/>
  <c r="Q652" i="1"/>
  <c r="P652" i="1"/>
  <c r="R652" i="1" s="1"/>
  <c r="S652" i="1" s="1"/>
  <c r="T652" i="1" s="1"/>
  <c r="P580" i="1"/>
  <c r="R580" i="1" s="1"/>
  <c r="S580" i="1" s="1"/>
  <c r="T580" i="1" s="1"/>
  <c r="P645" i="1"/>
  <c r="R645" i="1" s="1"/>
  <c r="S645" i="1" s="1"/>
  <c r="T645" i="1" s="1"/>
  <c r="P281" i="1"/>
  <c r="R281" i="1" s="1"/>
  <c r="S281" i="1" s="1"/>
  <c r="T281" i="1" s="1"/>
  <c r="Q580" i="1"/>
  <c r="P640" i="1"/>
  <c r="P273" i="1"/>
  <c r="R273" i="1" s="1"/>
  <c r="S273" i="1" s="1"/>
  <c r="T273" i="1" s="1"/>
  <c r="Q600" i="1"/>
  <c r="P600" i="1"/>
  <c r="R600" i="1" s="1"/>
  <c r="S600" i="1" s="1"/>
  <c r="T600" i="1" s="1"/>
  <c r="P775" i="1"/>
  <c r="R775" i="1" s="1"/>
  <c r="S775" i="1" s="1"/>
  <c r="T775" i="1" s="1"/>
  <c r="Q670" i="1"/>
  <c r="X670" i="1" s="1"/>
  <c r="Q265" i="1"/>
  <c r="Q486" i="1"/>
  <c r="Q526" i="1"/>
  <c r="Q579" i="1"/>
  <c r="P579" i="1"/>
  <c r="R579" i="1" s="1"/>
  <c r="S579" i="1" s="1"/>
  <c r="T579" i="1" s="1"/>
  <c r="Q483" i="1"/>
  <c r="Q249" i="1"/>
  <c r="Q139" i="1"/>
  <c r="Q98" i="1"/>
  <c r="Q351" i="1"/>
  <c r="Q775" i="1"/>
  <c r="Q711" i="1"/>
  <c r="Q695" i="1"/>
  <c r="P695" i="1"/>
  <c r="R695" i="1" s="1"/>
  <c r="S695" i="1" s="1"/>
  <c r="T695" i="1" s="1"/>
  <c r="P744" i="1"/>
  <c r="R744" i="1" s="1"/>
  <c r="S744" i="1" s="1"/>
  <c r="T744" i="1" s="1"/>
  <c r="Q673" i="1"/>
  <c r="X673" i="1" s="1"/>
  <c r="P673" i="1"/>
  <c r="R673" i="1" s="1"/>
  <c r="S673" i="1" s="1"/>
  <c r="T673" i="1" s="1"/>
  <c r="P676" i="1"/>
  <c r="R676" i="1" s="1"/>
  <c r="S676" i="1" s="1"/>
  <c r="T676" i="1" s="1"/>
  <c r="P514" i="1"/>
  <c r="R514" i="1" s="1"/>
  <c r="S514" i="1" s="1"/>
  <c r="T514" i="1" s="1"/>
  <c r="P443" i="1"/>
  <c r="P298" i="1"/>
  <c r="R298" i="1" s="1"/>
  <c r="S298" i="1" s="1"/>
  <c r="T298" i="1" s="1"/>
  <c r="P396" i="1"/>
  <c r="Q38" i="1"/>
  <c r="P38" i="1"/>
  <c r="Q738" i="1"/>
  <c r="P738" i="1"/>
  <c r="R738" i="1" s="1"/>
  <c r="S738" i="1" s="1"/>
  <c r="T738" i="1" s="1"/>
  <c r="Q763" i="1"/>
  <c r="P763" i="1"/>
  <c r="P511" i="1"/>
  <c r="Q686" i="1"/>
  <c r="P686" i="1"/>
  <c r="Q718" i="1"/>
  <c r="P718" i="1"/>
  <c r="R718" i="1" s="1"/>
  <c r="S718" i="1" s="1"/>
  <c r="T718" i="1" s="1"/>
  <c r="P604" i="1"/>
  <c r="R604" i="1" s="1"/>
  <c r="S604" i="1" s="1"/>
  <c r="T604" i="1" s="1"/>
  <c r="Q631" i="1"/>
  <c r="X631" i="1" s="1"/>
  <c r="P631" i="1"/>
  <c r="R631" i="1" s="1"/>
  <c r="S631" i="1" s="1"/>
  <c r="T631" i="1" s="1"/>
  <c r="Q668" i="1"/>
  <c r="X668" i="1" s="1"/>
  <c r="P668" i="1"/>
  <c r="R668" i="1" s="1"/>
  <c r="S668" i="1" s="1"/>
  <c r="T668" i="1" s="1"/>
  <c r="Q733" i="1"/>
  <c r="P733" i="1"/>
  <c r="R733" i="1" s="1"/>
  <c r="S733" i="1" s="1"/>
  <c r="T733" i="1" s="1"/>
  <c r="Q692" i="1"/>
  <c r="X692" i="1" s="1"/>
  <c r="P692" i="1"/>
  <c r="Q724" i="1"/>
  <c r="P724" i="1"/>
  <c r="Q787" i="1"/>
  <c r="P787" i="1"/>
  <c r="R787" i="1" s="1"/>
  <c r="S787" i="1" s="1"/>
  <c r="T787" i="1" s="1"/>
  <c r="P638" i="1"/>
  <c r="R638" i="1" s="1"/>
  <c r="S638" i="1" s="1"/>
  <c r="T638" i="1" s="1"/>
  <c r="P464" i="1"/>
  <c r="Q776" i="1"/>
  <c r="P776" i="1"/>
  <c r="R776" i="1" s="1"/>
  <c r="S776" i="1" s="1"/>
  <c r="T776" i="1" s="1"/>
  <c r="Q522" i="1"/>
  <c r="P522" i="1"/>
  <c r="Q745" i="1"/>
  <c r="P745" i="1"/>
  <c r="R745" i="1" s="1"/>
  <c r="S745" i="1" s="1"/>
  <c r="T745" i="1" s="1"/>
  <c r="Q607" i="1"/>
  <c r="X607" i="1" s="1"/>
  <c r="P607" i="1"/>
  <c r="R607" i="1" s="1"/>
  <c r="S607" i="1" s="1"/>
  <c r="T607" i="1" s="1"/>
  <c r="Q440" i="1"/>
  <c r="P440" i="1"/>
  <c r="R440" i="1" s="1"/>
  <c r="S440" i="1" s="1"/>
  <c r="T440" i="1" s="1"/>
  <c r="P760" i="1"/>
  <c r="R760" i="1" s="1"/>
  <c r="S760" i="1" s="1"/>
  <c r="T760" i="1" s="1"/>
  <c r="Q609" i="1"/>
  <c r="X609" i="1" s="1"/>
  <c r="P609" i="1"/>
  <c r="R609" i="1" s="1"/>
  <c r="S609" i="1" s="1"/>
  <c r="T609" i="1" s="1"/>
  <c r="Q562" i="1"/>
  <c r="P562" i="1"/>
  <c r="R562" i="1" s="1"/>
  <c r="S562" i="1" s="1"/>
  <c r="T562" i="1" s="1"/>
  <c r="Q422" i="1"/>
  <c r="P422" i="1"/>
  <c r="R422" i="1" s="1"/>
  <c r="S422" i="1" s="1"/>
  <c r="T422" i="1" s="1"/>
  <c r="P405" i="1"/>
  <c r="R405" i="1" s="1"/>
  <c r="S405" i="1" s="1"/>
  <c r="T405" i="1" s="1"/>
  <c r="Q508" i="1"/>
  <c r="P508" i="1"/>
  <c r="R508" i="1" s="1"/>
  <c r="S508" i="1" s="1"/>
  <c r="T508" i="1" s="1"/>
  <c r="P478" i="1"/>
  <c r="R478" i="1" s="1"/>
  <c r="S478" i="1" s="1"/>
  <c r="T478" i="1" s="1"/>
  <c r="Q346" i="1"/>
  <c r="P346" i="1"/>
  <c r="P244" i="1"/>
  <c r="R244" i="1" s="1"/>
  <c r="S244" i="1" s="1"/>
  <c r="T244" i="1" s="1"/>
  <c r="Q92" i="1"/>
  <c r="P92" i="1"/>
  <c r="R92" i="1" s="1"/>
  <c r="S92" i="1" s="1"/>
  <c r="T92" i="1" s="1"/>
  <c r="Q530" i="1"/>
  <c r="P530" i="1"/>
  <c r="R530" i="1" s="1"/>
  <c r="S530" i="1" s="1"/>
  <c r="T530" i="1" s="1"/>
  <c r="Q447" i="1"/>
  <c r="P447" i="1"/>
  <c r="R447" i="1" s="1"/>
  <c r="S447" i="1" s="1"/>
  <c r="T447" i="1" s="1"/>
  <c r="Q420" i="1"/>
  <c r="P420" i="1"/>
  <c r="R420" i="1" s="1"/>
  <c r="S420" i="1" s="1"/>
  <c r="T420" i="1" s="1"/>
  <c r="P285" i="1"/>
  <c r="R285" i="1" s="1"/>
  <c r="P571" i="1"/>
  <c r="R571" i="1" s="1"/>
  <c r="S571" i="1" s="1"/>
  <c r="T571" i="1" s="1"/>
  <c r="P551" i="1"/>
  <c r="Q473" i="1"/>
  <c r="P473" i="1"/>
  <c r="R473" i="1" s="1"/>
  <c r="S473" i="1" s="1"/>
  <c r="T473" i="1" s="1"/>
  <c r="P389" i="1"/>
  <c r="R389" i="1" s="1"/>
  <c r="S389" i="1" s="1"/>
  <c r="T389" i="1" s="1"/>
  <c r="P355" i="1"/>
  <c r="R355" i="1" s="1"/>
  <c r="S355" i="1" s="1"/>
  <c r="T355" i="1" s="1"/>
  <c r="Q469" i="1"/>
  <c r="P469" i="1"/>
  <c r="R469" i="1" s="1"/>
  <c r="S469" i="1" s="1"/>
  <c r="T469" i="1" s="1"/>
  <c r="P531" i="1"/>
  <c r="R531" i="1" s="1"/>
  <c r="S531" i="1" s="1"/>
  <c r="T531" i="1" s="1"/>
  <c r="Q505" i="1"/>
  <c r="P505" i="1"/>
  <c r="R505" i="1" s="1"/>
  <c r="S505" i="1" s="1"/>
  <c r="T505" i="1" s="1"/>
  <c r="P445" i="1"/>
  <c r="Q380" i="1"/>
  <c r="P380" i="1"/>
  <c r="R380" i="1" s="1"/>
  <c r="S380" i="1" s="1"/>
  <c r="T380" i="1" s="1"/>
  <c r="P359" i="1"/>
  <c r="R359" i="1" s="1"/>
  <c r="S359" i="1" s="1"/>
  <c r="T359" i="1" s="1"/>
  <c r="P374" i="1"/>
  <c r="R374" i="1" s="1"/>
  <c r="S374" i="1" s="1"/>
  <c r="T374" i="1" s="1"/>
  <c r="Q348" i="1"/>
  <c r="P348" i="1"/>
  <c r="R348" i="1" s="1"/>
  <c r="S348" i="1" s="1"/>
  <c r="T348" i="1" s="1"/>
  <c r="Q529" i="1"/>
  <c r="P529" i="1"/>
  <c r="R529" i="1" s="1"/>
  <c r="S529" i="1" s="1"/>
  <c r="T529" i="1" s="1"/>
  <c r="P449" i="1"/>
  <c r="R449" i="1" s="1"/>
  <c r="S449" i="1" s="1"/>
  <c r="T449" i="1" s="1"/>
  <c r="Q186" i="1"/>
  <c r="X186" i="1" s="1"/>
  <c r="P186" i="1"/>
  <c r="Q18" i="1"/>
  <c r="P18" i="1"/>
  <c r="R18" i="1" s="1"/>
  <c r="S18" i="1" s="1"/>
  <c r="T18" i="1" s="1"/>
  <c r="P334" i="1"/>
  <c r="R334" i="1" s="1"/>
  <c r="S334" i="1" s="1"/>
  <c r="T334" i="1" s="1"/>
  <c r="Q260" i="1"/>
  <c r="P260" i="1"/>
  <c r="R260" i="1" s="1"/>
  <c r="S260" i="1" s="1"/>
  <c r="T260" i="1" s="1"/>
  <c r="P125" i="1"/>
  <c r="P224" i="1"/>
  <c r="R224" i="1" s="1"/>
  <c r="S224" i="1" s="1"/>
  <c r="T224" i="1" s="1"/>
  <c r="Q364" i="1"/>
  <c r="P364" i="1"/>
  <c r="R364" i="1" s="1"/>
  <c r="S364" i="1" s="1"/>
  <c r="T364" i="1" s="1"/>
  <c r="Q204" i="1"/>
  <c r="P204" i="1"/>
  <c r="R204" i="1" s="1"/>
  <c r="S204" i="1" s="1"/>
  <c r="T204" i="1" s="1"/>
  <c r="Q322" i="1"/>
  <c r="P322" i="1"/>
  <c r="P295" i="1"/>
  <c r="R295" i="1" s="1"/>
  <c r="S295" i="1" s="1"/>
  <c r="T295" i="1" s="1"/>
  <c r="Q198" i="1"/>
  <c r="P198" i="1"/>
  <c r="R198" i="1" s="1"/>
  <c r="S198" i="1" s="1"/>
  <c r="T198" i="1" s="1"/>
  <c r="P65" i="1"/>
  <c r="Q297" i="1"/>
  <c r="X297" i="1" s="1"/>
  <c r="P297" i="1"/>
  <c r="Q94" i="1"/>
  <c r="P94" i="1"/>
  <c r="R94" i="1" s="1"/>
  <c r="S94" i="1" s="1"/>
  <c r="T94" i="1" s="1"/>
  <c r="P160" i="1"/>
  <c r="R160" i="1" s="1"/>
  <c r="S160" i="1" s="1"/>
  <c r="T160" i="1" s="1"/>
  <c r="P49" i="1"/>
  <c r="P25" i="1"/>
  <c r="R25" i="1" s="1"/>
  <c r="S25" i="1" s="1"/>
  <c r="T25" i="1" s="1"/>
  <c r="P167" i="1"/>
  <c r="Q124" i="1"/>
  <c r="P124" i="1"/>
  <c r="R124" i="1" s="1"/>
  <c r="S124" i="1" s="1"/>
  <c r="T124" i="1" s="1"/>
  <c r="Q97" i="1"/>
  <c r="P97" i="1"/>
  <c r="R97" i="1" s="1"/>
  <c r="S97" i="1" s="1"/>
  <c r="T97" i="1" s="1"/>
  <c r="P180" i="1"/>
  <c r="R180" i="1" s="1"/>
  <c r="S180" i="1" s="1"/>
  <c r="T180" i="1" s="1"/>
  <c r="Q101" i="1"/>
  <c r="P101" i="1"/>
  <c r="R101" i="1" s="1"/>
  <c r="S101" i="1" s="1"/>
  <c r="T101" i="1" s="1"/>
  <c r="P113" i="1"/>
  <c r="R113" i="1" s="1"/>
  <c r="S113" i="1" s="1"/>
  <c r="T113" i="1" s="1"/>
  <c r="P44" i="1"/>
  <c r="R44" i="1" s="1"/>
  <c r="S44" i="1" s="1"/>
  <c r="T44" i="1" s="1"/>
  <c r="P55" i="1"/>
  <c r="R55" i="1" s="1"/>
  <c r="S55" i="1" s="1"/>
  <c r="T55" i="1" s="1"/>
  <c r="Q62" i="1"/>
  <c r="P62" i="1"/>
  <c r="R62" i="1" s="1"/>
  <c r="S62" i="1" s="1"/>
  <c r="T62" i="1" s="1"/>
  <c r="Q33" i="1"/>
  <c r="P33" i="1"/>
  <c r="R33" i="1" s="1"/>
  <c r="S33" i="1" s="1"/>
  <c r="T33" i="1" s="1"/>
  <c r="P76" i="1"/>
  <c r="R76" i="1" s="1"/>
  <c r="S76" i="1" s="1"/>
  <c r="T76" i="1" s="1"/>
  <c r="P41" i="1"/>
  <c r="R41" i="1" s="1"/>
  <c r="P732" i="1"/>
  <c r="R732" i="1" s="1"/>
  <c r="S732" i="1" s="1"/>
  <c r="T732" i="1" s="1"/>
  <c r="Q705" i="1"/>
  <c r="P705" i="1"/>
  <c r="R705" i="1" s="1"/>
  <c r="S705" i="1" s="1"/>
  <c r="T705" i="1" s="1"/>
  <c r="Q666" i="1"/>
  <c r="X666" i="1" s="1"/>
  <c r="P666" i="1"/>
  <c r="R666" i="1" s="1"/>
  <c r="S666" i="1" s="1"/>
  <c r="T666" i="1" s="1"/>
  <c r="Q734" i="1"/>
  <c r="P734" i="1"/>
  <c r="R734" i="1" s="1"/>
  <c r="S734" i="1" s="1"/>
  <c r="T734" i="1" s="1"/>
  <c r="P757" i="1"/>
  <c r="Q680" i="1"/>
  <c r="P680" i="1"/>
  <c r="P781" i="1"/>
  <c r="R781" i="1" s="1"/>
  <c r="S781" i="1" s="1"/>
  <c r="T781" i="1" s="1"/>
  <c r="Q781" i="1"/>
  <c r="Q747" i="1"/>
  <c r="P747" i="1"/>
  <c r="R747" i="1" s="1"/>
  <c r="S747" i="1" s="1"/>
  <c r="T747" i="1" s="1"/>
  <c r="Q684" i="1"/>
  <c r="P684" i="1"/>
  <c r="R684" i="1" s="1"/>
  <c r="S684" i="1" s="1"/>
  <c r="T684" i="1" s="1"/>
  <c r="Q525" i="1"/>
  <c r="P525" i="1"/>
  <c r="R525" i="1" s="1"/>
  <c r="S525" i="1" s="1"/>
  <c r="T525" i="1" s="1"/>
  <c r="Q502" i="1"/>
  <c r="P502" i="1"/>
  <c r="R502" i="1" s="1"/>
  <c r="S502" i="1" s="1"/>
  <c r="T502" i="1" s="1"/>
  <c r="Q446" i="1"/>
  <c r="X446" i="1" s="1"/>
  <c r="P446" i="1"/>
  <c r="Q303" i="1"/>
  <c r="X303" i="1" s="1"/>
  <c r="P303" i="1"/>
  <c r="Q412" i="1"/>
  <c r="P412" i="1"/>
  <c r="R412" i="1" s="1"/>
  <c r="S412" i="1" s="1"/>
  <c r="T412" i="1" s="1"/>
  <c r="Q382" i="1"/>
  <c r="P382" i="1"/>
  <c r="Q568" i="1"/>
  <c r="X568" i="1" s="1"/>
  <c r="P568" i="1"/>
  <c r="R568" i="1" s="1"/>
  <c r="S568" i="1" s="1"/>
  <c r="T568" i="1" s="1"/>
  <c r="Q507" i="1"/>
  <c r="P507" i="1"/>
  <c r="Q450" i="1"/>
  <c r="X450" i="1" s="1"/>
  <c r="P450" i="1"/>
  <c r="P379" i="1"/>
  <c r="R379" i="1" s="1"/>
  <c r="S379" i="1" s="1"/>
  <c r="T379" i="1" s="1"/>
  <c r="Q520" i="1"/>
  <c r="P520" i="1"/>
  <c r="Q392" i="1"/>
  <c r="P392" i="1"/>
  <c r="R392" i="1" s="1"/>
  <c r="S392" i="1" s="1"/>
  <c r="T392" i="1" s="1"/>
  <c r="Q569" i="1"/>
  <c r="X569" i="1" s="1"/>
  <c r="P569" i="1"/>
  <c r="R569" i="1" s="1"/>
  <c r="S569" i="1" s="1"/>
  <c r="T569" i="1" s="1"/>
  <c r="Q417" i="1"/>
  <c r="P417" i="1"/>
  <c r="P534" i="1"/>
  <c r="P516" i="1"/>
  <c r="Q411" i="1"/>
  <c r="P411" i="1"/>
  <c r="Q501" i="1"/>
  <c r="P501" i="1"/>
  <c r="R501" i="1" s="1"/>
  <c r="S501" i="1" s="1"/>
  <c r="T501" i="1" s="1"/>
  <c r="Q421" i="1"/>
  <c r="P421" i="1"/>
  <c r="R421" i="1" s="1"/>
  <c r="S421" i="1" s="1"/>
  <c r="T421" i="1" s="1"/>
  <c r="P397" i="1"/>
  <c r="R397" i="1" s="1"/>
  <c r="S397" i="1" s="1"/>
  <c r="T397" i="1" s="1"/>
  <c r="P546" i="1"/>
  <c r="R546" i="1" s="1"/>
  <c r="S546" i="1" s="1"/>
  <c r="T546" i="1" s="1"/>
  <c r="Q552" i="1"/>
  <c r="P552" i="1"/>
  <c r="R552" i="1" s="1"/>
  <c r="S552" i="1" s="1"/>
  <c r="T552" i="1" s="1"/>
  <c r="P323" i="1"/>
  <c r="R323" i="1" s="1"/>
  <c r="S323" i="1" s="1"/>
  <c r="T323" i="1" s="1"/>
  <c r="Q292" i="1"/>
  <c r="P292" i="1"/>
  <c r="R292" i="1" s="1"/>
  <c r="S292" i="1" s="1"/>
  <c r="T292" i="1" s="1"/>
  <c r="P238" i="1"/>
  <c r="R238" i="1" s="1"/>
  <c r="S238" i="1" s="1"/>
  <c r="T238" i="1" s="1"/>
  <c r="P120" i="1"/>
  <c r="P341" i="1"/>
  <c r="R341" i="1" s="1"/>
  <c r="S341" i="1" s="1"/>
  <c r="T341" i="1" s="1"/>
  <c r="Q258" i="1"/>
  <c r="P258" i="1"/>
  <c r="R258" i="1" s="1"/>
  <c r="S258" i="1" s="1"/>
  <c r="T258" i="1" s="1"/>
  <c r="Q220" i="1"/>
  <c r="P220" i="1"/>
  <c r="Q337" i="1"/>
  <c r="P337" i="1"/>
  <c r="R337" i="1" s="1"/>
  <c r="S337" i="1" s="1"/>
  <c r="T337" i="1" s="1"/>
  <c r="P312" i="1"/>
  <c r="R312" i="1" s="1"/>
  <c r="S312" i="1" s="1"/>
  <c r="T312" i="1" s="1"/>
  <c r="P288" i="1"/>
  <c r="R288" i="1" s="1"/>
  <c r="S288" i="1" s="1"/>
  <c r="T288" i="1" s="1"/>
  <c r="Q236" i="1"/>
  <c r="P236" i="1"/>
  <c r="R236" i="1" s="1"/>
  <c r="S236" i="1" s="1"/>
  <c r="T236" i="1" s="1"/>
  <c r="Q242" i="1"/>
  <c r="P242" i="1"/>
  <c r="R242" i="1" s="1"/>
  <c r="S242" i="1" s="1"/>
  <c r="T242" i="1" s="1"/>
  <c r="Q30" i="1"/>
  <c r="P30" i="1"/>
  <c r="R30" i="1" s="1"/>
  <c r="S30" i="1" s="1"/>
  <c r="T30" i="1" s="1"/>
  <c r="Q335" i="1"/>
  <c r="X335" i="1" s="1"/>
  <c r="P335" i="1"/>
  <c r="Q219" i="1"/>
  <c r="P219" i="1"/>
  <c r="R219" i="1" s="1"/>
  <c r="S219" i="1" s="1"/>
  <c r="T219" i="1" s="1"/>
  <c r="P179" i="1"/>
  <c r="R179" i="1" s="1"/>
  <c r="S179" i="1" s="1"/>
  <c r="T179" i="1" s="1"/>
  <c r="Q342" i="1"/>
  <c r="P342" i="1"/>
  <c r="R342" i="1" s="1"/>
  <c r="S342" i="1" s="1"/>
  <c r="T342" i="1" s="1"/>
  <c r="Q320" i="1"/>
  <c r="P320" i="1"/>
  <c r="R320" i="1" s="1"/>
  <c r="S320" i="1" s="1"/>
  <c r="T320" i="1" s="1"/>
  <c r="Q187" i="1"/>
  <c r="P187" i="1"/>
  <c r="Q214" i="1"/>
  <c r="P214" i="1"/>
  <c r="R214" i="1" s="1"/>
  <c r="S214" i="1" s="1"/>
  <c r="T214" i="1" s="1"/>
  <c r="Q178" i="1"/>
  <c r="P178" i="1"/>
  <c r="R178" i="1" s="1"/>
  <c r="S178" i="1" s="1"/>
  <c r="T178" i="1" s="1"/>
  <c r="Q40" i="1"/>
  <c r="P40" i="1"/>
  <c r="R40" i="1" s="1"/>
  <c r="S40" i="1" s="1"/>
  <c r="T40" i="1" s="1"/>
  <c r="Q147" i="1"/>
  <c r="P147" i="1"/>
  <c r="R147" i="1" s="1"/>
  <c r="S147" i="1" s="1"/>
  <c r="T147" i="1" s="1"/>
  <c r="Q102" i="1"/>
  <c r="P102" i="1"/>
  <c r="R102" i="1" s="1"/>
  <c r="S102" i="1" s="1"/>
  <c r="T102" i="1" s="1"/>
  <c r="Q190" i="1"/>
  <c r="P190" i="1"/>
  <c r="R190" i="1" s="1"/>
  <c r="S190" i="1" s="1"/>
  <c r="T190" i="1" s="1"/>
  <c r="P154" i="1"/>
  <c r="P177" i="1"/>
  <c r="R177" i="1" s="1"/>
  <c r="S177" i="1" s="1"/>
  <c r="T177" i="1" s="1"/>
  <c r="Q110" i="1"/>
  <c r="P110" i="1"/>
  <c r="R110" i="1" s="1"/>
  <c r="S110" i="1" s="1"/>
  <c r="T110" i="1" s="1"/>
  <c r="Q77" i="1"/>
  <c r="P77" i="1"/>
  <c r="R77" i="1" s="1"/>
  <c r="S77" i="1" s="1"/>
  <c r="T77" i="1" s="1"/>
  <c r="Q158" i="1"/>
  <c r="P158" i="1"/>
  <c r="Q128" i="1"/>
  <c r="P128" i="1"/>
  <c r="R128" i="1" s="1"/>
  <c r="S128" i="1" s="1"/>
  <c r="T128" i="1" s="1"/>
  <c r="P81" i="1"/>
  <c r="R81" i="1" s="1"/>
  <c r="S81" i="1" s="1"/>
  <c r="T81" i="1" s="1"/>
  <c r="P165" i="1"/>
  <c r="R165" i="1" s="1"/>
  <c r="P91" i="1"/>
  <c r="P61" i="1"/>
  <c r="R61" i="1" s="1"/>
  <c r="S61" i="1" s="1"/>
  <c r="T61" i="1" s="1"/>
  <c r="P174" i="1"/>
  <c r="Q148" i="1"/>
  <c r="X148" i="1" s="1"/>
  <c r="P148" i="1"/>
  <c r="Q99" i="1"/>
  <c r="P99" i="1"/>
  <c r="R99" i="1" s="1"/>
  <c r="S99" i="1" s="1"/>
  <c r="T99" i="1" s="1"/>
  <c r="Q138" i="1"/>
  <c r="P138" i="1"/>
  <c r="R138" i="1" s="1"/>
  <c r="S138" i="1" s="1"/>
  <c r="T138" i="1" s="1"/>
  <c r="Q111" i="1"/>
  <c r="P111" i="1"/>
  <c r="Q63" i="1"/>
  <c r="P63" i="1"/>
  <c r="R63" i="1" s="1"/>
  <c r="S63" i="1" s="1"/>
  <c r="T63" i="1" s="1"/>
  <c r="Q22" i="1"/>
  <c r="P22" i="1"/>
  <c r="R22" i="1" s="1"/>
  <c r="S22" i="1" s="1"/>
  <c r="T22" i="1" s="1"/>
  <c r="P51" i="1"/>
  <c r="R51" i="1" s="1"/>
  <c r="S51" i="1" s="1"/>
  <c r="T51" i="1" s="1"/>
  <c r="Q12" i="1"/>
  <c r="P12" i="1"/>
  <c r="R12" i="1" s="1"/>
  <c r="S12" i="1" s="1"/>
  <c r="T12" i="1" s="1"/>
  <c r="Q60" i="1"/>
  <c r="P60" i="1"/>
  <c r="R60" i="1" s="1"/>
  <c r="S60" i="1" s="1"/>
  <c r="T60" i="1" s="1"/>
  <c r="P31" i="1"/>
  <c r="R31" i="1" s="1"/>
  <c r="S31" i="1" s="1"/>
  <c r="T31" i="1" s="1"/>
  <c r="Q13" i="1"/>
  <c r="P13" i="1"/>
  <c r="R13" i="1" s="1"/>
  <c r="S13" i="1" s="1"/>
  <c r="T13" i="1" s="1"/>
  <c r="Q758" i="1"/>
  <c r="P758" i="1"/>
  <c r="R758" i="1" s="1"/>
  <c r="S758" i="1" s="1"/>
  <c r="T758" i="1" s="1"/>
  <c r="Q176" i="1"/>
  <c r="X176" i="1" s="1"/>
  <c r="P176" i="1"/>
  <c r="Q109" i="1"/>
  <c r="P109" i="1"/>
  <c r="R109" i="1" s="1"/>
  <c r="S109" i="1" s="1"/>
  <c r="T109" i="1" s="1"/>
  <c r="P181" i="1"/>
  <c r="R181" i="1" s="1"/>
  <c r="S181" i="1" s="1"/>
  <c r="T181" i="1" s="1"/>
  <c r="P26" i="1"/>
  <c r="R26" i="1" s="1"/>
  <c r="S26" i="1" s="1"/>
  <c r="T26" i="1" s="1"/>
  <c r="Q216" i="1"/>
  <c r="P216" i="1"/>
  <c r="R216" i="1" s="1"/>
  <c r="S216" i="1" s="1"/>
  <c r="T216" i="1" s="1"/>
  <c r="P184" i="1"/>
  <c r="R184" i="1" s="1"/>
  <c r="S184" i="1" s="1"/>
  <c r="T184" i="1" s="1"/>
  <c r="Q156" i="1"/>
  <c r="P156" i="1"/>
  <c r="R156" i="1" s="1"/>
  <c r="S156" i="1" s="1"/>
  <c r="T156" i="1" s="1"/>
  <c r="Q126" i="1"/>
  <c r="P126" i="1"/>
  <c r="R126" i="1" s="1"/>
  <c r="S126" i="1" s="1"/>
  <c r="T126" i="1" s="1"/>
  <c r="P56" i="1"/>
  <c r="R56" i="1" s="1"/>
  <c r="S56" i="1" s="1"/>
  <c r="T56" i="1" s="1"/>
  <c r="Q146" i="1"/>
  <c r="P146" i="1"/>
  <c r="R146" i="1" s="1"/>
  <c r="S146" i="1" s="1"/>
  <c r="T146" i="1" s="1"/>
  <c r="Q107" i="1"/>
  <c r="P107" i="1"/>
  <c r="R107" i="1" s="1"/>
  <c r="S107" i="1" s="1"/>
  <c r="T107" i="1" s="1"/>
  <c r="P32" i="1"/>
  <c r="R32" i="1" s="1"/>
  <c r="S32" i="1" s="1"/>
  <c r="T32" i="1" s="1"/>
  <c r="Q20" i="1"/>
  <c r="P20" i="1"/>
  <c r="R20" i="1" s="1"/>
  <c r="S20" i="1" s="1"/>
  <c r="T20" i="1" s="1"/>
  <c r="P116" i="1"/>
  <c r="R116" i="1" s="1"/>
  <c r="S116" i="1" s="1"/>
  <c r="T116" i="1" s="1"/>
  <c r="Q57" i="1"/>
  <c r="P57" i="1"/>
  <c r="Q721" i="1"/>
  <c r="P721" i="1"/>
  <c r="R721" i="1" s="1"/>
  <c r="S721" i="1" s="1"/>
  <c r="T721" i="1" s="1"/>
  <c r="Q730" i="1"/>
  <c r="P730" i="1"/>
  <c r="R730" i="1" s="1"/>
  <c r="S730" i="1" s="1"/>
  <c r="T730" i="1" s="1"/>
  <c r="Q547" i="1"/>
  <c r="P547" i="1"/>
  <c r="R547" i="1" s="1"/>
  <c r="S547" i="1" s="1"/>
  <c r="T547" i="1" s="1"/>
  <c r="Q617" i="1"/>
  <c r="P617" i="1"/>
  <c r="R617" i="1" s="1"/>
  <c r="S617" i="1" s="1"/>
  <c r="T617" i="1" s="1"/>
  <c r="Q754" i="1"/>
  <c r="P754" i="1"/>
  <c r="R754" i="1" s="1"/>
  <c r="S754" i="1" s="1"/>
  <c r="T754" i="1" s="1"/>
  <c r="Q442" i="1"/>
  <c r="X442" i="1" s="1"/>
  <c r="P442" i="1"/>
  <c r="P308" i="1"/>
  <c r="R308" i="1" s="1"/>
  <c r="S308" i="1" s="1"/>
  <c r="T308" i="1" s="1"/>
  <c r="P345" i="1"/>
  <c r="R345" i="1" s="1"/>
  <c r="S345" i="1" s="1"/>
  <c r="T345" i="1" s="1"/>
  <c r="Q419" i="1"/>
  <c r="Q534" i="1"/>
  <c r="Q17" i="1"/>
  <c r="X17" i="1" s="1"/>
  <c r="P17" i="1"/>
  <c r="Q612" i="1"/>
  <c r="X612" i="1" s="1"/>
  <c r="P612" i="1"/>
  <c r="R612" i="1" s="1"/>
  <c r="S612" i="1" s="1"/>
  <c r="T612" i="1" s="1"/>
  <c r="P423" i="1"/>
  <c r="R423" i="1" s="1"/>
  <c r="S423" i="1" s="1"/>
  <c r="T423" i="1" s="1"/>
  <c r="Q683" i="1"/>
  <c r="P683" i="1"/>
  <c r="R683" i="1" s="1"/>
  <c r="S683" i="1" s="1"/>
  <c r="T683" i="1" s="1"/>
  <c r="Q713" i="1"/>
  <c r="P713" i="1"/>
  <c r="R713" i="1" s="1"/>
  <c r="S713" i="1" s="1"/>
  <c r="T713" i="1" s="1"/>
  <c r="Q748" i="1"/>
  <c r="P748" i="1"/>
  <c r="Q623" i="1"/>
  <c r="X623" i="1" s="1"/>
  <c r="P623" i="1"/>
  <c r="R623" i="1" s="1"/>
  <c r="S623" i="1" s="1"/>
  <c r="T623" i="1" s="1"/>
  <c r="Q678" i="1"/>
  <c r="X678" i="1" s="1"/>
  <c r="P678" i="1"/>
  <c r="R678" i="1" s="1"/>
  <c r="S678" i="1" s="1"/>
  <c r="T678" i="1" s="1"/>
  <c r="Q701" i="1"/>
  <c r="P701" i="1"/>
  <c r="R701" i="1" s="1"/>
  <c r="S701" i="1" s="1"/>
  <c r="T701" i="1" s="1"/>
  <c r="P729" i="1"/>
  <c r="R729" i="1" s="1"/>
  <c r="S729" i="1" s="1"/>
  <c r="T729" i="1" s="1"/>
  <c r="Q735" i="1"/>
  <c r="P735" i="1"/>
  <c r="R735" i="1" s="1"/>
  <c r="S735" i="1" s="1"/>
  <c r="T735" i="1" s="1"/>
  <c r="Q717" i="1"/>
  <c r="P717" i="1"/>
  <c r="R717" i="1" s="1"/>
  <c r="S717" i="1" s="1"/>
  <c r="T717" i="1" s="1"/>
  <c r="P554" i="1"/>
  <c r="R554" i="1" s="1"/>
  <c r="S554" i="1" s="1"/>
  <c r="T554" i="1" s="1"/>
  <c r="P726" i="1"/>
  <c r="R726" i="1" s="1"/>
  <c r="S726" i="1" s="1"/>
  <c r="T726" i="1" s="1"/>
  <c r="Q751" i="1"/>
  <c r="P751" i="1"/>
  <c r="R751" i="1" s="1"/>
  <c r="S751" i="1" s="1"/>
  <c r="T751" i="1" s="1"/>
  <c r="Q675" i="1"/>
  <c r="X675" i="1" s="1"/>
  <c r="P675" i="1"/>
  <c r="R675" i="1" s="1"/>
  <c r="S675" i="1" s="1"/>
  <c r="T675" i="1" s="1"/>
  <c r="Q691" i="1"/>
  <c r="P691" i="1"/>
  <c r="R691" i="1" s="1"/>
  <c r="S691" i="1" s="1"/>
  <c r="T691" i="1" s="1"/>
  <c r="Q577" i="1"/>
  <c r="X577" i="1" s="1"/>
  <c r="P577" i="1"/>
  <c r="R577" i="1" s="1"/>
  <c r="S577" i="1" s="1"/>
  <c r="T577" i="1" s="1"/>
  <c r="Q251" i="1"/>
  <c r="P251" i="1"/>
  <c r="R251" i="1" s="1"/>
  <c r="S251" i="1" s="1"/>
  <c r="T251" i="1" s="1"/>
  <c r="Q378" i="1"/>
  <c r="P378" i="1"/>
  <c r="R378" i="1" s="1"/>
  <c r="S378" i="1" s="1"/>
  <c r="T378" i="1" s="1"/>
  <c r="Q503" i="1"/>
  <c r="P503" i="1"/>
  <c r="R503" i="1" s="1"/>
  <c r="S503" i="1" s="1"/>
  <c r="T503" i="1" s="1"/>
  <c r="P441" i="1"/>
  <c r="R441" i="1" s="1"/>
  <c r="S441" i="1" s="1"/>
  <c r="T441" i="1" s="1"/>
  <c r="Q376" i="1"/>
  <c r="P376" i="1"/>
  <c r="R376" i="1" s="1"/>
  <c r="S376" i="1" s="1"/>
  <c r="T376" i="1" s="1"/>
  <c r="Q326" i="1"/>
  <c r="P326" i="1"/>
  <c r="R326" i="1" s="1"/>
  <c r="S326" i="1" s="1"/>
  <c r="T326" i="1" s="1"/>
  <c r="P228" i="1"/>
  <c r="R228" i="1" s="1"/>
  <c r="S228" i="1" s="1"/>
  <c r="T228" i="1" s="1"/>
  <c r="Q384" i="1"/>
  <c r="P384" i="1"/>
  <c r="R384" i="1" s="1"/>
  <c r="S384" i="1" s="1"/>
  <c r="T384" i="1" s="1"/>
  <c r="Q500" i="1"/>
  <c r="P500" i="1"/>
  <c r="R500" i="1" s="1"/>
  <c r="S500" i="1" s="1"/>
  <c r="T500" i="1" s="1"/>
  <c r="Q555" i="1"/>
  <c r="P555" i="1"/>
  <c r="Q512" i="1"/>
  <c r="P512" i="1"/>
  <c r="R512" i="1" s="1"/>
  <c r="S512" i="1" s="1"/>
  <c r="T512" i="1" s="1"/>
  <c r="P487" i="1"/>
  <c r="P432" i="1"/>
  <c r="Q407" i="1"/>
  <c r="P407" i="1"/>
  <c r="R407" i="1" s="1"/>
  <c r="S407" i="1" s="1"/>
  <c r="T407" i="1" s="1"/>
  <c r="Q385" i="1"/>
  <c r="P385" i="1"/>
  <c r="R385" i="1" s="1"/>
  <c r="S385" i="1" s="1"/>
  <c r="T385" i="1" s="1"/>
  <c r="Q549" i="1"/>
  <c r="P549" i="1"/>
  <c r="R549" i="1" s="1"/>
  <c r="S549" i="1" s="1"/>
  <c r="T549" i="1" s="1"/>
  <c r="Q418" i="1"/>
  <c r="P418" i="1"/>
  <c r="R418" i="1" s="1"/>
  <c r="S418" i="1" s="1"/>
  <c r="T418" i="1" s="1"/>
  <c r="Q371" i="1"/>
  <c r="P371" i="1"/>
  <c r="P521" i="1"/>
  <c r="Q466" i="1"/>
  <c r="P466" i="1"/>
  <c r="R466" i="1" s="1"/>
  <c r="S466" i="1" s="1"/>
  <c r="T466" i="1" s="1"/>
  <c r="Q294" i="1"/>
  <c r="P294" i="1"/>
  <c r="R294" i="1" s="1"/>
  <c r="S294" i="1" s="1"/>
  <c r="T294" i="1" s="1"/>
  <c r="Q570" i="1"/>
  <c r="X570" i="1" s="1"/>
  <c r="P570" i="1"/>
  <c r="R570" i="1" s="1"/>
  <c r="S570" i="1" s="1"/>
  <c r="T570" i="1" s="1"/>
  <c r="P467" i="1"/>
  <c r="R467" i="1" s="1"/>
  <c r="S467" i="1" s="1"/>
  <c r="T467" i="1" s="1"/>
  <c r="P369" i="1"/>
  <c r="R369" i="1" s="1"/>
  <c r="S369" i="1" s="1"/>
  <c r="T369" i="1" s="1"/>
  <c r="Q230" i="1"/>
  <c r="P230" i="1"/>
  <c r="R230" i="1" s="1"/>
  <c r="S230" i="1" s="1"/>
  <c r="T230" i="1" s="1"/>
  <c r="P306" i="1"/>
  <c r="R306" i="1" s="1"/>
  <c r="S306" i="1" s="1"/>
  <c r="T306" i="1" s="1"/>
  <c r="Q212" i="1"/>
  <c r="P212" i="1"/>
  <c r="R212" i="1" s="1"/>
  <c r="S212" i="1" s="1"/>
  <c r="T212" i="1" s="1"/>
  <c r="P96" i="1"/>
  <c r="R96" i="1" s="1"/>
  <c r="S96" i="1" s="1"/>
  <c r="T96" i="1" s="1"/>
  <c r="Q360" i="1"/>
  <c r="P360" i="1"/>
  <c r="R360" i="1" s="1"/>
  <c r="S360" i="1" s="1"/>
  <c r="T360" i="1" s="1"/>
  <c r="Q332" i="1"/>
  <c r="P332" i="1"/>
  <c r="R332" i="1" s="1"/>
  <c r="S332" i="1" s="1"/>
  <c r="T332" i="1" s="1"/>
  <c r="Q264" i="1"/>
  <c r="P264" i="1"/>
  <c r="R264" i="1" s="1"/>
  <c r="S264" i="1" s="1"/>
  <c r="T264" i="1" s="1"/>
  <c r="Q286" i="1"/>
  <c r="P286" i="1"/>
  <c r="R286" i="1" s="1"/>
  <c r="S286" i="1" s="1"/>
  <c r="T286" i="1" s="1"/>
  <c r="P325" i="1"/>
  <c r="R325" i="1" s="1"/>
  <c r="S325" i="1" s="1"/>
  <c r="T325" i="1" s="1"/>
  <c r="Q291" i="1"/>
  <c r="P291" i="1"/>
  <c r="R291" i="1" s="1"/>
  <c r="S291" i="1" s="1"/>
  <c r="T291" i="1" s="1"/>
  <c r="P246" i="1"/>
  <c r="R246" i="1" s="1"/>
  <c r="S246" i="1" s="1"/>
  <c r="T246" i="1" s="1"/>
  <c r="Q243" i="1"/>
  <c r="P243" i="1"/>
  <c r="Q209" i="1"/>
  <c r="P209" i="1"/>
  <c r="R209" i="1" s="1"/>
  <c r="S209" i="1" s="1"/>
  <c r="T209" i="1" s="1"/>
  <c r="Q372" i="1"/>
  <c r="P372" i="1"/>
  <c r="R372" i="1" s="1"/>
  <c r="S372" i="1" s="1"/>
  <c r="T372" i="1" s="1"/>
  <c r="P263" i="1"/>
  <c r="R263" i="1" s="1"/>
  <c r="S263" i="1" s="1"/>
  <c r="T263" i="1" s="1"/>
  <c r="Q196" i="1"/>
  <c r="P196" i="1"/>
  <c r="R196" i="1" s="1"/>
  <c r="S196" i="1" s="1"/>
  <c r="T196" i="1" s="1"/>
  <c r="P170" i="1"/>
  <c r="R170" i="1" s="1"/>
  <c r="S170" i="1" s="1"/>
  <c r="T170" i="1" s="1"/>
  <c r="Q136" i="1"/>
  <c r="P136" i="1"/>
  <c r="R136" i="1" s="1"/>
  <c r="S136" i="1" s="1"/>
  <c r="T136" i="1" s="1"/>
  <c r="Q105" i="1"/>
  <c r="P105" i="1"/>
  <c r="R105" i="1" s="1"/>
  <c r="S105" i="1" s="1"/>
  <c r="T105" i="1" s="1"/>
  <c r="P15" i="1"/>
  <c r="R15" i="1" s="1"/>
  <c r="S15" i="1" s="1"/>
  <c r="T15" i="1" s="1"/>
  <c r="Q143" i="1"/>
  <c r="P143" i="1"/>
  <c r="R143" i="1" s="1"/>
  <c r="S143" i="1" s="1"/>
  <c r="T143" i="1" s="1"/>
  <c r="Q222" i="1"/>
  <c r="P222" i="1"/>
  <c r="R222" i="1" s="1"/>
  <c r="S222" i="1" s="1"/>
  <c r="T222" i="1" s="1"/>
  <c r="Q112" i="1"/>
  <c r="P112" i="1"/>
  <c r="R112" i="1" s="1"/>
  <c r="S112" i="1" s="1"/>
  <c r="T112" i="1" s="1"/>
  <c r="P150" i="1"/>
  <c r="Q121" i="1"/>
  <c r="P121" i="1"/>
  <c r="Q72" i="1"/>
  <c r="P72" i="1"/>
  <c r="R72" i="1" s="1"/>
  <c r="S72" i="1" s="1"/>
  <c r="T72" i="1" s="1"/>
  <c r="P85" i="1"/>
  <c r="R85" i="1" s="1"/>
  <c r="S85" i="1" s="1"/>
  <c r="T85" i="1" s="1"/>
  <c r="Q142" i="1"/>
  <c r="P142" i="1"/>
  <c r="R142" i="1" s="1"/>
  <c r="S142" i="1" s="1"/>
  <c r="T142" i="1" s="1"/>
  <c r="Q48" i="1"/>
  <c r="P48" i="1"/>
  <c r="R48" i="1" s="1"/>
  <c r="S48" i="1" s="1"/>
  <c r="T48" i="1" s="1"/>
  <c r="Q163" i="1"/>
  <c r="P163" i="1"/>
  <c r="R163" i="1" s="1"/>
  <c r="S163" i="1" s="1"/>
  <c r="T163" i="1" s="1"/>
  <c r="Q58" i="1"/>
  <c r="X58" i="1" s="1"/>
  <c r="P58" i="1"/>
  <c r="Q114" i="1"/>
  <c r="P114" i="1"/>
  <c r="Q87" i="1"/>
  <c r="P87" i="1"/>
  <c r="R87" i="1" s="1"/>
  <c r="S87" i="1" s="1"/>
  <c r="T87" i="1" s="1"/>
  <c r="P719" i="1"/>
  <c r="R719" i="1" s="1"/>
  <c r="S719" i="1" s="1"/>
  <c r="T719" i="1" s="1"/>
  <c r="P465" i="1"/>
  <c r="P415" i="1"/>
  <c r="P172" i="1"/>
  <c r="R172" i="1" s="1"/>
  <c r="S172" i="1" s="1"/>
  <c r="T172" i="1" s="1"/>
  <c r="Q193" i="1"/>
  <c r="P193" i="1"/>
  <c r="Q213" i="1"/>
  <c r="P213" i="1"/>
  <c r="R213" i="1" s="1"/>
  <c r="S213" i="1" s="1"/>
  <c r="T213" i="1" s="1"/>
  <c r="Q546" i="1"/>
  <c r="Q671" i="1"/>
  <c r="X671" i="1" s="1"/>
  <c r="P456" i="1"/>
  <c r="Q629" i="1"/>
  <c r="X629" i="1" s="1"/>
  <c r="P629" i="1"/>
  <c r="R629" i="1" s="1"/>
  <c r="S629" i="1" s="1"/>
  <c r="T629" i="1" s="1"/>
  <c r="Q611" i="1"/>
  <c r="X611" i="1" s="1"/>
  <c r="P611" i="1"/>
  <c r="R611" i="1" s="1"/>
  <c r="S611" i="1" s="1"/>
  <c r="T611" i="1" s="1"/>
  <c r="Q636" i="1"/>
  <c r="X636" i="1" s="1"/>
  <c r="P636" i="1"/>
  <c r="R636" i="1" s="1"/>
  <c r="S636" i="1" s="1"/>
  <c r="T636" i="1" s="1"/>
  <c r="Q674" i="1"/>
  <c r="X674" i="1" s="1"/>
  <c r="P674" i="1"/>
  <c r="R674" i="1" s="1"/>
  <c r="S674" i="1" s="1"/>
  <c r="T674" i="1" s="1"/>
  <c r="Q437" i="1"/>
  <c r="P437" i="1"/>
  <c r="R437" i="1" s="1"/>
  <c r="S437" i="1" s="1"/>
  <c r="T437" i="1" s="1"/>
  <c r="Q618" i="1"/>
  <c r="P618" i="1"/>
  <c r="R618" i="1" s="1"/>
  <c r="S618" i="1" s="1"/>
  <c r="T618" i="1" s="1"/>
  <c r="Q731" i="1"/>
  <c r="P731" i="1"/>
  <c r="Q762" i="1"/>
  <c r="P762" i="1"/>
  <c r="R762" i="1" s="1"/>
  <c r="S762" i="1" s="1"/>
  <c r="T762" i="1" s="1"/>
  <c r="Q737" i="1"/>
  <c r="P737" i="1"/>
  <c r="R737" i="1" s="1"/>
  <c r="S737" i="1" s="1"/>
  <c r="T737" i="1" s="1"/>
  <c r="Q761" i="1"/>
  <c r="P761" i="1"/>
  <c r="R761" i="1" s="1"/>
  <c r="S761" i="1" s="1"/>
  <c r="T761" i="1" s="1"/>
  <c r="Q685" i="1"/>
  <c r="P685" i="1"/>
  <c r="R685" i="1" s="1"/>
  <c r="S685" i="1" s="1"/>
  <c r="T685" i="1" s="1"/>
  <c r="P620" i="1"/>
  <c r="Q728" i="1"/>
  <c r="P728" i="1"/>
  <c r="Q532" i="1"/>
  <c r="P532" i="1"/>
  <c r="R532" i="1" s="1"/>
  <c r="S532" i="1" s="1"/>
  <c r="T532" i="1" s="1"/>
  <c r="Q616" i="1"/>
  <c r="P616" i="1"/>
  <c r="R616" i="1" s="1"/>
  <c r="S616" i="1" s="1"/>
  <c r="T616" i="1" s="1"/>
  <c r="Q575" i="1"/>
  <c r="X575" i="1" s="1"/>
  <c r="P575" i="1"/>
  <c r="R575" i="1" s="1"/>
  <c r="S575" i="1" s="1"/>
  <c r="T575" i="1" s="1"/>
  <c r="P632" i="1"/>
  <c r="R632" i="1" s="1"/>
  <c r="S632" i="1" s="1"/>
  <c r="T632" i="1" s="1"/>
  <c r="Q677" i="1"/>
  <c r="X677" i="1" s="1"/>
  <c r="P677" i="1"/>
  <c r="R677" i="1" s="1"/>
  <c r="S677" i="1" s="1"/>
  <c r="T677" i="1" s="1"/>
  <c r="P765" i="1"/>
  <c r="Q518" i="1"/>
  <c r="P518" i="1"/>
  <c r="R518" i="1" s="1"/>
  <c r="S518" i="1" s="1"/>
  <c r="T518" i="1" s="1"/>
  <c r="Q257" i="1"/>
  <c r="P257" i="1"/>
  <c r="R257" i="1" s="1"/>
  <c r="S257" i="1" s="1"/>
  <c r="T257" i="1" s="1"/>
  <c r="Q548" i="1"/>
  <c r="P548" i="1"/>
  <c r="R548" i="1" s="1"/>
  <c r="S548" i="1" s="1"/>
  <c r="T548" i="1" s="1"/>
  <c r="Q495" i="1"/>
  <c r="P495" i="1"/>
  <c r="R495" i="1" s="1"/>
  <c r="S495" i="1" s="1"/>
  <c r="T495" i="1" s="1"/>
  <c r="Q468" i="1"/>
  <c r="X468" i="1" s="1"/>
  <c r="P468" i="1"/>
  <c r="Q311" i="1"/>
  <c r="P311" i="1"/>
  <c r="R311" i="1" s="1"/>
  <c r="S311" i="1" s="1"/>
  <c r="T311" i="1" s="1"/>
  <c r="Q223" i="1"/>
  <c r="P223" i="1"/>
  <c r="R223" i="1" s="1"/>
  <c r="S223" i="1" s="1"/>
  <c r="T223" i="1" s="1"/>
  <c r="Q410" i="1"/>
  <c r="P410" i="1"/>
  <c r="R410" i="1" s="1"/>
  <c r="S410" i="1" s="1"/>
  <c r="T410" i="1" s="1"/>
  <c r="P564" i="1"/>
  <c r="R564" i="1" s="1"/>
  <c r="S564" i="1" s="1"/>
  <c r="T564" i="1" s="1"/>
  <c r="Q457" i="1"/>
  <c r="P457" i="1"/>
  <c r="R457" i="1" s="1"/>
  <c r="S457" i="1" s="1"/>
  <c r="T457" i="1" s="1"/>
  <c r="P403" i="1"/>
  <c r="R403" i="1" s="1"/>
  <c r="S403" i="1" s="1"/>
  <c r="T403" i="1" s="1"/>
  <c r="Q528" i="1"/>
  <c r="P528" i="1"/>
  <c r="R528" i="1" s="1"/>
  <c r="S528" i="1" s="1"/>
  <c r="T528" i="1" s="1"/>
  <c r="Q458" i="1"/>
  <c r="P458" i="1"/>
  <c r="Q576" i="1"/>
  <c r="X576" i="1" s="1"/>
  <c r="P576" i="1"/>
  <c r="R576" i="1" s="1"/>
  <c r="S576" i="1" s="1"/>
  <c r="T576" i="1" s="1"/>
  <c r="P524" i="1"/>
  <c r="R524" i="1" s="1"/>
  <c r="Q496" i="1"/>
  <c r="P496" i="1"/>
  <c r="R496" i="1" s="1"/>
  <c r="S496" i="1" s="1"/>
  <c r="T496" i="1" s="1"/>
  <c r="Q414" i="1"/>
  <c r="P414" i="1"/>
  <c r="R414" i="1" s="1"/>
  <c r="S414" i="1" s="1"/>
  <c r="T414" i="1" s="1"/>
  <c r="Q559" i="1"/>
  <c r="P559" i="1"/>
  <c r="R559" i="1" s="1"/>
  <c r="S559" i="1" s="1"/>
  <c r="T559" i="1" s="1"/>
  <c r="Q461" i="1"/>
  <c r="P461" i="1"/>
  <c r="R461" i="1" s="1"/>
  <c r="S461" i="1" s="1"/>
  <c r="T461" i="1" s="1"/>
  <c r="P241" i="1"/>
  <c r="Q226" i="1"/>
  <c r="P226" i="1"/>
  <c r="R226" i="1" s="1"/>
  <c r="S226" i="1" s="1"/>
  <c r="T226" i="1" s="1"/>
  <c r="Q153" i="1"/>
  <c r="P153" i="1"/>
  <c r="R153" i="1" s="1"/>
  <c r="S153" i="1" s="1"/>
  <c r="T153" i="1" s="1"/>
  <c r="Q350" i="1"/>
  <c r="P350" i="1"/>
  <c r="R350" i="1" s="1"/>
  <c r="S350" i="1" s="1"/>
  <c r="T350" i="1" s="1"/>
  <c r="Q305" i="1"/>
  <c r="P305" i="1"/>
  <c r="R305" i="1" s="1"/>
  <c r="Q210" i="1"/>
  <c r="P210" i="1"/>
  <c r="R210" i="1" s="1"/>
  <c r="S210" i="1" s="1"/>
  <c r="T210" i="1" s="1"/>
  <c r="Q90" i="1"/>
  <c r="P90" i="1"/>
  <c r="R90" i="1" s="1"/>
  <c r="S90" i="1" s="1"/>
  <c r="T90" i="1" s="1"/>
  <c r="P357" i="1"/>
  <c r="R357" i="1" s="1"/>
  <c r="S357" i="1" s="1"/>
  <c r="T357" i="1" s="1"/>
  <c r="P185" i="1"/>
  <c r="R185" i="1" s="1"/>
  <c r="S185" i="1" s="1"/>
  <c r="T185" i="1" s="1"/>
  <c r="Q233" i="1"/>
  <c r="P233" i="1"/>
  <c r="R233" i="1" s="1"/>
  <c r="S233" i="1" s="1"/>
  <c r="T233" i="1" s="1"/>
  <c r="P123" i="1"/>
  <c r="R123" i="1" s="1"/>
  <c r="S123" i="1" s="1"/>
  <c r="T123" i="1" s="1"/>
  <c r="P317" i="1"/>
  <c r="Q195" i="1"/>
  <c r="P195" i="1"/>
  <c r="R195" i="1" s="1"/>
  <c r="S195" i="1" s="1"/>
  <c r="T195" i="1" s="1"/>
  <c r="Q225" i="1"/>
  <c r="X225" i="1" s="1"/>
  <c r="P225" i="1"/>
  <c r="P194" i="1"/>
  <c r="R194" i="1" s="1"/>
  <c r="S194" i="1" s="1"/>
  <c r="T194" i="1" s="1"/>
  <c r="Q183" i="1"/>
  <c r="P183" i="1"/>
  <c r="R183" i="1" s="1"/>
  <c r="S183" i="1" s="1"/>
  <c r="T183" i="1" s="1"/>
  <c r="Q108" i="1"/>
  <c r="P108" i="1"/>
  <c r="R108" i="1" s="1"/>
  <c r="S108" i="1" s="1"/>
  <c r="T108" i="1" s="1"/>
  <c r="P79" i="1"/>
  <c r="R79" i="1" s="1"/>
  <c r="S79" i="1" s="1"/>
  <c r="T79" i="1" s="1"/>
  <c r="Q207" i="1"/>
  <c r="P207" i="1"/>
  <c r="R207" i="1" s="1"/>
  <c r="S207" i="1" s="1"/>
  <c r="T207" i="1" s="1"/>
  <c r="P144" i="1"/>
  <c r="R144" i="1" s="1"/>
  <c r="S144" i="1" s="1"/>
  <c r="T144" i="1" s="1"/>
  <c r="Q152" i="1"/>
  <c r="P152" i="1"/>
  <c r="P140" i="1"/>
  <c r="Q93" i="1"/>
  <c r="P93" i="1"/>
  <c r="Q129" i="1"/>
  <c r="P129" i="1"/>
  <c r="Q42" i="1"/>
  <c r="P42" i="1"/>
  <c r="Q723" i="1"/>
  <c r="P723" i="1"/>
  <c r="R723" i="1" s="1"/>
  <c r="S723" i="1" s="1"/>
  <c r="T723" i="1" s="1"/>
  <c r="P627" i="1"/>
  <c r="R627" i="1" s="1"/>
  <c r="S627" i="1" s="1"/>
  <c r="T627" i="1" s="1"/>
  <c r="Q608" i="1"/>
  <c r="X608" i="1" s="1"/>
  <c r="P608" i="1"/>
  <c r="R608" i="1" s="1"/>
  <c r="S608" i="1" s="1"/>
  <c r="T608" i="1" s="1"/>
  <c r="Q786" i="1"/>
  <c r="P786" i="1"/>
  <c r="R786" i="1" s="1"/>
  <c r="S786" i="1" s="1"/>
  <c r="T786" i="1" s="1"/>
  <c r="P336" i="1"/>
  <c r="R336" i="1" s="1"/>
  <c r="S336" i="1" s="1"/>
  <c r="T336" i="1" s="1"/>
  <c r="Q340" i="1"/>
  <c r="P340" i="1"/>
  <c r="R340" i="1" s="1"/>
  <c r="S340" i="1" s="1"/>
  <c r="T340" i="1" s="1"/>
  <c r="P494" i="1"/>
  <c r="R494" i="1" s="1"/>
  <c r="S494" i="1" s="1"/>
  <c r="T494" i="1" s="1"/>
  <c r="Q344" i="1"/>
  <c r="P344" i="1"/>
  <c r="R344" i="1" s="1"/>
  <c r="S344" i="1" s="1"/>
  <c r="T344" i="1" s="1"/>
  <c r="Q301" i="1"/>
  <c r="P301" i="1"/>
  <c r="Q309" i="1"/>
  <c r="P309" i="1"/>
  <c r="R309" i="1" s="1"/>
  <c r="S309" i="1" s="1"/>
  <c r="T309" i="1" s="1"/>
  <c r="Q514" i="1"/>
  <c r="P52" i="1"/>
  <c r="Q693" i="1"/>
  <c r="P693" i="1"/>
  <c r="R693" i="1" s="1"/>
  <c r="S693" i="1" s="1"/>
  <c r="T693" i="1" s="1"/>
  <c r="Q725" i="1"/>
  <c r="P725" i="1"/>
  <c r="R725" i="1" s="1"/>
  <c r="S725" i="1" s="1"/>
  <c r="T725" i="1" s="1"/>
  <c r="Q567" i="1"/>
  <c r="X567" i="1" s="1"/>
  <c r="P567" i="1"/>
  <c r="R567" i="1" s="1"/>
  <c r="S567" i="1" s="1"/>
  <c r="T567" i="1" s="1"/>
  <c r="Q768" i="1"/>
  <c r="X768" i="1" s="1"/>
  <c r="P768" i="1"/>
  <c r="Q720" i="1"/>
  <c r="P720" i="1"/>
  <c r="R720" i="1" s="1"/>
  <c r="S720" i="1" s="1"/>
  <c r="T720" i="1" s="1"/>
  <c r="Q704" i="1"/>
  <c r="P704" i="1"/>
  <c r="R704" i="1" s="1"/>
  <c r="S704" i="1" s="1"/>
  <c r="T704" i="1" s="1"/>
  <c r="Q667" i="1"/>
  <c r="X667" i="1" s="1"/>
  <c r="P667" i="1"/>
  <c r="R667" i="1" s="1"/>
  <c r="S667" i="1" s="1"/>
  <c r="T667" i="1" s="1"/>
  <c r="P688" i="1"/>
  <c r="R688" i="1" s="1"/>
  <c r="S688" i="1" s="1"/>
  <c r="T688" i="1" s="1"/>
  <c r="Q635" i="1"/>
  <c r="X635" i="1" s="1"/>
  <c r="P635" i="1"/>
  <c r="R635" i="1" s="1"/>
  <c r="S635" i="1" s="1"/>
  <c r="T635" i="1" s="1"/>
  <c r="P550" i="1"/>
  <c r="R550" i="1" s="1"/>
  <c r="Q519" i="1"/>
  <c r="P519" i="1"/>
  <c r="R519" i="1" s="1"/>
  <c r="S519" i="1" s="1"/>
  <c r="T519" i="1" s="1"/>
  <c r="Q634" i="1"/>
  <c r="X634" i="1" s="1"/>
  <c r="P634" i="1"/>
  <c r="R634" i="1" s="1"/>
  <c r="S634" i="1" s="1"/>
  <c r="T634" i="1" s="1"/>
  <c r="Q696" i="1"/>
  <c r="P696" i="1"/>
  <c r="R696" i="1" s="1"/>
  <c r="S696" i="1" s="1"/>
  <c r="T696" i="1" s="1"/>
  <c r="Q769" i="1"/>
  <c r="P769" i="1"/>
  <c r="R769" i="1" s="1"/>
  <c r="S769" i="1" s="1"/>
  <c r="T769" i="1" s="1"/>
  <c r="Q572" i="1"/>
  <c r="X572" i="1" s="1"/>
  <c r="P572" i="1"/>
  <c r="R572" i="1" s="1"/>
  <c r="S572" i="1" s="1"/>
  <c r="T572" i="1" s="1"/>
  <c r="Q517" i="1"/>
  <c r="P517" i="1"/>
  <c r="R517" i="1" s="1"/>
  <c r="S517" i="1" s="1"/>
  <c r="T517" i="1" s="1"/>
  <c r="Q402" i="1"/>
  <c r="P402" i="1"/>
  <c r="R402" i="1" s="1"/>
  <c r="S402" i="1" s="1"/>
  <c r="T402" i="1" s="1"/>
  <c r="P218" i="1"/>
  <c r="R218" i="1" s="1"/>
  <c r="S218" i="1" s="1"/>
  <c r="T218" i="1" s="1"/>
  <c r="Q391" i="1"/>
  <c r="P391" i="1"/>
  <c r="R391" i="1" s="1"/>
  <c r="S391" i="1" s="1"/>
  <c r="T391" i="1" s="1"/>
  <c r="Q563" i="1"/>
  <c r="P563" i="1"/>
  <c r="Q492" i="1"/>
  <c r="P492" i="1"/>
  <c r="R492" i="1" s="1"/>
  <c r="S492" i="1" s="1"/>
  <c r="T492" i="1" s="1"/>
  <c r="P413" i="1"/>
  <c r="R413" i="1" s="1"/>
  <c r="S413" i="1" s="1"/>
  <c r="T413" i="1" s="1"/>
  <c r="Q438" i="1"/>
  <c r="P438" i="1"/>
  <c r="R438" i="1" s="1"/>
  <c r="S438" i="1" s="1"/>
  <c r="T438" i="1" s="1"/>
  <c r="Q406" i="1"/>
  <c r="P406" i="1"/>
  <c r="R406" i="1" s="1"/>
  <c r="S406" i="1" s="1"/>
  <c r="T406" i="1" s="1"/>
  <c r="Q537" i="1"/>
  <c r="P537" i="1"/>
  <c r="R537" i="1" s="1"/>
  <c r="S537" i="1" s="1"/>
  <c r="T537" i="1" s="1"/>
  <c r="Q493" i="1"/>
  <c r="X493" i="1" s="1"/>
  <c r="P493" i="1"/>
  <c r="Q527" i="1"/>
  <c r="P527" i="1"/>
  <c r="R527" i="1" s="1"/>
  <c r="S527" i="1" s="1"/>
  <c r="T527" i="1" s="1"/>
  <c r="Q479" i="1"/>
  <c r="P479" i="1"/>
  <c r="P429" i="1"/>
  <c r="R429" i="1" s="1"/>
  <c r="S429" i="1" s="1"/>
  <c r="T429" i="1" s="1"/>
  <c r="Q373" i="1"/>
  <c r="P373" i="1"/>
  <c r="R373" i="1" s="1"/>
  <c r="S373" i="1" s="1"/>
  <c r="T373" i="1" s="1"/>
  <c r="Q545" i="1"/>
  <c r="P545" i="1"/>
  <c r="R545" i="1" s="1"/>
  <c r="S545" i="1" s="1"/>
  <c r="T545" i="1" s="1"/>
  <c r="P435" i="1"/>
  <c r="R435" i="1" s="1"/>
  <c r="S435" i="1" s="1"/>
  <c r="T435" i="1" s="1"/>
  <c r="Q300" i="1"/>
  <c r="P300" i="1"/>
  <c r="R300" i="1" s="1"/>
  <c r="S300" i="1" s="1"/>
  <c r="T300" i="1" s="1"/>
  <c r="P459" i="1"/>
  <c r="R459" i="1" s="1"/>
  <c r="S459" i="1" s="1"/>
  <c r="T459" i="1" s="1"/>
  <c r="Q205" i="1"/>
  <c r="P205" i="1"/>
  <c r="R205" i="1" s="1"/>
  <c r="Q566" i="1"/>
  <c r="X566" i="1" s="1"/>
  <c r="P566" i="1"/>
  <c r="R566" i="1" s="1"/>
  <c r="S566" i="1" s="1"/>
  <c r="T566" i="1" s="1"/>
  <c r="Q436" i="1"/>
  <c r="P436" i="1"/>
  <c r="R436" i="1" s="1"/>
  <c r="S436" i="1" s="1"/>
  <c r="T436" i="1" s="1"/>
  <c r="P255" i="1"/>
  <c r="R255" i="1" s="1"/>
  <c r="S255" i="1" s="1"/>
  <c r="T255" i="1" s="1"/>
  <c r="P347" i="1"/>
  <c r="Q321" i="1"/>
  <c r="P321" i="1"/>
  <c r="R321" i="1" s="1"/>
  <c r="S321" i="1" s="1"/>
  <c r="T321" i="1" s="1"/>
  <c r="Q208" i="1"/>
  <c r="P208" i="1"/>
  <c r="R208" i="1" s="1"/>
  <c r="S208" i="1" s="1"/>
  <c r="T208" i="1" s="1"/>
  <c r="Q217" i="1"/>
  <c r="P217" i="1"/>
  <c r="P339" i="1"/>
  <c r="Q231" i="1"/>
  <c r="X231" i="1" s="1"/>
  <c r="P231" i="1"/>
  <c r="Q151" i="1"/>
  <c r="P151" i="1"/>
  <c r="R151" i="1" s="1"/>
  <c r="S151" i="1" s="1"/>
  <c r="T151" i="1" s="1"/>
  <c r="Q333" i="1"/>
  <c r="P333" i="1"/>
  <c r="R333" i="1" s="1"/>
  <c r="S333" i="1" s="1"/>
  <c r="T333" i="1" s="1"/>
  <c r="Q261" i="1"/>
  <c r="P261" i="1"/>
  <c r="R261" i="1" s="1"/>
  <c r="P239" i="1"/>
  <c r="R239" i="1" s="1"/>
  <c r="S239" i="1" s="1"/>
  <c r="T239" i="1" s="1"/>
  <c r="Q368" i="1"/>
  <c r="P368" i="1"/>
  <c r="R368" i="1" s="1"/>
  <c r="S368" i="1" s="1"/>
  <c r="T368" i="1" s="1"/>
  <c r="Q313" i="1"/>
  <c r="P313" i="1"/>
  <c r="Q221" i="1"/>
  <c r="P221" i="1"/>
  <c r="R221" i="1" s="1"/>
  <c r="S221" i="1" s="1"/>
  <c r="T221" i="1" s="1"/>
  <c r="Q161" i="1"/>
  <c r="P161" i="1"/>
  <c r="R161" i="1" s="1"/>
  <c r="S161" i="1" s="1"/>
  <c r="T161" i="1" s="1"/>
  <c r="Q211" i="1"/>
  <c r="P211" i="1"/>
  <c r="Q88" i="1"/>
  <c r="P88" i="1"/>
  <c r="R88" i="1" s="1"/>
  <c r="S88" i="1" s="1"/>
  <c r="T88" i="1" s="1"/>
  <c r="Q106" i="1"/>
  <c r="P106" i="1"/>
  <c r="R106" i="1" s="1"/>
  <c r="S106" i="1" s="1"/>
  <c r="T106" i="1" s="1"/>
  <c r="P133" i="1"/>
  <c r="R133" i="1" s="1"/>
  <c r="S133" i="1" s="1"/>
  <c r="T133" i="1" s="1"/>
  <c r="Q100" i="1"/>
  <c r="P100" i="1"/>
  <c r="R100" i="1" s="1"/>
  <c r="S100" i="1" s="1"/>
  <c r="T100" i="1" s="1"/>
  <c r="Q67" i="1"/>
  <c r="P67" i="1"/>
  <c r="R67" i="1" s="1"/>
  <c r="S67" i="1" s="1"/>
  <c r="T67" i="1" s="1"/>
  <c r="P134" i="1"/>
  <c r="R134" i="1" s="1"/>
  <c r="S134" i="1" s="1"/>
  <c r="T134" i="1" s="1"/>
  <c r="P34" i="1"/>
  <c r="R34" i="1" s="1"/>
  <c r="S34" i="1" s="1"/>
  <c r="T34" i="1" s="1"/>
  <c r="Q16" i="1"/>
  <c r="X16" i="1" s="1"/>
  <c r="P16" i="1"/>
  <c r="P29" i="1"/>
  <c r="R29" i="1" s="1"/>
  <c r="S29" i="1" s="1"/>
  <c r="T29" i="1" s="1"/>
  <c r="Q637" i="1"/>
  <c r="X637" i="1" s="1"/>
  <c r="P637" i="1"/>
  <c r="R637" i="1" s="1"/>
  <c r="S637" i="1" s="1"/>
  <c r="T637" i="1" s="1"/>
  <c r="P749" i="1"/>
  <c r="R749" i="1" s="1"/>
  <c r="S749" i="1" s="1"/>
  <c r="T749" i="1" s="1"/>
  <c r="Q694" i="1"/>
  <c r="P694" i="1"/>
  <c r="R694" i="1" s="1"/>
  <c r="S694" i="1" s="1"/>
  <c r="T694" i="1" s="1"/>
  <c r="Q750" i="1"/>
  <c r="P750" i="1"/>
  <c r="R750" i="1" s="1"/>
  <c r="S750" i="1" s="1"/>
  <c r="T750" i="1" s="1"/>
  <c r="P698" i="1"/>
  <c r="R698" i="1" s="1"/>
  <c r="S698" i="1" s="1"/>
  <c r="T698" i="1" s="1"/>
  <c r="Q353" i="1"/>
  <c r="P353" i="1"/>
  <c r="R353" i="1" s="1"/>
  <c r="S353" i="1" s="1"/>
  <c r="T353" i="1" s="1"/>
  <c r="Q396" i="1"/>
  <c r="Q443" i="1"/>
  <c r="Q627" i="1"/>
  <c r="X627" i="1" s="1"/>
  <c r="Q744" i="1"/>
  <c r="Q50" i="1"/>
  <c r="P50" i="1"/>
  <c r="R50" i="1" s="1"/>
  <c r="S50" i="1" s="1"/>
  <c r="T50" i="1" s="1"/>
  <c r="Q727" i="1"/>
  <c r="P727" i="1"/>
  <c r="Q755" i="1"/>
  <c r="P755" i="1"/>
  <c r="R755" i="1" s="1"/>
  <c r="S755" i="1" s="1"/>
  <c r="T755" i="1" s="1"/>
  <c r="P472" i="1"/>
  <c r="R472" i="1" s="1"/>
  <c r="S472" i="1" s="1"/>
  <c r="T472" i="1" s="1"/>
  <c r="Q615" i="1"/>
  <c r="P615" i="1"/>
  <c r="R615" i="1" s="1"/>
  <c r="S615" i="1" s="1"/>
  <c r="T615" i="1" s="1"/>
  <c r="Q707" i="1"/>
  <c r="P707" i="1"/>
  <c r="R707" i="1" s="1"/>
  <c r="Q740" i="1"/>
  <c r="P740" i="1"/>
  <c r="R740" i="1" s="1"/>
  <c r="S740" i="1" s="1"/>
  <c r="T740" i="1" s="1"/>
  <c r="Q773" i="1"/>
  <c r="P773" i="1"/>
  <c r="P709" i="1"/>
  <c r="R709" i="1" s="1"/>
  <c r="S709" i="1" s="1"/>
  <c r="T709" i="1" s="1"/>
  <c r="Q767" i="1"/>
  <c r="P767" i="1"/>
  <c r="R767" i="1" s="1"/>
  <c r="Q690" i="1"/>
  <c r="X690" i="1" s="1"/>
  <c r="P690" i="1"/>
  <c r="Q697" i="1"/>
  <c r="P697" i="1"/>
  <c r="R697" i="1" s="1"/>
  <c r="S697" i="1" s="1"/>
  <c r="T697" i="1" s="1"/>
  <c r="P622" i="1"/>
  <c r="R622" i="1" s="1"/>
  <c r="S622" i="1" s="1"/>
  <c r="T622" i="1" s="1"/>
  <c r="P624" i="1"/>
  <c r="R624" i="1" s="1"/>
  <c r="S624" i="1" s="1"/>
  <c r="T624" i="1" s="1"/>
  <c r="P700" i="1"/>
  <c r="R700" i="1" s="1"/>
  <c r="S700" i="1" s="1"/>
  <c r="T700" i="1" s="1"/>
  <c r="Q774" i="1"/>
  <c r="P774" i="1"/>
  <c r="R774" i="1" s="1"/>
  <c r="S774" i="1" s="1"/>
  <c r="T774" i="1" s="1"/>
  <c r="Q489" i="1"/>
  <c r="P489" i="1"/>
  <c r="R489" i="1" s="1"/>
  <c r="S489" i="1" s="1"/>
  <c r="T489" i="1" s="1"/>
  <c r="P433" i="1"/>
  <c r="R433" i="1" s="1"/>
  <c r="S433" i="1" s="1"/>
  <c r="T433" i="1" s="1"/>
  <c r="P409" i="1"/>
  <c r="R409" i="1" s="1"/>
  <c r="S409" i="1" s="1"/>
  <c r="T409" i="1" s="1"/>
  <c r="P544" i="1"/>
  <c r="Q388" i="1"/>
  <c r="P388" i="1"/>
  <c r="R388" i="1" s="1"/>
  <c r="Q573" i="1"/>
  <c r="X573" i="1" s="1"/>
  <c r="P573" i="1"/>
  <c r="R573" i="1" s="1"/>
  <c r="S573" i="1" s="1"/>
  <c r="T573" i="1" s="1"/>
  <c r="P561" i="1"/>
  <c r="R561" i="1" s="1"/>
  <c r="S561" i="1" s="1"/>
  <c r="T561" i="1" s="1"/>
  <c r="Q515" i="1"/>
  <c r="P515" i="1"/>
  <c r="R515" i="1" s="1"/>
  <c r="S515" i="1" s="1"/>
  <c r="T515" i="1" s="1"/>
  <c r="Q424" i="1"/>
  <c r="P424" i="1"/>
  <c r="R424" i="1" s="1"/>
  <c r="S424" i="1" s="1"/>
  <c r="T424" i="1" s="1"/>
  <c r="Q542" i="1"/>
  <c r="P542" i="1"/>
  <c r="R542" i="1" s="1"/>
  <c r="S542" i="1" s="1"/>
  <c r="T542" i="1" s="1"/>
  <c r="Q386" i="1"/>
  <c r="P386" i="1"/>
  <c r="R386" i="1" s="1"/>
  <c r="S386" i="1" s="1"/>
  <c r="T386" i="1" s="1"/>
  <c r="Q366" i="1"/>
  <c r="P366" i="1"/>
  <c r="R366" i="1" s="1"/>
  <c r="S366" i="1" s="1"/>
  <c r="T366" i="1" s="1"/>
  <c r="P289" i="1"/>
  <c r="R289" i="1" s="1"/>
  <c r="S289" i="1" s="1"/>
  <c r="T289" i="1" s="1"/>
  <c r="P556" i="1"/>
  <c r="R556" i="1" s="1"/>
  <c r="S556" i="1" s="1"/>
  <c r="T556" i="1" s="1"/>
  <c r="Q539" i="1"/>
  <c r="P539" i="1"/>
  <c r="R539" i="1" s="1"/>
  <c r="S539" i="1" s="1"/>
  <c r="T539" i="1" s="1"/>
  <c r="Q510" i="1"/>
  <c r="P510" i="1"/>
  <c r="P485" i="1"/>
  <c r="Q381" i="1"/>
  <c r="P381" i="1"/>
  <c r="R381" i="1" s="1"/>
  <c r="S381" i="1" s="1"/>
  <c r="T381" i="1" s="1"/>
  <c r="Q491" i="1"/>
  <c r="P491" i="1"/>
  <c r="R491" i="1" s="1"/>
  <c r="S491" i="1" s="1"/>
  <c r="T491" i="1" s="1"/>
  <c r="Q387" i="1"/>
  <c r="P387" i="1"/>
  <c r="Q331" i="1"/>
  <c r="P331" i="1"/>
  <c r="R331" i="1" s="1"/>
  <c r="S331" i="1" s="1"/>
  <c r="T331" i="1" s="1"/>
  <c r="Q318" i="1"/>
  <c r="P318" i="1"/>
  <c r="R318" i="1" s="1"/>
  <c r="Q235" i="1"/>
  <c r="P235" i="1"/>
  <c r="R235" i="1" s="1"/>
  <c r="S235" i="1" s="1"/>
  <c r="T235" i="1" s="1"/>
  <c r="Q324" i="1"/>
  <c r="P324" i="1"/>
  <c r="R324" i="1" s="1"/>
  <c r="S324" i="1" s="1"/>
  <c r="T324" i="1" s="1"/>
  <c r="Q240" i="1"/>
  <c r="P240" i="1"/>
  <c r="Q191" i="1"/>
  <c r="P191" i="1"/>
  <c r="R191" i="1" s="1"/>
  <c r="S191" i="1" s="1"/>
  <c r="T191" i="1" s="1"/>
  <c r="P39" i="1"/>
  <c r="R39" i="1" s="1"/>
  <c r="S39" i="1" s="1"/>
  <c r="T39" i="1" s="1"/>
  <c r="Q215" i="1"/>
  <c r="P215" i="1"/>
  <c r="R215" i="1" s="1"/>
  <c r="S215" i="1" s="1"/>
  <c r="T215" i="1" s="1"/>
  <c r="Q229" i="1"/>
  <c r="P229" i="1"/>
  <c r="P145" i="1"/>
  <c r="R145" i="1" s="1"/>
  <c r="S145" i="1" s="1"/>
  <c r="T145" i="1" s="1"/>
  <c r="Q237" i="1"/>
  <c r="P237" i="1"/>
  <c r="R237" i="1" s="1"/>
  <c r="S237" i="1" s="1"/>
  <c r="T237" i="1" s="1"/>
  <c r="Q310" i="1"/>
  <c r="P310" i="1"/>
  <c r="R310" i="1" s="1"/>
  <c r="S310" i="1" s="1"/>
  <c r="T310" i="1" s="1"/>
  <c r="P132" i="1"/>
  <c r="R132" i="1" s="1"/>
  <c r="S132" i="1" s="1"/>
  <c r="T132" i="1" s="1"/>
  <c r="Q189" i="1"/>
  <c r="P189" i="1"/>
  <c r="R189" i="1" s="1"/>
  <c r="S189" i="1" s="1"/>
  <c r="T189" i="1" s="1"/>
  <c r="P155" i="1"/>
  <c r="R155" i="1" s="1"/>
  <c r="S155" i="1" s="1"/>
  <c r="T155" i="1" s="1"/>
  <c r="Q201" i="1"/>
  <c r="P201" i="1"/>
  <c r="R201" i="1" s="1"/>
  <c r="S201" i="1" s="1"/>
  <c r="T201" i="1" s="1"/>
  <c r="P86" i="1"/>
  <c r="R86" i="1" s="1"/>
  <c r="S86" i="1" s="1"/>
  <c r="T86" i="1" s="1"/>
  <c r="P175" i="1"/>
  <c r="R175" i="1" s="1"/>
  <c r="S175" i="1" s="1"/>
  <c r="T175" i="1" s="1"/>
  <c r="Q104" i="1"/>
  <c r="P104" i="1"/>
  <c r="R104" i="1" s="1"/>
  <c r="S104" i="1" s="1"/>
  <c r="T104" i="1" s="1"/>
  <c r="Q70" i="1"/>
  <c r="P70" i="1"/>
  <c r="R70" i="1" s="1"/>
  <c r="S70" i="1" s="1"/>
  <c r="T70" i="1" s="1"/>
  <c r="Q197" i="1"/>
  <c r="P197" i="1"/>
  <c r="R197" i="1" s="1"/>
  <c r="S197" i="1" s="1"/>
  <c r="T197" i="1" s="1"/>
  <c r="Q28" i="1"/>
  <c r="P28" i="1"/>
  <c r="R28" i="1" s="1"/>
  <c r="S28" i="1" s="1"/>
  <c r="T28" i="1" s="1"/>
  <c r="P159" i="1"/>
  <c r="R159" i="1" s="1"/>
  <c r="S159" i="1" s="1"/>
  <c r="T159" i="1" s="1"/>
  <c r="P122" i="1"/>
  <c r="R122" i="1" s="1"/>
  <c r="S122" i="1" s="1"/>
  <c r="T122" i="1" s="1"/>
  <c r="P14" i="1"/>
  <c r="R14" i="1" s="1"/>
  <c r="S14" i="1" s="1"/>
  <c r="T14" i="1" s="1"/>
  <c r="Z10" i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AC10" i="1"/>
  <c r="Q10" i="1"/>
  <c r="X10" i="1" s="1"/>
  <c r="AD10" i="1"/>
  <c r="AA10" i="1"/>
  <c r="P10" i="1"/>
  <c r="R10" i="1" s="1"/>
  <c r="S10" i="1" s="1"/>
  <c r="T10" i="1" s="1"/>
  <c r="Q73" i="1"/>
  <c r="P73" i="1"/>
  <c r="R73" i="1" s="1"/>
  <c r="S73" i="1" s="1"/>
  <c r="T73" i="1" s="1"/>
  <c r="Q78" i="1"/>
  <c r="P78" i="1"/>
  <c r="R78" i="1" s="1"/>
  <c r="S78" i="1" s="1"/>
  <c r="T78" i="1" s="1"/>
  <c r="Q11" i="1"/>
  <c r="P11" i="1"/>
  <c r="Q785" i="1"/>
  <c r="P785" i="1"/>
  <c r="R785" i="1" s="1"/>
  <c r="S785" i="1" s="1"/>
  <c r="T785" i="1" s="1"/>
  <c r="Q714" i="1"/>
  <c r="P714" i="1"/>
  <c r="Q687" i="1"/>
  <c r="P687" i="1"/>
  <c r="Q672" i="1"/>
  <c r="X672" i="1" s="1"/>
  <c r="P672" i="1"/>
  <c r="R672" i="1" s="1"/>
  <c r="S672" i="1" s="1"/>
  <c r="T672" i="1" s="1"/>
  <c r="Q743" i="1"/>
  <c r="P743" i="1"/>
  <c r="R743" i="1" s="1"/>
  <c r="S743" i="1" s="1"/>
  <c r="T743" i="1" s="1"/>
  <c r="Q543" i="1"/>
  <c r="P543" i="1"/>
  <c r="R543" i="1" s="1"/>
  <c r="S543" i="1" s="1"/>
  <c r="T543" i="1" s="1"/>
  <c r="Q682" i="1"/>
  <c r="P682" i="1"/>
  <c r="R682" i="1" s="1"/>
  <c r="S682" i="1" s="1"/>
  <c r="T682" i="1" s="1"/>
  <c r="Q715" i="1"/>
  <c r="P715" i="1"/>
  <c r="R715" i="1" s="1"/>
  <c r="S715" i="1" s="1"/>
  <c r="T715" i="1" s="1"/>
  <c r="Q497" i="1"/>
  <c r="P497" i="1"/>
  <c r="R497" i="1" s="1"/>
  <c r="S497" i="1" s="1"/>
  <c r="T497" i="1" s="1"/>
  <c r="Q444" i="1"/>
  <c r="P444" i="1"/>
  <c r="R444" i="1" s="1"/>
  <c r="S444" i="1" s="1"/>
  <c r="T444" i="1" s="1"/>
  <c r="Q523" i="1"/>
  <c r="P523" i="1"/>
  <c r="R523" i="1" s="1"/>
  <c r="S523" i="1" s="1"/>
  <c r="T523" i="1" s="1"/>
  <c r="P439" i="1"/>
  <c r="Q390" i="1"/>
  <c r="P390" i="1"/>
  <c r="R390" i="1" s="1"/>
  <c r="S390" i="1" s="1"/>
  <c r="T390" i="1" s="1"/>
  <c r="Q287" i="1"/>
  <c r="P287" i="1"/>
  <c r="R287" i="1" s="1"/>
  <c r="S287" i="1" s="1"/>
  <c r="T287" i="1" s="1"/>
  <c r="P349" i="1"/>
  <c r="R349" i="1" s="1"/>
  <c r="S349" i="1" s="1"/>
  <c r="T349" i="1" s="1"/>
  <c r="Q397" i="1"/>
  <c r="Q47" i="1"/>
  <c r="P47" i="1"/>
  <c r="R47" i="1" s="1"/>
  <c r="S47" i="1" s="1"/>
  <c r="T47" i="1" s="1"/>
  <c r="Q669" i="1"/>
  <c r="X669" i="1" s="1"/>
  <c r="P669" i="1"/>
  <c r="R669" i="1" s="1"/>
  <c r="S669" i="1" s="1"/>
  <c r="T669" i="1" s="1"/>
  <c r="Q477" i="1"/>
  <c r="P477" i="1"/>
  <c r="R477" i="1" s="1"/>
  <c r="S477" i="1" s="1"/>
  <c r="T477" i="1" s="1"/>
  <c r="Q742" i="1"/>
  <c r="P742" i="1"/>
  <c r="R742" i="1" s="1"/>
  <c r="S742" i="1" s="1"/>
  <c r="T742" i="1" s="1"/>
  <c r="Q778" i="1"/>
  <c r="P778" i="1"/>
  <c r="R778" i="1" s="1"/>
  <c r="S778" i="1" s="1"/>
  <c r="T778" i="1" s="1"/>
  <c r="P483" i="1"/>
  <c r="R483" i="1" s="1"/>
  <c r="S483" i="1" s="1"/>
  <c r="T483" i="1" s="1"/>
  <c r="Q759" i="1"/>
  <c r="P759" i="1"/>
  <c r="R759" i="1" s="1"/>
  <c r="S759" i="1" s="1"/>
  <c r="T759" i="1" s="1"/>
  <c r="Q462" i="1"/>
  <c r="P462" i="1"/>
  <c r="P665" i="1"/>
  <c r="R665" i="1" s="1"/>
  <c r="S665" i="1" s="1"/>
  <c r="T665" i="1" s="1"/>
  <c r="P711" i="1"/>
  <c r="R711" i="1" s="1"/>
  <c r="S711" i="1" s="1"/>
  <c r="T711" i="1" s="1"/>
  <c r="P752" i="1"/>
  <c r="R752" i="1" s="1"/>
  <c r="S752" i="1" s="1"/>
  <c r="T752" i="1" s="1"/>
  <c r="Q772" i="1"/>
  <c r="P772" i="1"/>
  <c r="P526" i="1"/>
  <c r="R526" i="1" s="1"/>
  <c r="S526" i="1" s="1"/>
  <c r="T526" i="1" s="1"/>
  <c r="Q699" i="1"/>
  <c r="P699" i="1"/>
  <c r="R699" i="1" s="1"/>
  <c r="S699" i="1" s="1"/>
  <c r="T699" i="1" s="1"/>
  <c r="P764" i="1"/>
  <c r="R764" i="1" s="1"/>
  <c r="S764" i="1" s="1"/>
  <c r="T764" i="1" s="1"/>
  <c r="Q703" i="1"/>
  <c r="P703" i="1"/>
  <c r="R703" i="1" s="1"/>
  <c r="S703" i="1" s="1"/>
  <c r="T703" i="1" s="1"/>
  <c r="P486" i="1"/>
  <c r="R486" i="1" s="1"/>
  <c r="S486" i="1" s="1"/>
  <c r="T486" i="1" s="1"/>
  <c r="Q702" i="1"/>
  <c r="P702" i="1"/>
  <c r="R702" i="1" s="1"/>
  <c r="S702" i="1" s="1"/>
  <c r="T702" i="1" s="1"/>
  <c r="Q779" i="1"/>
  <c r="P779" i="1"/>
  <c r="R779" i="1" s="1"/>
  <c r="S779" i="1" s="1"/>
  <c r="T779" i="1" s="1"/>
  <c r="Q513" i="1"/>
  <c r="P513" i="1"/>
  <c r="R513" i="1" s="1"/>
  <c r="S513" i="1" s="1"/>
  <c r="T513" i="1" s="1"/>
  <c r="Q430" i="1"/>
  <c r="P430" i="1"/>
  <c r="R430" i="1" s="1"/>
  <c r="S430" i="1" s="1"/>
  <c r="T430" i="1" s="1"/>
  <c r="P192" i="1"/>
  <c r="R192" i="1" s="1"/>
  <c r="S192" i="1" s="1"/>
  <c r="T192" i="1" s="1"/>
  <c r="Q362" i="1"/>
  <c r="P362" i="1"/>
  <c r="R362" i="1" s="1"/>
  <c r="S362" i="1" s="1"/>
  <c r="T362" i="1" s="1"/>
  <c r="P541" i="1"/>
  <c r="R541" i="1" s="1"/>
  <c r="S541" i="1" s="1"/>
  <c r="T541" i="1" s="1"/>
  <c r="Q504" i="1"/>
  <c r="P504" i="1"/>
  <c r="R504" i="1" s="1"/>
  <c r="S504" i="1" s="1"/>
  <c r="T504" i="1" s="1"/>
  <c r="Q434" i="1"/>
  <c r="P434" i="1"/>
  <c r="R434" i="1" s="1"/>
  <c r="S434" i="1" s="1"/>
  <c r="T434" i="1" s="1"/>
  <c r="Q558" i="1"/>
  <c r="P558" i="1"/>
  <c r="R558" i="1" s="1"/>
  <c r="S558" i="1" s="1"/>
  <c r="T558" i="1" s="1"/>
  <c r="Q490" i="1"/>
  <c r="P490" i="1"/>
  <c r="R490" i="1" s="1"/>
  <c r="S490" i="1" s="1"/>
  <c r="T490" i="1" s="1"/>
  <c r="P451" i="1"/>
  <c r="R451" i="1" s="1"/>
  <c r="S451" i="1" s="1"/>
  <c r="T451" i="1" s="1"/>
  <c r="Q393" i="1"/>
  <c r="P393" i="1"/>
  <c r="R393" i="1" s="1"/>
  <c r="S393" i="1" s="1"/>
  <c r="T393" i="1" s="1"/>
  <c r="Q365" i="1"/>
  <c r="P365" i="1"/>
  <c r="R365" i="1" s="1"/>
  <c r="S365" i="1" s="1"/>
  <c r="T365" i="1" s="1"/>
  <c r="P265" i="1"/>
  <c r="R265" i="1" s="1"/>
  <c r="S265" i="1" s="1"/>
  <c r="T265" i="1" s="1"/>
  <c r="P476" i="1"/>
  <c r="R476" i="1" s="1"/>
  <c r="Q400" i="1"/>
  <c r="P400" i="1"/>
  <c r="R400" i="1" s="1"/>
  <c r="S400" i="1" s="1"/>
  <c r="T400" i="1" s="1"/>
  <c r="Q408" i="1"/>
  <c r="P408" i="1"/>
  <c r="R408" i="1" s="1"/>
  <c r="S408" i="1" s="1"/>
  <c r="T408" i="1" s="1"/>
  <c r="Q574" i="1"/>
  <c r="X574" i="1" s="1"/>
  <c r="P574" i="1"/>
  <c r="R574" i="1" s="1"/>
  <c r="Q401" i="1"/>
  <c r="X401" i="1" s="1"/>
  <c r="P401" i="1"/>
  <c r="Q535" i="1"/>
  <c r="P535" i="1"/>
  <c r="R535" i="1" s="1"/>
  <c r="S535" i="1" s="1"/>
  <c r="T535" i="1" s="1"/>
  <c r="Q354" i="1"/>
  <c r="P354" i="1"/>
  <c r="R354" i="1" s="1"/>
  <c r="Q199" i="1"/>
  <c r="P199" i="1"/>
  <c r="R199" i="1" s="1"/>
  <c r="S199" i="1" s="1"/>
  <c r="T199" i="1" s="1"/>
  <c r="Q304" i="1"/>
  <c r="X304" i="1" s="1"/>
  <c r="P304" i="1"/>
  <c r="Q80" i="1"/>
  <c r="P80" i="1"/>
  <c r="R80" i="1" s="1"/>
  <c r="S80" i="1" s="1"/>
  <c r="T80" i="1" s="1"/>
  <c r="P314" i="1"/>
  <c r="R314" i="1" s="1"/>
  <c r="S314" i="1" s="1"/>
  <c r="T314" i="1" s="1"/>
  <c r="Q232" i="1"/>
  <c r="P232" i="1"/>
  <c r="R232" i="1" s="1"/>
  <c r="S232" i="1" s="1"/>
  <c r="T232" i="1" s="1"/>
  <c r="Q290" i="1"/>
  <c r="P290" i="1"/>
  <c r="R290" i="1" s="1"/>
  <c r="S290" i="1" s="1"/>
  <c r="T290" i="1" s="1"/>
  <c r="Q370" i="1"/>
  <c r="P370" i="1"/>
  <c r="R370" i="1" s="1"/>
  <c r="S370" i="1" s="1"/>
  <c r="T370" i="1" s="1"/>
  <c r="P351" i="1"/>
  <c r="R351" i="1" s="1"/>
  <c r="S351" i="1" s="1"/>
  <c r="T351" i="1" s="1"/>
  <c r="P139" i="1"/>
  <c r="R139" i="1" s="1"/>
  <c r="S139" i="1" s="1"/>
  <c r="T139" i="1" s="1"/>
  <c r="Q252" i="1"/>
  <c r="P252" i="1"/>
  <c r="R252" i="1" s="1"/>
  <c r="Q316" i="1"/>
  <c r="P316" i="1"/>
  <c r="R316" i="1" s="1"/>
  <c r="S316" i="1" s="1"/>
  <c r="T316" i="1" s="1"/>
  <c r="P259" i="1"/>
  <c r="P329" i="1"/>
  <c r="R329" i="1" s="1"/>
  <c r="S329" i="1" s="1"/>
  <c r="T329" i="1" s="1"/>
  <c r="P234" i="1"/>
  <c r="R234" i="1" s="1"/>
  <c r="S234" i="1" s="1"/>
  <c r="T234" i="1" s="1"/>
  <c r="P164" i="1"/>
  <c r="R164" i="1" s="1"/>
  <c r="S164" i="1" s="1"/>
  <c r="T164" i="1" s="1"/>
  <c r="Q307" i="1"/>
  <c r="P307" i="1"/>
  <c r="R307" i="1" s="1"/>
  <c r="S307" i="1" s="1"/>
  <c r="T307" i="1" s="1"/>
  <c r="Q127" i="1"/>
  <c r="P127" i="1"/>
  <c r="R127" i="1" s="1"/>
  <c r="S127" i="1" s="1"/>
  <c r="T127" i="1" s="1"/>
  <c r="P149" i="1"/>
  <c r="R149" i="1" s="1"/>
  <c r="S149" i="1" s="1"/>
  <c r="T149" i="1" s="1"/>
  <c r="Q166" i="1"/>
  <c r="P166" i="1"/>
  <c r="R166" i="1" s="1"/>
  <c r="S166" i="1" s="1"/>
  <c r="T166" i="1" s="1"/>
  <c r="Q82" i="1"/>
  <c r="P82" i="1"/>
  <c r="R82" i="1" s="1"/>
  <c r="S82" i="1" s="1"/>
  <c r="T82" i="1" s="1"/>
  <c r="Q206" i="1"/>
  <c r="P206" i="1"/>
  <c r="R206" i="1" s="1"/>
  <c r="S206" i="1" s="1"/>
  <c r="T206" i="1" s="1"/>
  <c r="P169" i="1"/>
  <c r="Q141" i="1"/>
  <c r="P141" i="1"/>
  <c r="R141" i="1" s="1"/>
  <c r="S141" i="1" s="1"/>
  <c r="T141" i="1" s="1"/>
  <c r="P95" i="1"/>
  <c r="R95" i="1" s="1"/>
  <c r="Q173" i="1"/>
  <c r="P173" i="1"/>
  <c r="Q131" i="1"/>
  <c r="P131" i="1"/>
  <c r="R131" i="1" s="1"/>
  <c r="S131" i="1" s="1"/>
  <c r="T131" i="1" s="1"/>
  <c r="P74" i="1"/>
  <c r="R74" i="1" s="1"/>
  <c r="S74" i="1" s="1"/>
  <c r="T74" i="1" s="1"/>
  <c r="P24" i="1"/>
  <c r="R24" i="1" s="1"/>
  <c r="S24" i="1" s="1"/>
  <c r="T24" i="1" s="1"/>
  <c r="P182" i="1"/>
  <c r="AD9" i="1"/>
  <c r="AA9" i="1"/>
  <c r="AC9" i="1"/>
  <c r="P9" i="1"/>
  <c r="R9" i="1" s="1"/>
  <c r="Q9" i="1"/>
  <c r="X9" i="1" s="1"/>
  <c r="Q27" i="1"/>
  <c r="P27" i="1"/>
  <c r="R27" i="1" s="1"/>
  <c r="S27" i="1" s="1"/>
  <c r="T27" i="1" s="1"/>
  <c r="P69" i="1"/>
  <c r="R69" i="1" s="1"/>
  <c r="S69" i="1" s="1"/>
  <c r="T69" i="1" s="1"/>
  <c r="Q83" i="1"/>
  <c r="P83" i="1"/>
  <c r="R83" i="1" s="1"/>
  <c r="S83" i="1" s="1"/>
  <c r="T83" i="1" s="1"/>
  <c r="Q23" i="1"/>
  <c r="P23" i="1"/>
  <c r="R23" i="1" s="1"/>
  <c r="S23" i="1" s="1"/>
  <c r="T23" i="1" s="1"/>
  <c r="P712" i="1"/>
  <c r="R712" i="1" s="1"/>
  <c r="S712" i="1" s="1"/>
  <c r="T712" i="1" s="1"/>
  <c r="P739" i="1"/>
  <c r="R739" i="1" s="1"/>
  <c r="S739" i="1" s="1"/>
  <c r="T739" i="1" s="1"/>
  <c r="Q427" i="1"/>
  <c r="P427" i="1"/>
  <c r="R427" i="1" s="1"/>
  <c r="S427" i="1" s="1"/>
  <c r="T427" i="1" s="1"/>
  <c r="P671" i="1"/>
  <c r="R671" i="1" s="1"/>
  <c r="S671" i="1" s="1"/>
  <c r="T671" i="1" s="1"/>
  <c r="Q679" i="1"/>
  <c r="P679" i="1"/>
  <c r="R679" i="1" s="1"/>
  <c r="Q606" i="1"/>
  <c r="X606" i="1" s="1"/>
  <c r="P606" i="1"/>
  <c r="R606" i="1" s="1"/>
  <c r="S606" i="1" s="1"/>
  <c r="T606" i="1" s="1"/>
  <c r="Q394" i="1"/>
  <c r="P394" i="1"/>
  <c r="R394" i="1" s="1"/>
  <c r="S394" i="1" s="1"/>
  <c r="T394" i="1" s="1"/>
  <c r="Q349" i="1"/>
  <c r="P45" i="1"/>
  <c r="R45" i="1" s="1"/>
  <c r="S45" i="1" s="1"/>
  <c r="T45" i="1" s="1"/>
  <c r="Q482" i="1"/>
  <c r="P482" i="1"/>
  <c r="Q602" i="1"/>
  <c r="X602" i="1" s="1"/>
  <c r="P602" i="1"/>
  <c r="R602" i="1" s="1"/>
  <c r="S602" i="1" s="1"/>
  <c r="T602" i="1" s="1"/>
  <c r="Q619" i="1"/>
  <c r="P619" i="1"/>
  <c r="R619" i="1" s="1"/>
  <c r="S619" i="1" s="1"/>
  <c r="T619" i="1" s="1"/>
  <c r="P621" i="1"/>
  <c r="R621" i="1" s="1"/>
  <c r="S621" i="1" s="1"/>
  <c r="T621" i="1" s="1"/>
  <c r="Q783" i="1"/>
  <c r="P783" i="1"/>
  <c r="R783" i="1" s="1"/>
  <c r="S783" i="1" s="1"/>
  <c r="T783" i="1" s="1"/>
  <c r="Q626" i="1"/>
  <c r="X626" i="1" s="1"/>
  <c r="P626" i="1"/>
  <c r="R626" i="1" s="1"/>
  <c r="S626" i="1" s="1"/>
  <c r="T626" i="1" s="1"/>
  <c r="Q610" i="1"/>
  <c r="X610" i="1" s="1"/>
  <c r="P610" i="1"/>
  <c r="R610" i="1" s="1"/>
  <c r="S610" i="1" s="1"/>
  <c r="T610" i="1" s="1"/>
  <c r="Q777" i="1"/>
  <c r="P777" i="1"/>
  <c r="R777" i="1" s="1"/>
  <c r="S777" i="1" s="1"/>
  <c r="T777" i="1" s="1"/>
  <c r="Q553" i="1"/>
  <c r="P553" i="1"/>
  <c r="R553" i="1" s="1"/>
  <c r="S553" i="1" s="1"/>
  <c r="T553" i="1" s="1"/>
  <c r="Q633" i="1"/>
  <c r="X633" i="1" s="1"/>
  <c r="P633" i="1"/>
  <c r="R633" i="1" s="1"/>
  <c r="S633" i="1" s="1"/>
  <c r="T633" i="1" s="1"/>
  <c r="Q625" i="1"/>
  <c r="X625" i="1" s="1"/>
  <c r="P625" i="1"/>
  <c r="R625" i="1" s="1"/>
  <c r="S625" i="1" s="1"/>
  <c r="T625" i="1" s="1"/>
  <c r="Q664" i="1"/>
  <c r="X664" i="1" s="1"/>
  <c r="P664" i="1"/>
  <c r="R664" i="1" s="1"/>
  <c r="S664" i="1" s="1"/>
  <c r="T664" i="1" s="1"/>
  <c r="Q766" i="1"/>
  <c r="P766" i="1"/>
  <c r="R766" i="1" s="1"/>
  <c r="S766" i="1" s="1"/>
  <c r="T766" i="1" s="1"/>
  <c r="P628" i="1"/>
  <c r="R628" i="1" s="1"/>
  <c r="S628" i="1" s="1"/>
  <c r="T628" i="1" s="1"/>
  <c r="Q741" i="1"/>
  <c r="P741" i="1"/>
  <c r="P475" i="1"/>
  <c r="R475" i="1" s="1"/>
  <c r="S475" i="1" s="1"/>
  <c r="T475" i="1" s="1"/>
  <c r="Q603" i="1"/>
  <c r="X603" i="1" s="1"/>
  <c r="P603" i="1"/>
  <c r="R603" i="1" s="1"/>
  <c r="S603" i="1" s="1"/>
  <c r="T603" i="1" s="1"/>
  <c r="Q613" i="1"/>
  <c r="X613" i="1" s="1"/>
  <c r="P613" i="1"/>
  <c r="R613" i="1" s="1"/>
  <c r="S613" i="1" s="1"/>
  <c r="T613" i="1" s="1"/>
  <c r="Q784" i="1"/>
  <c r="P784" i="1"/>
  <c r="R784" i="1" s="1"/>
  <c r="S784" i="1" s="1"/>
  <c r="T784" i="1" s="1"/>
  <c r="P536" i="1"/>
  <c r="R536" i="1" s="1"/>
  <c r="S536" i="1" s="1"/>
  <c r="T536" i="1" s="1"/>
  <c r="Q426" i="1"/>
  <c r="P426" i="1"/>
  <c r="R426" i="1" s="1"/>
  <c r="S426" i="1" s="1"/>
  <c r="T426" i="1" s="1"/>
  <c r="Q343" i="1"/>
  <c r="P343" i="1"/>
  <c r="R343" i="1" s="1"/>
  <c r="S343" i="1" s="1"/>
  <c r="T343" i="1" s="1"/>
  <c r="P398" i="1"/>
  <c r="R398" i="1" s="1"/>
  <c r="S398" i="1" s="1"/>
  <c r="T398" i="1" s="1"/>
  <c r="Q203" i="1"/>
  <c r="P203" i="1"/>
  <c r="R203" i="1" s="1"/>
  <c r="S203" i="1" s="1"/>
  <c r="T203" i="1" s="1"/>
  <c r="Q557" i="1"/>
  <c r="P557" i="1"/>
  <c r="R557" i="1" s="1"/>
  <c r="S557" i="1" s="1"/>
  <c r="T557" i="1" s="1"/>
  <c r="P460" i="1"/>
  <c r="R460" i="1" s="1"/>
  <c r="S460" i="1" s="1"/>
  <c r="T460" i="1" s="1"/>
  <c r="Q428" i="1"/>
  <c r="P428" i="1"/>
  <c r="R428" i="1" s="1"/>
  <c r="S428" i="1" s="1"/>
  <c r="T428" i="1" s="1"/>
  <c r="Q358" i="1"/>
  <c r="P358" i="1"/>
  <c r="R358" i="1" s="1"/>
  <c r="S358" i="1" s="1"/>
  <c r="T358" i="1" s="1"/>
  <c r="Q168" i="1"/>
  <c r="P168" i="1"/>
  <c r="R168" i="1" s="1"/>
  <c r="S168" i="1" s="1"/>
  <c r="T168" i="1" s="1"/>
  <c r="Q533" i="1"/>
  <c r="P533" i="1"/>
  <c r="R533" i="1" s="1"/>
  <c r="S533" i="1" s="1"/>
  <c r="T533" i="1" s="1"/>
  <c r="P453" i="1"/>
  <c r="R453" i="1" s="1"/>
  <c r="S453" i="1" s="1"/>
  <c r="T453" i="1" s="1"/>
  <c r="Q399" i="1"/>
  <c r="P399" i="1"/>
  <c r="R399" i="1" s="1"/>
  <c r="S399" i="1" s="1"/>
  <c r="T399" i="1" s="1"/>
  <c r="Q509" i="1"/>
  <c r="P509" i="1"/>
  <c r="R509" i="1" s="1"/>
  <c r="S509" i="1" s="1"/>
  <c r="T509" i="1" s="1"/>
  <c r="Q448" i="1"/>
  <c r="P448" i="1"/>
  <c r="R448" i="1" s="1"/>
  <c r="S448" i="1" s="1"/>
  <c r="T448" i="1" s="1"/>
  <c r="Q565" i="1"/>
  <c r="P565" i="1"/>
  <c r="R565" i="1" s="1"/>
  <c r="S565" i="1" s="1"/>
  <c r="T565" i="1" s="1"/>
  <c r="Q363" i="1"/>
  <c r="P363" i="1"/>
  <c r="R363" i="1" s="1"/>
  <c r="S363" i="1" s="1"/>
  <c r="T363" i="1" s="1"/>
  <c r="P253" i="1"/>
  <c r="R253" i="1" s="1"/>
  <c r="S253" i="1" s="1"/>
  <c r="T253" i="1" s="1"/>
  <c r="Q481" i="1"/>
  <c r="P481" i="1"/>
  <c r="R481" i="1" s="1"/>
  <c r="S481" i="1" s="1"/>
  <c r="T481" i="1" s="1"/>
  <c r="Q377" i="1"/>
  <c r="P377" i="1"/>
  <c r="R377" i="1" s="1"/>
  <c r="S377" i="1" s="1"/>
  <c r="T377" i="1" s="1"/>
  <c r="Q455" i="1"/>
  <c r="P455" i="1"/>
  <c r="R455" i="1" s="1"/>
  <c r="S455" i="1" s="1"/>
  <c r="T455" i="1" s="1"/>
  <c r="Q404" i="1"/>
  <c r="P404" i="1"/>
  <c r="R404" i="1" s="1"/>
  <c r="S404" i="1" s="1"/>
  <c r="T404" i="1" s="1"/>
  <c r="P327" i="1"/>
  <c r="Q247" i="1"/>
  <c r="P247" i="1"/>
  <c r="R247" i="1" s="1"/>
  <c r="S247" i="1" s="1"/>
  <c r="T247" i="1" s="1"/>
  <c r="Q68" i="1"/>
  <c r="P68" i="1"/>
  <c r="R68" i="1" s="1"/>
  <c r="S68" i="1" s="1"/>
  <c r="T68" i="1" s="1"/>
  <c r="P157" i="1"/>
  <c r="R157" i="1" s="1"/>
  <c r="S157" i="1" s="1"/>
  <c r="T157" i="1" s="1"/>
  <c r="P319" i="1"/>
  <c r="R319" i="1" s="1"/>
  <c r="S319" i="1" s="1"/>
  <c r="T319" i="1" s="1"/>
  <c r="P293" i="1"/>
  <c r="R293" i="1" s="1"/>
  <c r="S293" i="1" s="1"/>
  <c r="T293" i="1" s="1"/>
  <c r="Q245" i="1"/>
  <c r="P245" i="1"/>
  <c r="R245" i="1" s="1"/>
  <c r="S245" i="1" s="1"/>
  <c r="T245" i="1" s="1"/>
  <c r="Q250" i="1"/>
  <c r="X250" i="1" s="1"/>
  <c r="P250" i="1"/>
  <c r="Q202" i="1"/>
  <c r="P202" i="1"/>
  <c r="R202" i="1" s="1"/>
  <c r="S202" i="1" s="1"/>
  <c r="T202" i="1" s="1"/>
  <c r="Q256" i="1"/>
  <c r="P256" i="1"/>
  <c r="R256" i="1" s="1"/>
  <c r="S256" i="1" s="1"/>
  <c r="T256" i="1" s="1"/>
  <c r="Q227" i="1"/>
  <c r="P227" i="1"/>
  <c r="R227" i="1" s="1"/>
  <c r="S227" i="1" s="1"/>
  <c r="T227" i="1" s="1"/>
  <c r="P71" i="1"/>
  <c r="R71" i="1" s="1"/>
  <c r="S71" i="1" s="1"/>
  <c r="T71" i="1" s="1"/>
  <c r="Q117" i="1"/>
  <c r="P117" i="1"/>
  <c r="P75" i="1"/>
  <c r="R75" i="1" s="1"/>
  <c r="S75" i="1" s="1"/>
  <c r="T75" i="1" s="1"/>
  <c r="P137" i="1"/>
  <c r="R137" i="1" s="1"/>
  <c r="P59" i="1"/>
  <c r="R59" i="1" s="1"/>
  <c r="S59" i="1" s="1"/>
  <c r="T59" i="1" s="1"/>
  <c r="Q118" i="1"/>
  <c r="P118" i="1"/>
  <c r="R118" i="1" s="1"/>
  <c r="S118" i="1" s="1"/>
  <c r="T118" i="1" s="1"/>
  <c r="Q171" i="1"/>
  <c r="P171" i="1"/>
  <c r="R171" i="1" s="1"/>
  <c r="S171" i="1" s="1"/>
  <c r="T171" i="1" s="1"/>
  <c r="Q119" i="1"/>
  <c r="P119" i="1"/>
  <c r="R119" i="1" s="1"/>
  <c r="S119" i="1" s="1"/>
  <c r="T119" i="1" s="1"/>
  <c r="Q37" i="1"/>
  <c r="P37" i="1"/>
  <c r="R37" i="1" s="1"/>
  <c r="S37" i="1" s="1"/>
  <c r="T37" i="1" s="1"/>
  <c r="P36" i="1"/>
  <c r="R36" i="1" s="1"/>
  <c r="S36" i="1" s="1"/>
  <c r="T36" i="1" s="1"/>
  <c r="P21" i="1"/>
  <c r="R21" i="1" s="1"/>
  <c r="S21" i="1" s="1"/>
  <c r="T21" i="1" s="1"/>
  <c r="P708" i="1"/>
  <c r="Q770" i="1"/>
  <c r="P770" i="1"/>
  <c r="R770" i="1" s="1"/>
  <c r="S770" i="1" s="1"/>
  <c r="T770" i="1" s="1"/>
  <c r="Q614" i="1"/>
  <c r="P614" i="1"/>
  <c r="R614" i="1" s="1"/>
  <c r="S614" i="1" s="1"/>
  <c r="T614" i="1" s="1"/>
  <c r="Q689" i="1"/>
  <c r="P689" i="1"/>
  <c r="R689" i="1" s="1"/>
  <c r="S689" i="1" s="1"/>
  <c r="T689" i="1" s="1"/>
  <c r="P419" i="1"/>
  <c r="R419" i="1" s="1"/>
  <c r="S419" i="1" s="1"/>
  <c r="T419" i="1" s="1"/>
  <c r="Q470" i="1"/>
  <c r="P470" i="1"/>
  <c r="R470" i="1" s="1"/>
  <c r="S470" i="1" s="1"/>
  <c r="T470" i="1" s="1"/>
  <c r="Q266" i="1"/>
  <c r="X266" i="1" s="1"/>
  <c r="P266" i="1"/>
  <c r="R266" i="1" s="1"/>
  <c r="S266" i="1" s="1"/>
  <c r="T266" i="1" s="1"/>
  <c r="Q172" i="1"/>
  <c r="Q465" i="1"/>
  <c r="Q676" i="1"/>
  <c r="X676" i="1" s="1"/>
  <c r="P736" i="1"/>
  <c r="P716" i="1"/>
  <c r="R716" i="1" s="1"/>
  <c r="S716" i="1" s="1"/>
  <c r="T716" i="1" s="1"/>
  <c r="Q746" i="1"/>
  <c r="P746" i="1"/>
  <c r="R746" i="1" s="1"/>
  <c r="S746" i="1" s="1"/>
  <c r="T746" i="1" s="1"/>
  <c r="Q788" i="1"/>
  <c r="P788" i="1"/>
  <c r="R788" i="1" s="1"/>
  <c r="S788" i="1" s="1"/>
  <c r="T788" i="1" s="1"/>
  <c r="Q499" i="1"/>
  <c r="P499" i="1"/>
  <c r="R499" i="1" s="1"/>
  <c r="S499" i="1" s="1"/>
  <c r="T499" i="1" s="1"/>
  <c r="P722" i="1"/>
  <c r="R722" i="1" s="1"/>
  <c r="S722" i="1" s="1"/>
  <c r="T722" i="1" s="1"/>
  <c r="Q782" i="1"/>
  <c r="P782" i="1"/>
  <c r="R782" i="1" s="1"/>
  <c r="S782" i="1" s="1"/>
  <c r="T782" i="1" s="1"/>
  <c r="P540" i="1"/>
  <c r="R540" i="1" s="1"/>
  <c r="S540" i="1" s="1"/>
  <c r="T540" i="1" s="1"/>
  <c r="Q706" i="1"/>
  <c r="P706" i="1"/>
  <c r="R706" i="1" s="1"/>
  <c r="S706" i="1" s="1"/>
  <c r="T706" i="1" s="1"/>
  <c r="Q771" i="1"/>
  <c r="P771" i="1"/>
  <c r="R771" i="1" s="1"/>
  <c r="S771" i="1" s="1"/>
  <c r="T771" i="1" s="1"/>
  <c r="Q630" i="1"/>
  <c r="X630" i="1" s="1"/>
  <c r="P630" i="1"/>
  <c r="R630" i="1" s="1"/>
  <c r="S630" i="1" s="1"/>
  <c r="T630" i="1" s="1"/>
  <c r="P670" i="1"/>
  <c r="R670" i="1" s="1"/>
  <c r="S670" i="1" s="1"/>
  <c r="T670" i="1" s="1"/>
  <c r="P605" i="1"/>
  <c r="R605" i="1" s="1"/>
  <c r="S605" i="1" s="1"/>
  <c r="T605" i="1" s="1"/>
  <c r="Q431" i="1"/>
  <c r="P431" i="1"/>
  <c r="R431" i="1" s="1"/>
  <c r="S431" i="1" s="1"/>
  <c r="T431" i="1" s="1"/>
  <c r="P560" i="1"/>
  <c r="Q663" i="1"/>
  <c r="X663" i="1" s="1"/>
  <c r="P663" i="1"/>
  <c r="R663" i="1" s="1"/>
  <c r="S663" i="1" s="1"/>
  <c r="T663" i="1" s="1"/>
  <c r="Q681" i="1"/>
  <c r="P681" i="1"/>
  <c r="R681" i="1" s="1"/>
  <c r="S681" i="1" s="1"/>
  <c r="T681" i="1" s="1"/>
  <c r="P756" i="1"/>
  <c r="R756" i="1" s="1"/>
  <c r="Q789" i="1"/>
  <c r="P789" i="1"/>
  <c r="R789" i="1" s="1"/>
  <c r="S789" i="1" s="1"/>
  <c r="T789" i="1" s="1"/>
  <c r="Q452" i="1"/>
  <c r="P452" i="1"/>
  <c r="Q395" i="1"/>
  <c r="P395" i="1"/>
  <c r="R395" i="1" s="1"/>
  <c r="S395" i="1" s="1"/>
  <c r="T395" i="1" s="1"/>
  <c r="Q416" i="1"/>
  <c r="P416" i="1"/>
  <c r="R416" i="1" s="1"/>
  <c r="S416" i="1" s="1"/>
  <c r="T416" i="1" s="1"/>
  <c r="Q375" i="1"/>
  <c r="P375" i="1"/>
  <c r="R375" i="1" s="1"/>
  <c r="S375" i="1" s="1"/>
  <c r="T375" i="1" s="1"/>
  <c r="Q383" i="1"/>
  <c r="P383" i="1"/>
  <c r="R383" i="1" s="1"/>
  <c r="S383" i="1" s="1"/>
  <c r="T383" i="1" s="1"/>
  <c r="P249" i="1"/>
  <c r="R249" i="1" s="1"/>
  <c r="S249" i="1" s="1"/>
  <c r="T249" i="1" s="1"/>
  <c r="Q484" i="1"/>
  <c r="P484" i="1"/>
  <c r="R484" i="1" s="1"/>
  <c r="S484" i="1" s="1"/>
  <c r="T484" i="1" s="1"/>
  <c r="Q538" i="1"/>
  <c r="P538" i="1"/>
  <c r="R538" i="1" s="1"/>
  <c r="S538" i="1" s="1"/>
  <c r="T538" i="1" s="1"/>
  <c r="P98" i="1"/>
  <c r="P361" i="1"/>
  <c r="R361" i="1" s="1"/>
  <c r="S361" i="1" s="1"/>
  <c r="T361" i="1" s="1"/>
  <c r="P425" i="1"/>
  <c r="R425" i="1" s="1"/>
  <c r="S425" i="1" s="1"/>
  <c r="T425" i="1" s="1"/>
  <c r="Q352" i="1"/>
  <c r="P352" i="1"/>
  <c r="R352" i="1" s="1"/>
  <c r="S352" i="1" s="1"/>
  <c r="T352" i="1" s="1"/>
  <c r="P506" i="1"/>
  <c r="R506" i="1" s="1"/>
  <c r="S506" i="1" s="1"/>
  <c r="T506" i="1" s="1"/>
  <c r="Q474" i="1"/>
  <c r="P474" i="1"/>
  <c r="R474" i="1" s="1"/>
  <c r="S474" i="1" s="1"/>
  <c r="T474" i="1" s="1"/>
  <c r="Q356" i="1"/>
  <c r="P356" i="1"/>
  <c r="R356" i="1" s="1"/>
  <c r="S356" i="1" s="1"/>
  <c r="T356" i="1" s="1"/>
  <c r="Q296" i="1"/>
  <c r="P296" i="1"/>
  <c r="R296" i="1" s="1"/>
  <c r="S296" i="1" s="1"/>
  <c r="T296" i="1" s="1"/>
  <c r="P54" i="1"/>
  <c r="P130" i="1"/>
  <c r="Q262" i="1"/>
  <c r="P262" i="1"/>
  <c r="R262" i="1" s="1"/>
  <c r="S262" i="1" s="1"/>
  <c r="T262" i="1" s="1"/>
  <c r="P367" i="1"/>
  <c r="R367" i="1" s="1"/>
  <c r="S367" i="1" s="1"/>
  <c r="T367" i="1" s="1"/>
  <c r="P84" i="1"/>
  <c r="R84" i="1" s="1"/>
  <c r="S84" i="1" s="1"/>
  <c r="T84" i="1" s="1"/>
  <c r="Q328" i="1"/>
  <c r="P328" i="1"/>
  <c r="R328" i="1" s="1"/>
  <c r="S328" i="1" s="1"/>
  <c r="T328" i="1" s="1"/>
  <c r="P299" i="1"/>
  <c r="R299" i="1" s="1"/>
  <c r="S299" i="1" s="1"/>
  <c r="T299" i="1" s="1"/>
  <c r="Q248" i="1"/>
  <c r="P248" i="1"/>
  <c r="R248" i="1" s="1"/>
  <c r="S248" i="1" s="1"/>
  <c r="T248" i="1" s="1"/>
  <c r="Q200" i="1"/>
  <c r="P200" i="1"/>
  <c r="R200" i="1" s="1"/>
  <c r="S200" i="1" s="1"/>
  <c r="T200" i="1" s="1"/>
  <c r="Q254" i="1"/>
  <c r="P254" i="1"/>
  <c r="R254" i="1" s="1"/>
  <c r="S254" i="1" s="1"/>
  <c r="T254" i="1" s="1"/>
  <c r="Q302" i="1"/>
  <c r="P302" i="1"/>
  <c r="R302" i="1" s="1"/>
  <c r="S302" i="1" s="1"/>
  <c r="T302" i="1" s="1"/>
  <c r="P162" i="1"/>
  <c r="R162" i="1" s="1"/>
  <c r="S162" i="1" s="1"/>
  <c r="T162" i="1" s="1"/>
  <c r="P135" i="1"/>
  <c r="R135" i="1" s="1"/>
  <c r="S135" i="1" s="1"/>
  <c r="T135" i="1" s="1"/>
  <c r="Q53" i="1"/>
  <c r="P53" i="1"/>
  <c r="R53" i="1" s="1"/>
  <c r="S53" i="1" s="1"/>
  <c r="T53" i="1" s="1"/>
  <c r="P188" i="1"/>
  <c r="R188" i="1" s="1"/>
  <c r="S188" i="1" s="1"/>
  <c r="T188" i="1" s="1"/>
  <c r="P35" i="1"/>
  <c r="R35" i="1" s="1"/>
  <c r="S35" i="1" s="1"/>
  <c r="T35" i="1" s="1"/>
  <c r="P89" i="1"/>
  <c r="R89" i="1" s="1"/>
  <c r="S89" i="1" s="1"/>
  <c r="T89" i="1" s="1"/>
  <c r="Q103" i="1"/>
  <c r="P103" i="1"/>
  <c r="R103" i="1" s="1"/>
  <c r="S103" i="1" s="1"/>
  <c r="T103" i="1" s="1"/>
  <c r="P115" i="1"/>
  <c r="R115" i="1" s="1"/>
  <c r="S115" i="1" s="1"/>
  <c r="T115" i="1" s="1"/>
  <c r="P46" i="1"/>
  <c r="R46" i="1" s="1"/>
  <c r="S46" i="1" s="1"/>
  <c r="T46" i="1" s="1"/>
  <c r="P66" i="1"/>
  <c r="R66" i="1" s="1"/>
  <c r="S66" i="1" s="1"/>
  <c r="T66" i="1" s="1"/>
  <c r="P64" i="1"/>
  <c r="R64" i="1" s="1"/>
  <c r="S64" i="1" s="1"/>
  <c r="T64" i="1" s="1"/>
  <c r="Q43" i="1"/>
  <c r="P43" i="1"/>
  <c r="R43" i="1" s="1"/>
  <c r="S43" i="1" s="1"/>
  <c r="T43" i="1" s="1"/>
  <c r="P19" i="1"/>
  <c r="R19" i="1" s="1"/>
  <c r="S19" i="1" s="1"/>
  <c r="T19" i="1" s="1"/>
  <c r="Q753" i="1"/>
  <c r="P753" i="1"/>
  <c r="R753" i="1" s="1"/>
  <c r="S753" i="1" s="1"/>
  <c r="T753" i="1" s="1"/>
  <c r="Q710" i="1"/>
  <c r="P710" i="1"/>
  <c r="R710" i="1" s="1"/>
  <c r="S710" i="1" s="1"/>
  <c r="T710" i="1" s="1"/>
  <c r="Z330" i="1" l="1"/>
  <c r="Z331" i="1" s="1"/>
  <c r="Z332" i="1" s="1"/>
  <c r="Z333" i="1" s="1"/>
  <c r="Z334" i="1" s="1"/>
  <c r="Z335" i="1" s="1"/>
  <c r="Z336" i="1" s="1"/>
  <c r="Z337" i="1" s="1"/>
  <c r="R57" i="1"/>
  <c r="S57" i="1" s="1"/>
  <c r="T57" i="1" s="1"/>
  <c r="X211" i="1"/>
  <c r="X510" i="1"/>
  <c r="X301" i="1"/>
  <c r="X346" i="1"/>
  <c r="X534" i="1"/>
  <c r="X736" i="1"/>
  <c r="R173" i="1"/>
  <c r="S173" i="1" s="1"/>
  <c r="T173" i="1" s="1"/>
  <c r="R259" i="1"/>
  <c r="S259" i="1" s="1"/>
  <c r="T259" i="1" s="1"/>
  <c r="R240" i="1"/>
  <c r="S240" i="1" s="1"/>
  <c r="T240" i="1" s="1"/>
  <c r="R387" i="1"/>
  <c r="S387" i="1" s="1"/>
  <c r="T387" i="1" s="1"/>
  <c r="R479" i="1"/>
  <c r="S479" i="1" s="1"/>
  <c r="T479" i="1" s="1"/>
  <c r="R93" i="1"/>
  <c r="S93" i="1" s="1"/>
  <c r="T93" i="1" s="1"/>
  <c r="R458" i="1"/>
  <c r="S458" i="1" s="1"/>
  <c r="T458" i="1" s="1"/>
  <c r="R415" i="1"/>
  <c r="S415" i="1" s="1"/>
  <c r="T415" i="1" s="1"/>
  <c r="R555" i="1"/>
  <c r="S555" i="1" s="1"/>
  <c r="T555" i="1" s="1"/>
  <c r="R382" i="1"/>
  <c r="S382" i="1" s="1"/>
  <c r="T382" i="1" s="1"/>
  <c r="R680" i="1"/>
  <c r="S680" i="1" s="1"/>
  <c r="T680" i="1" s="1"/>
  <c r="R49" i="1"/>
  <c r="S49" i="1" s="1"/>
  <c r="T49" i="1" s="1"/>
  <c r="R322" i="1"/>
  <c r="S322" i="1" s="1"/>
  <c r="T322" i="1" s="1"/>
  <c r="R724" i="1"/>
  <c r="S724" i="1" s="1"/>
  <c r="T724" i="1" s="1"/>
  <c r="R38" i="1"/>
  <c r="S38" i="1" s="1"/>
  <c r="T38" i="1" s="1"/>
  <c r="X25" i="1"/>
  <c r="X298" i="1"/>
  <c r="X63" i="1"/>
  <c r="X32" i="1"/>
  <c r="R98" i="1"/>
  <c r="S98" i="1" s="1"/>
  <c r="T98" i="1" s="1"/>
  <c r="R772" i="1"/>
  <c r="S772" i="1" s="1"/>
  <c r="T772" i="1" s="1"/>
  <c r="R687" i="1"/>
  <c r="S687" i="1" s="1"/>
  <c r="T687" i="1" s="1"/>
  <c r="R773" i="1"/>
  <c r="S773" i="1" s="1"/>
  <c r="T773" i="1" s="1"/>
  <c r="R768" i="1"/>
  <c r="S768" i="1" s="1"/>
  <c r="T768" i="1" s="1"/>
  <c r="R52" i="1"/>
  <c r="S52" i="1" s="1"/>
  <c r="T52" i="1" s="1"/>
  <c r="R456" i="1"/>
  <c r="S456" i="1" s="1"/>
  <c r="T456" i="1" s="1"/>
  <c r="R465" i="1"/>
  <c r="S465" i="1" s="1"/>
  <c r="T465" i="1" s="1"/>
  <c r="R176" i="1"/>
  <c r="S176" i="1" s="1"/>
  <c r="T176" i="1" s="1"/>
  <c r="R335" i="1"/>
  <c r="S335" i="1" s="1"/>
  <c r="T335" i="1" s="1"/>
  <c r="R411" i="1"/>
  <c r="S411" i="1" s="1"/>
  <c r="T411" i="1" s="1"/>
  <c r="R520" i="1"/>
  <c r="S520" i="1" s="1"/>
  <c r="T520" i="1" s="1"/>
  <c r="R653" i="1"/>
  <c r="S653" i="1" s="1"/>
  <c r="T653" i="1" s="1"/>
  <c r="R661" i="1"/>
  <c r="S661" i="1" s="1"/>
  <c r="T661" i="1" s="1"/>
  <c r="X64" i="1"/>
  <c r="X686" i="1"/>
  <c r="X187" i="1"/>
  <c r="X83" i="1"/>
  <c r="X42" i="1"/>
  <c r="X217" i="1"/>
  <c r="X432" i="1"/>
  <c r="X371" i="1"/>
  <c r="X476" i="1"/>
  <c r="X742" i="1"/>
  <c r="X462" i="1"/>
  <c r="X270" i="1"/>
  <c r="X592" i="1"/>
  <c r="X14" i="1"/>
  <c r="X417" i="1"/>
  <c r="X748" i="1"/>
  <c r="X763" i="1"/>
  <c r="X522" i="1"/>
  <c r="X749" i="1"/>
  <c r="X88" i="1"/>
  <c r="X158" i="1"/>
  <c r="X314" i="1"/>
  <c r="X96" i="1"/>
  <c r="X536" i="1"/>
  <c r="X596" i="1"/>
  <c r="X36" i="1"/>
  <c r="X120" i="1"/>
  <c r="X731" i="1"/>
  <c r="X193" i="1"/>
  <c r="X507" i="1"/>
  <c r="X563" i="1"/>
  <c r="X317" i="1"/>
  <c r="X725" i="1"/>
  <c r="X698" i="1"/>
  <c r="X425" i="1"/>
  <c r="X485" i="1"/>
  <c r="X99" i="1"/>
  <c r="X754" i="1"/>
  <c r="X544" i="1"/>
  <c r="X464" i="1"/>
  <c r="X780" i="1"/>
  <c r="R439" i="1"/>
  <c r="S439" i="1" s="1"/>
  <c r="T439" i="1" s="1"/>
  <c r="R727" i="1"/>
  <c r="S727" i="1" s="1"/>
  <c r="T727" i="1" s="1"/>
  <c r="R114" i="1"/>
  <c r="S114" i="1" s="1"/>
  <c r="T114" i="1" s="1"/>
  <c r="R396" i="1"/>
  <c r="S396" i="1" s="1"/>
  <c r="T396" i="1" s="1"/>
  <c r="R659" i="1"/>
  <c r="S659" i="1" s="1"/>
  <c r="T659" i="1" s="1"/>
  <c r="R708" i="1"/>
  <c r="S708" i="1" s="1"/>
  <c r="T708" i="1" s="1"/>
  <c r="R714" i="1"/>
  <c r="S714" i="1" s="1"/>
  <c r="T714" i="1" s="1"/>
  <c r="R229" i="1"/>
  <c r="S229" i="1" s="1"/>
  <c r="T229" i="1" s="1"/>
  <c r="R313" i="1"/>
  <c r="S313" i="1" s="1"/>
  <c r="T313" i="1" s="1"/>
  <c r="R220" i="1"/>
  <c r="S220" i="1" s="1"/>
  <c r="T220" i="1" s="1"/>
  <c r="R516" i="1"/>
  <c r="S516" i="1" s="1"/>
  <c r="T516" i="1" s="1"/>
  <c r="R401" i="1"/>
  <c r="S401" i="1" s="1"/>
  <c r="T401" i="1" s="1"/>
  <c r="R690" i="1"/>
  <c r="S690" i="1" s="1"/>
  <c r="T690" i="1" s="1"/>
  <c r="R16" i="1"/>
  <c r="S16" i="1" s="1"/>
  <c r="T16" i="1" s="1"/>
  <c r="R231" i="1"/>
  <c r="S231" i="1" s="1"/>
  <c r="T231" i="1" s="1"/>
  <c r="R493" i="1"/>
  <c r="S493" i="1" s="1"/>
  <c r="T493" i="1" s="1"/>
  <c r="R443" i="1"/>
  <c r="S443" i="1" s="1"/>
  <c r="T443" i="1" s="1"/>
  <c r="R641" i="1"/>
  <c r="S641" i="1" s="1"/>
  <c r="T641" i="1" s="1"/>
  <c r="R154" i="1"/>
  <c r="S154" i="1" s="1"/>
  <c r="T154" i="1" s="1"/>
  <c r="R452" i="1"/>
  <c r="S452" i="1" s="1"/>
  <c r="T452" i="1" s="1"/>
  <c r="R482" i="1"/>
  <c r="S482" i="1" s="1"/>
  <c r="T482" i="1" s="1"/>
  <c r="R182" i="1"/>
  <c r="S182" i="1" s="1"/>
  <c r="T182" i="1" s="1"/>
  <c r="R169" i="1"/>
  <c r="S169" i="1" s="1"/>
  <c r="T169" i="1" s="1"/>
  <c r="R121" i="1"/>
  <c r="S121" i="1" s="1"/>
  <c r="T121" i="1" s="1"/>
  <c r="R521" i="1"/>
  <c r="S521" i="1" s="1"/>
  <c r="T521" i="1" s="1"/>
  <c r="R551" i="1"/>
  <c r="S551" i="1" s="1"/>
  <c r="T551" i="1" s="1"/>
  <c r="R511" i="1"/>
  <c r="S511" i="1" s="1"/>
  <c r="T511" i="1" s="1"/>
  <c r="R65" i="1"/>
  <c r="S65" i="1" s="1"/>
  <c r="T65" i="1" s="1"/>
  <c r="R728" i="1"/>
  <c r="S728" i="1" s="1"/>
  <c r="T728" i="1" s="1"/>
  <c r="R327" i="1"/>
  <c r="S327" i="1" s="1"/>
  <c r="T327" i="1" s="1"/>
  <c r="R11" i="1"/>
  <c r="S11" i="1" s="1"/>
  <c r="T11" i="1" s="1"/>
  <c r="R243" i="1"/>
  <c r="S243" i="1" s="1"/>
  <c r="T243" i="1" s="1"/>
  <c r="R487" i="1"/>
  <c r="S487" i="1" s="1"/>
  <c r="T487" i="1" s="1"/>
  <c r="R111" i="1"/>
  <c r="S111" i="1" s="1"/>
  <c r="T111" i="1" s="1"/>
  <c r="R91" i="1"/>
  <c r="S91" i="1" s="1"/>
  <c r="T91" i="1" s="1"/>
  <c r="R125" i="1"/>
  <c r="S125" i="1" s="1"/>
  <c r="T125" i="1" s="1"/>
  <c r="X687" i="1"/>
  <c r="X322" i="1"/>
  <c r="X103" i="1"/>
  <c r="X347" i="1"/>
  <c r="X240" i="1"/>
  <c r="X788" i="1"/>
  <c r="X150" i="1"/>
  <c r="X362" i="1"/>
  <c r="X130" i="1"/>
  <c r="X724" i="1"/>
  <c r="X173" i="1"/>
  <c r="X229" i="1"/>
  <c r="X382" i="1"/>
  <c r="X117" i="1"/>
  <c r="X680" i="1"/>
  <c r="X494" i="1"/>
  <c r="X456" i="1"/>
  <c r="X109" i="1"/>
  <c r="X167" i="1"/>
  <c r="X38" i="1"/>
  <c r="X770" i="1"/>
  <c r="X784" i="1"/>
  <c r="X119" i="1"/>
  <c r="X387" i="1"/>
  <c r="X152" i="1"/>
  <c r="X620" i="1"/>
  <c r="X328" i="1"/>
  <c r="X727" i="1"/>
  <c r="R140" i="1"/>
  <c r="S140" i="1" s="1"/>
  <c r="T140" i="1" s="1"/>
  <c r="R347" i="1"/>
  <c r="S347" i="1" s="1"/>
  <c r="T347" i="1" s="1"/>
  <c r="X655" i="1"/>
  <c r="X426" i="1"/>
  <c r="X430" i="1"/>
  <c r="X354" i="1"/>
  <c r="X202" i="1"/>
  <c r="X517" i="1"/>
  <c r="X208" i="1"/>
  <c r="X758" i="1"/>
  <c r="X743" i="1"/>
  <c r="X144" i="1"/>
  <c r="X373" i="1"/>
  <c r="X239" i="1"/>
  <c r="X306" i="1"/>
  <c r="X146" i="1"/>
  <c r="X533" i="1"/>
  <c r="X59" i="1"/>
  <c r="X275" i="1"/>
  <c r="X685" i="1"/>
  <c r="X512" i="1"/>
  <c r="X553" i="1"/>
  <c r="X376" i="1"/>
  <c r="X142" i="1"/>
  <c r="X519" i="1"/>
  <c r="X135" i="1"/>
  <c r="X196" i="1"/>
  <c r="X110" i="1"/>
  <c r="X756" i="1"/>
  <c r="X543" i="1"/>
  <c r="X469" i="1"/>
  <c r="X226" i="1"/>
  <c r="X69" i="1"/>
  <c r="X766" i="1"/>
  <c r="X252" i="1"/>
  <c r="X650" i="1"/>
  <c r="X684" i="1"/>
  <c r="X40" i="1"/>
  <c r="X261" i="1"/>
  <c r="X525" i="1"/>
  <c r="X542" i="1"/>
  <c r="X238" i="1"/>
  <c r="X94" i="1"/>
  <c r="X115" i="1"/>
  <c r="X470" i="1"/>
  <c r="X428" i="1"/>
  <c r="X617" i="1"/>
  <c r="X600" i="1"/>
  <c r="X565" i="1"/>
  <c r="X263" i="1"/>
  <c r="X84" i="1"/>
  <c r="X332" i="1"/>
  <c r="X695" i="1"/>
  <c r="X200" i="1"/>
  <c r="X753" i="1"/>
  <c r="X62" i="1"/>
  <c r="X779" i="1"/>
  <c r="X210" i="1"/>
  <c r="X704" i="1"/>
  <c r="X495" i="1"/>
  <c r="X163" i="1"/>
  <c r="X28" i="1"/>
  <c r="X557" i="1"/>
  <c r="X480" i="1"/>
  <c r="X580" i="1"/>
  <c r="X204" i="1"/>
  <c r="X549" i="1"/>
  <c r="X363" i="1"/>
  <c r="X336" i="1"/>
  <c r="X296" i="1"/>
  <c r="X720" i="1"/>
  <c r="X723" i="1"/>
  <c r="X12" i="1"/>
  <c r="X257" i="1"/>
  <c r="X434" i="1"/>
  <c r="X139" i="1"/>
  <c r="X256" i="1"/>
  <c r="X682" i="1"/>
  <c r="X73" i="1"/>
  <c r="X360" i="1"/>
  <c r="X722" i="1"/>
  <c r="X527" i="1"/>
  <c r="X292" i="1"/>
  <c r="X129" i="1"/>
  <c r="X513" i="1"/>
  <c r="X334" i="1"/>
  <c r="X249" i="1"/>
  <c r="X652" i="1"/>
  <c r="X681" i="1"/>
  <c r="X221" i="1"/>
  <c r="X547" i="1"/>
  <c r="X438" i="1"/>
  <c r="X765" i="1"/>
  <c r="X777" i="1"/>
  <c r="X761" i="1"/>
  <c r="X474" i="1"/>
  <c r="X151" i="1"/>
  <c r="X283" i="1"/>
  <c r="X709" i="1"/>
  <c r="X741" i="1"/>
  <c r="R442" i="1"/>
  <c r="S442" i="1" s="1"/>
  <c r="T442" i="1" s="1"/>
  <c r="R158" i="1"/>
  <c r="S158" i="1" s="1"/>
  <c r="T158" i="1" s="1"/>
  <c r="R187" i="1"/>
  <c r="S187" i="1" s="1"/>
  <c r="T187" i="1" s="1"/>
  <c r="R692" i="1"/>
  <c r="S692" i="1" s="1"/>
  <c r="T692" i="1" s="1"/>
  <c r="R283" i="1"/>
  <c r="S283" i="1" s="1"/>
  <c r="T283" i="1" s="1"/>
  <c r="R654" i="1"/>
  <c r="S654" i="1" s="1"/>
  <c r="T654" i="1" s="1"/>
  <c r="R662" i="1"/>
  <c r="S662" i="1" s="1"/>
  <c r="T662" i="1" s="1"/>
  <c r="X471" i="1"/>
  <c r="X583" i="1"/>
  <c r="X222" i="1"/>
  <c r="X66" i="1"/>
  <c r="X492" i="1"/>
  <c r="X410" i="1"/>
  <c r="X92" i="1"/>
  <c r="X147" i="1"/>
  <c r="X295" i="1"/>
  <c r="X294" i="1"/>
  <c r="X136" i="1"/>
  <c r="X287" i="1"/>
  <c r="X400" i="1"/>
  <c r="X23" i="1"/>
  <c r="X407" i="1"/>
  <c r="X356" i="1"/>
  <c r="X43" i="1"/>
  <c r="X82" i="1"/>
  <c r="X272" i="1"/>
  <c r="X688" i="1"/>
  <c r="X71" i="1"/>
  <c r="X251" i="1"/>
  <c r="X437" i="1"/>
  <c r="X197" i="1"/>
  <c r="X733" i="1"/>
  <c r="X138" i="1"/>
  <c r="X712" i="1"/>
  <c r="X329" i="1"/>
  <c r="X475" i="1"/>
  <c r="X171" i="1"/>
  <c r="X506" i="1"/>
  <c r="X429" i="1"/>
  <c r="X422" i="1"/>
  <c r="X128" i="1"/>
  <c r="X278" i="1"/>
  <c r="X601" i="1"/>
  <c r="X271" i="1"/>
  <c r="X535" i="1"/>
  <c r="X427" i="1"/>
  <c r="X343" i="1"/>
  <c r="X48" i="1"/>
  <c r="X359" i="1"/>
  <c r="X134" i="1"/>
  <c r="X550" i="1"/>
  <c r="X165" i="1"/>
  <c r="X509" i="1"/>
  <c r="X645" i="1"/>
  <c r="X586" i="1"/>
  <c r="X447" i="1"/>
  <c r="X433" i="1"/>
  <c r="X541" i="1"/>
  <c r="X341" i="1"/>
  <c r="X486" i="1"/>
  <c r="X694" i="1"/>
  <c r="X192" i="1"/>
  <c r="X744" i="1"/>
  <c r="X50" i="1"/>
  <c r="X556" i="1"/>
  <c r="X762" i="1"/>
  <c r="X41" i="1"/>
  <c r="X357" i="1"/>
  <c r="X545" i="1"/>
  <c r="X730" i="1"/>
  <c r="X281" i="1"/>
  <c r="X284" i="1"/>
  <c r="X696" i="1"/>
  <c r="R152" i="1"/>
  <c r="S152" i="1" s="1"/>
  <c r="T152" i="1" s="1"/>
  <c r="R748" i="1"/>
  <c r="S748" i="1" s="1"/>
  <c r="T748" i="1" s="1"/>
  <c r="R148" i="1"/>
  <c r="S148" i="1" s="1"/>
  <c r="T148" i="1" s="1"/>
  <c r="R186" i="1"/>
  <c r="S186" i="1" s="1"/>
  <c r="T186" i="1" s="1"/>
  <c r="R464" i="1"/>
  <c r="S464" i="1" s="1"/>
  <c r="T464" i="1" s="1"/>
  <c r="R686" i="1"/>
  <c r="S686" i="1" s="1"/>
  <c r="T686" i="1" s="1"/>
  <c r="R780" i="1"/>
  <c r="S780" i="1" s="1"/>
  <c r="T780" i="1" s="1"/>
  <c r="X649" i="1"/>
  <c r="X459" i="1"/>
  <c r="X491" i="1"/>
  <c r="X656" i="1"/>
  <c r="X72" i="1"/>
  <c r="X107" i="1"/>
  <c r="X436" i="1"/>
  <c r="X308" i="1"/>
  <c r="X697" i="1"/>
  <c r="X739" i="1"/>
  <c r="X759" i="1"/>
  <c r="X214" i="1"/>
  <c r="X472" i="1"/>
  <c r="X260" i="1"/>
  <c r="X538" i="1"/>
  <c r="X397" i="1"/>
  <c r="X331" i="1"/>
  <c r="X489" i="1"/>
  <c r="X352" i="1"/>
  <c r="X579" i="1"/>
  <c r="X614" i="1"/>
  <c r="X21" i="1"/>
  <c r="X451" i="1"/>
  <c r="X505" i="1"/>
  <c r="X53" i="1"/>
  <c r="X706" i="1"/>
  <c r="X289" i="1"/>
  <c r="X745" i="1"/>
  <c r="X132" i="1"/>
  <c r="X183" i="1"/>
  <c r="X255" i="1"/>
  <c r="X77" i="1"/>
  <c r="X539" i="1"/>
  <c r="X700" i="1"/>
  <c r="X312" i="1"/>
  <c r="X97" i="1"/>
  <c r="X598" i="1"/>
  <c r="X621" i="1"/>
  <c r="X161" i="1"/>
  <c r="X24" i="1"/>
  <c r="X216" i="1"/>
  <c r="X540" i="1"/>
  <c r="X703" i="1"/>
  <c r="X504" i="1"/>
  <c r="X729" i="1"/>
  <c r="X291" i="1"/>
  <c r="X365" i="1"/>
  <c r="X774" i="1"/>
  <c r="X481" i="1"/>
  <c r="X189" i="1"/>
  <c r="X321" i="1"/>
  <c r="X18" i="1"/>
  <c r="X46" i="1"/>
  <c r="X310" i="1"/>
  <c r="X755" i="1"/>
  <c r="X457" i="1"/>
  <c r="X616" i="1"/>
  <c r="X228" i="1"/>
  <c r="X424" i="1"/>
  <c r="X190" i="1"/>
  <c r="X466" i="1"/>
  <c r="X170" i="1"/>
  <c r="X395" i="1"/>
  <c r="X203" i="1"/>
  <c r="X137" i="1"/>
  <c r="X149" i="1"/>
  <c r="X379" i="1"/>
  <c r="X418" i="1"/>
  <c r="X244" i="1"/>
  <c r="X440" i="1"/>
  <c r="X340" i="1"/>
  <c r="X372" i="1"/>
  <c r="X497" i="1"/>
  <c r="X399" i="1"/>
  <c r="X74" i="1"/>
  <c r="R225" i="1"/>
  <c r="S225" i="1" s="1"/>
  <c r="T225" i="1" s="1"/>
  <c r="R58" i="1"/>
  <c r="S58" i="1" s="1"/>
  <c r="T58" i="1" s="1"/>
  <c r="R534" i="1"/>
  <c r="S534" i="1" s="1"/>
  <c r="T534" i="1" s="1"/>
  <c r="R450" i="1"/>
  <c r="S450" i="1" s="1"/>
  <c r="T450" i="1" s="1"/>
  <c r="R303" i="1"/>
  <c r="S303" i="1" s="1"/>
  <c r="T303" i="1" s="1"/>
  <c r="R757" i="1"/>
  <c r="S757" i="1" s="1"/>
  <c r="T757" i="1" s="1"/>
  <c r="R297" i="1"/>
  <c r="S297" i="1" s="1"/>
  <c r="T297" i="1" s="1"/>
  <c r="R640" i="1"/>
  <c r="S640" i="1" s="1"/>
  <c r="T640" i="1" s="1"/>
  <c r="X280" i="1"/>
  <c r="X588" i="1"/>
  <c r="X35" i="1"/>
  <c r="X27" i="1"/>
  <c r="X333" i="1"/>
  <c r="X61" i="1"/>
  <c r="X286" i="1"/>
  <c r="X726" i="1"/>
  <c r="X721" i="1"/>
  <c r="X787" i="1"/>
  <c r="X302" i="1"/>
  <c r="X769" i="1"/>
  <c r="X34" i="1"/>
  <c r="X191" i="1"/>
  <c r="X366" i="1"/>
  <c r="X112" i="1"/>
  <c r="X420" i="1"/>
  <c r="X388" i="1"/>
  <c r="X639" i="1"/>
  <c r="X683" i="1"/>
  <c r="X155" i="1"/>
  <c r="X318" i="1"/>
  <c r="X393" i="1"/>
  <c r="X699" i="1"/>
  <c r="X143" i="1"/>
  <c r="X778" i="1"/>
  <c r="X738" i="1"/>
  <c r="X490" i="1"/>
  <c r="X237" i="1"/>
  <c r="X185" i="1"/>
  <c r="X419" i="1"/>
  <c r="X87" i="1"/>
  <c r="X277" i="1"/>
  <c r="X599" i="1"/>
  <c r="X499" i="1"/>
  <c r="X153" i="1"/>
  <c r="X33" i="1"/>
  <c r="X526" i="1"/>
  <c r="X789" i="1"/>
  <c r="X56" i="1"/>
  <c r="X713" i="1"/>
  <c r="X691" i="1"/>
  <c r="X370" i="1"/>
  <c r="X248" i="1"/>
  <c r="X274" i="1"/>
  <c r="X618" i="1"/>
  <c r="X86" i="1"/>
  <c r="X19" i="1"/>
  <c r="X461" i="1"/>
  <c r="X383" i="1"/>
  <c r="X104" i="1"/>
  <c r="X108" i="1"/>
  <c r="X290" i="1"/>
  <c r="X776" i="1"/>
  <c r="X90" i="1"/>
  <c r="X402" i="1"/>
  <c r="X172" i="1"/>
  <c r="X416" i="1"/>
  <c r="X717" i="1"/>
  <c r="X282" i="1"/>
  <c r="X622" i="1"/>
  <c r="X368" i="1"/>
  <c r="R174" i="1"/>
  <c r="S174" i="1" s="1"/>
  <c r="T174" i="1" s="1"/>
  <c r="R417" i="1"/>
  <c r="S417" i="1" s="1"/>
  <c r="T417" i="1" s="1"/>
  <c r="R445" i="1"/>
  <c r="S445" i="1" s="1"/>
  <c r="T445" i="1" s="1"/>
  <c r="X597" i="1"/>
  <c r="X391" i="1"/>
  <c r="X515" i="1"/>
  <c r="X615" i="1"/>
  <c r="X85" i="1"/>
  <c r="X168" i="1"/>
  <c r="X344" i="1"/>
  <c r="X213" i="1"/>
  <c r="X518" i="1"/>
  <c r="X206" i="1"/>
  <c r="X113" i="1"/>
  <c r="X209" i="1"/>
  <c r="X767" i="1"/>
  <c r="X740" i="1"/>
  <c r="X390" i="1"/>
  <c r="X75" i="1"/>
  <c r="X224" i="1"/>
  <c r="X523" i="1"/>
  <c r="X300" i="1"/>
  <c r="X79" i="1"/>
  <c r="X265" i="1"/>
  <c r="X199" i="1"/>
  <c r="X514" i="1"/>
  <c r="X414" i="1"/>
  <c r="X503" i="1"/>
  <c r="X711" i="1"/>
  <c r="X719" i="1"/>
  <c r="X750" i="1"/>
  <c r="X47" i="1"/>
  <c r="X180" i="1"/>
  <c r="X254" i="1"/>
  <c r="X13" i="1"/>
  <c r="X246" i="1"/>
  <c r="X245" i="1"/>
  <c r="X319" i="1"/>
  <c r="X591" i="1"/>
  <c r="X242" i="1"/>
  <c r="X552" i="1"/>
  <c r="X364" i="1"/>
  <c r="X337" i="1"/>
  <c r="X441" i="1"/>
  <c r="X124" i="1"/>
  <c r="X386" i="1"/>
  <c r="X715" i="1"/>
  <c r="X737" i="1"/>
  <c r="X377" i="1"/>
  <c r="X122" i="1"/>
  <c r="X403" i="1"/>
  <c r="X449" i="1"/>
  <c r="X345" i="1"/>
  <c r="X39" i="1"/>
  <c r="X320" i="1"/>
  <c r="X732" i="1"/>
  <c r="X30" i="1"/>
  <c r="X582" i="1"/>
  <c r="X548" i="1"/>
  <c r="X448" i="1"/>
  <c r="X233" i="1"/>
  <c r="X159" i="1"/>
  <c r="X175" i="1"/>
  <c r="X162" i="1"/>
  <c r="X126" i="1"/>
  <c r="X358" i="1"/>
  <c r="X51" i="1"/>
  <c r="X702" i="1"/>
  <c r="X718" i="1"/>
  <c r="X100" i="1"/>
  <c r="X421" i="1"/>
  <c r="X181" i="1"/>
  <c r="X31" i="1"/>
  <c r="X409" i="1"/>
  <c r="X350" i="1"/>
  <c r="X349" i="1"/>
  <c r="X751" i="1"/>
  <c r="X498" i="1"/>
  <c r="R560" i="1"/>
  <c r="S560" i="1" s="1"/>
  <c r="T560" i="1" s="1"/>
  <c r="R130" i="1"/>
  <c r="S130" i="1" s="1"/>
  <c r="T130" i="1" s="1"/>
  <c r="R736" i="1"/>
  <c r="S736" i="1" s="1"/>
  <c r="T736" i="1" s="1"/>
  <c r="R250" i="1"/>
  <c r="S250" i="1" s="1"/>
  <c r="T250" i="1" s="1"/>
  <c r="R304" i="1"/>
  <c r="S304" i="1" s="1"/>
  <c r="T304" i="1" s="1"/>
  <c r="R462" i="1"/>
  <c r="S462" i="1" s="1"/>
  <c r="T462" i="1" s="1"/>
  <c r="R485" i="1"/>
  <c r="S485" i="1" s="1"/>
  <c r="T485" i="1" s="1"/>
  <c r="R339" i="1"/>
  <c r="S339" i="1" s="1"/>
  <c r="T339" i="1" s="1"/>
  <c r="R42" i="1"/>
  <c r="S42" i="1" s="1"/>
  <c r="T42" i="1" s="1"/>
  <c r="R241" i="1"/>
  <c r="S241" i="1" s="1"/>
  <c r="T241" i="1" s="1"/>
  <c r="R468" i="1"/>
  <c r="S468" i="1" s="1"/>
  <c r="T468" i="1" s="1"/>
  <c r="R765" i="1"/>
  <c r="S765" i="1" s="1"/>
  <c r="T765" i="1" s="1"/>
  <c r="R371" i="1"/>
  <c r="S371" i="1" s="1"/>
  <c r="T371" i="1" s="1"/>
  <c r="R432" i="1"/>
  <c r="S432" i="1" s="1"/>
  <c r="T432" i="1" s="1"/>
  <c r="R17" i="1"/>
  <c r="S17" i="1" s="1"/>
  <c r="T17" i="1" s="1"/>
  <c r="R507" i="1"/>
  <c r="S507" i="1" s="1"/>
  <c r="T507" i="1" s="1"/>
  <c r="R446" i="1"/>
  <c r="S446" i="1" s="1"/>
  <c r="T446" i="1" s="1"/>
  <c r="R763" i="1"/>
  <c r="S763" i="1" s="1"/>
  <c r="T763" i="1" s="1"/>
  <c r="X276" i="1"/>
  <c r="X689" i="1"/>
  <c r="X70" i="1"/>
  <c r="X406" i="1"/>
  <c r="X496" i="1"/>
  <c r="X394" i="1"/>
  <c r="X783" i="1"/>
  <c r="X782" i="1"/>
  <c r="X293" i="1"/>
  <c r="X554" i="1"/>
  <c r="X205" i="1"/>
  <c r="X752" i="1"/>
  <c r="X375" i="1"/>
  <c r="X316" i="1"/>
  <c r="X188" i="1"/>
  <c r="X412" i="1"/>
  <c r="X179" i="1"/>
  <c r="X60" i="1"/>
  <c r="X785" i="1"/>
  <c r="X326" i="1"/>
  <c r="X156" i="1"/>
  <c r="X679" i="1"/>
  <c r="X413" i="1"/>
  <c r="X157" i="1"/>
  <c r="X453" i="1"/>
  <c r="X771" i="1"/>
  <c r="X118" i="1"/>
  <c r="X764" i="1"/>
  <c r="X524" i="1"/>
  <c r="X215" i="1"/>
  <c r="X500" i="1"/>
  <c r="X477" i="1"/>
  <c r="X264" i="1"/>
  <c r="X227" i="1"/>
  <c r="X299" i="1"/>
  <c r="X80" i="1"/>
  <c r="X116" i="1"/>
  <c r="X593" i="1"/>
  <c r="X236" i="1"/>
  <c r="X235" i="1"/>
  <c r="X348" i="1"/>
  <c r="X483" i="1"/>
  <c r="X562" i="1"/>
  <c r="X323" i="1"/>
  <c r="X106" i="1"/>
  <c r="X384" i="1"/>
  <c r="X546" i="1"/>
  <c r="X643" i="1"/>
  <c r="X78" i="1"/>
  <c r="X444" i="1"/>
  <c r="X559" i="1"/>
  <c r="X81" i="1"/>
  <c r="X508" i="1"/>
  <c r="X325" i="1"/>
  <c r="X710" i="1"/>
  <c r="X207" i="1"/>
  <c r="X342" i="1"/>
  <c r="X133" i="1"/>
  <c r="X484" i="1"/>
  <c r="X247" i="1"/>
  <c r="X431" i="1"/>
  <c r="X367" i="1"/>
  <c r="X701" i="1"/>
  <c r="X389" i="1"/>
  <c r="X273" i="1"/>
  <c r="X258" i="1"/>
  <c r="R301" i="1"/>
  <c r="S301" i="1" s="1"/>
  <c r="T301" i="1" s="1"/>
  <c r="R54" i="1"/>
  <c r="S54" i="1" s="1"/>
  <c r="T54" i="1" s="1"/>
  <c r="R117" i="1"/>
  <c r="S117" i="1" s="1"/>
  <c r="T117" i="1" s="1"/>
  <c r="R741" i="1"/>
  <c r="S741" i="1" s="1"/>
  <c r="T741" i="1" s="1"/>
  <c r="R510" i="1"/>
  <c r="S510" i="1" s="1"/>
  <c r="T510" i="1" s="1"/>
  <c r="R211" i="1"/>
  <c r="S211" i="1" s="1"/>
  <c r="T211" i="1" s="1"/>
  <c r="R217" i="1"/>
  <c r="S217" i="1" s="1"/>
  <c r="T217" i="1" s="1"/>
  <c r="R563" i="1"/>
  <c r="S563" i="1" s="1"/>
  <c r="T563" i="1" s="1"/>
  <c r="R731" i="1"/>
  <c r="S731" i="1" s="1"/>
  <c r="T731" i="1" s="1"/>
  <c r="R193" i="1"/>
  <c r="S193" i="1" s="1"/>
  <c r="T193" i="1" s="1"/>
  <c r="R150" i="1"/>
  <c r="S150" i="1" s="1"/>
  <c r="T150" i="1" s="1"/>
  <c r="R346" i="1"/>
  <c r="S346" i="1" s="1"/>
  <c r="T346" i="1" s="1"/>
  <c r="R522" i="1"/>
  <c r="S522" i="1" s="1"/>
  <c r="T522" i="1" s="1"/>
  <c r="X707" i="1"/>
  <c r="X558" i="1"/>
  <c r="X463" i="1"/>
  <c r="X619" i="1"/>
  <c r="X408" i="1"/>
  <c r="X223" i="1"/>
  <c r="X307" i="1"/>
  <c r="X102" i="1"/>
  <c r="X529" i="1"/>
  <c r="X105" i="1"/>
  <c r="X378" i="1"/>
  <c r="X285" i="1"/>
  <c r="X735" i="1"/>
  <c r="X68" i="1"/>
  <c r="X353" i="1"/>
  <c r="X29" i="1"/>
  <c r="X760" i="1"/>
  <c r="X561" i="1"/>
  <c r="X218" i="1"/>
  <c r="X404" i="1"/>
  <c r="X45" i="1"/>
  <c r="X581" i="1"/>
  <c r="X164" i="1"/>
  <c r="X26" i="1"/>
  <c r="X501" i="1"/>
  <c r="X531" i="1"/>
  <c r="X198" i="1"/>
  <c r="X734" i="1"/>
  <c r="X467" i="1"/>
  <c r="X405" i="1"/>
  <c r="X76" i="1"/>
  <c r="X369" i="1"/>
  <c r="X351" i="1"/>
  <c r="X20" i="1"/>
  <c r="X361" i="1"/>
  <c r="X647" i="1"/>
  <c r="X587" i="1"/>
  <c r="X423" i="1"/>
  <c r="X532" i="1"/>
  <c r="X528" i="1"/>
  <c r="X473" i="1"/>
  <c r="X201" i="1"/>
  <c r="X374" i="1"/>
  <c r="X194" i="1"/>
  <c r="X131" i="1"/>
  <c r="X380" i="1"/>
  <c r="X95" i="1"/>
  <c r="X747" i="1"/>
  <c r="X67" i="1"/>
  <c r="X178" i="1"/>
  <c r="X89" i="1"/>
  <c r="X160" i="1"/>
  <c r="X385" i="1"/>
  <c r="X311" i="1"/>
  <c r="X781" i="1"/>
  <c r="X585" i="1"/>
  <c r="X435" i="1"/>
  <c r="X184" i="1"/>
  <c r="X230" i="1"/>
  <c r="X355" i="1"/>
  <c r="X309" i="1"/>
  <c r="X212" i="1"/>
  <c r="X705" i="1"/>
  <c r="X530" i="1"/>
  <c r="X145" i="1"/>
  <c r="X141" i="1"/>
  <c r="X693" i="1"/>
  <c r="X786" i="1"/>
  <c r="X15" i="1"/>
  <c r="X234" i="1"/>
  <c r="X22" i="1"/>
  <c r="X589" i="1"/>
  <c r="X324" i="1"/>
  <c r="X537" i="1"/>
  <c r="X101" i="1"/>
  <c r="X315" i="1"/>
  <c r="R544" i="1"/>
  <c r="S544" i="1" s="1"/>
  <c r="T544" i="1" s="1"/>
  <c r="R129" i="1"/>
  <c r="S129" i="1" s="1"/>
  <c r="T129" i="1" s="1"/>
  <c r="R317" i="1"/>
  <c r="S317" i="1" s="1"/>
  <c r="T317" i="1" s="1"/>
  <c r="R620" i="1"/>
  <c r="S620" i="1" s="1"/>
  <c r="T620" i="1" s="1"/>
  <c r="R120" i="1"/>
  <c r="S120" i="1" s="1"/>
  <c r="T120" i="1" s="1"/>
  <c r="R167" i="1"/>
  <c r="S167" i="1" s="1"/>
  <c r="T167" i="1" s="1"/>
  <c r="X659" i="1"/>
  <c r="X415" i="1"/>
  <c r="X452" i="1"/>
  <c r="X243" i="1"/>
  <c r="X57" i="1"/>
  <c r="X169" i="1"/>
  <c r="X728" i="1"/>
  <c r="X465" i="1"/>
  <c r="X516" i="1"/>
  <c r="X98" i="1"/>
  <c r="X121" i="1"/>
  <c r="X111" i="1"/>
  <c r="X708" i="1"/>
  <c r="X396" i="1"/>
  <c r="X154" i="1"/>
  <c r="X65" i="1"/>
  <c r="X460" i="1"/>
  <c r="X125" i="1"/>
  <c r="X259" i="1"/>
  <c r="X555" i="1"/>
  <c r="X411" i="1"/>
  <c r="X661" i="1"/>
  <c r="X714" i="1"/>
  <c r="X511" i="1"/>
  <c r="X313" i="1"/>
  <c r="X177" i="1"/>
  <c r="X55" i="1"/>
  <c r="X52" i="1"/>
  <c r="X502" i="1"/>
  <c r="X772" i="1"/>
  <c r="X746" i="1"/>
  <c r="X520" i="1"/>
  <c r="X220" i="1"/>
  <c r="X262" i="1"/>
  <c r="X479" i="1"/>
  <c r="X551" i="1"/>
  <c r="X521" i="1"/>
  <c r="X392" i="1"/>
  <c r="X219" i="1"/>
  <c r="X653" i="1"/>
  <c r="X11" i="1"/>
  <c r="X182" i="1"/>
  <c r="X232" i="1"/>
  <c r="X455" i="1"/>
  <c r="X123" i="1"/>
  <c r="X773" i="1"/>
  <c r="X716" i="1"/>
  <c r="X195" i="1"/>
  <c r="X487" i="1"/>
  <c r="X398" i="1"/>
  <c r="X641" i="1"/>
  <c r="X578" i="1"/>
  <c r="X37" i="1"/>
  <c r="X327" i="1"/>
  <c r="X93" i="1"/>
  <c r="X458" i="1"/>
  <c r="X127" i="1"/>
  <c r="X114" i="1"/>
  <c r="X305" i="1"/>
  <c r="X91" i="1"/>
  <c r="X775" i="1"/>
  <c r="X44" i="1"/>
  <c r="X381" i="1"/>
  <c r="X482" i="1"/>
  <c r="X166" i="1"/>
  <c r="X443" i="1"/>
  <c r="X49" i="1"/>
  <c r="X279" i="1"/>
  <c r="X478" i="1"/>
  <c r="R454" i="1"/>
  <c r="S454" i="1" s="1"/>
  <c r="T454" i="1" s="1"/>
  <c r="R315" i="1"/>
  <c r="S315" i="1" s="1"/>
  <c r="T315" i="1" s="1"/>
  <c r="R280" i="1"/>
  <c r="S280" i="1" s="1"/>
  <c r="T280" i="1" s="1"/>
  <c r="R275" i="1"/>
  <c r="S275" i="1" s="1"/>
  <c r="T275" i="1" s="1"/>
  <c r="R498" i="1"/>
  <c r="S498" i="1" s="1"/>
  <c r="T498" i="1" s="1"/>
  <c r="R592" i="1"/>
  <c r="S592" i="1" s="1"/>
  <c r="T592" i="1" s="1"/>
  <c r="R279" i="1"/>
  <c r="S279" i="1" s="1"/>
  <c r="T279" i="1" s="1"/>
  <c r="R578" i="1"/>
  <c r="S578" i="1" s="1"/>
  <c r="T578" i="1" s="1"/>
  <c r="R471" i="1"/>
  <c r="S471" i="1" s="1"/>
  <c r="T471" i="1" s="1"/>
  <c r="R270" i="1"/>
  <c r="S270" i="1" s="1"/>
  <c r="T270" i="1" s="1"/>
  <c r="E26" i="8"/>
  <c r="E27" i="8"/>
  <c r="R488" i="1"/>
  <c r="S488" i="1" s="1"/>
  <c r="T488" i="1" s="1"/>
  <c r="R463" i="1"/>
  <c r="S463" i="1" s="1"/>
  <c r="T463" i="1" s="1"/>
  <c r="E30" i="8"/>
  <c r="R480" i="1"/>
  <c r="S480" i="1" s="1"/>
  <c r="T480" i="1" s="1"/>
  <c r="E28" i="8"/>
  <c r="R646" i="1"/>
  <c r="S646" i="1" s="1"/>
  <c r="T646" i="1" s="1"/>
  <c r="R651" i="1"/>
  <c r="S651" i="1" s="1"/>
  <c r="T651" i="1" s="1"/>
  <c r="R590" i="1"/>
  <c r="S590" i="1" s="1"/>
  <c r="T590" i="1" s="1"/>
  <c r="R658" i="1"/>
  <c r="S658" i="1" s="1"/>
  <c r="T658" i="1" s="1"/>
  <c r="R648" i="1"/>
  <c r="S648" i="1" s="1"/>
  <c r="T648" i="1" s="1"/>
  <c r="S2" i="1"/>
  <c r="F3" i="14" s="1"/>
  <c r="E29" i="8"/>
  <c r="R660" i="1"/>
  <c r="S660" i="1" s="1"/>
  <c r="T660" i="1" s="1"/>
  <c r="R642" i="1"/>
  <c r="S642" i="1" s="1"/>
  <c r="T642" i="1" s="1"/>
  <c r="S285" i="1"/>
  <c r="S165" i="1"/>
  <c r="T165" i="1" s="1"/>
  <c r="S137" i="1"/>
  <c r="T137" i="1" s="1"/>
  <c r="S679" i="1"/>
  <c r="S354" i="1"/>
  <c r="T354" i="1" s="1"/>
  <c r="S318" i="1"/>
  <c r="T318" i="1" s="1"/>
  <c r="S756" i="1"/>
  <c r="T756" i="1" s="1"/>
  <c r="S9" i="1"/>
  <c r="T9" i="1" s="1"/>
  <c r="S476" i="1"/>
  <c r="T476" i="1" s="1"/>
  <c r="S767" i="1"/>
  <c r="T767" i="1" s="1"/>
  <c r="S707" i="1"/>
  <c r="T707" i="1" s="1"/>
  <c r="S261" i="1"/>
  <c r="T261" i="1" s="1"/>
  <c r="S550" i="1"/>
  <c r="T550" i="1" s="1"/>
  <c r="S95" i="1"/>
  <c r="T95" i="1" s="1"/>
  <c r="S252" i="1"/>
  <c r="T252" i="1" s="1"/>
  <c r="S305" i="1"/>
  <c r="S524" i="1"/>
  <c r="T524" i="1" s="1"/>
  <c r="S41" i="1"/>
  <c r="T41" i="1" s="1"/>
  <c r="S574" i="1"/>
  <c r="T574" i="1" s="1"/>
  <c r="S388" i="1"/>
  <c r="T388" i="1" s="1"/>
  <c r="S205" i="1"/>
  <c r="T205" i="1" s="1"/>
  <c r="F27" i="8" l="1"/>
  <c r="Z338" i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F30" i="8"/>
  <c r="G27" i="8"/>
  <c r="F28" i="8"/>
  <c r="F26" i="8"/>
  <c r="F29" i="8"/>
  <c r="E32" i="8"/>
  <c r="F4" i="14"/>
  <c r="S4" i="1"/>
  <c r="T285" i="1"/>
  <c r="S5" i="1"/>
  <c r="G26" i="8"/>
  <c r="T679" i="1"/>
  <c r="G30" i="8"/>
  <c r="T305" i="1"/>
  <c r="G28" i="8"/>
  <c r="G29" i="8"/>
  <c r="H27" i="8" l="1"/>
  <c r="I27" i="8"/>
  <c r="N27" i="8" s="1"/>
  <c r="O27" i="8" s="1"/>
  <c r="F32" i="8"/>
  <c r="H28" i="8"/>
  <c r="S3" i="1"/>
  <c r="S6" i="1"/>
  <c r="D36" i="8" s="1"/>
  <c r="D38" i="8" s="1"/>
  <c r="I30" i="8"/>
  <c r="H30" i="8"/>
  <c r="H26" i="8"/>
  <c r="G32" i="8"/>
  <c r="I29" i="8"/>
  <c r="H29" i="8"/>
  <c r="I28" i="8"/>
  <c r="I26" i="8"/>
  <c r="H32" i="8" l="1"/>
  <c r="J27" i="8"/>
  <c r="I32" i="8"/>
  <c r="J26" i="8"/>
  <c r="N26" i="8"/>
  <c r="O26" i="8" s="1"/>
  <c r="N28" i="8"/>
  <c r="O28" i="8" s="1"/>
  <c r="J28" i="8"/>
  <c r="N29" i="8"/>
  <c r="O29" i="8" s="1"/>
  <c r="J29" i="8"/>
  <c r="N30" i="8"/>
  <c r="O30" i="8" s="1"/>
  <c r="J30" i="8"/>
  <c r="J32" i="8" l="1"/>
  <c r="D37" i="8" s="1"/>
  <c r="N32" i="8"/>
  <c r="O32" i="8" s="1"/>
</calcChain>
</file>

<file path=xl/sharedStrings.xml><?xml version="1.0" encoding="utf-8"?>
<sst xmlns="http://schemas.openxmlformats.org/spreadsheetml/2006/main" count="26471" uniqueCount="3996">
  <si>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</si>
  <si>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</si>
  <si>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</si>
  <si>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</si>
  <si>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</si>
  <si>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</si>
  <si>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</si>
  <si>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</si>
  <si>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</si>
  <si>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</si>
  <si>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</si>
  <si>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</si>
  <si>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</si>
  <si>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</si>
  <si>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</si>
  <si>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</si>
  <si>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</si>
  <si>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</si>
  <si>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</si>
  <si>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</si>
  <si>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</si>
  <si>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</si>
  <si>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</si>
  <si>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</si>
  <si>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</si>
  <si>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</si>
  <si>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</si>
  <si>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</si>
  <si>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</si>
  <si>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</si>
  <si>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</si>
  <si>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</si>
  <si>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</si>
  <si>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</si>
  <si>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Category</t>
  </si>
  <si>
    <t>Color</t>
  </si>
  <si>
    <t>TABLE 1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</si>
  <si>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</si>
  <si>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</si>
  <si>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</si>
  <si>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</si>
  <si>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</si>
  <si>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</si>
  <si>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</si>
  <si>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</si>
  <si>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</si>
  <si>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</si>
  <si>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CAT.NR</t>
  </si>
  <si>
    <t>*mandatory information</t>
  </si>
  <si>
    <t>Customer margin %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</si>
  <si>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</si>
  <si>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</si>
  <si>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</si>
  <si>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</si>
  <si>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</si>
  <si>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</si>
  <si>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</si>
  <si>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</si>
  <si>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</si>
  <si>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</si>
  <si>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DELIVERY WEEK *</t>
  </si>
  <si>
    <t>PAYMENT TERM *</t>
  </si>
  <si>
    <t>CUSTOMER #</t>
  </si>
  <si>
    <t>OS</t>
  </si>
  <si>
    <t>SM</t>
  </si>
  <si>
    <t>ML</t>
  </si>
  <si>
    <t>LXL</t>
  </si>
  <si>
    <t>XSS</t>
  </si>
  <si>
    <t>Matte Navy</t>
  </si>
  <si>
    <t>Stone Gray</t>
  </si>
  <si>
    <t>Black</t>
  </si>
  <si>
    <t>Navy</t>
  </si>
  <si>
    <t>Olive Drab</t>
  </si>
  <si>
    <t>ORDER
QTY</t>
  </si>
  <si>
    <t>XXL</t>
  </si>
  <si>
    <t>Slate Gray Metallic</t>
  </si>
  <si>
    <t>Lens Cleaning Set</t>
  </si>
  <si>
    <t>Heat</t>
  </si>
  <si>
    <t>Eyewear</t>
  </si>
  <si>
    <t>Technical Apparel</t>
  </si>
  <si>
    <t>Helmets &amp; Helmet Acc.</t>
  </si>
  <si>
    <t>Apparel &amp; Headwear</t>
  </si>
  <si>
    <t>RIG Emerald</t>
  </si>
  <si>
    <t>RIG Sapphire</t>
  </si>
  <si>
    <t>RIG Topaz</t>
  </si>
  <si>
    <t>Clear</t>
  </si>
  <si>
    <t>Discount Specific</t>
  </si>
  <si>
    <t>Active</t>
  </si>
  <si>
    <t>CCTN2</t>
  </si>
  <si>
    <t>CCTN1</t>
  </si>
  <si>
    <t>Bright White</t>
  </si>
  <si>
    <t>Glacier Blue</t>
  </si>
  <si>
    <t>Item Availability weeks Excel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</si>
  <si>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</si>
  <si>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</si>
  <si>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</si>
  <si>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</si>
  <si>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</si>
  <si>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</si>
  <si>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</si>
  <si>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</si>
  <si>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</si>
  <si>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</si>
  <si>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SEGRY-OS</t>
  </si>
  <si>
    <t>SGRME-SM</t>
  </si>
  <si>
    <t>SGRME-ML</t>
  </si>
  <si>
    <t>SKU</t>
  </si>
  <si>
    <t>Cross-Reference No.</t>
  </si>
  <si>
    <t>IKKE GJØR NOEN ENDRINGER I DISSE KOLONNENE</t>
  </si>
  <si>
    <t>Hvordan oppdatere:</t>
  </si>
  <si>
    <t>1)  Hent ut rapporten "AB Item details to excel"</t>
  </si>
  <si>
    <t>2) Slå sammen (Concatenate) style-farge-size</t>
  </si>
  <si>
    <t>3) Lim inn concatenate kolonne laget over + EAN-kolonne</t>
  </si>
  <si>
    <t>Matte Midnight Blue</t>
  </si>
  <si>
    <t>Matte Slate Blue Metallic</t>
  </si>
  <si>
    <t>Gloss Midnight Blue</t>
  </si>
  <si>
    <t>MMBLU-SM</t>
  </si>
  <si>
    <t>MMBLU-ML</t>
  </si>
  <si>
    <t>MMBLU-LXL</t>
  </si>
  <si>
    <t>MSBMC-SM</t>
  </si>
  <si>
    <t>MSBMC-ML</t>
  </si>
  <si>
    <t>MSBMC-LXL</t>
  </si>
  <si>
    <t>Ronin Lens</t>
  </si>
  <si>
    <t>Ronin Max Lens</t>
  </si>
  <si>
    <t>Dirt Black</t>
  </si>
  <si>
    <t>Gloss White</t>
  </si>
  <si>
    <t>True Black</t>
  </si>
  <si>
    <t>TEBLK-M</t>
  </si>
  <si>
    <t>TEBLK-L</t>
  </si>
  <si>
    <t>TEBLK-S</t>
  </si>
  <si>
    <t>Aquamarine</t>
  </si>
  <si>
    <t>Net</t>
  </si>
  <si>
    <t>DTBLK-SM</t>
  </si>
  <si>
    <t>DTBLK-ML</t>
  </si>
  <si>
    <t>DTBLK-LXL</t>
  </si>
  <si>
    <t>GSWHT-SM</t>
  </si>
  <si>
    <t>GSWHT-ML</t>
  </si>
  <si>
    <t>GSWHT-LXL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</si>
  <si>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</si>
  <si>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</si>
  <si>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</si>
  <si>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</si>
  <si>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</si>
  <si>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</si>
  <si>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</si>
  <si>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</si>
  <si>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</si>
  <si>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</si>
  <si>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</si>
  <si>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</si>
  <si>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WHSCHF</t>
  </si>
  <si>
    <t>RETAILCHF</t>
  </si>
  <si>
    <t>WHSGBP</t>
  </si>
  <si>
    <t>RETAILGBP</t>
  </si>
  <si>
    <t>USD</t>
  </si>
  <si>
    <t>CAD</t>
  </si>
  <si>
    <t>810073-BLACK-OS</t>
  </si>
  <si>
    <t>Universal Helmet Bag</t>
  </si>
  <si>
    <t>TEBLK-XL</t>
  </si>
  <si>
    <t>Universal Helmet Case</t>
  </si>
  <si>
    <t>Volata Earpads</t>
  </si>
  <si>
    <t>Rooster II LE Earpads</t>
  </si>
  <si>
    <t>Volata Chin Guard</t>
  </si>
  <si>
    <t>Volata Chin Guard Cover</t>
  </si>
  <si>
    <t>Switcher Earpads</t>
  </si>
  <si>
    <t>Audio Chips Ultra</t>
  </si>
  <si>
    <t>Paris Beanie</t>
  </si>
  <si>
    <t>Face Mask Merino WEB</t>
  </si>
  <si>
    <t>Helmet Merino Beanie</t>
  </si>
  <si>
    <t>Fleece Tube</t>
  </si>
  <si>
    <t>Merino Tube</t>
  </si>
  <si>
    <t>Curve GORE-TEX Jacket M</t>
  </si>
  <si>
    <t>Curve GORE-TEX Pants M</t>
  </si>
  <si>
    <t>Curve Stretch Jacket M</t>
  </si>
  <si>
    <t>Curve Stretch Pants M</t>
  </si>
  <si>
    <t>Curve Stretch Jacket W</t>
  </si>
  <si>
    <t>Curve Stretch Pants W</t>
  </si>
  <si>
    <t>Base Wool Beanie M</t>
  </si>
  <si>
    <t>Base Wool Beanie W</t>
  </si>
  <si>
    <t>Merino Headband</t>
  </si>
  <si>
    <t>Merino Balaclava</t>
  </si>
  <si>
    <t>Merino Balaclava JR</t>
  </si>
  <si>
    <t>Face Mask Merino</t>
  </si>
  <si>
    <t>Corporate Trucker Cap</t>
  </si>
  <si>
    <t>Back Protector Vest M</t>
  </si>
  <si>
    <t>Back Protector Vest W</t>
  </si>
  <si>
    <t>Back Protector Vest JR</t>
  </si>
  <si>
    <t>Back Protector Race Vest M</t>
  </si>
  <si>
    <t>Back Protector Race Vest JR</t>
  </si>
  <si>
    <t>Back Protector</t>
  </si>
  <si>
    <t>Ascender</t>
  </si>
  <si>
    <t>Looper Helmet</t>
  </si>
  <si>
    <t>Sports Glasses Hard Case WEB</t>
  </si>
  <si>
    <t>Goggle Hard Case WEB</t>
  </si>
  <si>
    <t>Interstellar RIG Reflect</t>
  </si>
  <si>
    <t>Interstellar RIG Reflect BLI</t>
  </si>
  <si>
    <t>Clockwork RIG Reflect</t>
  </si>
  <si>
    <t>Clockwork RIG Reflect BLI</t>
  </si>
  <si>
    <t>Clockwork MAX RIG Reflect</t>
  </si>
  <si>
    <t>Clockwork MAX RIG Reflect BLI</t>
  </si>
  <si>
    <t>Clockwork WC RIG Reflect BLI</t>
  </si>
  <si>
    <t>Clockwork WC MAX RIG Reflect BLI</t>
  </si>
  <si>
    <t>Firewall RIG Reflect</t>
  </si>
  <si>
    <t>Firewall</t>
  </si>
  <si>
    <t>Boondock RIG Reflect</t>
  </si>
  <si>
    <t>Interstellar RIG Reflect Lens</t>
  </si>
  <si>
    <t>Interstellar Lens</t>
  </si>
  <si>
    <t>Clockwork RIG Reflect Lens</t>
  </si>
  <si>
    <t>Clockwork Lens</t>
  </si>
  <si>
    <t>Clockwork MAX RIG Reflect Lens</t>
  </si>
  <si>
    <t>Clockwork MAX Lens</t>
  </si>
  <si>
    <t>Firewall Lens</t>
  </si>
  <si>
    <t>Boondock RIG Reflect Lens</t>
  </si>
  <si>
    <t>Heat RIG Reflect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</si>
  <si>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</si>
  <si>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</si>
  <si>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</si>
  <si>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</si>
  <si>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</si>
  <si>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</si>
  <si>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</si>
  <si>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</si>
  <si>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</si>
  <si>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</si>
  <si>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Boondock RIG Reflect BLI</t>
  </si>
  <si>
    <t>Stock</t>
  </si>
  <si>
    <t>Item Variant Status "Active&amp;Stock"</t>
  </si>
  <si>
    <t>BLCK-LXL</t>
  </si>
  <si>
    <t>BLCK-ML</t>
  </si>
  <si>
    <t>BLCK-XS/SM</t>
  </si>
  <si>
    <t>XS/SM</t>
  </si>
  <si>
    <t>ADBLK-OS</t>
  </si>
  <si>
    <t>Anodized Black</t>
  </si>
  <si>
    <t>PABLU-OS</t>
  </si>
  <si>
    <t>Panama Blue</t>
  </si>
  <si>
    <t>RSRED-OS</t>
  </si>
  <si>
    <t>Rubus Red</t>
  </si>
  <si>
    <t>Flash Blue</t>
  </si>
  <si>
    <t>Stormy Weather</t>
  </si>
  <si>
    <t>Navy Blazer</t>
  </si>
  <si>
    <t>TBSWT-S</t>
  </si>
  <si>
    <t>True Black/Snow White</t>
  </si>
  <si>
    <t>TBSWT-M</t>
  </si>
  <si>
    <t>TBSWT-L</t>
  </si>
  <si>
    <t>FHBLU-XS</t>
  </si>
  <si>
    <t>FHBLU-S</t>
  </si>
  <si>
    <t>RURED-XS</t>
  </si>
  <si>
    <t>RURED-S</t>
  </si>
  <si>
    <t>TEBLK-XS</t>
  </si>
  <si>
    <t>TBSWT-XL</t>
  </si>
  <si>
    <t>TBSWT-XS</t>
  </si>
  <si>
    <t>MHGRN-SM</t>
  </si>
  <si>
    <t>Matte Highland Green</t>
  </si>
  <si>
    <t>MHGRN-ML</t>
  </si>
  <si>
    <t>MHGRN-LXL</t>
  </si>
  <si>
    <t>MNGRY-SM</t>
  </si>
  <si>
    <t>Matte Nardo Gray</t>
  </si>
  <si>
    <t>MNGRY-ML</t>
  </si>
  <si>
    <t>MNGRY-LXL</t>
  </si>
  <si>
    <t>NAVY-SM</t>
  </si>
  <si>
    <t>NAVY-ML</t>
  </si>
  <si>
    <t>NAVY-LXL</t>
  </si>
  <si>
    <t>OEDRB-SM</t>
  </si>
  <si>
    <t>OEDRB-ML</t>
  </si>
  <si>
    <t>OEDRB-LXL</t>
  </si>
  <si>
    <t>SGRME-LXL</t>
  </si>
  <si>
    <t>MFORE-SM</t>
  </si>
  <si>
    <t>Matte Flame Orange</t>
  </si>
  <si>
    <t>MFORE-ML</t>
  </si>
  <si>
    <t>DTBLK-XXL</t>
  </si>
  <si>
    <t>Matte Bolt Gray</t>
  </si>
  <si>
    <t>MBGRY-SM</t>
  </si>
  <si>
    <t>MBGRY-ML</t>
  </si>
  <si>
    <t>MBGRY-LXL</t>
  </si>
  <si>
    <t>MFORE-XXL</t>
  </si>
  <si>
    <t>MFORE-LXL</t>
  </si>
  <si>
    <t>SNWHT-SM</t>
  </si>
  <si>
    <t>Satin White</t>
  </si>
  <si>
    <t>SNWHT-ML</t>
  </si>
  <si>
    <t>SNWHT-LXL</t>
  </si>
  <si>
    <t>GSWHT-XXL</t>
  </si>
  <si>
    <t>NACAR-SM</t>
  </si>
  <si>
    <t>Natural Carbon</t>
  </si>
  <si>
    <t>NACAR-ML</t>
  </si>
  <si>
    <t>NACAR-LXL</t>
  </si>
  <si>
    <t>AQMNE-XXL</t>
  </si>
  <si>
    <t>AQMNE-SM</t>
  </si>
  <si>
    <t>AQMNE-ML</t>
  </si>
  <si>
    <t>AQMNE-LXL</t>
  </si>
  <si>
    <t>BTGRY-XXL</t>
  </si>
  <si>
    <t>Bolt Gray</t>
  </si>
  <si>
    <t>BTGRY-SM</t>
  </si>
  <si>
    <t>BTGRY-ML</t>
  </si>
  <si>
    <t>BTGRY-LXL</t>
  </si>
  <si>
    <t>GSBLK-SM</t>
  </si>
  <si>
    <t>Gloss Black</t>
  </si>
  <si>
    <t>GSBLK-ML</t>
  </si>
  <si>
    <t>GSBLK-LXL</t>
  </si>
  <si>
    <t>HDGRN-XXL</t>
  </si>
  <si>
    <t>Highland Green</t>
  </si>
  <si>
    <t>HDGRN-SM</t>
  </si>
  <si>
    <t>HDGRN-ML</t>
  </si>
  <si>
    <t>HDGRN-LXL</t>
  </si>
  <si>
    <t>LTRED-XXL</t>
  </si>
  <si>
    <t>Lumat Red</t>
  </si>
  <si>
    <t>LTRED-SM</t>
  </si>
  <si>
    <t>LTRED-ML</t>
  </si>
  <si>
    <t>LTRED-LXL</t>
  </si>
  <si>
    <t>SEBMC-XXL</t>
  </si>
  <si>
    <t>Slate Blue Metallic</t>
  </si>
  <si>
    <t>SEBMC-SM</t>
  </si>
  <si>
    <t>SEBMC-ML</t>
  </si>
  <si>
    <t>SEBMC-LXL</t>
  </si>
  <si>
    <t>GBLCE-SM</t>
  </si>
  <si>
    <t>Gloss Black Chrome</t>
  </si>
  <si>
    <t>GBLCE-LXL</t>
  </si>
  <si>
    <t>GMBLU-SM</t>
  </si>
  <si>
    <t>GMBLU-ML</t>
  </si>
  <si>
    <t>GMBLU-LXL</t>
  </si>
  <si>
    <t>GSWHT-XSS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</si>
  <si>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</si>
  <si>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</si>
  <si>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</si>
  <si>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</si>
  <si>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</si>
  <si>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</si>
  <si>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</si>
  <si>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</si>
  <si>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MNAVY-SM</t>
  </si>
  <si>
    <t>MNAVY-ML</t>
  </si>
  <si>
    <t>MNAVY-LXL</t>
  </si>
  <si>
    <t>MEMRD-SM</t>
  </si>
  <si>
    <t>Matte Meeko Red</t>
  </si>
  <si>
    <t>MEMRD-ML</t>
  </si>
  <si>
    <t>MEMRD-LXL</t>
  </si>
  <si>
    <t>PLWHT-SM</t>
  </si>
  <si>
    <t>PLWHT-ML</t>
  </si>
  <si>
    <t>PLWHT-LXL</t>
  </si>
  <si>
    <t>SYWHR-SM</t>
  </si>
  <si>
    <t>SYWHR-ML</t>
  </si>
  <si>
    <t>SYWHR-LXL</t>
  </si>
  <si>
    <t>041003-OS</t>
  </si>
  <si>
    <t>RIG Sapphire/Satin White/White</t>
  </si>
  <si>
    <t>060101-OS</t>
  </si>
  <si>
    <t>RIG Topaz/Matte Black/Black</t>
  </si>
  <si>
    <t>150101-OS</t>
  </si>
  <si>
    <t>RIG Bixbite/Matte Black/Black</t>
  </si>
  <si>
    <t>180101-OS</t>
  </si>
  <si>
    <t>RIG Light Amethyst/Matte Black/Black</t>
  </si>
  <si>
    <t>181003-OS</t>
  </si>
  <si>
    <t>RIG Light Amethyst/Satin White/White</t>
  </si>
  <si>
    <t>500101-OS</t>
  </si>
  <si>
    <t>RIG Topaz+RIG L Amethyst/Matte Black/Black</t>
  </si>
  <si>
    <t>151003-OS</t>
  </si>
  <si>
    <t>RIG Bixbite/Satin White/White</t>
  </si>
  <si>
    <t>161003-OS</t>
  </si>
  <si>
    <t>RIG Aquamarine/Satin White/White</t>
  </si>
  <si>
    <t>511003-OS</t>
  </si>
  <si>
    <t>RIG Aquamarine+RIG L Amethyst/Satin White/White</t>
  </si>
  <si>
    <t>110101-OS</t>
  </si>
  <si>
    <t>Satin Sapphire/Matte Black/Black</t>
  </si>
  <si>
    <t>111003-OS</t>
  </si>
  <si>
    <t>120101-OS</t>
  </si>
  <si>
    <t>Orange/Matte Black/Black</t>
  </si>
  <si>
    <t>121003-OS</t>
  </si>
  <si>
    <t>124021-OS</t>
  </si>
  <si>
    <t>Orange/Matte Flame/Flame Fade</t>
  </si>
  <si>
    <t>140101-OS</t>
  </si>
  <si>
    <t>Yellow/Matte Black/Black</t>
  </si>
  <si>
    <t>200101-OS</t>
  </si>
  <si>
    <t>RIG Obsidian/Matte Black/Black</t>
  </si>
  <si>
    <t>040000-OS</t>
  </si>
  <si>
    <t>060000-OS</t>
  </si>
  <si>
    <t>070000-OS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</si>
  <si>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</si>
  <si>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</si>
  <si>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</si>
  <si>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</si>
  <si>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</si>
  <si>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</si>
  <si>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</si>
  <si>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</si>
  <si>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</si>
  <si>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190000-OS</t>
  </si>
  <si>
    <t>RIG Malaia</t>
  </si>
  <si>
    <t>050000-OS</t>
  </si>
  <si>
    <t>Satin Ruby</t>
  </si>
  <si>
    <t>110000-OS</t>
  </si>
  <si>
    <t>Satin Sapphire</t>
  </si>
  <si>
    <t>120000-OS</t>
  </si>
  <si>
    <t>Orange</t>
  </si>
  <si>
    <t>140000-OS</t>
  </si>
  <si>
    <t>Yellow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</si>
  <si>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</si>
  <si>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</si>
  <si>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</si>
  <si>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</si>
  <si>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</si>
  <si>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</si>
  <si>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</si>
  <si>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</si>
  <si>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</si>
  <si>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</si>
  <si>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</si>
  <si>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</si>
  <si>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</si>
  <si>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</si>
  <si>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</si>
  <si>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</si>
  <si>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</si>
  <si>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</si>
  <si>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</si>
  <si>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</si>
  <si>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</si>
  <si>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</si>
  <si>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</si>
  <si>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151013-OS</t>
  </si>
  <si>
    <t>230000-OS</t>
  </si>
  <si>
    <t>810072-BLACK-OS</t>
  </si>
  <si>
    <t>810077-BLCK-LXL</t>
  </si>
  <si>
    <t>810077-BLCK-ML</t>
  </si>
  <si>
    <t>810077-BLCK-XS/SM</t>
  </si>
  <si>
    <t>810078-BLACK-OS</t>
  </si>
  <si>
    <t>810079-ADBLK-OS</t>
  </si>
  <si>
    <t>810079-PABLU-OS</t>
  </si>
  <si>
    <t>810079-RSRED-OS</t>
  </si>
  <si>
    <t>810080-BLACK-OS</t>
  </si>
  <si>
    <t>810084-BLACK-OS</t>
  </si>
  <si>
    <t>810088-BLACK-OS</t>
  </si>
  <si>
    <t>810098-BLACK-OS</t>
  </si>
  <si>
    <t>835000-TEBLK-S</t>
  </si>
  <si>
    <t>835000-TEBLK-M</t>
  </si>
  <si>
    <t>835000-TEBLK-L</t>
  </si>
  <si>
    <t>835000-TEBLK-XL</t>
  </si>
  <si>
    <t>835001-TBSWT-S</t>
  </si>
  <si>
    <t>835001-TBSWT-M</t>
  </si>
  <si>
    <t>835001-TBSWT-L</t>
  </si>
  <si>
    <t>835001-TEBLK-S</t>
  </si>
  <si>
    <t>835001-TEBLK-M</t>
  </si>
  <si>
    <t>835002-FHBLU-XS</t>
  </si>
  <si>
    <t>835002-FHBLU-S</t>
  </si>
  <si>
    <t>835002-RURED-XS</t>
  </si>
  <si>
    <t>835002-RURED-S</t>
  </si>
  <si>
    <t>835002-TEBLK-XS</t>
  </si>
  <si>
    <t>835002-TEBLK-S</t>
  </si>
  <si>
    <t>835003-TBSWT-M</t>
  </si>
  <si>
    <t>835003-TBSWT-L</t>
  </si>
  <si>
    <t>835003-TBSWT-XL</t>
  </si>
  <si>
    <t>835004-TBSWT-XS</t>
  </si>
  <si>
    <t>835004-TBSWT-S</t>
  </si>
  <si>
    <t>835006-TEBLK-S</t>
  </si>
  <si>
    <t>835006-TEBLK-M</t>
  </si>
  <si>
    <t>835006-TEBLK-L</t>
  </si>
  <si>
    <t>835006-TEBLK-XL</t>
  </si>
  <si>
    <t>840053-AQMNE-SM</t>
  </si>
  <si>
    <t>840053-AQMNE-ML</t>
  </si>
  <si>
    <t>840053-AQMNE-LXL</t>
  </si>
  <si>
    <t>840053-AQMNE-XXL</t>
  </si>
  <si>
    <t>840053-BTGRY-SM</t>
  </si>
  <si>
    <t>840053-BTGRY-ML</t>
  </si>
  <si>
    <t>840053-BTGRY-LXL</t>
  </si>
  <si>
    <t>840053-BTGRY-XXL</t>
  </si>
  <si>
    <t>840053-DTBLK-SM</t>
  </si>
  <si>
    <t>840053-DTBLK-ML</t>
  </si>
  <si>
    <t>840053-DTBLK-LXL</t>
  </si>
  <si>
    <t>840053-DTBLK-XXL</t>
  </si>
  <si>
    <t>840053-GBLCE-SM</t>
  </si>
  <si>
    <t>840053-GBLCE-LXL</t>
  </si>
  <si>
    <t>840053-GMBLU-SM</t>
  </si>
  <si>
    <t>840053-GMBLU-ML</t>
  </si>
  <si>
    <t>840053-GMBLU-LXL</t>
  </si>
  <si>
    <t>840053-GSBLK-SM</t>
  </si>
  <si>
    <t>840053-GSBLK-ML</t>
  </si>
  <si>
    <t>840053-GSBLK-LXL</t>
  </si>
  <si>
    <t>840053-GSWHT-SM</t>
  </si>
  <si>
    <t>840053-GSWHT-ML</t>
  </si>
  <si>
    <t>840053-GSWHT-LXL</t>
  </si>
  <si>
    <t>840053-GSWHT-XXL</t>
  </si>
  <si>
    <t>840053-HDGRN-SM</t>
  </si>
  <si>
    <t>840053-HDGRN-ML</t>
  </si>
  <si>
    <t>840053-HDGRN-LXL</t>
  </si>
  <si>
    <t>840053-HDGRN-XXL</t>
  </si>
  <si>
    <t>840053-LTRED-XXL</t>
  </si>
  <si>
    <t>840053-LTRED-SM</t>
  </si>
  <si>
    <t>840053-LTRED-ML</t>
  </si>
  <si>
    <t>840053-LTRED-LXL</t>
  </si>
  <si>
    <t>840053-MFORE-SM</t>
  </si>
  <si>
    <t>840053-MFORE-ML</t>
  </si>
  <si>
    <t>840053-MFORE-LXL</t>
  </si>
  <si>
    <t>840053-MFORE-XXL</t>
  </si>
  <si>
    <t>840053-NAVY-SM</t>
  </si>
  <si>
    <t>840053-NAVY-ML</t>
  </si>
  <si>
    <t>840053-NAVY-LXL</t>
  </si>
  <si>
    <t>840053-OEDRB-SM</t>
  </si>
  <si>
    <t>840053-OEDRB-ML</t>
  </si>
  <si>
    <t>840053-OEDRB-LXL</t>
  </si>
  <si>
    <t>840053-SEBMC-SM</t>
  </si>
  <si>
    <t>840053-SEBMC-ML</t>
  </si>
  <si>
    <t>840053-SEBMC-LXL</t>
  </si>
  <si>
    <t>840053-SEBMC-XXL</t>
  </si>
  <si>
    <t>840053-SGRME-SM</t>
  </si>
  <si>
    <t>840053-SGRME-ML</t>
  </si>
  <si>
    <t>840053-SGRME-LXL</t>
  </si>
  <si>
    <t>840055-DTBLK-SM</t>
  </si>
  <si>
    <t>840055-DTBLK-ML</t>
  </si>
  <si>
    <t>840055-DTBLK-LXL</t>
  </si>
  <si>
    <t>840055-GSWHT-SM</t>
  </si>
  <si>
    <t>840055-GSWHT-ML</t>
  </si>
  <si>
    <t>840055-GSWHT-LXL</t>
  </si>
  <si>
    <t>840056-NACAR-SM</t>
  </si>
  <si>
    <t>840056-NACAR-ML</t>
  </si>
  <si>
    <t>840056-NACAR-LXL</t>
  </si>
  <si>
    <t>840080-DTBLK-SM</t>
  </si>
  <si>
    <t>840080-DTBLK-ML</t>
  </si>
  <si>
    <t>840080-DTBLK-LXL</t>
  </si>
  <si>
    <t>840080-GLCOE-SM</t>
  </si>
  <si>
    <t>840080-GLCOE-ML</t>
  </si>
  <si>
    <t>840080-GLCOE-LXL</t>
  </si>
  <si>
    <t>840080-GSFOE-SM</t>
  </si>
  <si>
    <t>840080-GSFOE-ML</t>
  </si>
  <si>
    <t>840080-GSFOE-LXL</t>
  </si>
  <si>
    <t>840080-GSWHT-SM</t>
  </si>
  <si>
    <t>840080-GSWHT-ML</t>
  </si>
  <si>
    <t>840080-GSWHT-LXL</t>
  </si>
  <si>
    <t>840080-MBGRY-SM</t>
  </si>
  <si>
    <t>840080-MBGRY-ML</t>
  </si>
  <si>
    <t>840080-MBGRY-LXL</t>
  </si>
  <si>
    <t>840080-MNAVY-SM</t>
  </si>
  <si>
    <t>840080-MNAVY-ML</t>
  </si>
  <si>
    <t>840080-MNAVY-LXL</t>
  </si>
  <si>
    <t>840084-DTBLK-SM</t>
  </si>
  <si>
    <t>840084-DTBLK-ML</t>
  </si>
  <si>
    <t>840084-DTBLK-LXL</t>
  </si>
  <si>
    <t>840084-GLCOE-SM</t>
  </si>
  <si>
    <t>840084-GLCOE-ML</t>
  </si>
  <si>
    <t>840084-GLCOE-LXL</t>
  </si>
  <si>
    <t>840084-GSFOE-SM</t>
  </si>
  <si>
    <t>840084-GSFOE-ML</t>
  </si>
  <si>
    <t>840084-GSFOE-LXL</t>
  </si>
  <si>
    <t>840084-GSWHT-SM</t>
  </si>
  <si>
    <t>840084-GSWHT-ML</t>
  </si>
  <si>
    <t>840084-GSWHT-LXL</t>
  </si>
  <si>
    <t>840084-MBGRY-SM</t>
  </si>
  <si>
    <t>840084-MBGRY-ML</t>
  </si>
  <si>
    <t>840084-MBGRY-LXL</t>
  </si>
  <si>
    <t>840084-MNAVY-SM</t>
  </si>
  <si>
    <t>840084-MNAVY-ML</t>
  </si>
  <si>
    <t>840084-MNAVY-LXL</t>
  </si>
  <si>
    <t>840091-DTBLK-SM</t>
  </si>
  <si>
    <t>840091-DTBLK-ML</t>
  </si>
  <si>
    <t>840091-DTBLK-LXL</t>
  </si>
  <si>
    <t>840091-MBGRY-SM</t>
  </si>
  <si>
    <t>840091-MBGRY-ML</t>
  </si>
  <si>
    <t>840091-MBGRY-LXL</t>
  </si>
  <si>
    <t>840091-MEMRD-SM</t>
  </si>
  <si>
    <t>840091-MEMRD-ML</t>
  </si>
  <si>
    <t>840091-MEMRD-LXL</t>
  </si>
  <si>
    <t>840091-MHGRN-SM</t>
  </si>
  <si>
    <t>840091-MHGRN-ML</t>
  </si>
  <si>
    <t>840091-MHGRN-LXL</t>
  </si>
  <si>
    <t>840091-MNGRY-SM</t>
  </si>
  <si>
    <t>840091-MNGRY-ML</t>
  </si>
  <si>
    <t>840091-MNGRY-LXL</t>
  </si>
  <si>
    <t>840091-MSBMC-SM</t>
  </si>
  <si>
    <t>840091-MSBMC-ML</t>
  </si>
  <si>
    <t>840091-MSBMC-LXL</t>
  </si>
  <si>
    <t>840091-SNWHT-SM</t>
  </si>
  <si>
    <t>840091-SNWHT-ML</t>
  </si>
  <si>
    <t>840091-SNWHT-LXL</t>
  </si>
  <si>
    <t>840092-DTBLK-SM</t>
  </si>
  <si>
    <t>840092-DTBLK-ML</t>
  </si>
  <si>
    <t>840092-DTBLK-LXL</t>
  </si>
  <si>
    <t>840092-MBGRY-SM</t>
  </si>
  <si>
    <t>840092-MBGRY-ML</t>
  </si>
  <si>
    <t>840092-MBGRY-LXL</t>
  </si>
  <si>
    <t>840092-MEMRD-SM</t>
  </si>
  <si>
    <t>840092-MEMRD-ML</t>
  </si>
  <si>
    <t>840092-MEMRD-LXL</t>
  </si>
  <si>
    <t>840092-MHGRN-SM</t>
  </si>
  <si>
    <t>840092-MHGRN-ML</t>
  </si>
  <si>
    <t>840092-MHGRN-LXL</t>
  </si>
  <si>
    <t>840092-MNGRY-SM</t>
  </si>
  <si>
    <t>840092-MNGRY-ML</t>
  </si>
  <si>
    <t>840092-MNGRY-LXL</t>
  </si>
  <si>
    <t>840092-MSBMC-SM</t>
  </si>
  <si>
    <t>840092-MSBMC-ML</t>
  </si>
  <si>
    <t>840092-MSBMC-LXL</t>
  </si>
  <si>
    <t>840092-SNWHT-SM</t>
  </si>
  <si>
    <t>840092-SNWHT-ML</t>
  </si>
  <si>
    <t>840092-SNWHT-LXL</t>
  </si>
  <si>
    <t>840093-PLWHT-SM</t>
  </si>
  <si>
    <t>840093-PLWHT-ML</t>
  </si>
  <si>
    <t>840093-PLWHT-LXL</t>
  </si>
  <si>
    <t>840093-SYWHR-SM</t>
  </si>
  <si>
    <t>840093-SYWHR-ML</t>
  </si>
  <si>
    <t>840093-SYWHR-LXL</t>
  </si>
  <si>
    <t>850086-BLACK-OS</t>
  </si>
  <si>
    <t>850087-BLACK-OS</t>
  </si>
  <si>
    <t>852012-150101-OS</t>
  </si>
  <si>
    <t>852012-151003-OS</t>
  </si>
  <si>
    <t>852014-120101-OS</t>
  </si>
  <si>
    <t>852014-121003-OS</t>
  </si>
  <si>
    <t>852014-124021-OS</t>
  </si>
  <si>
    <t>852014-140101-OS</t>
  </si>
  <si>
    <t>852026-150000-OS</t>
  </si>
  <si>
    <t>852028-100000-OS</t>
  </si>
  <si>
    <t>852028-120000-OS</t>
  </si>
  <si>
    <t>852028-140000-OS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</si>
  <si>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</si>
  <si>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</si>
  <si>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</si>
  <si>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</si>
  <si>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</si>
  <si>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</si>
  <si>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</si>
  <si>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852039-150101-OS</t>
  </si>
  <si>
    <t>852039-151003-OS</t>
  </si>
  <si>
    <t>852042-230100-OS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</si>
  <si>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</si>
  <si>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</si>
  <si>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</si>
  <si>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</si>
  <si>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</si>
  <si>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</si>
  <si>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</si>
  <si>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</si>
  <si>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</si>
  <si>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</si>
  <si>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</si>
  <si>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</si>
  <si>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</si>
  <si>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</si>
  <si>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</si>
  <si>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</si>
  <si>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</si>
  <si>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</si>
  <si>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</si>
  <si>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</si>
  <si>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</si>
  <si>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</si>
  <si>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</si>
  <si>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</si>
  <si>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</si>
  <si>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</si>
  <si>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</si>
  <si>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</si>
  <si>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</si>
  <si>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</si>
  <si>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</si>
  <si>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</si>
  <si>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Obsidian Black Polarized/Matte Black</t>
  </si>
  <si>
    <t>Obsidian Black Polarized</t>
  </si>
  <si>
    <t>EHRED-OS</t>
  </si>
  <si>
    <t>MAIN DISCOUNT:</t>
  </si>
  <si>
    <t>EAN fra Elastic</t>
  </si>
  <si>
    <t>Sjekk mot Order Form</t>
  </si>
  <si>
    <t>Sjekk mot Elastic</t>
  </si>
  <si>
    <t>Interstellar RIG Reflect (Low Bridge)</t>
  </si>
  <si>
    <t>Clockwork RIG Reflect (Low Bridge)</t>
  </si>
  <si>
    <t>Clockwork RIG Reflect BLI (Low Bridge)</t>
  </si>
  <si>
    <t>Firewall RIG Reflect (Low Bridge)</t>
  </si>
  <si>
    <t>Boondock RIG Reflect (Low Bridge)</t>
  </si>
  <si>
    <t>Clockwork WC MAX RIG Reflect BLI (Low Bridge)</t>
  </si>
  <si>
    <t>Matte Chopper Orange</t>
  </si>
  <si>
    <t>NAGR-OS</t>
  </si>
  <si>
    <t>010000-OS</t>
  </si>
  <si>
    <t>RIG Amethyst</t>
  </si>
  <si>
    <t>MCHOR-ML</t>
  </si>
  <si>
    <t>191300-OS</t>
  </si>
  <si>
    <t>061200-OS</t>
  </si>
  <si>
    <t>152000-OS</t>
  </si>
  <si>
    <t>220100-OS</t>
  </si>
  <si>
    <t>RIG Photocromic/Matte Black</t>
  </si>
  <si>
    <t>W1</t>
  </si>
  <si>
    <t>W2</t>
  </si>
  <si>
    <t>Style II</t>
  </si>
  <si>
    <t>FLUO-OS</t>
  </si>
  <si>
    <t>WHITE-OS</t>
  </si>
  <si>
    <t>White</t>
  </si>
  <si>
    <t>Crusader X GORE-TEX Bib Pants M</t>
  </si>
  <si>
    <t>54000-S</t>
  </si>
  <si>
    <t>Knighthawk</t>
  </si>
  <si>
    <t>54000-M</t>
  </si>
  <si>
    <t>54000-L</t>
  </si>
  <si>
    <t>54000-XL</t>
  </si>
  <si>
    <t>99901-S</t>
  </si>
  <si>
    <t>99901-M</t>
  </si>
  <si>
    <t>99901-L</t>
  </si>
  <si>
    <t>99901-XL</t>
  </si>
  <si>
    <t>Crusader X GORE-TEX Bib Pants W</t>
  </si>
  <si>
    <t>54000-XS</t>
  </si>
  <si>
    <t>99901-XS</t>
  </si>
  <si>
    <t>66101-S</t>
  </si>
  <si>
    <t>66101-M</t>
  </si>
  <si>
    <t>66101-L</t>
  </si>
  <si>
    <t>66101-XL</t>
  </si>
  <si>
    <t>Clockwork MAX RIG Reflect (Low Bridge)</t>
  </si>
  <si>
    <t>530101-OS</t>
  </si>
  <si>
    <t>Trooper 2Vi SL Chin Guard</t>
  </si>
  <si>
    <t>TITAN-OS</t>
  </si>
  <si>
    <t>Crusader GTX Infinium Jacket W</t>
  </si>
  <si>
    <t>Crusader GTX Infinium Pants W</t>
  </si>
  <si>
    <t>Crusader GTX Infinium Jacket M</t>
  </si>
  <si>
    <t>Sikorsky</t>
  </si>
  <si>
    <t>Crusader GTX Infinium Pants M</t>
  </si>
  <si>
    <t>99901-OS</t>
  </si>
  <si>
    <t>11001-S</t>
  </si>
  <si>
    <t>11001-M</t>
  </si>
  <si>
    <t>11001-L</t>
  </si>
  <si>
    <t>11001-XL</t>
  </si>
  <si>
    <t>88001-S</t>
  </si>
  <si>
    <t>88001-M</t>
  </si>
  <si>
    <t>88001-L</t>
  </si>
  <si>
    <t>88001-XL</t>
  </si>
  <si>
    <t>55503-XS</t>
  </si>
  <si>
    <t>55503-S</t>
  </si>
  <si>
    <t>55503-M</t>
  </si>
  <si>
    <t>55503-L</t>
  </si>
  <si>
    <t>66101-OS</t>
  </si>
  <si>
    <t>88001-OS</t>
  </si>
  <si>
    <t>10002-OS</t>
  </si>
  <si>
    <t>55503-OS</t>
  </si>
  <si>
    <t>Apex GORE-TEX Jacket M</t>
  </si>
  <si>
    <t>10002-S</t>
  </si>
  <si>
    <t>10002-M</t>
  </si>
  <si>
    <t>10002-L</t>
  </si>
  <si>
    <t>10002-XL</t>
  </si>
  <si>
    <t>Apex GORE-TEX Jacket W</t>
  </si>
  <si>
    <t>Apex GORE-TEX Pants M</t>
  </si>
  <si>
    <t>Apex GORE-TEX Pants W</t>
  </si>
  <si>
    <t>88002-OS</t>
  </si>
  <si>
    <t>Crusader GORE-TEX Pro Jacket M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</si>
  <si>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</si>
  <si>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</si>
  <si>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</si>
  <si>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</si>
  <si>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</si>
  <si>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</si>
  <si>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56000-XS</t>
  </si>
  <si>
    <t>56000-S</t>
  </si>
  <si>
    <t>56000-M</t>
  </si>
  <si>
    <t>56000-L</t>
  </si>
  <si>
    <t>Curve Knit M</t>
  </si>
  <si>
    <t>Curve Knit W</t>
  </si>
  <si>
    <t>10002-XS</t>
  </si>
  <si>
    <t>Slope Beanie</t>
  </si>
  <si>
    <t>Crusader X GORE-TEX Jacket M</t>
  </si>
  <si>
    <t>Crusader X GORE-TEX Jacket W</t>
  </si>
  <si>
    <t>MBBLU-SM</t>
  </si>
  <si>
    <t>Matte Bird Blue</t>
  </si>
  <si>
    <t>MBBLU-ML</t>
  </si>
  <si>
    <t>MBBLU-LXL</t>
  </si>
  <si>
    <t>MOLME-SM</t>
  </si>
  <si>
    <t>MOLME-ML</t>
  </si>
  <si>
    <t>MOLME-LXL</t>
  </si>
  <si>
    <t>MROGD-SM</t>
  </si>
  <si>
    <t>Matte Rose Gold</t>
  </si>
  <si>
    <t>MROGD-ML</t>
  </si>
  <si>
    <t>MROGD-LXL</t>
  </si>
  <si>
    <t>SGMCH-SM</t>
  </si>
  <si>
    <t>Slate Gray Metallic/Chopper Orange</t>
  </si>
  <si>
    <t>SGMCH-ML</t>
  </si>
  <si>
    <t>SGMCH-LXL</t>
  </si>
  <si>
    <t>MBBLU-XXL</t>
  </si>
  <si>
    <t>MOLME-XXL</t>
  </si>
  <si>
    <t>MCHOR-XXL</t>
  </si>
  <si>
    <t>MCHOR-SM</t>
  </si>
  <si>
    <t>MCHOR-LXL</t>
  </si>
  <si>
    <t>MNGRY-XXL</t>
  </si>
  <si>
    <t>MROGD-XXL</t>
  </si>
  <si>
    <t>GFLUO-SM</t>
  </si>
  <si>
    <t>GFLUO-ML</t>
  </si>
  <si>
    <t>GFLUO-LXL</t>
  </si>
  <si>
    <t>GLRGR-SM</t>
  </si>
  <si>
    <t>GLRGR-ML</t>
  </si>
  <si>
    <t>GLRGR-LXL</t>
  </si>
  <si>
    <t>HK004-SM</t>
  </si>
  <si>
    <t>Henrik Kristoffersen 004</t>
  </si>
  <si>
    <t>HK004-ML</t>
  </si>
  <si>
    <t>HK004-LXL</t>
  </si>
  <si>
    <t>Pearl White</t>
  </si>
  <si>
    <t>BGRRG-SM</t>
  </si>
  <si>
    <t>Bolt Gray/Rose Gold</t>
  </si>
  <si>
    <t>BGRRG-ML</t>
  </si>
  <si>
    <t>BGRRG-LXL</t>
  </si>
  <si>
    <t>160400-OS</t>
  </si>
  <si>
    <t>RIG Aquamarine/Matte Crystal Black</t>
  </si>
  <si>
    <t>167400-OS</t>
  </si>
  <si>
    <t>RIG Aquamarine/Matte Crystal Aqua</t>
  </si>
  <si>
    <t>200500-OS</t>
  </si>
  <si>
    <t>RIG Obsidian/Matte Crystal Black Camo</t>
  </si>
  <si>
    <t>076300-OS</t>
  </si>
  <si>
    <t>RIG Emerald/Matte Racing Green</t>
  </si>
  <si>
    <t>220400-OS</t>
  </si>
  <si>
    <t>RIG Photochromic/Matte Crystal Black</t>
  </si>
  <si>
    <t>221200-OS</t>
  </si>
  <si>
    <t>RIG Photochromic/Matte White</t>
  </si>
  <si>
    <t>Boondock RIG Reflect &gt;A</t>
  </si>
  <si>
    <t>RIG Bixbite/Satin White/White/Aksel</t>
  </si>
  <si>
    <t>Clockwork MAX RIG Reflect TE</t>
  </si>
  <si>
    <t>Ronin Polarized Lens</t>
  </si>
  <si>
    <t>Ronin Max Polarized Lens</t>
  </si>
  <si>
    <t>RGGRN-OS</t>
  </si>
  <si>
    <t>810079-FLUO-OS</t>
  </si>
  <si>
    <t>810080-FLUO-OS</t>
  </si>
  <si>
    <t>810080-NAGR-OS</t>
  </si>
  <si>
    <t>810080-RGGRN-OS</t>
  </si>
  <si>
    <t>810080-WHITE-OS</t>
  </si>
  <si>
    <t>810112-54000-S</t>
  </si>
  <si>
    <t>810112-54000-M</t>
  </si>
  <si>
    <t>810112-54000-L</t>
  </si>
  <si>
    <t>810112-54000-XL</t>
  </si>
  <si>
    <t>810112-99901-S</t>
  </si>
  <si>
    <t>810112-99901-M</t>
  </si>
  <si>
    <t>810112-99901-L</t>
  </si>
  <si>
    <t>810112-99901-XL</t>
  </si>
  <si>
    <t>810113-54000-XS</t>
  </si>
  <si>
    <t>810113-54000-S</t>
  </si>
  <si>
    <t>810113-54000-M</t>
  </si>
  <si>
    <t>810113-54000-L</t>
  </si>
  <si>
    <t>810113-99901-XS</t>
  </si>
  <si>
    <t>810113-99901-S</t>
  </si>
  <si>
    <t>810113-99901-M</t>
  </si>
  <si>
    <t>810113-99901-L</t>
  </si>
  <si>
    <t>810114-66101-S</t>
  </si>
  <si>
    <t>810114-66101-M</t>
  </si>
  <si>
    <t>810114-66101-L</t>
  </si>
  <si>
    <t>810114-66101-XL</t>
  </si>
  <si>
    <t>810114-99901-S</t>
  </si>
  <si>
    <t>810114-99901-M</t>
  </si>
  <si>
    <t>810114-99901-L</t>
  </si>
  <si>
    <t>810114-99901-XL</t>
  </si>
  <si>
    <t>810115-66101-S</t>
  </si>
  <si>
    <t>810115-66101-M</t>
  </si>
  <si>
    <t>810115-66101-L</t>
  </si>
  <si>
    <t>810115-66101-XL</t>
  </si>
  <si>
    <t>810115-99901-S</t>
  </si>
  <si>
    <t>810115-99901-M</t>
  </si>
  <si>
    <t>810115-99901-L</t>
  </si>
  <si>
    <t>810115-99901-XL</t>
  </si>
  <si>
    <t>810124-BLACK-OS</t>
  </si>
  <si>
    <t>810125-TITAN-OS</t>
  </si>
  <si>
    <t>810126-BLACK-OS</t>
  </si>
  <si>
    <t>820235-66101-S</t>
  </si>
  <si>
    <t>820235-66101-M</t>
  </si>
  <si>
    <t>820235-66101-L</t>
  </si>
  <si>
    <t>820235-66101-XL</t>
  </si>
  <si>
    <t>820235-88001-S</t>
  </si>
  <si>
    <t>820235-88001-M</t>
  </si>
  <si>
    <t>820235-88001-L</t>
  </si>
  <si>
    <t>820235-88001-XL</t>
  </si>
  <si>
    <t>820236-66101-S</t>
  </si>
  <si>
    <t>820236-66101-M</t>
  </si>
  <si>
    <t>820236-66101-L</t>
  </si>
  <si>
    <t>820236-66101-XL</t>
  </si>
  <si>
    <t>820236-99901-S</t>
  </si>
  <si>
    <t>820236-99901-M</t>
  </si>
  <si>
    <t>820236-99901-L</t>
  </si>
  <si>
    <t>820236-99901-XL</t>
  </si>
  <si>
    <t>820243-55503-XS</t>
  </si>
  <si>
    <t>820243-55503-S</t>
  </si>
  <si>
    <t>820243-55503-M</t>
  </si>
  <si>
    <t>820243-55503-L</t>
  </si>
  <si>
    <t>820243-99901-XS</t>
  </si>
  <si>
    <t>820243-99901-S</t>
  </si>
  <si>
    <t>820243-99901-M</t>
  </si>
  <si>
    <t>820243-99901-L</t>
  </si>
  <si>
    <t>820244-55503-XS</t>
  </si>
  <si>
    <t>820244-55503-S</t>
  </si>
  <si>
    <t>820244-55503-M</t>
  </si>
  <si>
    <t>820244-55503-L</t>
  </si>
  <si>
    <t>820244-99901-XS</t>
  </si>
  <si>
    <t>820244-99901-S</t>
  </si>
  <si>
    <t>820244-99901-M</t>
  </si>
  <si>
    <t>820244-99901-L</t>
  </si>
  <si>
    <t>820255-99901-OS</t>
  </si>
  <si>
    <t>820256-10002-OS</t>
  </si>
  <si>
    <t>820256-55503-OS</t>
  </si>
  <si>
    <t>820260-10002-S</t>
  </si>
  <si>
    <t>820260-10002-M</t>
  </si>
  <si>
    <t>820260-10002-L</t>
  </si>
  <si>
    <t>820260-10002-XL</t>
  </si>
  <si>
    <t>820260-99901-S</t>
  </si>
  <si>
    <t>820260-99901-M</t>
  </si>
  <si>
    <t>820260-99901-L</t>
  </si>
  <si>
    <t>820260-99901-XL</t>
  </si>
  <si>
    <t>820261-99901-XS</t>
  </si>
  <si>
    <t>820261-99901-S</t>
  </si>
  <si>
    <t>820261-99901-M</t>
  </si>
  <si>
    <t>820261-99901-L</t>
  </si>
  <si>
    <t>820262-99901-S</t>
  </si>
  <si>
    <t>820262-99901-M</t>
  </si>
  <si>
    <t>820262-99901-L</t>
  </si>
  <si>
    <t>820262-99901-XL</t>
  </si>
  <si>
    <t>820263-99901-S</t>
  </si>
  <si>
    <t>820263-99901-M</t>
  </si>
  <si>
    <t>820263-99901-L</t>
  </si>
  <si>
    <t>828178-11001-S</t>
  </si>
  <si>
    <t>828178-11001-M</t>
  </si>
  <si>
    <t>828178-11001-L</t>
  </si>
  <si>
    <t>828178-11001-XL</t>
  </si>
  <si>
    <t>828178-99901-S</t>
  </si>
  <si>
    <t>828178-99901-M</t>
  </si>
  <si>
    <t>828178-99901-L</t>
  </si>
  <si>
    <t>828178-99901-XL</t>
  </si>
  <si>
    <t>828179-11001-XS</t>
  </si>
  <si>
    <t>828179-11001-S</t>
  </si>
  <si>
    <t>828179-11001-M</t>
  </si>
  <si>
    <t>828179-11001-L</t>
  </si>
  <si>
    <t>828180-99901-S</t>
  </si>
  <si>
    <t>828180-99901-M</t>
  </si>
  <si>
    <t>828180-99901-L</t>
  </si>
  <si>
    <t>828180-99901-XL</t>
  </si>
  <si>
    <t>828181-99901-XS</t>
  </si>
  <si>
    <t>828181-99901-S</t>
  </si>
  <si>
    <t>828181-99901-M</t>
  </si>
  <si>
    <t>828181-99901-L</t>
  </si>
  <si>
    <t>828196-99901-OS</t>
  </si>
  <si>
    <t>840053-MBBLU-XXL</t>
  </si>
  <si>
    <t>840053-MBBLU-SM</t>
  </si>
  <si>
    <t>840053-MBBLU-ML</t>
  </si>
  <si>
    <t>840053-MBBLU-LXL</t>
  </si>
  <si>
    <t>840053-MCHOR-XXL</t>
  </si>
  <si>
    <t>840053-MCHOR-SM</t>
  </si>
  <si>
    <t>840053-MCHOR-ML</t>
  </si>
  <si>
    <t>840053-MCHOR-LXL</t>
  </si>
  <si>
    <t>840053-MNGRY-XXL</t>
  </si>
  <si>
    <t>840053-MNGRY-SM</t>
  </si>
  <si>
    <t>840053-MNGRY-ML</t>
  </si>
  <si>
    <t>840053-MNGRY-LXL</t>
  </si>
  <si>
    <t>840053-MOLME-XXL</t>
  </si>
  <si>
    <t>840053-MOLME-SM</t>
  </si>
  <si>
    <t>840053-MOLME-ML</t>
  </si>
  <si>
    <t>840053-MOLME-LXL</t>
  </si>
  <si>
    <t>840053-MROGD-XXL</t>
  </si>
  <si>
    <t>840053-MROGD-SM</t>
  </si>
  <si>
    <t>840053-MROGD-ML</t>
  </si>
  <si>
    <t>840053-MROGD-LXL</t>
  </si>
  <si>
    <t>840080-MBBLU-SM</t>
  </si>
  <si>
    <t>840080-MBBLU-ML</t>
  </si>
  <si>
    <t>840080-MBBLU-LXL</t>
  </si>
  <si>
    <t>840080-SGMCH-SM</t>
  </si>
  <si>
    <t>840080-SGMCH-ML</t>
  </si>
  <si>
    <t>840080-SGMCH-LXL</t>
  </si>
  <si>
    <t>840084-MBBLU-SM</t>
  </si>
  <si>
    <t>840084-MBBLU-ML</t>
  </si>
  <si>
    <t>840084-MBBLU-LXL</t>
  </si>
  <si>
    <t>840084-SGMCH-SM</t>
  </si>
  <si>
    <t>840084-SGMCH-ML</t>
  </si>
  <si>
    <t>840084-SGMCH-LXL</t>
  </si>
  <si>
    <t>840091-MMBLU-SM</t>
  </si>
  <si>
    <t>840091-MMBLU-ML</t>
  </si>
  <si>
    <t>840091-MMBLU-LXL</t>
  </si>
  <si>
    <t>840092-MMBLU-SM</t>
  </si>
  <si>
    <t>840092-MMBLU-ML</t>
  </si>
  <si>
    <t>840092-MMBLU-LXL</t>
  </si>
  <si>
    <t>840094-BGRRG-SM</t>
  </si>
  <si>
    <t>840094-BGRRG-ML</t>
  </si>
  <si>
    <t>840094-BGRRG-LXL</t>
  </si>
  <si>
    <t>840094-DTBLK-SM</t>
  </si>
  <si>
    <t>840094-DTBLK-ML</t>
  </si>
  <si>
    <t>840094-DTBLK-LXL</t>
  </si>
  <si>
    <t>840094-GSWHT-SM</t>
  </si>
  <si>
    <t>840094-GSWHT-ML</t>
  </si>
  <si>
    <t>840094-GSWHT-LXL</t>
  </si>
  <si>
    <t>840094-MBBLU-SM</t>
  </si>
  <si>
    <t>840094-MBBLU-ML</t>
  </si>
  <si>
    <t>840094-MBBLU-LXL</t>
  </si>
  <si>
    <t>840094-MCHOR-SM</t>
  </si>
  <si>
    <t>840094-MCHOR-ML</t>
  </si>
  <si>
    <t>840094-MCHOR-LXL</t>
  </si>
  <si>
    <t>840094-MNGRY-SM</t>
  </si>
  <si>
    <t>840094-MNGRY-ML</t>
  </si>
  <si>
    <t>840094-MNGRY-LXL</t>
  </si>
  <si>
    <t>840094-MOLME-SM</t>
  </si>
  <si>
    <t>840094-MOLME-ML</t>
  </si>
  <si>
    <t>840094-MOLME-LXL</t>
  </si>
  <si>
    <t>840095-GFLUO-SM</t>
  </si>
  <si>
    <t>840095-GFLUO-ML</t>
  </si>
  <si>
    <t>840095-GFLUO-LXL</t>
  </si>
  <si>
    <t>840095-GLRGR-SM</t>
  </si>
  <si>
    <t>840095-GLRGR-ML</t>
  </si>
  <si>
    <t>840095-GLRGR-LXL</t>
  </si>
  <si>
    <t>840095-GSWHT-SM</t>
  </si>
  <si>
    <t>840095-GSWHT-ML</t>
  </si>
  <si>
    <t>840095-GSWHT-LXL</t>
  </si>
  <si>
    <t>840095-MNGRY-SM</t>
  </si>
  <si>
    <t>840095-MNGRY-ML</t>
  </si>
  <si>
    <t>840095-MNGRY-LXL</t>
  </si>
  <si>
    <t>840096-HK004-SM</t>
  </si>
  <si>
    <t>840096-HK004-ML</t>
  </si>
  <si>
    <t>840096-HK004-LXL</t>
  </si>
  <si>
    <t>840097-MOLME-SM</t>
  </si>
  <si>
    <t>840097-MOLME-ML</t>
  </si>
  <si>
    <t>840097-MOLME-LXL</t>
  </si>
  <si>
    <t>840097-NACAR-SM</t>
  </si>
  <si>
    <t>840097-NACAR-ML</t>
  </si>
  <si>
    <t>840097-NACAR-LXL</t>
  </si>
  <si>
    <t>852031-160400-OS</t>
  </si>
  <si>
    <t>852031-167400-OS</t>
  </si>
  <si>
    <t>852031-191300-OS</t>
  </si>
  <si>
    <t>852031-200500-OS</t>
  </si>
  <si>
    <t>852043-061200-OS</t>
  </si>
  <si>
    <t>852043-076300-OS</t>
  </si>
  <si>
    <t>852043-152000-OS</t>
  </si>
  <si>
    <t>852043-160400-OS</t>
  </si>
  <si>
    <t>852044-220100-OS</t>
  </si>
  <si>
    <t>852044-220400-OS</t>
  </si>
  <si>
    <t>852044-221200-OS</t>
  </si>
  <si>
    <t>852046-061200-OS</t>
  </si>
  <si>
    <t>852046-076300-OS</t>
  </si>
  <si>
    <t>852046-152000-OS</t>
  </si>
  <si>
    <t>852046-160400-OS</t>
  </si>
  <si>
    <t>852047-220100-OS</t>
  </si>
  <si>
    <t>852047-220400-OS</t>
  </si>
  <si>
    <t>852047-221200-OS</t>
  </si>
  <si>
    <t>852049-070000-OS</t>
  </si>
  <si>
    <t>852052-070000-OS</t>
  </si>
  <si>
    <t>11000-S</t>
  </si>
  <si>
    <t>Mirage Grey</t>
  </si>
  <si>
    <t>11000-M</t>
  </si>
  <si>
    <t>11000-L</t>
  </si>
  <si>
    <t>11000-XL</t>
  </si>
  <si>
    <t>RIG Obsidian+RIG L Amethyst/Matte Black/Black</t>
  </si>
  <si>
    <t>RIG Topaz/Matte White</t>
  </si>
  <si>
    <t>RIG Bixbite/Nardo Gray</t>
  </si>
  <si>
    <t>LTGRY-OS</t>
  </si>
  <si>
    <t>820235-11000-S</t>
  </si>
  <si>
    <t>820235-11000-M</t>
  </si>
  <si>
    <t>820235-11000-L</t>
  </si>
  <si>
    <t>820235-11000-XL</t>
  </si>
  <si>
    <t>850014-BLACK-OS</t>
  </si>
  <si>
    <t>840097-MNGRY-SM</t>
  </si>
  <si>
    <t>840097-MNGRY-ML</t>
  </si>
  <si>
    <t>840097-MNGRY-LXL</t>
  </si>
  <si>
    <t>160101-OS</t>
  </si>
  <si>
    <t>RIG Aquamarine/Matte Black/Black</t>
  </si>
  <si>
    <t>151011-OS</t>
  </si>
  <si>
    <t>RIG Bixbite/Satin White/Black/Aksel</t>
  </si>
  <si>
    <t>Clockwork WC RIG Reflect BLI (Low Bridge)</t>
  </si>
  <si>
    <t>840098-GSWHT-SM</t>
  </si>
  <si>
    <t>840098-GSWHT-ML</t>
  </si>
  <si>
    <t>840098-GSWHT-LXL</t>
  </si>
  <si>
    <t>Clockwork MAX RIG Reflect &gt;A Apex</t>
  </si>
  <si>
    <t>Status</t>
  </si>
  <si>
    <t>Qty. in pack</t>
  </si>
  <si>
    <t>Earth Red</t>
  </si>
  <si>
    <t>Clear/Matte Black/Black</t>
  </si>
  <si>
    <t>Light Gray</t>
  </si>
  <si>
    <t>Sweet Tube</t>
  </si>
  <si>
    <t>Week 2</t>
  </si>
  <si>
    <t>Week 3</t>
  </si>
  <si>
    <t>Week 4</t>
  </si>
  <si>
    <t>Week 5</t>
  </si>
  <si>
    <t>Deep Purple Metallic</t>
  </si>
  <si>
    <t>Glacier Blue Metallic</t>
  </si>
  <si>
    <t>DEPUR-OS</t>
  </si>
  <si>
    <t>Audio Chips Wireless 3.0</t>
  </si>
  <si>
    <t>RED-OS</t>
  </si>
  <si>
    <t>Switcher Mips Helmet</t>
  </si>
  <si>
    <t>Rooster II Mips Helmet</t>
  </si>
  <si>
    <t>Rooster II Mips LE Helmet</t>
  </si>
  <si>
    <t>Ascender Mips Helmet</t>
  </si>
  <si>
    <t>Looper Mips Helmet</t>
  </si>
  <si>
    <t>Rooster II Mips &gt;A Helmet</t>
  </si>
  <si>
    <t>Trooper 2Vi Mips Helmet</t>
  </si>
  <si>
    <t>Trooper 2Vi SL Mips Helmet</t>
  </si>
  <si>
    <t>Trooper 2Vi SL Mips TE Helmet</t>
  </si>
  <si>
    <t>Grimnir 2Vi Mips Helmet</t>
  </si>
  <si>
    <t>GLBLM-XSS</t>
  </si>
  <si>
    <t>GLBLM-SM</t>
  </si>
  <si>
    <t>DPUMC-SM</t>
  </si>
  <si>
    <t>DPUMC-ML</t>
  </si>
  <si>
    <t>DPUMC-LXL</t>
  </si>
  <si>
    <t>MBUOE-SM</t>
  </si>
  <si>
    <t>MBUOE-ML</t>
  </si>
  <si>
    <t>MBUOE-LXL</t>
  </si>
  <si>
    <t>070600-OS</t>
  </si>
  <si>
    <t>RIG Emerald/Matte Crystal Storm</t>
  </si>
  <si>
    <t>208200-OS</t>
  </si>
  <si>
    <t>RIG Obsidian/Gloss Crystal Malaia</t>
  </si>
  <si>
    <t>090700-OS</t>
  </si>
  <si>
    <t>Obsidian Black/Matte Dark Storm</t>
  </si>
  <si>
    <t>091600-OS</t>
  </si>
  <si>
    <t>092500-OS</t>
  </si>
  <si>
    <t>Obsidian Black/Gloss Crystal Storm</t>
  </si>
  <si>
    <t>150500-OS</t>
  </si>
  <si>
    <t>RIG Bixbite/Matte Crystal Black Camo</t>
  </si>
  <si>
    <t>198200-OS</t>
  </si>
  <si>
    <t>RIG Malaia/Gloss Crystal Malaia</t>
  </si>
  <si>
    <t>202429-OS</t>
  </si>
  <si>
    <t>RIG Obsidian/Gloss Slate Gray Metallic/Fluo</t>
  </si>
  <si>
    <t>Memento Polarized</t>
  </si>
  <si>
    <t>Memento RIG Reflect</t>
  </si>
  <si>
    <t>061700-OS</t>
  </si>
  <si>
    <t>RIG Topaz/Gloss White</t>
  </si>
  <si>
    <t>206129-OS</t>
  </si>
  <si>
    <t>RIG Obsidian/Matte Crystal Fluo</t>
  </si>
  <si>
    <t>Memento RIG Photochromic</t>
  </si>
  <si>
    <t>221000-OS</t>
  </si>
  <si>
    <t>Shinobi Polarized</t>
  </si>
  <si>
    <t>Shinobi RIG Reflect</t>
  </si>
  <si>
    <t>Shinobi RIG Photochromic</t>
  </si>
  <si>
    <t>Memento Polarized Lens</t>
  </si>
  <si>
    <t>Memento RIG Photochromic Lens</t>
  </si>
  <si>
    <t>Memento RIG Reflect Lens</t>
  </si>
  <si>
    <t>Shinobi Polarized Lens</t>
  </si>
  <si>
    <t>Shinobi RIG Photochromic Lens</t>
  </si>
  <si>
    <t>Shinobi RIG Reflect Lens</t>
  </si>
  <si>
    <t>Ronin RIG Reflect AF Lens</t>
  </si>
  <si>
    <t>Ronin Max RIG Reflect AF Lens</t>
  </si>
  <si>
    <t>Heat Polarized</t>
  </si>
  <si>
    <t>230400-OS</t>
  </si>
  <si>
    <t>1000018-OS</t>
  </si>
  <si>
    <t>Clear//Jesper Tjäder 1</t>
  </si>
  <si>
    <t>ATS
W40</t>
  </si>
  <si>
    <t>810127-RED-OS</t>
  </si>
  <si>
    <t>820263-99901-XS</t>
  </si>
  <si>
    <t>852031-070600-OS</t>
  </si>
  <si>
    <t>852031-208200-OS</t>
  </si>
  <si>
    <t>852032-090700-OS</t>
  </si>
  <si>
    <t>852032-091600-OS</t>
  </si>
  <si>
    <t>852032-092500-OS</t>
  </si>
  <si>
    <t>852043-070600-OS</t>
  </si>
  <si>
    <t>852043-150500-OS</t>
  </si>
  <si>
    <t>852043-167400-OS</t>
  </si>
  <si>
    <t>852043-198200-OS</t>
  </si>
  <si>
    <t>852043-202429-OS</t>
  </si>
  <si>
    <t>852046-070600-OS</t>
  </si>
  <si>
    <t>852046-150500-OS</t>
  </si>
  <si>
    <t>852046-167400-OS</t>
  </si>
  <si>
    <t>852046-198200-OS</t>
  </si>
  <si>
    <t>852046-202429-OS</t>
  </si>
  <si>
    <t>852049-190000-OS</t>
  </si>
  <si>
    <t>852052-190000-OS</t>
  </si>
  <si>
    <t>852070-230100-OS</t>
  </si>
  <si>
    <t>852071-061700-OS</t>
  </si>
  <si>
    <t>852071-070600-OS</t>
  </si>
  <si>
    <t>852071-150500-OS</t>
  </si>
  <si>
    <t>852071-152000-OS</t>
  </si>
  <si>
    <t>852071-160400-OS</t>
  </si>
  <si>
    <t>852071-167400-OS</t>
  </si>
  <si>
    <t>852071-198200-OS</t>
  </si>
  <si>
    <t>852071-200100-OS</t>
  </si>
  <si>
    <t>852071-202429-OS</t>
  </si>
  <si>
    <t>852071-206129-OS</t>
  </si>
  <si>
    <t>852072-220400-OS</t>
  </si>
  <si>
    <t>852072-221000-OS</t>
  </si>
  <si>
    <t>852073-230100-OS</t>
  </si>
  <si>
    <t>852074-061700-OS</t>
  </si>
  <si>
    <t>852074-070600-OS</t>
  </si>
  <si>
    <t>852074-150500-OS</t>
  </si>
  <si>
    <t>852074-152000-OS</t>
  </si>
  <si>
    <t>852074-160400-OS</t>
  </si>
  <si>
    <t>852074-167400-OS</t>
  </si>
  <si>
    <t>852074-198200-OS</t>
  </si>
  <si>
    <t>852074-200100-OS</t>
  </si>
  <si>
    <t>852074-202429-OS</t>
  </si>
  <si>
    <t>852074-206129-OS</t>
  </si>
  <si>
    <t>852075-220400-OS</t>
  </si>
  <si>
    <t>852075-221000-OS</t>
  </si>
  <si>
    <t>852076-230000-OS</t>
  </si>
  <si>
    <t>852077-220000-OS</t>
  </si>
  <si>
    <t>852078-060000-OS</t>
  </si>
  <si>
    <t>852078-070000-OS</t>
  </si>
  <si>
    <t>852078-150000-OS</t>
  </si>
  <si>
    <t>852078-160000-OS</t>
  </si>
  <si>
    <t>852078-190000-OS</t>
  </si>
  <si>
    <t>852078-200000-OS</t>
  </si>
  <si>
    <t>852079-230000-OS</t>
  </si>
  <si>
    <t>852080-220000-OS</t>
  </si>
  <si>
    <t>852081-060000-OS</t>
  </si>
  <si>
    <t>852081-070000-OS</t>
  </si>
  <si>
    <t>852081-150000-OS</t>
  </si>
  <si>
    <t>852081-160000-OS</t>
  </si>
  <si>
    <t>852081-190000-OS</t>
  </si>
  <si>
    <t>852081-200000-OS</t>
  </si>
  <si>
    <t>852082-150000-OS</t>
  </si>
  <si>
    <t>852083-150000-OS</t>
  </si>
  <si>
    <t>852084-230400-OS</t>
  </si>
  <si>
    <t>GRBLU-OS</t>
  </si>
  <si>
    <t>77003-S</t>
  </si>
  <si>
    <t>Elm Green</t>
  </si>
  <si>
    <t>77003-M</t>
  </si>
  <si>
    <t>77003-L</t>
  </si>
  <si>
    <t>77003-XL</t>
  </si>
  <si>
    <t>58000-XS</t>
  </si>
  <si>
    <t>58000-S</t>
  </si>
  <si>
    <t>58000-M</t>
  </si>
  <si>
    <t>58000-L</t>
  </si>
  <si>
    <t>44400-S</t>
  </si>
  <si>
    <t>Desert</t>
  </si>
  <si>
    <t>44400-M</t>
  </si>
  <si>
    <t>44400-L</t>
  </si>
  <si>
    <t>44400-XL</t>
  </si>
  <si>
    <t>157643-OS</t>
  </si>
  <si>
    <t>RIG Bixbite/Shadow Blue/Shadow Trace</t>
  </si>
  <si>
    <t>RIG Obsidian/Matte Crystal Purple/Purple Peaks</t>
  </si>
  <si>
    <t>55505-XS</t>
  </si>
  <si>
    <t>55505-S</t>
  </si>
  <si>
    <t>55505-M</t>
  </si>
  <si>
    <t>55505-L</t>
  </si>
  <si>
    <t>55505-XL</t>
  </si>
  <si>
    <t>55505-OS</t>
  </si>
  <si>
    <t>44002-OS</t>
  </si>
  <si>
    <t>Golden Yellow</t>
  </si>
  <si>
    <t>77003-OS</t>
  </si>
  <si>
    <t>58000-OS</t>
  </si>
  <si>
    <t>75000-S</t>
  </si>
  <si>
    <t>75000-M</t>
  </si>
  <si>
    <t>75000-L</t>
  </si>
  <si>
    <t>75000-XL</t>
  </si>
  <si>
    <t>88300-S</t>
  </si>
  <si>
    <t>88300-M</t>
  </si>
  <si>
    <t>88300-L</t>
  </si>
  <si>
    <t>88300-XL</t>
  </si>
  <si>
    <t>88300-XS</t>
  </si>
  <si>
    <t>75000-OS</t>
  </si>
  <si>
    <t>20100-OS</t>
  </si>
  <si>
    <t>Oats</t>
  </si>
  <si>
    <t>11003-OS</t>
  </si>
  <si>
    <t>Natural White</t>
  </si>
  <si>
    <t>Crusader Primaloft Jacket M</t>
  </si>
  <si>
    <t>44002-S</t>
  </si>
  <si>
    <t>44002-M</t>
  </si>
  <si>
    <t>44002-L</t>
  </si>
  <si>
    <t>44002-XL</t>
  </si>
  <si>
    <t>Crusader Primaloft Vest</t>
  </si>
  <si>
    <t>58000-XL</t>
  </si>
  <si>
    <t>11003-S</t>
  </si>
  <si>
    <t>11003-M</t>
  </si>
  <si>
    <t>11003-L</t>
  </si>
  <si>
    <t>11003-XL</t>
  </si>
  <si>
    <t>Fleece Pullover M</t>
  </si>
  <si>
    <t>88100-S</t>
  </si>
  <si>
    <t>Bluestone</t>
  </si>
  <si>
    <t>88100-M</t>
  </si>
  <si>
    <t>88100-L</t>
  </si>
  <si>
    <t>88100-XL</t>
  </si>
  <si>
    <t>Crusader Primaloft Jacket W</t>
  </si>
  <si>
    <t>76000-XS</t>
  </si>
  <si>
    <t>76000-S</t>
  </si>
  <si>
    <t>76000-M</t>
  </si>
  <si>
    <t>76000-L</t>
  </si>
  <si>
    <t>Fleece Pullover W</t>
  </si>
  <si>
    <t>Apex GTX Infinium Down Jacket M</t>
  </si>
  <si>
    <t>Curve Primaloft Jacket M</t>
  </si>
  <si>
    <t>20100-S</t>
  </si>
  <si>
    <t>20100-M</t>
  </si>
  <si>
    <t>20100-L</t>
  </si>
  <si>
    <t>20100-XL</t>
  </si>
  <si>
    <t>Apex Baselayer H/Z M</t>
  </si>
  <si>
    <t>Apex Baselayer 3/4 Pants M</t>
  </si>
  <si>
    <t>Apex GTX Infinium Down Jacket W</t>
  </si>
  <si>
    <t>20100-XS</t>
  </si>
  <si>
    <t>Curve Primaloft Jacket W</t>
  </si>
  <si>
    <t>Apex Baselayer H/Z W</t>
  </si>
  <si>
    <t>Curve Beanie M</t>
  </si>
  <si>
    <t>Base Beanie W</t>
  </si>
  <si>
    <t>88300-OS</t>
  </si>
  <si>
    <t>Berm Beanie</t>
  </si>
  <si>
    <t>88100-OS</t>
  </si>
  <si>
    <t>Slope Headband</t>
  </si>
  <si>
    <t>76000-OS</t>
  </si>
  <si>
    <t>Sweet Cap</t>
  </si>
  <si>
    <t>Chaser Cap</t>
  </si>
  <si>
    <t>Curve GORE-TEX Parka M</t>
  </si>
  <si>
    <t>Supernaut GTX Infinium Jacket M</t>
  </si>
  <si>
    <t>Supernaut GTX Infinium Jacket W</t>
  </si>
  <si>
    <t>Supernaut GTX Infinium Pants M</t>
  </si>
  <si>
    <t>Supernaut GTX Infinium Pants W</t>
  </si>
  <si>
    <t>44002-XS</t>
  </si>
  <si>
    <t>Ripley RIG Reflect JR</t>
  </si>
  <si>
    <t>Ripley JR</t>
  </si>
  <si>
    <t>093152-OS</t>
  </si>
  <si>
    <t>Obsidian Black/Rose Gold/Black Rose</t>
  </si>
  <si>
    <t>127850-OS</t>
  </si>
  <si>
    <t>Orange/Blue Metallic/Navy</t>
  </si>
  <si>
    <t>Ripley RIG Reflect Lens JR</t>
  </si>
  <si>
    <t>Ripley Lens JR</t>
  </si>
  <si>
    <t>090000-OS</t>
  </si>
  <si>
    <t>Obsidian Black</t>
  </si>
  <si>
    <t>Winder Helmet JR</t>
  </si>
  <si>
    <t>Matte Malaia Purple</t>
  </si>
  <si>
    <t>MMAPU-SM</t>
  </si>
  <si>
    <t>NIBLM-SM</t>
  </si>
  <si>
    <t>RGLDM-SM</t>
  </si>
  <si>
    <t>Slate Gray/Fluo</t>
  </si>
  <si>
    <t>SLGFL-SM</t>
  </si>
  <si>
    <t>Winder Mips Helmet JR</t>
  </si>
  <si>
    <t>MASEM-SM</t>
  </si>
  <si>
    <t>Matte Sea Metallic</t>
  </si>
  <si>
    <t>MASEM-ML</t>
  </si>
  <si>
    <t>MASEM-LXL</t>
  </si>
  <si>
    <t>MATHM-SM</t>
  </si>
  <si>
    <t>Matte Thyme Metallic</t>
  </si>
  <si>
    <t>MATHM-ML</t>
  </si>
  <si>
    <t>MATHM-LXL</t>
  </si>
  <si>
    <t>MSHBL-SM</t>
  </si>
  <si>
    <t>Matte Shadow Blue</t>
  </si>
  <si>
    <t>MSHBL-ML</t>
  </si>
  <si>
    <t>MSHBL-LXL</t>
  </si>
  <si>
    <t>GLBLM-ML</t>
  </si>
  <si>
    <t>RGLDM-ML</t>
  </si>
  <si>
    <t>DPUMC-XXL</t>
  </si>
  <si>
    <t>MASEM-XXL</t>
  </si>
  <si>
    <t>MATHM-XXL</t>
  </si>
  <si>
    <t>MBUOE-XXL</t>
  </si>
  <si>
    <t>MSHBL-XXL</t>
  </si>
  <si>
    <t>DPUMC-XSS</t>
  </si>
  <si>
    <t>GLBLM-LXL</t>
  </si>
  <si>
    <t>MBRWH-SM</t>
  </si>
  <si>
    <t>MBRWH-ML</t>
  </si>
  <si>
    <t>MBRWH-LXL</t>
  </si>
  <si>
    <t>DAPIM-SM</t>
  </si>
  <si>
    <t>Dark Pine Metallic</t>
  </si>
  <si>
    <t>DAPIM-ML</t>
  </si>
  <si>
    <t>DAPIM-LXL</t>
  </si>
  <si>
    <t>RGLDM-LXL</t>
  </si>
  <si>
    <t>HK005-SM</t>
  </si>
  <si>
    <t>Henrik Kristoffersen 005</t>
  </si>
  <si>
    <t>HK005-ML</t>
  </si>
  <si>
    <t>HK005-LXL</t>
  </si>
  <si>
    <t>MAPIM-SM</t>
  </si>
  <si>
    <t>MAPIM-ML</t>
  </si>
  <si>
    <t>MAPIM-LXL</t>
  </si>
  <si>
    <t>Igniter 2Vi MIPS Helmet</t>
  </si>
  <si>
    <t>Winder Helmet</t>
  </si>
  <si>
    <t>160147-OS</t>
  </si>
  <si>
    <t>RIG Aquamarine/Matte Black/Black Water</t>
  </si>
  <si>
    <t>201836-OS</t>
  </si>
  <si>
    <t>RIG Obsidian/Bronco White/Bronco Peaks</t>
  </si>
  <si>
    <t>510147-OS</t>
  </si>
  <si>
    <t>531836-OS</t>
  </si>
  <si>
    <t>551003-OS</t>
  </si>
  <si>
    <t>RIG Sapphire+RIG L Amethyst/Satin White/White</t>
  </si>
  <si>
    <t>070145-OS</t>
  </si>
  <si>
    <t>RIG Emerald/Matte Black/Black Trace</t>
  </si>
  <si>
    <t>150137-OS</t>
  </si>
  <si>
    <t>RIG Bixbite/Matte Black/Black Peaks</t>
  </si>
  <si>
    <t>160437-OS</t>
  </si>
  <si>
    <t>RIG Aquamarine/Matte Crystal Black/Black Peaks</t>
  </si>
  <si>
    <t>161036-OS</t>
  </si>
  <si>
    <t>RIG Aquamarine/Satin White/Bronco Peaks</t>
  </si>
  <si>
    <t>193144-OS</t>
  </si>
  <si>
    <t>RIG Malaia/Rose Gold/Thyme Trace</t>
  </si>
  <si>
    <t>510437-OS</t>
  </si>
  <si>
    <t>208139-OS</t>
  </si>
  <si>
    <t>538139-OS</t>
  </si>
  <si>
    <t>500137-OS</t>
  </si>
  <si>
    <t>RIG Topaz+RIG L Amethyst/Matte Black/Black Peaks</t>
  </si>
  <si>
    <t>517742-OS</t>
  </si>
  <si>
    <t>520147-OS</t>
  </si>
  <si>
    <t>RIG Bixbite+RIG L Amethyst/Matte Black/Black Water</t>
  </si>
  <si>
    <t>090137-OS</t>
  </si>
  <si>
    <t>090148-OS</t>
  </si>
  <si>
    <t>122141-OS</t>
  </si>
  <si>
    <t>Orange/Slate Gray Metallic/Gray Peaks</t>
  </si>
  <si>
    <t>066437-OS</t>
  </si>
  <si>
    <t>RIG Topaz/Sea Metallic/Black Peaks</t>
  </si>
  <si>
    <t>Obsidian Black/Gloss Crystal White</t>
  </si>
  <si>
    <t>Interstellar RIG Reflect BLI(Low Bridge)</t>
  </si>
  <si>
    <t>511036-OS</t>
  </si>
  <si>
    <t>206649-OS</t>
  </si>
  <si>
    <t>RIG Obsidian/Dark Pine/Aksel</t>
  </si>
  <si>
    <t>208353-OS</t>
  </si>
  <si>
    <t>RIG Obsidian/Matte Raspberry/Rasp./Aksel</t>
  </si>
  <si>
    <t>Durden RIG Reflect</t>
  </si>
  <si>
    <t>150147-OS</t>
  </si>
  <si>
    <t>RIG Bixbite/Matte Black/Black Water</t>
  </si>
  <si>
    <t>161836-OS</t>
  </si>
  <si>
    <t>RIG Aquamarine/Bronco White/Bronco Peaks</t>
  </si>
  <si>
    <t>090101-OS</t>
  </si>
  <si>
    <t>Obsidian Black/Matte Black/Black</t>
  </si>
  <si>
    <t>Durden RIG Reflect (Low Bridge)</t>
  </si>
  <si>
    <t>Durden RIG Reflect Lens</t>
  </si>
  <si>
    <t>Durden Lens</t>
  </si>
  <si>
    <t>Tachi Polarized</t>
  </si>
  <si>
    <t>Tachi RIG Reflect</t>
  </si>
  <si>
    <t>200700-OS</t>
  </si>
  <si>
    <t>RIG Obsidian/Matte Dark Storm</t>
  </si>
  <si>
    <t>810080-DEPUR-OS</t>
  </si>
  <si>
    <t>810080-GRBLU-OS</t>
  </si>
  <si>
    <t>810112-77003-S</t>
  </si>
  <si>
    <t>810112-77003-M</t>
  </si>
  <si>
    <t>810112-77003-L</t>
  </si>
  <si>
    <t>810112-77003-XL</t>
  </si>
  <si>
    <t>810113-58000-XS</t>
  </si>
  <si>
    <t>810113-58000-S</t>
  </si>
  <si>
    <t>810113-58000-M</t>
  </si>
  <si>
    <t>810113-58000-L</t>
  </si>
  <si>
    <t>810114-44400-S</t>
  </si>
  <si>
    <t>810114-44400-M</t>
  </si>
  <si>
    <t>810114-44400-L</t>
  </si>
  <si>
    <t>810114-44400-XL</t>
  </si>
  <si>
    <t>820235-75000-S</t>
  </si>
  <si>
    <t>820235-75000-M</t>
  </si>
  <si>
    <t>820235-75000-L</t>
  </si>
  <si>
    <t>820235-75000-XL</t>
  </si>
  <si>
    <t>820235-88300-S</t>
  </si>
  <si>
    <t>820235-88300-M</t>
  </si>
  <si>
    <t>820235-88300-L</t>
  </si>
  <si>
    <t>820235-88300-XL</t>
  </si>
  <si>
    <t>820235-99901-S</t>
  </si>
  <si>
    <t>820235-99901-M</t>
  </si>
  <si>
    <t>820235-99901-L</t>
  </si>
  <si>
    <t>820235-99901-XL</t>
  </si>
  <si>
    <t>820236-75000-S</t>
  </si>
  <si>
    <t>820236-75000-M</t>
  </si>
  <si>
    <t>820236-75000-L</t>
  </si>
  <si>
    <t>820236-75000-XL</t>
  </si>
  <si>
    <t>820243-88300-XS</t>
  </si>
  <si>
    <t>820243-88300-S</t>
  </si>
  <si>
    <t>820243-88300-M</t>
  </si>
  <si>
    <t>820243-88300-L</t>
  </si>
  <si>
    <t>820244-88300-XS</t>
  </si>
  <si>
    <t>820244-88300-S</t>
  </si>
  <si>
    <t>820244-88300-M</t>
  </si>
  <si>
    <t>820244-88300-L</t>
  </si>
  <si>
    <t>820255-75000-OS</t>
  </si>
  <si>
    <t>820260-75000-S</t>
  </si>
  <si>
    <t>820260-75000-M</t>
  </si>
  <si>
    <t>820260-75000-L</t>
  </si>
  <si>
    <t>820260-75000-XL</t>
  </si>
  <si>
    <t>820261-10002-XS</t>
  </si>
  <si>
    <t>820261-10002-S</t>
  </si>
  <si>
    <t>820261-10002-M</t>
  </si>
  <si>
    <t>820261-10002-L</t>
  </si>
  <si>
    <t>820262-75000-S</t>
  </si>
  <si>
    <t>820262-75000-M</t>
  </si>
  <si>
    <t>820262-75000-L</t>
  </si>
  <si>
    <t>820262-75000-XL</t>
  </si>
  <si>
    <t>820263-10002-XS</t>
  </si>
  <si>
    <t>820263-10002-S</t>
  </si>
  <si>
    <t>820263-10002-M</t>
  </si>
  <si>
    <t>820263-10002-L</t>
  </si>
  <si>
    <t>820282-20100-OS</t>
  </si>
  <si>
    <t>820282-88002-OS</t>
  </si>
  <si>
    <t>820296-44002-S</t>
  </si>
  <si>
    <t>820296-44002-M</t>
  </si>
  <si>
    <t>820296-44002-L</t>
  </si>
  <si>
    <t>820296-44002-XL</t>
  </si>
  <si>
    <t>820296-77003-S</t>
  </si>
  <si>
    <t>820296-77003-M</t>
  </si>
  <si>
    <t>820296-77003-L</t>
  </si>
  <si>
    <t>820296-77003-XL</t>
  </si>
  <si>
    <t>820296-99901-S</t>
  </si>
  <si>
    <t>820296-99901-M</t>
  </si>
  <si>
    <t>820296-99901-L</t>
  </si>
  <si>
    <t>820296-99901-XL</t>
  </si>
  <si>
    <t>820297-58000-S</t>
  </si>
  <si>
    <t>820297-58000-M</t>
  </si>
  <si>
    <t>820297-58000-L</t>
  </si>
  <si>
    <t>820297-58000-XL</t>
  </si>
  <si>
    <t>820297-99901-S</t>
  </si>
  <si>
    <t>820297-99901-M</t>
  </si>
  <si>
    <t>820297-99901-L</t>
  </si>
  <si>
    <t>820297-99901-XL</t>
  </si>
  <si>
    <t>820302-88100-S</t>
  </si>
  <si>
    <t>820302-88100-M</t>
  </si>
  <si>
    <t>820302-88100-L</t>
  </si>
  <si>
    <t>820302-88100-XL</t>
  </si>
  <si>
    <t>820302-99901-S</t>
  </si>
  <si>
    <t>820302-99901-M</t>
  </si>
  <si>
    <t>820302-99901-L</t>
  </si>
  <si>
    <t>820302-99901-XL</t>
  </si>
  <si>
    <t>820307-58000-XS</t>
  </si>
  <si>
    <t>820307-58000-S</t>
  </si>
  <si>
    <t>820307-58000-M</t>
  </si>
  <si>
    <t>820307-58000-L</t>
  </si>
  <si>
    <t>820307-76000-XS</t>
  </si>
  <si>
    <t>820307-76000-S</t>
  </si>
  <si>
    <t>820307-76000-M</t>
  </si>
  <si>
    <t>820307-76000-L</t>
  </si>
  <si>
    <t>820307-99901-XS</t>
  </si>
  <si>
    <t>820307-99901-S</t>
  </si>
  <si>
    <t>820307-99901-M</t>
  </si>
  <si>
    <t>820307-99901-L</t>
  </si>
  <si>
    <t>820311-56000-XS</t>
  </si>
  <si>
    <t>820311-56000-S</t>
  </si>
  <si>
    <t>820311-56000-M</t>
  </si>
  <si>
    <t>820311-56000-L</t>
  </si>
  <si>
    <t>820311-76000-XS</t>
  </si>
  <si>
    <t>820311-76000-S</t>
  </si>
  <si>
    <t>820311-76000-M</t>
  </si>
  <si>
    <t>820311-76000-L</t>
  </si>
  <si>
    <t>820314-44400-S</t>
  </si>
  <si>
    <t>820314-44400-M</t>
  </si>
  <si>
    <t>820314-44400-L</t>
  </si>
  <si>
    <t>820314-44400-XL</t>
  </si>
  <si>
    <t>820314-99901-S</t>
  </si>
  <si>
    <t>820314-99901-M</t>
  </si>
  <si>
    <t>820314-99901-L</t>
  </si>
  <si>
    <t>820314-99901-XL</t>
  </si>
  <si>
    <t>820315-20100-S</t>
  </si>
  <si>
    <t>820315-20100-M</t>
  </si>
  <si>
    <t>820315-20100-L</t>
  </si>
  <si>
    <t>820315-20100-XL</t>
  </si>
  <si>
    <t>820315-99901-S</t>
  </si>
  <si>
    <t>820315-99901-M</t>
  </si>
  <si>
    <t>820315-99901-L</t>
  </si>
  <si>
    <t>820315-99901-XL</t>
  </si>
  <si>
    <t>820316-75000-S</t>
  </si>
  <si>
    <t>820316-75000-M</t>
  </si>
  <si>
    <t>820316-75000-L</t>
  </si>
  <si>
    <t>820316-75000-XL</t>
  </si>
  <si>
    <t>820316-99901-S</t>
  </si>
  <si>
    <t>820316-99901-M</t>
  </si>
  <si>
    <t>820316-99901-L</t>
  </si>
  <si>
    <t>820316-99901-XL</t>
  </si>
  <si>
    <t>820317-75000-S</t>
  </si>
  <si>
    <t>820317-75000-M</t>
  </si>
  <si>
    <t>820317-75000-L</t>
  </si>
  <si>
    <t>820317-75000-XL</t>
  </si>
  <si>
    <t>820317-99901-S</t>
  </si>
  <si>
    <t>820317-99901-M</t>
  </si>
  <si>
    <t>820317-99901-L</t>
  </si>
  <si>
    <t>820317-99901-XL</t>
  </si>
  <si>
    <t>820321-20100-XS</t>
  </si>
  <si>
    <t>820321-20100-S</t>
  </si>
  <si>
    <t>820321-20100-M</t>
  </si>
  <si>
    <t>820321-20100-L</t>
  </si>
  <si>
    <t>820322-20100-XS</t>
  </si>
  <si>
    <t>820322-20100-S</t>
  </si>
  <si>
    <t>820322-20100-M</t>
  </si>
  <si>
    <t>820322-20100-L</t>
  </si>
  <si>
    <t>820322-99901-XS</t>
  </si>
  <si>
    <t>820322-99901-S</t>
  </si>
  <si>
    <t>820322-99901-M</t>
  </si>
  <si>
    <t>820322-99901-L</t>
  </si>
  <si>
    <t>820324-55503-XS</t>
  </si>
  <si>
    <t>820324-55503-S</t>
  </si>
  <si>
    <t>820324-55503-M</t>
  </si>
  <si>
    <t>820324-55503-L</t>
  </si>
  <si>
    <t>820324-99901-XS</t>
  </si>
  <si>
    <t>820324-99901-S</t>
  </si>
  <si>
    <t>820324-99901-M</t>
  </si>
  <si>
    <t>820324-99901-L</t>
  </si>
  <si>
    <t>820325-55503-XS</t>
  </si>
  <si>
    <t>820325-55503-S</t>
  </si>
  <si>
    <t>820325-55503-M</t>
  </si>
  <si>
    <t>820325-55503-L</t>
  </si>
  <si>
    <t>820325-99901-XS</t>
  </si>
  <si>
    <t>820325-99901-S</t>
  </si>
  <si>
    <t>820325-99901-M</t>
  </si>
  <si>
    <t>820325-99901-L</t>
  </si>
  <si>
    <t>820328-88002-OS</t>
  </si>
  <si>
    <t>820328-99901-OS</t>
  </si>
  <si>
    <t>820330-10002-OS</t>
  </si>
  <si>
    <t>820330-55503-OS</t>
  </si>
  <si>
    <t>820330-88300-OS</t>
  </si>
  <si>
    <t>820331-10002-OS</t>
  </si>
  <si>
    <t>820331-99901-OS</t>
  </si>
  <si>
    <t>820334-77003-OS</t>
  </si>
  <si>
    <t>820334-88100-OS</t>
  </si>
  <si>
    <t>820334-99901-OS</t>
  </si>
  <si>
    <t>820337-11003-OS</t>
  </si>
  <si>
    <t>820337-58000-OS</t>
  </si>
  <si>
    <t>820337-99901-OS</t>
  </si>
  <si>
    <t>820340-44002-OS</t>
  </si>
  <si>
    <t>820340-99901-OS</t>
  </si>
  <si>
    <t>820341-99901-OS</t>
  </si>
  <si>
    <t>820342-99901-S</t>
  </si>
  <si>
    <t>820342-99901-M</t>
  </si>
  <si>
    <t>820342-99901-L</t>
  </si>
  <si>
    <t>820342-99901-XL</t>
  </si>
  <si>
    <t>820343-10002-S</t>
  </si>
  <si>
    <t>820343-10002-M</t>
  </si>
  <si>
    <t>820343-10002-L</t>
  </si>
  <si>
    <t>820343-10002-XL</t>
  </si>
  <si>
    <t>820343-99901-S</t>
  </si>
  <si>
    <t>820343-99901-M</t>
  </si>
  <si>
    <t>820343-99901-L</t>
  </si>
  <si>
    <t>820343-99901-XL</t>
  </si>
  <si>
    <t>820344-10002-XS</t>
  </si>
  <si>
    <t>820344-10002-S</t>
  </si>
  <si>
    <t>820344-10002-M</t>
  </si>
  <si>
    <t>820344-10002-L</t>
  </si>
  <si>
    <t>820344-99901-XS</t>
  </si>
  <si>
    <t>820344-99901-S</t>
  </si>
  <si>
    <t>820344-99901-M</t>
  </si>
  <si>
    <t>820344-99901-L</t>
  </si>
  <si>
    <t>820429-55505-S</t>
  </si>
  <si>
    <t>820429-55505-M</t>
  </si>
  <si>
    <t>820429-55505-L</t>
  </si>
  <si>
    <t>820429-55505-XL</t>
  </si>
  <si>
    <t>820429-99901-S</t>
  </si>
  <si>
    <t>820429-99901-M</t>
  </si>
  <si>
    <t>820429-99901-L</t>
  </si>
  <si>
    <t>820429-99901-XL</t>
  </si>
  <si>
    <t>820430-55505-XS</t>
  </si>
  <si>
    <t>820430-55505-S</t>
  </si>
  <si>
    <t>820430-55505-M</t>
  </si>
  <si>
    <t>820430-55505-L</t>
  </si>
  <si>
    <t>820431-99901-S</t>
  </si>
  <si>
    <t>820431-99901-M</t>
  </si>
  <si>
    <t>820431-99901-L</t>
  </si>
  <si>
    <t>820432-99901-XS</t>
  </si>
  <si>
    <t>820432-99901-S</t>
  </si>
  <si>
    <t>820432-99901-M</t>
  </si>
  <si>
    <t>820432-99901-L</t>
  </si>
  <si>
    <t>828178-55505-S</t>
  </si>
  <si>
    <t>828178-55505-M</t>
  </si>
  <si>
    <t>828178-55505-L</t>
  </si>
  <si>
    <t>828178-55505-XL</t>
  </si>
  <si>
    <t>828179-55505-XS</t>
  </si>
  <si>
    <t>828179-55505-S</t>
  </si>
  <si>
    <t>828179-55505-M</t>
  </si>
  <si>
    <t>828179-55505-L</t>
  </si>
  <si>
    <t>835017-060101-OS</t>
  </si>
  <si>
    <t>835017-160101-OS</t>
  </si>
  <si>
    <t>835018-093152-OS</t>
  </si>
  <si>
    <t>835018-121003-OS</t>
  </si>
  <si>
    <t>835018-127850-OS</t>
  </si>
  <si>
    <t>835018-140101-OS</t>
  </si>
  <si>
    <t>835019-060000-OS</t>
  </si>
  <si>
    <t>835019-160000-OS</t>
  </si>
  <si>
    <t>835021-090000-OS</t>
  </si>
  <si>
    <t>835021-120000-OS</t>
  </si>
  <si>
    <t>835021-140000-OS</t>
  </si>
  <si>
    <t>835025-DPUMC-SM</t>
  </si>
  <si>
    <t>835025-GLBLM-SM</t>
  </si>
  <si>
    <t>835025-MMAPU-SM</t>
  </si>
  <si>
    <t>835025-NIBLM-SM</t>
  </si>
  <si>
    <t>835025-RGLDM-SM</t>
  </si>
  <si>
    <t>835025-SLGFL-SM</t>
  </si>
  <si>
    <t>835026-DPUMC-SM</t>
  </si>
  <si>
    <t>835026-GLBLM-SM</t>
  </si>
  <si>
    <t>835026-MMAPU-SM</t>
  </si>
  <si>
    <t>835026-NIBLM-SM</t>
  </si>
  <si>
    <t>835026-RGLDM-SM</t>
  </si>
  <si>
    <t>835026-SLGFL-SM</t>
  </si>
  <si>
    <t>840053-DPUMC-XXL</t>
  </si>
  <si>
    <t>840053-DPUMC-SM</t>
  </si>
  <si>
    <t>840053-DPUMC-ML</t>
  </si>
  <si>
    <t>840053-DPUMC-LXL</t>
  </si>
  <si>
    <t>840053-MASEM-XXL</t>
  </si>
  <si>
    <t>840053-MASEM-SM</t>
  </si>
  <si>
    <t>840053-MASEM-ML</t>
  </si>
  <si>
    <t>840053-MASEM-LXL</t>
  </si>
  <si>
    <t>840053-MATHM-XXL</t>
  </si>
  <si>
    <t>840053-MATHM-SM</t>
  </si>
  <si>
    <t>840053-MATHM-ML</t>
  </si>
  <si>
    <t>840053-MATHM-LXL</t>
  </si>
  <si>
    <t>840053-MBUOE-XXL</t>
  </si>
  <si>
    <t>840053-MBUOE-SM</t>
  </si>
  <si>
    <t>840053-MBUOE-ML</t>
  </si>
  <si>
    <t>840053-MBUOE-LXL</t>
  </si>
  <si>
    <t>840053-MSHBL-XXL</t>
  </si>
  <si>
    <t>840053-MSHBL-SM</t>
  </si>
  <si>
    <t>840053-MSHBL-ML</t>
  </si>
  <si>
    <t>840053-MSHBL-LXL</t>
  </si>
  <si>
    <t>840080-MASEM-SM</t>
  </si>
  <si>
    <t>840080-MASEM-ML</t>
  </si>
  <si>
    <t>840080-MASEM-LXL</t>
  </si>
  <si>
    <t>840080-MBUOE-SM</t>
  </si>
  <si>
    <t>840080-MBUOE-ML</t>
  </si>
  <si>
    <t>840080-MBUOE-LXL</t>
  </si>
  <si>
    <t>840084-MASEM-SM</t>
  </si>
  <si>
    <t>840084-MASEM-ML</t>
  </si>
  <si>
    <t>840084-MASEM-LXL</t>
  </si>
  <si>
    <t>840084-MBUOE-SM</t>
  </si>
  <si>
    <t>840084-MBUOE-ML</t>
  </si>
  <si>
    <t>840084-MBUOE-LXL</t>
  </si>
  <si>
    <t>840091-MASEM-SM</t>
  </si>
  <si>
    <t>840091-MASEM-ML</t>
  </si>
  <si>
    <t>840091-MASEM-LXL</t>
  </si>
  <si>
    <t>840091-MBRWH-SM</t>
  </si>
  <si>
    <t>840091-MBRWH-ML</t>
  </si>
  <si>
    <t>840091-MBRWH-LXL</t>
  </si>
  <si>
    <t>840091-MROGD-SM</t>
  </si>
  <si>
    <t>840091-MROGD-ML</t>
  </si>
  <si>
    <t>840091-MROGD-LXL</t>
  </si>
  <si>
    <t>840092-MASEM-SM</t>
  </si>
  <si>
    <t>840092-MASEM-ML</t>
  </si>
  <si>
    <t>840092-MASEM-LXL</t>
  </si>
  <si>
    <t>840092-MBRWH-SM</t>
  </si>
  <si>
    <t>840092-MBRWH-ML</t>
  </si>
  <si>
    <t>840092-MBRWH-LXL</t>
  </si>
  <si>
    <t>840092-MROGD-SM</t>
  </si>
  <si>
    <t>840092-MROGD-ML</t>
  </si>
  <si>
    <t>840092-MROGD-LXL</t>
  </si>
  <si>
    <t>840093-DAPIM-SM</t>
  </si>
  <si>
    <t>840093-DAPIM-ML</t>
  </si>
  <si>
    <t>840093-DAPIM-LXL</t>
  </si>
  <si>
    <t>840094-MASEM-SM</t>
  </si>
  <si>
    <t>840094-MASEM-ML</t>
  </si>
  <si>
    <t>840094-MASEM-LXL</t>
  </si>
  <si>
    <t>840094-MBRWH-SM</t>
  </si>
  <si>
    <t>840094-MBRWH-ML</t>
  </si>
  <si>
    <t>840094-MBRWH-LXL</t>
  </si>
  <si>
    <t>840094-MBUOE-SM</t>
  </si>
  <si>
    <t>840094-MBUOE-ML</t>
  </si>
  <si>
    <t>840094-MBUOE-LXL</t>
  </si>
  <si>
    <t>840094-MSHBL-SM</t>
  </si>
  <si>
    <t>840094-MSHBL-ML</t>
  </si>
  <si>
    <t>840094-MSHBL-LXL</t>
  </si>
  <si>
    <t>840094-RGLDM-SM</t>
  </si>
  <si>
    <t>840094-RGLDM-ML</t>
  </si>
  <si>
    <t>840094-RGLDM-LXL</t>
  </si>
  <si>
    <t>840095-DPUMC-SM</t>
  </si>
  <si>
    <t>840095-DPUMC-ML</t>
  </si>
  <si>
    <t>840095-DPUMC-LXL</t>
  </si>
  <si>
    <t>840095-DTBLK-SM</t>
  </si>
  <si>
    <t>840095-DTBLK-ML</t>
  </si>
  <si>
    <t>840095-DTBLK-LXL</t>
  </si>
  <si>
    <t>840095-GLBLM-SM</t>
  </si>
  <si>
    <t>840095-GLBLM-ML</t>
  </si>
  <si>
    <t>840095-GLBLM-LXL</t>
  </si>
  <si>
    <t>840096-HK005-SM</t>
  </si>
  <si>
    <t>840096-HK005-ML</t>
  </si>
  <si>
    <t>840096-HK005-LXL</t>
  </si>
  <si>
    <t>840097-MASEM-SM</t>
  </si>
  <si>
    <t>840097-MASEM-ML</t>
  </si>
  <si>
    <t>840097-MASEM-LXL</t>
  </si>
  <si>
    <t>840098-MAPIM-SM</t>
  </si>
  <si>
    <t>840098-MAPIM-ML</t>
  </si>
  <si>
    <t>840098-MAPIM-LXL</t>
  </si>
  <si>
    <t>840102-DPUMC-SM</t>
  </si>
  <si>
    <t>840102-DPUMC-ML</t>
  </si>
  <si>
    <t>840102-DPUMC-LXL</t>
  </si>
  <si>
    <t>840102-DTBLK-SM</t>
  </si>
  <si>
    <t>840102-DTBLK-ML</t>
  </si>
  <si>
    <t>840102-DTBLK-LXL</t>
  </si>
  <si>
    <t>840102-GSWHT-SM</t>
  </si>
  <si>
    <t>840102-GSWHT-ML</t>
  </si>
  <si>
    <t>840102-GSWHT-LXL</t>
  </si>
  <si>
    <t>840102-MASEM-SM</t>
  </si>
  <si>
    <t>840102-MASEM-ML</t>
  </si>
  <si>
    <t>840102-MASEM-LXL</t>
  </si>
  <si>
    <t>840102-MATHM-SM</t>
  </si>
  <si>
    <t>840102-MATHM-ML</t>
  </si>
  <si>
    <t>840102-MATHM-LXL</t>
  </si>
  <si>
    <t>840102-MBRWH-SM</t>
  </si>
  <si>
    <t>840102-MBRWH-ML</t>
  </si>
  <si>
    <t>840102-MBRWH-LXL</t>
  </si>
  <si>
    <t>840102-MBUOE-SM</t>
  </si>
  <si>
    <t>840102-MBUOE-ML</t>
  </si>
  <si>
    <t>840102-MBUOE-LXL</t>
  </si>
  <si>
    <t>840102-MSHBL-SM</t>
  </si>
  <si>
    <t>840102-MSHBL-ML</t>
  </si>
  <si>
    <t>840102-MSHBL-LXL</t>
  </si>
  <si>
    <t>840103-DTBLK-SM</t>
  </si>
  <si>
    <t>840103-DTBLK-ML</t>
  </si>
  <si>
    <t>840103-DTBLK-LXL</t>
  </si>
  <si>
    <t>840103-MASEM-SM</t>
  </si>
  <si>
    <t>840103-MASEM-ML</t>
  </si>
  <si>
    <t>840103-MASEM-LXL</t>
  </si>
  <si>
    <t>840103-MBRWH-SM</t>
  </si>
  <si>
    <t>840103-MBRWH-ML</t>
  </si>
  <si>
    <t>840103-MBRWH-LXL</t>
  </si>
  <si>
    <t>840103-MBUOE-SM</t>
  </si>
  <si>
    <t>840103-MBUOE-ML</t>
  </si>
  <si>
    <t>840103-MBUOE-LXL</t>
  </si>
  <si>
    <t>840103-MSHBL-SM</t>
  </si>
  <si>
    <t>840103-MSHBL-ML</t>
  </si>
  <si>
    <t>840103-MSHBL-LXL</t>
  </si>
  <si>
    <t>840103-RGLDM-SM</t>
  </si>
  <si>
    <t>840103-RGLDM-ML</t>
  </si>
  <si>
    <t>840103-RGLDM-LXL</t>
  </si>
  <si>
    <t>840104-DTBLK-SM</t>
  </si>
  <si>
    <t>840104-DTBLK-ML</t>
  </si>
  <si>
    <t>840104-DTBLK-LXL</t>
  </si>
  <si>
    <t>840104-MASEM-SM</t>
  </si>
  <si>
    <t>840104-MASEM-ML</t>
  </si>
  <si>
    <t>840104-MASEM-LXL</t>
  </si>
  <si>
    <t>840104-MBRWH-SM</t>
  </si>
  <si>
    <t>840104-MBRWH-ML</t>
  </si>
  <si>
    <t>840104-MBRWH-LXL</t>
  </si>
  <si>
    <t>840104-MBUOE-SM</t>
  </si>
  <si>
    <t>840104-MBUOE-ML</t>
  </si>
  <si>
    <t>840104-MBUOE-LXL</t>
  </si>
  <si>
    <t>840104-MSHBL-SM</t>
  </si>
  <si>
    <t>840104-MSHBL-ML</t>
  </si>
  <si>
    <t>840104-MSHBL-LXL</t>
  </si>
  <si>
    <t>840104-RGLDM-SM</t>
  </si>
  <si>
    <t>840104-RGLDM-ML</t>
  </si>
  <si>
    <t>840104-RGLDM-LXL</t>
  </si>
  <si>
    <t>852014-090137-OS</t>
  </si>
  <si>
    <t>852014-090148-OS</t>
  </si>
  <si>
    <t>852014-122141-OS</t>
  </si>
  <si>
    <t>852089-060101-OS</t>
  </si>
  <si>
    <t>852089-150147-OS</t>
  </si>
  <si>
    <t>852089-161836-OS</t>
  </si>
  <si>
    <t>852089-208139-OS</t>
  </si>
  <si>
    <t>852090-090101-OS</t>
  </si>
  <si>
    <t>852090-120101-OS</t>
  </si>
  <si>
    <t>852090-121003-OS</t>
  </si>
  <si>
    <t>852091-150147-OS</t>
  </si>
  <si>
    <t>852091-161836-OS</t>
  </si>
  <si>
    <t>852093-060000-OS</t>
  </si>
  <si>
    <t>852093-150000-OS</t>
  </si>
  <si>
    <t>852093-160000-OS</t>
  </si>
  <si>
    <t>852093-200000-OS</t>
  </si>
  <si>
    <t>852095-090000-OS</t>
  </si>
  <si>
    <t>852095-120000-OS</t>
  </si>
  <si>
    <t>852096-230100-OS</t>
  </si>
  <si>
    <t>852097-060100-OS</t>
  </si>
  <si>
    <t>852097-070600-OS</t>
  </si>
  <si>
    <t>852097-160400-OS</t>
  </si>
  <si>
    <t>852097-198200-OS</t>
  </si>
  <si>
    <t>852097-200700-OS</t>
  </si>
  <si>
    <t>Apex Baselayer 3/4 Pants W</t>
  </si>
  <si>
    <t>Curve Beanie W</t>
  </si>
  <si>
    <t>Clockwork RIG Reflect Team Edition</t>
  </si>
  <si>
    <t>820297-58000-XS</t>
  </si>
  <si>
    <t>820297-99901-XS</t>
  </si>
  <si>
    <t>852102-041003-OS</t>
  </si>
  <si>
    <t>852102-060101-OS</t>
  </si>
  <si>
    <t>852102-150101-OS</t>
  </si>
  <si>
    <t>852102-160147-OS</t>
  </si>
  <si>
    <t>852102-201836-OS</t>
  </si>
  <si>
    <t>852104-500101-OS</t>
  </si>
  <si>
    <t>852104-510147-OS</t>
  </si>
  <si>
    <t>852104-530101-OS</t>
  </si>
  <si>
    <t>852104-531836-OS</t>
  </si>
  <si>
    <t>852104-551003-OS</t>
  </si>
  <si>
    <t>852105-060101-OS</t>
  </si>
  <si>
    <t>852105-070145-OS</t>
  </si>
  <si>
    <t>852105-150137-OS</t>
  </si>
  <si>
    <t>852105-160437-OS</t>
  </si>
  <si>
    <t>852105-161036-OS</t>
  </si>
  <si>
    <t>852105-193144-OS</t>
  </si>
  <si>
    <t>852107-500101-OS</t>
  </si>
  <si>
    <t>852107-510437-OS</t>
  </si>
  <si>
    <t>852107-531836-OS</t>
  </si>
  <si>
    <t>852108-060101-OS</t>
  </si>
  <si>
    <t>852108-070145-OS</t>
  </si>
  <si>
    <t>852108-157643-OS</t>
  </si>
  <si>
    <t>852108-160437-OS</t>
  </si>
  <si>
    <t>852108-208139-OS</t>
  </si>
  <si>
    <t>852110-500101-OS</t>
  </si>
  <si>
    <t>852110-510437-OS</t>
  </si>
  <si>
    <t>852110-538139-OS</t>
  </si>
  <si>
    <t>852111-500137-OS</t>
  </si>
  <si>
    <t>852111-517742-OS</t>
  </si>
  <si>
    <t>852111-520147-OS</t>
  </si>
  <si>
    <t>852111-538139-OS</t>
  </si>
  <si>
    <t>852112-500137-OS</t>
  </si>
  <si>
    <t>852112-520147-OS</t>
  </si>
  <si>
    <t>852112-538139-OS</t>
  </si>
  <si>
    <t>852113-066437-OS</t>
  </si>
  <si>
    <t>852113-150101-OS</t>
  </si>
  <si>
    <t>852113-157643-OS</t>
  </si>
  <si>
    <t>852113-161036-OS</t>
  </si>
  <si>
    <t>852113-193144-OS</t>
  </si>
  <si>
    <t>852113-200101-OS</t>
  </si>
  <si>
    <t>852113-208139-OS</t>
  </si>
  <si>
    <t>852115-511036-OS</t>
  </si>
  <si>
    <t>852115-530101-OS</t>
  </si>
  <si>
    <t>852116-040000-OS</t>
  </si>
  <si>
    <t>852116-060000-OS</t>
  </si>
  <si>
    <t>852116-070000-OS</t>
  </si>
  <si>
    <t>852116-150000-OS</t>
  </si>
  <si>
    <t>852116-160000-OS</t>
  </si>
  <si>
    <t>852116-200000-OS</t>
  </si>
  <si>
    <t>852118-100000-OS</t>
  </si>
  <si>
    <t>852119-060000-OS</t>
  </si>
  <si>
    <t>852119-070000-OS</t>
  </si>
  <si>
    <t>852119-150000-OS</t>
  </si>
  <si>
    <t>852119-160000-OS</t>
  </si>
  <si>
    <t>852119-190000-OS</t>
  </si>
  <si>
    <t>852119-200000-OS</t>
  </si>
  <si>
    <t>852121-100000-OS</t>
  </si>
  <si>
    <t>852122-060000-OS</t>
  </si>
  <si>
    <t>852122-070000-OS</t>
  </si>
  <si>
    <t>852122-150000-OS</t>
  </si>
  <si>
    <t>852122-160000-OS</t>
  </si>
  <si>
    <t>852122-200000-OS</t>
  </si>
  <si>
    <t>852124-100000-OS</t>
  </si>
  <si>
    <t>852125-040000-OS</t>
  </si>
  <si>
    <t>852125-060000-OS</t>
  </si>
  <si>
    <t>852125-070000-OS</t>
  </si>
  <si>
    <t>852125-150000-OS</t>
  </si>
  <si>
    <t>852125-160000-OS</t>
  </si>
  <si>
    <t>852125-190000-OS</t>
  </si>
  <si>
    <t>852125-200000-OS</t>
  </si>
  <si>
    <t>852127-1000018-OS</t>
  </si>
  <si>
    <t>852130-500101-OS</t>
  </si>
  <si>
    <t>852130-510147-OS</t>
  </si>
  <si>
    <t>852130-531836-OS</t>
  </si>
  <si>
    <t>852131-150137-OS</t>
  </si>
  <si>
    <t>852131-161036-OS</t>
  </si>
  <si>
    <t>852132-500101-OS</t>
  </si>
  <si>
    <t>852133-157643-OS</t>
  </si>
  <si>
    <t>852133-208139-OS</t>
  </si>
  <si>
    <t>852135-500137-OS</t>
  </si>
  <si>
    <t>852136-500137-OS</t>
  </si>
  <si>
    <t>852137-066437-OS</t>
  </si>
  <si>
    <t>852137-157643-OS</t>
  </si>
  <si>
    <t>852137-161036-OS</t>
  </si>
  <si>
    <t>852142-151011-OS</t>
  </si>
  <si>
    <t>852142-206649-OS</t>
  </si>
  <si>
    <t>852143-208353-OS</t>
  </si>
  <si>
    <t>852144-151013-OS</t>
  </si>
  <si>
    <t>Curve Socks M</t>
  </si>
  <si>
    <t>99901-4142</t>
  </si>
  <si>
    <t>99901-4344</t>
  </si>
  <si>
    <t>99901-4546</t>
  </si>
  <si>
    <t>Curve Socks W</t>
  </si>
  <si>
    <t>55503-3637</t>
  </si>
  <si>
    <t>55503-3839</t>
  </si>
  <si>
    <t>55503-4041</t>
  </si>
  <si>
    <t>Crusader Ski Socks</t>
  </si>
  <si>
    <t>99901-3537</t>
  </si>
  <si>
    <t>99901-3840</t>
  </si>
  <si>
    <t>99901-4143</t>
  </si>
  <si>
    <t>99901-4446</t>
  </si>
  <si>
    <t>820326-99901-4142</t>
  </si>
  <si>
    <t>820326-99901-4344</t>
  </si>
  <si>
    <t>820326-99901-4546</t>
  </si>
  <si>
    <t>820329-55503-3637</t>
  </si>
  <si>
    <t>820329-55503-3839</t>
  </si>
  <si>
    <t>820329-55503-4041</t>
  </si>
  <si>
    <t>820332-99901-3537</t>
  </si>
  <si>
    <t>820332-99901-3840</t>
  </si>
  <si>
    <t>820332-99901-4143</t>
  </si>
  <si>
    <t>820332-99901-4446</t>
  </si>
  <si>
    <t>820302-11003-S</t>
  </si>
  <si>
    <t>820302-11003-M</t>
  </si>
  <si>
    <t>820302-11003-L</t>
  </si>
  <si>
    <t>820302-11003-XL</t>
  </si>
  <si>
    <t>820431-99901-XL</t>
  </si>
  <si>
    <t>Sky Blue</t>
  </si>
  <si>
    <t>10001-S</t>
  </si>
  <si>
    <t>10001-M</t>
  </si>
  <si>
    <t>10001-L</t>
  </si>
  <si>
    <t>10001-XL</t>
  </si>
  <si>
    <t>10001-XS</t>
  </si>
  <si>
    <t>Rescue Yellow</t>
  </si>
  <si>
    <t>190145-OS</t>
  </si>
  <si>
    <t>RIG Malaia/Matte Black/Black Trace</t>
  </si>
  <si>
    <t>Obsidian Black/Matte Black/Black Peaks</t>
  </si>
  <si>
    <t>Obsidian Black/Matte Black/Rose Water</t>
  </si>
  <si>
    <t>Igniter/Trooper/Grimnir 2Vi Earpads</t>
  </si>
  <si>
    <t>852108-190145-OS</t>
  </si>
  <si>
    <t>Boondock TE Lens</t>
  </si>
  <si>
    <t>Turquoise</t>
  </si>
  <si>
    <t>RIG Photochromic/Satin White</t>
  </si>
  <si>
    <t>RIG Aqua+RIG L. Amet./Matte Black/ Black Water</t>
  </si>
  <si>
    <t>RIG Obsi+RIG L.Amet./Bronco White/Bronco Peaks</t>
  </si>
  <si>
    <t>RIG Aqua+RIG L.Amet./Matte Cr. Black/Black Peaks</t>
  </si>
  <si>
    <t>RIG Obsi+RIG L.Amet./Matte Cr. Purple/Purple Peaks</t>
  </si>
  <si>
    <t>RIG Aqua+RIG L.Amet/Glacier Metallic/Glacier Water</t>
  </si>
  <si>
    <t>RIG Aqua+RIG L.Amet./SatinWhite/Bronco Peaks</t>
  </si>
  <si>
    <t>Looper/Winder Earpads</t>
  </si>
  <si>
    <t>MMAPU-XSS</t>
  </si>
  <si>
    <t>NIBLM-XSS</t>
  </si>
  <si>
    <t>RGLDM-XSS</t>
  </si>
  <si>
    <t>SLGFL-XSS</t>
  </si>
  <si>
    <t>835025-DPUMC-XSS</t>
  </si>
  <si>
    <t>835025-GLBLM-XSS</t>
  </si>
  <si>
    <t>835025-MMAPU-XSS</t>
  </si>
  <si>
    <t>835025-NIBLM-XSS</t>
  </si>
  <si>
    <t>835025-RGLDM-XSS</t>
  </si>
  <si>
    <t>835025-SLGFL-XSS</t>
  </si>
  <si>
    <t>835026-DPUMC-XSS</t>
  </si>
  <si>
    <t>835026-GLBLM-XSS</t>
  </si>
  <si>
    <t>835026-MMAPU-XSS</t>
  </si>
  <si>
    <t>835026-NIBLM-XSS</t>
  </si>
  <si>
    <t>835026-RGLDM-XSS</t>
  </si>
  <si>
    <t>835026-SLGFL-XSS</t>
  </si>
  <si>
    <t>Curve Tee M</t>
  </si>
  <si>
    <t>Curve Polo Shirt W</t>
  </si>
  <si>
    <t>Curve Polo Shirt M</t>
  </si>
  <si>
    <t>88000-S</t>
  </si>
  <si>
    <t>88000-M</t>
  </si>
  <si>
    <t>88000-L</t>
  </si>
  <si>
    <t>88000-XL</t>
  </si>
  <si>
    <t>Curve Sweater M</t>
  </si>
  <si>
    <t>Curve Sweater W</t>
  </si>
  <si>
    <t>Trooper 2Vi Mips SD</t>
  </si>
  <si>
    <t>RCUYLW-SM</t>
  </si>
  <si>
    <t>RCUYLW-ML</t>
  </si>
  <si>
    <t>RCUYLW-LXL</t>
  </si>
  <si>
    <t>852095-100000-OS</t>
  </si>
  <si>
    <t xml:space="preserve">Matte Burning Orange </t>
  </si>
  <si>
    <t>Woodland</t>
  </si>
  <si>
    <t xml:space="preserve">Deep Purple </t>
  </si>
  <si>
    <t xml:space="preserve">Nardo Gray </t>
  </si>
  <si>
    <t xml:space="preserve">Fluo </t>
  </si>
  <si>
    <t xml:space="preserve">Racing Green </t>
  </si>
  <si>
    <t xml:space="preserve">Black </t>
  </si>
  <si>
    <t xml:space="preserve">Red Wine </t>
  </si>
  <si>
    <t xml:space="preserve">Stormy Weather </t>
  </si>
  <si>
    <t xml:space="preserve">Trooper 2Vi SL Chin Guard Titanium </t>
  </si>
  <si>
    <t xml:space="preserve">Titanium </t>
  </si>
  <si>
    <t xml:space="preserve">Red </t>
  </si>
  <si>
    <t>WOLND-SM</t>
  </si>
  <si>
    <t>WOLND-ML</t>
  </si>
  <si>
    <t>WOLND-LXL</t>
  </si>
  <si>
    <t xml:space="preserve">Lava Red </t>
  </si>
  <si>
    <t xml:space="preserve">Nardo </t>
  </si>
  <si>
    <t xml:space="preserve">Dusty Pink </t>
  </si>
  <si>
    <t xml:space="preserve">Pine </t>
  </si>
  <si>
    <t xml:space="preserve">Estate Blue </t>
  </si>
  <si>
    <t xml:space="preserve">Rasberry </t>
  </si>
  <si>
    <t xml:space="preserve">Base Cap </t>
  </si>
  <si>
    <t>78001-S</t>
  </si>
  <si>
    <t>Forest</t>
  </si>
  <si>
    <t>78001-M</t>
  </si>
  <si>
    <t>78001-L</t>
  </si>
  <si>
    <t>78001-XL</t>
  </si>
  <si>
    <t>88000-XS</t>
  </si>
  <si>
    <t>Sweet Hoodie M</t>
  </si>
  <si>
    <t>Sweet Crew M</t>
  </si>
  <si>
    <t>Sweet Tee M</t>
  </si>
  <si>
    <t>Sweet Hoodie W</t>
  </si>
  <si>
    <t>Sweet Crew W</t>
  </si>
  <si>
    <t>Sweet Tee W</t>
  </si>
  <si>
    <t>88302-XS</t>
  </si>
  <si>
    <t>Dailight</t>
  </si>
  <si>
    <t>88302-S</t>
  </si>
  <si>
    <t>88302-M</t>
  </si>
  <si>
    <t>88302-L</t>
  </si>
  <si>
    <t>10001-3537</t>
  </si>
  <si>
    <t>10001-3840</t>
  </si>
  <si>
    <t>10001-4143</t>
  </si>
  <si>
    <t>10001-4446</t>
  </si>
  <si>
    <t>Sweet Casual Socks</t>
  </si>
  <si>
    <t>88300-3537</t>
  </si>
  <si>
    <t>88300-3840</t>
  </si>
  <si>
    <t>88300-4143</t>
  </si>
  <si>
    <t>88300-4446</t>
  </si>
  <si>
    <t xml:space="preserve">Orange/Satin White/White </t>
  </si>
  <si>
    <t xml:space="preserve">Night Blue Metallic </t>
  </si>
  <si>
    <t xml:space="preserve">Rose Gold Metallic </t>
  </si>
  <si>
    <t xml:space="preserve">Matte Olive Metallic </t>
  </si>
  <si>
    <t xml:space="preserve">Gloss Fluo </t>
  </si>
  <si>
    <t xml:space="preserve">Gloss Racing Green </t>
  </si>
  <si>
    <t xml:space="preserve">Matte Bronco White </t>
  </si>
  <si>
    <t xml:space="preserve">Trooper 2Vi Mips &gt;A Apex Helmet </t>
  </si>
  <si>
    <t xml:space="preserve">Matte Pine Metallic </t>
  </si>
  <si>
    <t xml:space="preserve">Winder Mips Helmet </t>
  </si>
  <si>
    <t>WOLND-XSS</t>
  </si>
  <si>
    <t xml:space="preserve">Satin Sapphire/Satin White/White </t>
  </si>
  <si>
    <t xml:space="preserve">Firewall RIG Reflect Lens </t>
  </si>
  <si>
    <t>076500-OS</t>
  </si>
  <si>
    <t>RIG Emerald/Gloss Crystal Thyme</t>
  </si>
  <si>
    <t>169100-OS</t>
  </si>
  <si>
    <t>RIG Aquamarine/Gloss Crystal Shadow</t>
  </si>
  <si>
    <t xml:space="preserve">RIG Malaia/Crystal Smoke </t>
  </si>
  <si>
    <t>206700-OS</t>
  </si>
  <si>
    <t>RIG Obsidian/Woodland</t>
  </si>
  <si>
    <t>076400-OS</t>
  </si>
  <si>
    <t>RIG Emerald/Sea Metallic</t>
  </si>
  <si>
    <t>156400-OS</t>
  </si>
  <si>
    <t>RIG Bixbite/Sea Metallic</t>
  </si>
  <si>
    <t>065100-OS</t>
  </si>
  <si>
    <t>RIG Topaz/Dusk</t>
  </si>
  <si>
    <t>167900-OS</t>
  </si>
  <si>
    <t>RIG Aquamarine/Flare Metallic</t>
  </si>
  <si>
    <t>066700-OS</t>
  </si>
  <si>
    <t>RIG Topaz/Woodland</t>
  </si>
  <si>
    <t xml:space="preserve">Obsidian Black Polarized/Matte Crystal Black </t>
  </si>
  <si>
    <t xml:space="preserve">Shinobi Lens </t>
  </si>
  <si>
    <t xml:space="preserve">Memento Lens </t>
  </si>
  <si>
    <t xml:space="preserve">Durden </t>
  </si>
  <si>
    <t>157018-OS</t>
  </si>
  <si>
    <t>Rig Bixbite/Bull Blue/Henrik 3</t>
  </si>
  <si>
    <t xml:space="preserve">Clockwork RIG Reflect &gt;A </t>
  </si>
  <si>
    <t>156755-OS</t>
  </si>
  <si>
    <t>RIG Bixbite/Woodland/Wood Fade</t>
  </si>
  <si>
    <t>820340-88300-OS</t>
  </si>
  <si>
    <t>820341-88300-OS</t>
  </si>
  <si>
    <t>820388-88000-S</t>
  </si>
  <si>
    <t>820388-88000-M</t>
  </si>
  <si>
    <t>820388-88000-L</t>
  </si>
  <si>
    <t>820388-88000-XL</t>
  </si>
  <si>
    <t>820388-99901-S</t>
  </si>
  <si>
    <t>820388-99901-M</t>
  </si>
  <si>
    <t>820388-99901-L</t>
  </si>
  <si>
    <t>820388-99901-XL</t>
  </si>
  <si>
    <t>820389-99901-S</t>
  </si>
  <si>
    <t>820389-99901-M</t>
  </si>
  <si>
    <t>820389-99901-L</t>
  </si>
  <si>
    <t>820389-99901-XL</t>
  </si>
  <si>
    <t>820391-10001-S</t>
  </si>
  <si>
    <t>820391-10001-M</t>
  </si>
  <si>
    <t>820391-10001-L</t>
  </si>
  <si>
    <t>820391-10001-XL</t>
  </si>
  <si>
    <t>820391-78001-S</t>
  </si>
  <si>
    <t>820391-78001-M</t>
  </si>
  <si>
    <t>820391-78001-L</t>
  </si>
  <si>
    <t>820391-78001-XL</t>
  </si>
  <si>
    <t>820391-99901-S</t>
  </si>
  <si>
    <t>820391-99901-M</t>
  </si>
  <si>
    <t>820391-99901-L</t>
  </si>
  <si>
    <t>820391-99901-XL</t>
  </si>
  <si>
    <t>820395-88000-XS</t>
  </si>
  <si>
    <t>820395-88000-S</t>
  </si>
  <si>
    <t>820395-88000-M</t>
  </si>
  <si>
    <t>820395-88000-L</t>
  </si>
  <si>
    <t>820396-88000-XS</t>
  </si>
  <si>
    <t>820396-88000-S</t>
  </si>
  <si>
    <t>820396-88000-M</t>
  </si>
  <si>
    <t>820396-88000-L</t>
  </si>
  <si>
    <t>820397-10001-XS</t>
  </si>
  <si>
    <t>820397-10001-S</t>
  </si>
  <si>
    <t>820397-10001-M</t>
  </si>
  <si>
    <t>820397-10001-L</t>
  </si>
  <si>
    <t>820397-88302-XS</t>
  </si>
  <si>
    <t>820397-88302-S</t>
  </si>
  <si>
    <t>820397-88302-M</t>
  </si>
  <si>
    <t>820397-88302-L</t>
  </si>
  <si>
    <t>820415-10001-3537</t>
  </si>
  <si>
    <t>820415-10001-3840</t>
  </si>
  <si>
    <t>820415-10001-4143</t>
  </si>
  <si>
    <t>820415-10001-4446</t>
  </si>
  <si>
    <t>820415-99901-3537</t>
  </si>
  <si>
    <t>820415-99901-3840</t>
  </si>
  <si>
    <t>820415-99901-4143</t>
  </si>
  <si>
    <t>820415-99901-4446</t>
  </si>
  <si>
    <t>820419-10001-S</t>
  </si>
  <si>
    <t>820419-10001-M</t>
  </si>
  <si>
    <t>820419-10001-L</t>
  </si>
  <si>
    <t>820419-10001-XL</t>
  </si>
  <si>
    <t>820419-99901-S</t>
  </si>
  <si>
    <t>820419-99901-M</t>
  </si>
  <si>
    <t>820419-99901-L</t>
  </si>
  <si>
    <t>820419-99901-XL</t>
  </si>
  <si>
    <t>820420-10001-XS</t>
  </si>
  <si>
    <t>820420-10001-S</t>
  </si>
  <si>
    <t>820420-10001-M</t>
  </si>
  <si>
    <t>820420-10001-L</t>
  </si>
  <si>
    <t>820420-56000-XS</t>
  </si>
  <si>
    <t>820420-56000-S</t>
  </si>
  <si>
    <t>820420-56000-M</t>
  </si>
  <si>
    <t>820420-56000-L</t>
  </si>
  <si>
    <t>820421-10001-S</t>
  </si>
  <si>
    <t>820421-10001-M</t>
  </si>
  <si>
    <t>820421-10001-L</t>
  </si>
  <si>
    <t>820421-10001-XL</t>
  </si>
  <si>
    <t>820421-88000-S</t>
  </si>
  <si>
    <t>820421-88000-M</t>
  </si>
  <si>
    <t>820421-88000-L</t>
  </si>
  <si>
    <t>820421-88000-XL</t>
  </si>
  <si>
    <t>820426-99901-S</t>
  </si>
  <si>
    <t>820426-99901-M</t>
  </si>
  <si>
    <t>820426-99901-L</t>
  </si>
  <si>
    <t>820426-99901-XL</t>
  </si>
  <si>
    <t>820427-10002-XS</t>
  </si>
  <si>
    <t>820427-10002-S</t>
  </si>
  <si>
    <t>820427-10002-M</t>
  </si>
  <si>
    <t>820427-10002-L</t>
  </si>
  <si>
    <t>820427-99901-XS</t>
  </si>
  <si>
    <t>820427-99901-S</t>
  </si>
  <si>
    <t>820427-99901-M</t>
  </si>
  <si>
    <t>820427-99901-L</t>
  </si>
  <si>
    <t>820517-SEGRY-OS</t>
  </si>
  <si>
    <t>827036-99901-OS</t>
  </si>
  <si>
    <t>827036-BLACK-OS</t>
  </si>
  <si>
    <t>827036-EHRED-OS</t>
  </si>
  <si>
    <t>827036-LTGRY-OS</t>
  </si>
  <si>
    <t>840105-RCUYLW-SM</t>
  </si>
  <si>
    <t>840105-RCUYLW-ML</t>
  </si>
  <si>
    <t>840105-RCUYLW-LXL</t>
  </si>
  <si>
    <t>852031-076500-OS</t>
  </si>
  <si>
    <t>852031-206700-OS</t>
  </si>
  <si>
    <t>852043-076400-OS</t>
  </si>
  <si>
    <t>852043-206700-OS</t>
  </si>
  <si>
    <t>852046-206700-OS</t>
  </si>
  <si>
    <t>852071-065100-OS</t>
  </si>
  <si>
    <t>852071-161000-OS</t>
  </si>
  <si>
    <t>852071-167900-OS</t>
  </si>
  <si>
    <t>852071-206700-OS</t>
  </si>
  <si>
    <t>852074-066700-OS</t>
  </si>
  <si>
    <t>852074-076400-OS</t>
  </si>
  <si>
    <t>852074-169100-OS</t>
  </si>
  <si>
    <t>852086-100000-OS</t>
  </si>
  <si>
    <t>852087-100000-OS</t>
  </si>
  <si>
    <t>852097-150500-OS</t>
  </si>
  <si>
    <t>852097-206700-OS</t>
  </si>
  <si>
    <t>852140-157018-OS</t>
  </si>
  <si>
    <t xml:space="preserve">Whisper White </t>
  </si>
  <si>
    <t>54100-OS</t>
  </si>
  <si>
    <t>Bombay</t>
  </si>
  <si>
    <t>54100-S</t>
  </si>
  <si>
    <t>54100-M</t>
  </si>
  <si>
    <t>54100-L</t>
  </si>
  <si>
    <t>54100-XL</t>
  </si>
  <si>
    <t>Sea Green</t>
  </si>
  <si>
    <t>54100-XS</t>
  </si>
  <si>
    <t>88302-OS</t>
  </si>
  <si>
    <t>Crusader Fleece M</t>
  </si>
  <si>
    <t>Crusader Fleece W</t>
  </si>
  <si>
    <t>Sweet LS M</t>
  </si>
  <si>
    <t>76100-OS</t>
  </si>
  <si>
    <t>Fleece Tube Jr</t>
  </si>
  <si>
    <t>Plower Beanie</t>
  </si>
  <si>
    <t>MTURQ-OS</t>
  </si>
  <si>
    <t>Misty Turquoise</t>
  </si>
  <si>
    <t>PANTH-OS</t>
  </si>
  <si>
    <t>Panther</t>
  </si>
  <si>
    <t>206755-OS</t>
  </si>
  <si>
    <t>098270-OS</t>
  </si>
  <si>
    <t>MTURQ-SM</t>
  </si>
  <si>
    <t>MTURQ-ML</t>
  </si>
  <si>
    <t>BARBM-SM</t>
  </si>
  <si>
    <t>Barbera Metallic</t>
  </si>
  <si>
    <t>BARBM-ML</t>
  </si>
  <si>
    <t>BARBM-LXL</t>
  </si>
  <si>
    <t>MTURQ-LXL</t>
  </si>
  <si>
    <t>PANTH-SM</t>
  </si>
  <si>
    <t>PANTH-ML</t>
  </si>
  <si>
    <t>PANTH-LXL</t>
  </si>
  <si>
    <t>HK006-SM</t>
  </si>
  <si>
    <t>Henrik Kristoffersen 006</t>
  </si>
  <si>
    <t>HK006-ML</t>
  </si>
  <si>
    <t>HK006-LXL</t>
  </si>
  <si>
    <t>Volata 2Vi Mips Helmet</t>
  </si>
  <si>
    <t>MTURQ-XSS</t>
  </si>
  <si>
    <t>PANTH-XSS</t>
  </si>
  <si>
    <t>RM005-SM</t>
  </si>
  <si>
    <t>Ragnhild Mowinckel 005</t>
  </si>
  <si>
    <t>RM005-ML</t>
  </si>
  <si>
    <t>RM005-LXL</t>
  </si>
  <si>
    <t>Volata Carbon 2Vi Mips Helmet</t>
  </si>
  <si>
    <t>096755-OS</t>
  </si>
  <si>
    <t>199059-OS</t>
  </si>
  <si>
    <t>208058-OS</t>
  </si>
  <si>
    <t>RIG Obsidian/Misty Turquoise/Misty Trace Em</t>
  </si>
  <si>
    <t>100101-OS</t>
  </si>
  <si>
    <t>206757-OS</t>
  </si>
  <si>
    <t>RIG Obsidian/Woodland/Black</t>
  </si>
  <si>
    <t>536757-OS</t>
  </si>
  <si>
    <t>RIG Obsidian+RIG L Amethyst/Woodland/Black</t>
  </si>
  <si>
    <t>540171-OS</t>
  </si>
  <si>
    <t>RIG Emerald+RIG L Amethyst/Matte Black/Black Trace</t>
  </si>
  <si>
    <t>156760-OS</t>
  </si>
  <si>
    <t>RIG Bixbite/Woodland/Black Trace</t>
  </si>
  <si>
    <t>536760-OS</t>
  </si>
  <si>
    <t>538058-OS</t>
  </si>
  <si>
    <t>539059-OS</t>
  </si>
  <si>
    <t>066762-OS</t>
  </si>
  <si>
    <t>158072-OS</t>
  </si>
  <si>
    <t>193263-OS</t>
  </si>
  <si>
    <t>209064-OS</t>
  </si>
  <si>
    <t>RIG Obsidian/Panther/Panther Trace Em</t>
  </si>
  <si>
    <t>Boondock</t>
  </si>
  <si>
    <t>Connor RIG Reflect</t>
  </si>
  <si>
    <t>Connor RIG Reflect BLI</t>
  </si>
  <si>
    <t>Connor RIG Reflect Lens</t>
  </si>
  <si>
    <t>Ripley RIG Reflect JR (Low Bridge)</t>
  </si>
  <si>
    <t>Connor RIG Reflect (Low Bridge)</t>
  </si>
  <si>
    <t>810080-MTURQ-OS</t>
  </si>
  <si>
    <t>810080-PANTH-OS</t>
  </si>
  <si>
    <t>820337-88302-OS</t>
  </si>
  <si>
    <t>820340-54100-OS</t>
  </si>
  <si>
    <t>820341-54100-OS</t>
  </si>
  <si>
    <t>820455-88300-S</t>
  </si>
  <si>
    <t>820455-88300-M</t>
  </si>
  <si>
    <t>820455-88300-L</t>
  </si>
  <si>
    <t>820455-88300-XL</t>
  </si>
  <si>
    <t>820455-99901-S</t>
  </si>
  <si>
    <t>820455-99901-M</t>
  </si>
  <si>
    <t>820455-99901-L</t>
  </si>
  <si>
    <t>820455-99901-XL</t>
  </si>
  <si>
    <t>820456-88302-XS</t>
  </si>
  <si>
    <t>820456-88302-S</t>
  </si>
  <si>
    <t>820456-88302-M</t>
  </si>
  <si>
    <t>820456-88302-L</t>
  </si>
  <si>
    <t>820456-99901-XS</t>
  </si>
  <si>
    <t>820456-99901-S</t>
  </si>
  <si>
    <t>820456-99901-M</t>
  </si>
  <si>
    <t>820456-99901-L</t>
  </si>
  <si>
    <t>820457-99901-S</t>
  </si>
  <si>
    <t>820457-99901-M</t>
  </si>
  <si>
    <t>820457-99901-L</t>
  </si>
  <si>
    <t>820457-99901-XL</t>
  </si>
  <si>
    <t>820458-99901-XS</t>
  </si>
  <si>
    <t>820458-99901-S</t>
  </si>
  <si>
    <t>820458-99901-M</t>
  </si>
  <si>
    <t>820458-99901-L</t>
  </si>
  <si>
    <t>820461-99901-S</t>
  </si>
  <si>
    <t>820461-99901-M</t>
  </si>
  <si>
    <t>820461-99901-L</t>
  </si>
  <si>
    <t>820461-99901-XL</t>
  </si>
  <si>
    <t>820462-99901-XS</t>
  </si>
  <si>
    <t>820462-99901-S</t>
  </si>
  <si>
    <t>820462-99901-M</t>
  </si>
  <si>
    <t>820462-99901-L</t>
  </si>
  <si>
    <t>820468-10001-S</t>
  </si>
  <si>
    <t>820468-10001-M</t>
  </si>
  <si>
    <t>820468-10001-L</t>
  </si>
  <si>
    <t>820468-10001-XL</t>
  </si>
  <si>
    <t>820468-99901-S</t>
  </si>
  <si>
    <t>820468-99901-M</t>
  </si>
  <si>
    <t>820468-99901-L</t>
  </si>
  <si>
    <t>820468-99901-XL</t>
  </si>
  <si>
    <t>820473-99901-OS</t>
  </si>
  <si>
    <t>820474-99901-OS</t>
  </si>
  <si>
    <t>820475-54100-OS</t>
  </si>
  <si>
    <t>820475-88302-OS</t>
  </si>
  <si>
    <t>820475-99901-OS</t>
  </si>
  <si>
    <t>820477-76100-OS</t>
  </si>
  <si>
    <t>820477-88302-OS</t>
  </si>
  <si>
    <t>820477-99901-OS</t>
  </si>
  <si>
    <t>820478-99901-OS</t>
  </si>
  <si>
    <t>820485-54100-OS</t>
  </si>
  <si>
    <t>820485-88300-OS</t>
  </si>
  <si>
    <t>820485-99901-OS</t>
  </si>
  <si>
    <t>820494-99901-OS</t>
  </si>
  <si>
    <t>820495-99901-OS</t>
  </si>
  <si>
    <t>820497-58000-XS</t>
  </si>
  <si>
    <t>820497-58000-S</t>
  </si>
  <si>
    <t>820497-58000-M</t>
  </si>
  <si>
    <t>820497-58000-L</t>
  </si>
  <si>
    <t>820497-99901-XS</t>
  </si>
  <si>
    <t>820497-99901-S</t>
  </si>
  <si>
    <t>820497-99901-M</t>
  </si>
  <si>
    <t>820497-99901-L</t>
  </si>
  <si>
    <t>820514-55505-OS</t>
  </si>
  <si>
    <t>820514-76000-OS</t>
  </si>
  <si>
    <t>820514-99901-OS</t>
  </si>
  <si>
    <t>820518-11003-OS</t>
  </si>
  <si>
    <t>820518-88302-OS</t>
  </si>
  <si>
    <t>820518-99901-OS</t>
  </si>
  <si>
    <t>820521-88300-S</t>
  </si>
  <si>
    <t>820521-88300-M</t>
  </si>
  <si>
    <t>820521-88300-L</t>
  </si>
  <si>
    <t>820521-88300-XL</t>
  </si>
  <si>
    <t>820521-99901-S</t>
  </si>
  <si>
    <t>820521-99901-M</t>
  </si>
  <si>
    <t>820521-99901-L</t>
  </si>
  <si>
    <t>820521-99901-XL</t>
  </si>
  <si>
    <t>828178-54100-S</t>
  </si>
  <si>
    <t>828178-54100-M</t>
  </si>
  <si>
    <t>828178-54100-L</t>
  </si>
  <si>
    <t>828178-54100-XL</t>
  </si>
  <si>
    <t>828179-54100-XS</t>
  </si>
  <si>
    <t>828179-54100-S</t>
  </si>
  <si>
    <t>828179-54100-M</t>
  </si>
  <si>
    <t>828179-54100-L</t>
  </si>
  <si>
    <t>835017-150101-OS</t>
  </si>
  <si>
    <t>835017-180101-OS</t>
  </si>
  <si>
    <t>835017-206755-OS</t>
  </si>
  <si>
    <t>835018-098270-OS</t>
  </si>
  <si>
    <t>835019-150000-OS</t>
  </si>
  <si>
    <t>835019-180000-OS</t>
  </si>
  <si>
    <t>835025-WOLND-SM</t>
  </si>
  <si>
    <t>835025-WOLND-XSS</t>
  </si>
  <si>
    <t>835026-WOLND-XSS</t>
  </si>
  <si>
    <t>835026-WOLND-SM</t>
  </si>
  <si>
    <t>840053-BARBM-SM</t>
  </si>
  <si>
    <t>840053-BARBM-ML</t>
  </si>
  <si>
    <t>840053-BARBM-LXL</t>
  </si>
  <si>
    <t>840053-WOLND-SM</t>
  </si>
  <si>
    <t>840053-WOLND-ML</t>
  </si>
  <si>
    <t>840053-WOLND-LXL</t>
  </si>
  <si>
    <t>840091-MTURQ-SM</t>
  </si>
  <si>
    <t>840091-MTURQ-ML</t>
  </si>
  <si>
    <t>840091-MTURQ-LXL</t>
  </si>
  <si>
    <t>840091-PANTH-SM</t>
  </si>
  <si>
    <t>840091-PANTH-ML</t>
  </si>
  <si>
    <t>840091-PANTH-LXL</t>
  </si>
  <si>
    <t>840091-WOLND-SM</t>
  </si>
  <si>
    <t>840091-WOLND-ML</t>
  </si>
  <si>
    <t>840091-WOLND-LXL</t>
  </si>
  <si>
    <t>840092-MTURQ-SM</t>
  </si>
  <si>
    <t>840092-MTURQ-ML</t>
  </si>
  <si>
    <t>840092-MTURQ-LXL</t>
  </si>
  <si>
    <t>840092-PANTH-SM</t>
  </si>
  <si>
    <t>840092-PANTH-ML</t>
  </si>
  <si>
    <t>840092-PANTH-LXL</t>
  </si>
  <si>
    <t>840092-WOLND-SM</t>
  </si>
  <si>
    <t>840092-WOLND-ML</t>
  </si>
  <si>
    <t>840092-WOLND-LXL</t>
  </si>
  <si>
    <t>840094-MTURQ-SM</t>
  </si>
  <si>
    <t>840094-MTURQ-ML</t>
  </si>
  <si>
    <t>840094-MTURQ-LXL</t>
  </si>
  <si>
    <t>840094-WOLND-SM</t>
  </si>
  <si>
    <t>840094-WOLND-ML</t>
  </si>
  <si>
    <t>840094-WOLND-LXL</t>
  </si>
  <si>
    <t>840095-MTURQ-SM</t>
  </si>
  <si>
    <t>840095-MTURQ-ML</t>
  </si>
  <si>
    <t>840095-MTURQ-LXL</t>
  </si>
  <si>
    <t>840095-PANTH-SM</t>
  </si>
  <si>
    <t>840095-PANTH-ML</t>
  </si>
  <si>
    <t>840095-PANTH-LXL</t>
  </si>
  <si>
    <t>840096-HK006-SM</t>
  </si>
  <si>
    <t>840096-HK006-ML</t>
  </si>
  <si>
    <t>840096-HK006-LXL</t>
  </si>
  <si>
    <t>840097-WOLND-SM</t>
  </si>
  <si>
    <t>840097-WOLND-ML</t>
  </si>
  <si>
    <t>840097-WOLND-LXL</t>
  </si>
  <si>
    <t>840102-BARBM-SM</t>
  </si>
  <si>
    <t>840102-BARBM-ML</t>
  </si>
  <si>
    <t>840102-BARBM-LXL</t>
  </si>
  <si>
    <t>840102-PANTH-SM</t>
  </si>
  <si>
    <t>840102-PANTH-ML</t>
  </si>
  <si>
    <t>840102-PANTH-LXL</t>
  </si>
  <si>
    <t>840102-WOLND-SM</t>
  </si>
  <si>
    <t>840102-WOLND-ML</t>
  </si>
  <si>
    <t>840102-WOLND-LXL</t>
  </si>
  <si>
    <t>840103-MTURQ-SM</t>
  </si>
  <si>
    <t>840103-MTURQ-ML</t>
  </si>
  <si>
    <t>840103-MTURQ-LXL</t>
  </si>
  <si>
    <t>840103-WOLND-SM</t>
  </si>
  <si>
    <t>840103-WOLND-ML</t>
  </si>
  <si>
    <t>840103-WOLND-LXL</t>
  </si>
  <si>
    <t>840104-MTURQ-SM</t>
  </si>
  <si>
    <t>840104-MTURQ-ML</t>
  </si>
  <si>
    <t>840104-MTURQ-LXL</t>
  </si>
  <si>
    <t>840104-WOLND-SM</t>
  </si>
  <si>
    <t>840104-WOLND-ML</t>
  </si>
  <si>
    <t>840104-WOLND-LXL</t>
  </si>
  <si>
    <t>840106-GSWHT-XSS</t>
  </si>
  <si>
    <t>840106-GSWHT-SM</t>
  </si>
  <si>
    <t>840106-GSWHT-ML</t>
  </si>
  <si>
    <t>840106-GSWHT-LXL</t>
  </si>
  <si>
    <t>840106-MTURQ-XSS</t>
  </si>
  <si>
    <t>840106-MTURQ-SM</t>
  </si>
  <si>
    <t>840106-MTURQ-ML</t>
  </si>
  <si>
    <t>840106-MTURQ-LXL</t>
  </si>
  <si>
    <t>840106-PANTH-XSS</t>
  </si>
  <si>
    <t>840106-PANTH-SM</t>
  </si>
  <si>
    <t>840106-PANTH-ML</t>
  </si>
  <si>
    <t>840106-PANTH-LXL</t>
  </si>
  <si>
    <t>840107-HK006-SM</t>
  </si>
  <si>
    <t>840107-HK006-ML</t>
  </si>
  <si>
    <t>840107-HK006-LXL</t>
  </si>
  <si>
    <t>840108-DTBLK-SM</t>
  </si>
  <si>
    <t>840108-DTBLK-ML</t>
  </si>
  <si>
    <t>840108-DTBLK-LXL</t>
  </si>
  <si>
    <t>840108-GSWHT-SM</t>
  </si>
  <si>
    <t>840108-GSWHT-ML</t>
  </si>
  <si>
    <t>840108-GSWHT-LXL</t>
  </si>
  <si>
    <t>840108-MTURQ-SM</t>
  </si>
  <si>
    <t>840108-MTURQ-ML</t>
  </si>
  <si>
    <t>840108-MTURQ-LXL</t>
  </si>
  <si>
    <t>852014-096755-OS</t>
  </si>
  <si>
    <t>852014-110101-OS</t>
  </si>
  <si>
    <t>852014-111003-OS</t>
  </si>
  <si>
    <t>852028-050000-OS</t>
  </si>
  <si>
    <t>852028-090000-OS</t>
  </si>
  <si>
    <t>852028-110000-OS</t>
  </si>
  <si>
    <t>852049-010000-OS</t>
  </si>
  <si>
    <t>852052-010000-OS</t>
  </si>
  <si>
    <t>852089-070145-OS</t>
  </si>
  <si>
    <t>852089-156755-OS</t>
  </si>
  <si>
    <t>852089-180101-OS</t>
  </si>
  <si>
    <t>852089-199059-OS</t>
  </si>
  <si>
    <t>852089-208058-OS</t>
  </si>
  <si>
    <t>852090-100101-OS</t>
  </si>
  <si>
    <t>852091-070145-OS</t>
  </si>
  <si>
    <t>852091-156755-OS</t>
  </si>
  <si>
    <t>852091-180101-OS</t>
  </si>
  <si>
    <t>852093-070000-OS</t>
  </si>
  <si>
    <t>852093-180000-OS</t>
  </si>
  <si>
    <t>852093-190000-OS</t>
  </si>
  <si>
    <t>852102-180101-OS</t>
  </si>
  <si>
    <t>852102-206757-OS</t>
  </si>
  <si>
    <t>852104-536757-OS</t>
  </si>
  <si>
    <t>852104-540171-OS</t>
  </si>
  <si>
    <t>852105-156760-OS</t>
  </si>
  <si>
    <t>852105-180101-OS</t>
  </si>
  <si>
    <t>852105-181003-OS</t>
  </si>
  <si>
    <t>852105-208058-OS</t>
  </si>
  <si>
    <t>852108-156760-OS</t>
  </si>
  <si>
    <t>852108-180101-OS</t>
  </si>
  <si>
    <t>852110-536760-OS</t>
  </si>
  <si>
    <t>852111-538058-OS</t>
  </si>
  <si>
    <t>852112-539059-OS</t>
  </si>
  <si>
    <t>852113-066762-OS</t>
  </si>
  <si>
    <t>852113-158072-OS</t>
  </si>
  <si>
    <t>852113-180101-OS</t>
  </si>
  <si>
    <t>852113-193263-OS</t>
  </si>
  <si>
    <t>852113-209064-OS</t>
  </si>
  <si>
    <t>852116-180000-OS</t>
  </si>
  <si>
    <t>852119-180000-OS</t>
  </si>
  <si>
    <t>852122-180000-OS</t>
  </si>
  <si>
    <t>852125-180000-OS</t>
  </si>
  <si>
    <t>852128-180101-OS</t>
  </si>
  <si>
    <t>852131-156760-OS</t>
  </si>
  <si>
    <t>852131-160437-OS</t>
  </si>
  <si>
    <t>852133-060101-OS</t>
  </si>
  <si>
    <t>852137-150101-OS</t>
  </si>
  <si>
    <t>852137-158072-OS</t>
  </si>
  <si>
    <t>852137-180101-OS</t>
  </si>
  <si>
    <t>852149-100101-OS</t>
  </si>
  <si>
    <t>852150-060101-OS</t>
  </si>
  <si>
    <t>852150-158072-OS</t>
  </si>
  <si>
    <t>852150-161003-OS</t>
  </si>
  <si>
    <t>852150-180101-OS</t>
  </si>
  <si>
    <t>852150-193263-OS</t>
  </si>
  <si>
    <t>852150-209064-OS</t>
  </si>
  <si>
    <t>852152-500101-OS</t>
  </si>
  <si>
    <t>852152-511003-OS</t>
  </si>
  <si>
    <t>852153-060000-OS</t>
  </si>
  <si>
    <t>852153-070000-OS</t>
  </si>
  <si>
    <t>852153-150000-OS</t>
  </si>
  <si>
    <t>852153-160000-OS</t>
  </si>
  <si>
    <t>852153-180000-OS</t>
  </si>
  <si>
    <t>852153-190000-OS</t>
  </si>
  <si>
    <t>852153-200000-OS</t>
  </si>
  <si>
    <t>852156-150101-OS</t>
  </si>
  <si>
    <t>852157-060101-OS</t>
  </si>
  <si>
    <t>852157-158072-OS</t>
  </si>
  <si>
    <t>852157-161003-OS</t>
  </si>
  <si>
    <t>852157-180101-OS</t>
  </si>
  <si>
    <t>3.1</t>
  </si>
  <si>
    <t>3.2</t>
  </si>
  <si>
    <t>1.1</t>
  </si>
  <si>
    <t>ORDER FORM WINTER 23/24</t>
  </si>
  <si>
    <t>RIG Obsidian/Woodland/Wood Fade</t>
  </si>
  <si>
    <t>Obsidian Black/Woodland/Wood Fade</t>
  </si>
  <si>
    <t>RIG Malaia/Panther/Panther Fade</t>
  </si>
  <si>
    <t xml:space="preserve">RIG Obsidian+RIG L Amethyst/Woodland/Black Trace </t>
  </si>
  <si>
    <t>RIG Obsidian+RIG L Amet./Misty Turquoise/Misty Tra</t>
  </si>
  <si>
    <t>RIG Obsidian+RIG L Amethyst/Panther/Panther Fade</t>
  </si>
  <si>
    <t>RIG Topaz/Woodland/Woodland Trace</t>
  </si>
  <si>
    <t>RIG  Bixbite/Misty Turquoise/Misty Trace Em</t>
  </si>
  <si>
    <t>BARBM-XXL</t>
  </si>
  <si>
    <t>WOLND-XXL</t>
  </si>
  <si>
    <t>Volata 2Vi Mips Helmet x Henrik</t>
  </si>
  <si>
    <t>Volata 2Vi Mips Helmet x Ragnhild</t>
  </si>
  <si>
    <t>840053-BARBM-XXL</t>
  </si>
  <si>
    <t>840053-WOLND-XXL</t>
  </si>
  <si>
    <t>840109-RM005-SM</t>
  </si>
  <si>
    <t>840109-RM005-ML</t>
  </si>
  <si>
    <t>840109-RM005-LXL</t>
  </si>
  <si>
    <t>820345-99901-OS</t>
  </si>
  <si>
    <t>Obsidian Black/Crystal Glacier/Glacier Peaks</t>
  </si>
  <si>
    <t>828182-11001-S</t>
  </si>
  <si>
    <t>828182-11001-M</t>
  </si>
  <si>
    <t>828182-11001-L</t>
  </si>
  <si>
    <t>828182-11001-XL</t>
  </si>
  <si>
    <t>828182-44002-S</t>
  </si>
  <si>
    <t>828182-44002-M</t>
  </si>
  <si>
    <t>828182-44002-L</t>
  </si>
  <si>
    <t>828182-44002-XL</t>
  </si>
  <si>
    <t>828182-99901-S</t>
  </si>
  <si>
    <t>828182-99901-M</t>
  </si>
  <si>
    <t>828182-99901-L</t>
  </si>
  <si>
    <t>828182-99901-XL</t>
  </si>
  <si>
    <t>828183-11001-XS</t>
  </si>
  <si>
    <t>828183-11001-S</t>
  </si>
  <si>
    <t>828183-11001-M</t>
  </si>
  <si>
    <t>828183-11001-L</t>
  </si>
  <si>
    <t>828183-44002-XS</t>
  </si>
  <si>
    <t>828183-44002-S</t>
  </si>
  <si>
    <t>828183-44002-M</t>
  </si>
  <si>
    <t>828183-44002-L</t>
  </si>
  <si>
    <t>828183-56000-XS</t>
  </si>
  <si>
    <t>828183-56000-S</t>
  </si>
  <si>
    <t>828183-56000-M</t>
  </si>
  <si>
    <t>828183-56000-L</t>
  </si>
  <si>
    <t>5.1</t>
  </si>
  <si>
    <t>88002-S</t>
  </si>
  <si>
    <t>88002-M</t>
  </si>
  <si>
    <t>88002-L</t>
  </si>
  <si>
    <t>88002-XL</t>
  </si>
  <si>
    <t>88200-S</t>
  </si>
  <si>
    <t xml:space="preserve">Fine Blue </t>
  </si>
  <si>
    <t>88200-M</t>
  </si>
  <si>
    <t>88200-L</t>
  </si>
  <si>
    <t>88200-XL</t>
  </si>
  <si>
    <t>OCHER-S</t>
  </si>
  <si>
    <t>Ocher</t>
  </si>
  <si>
    <t>OCHER-M</t>
  </si>
  <si>
    <t>OCHER-L</t>
  </si>
  <si>
    <t>OCHER-XL</t>
  </si>
  <si>
    <t>PNGRN-S</t>
  </si>
  <si>
    <t>Pine Green</t>
  </si>
  <si>
    <t>PNGRN-M</t>
  </si>
  <si>
    <t>PNGRN-L</t>
  </si>
  <si>
    <t>PNGRN-XL</t>
  </si>
  <si>
    <t>PTNVY-S</t>
  </si>
  <si>
    <t>Patriot Navy</t>
  </si>
  <si>
    <t>PTNVY-M</t>
  </si>
  <si>
    <t>PTNVY-L</t>
  </si>
  <si>
    <t>PTNVY-XL</t>
  </si>
  <si>
    <t>RUST-S</t>
  </si>
  <si>
    <t>Rust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</si>
  <si>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</si>
  <si>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</si>
  <si>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</si>
  <si>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</si>
  <si>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</si>
  <si>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</si>
  <si>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</si>
  <si>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</si>
  <si>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Berm Cap WEB</t>
  </si>
  <si>
    <t>54000-OS</t>
  </si>
  <si>
    <t>BLACK-XS</t>
  </si>
  <si>
    <t>OMI-XS</t>
  </si>
  <si>
    <t>Omi</t>
  </si>
  <si>
    <t>OMI-S</t>
  </si>
  <si>
    <t>OMI-M</t>
  </si>
  <si>
    <t>OMI-L</t>
  </si>
  <si>
    <t>RSWOD-XS</t>
  </si>
  <si>
    <t>Rosewood</t>
  </si>
  <si>
    <t>RSWOD-S</t>
  </si>
  <si>
    <t>RSWOD-M</t>
  </si>
  <si>
    <t>RSWOD-L</t>
  </si>
  <si>
    <t>TEAL-XS</t>
  </si>
  <si>
    <t>Teal</t>
  </si>
  <si>
    <t>TEAL-S</t>
  </si>
  <si>
    <t>TEAL-M</t>
  </si>
  <si>
    <t>TEAL-L</t>
  </si>
  <si>
    <t>MEEKO-XS</t>
  </si>
  <si>
    <t>Meeko</t>
  </si>
  <si>
    <t>MEEKO-S</t>
  </si>
  <si>
    <t>MEEKO-M</t>
  </si>
  <si>
    <t>MEEKO-L</t>
  </si>
  <si>
    <t>820088-55505-XS</t>
  </si>
  <si>
    <t>820088-55505-S</t>
  </si>
  <si>
    <t>820088-55505-M</t>
  </si>
  <si>
    <t>820088-55505-L</t>
  </si>
  <si>
    <t>820088-BLACK-XS</t>
  </si>
  <si>
    <t>820088-BLACK-S</t>
  </si>
  <si>
    <t>820088-BLACK-M</t>
  </si>
  <si>
    <t>820088-BLACK-L</t>
  </si>
  <si>
    <t>820088-OMI-XS</t>
  </si>
  <si>
    <t>820088-OMI-S</t>
  </si>
  <si>
    <t>820088-OMI-M</t>
  </si>
  <si>
    <t>820088-OMI-L</t>
  </si>
  <si>
    <t>820088-RSWOD-XS</t>
  </si>
  <si>
    <t>820088-RSWOD-S</t>
  </si>
  <si>
    <t>820088-RSWOD-M</t>
  </si>
  <si>
    <t>820088-RSWOD-L</t>
  </si>
  <si>
    <t>820088-TEAL-XS</t>
  </si>
  <si>
    <t>820088-TEAL-S</t>
  </si>
  <si>
    <t>820088-TEAL-M</t>
  </si>
  <si>
    <t>820088-TEAL-L</t>
  </si>
  <si>
    <t>820089-55505-XS</t>
  </si>
  <si>
    <t>820089-55505-S</t>
  </si>
  <si>
    <t>820089-55505-M</t>
  </si>
  <si>
    <t>820089-55505-L</t>
  </si>
  <si>
    <t>820089-BLACK-XS</t>
  </si>
  <si>
    <t>820089-BLACK-S</t>
  </si>
  <si>
    <t>820089-BLACK-M</t>
  </si>
  <si>
    <t>820089-BLACK-L</t>
  </si>
  <si>
    <t>820089-MEEKO-XS</t>
  </si>
  <si>
    <t>820089-MEEKO-S</t>
  </si>
  <si>
    <t>820089-MEEKO-M</t>
  </si>
  <si>
    <t>820089-MEEKO-L</t>
  </si>
  <si>
    <t>820089-RSWOD-XS</t>
  </si>
  <si>
    <t>820089-RSWOD-S</t>
  </si>
  <si>
    <t>820089-RSWOD-M</t>
  </si>
  <si>
    <t>820089-RSWOD-L</t>
  </si>
  <si>
    <t>820090-55505-S</t>
  </si>
  <si>
    <t>820090-55505-M</t>
  </si>
  <si>
    <t>820090-55505-L</t>
  </si>
  <si>
    <t>820090-55505-XL</t>
  </si>
  <si>
    <t>820090-88002-S</t>
  </si>
  <si>
    <t>820090-88002-M</t>
  </si>
  <si>
    <t>820090-88002-L</t>
  </si>
  <si>
    <t>820090-88002-XL</t>
  </si>
  <si>
    <t>820090-88200-S</t>
  </si>
  <si>
    <t>820090-88200-M</t>
  </si>
  <si>
    <t>820090-88200-L</t>
  </si>
  <si>
    <t>820090-88200-XL</t>
  </si>
  <si>
    <t>820090-BLACK-S</t>
  </si>
  <si>
    <t>820090-BLACK-M</t>
  </si>
  <si>
    <t>820090-BLACK-L</t>
  </si>
  <si>
    <t>820090-BLACK-XL</t>
  </si>
  <si>
    <t>820090-OCHER-S</t>
  </si>
  <si>
    <t>820090-OCHER-M</t>
  </si>
  <si>
    <t>820090-OCHER-L</t>
  </si>
  <si>
    <t>820090-OCHER-XL</t>
  </si>
  <si>
    <t>820090-PNGRN-S</t>
  </si>
  <si>
    <t>820090-PNGRN-M</t>
  </si>
  <si>
    <t>820090-PNGRN-L</t>
  </si>
  <si>
    <t>820090-PNGRN-XL</t>
  </si>
  <si>
    <t>820090-PTNVY-S</t>
  </si>
  <si>
    <t>820090-PTNVY-M</t>
  </si>
  <si>
    <t>820090-PTNVY-L</t>
  </si>
  <si>
    <t>820090-PTNVY-XL</t>
  </si>
  <si>
    <t>820090-RUST-S</t>
  </si>
  <si>
    <t>820090-RUST-M</t>
  </si>
  <si>
    <t>820090-RUST-L</t>
  </si>
  <si>
    <t>820090-RUST-XL</t>
  </si>
  <si>
    <t>820090-SARCO-S</t>
  </si>
  <si>
    <t>820090-SARCO-M</t>
  </si>
  <si>
    <t>820090-SARCO-L</t>
  </si>
  <si>
    <t>820090-SARCO-XL</t>
  </si>
  <si>
    <t>820091-55505-S</t>
  </si>
  <si>
    <t>820091-55505-M</t>
  </si>
  <si>
    <t>820091-55505-L</t>
  </si>
  <si>
    <t>820091-55505-XL</t>
  </si>
  <si>
    <t>820091-88002-S</t>
  </si>
  <si>
    <t>820091-88002-M</t>
  </si>
  <si>
    <t>820091-88002-L</t>
  </si>
  <si>
    <t>820091-88002-XL</t>
  </si>
  <si>
    <t>820091-BLACK-S</t>
  </si>
  <si>
    <t>820091-BLACK-M</t>
  </si>
  <si>
    <t>820091-BLACK-L</t>
  </si>
  <si>
    <t>820091-BLACK-XL</t>
  </si>
  <si>
    <t>820091-OCHER-S</t>
  </si>
  <si>
    <t>820091-OCHER-M</t>
  </si>
  <si>
    <t>820091-OCHER-L</t>
  </si>
  <si>
    <t>820091-OCHER-XL</t>
  </si>
  <si>
    <t>820091-PNGRN-S</t>
  </si>
  <si>
    <t>820091-PNGRN-M</t>
  </si>
  <si>
    <t>820091-PNGRN-L</t>
  </si>
  <si>
    <t>820091-PNGRN-XL</t>
  </si>
  <si>
    <t>820091-RUST-S</t>
  </si>
  <si>
    <t>820091-RUST-M</t>
  </si>
  <si>
    <t>820091-RUST-L</t>
  </si>
  <si>
    <t>820091-RUST-XL</t>
  </si>
  <si>
    <t>820294-54000-OS</t>
  </si>
  <si>
    <t>820294-58000-OS</t>
  </si>
  <si>
    <t>820294-77003-OS</t>
  </si>
  <si>
    <t>820294-99901-OS</t>
  </si>
  <si>
    <t>RIG Malaia/Crystal Barbera/Barbera Trace Em</t>
  </si>
  <si>
    <t>Ikke med i Elastic</t>
  </si>
  <si>
    <t xml:space="preserve">Base Wool T-shirt M </t>
  </si>
  <si>
    <t>Base Wool Beanie M WEB</t>
  </si>
  <si>
    <t>Base Wool Beanie W WEB</t>
  </si>
  <si>
    <t>Blaster II Helmet</t>
  </si>
  <si>
    <t>DBK21-SM</t>
  </si>
  <si>
    <t>DBK21-ML</t>
  </si>
  <si>
    <t>DBK21-LXL</t>
  </si>
  <si>
    <t>MBNTA-SM</t>
  </si>
  <si>
    <t>Matte Brown Tundra</t>
  </si>
  <si>
    <t>MBNTA-ML</t>
  </si>
  <si>
    <t>MBNTA-LXL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</si>
  <si>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</si>
  <si>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</si>
  <si>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</si>
  <si>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</si>
  <si>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</si>
  <si>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</si>
  <si>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</si>
  <si>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</si>
  <si>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MWHTE-SM</t>
  </si>
  <si>
    <t>Matte White</t>
  </si>
  <si>
    <t>MWHTE-ML</t>
  </si>
  <si>
    <t>MWHTE-LXL</t>
  </si>
  <si>
    <t>Blaster II Mips Helmet</t>
  </si>
  <si>
    <t>MFBLU-SM</t>
  </si>
  <si>
    <t>Matte Flash Blue</t>
  </si>
  <si>
    <t>MFBLU-ML</t>
  </si>
  <si>
    <t>MFBLU-LXL</t>
  </si>
  <si>
    <t>MWH21-SM</t>
  </si>
  <si>
    <t xml:space="preserve">Matte White </t>
  </si>
  <si>
    <t>MWH21-ML</t>
  </si>
  <si>
    <t>MWH21-LXL</t>
  </si>
  <si>
    <t>Blaster II Helmet JR</t>
  </si>
  <si>
    <t>DBBTU-SM</t>
  </si>
  <si>
    <t>Dirt Black/Brown Tundra</t>
  </si>
  <si>
    <t>DBBTU-ML</t>
  </si>
  <si>
    <t>MCORE-SM</t>
  </si>
  <si>
    <t>Matte Cody Orange</t>
  </si>
  <si>
    <t>MCORE-ML</t>
  </si>
  <si>
    <t>MEAME-SM</t>
  </si>
  <si>
    <t>Matte Aquamarine</t>
  </si>
  <si>
    <t>MEAME-ML</t>
  </si>
  <si>
    <t>MRYRD-SM</t>
  </si>
  <si>
    <t>Matte Ruby Red</t>
  </si>
  <si>
    <t>MRYRD-ML</t>
  </si>
  <si>
    <t>MSLGY-SM</t>
  </si>
  <si>
    <t>Matte Slate Gray</t>
  </si>
  <si>
    <t>MSLGY-ML</t>
  </si>
  <si>
    <t>NIBLM-ML</t>
  </si>
  <si>
    <t>SEGRY-SM</t>
  </si>
  <si>
    <t>SEGRY-ML</t>
  </si>
  <si>
    <t>SLGFL-ML</t>
  </si>
  <si>
    <t>Blaster II Mips Helmet JR</t>
  </si>
  <si>
    <t>MOPRE-SM</t>
  </si>
  <si>
    <t>Matte Opal Purple</t>
  </si>
  <si>
    <t>MOPRE-ML</t>
  </si>
  <si>
    <t>Sweet Tube WEB</t>
  </si>
  <si>
    <t>FOGRN-S</t>
  </si>
  <si>
    <t>Forest Green</t>
  </si>
  <si>
    <t>FOGRN-M</t>
  </si>
  <si>
    <t>FOGRN-L</t>
  </si>
  <si>
    <t>FOGRN-XL</t>
  </si>
  <si>
    <t>55504-S</t>
  </si>
  <si>
    <t xml:space="preserve">Tomato </t>
  </si>
  <si>
    <t>55504-M</t>
  </si>
  <si>
    <t>55504-L</t>
  </si>
  <si>
    <t>55504-XL</t>
  </si>
  <si>
    <t>78001-XS</t>
  </si>
  <si>
    <t>Corn</t>
  </si>
  <si>
    <t>44004-XS</t>
  </si>
  <si>
    <t>44004-S</t>
  </si>
  <si>
    <t>44004-M</t>
  </si>
  <si>
    <t>44004-L</t>
  </si>
  <si>
    <t>820172-BLACK-OS</t>
  </si>
  <si>
    <t>820172-EHRED-OS</t>
  </si>
  <si>
    <t>820172-LTGRY-OS</t>
  </si>
  <si>
    <t>820253-88001-S</t>
  </si>
  <si>
    <t>820253-88001-M</t>
  </si>
  <si>
    <t>820253-88001-L</t>
  </si>
  <si>
    <t>820253-88001-XL</t>
  </si>
  <si>
    <t>820253-99901-S</t>
  </si>
  <si>
    <t>820253-99901-M</t>
  </si>
  <si>
    <t>820253-99901-L</t>
  </si>
  <si>
    <t>820253-99901-XL</t>
  </si>
  <si>
    <t>820290-66101-OS</t>
  </si>
  <si>
    <t>820290-75000-OS</t>
  </si>
  <si>
    <t>820290-88001-OS</t>
  </si>
  <si>
    <t>820290-99901-OS</t>
  </si>
  <si>
    <t>820291-10002-OS</t>
  </si>
  <si>
    <t>820291-55503-OS</t>
  </si>
  <si>
    <t>820291-66101-OS</t>
  </si>
  <si>
    <t>828196-BLACK-OS</t>
  </si>
  <si>
    <t>840035-DBK21-SM</t>
  </si>
  <si>
    <t>840035-DBK21-ML</t>
  </si>
  <si>
    <t>840035-DBK21-LXL</t>
  </si>
  <si>
    <t>840035-DTBLK-SM</t>
  </si>
  <si>
    <t>840035-DTBLK-ML</t>
  </si>
  <si>
    <t>840035-DTBLK-LXL</t>
  </si>
  <si>
    <t>840035-MASEM-SM</t>
  </si>
  <si>
    <t>840035-MASEM-ML</t>
  </si>
  <si>
    <t>840035-MASEM-LXL</t>
  </si>
  <si>
    <t>840035-MATHM-SM</t>
  </si>
  <si>
    <t>840035-MATHM-ML</t>
  </si>
  <si>
    <t>840035-MATHM-LXL</t>
  </si>
  <si>
    <t>840035-MBBLU-SM</t>
  </si>
  <si>
    <t>840035-MBBLU-ML</t>
  </si>
  <si>
    <t>840035-MBBLU-LXL</t>
  </si>
  <si>
    <t>840035-MBNTA-SM</t>
  </si>
  <si>
    <t>840035-MBNTA-ML</t>
  </si>
  <si>
    <t>840035-MBNTA-LXL</t>
  </si>
  <si>
    <t>840035-MHGRN-SM</t>
  </si>
  <si>
    <t>840035-MHGRN-ML</t>
  </si>
  <si>
    <t>840035-MHGRN-LXL</t>
  </si>
  <si>
    <t>840035-MLRED-SM</t>
  </si>
  <si>
    <t>840035-MLRED-ML</t>
  </si>
  <si>
    <t>840035-MLRED-LXL</t>
  </si>
  <si>
    <t>840035-MMBDF-SM</t>
  </si>
  <si>
    <t>840035-MMBDF-ML</t>
  </si>
  <si>
    <t>840035-MMBDF-LXL</t>
  </si>
  <si>
    <t>840035-MNGRY-SM</t>
  </si>
  <si>
    <t>840035-MNGRY-ML</t>
  </si>
  <si>
    <t>840035-MNGRY-LXL</t>
  </si>
  <si>
    <t>840035-MOLME-SM</t>
  </si>
  <si>
    <t>840035-MOLME-ML</t>
  </si>
  <si>
    <t>840035-MOLME-LXL</t>
  </si>
  <si>
    <t>840035-MROGD-SM</t>
  </si>
  <si>
    <t>840035-MROGD-ML</t>
  </si>
  <si>
    <t>840035-MROGD-LXL</t>
  </si>
  <si>
    <t>840035-MSBMC-SM</t>
  </si>
  <si>
    <t>840035-MSBMC-ML</t>
  </si>
  <si>
    <t>840035-MSBMC-LXL</t>
  </si>
  <si>
    <t>840035-MSHBL-SM</t>
  </si>
  <si>
    <t>840035-MSHBL-ML</t>
  </si>
  <si>
    <t>840035-MSHBL-LXL</t>
  </si>
  <si>
    <t>840035-MWHTE-SM</t>
  </si>
  <si>
    <t>840035-MWHTE-ML</t>
  </si>
  <si>
    <t>840035-MWHTE-LXL</t>
  </si>
  <si>
    <t>840035-NAVY-SM</t>
  </si>
  <si>
    <t>840035-NAVY-ML</t>
  </si>
  <si>
    <t>840035-NAVY-LXL</t>
  </si>
  <si>
    <t>840035-OEDRB-SM</t>
  </si>
  <si>
    <t>840035-OEDRB-ML</t>
  </si>
  <si>
    <t>840035-OEDRB-LXL</t>
  </si>
  <si>
    <t>840035-SGMCH-SM</t>
  </si>
  <si>
    <t>840035-SGMCH-ML</t>
  </si>
  <si>
    <t>840035-SGMCH-LXL</t>
  </si>
  <si>
    <t>840035-SGRME-SM</t>
  </si>
  <si>
    <t>840035-SGRME-ML</t>
  </si>
  <si>
    <t>840035-SGRME-LXL</t>
  </si>
  <si>
    <t>840035-WOLND-SM</t>
  </si>
  <si>
    <t>840035-WOLND-ML</t>
  </si>
  <si>
    <t>840035-WOLND-LXL</t>
  </si>
  <si>
    <t>840037-DTBLK-SM</t>
  </si>
  <si>
    <t>840037-DTBLK-ML</t>
  </si>
  <si>
    <t>840037-DTBLK-LXL</t>
  </si>
  <si>
    <t>840037-MASEM-SM</t>
  </si>
  <si>
    <t>840037-MASEM-ML</t>
  </si>
  <si>
    <t>840037-MASEM-LXL</t>
  </si>
  <si>
    <t>840037-MATHM-SM</t>
  </si>
  <si>
    <t>840037-MATHM-ML</t>
  </si>
  <si>
    <t>840037-MATHM-LXL</t>
  </si>
  <si>
    <t>840037-MBBLU-SM</t>
  </si>
  <si>
    <t>840037-MBBLU-ML</t>
  </si>
  <si>
    <t>840037-MBBLU-LXL</t>
  </si>
  <si>
    <t>840037-MFBLU-SM</t>
  </si>
  <si>
    <t>840037-MFBLU-ML</t>
  </si>
  <si>
    <t>840037-MFBLU-LXL</t>
  </si>
  <si>
    <t>840037-MHGRN-SM</t>
  </si>
  <si>
    <t>840037-MHGRN-ML</t>
  </si>
  <si>
    <t>840037-MHGRN-LXL</t>
  </si>
  <si>
    <t>840037-MLRED-SM</t>
  </si>
  <si>
    <t>840037-MLRED-ML</t>
  </si>
  <si>
    <t>840037-MLRED-LXL</t>
  </si>
  <si>
    <t>840037-MNGRY-SM</t>
  </si>
  <si>
    <t>840037-MNGRY-ML</t>
  </si>
  <si>
    <t>840037-MNGRY-LXL</t>
  </si>
  <si>
    <t>840037-MOLME-SM</t>
  </si>
  <si>
    <t>840037-MOLME-ML</t>
  </si>
  <si>
    <t>840037-MOLME-LXL</t>
  </si>
  <si>
    <t>840037-MROGD-SM</t>
  </si>
  <si>
    <t>840037-MROGD-ML</t>
  </si>
  <si>
    <t>840037-MROGD-LXL</t>
  </si>
  <si>
    <t>840037-MSBMC-SM</t>
  </si>
  <si>
    <t>840037-MSBMC-ML</t>
  </si>
  <si>
    <t>840037-MSBMC-LXL</t>
  </si>
  <si>
    <t>840037-MSHBL-SM</t>
  </si>
  <si>
    <t>840037-MSHBL-ML</t>
  </si>
  <si>
    <t>840037-MSHBL-LXL</t>
  </si>
  <si>
    <t>840037-MWH21-SM</t>
  </si>
  <si>
    <t>840037-MWH21-ML</t>
  </si>
  <si>
    <t>840037-MWH21-LXL</t>
  </si>
  <si>
    <t>840037-MWHTE-SM</t>
  </si>
  <si>
    <t>840037-MWHTE-ML</t>
  </si>
  <si>
    <t>840037-MWHTE-LXL</t>
  </si>
  <si>
    <t>840037-NAVY-SM</t>
  </si>
  <si>
    <t>840037-NAVY-ML</t>
  </si>
  <si>
    <t>840037-NAVY-LXL</t>
  </si>
  <si>
    <t>840037-OEDRB-SM</t>
  </si>
  <si>
    <t>840037-OEDRB-ML</t>
  </si>
  <si>
    <t>840037-OEDRB-LXL</t>
  </si>
  <si>
    <t>840037-SGMCH-SM</t>
  </si>
  <si>
    <t>840037-SGMCH-ML</t>
  </si>
  <si>
    <t>840037-SGMCH-LXL</t>
  </si>
  <si>
    <t>840037-SGRME-SM</t>
  </si>
  <si>
    <t>840037-SGRME-ML</t>
  </si>
  <si>
    <t>840037-SGRME-LXL</t>
  </si>
  <si>
    <t>840037-WOLND-SM</t>
  </si>
  <si>
    <t>840037-WOLND-ML</t>
  </si>
  <si>
    <t>840037-WOLND-LXL</t>
  </si>
  <si>
    <t>840039-DBBTU-SM</t>
  </si>
  <si>
    <t>840039-DBBTU-ML</t>
  </si>
  <si>
    <t>840039-GLBLM-SM</t>
  </si>
  <si>
    <t>840039-GLBLM-ML</t>
  </si>
  <si>
    <t>840039-MCORE-SM</t>
  </si>
  <si>
    <t>840039-MCORE-ML</t>
  </si>
  <si>
    <t>840039-MEAME-SM</t>
  </si>
  <si>
    <t>840039-MEAME-ML</t>
  </si>
  <si>
    <t>840039-MFBLU-SM</t>
  </si>
  <si>
    <t>840039-MFBLU-ML</t>
  </si>
  <si>
    <t>840039-MFORE-SM</t>
  </si>
  <si>
    <t>840039-MFORE-ML</t>
  </si>
  <si>
    <t>840039-MRYRD-SM</t>
  </si>
  <si>
    <t>840039-MRYRD-ML</t>
  </si>
  <si>
    <t>840039-MSLGY-SM</t>
  </si>
  <si>
    <t>840039-MSLGY-ML</t>
  </si>
  <si>
    <t>840039-MTURQ-SM</t>
  </si>
  <si>
    <t>840039-MTURQ-ML</t>
  </si>
  <si>
    <t>840039-NIBLM-SM</t>
  </si>
  <si>
    <t>840039-NIBLM-ML</t>
  </si>
  <si>
    <t>840039-RGLDM-SM</t>
  </si>
  <si>
    <t>840039-RGLDM-ML</t>
  </si>
  <si>
    <t>840039-SEGRY-SM</t>
  </si>
  <si>
    <t>840039-SEGRY-ML</t>
  </si>
  <si>
    <t>840039-SLGFL-SM</t>
  </si>
  <si>
    <t>840039-SLGFL-ML</t>
  </si>
  <si>
    <t>840040-DBBTU-SM</t>
  </si>
  <si>
    <t>840040-DBBTU-ML</t>
  </si>
  <si>
    <t>840040-DTBLK-SM</t>
  </si>
  <si>
    <t>840040-DTBLK-ML</t>
  </si>
  <si>
    <t>840040-GLBLM-SM</t>
  </si>
  <si>
    <t>840040-GLBLM-ML</t>
  </si>
  <si>
    <t>840040-MEAME-SM</t>
  </si>
  <si>
    <t>840040-MEAME-ML</t>
  </si>
  <si>
    <t>840040-MFORE-SM</t>
  </si>
  <si>
    <t>840040-MFORE-ML</t>
  </si>
  <si>
    <t>840040-MOPRE-SM</t>
  </si>
  <si>
    <t>840040-MOPRE-ML</t>
  </si>
  <si>
    <t>840040-MSLGY-SM</t>
  </si>
  <si>
    <t>840040-MSLGY-ML</t>
  </si>
  <si>
    <t>840040-MTURQ-SM</t>
  </si>
  <si>
    <t>840040-MTURQ-ML</t>
  </si>
  <si>
    <t>840040-NIBLM-SM</t>
  </si>
  <si>
    <t>840040-NIBLM-ML</t>
  </si>
  <si>
    <t>840040-RGLDM-SM</t>
  </si>
  <si>
    <t>840040-RGLDM-ML</t>
  </si>
  <si>
    <t>840040-SLGFL-SM</t>
  </si>
  <si>
    <t>840040-SLGFL-ML</t>
  </si>
  <si>
    <t>852031-169100-OS</t>
  </si>
  <si>
    <t>852071-156400-OS</t>
  </si>
  <si>
    <t>Qty. In pack</t>
  </si>
  <si>
    <t>21 Des 2022</t>
  </si>
  <si>
    <t xml:space="preserve">Durden RIG BLI x Jackson Hole </t>
  </si>
  <si>
    <t>560173-OS</t>
  </si>
  <si>
    <t>RIG Aquamarine+RIG Quartz/Matte Black/JHMR</t>
  </si>
  <si>
    <t>Audio Chips Ultra 2.0</t>
  </si>
  <si>
    <t>170000-OS</t>
  </si>
  <si>
    <t>RIG Quartz</t>
  </si>
  <si>
    <t>810148-BLACK-OS</t>
  </si>
  <si>
    <t>852093-170000-OS</t>
  </si>
  <si>
    <t>852116-170000-OS</t>
  </si>
  <si>
    <t>852119-170000-OS</t>
  </si>
  <si>
    <t>852122-170000-OS</t>
  </si>
  <si>
    <t>852125-170000-OS</t>
  </si>
  <si>
    <t>852150-150101-OS</t>
  </si>
  <si>
    <t>852153-170000-OS</t>
  </si>
  <si>
    <t>852165-560173-OS</t>
  </si>
  <si>
    <t>GSBLK-XSS</t>
  </si>
  <si>
    <t>840106-GSBLK-XSS</t>
  </si>
  <si>
    <t>840106-GSBLK-SM</t>
  </si>
  <si>
    <t>840106-GSBLK-ML</t>
  </si>
  <si>
    <t>840106-GSBLK-LXL</t>
  </si>
  <si>
    <t>ATS
W32</t>
  </si>
  <si>
    <t>Rocker Visor</t>
  </si>
  <si>
    <t>DBS</t>
  </si>
  <si>
    <t>CLGRY-OS</t>
  </si>
  <si>
    <t>Charcoal Gray</t>
  </si>
  <si>
    <t>DPUMC-OS</t>
  </si>
  <si>
    <t>DTBLK-OS</t>
  </si>
  <si>
    <t>GSWHT-OS</t>
  </si>
  <si>
    <t>MBUOE-OS</t>
  </si>
  <si>
    <t>MEAME-OS</t>
  </si>
  <si>
    <t>MFLUO-OS</t>
  </si>
  <si>
    <t xml:space="preserve">Matte Fluo </t>
  </si>
  <si>
    <t>MNBME-OS</t>
  </si>
  <si>
    <t>Matte Navy Blue Metallic</t>
  </si>
  <si>
    <t>MSGMC-OS</t>
  </si>
  <si>
    <t>Matte Slate Gray Metallic</t>
  </si>
  <si>
    <t>Rocker/Wanderer Earpads</t>
  </si>
  <si>
    <t>Bike Helmet Case</t>
  </si>
  <si>
    <t>TEBLK-OS</t>
  </si>
  <si>
    <t>Dissenter Visor (+Jr)</t>
  </si>
  <si>
    <t>BRWHT-OS</t>
  </si>
  <si>
    <t xml:space="preserve">Bronco White </t>
  </si>
  <si>
    <t>DALIM-OS</t>
  </si>
  <si>
    <t>Dark Lilac Metallic</t>
  </si>
  <si>
    <t>DUSK-OS</t>
  </si>
  <si>
    <t>Dusk</t>
  </si>
  <si>
    <t>GLBLM-OS</t>
  </si>
  <si>
    <t>MBLCK-OS</t>
  </si>
  <si>
    <t>Matte Black</t>
  </si>
  <si>
    <t>MCDGY-OS</t>
  </si>
  <si>
    <t>Matte Cloud Gray</t>
  </si>
  <si>
    <t>MEHRD-OS</t>
  </si>
  <si>
    <t>Matte Earth Red</t>
  </si>
  <si>
    <t>MFGRN-OS</t>
  </si>
  <si>
    <t>Matte Forest Green</t>
  </si>
  <si>
    <t>MMBLU-OS</t>
  </si>
  <si>
    <t>MNAVY-OS</t>
  </si>
  <si>
    <t>MNGRY-OS</t>
  </si>
  <si>
    <t>MOEDB-OS</t>
  </si>
  <si>
    <t>Matte Olive Drab</t>
  </si>
  <si>
    <t>MOPRE-OS</t>
  </si>
  <si>
    <t>MRBE-OS</t>
  </si>
  <si>
    <t>Matte Race Blue</t>
  </si>
  <si>
    <t>MROGD-OS</t>
  </si>
  <si>
    <t>MSBMC-OS</t>
  </si>
  <si>
    <t>MSEGY-OS</t>
  </si>
  <si>
    <t>Matte Smoke Gray</t>
  </si>
  <si>
    <t>MWHTE-OS</t>
  </si>
  <si>
    <t>SEAME-OS</t>
  </si>
  <si>
    <t>Sea Metallic</t>
  </si>
  <si>
    <t>SKBLM-OS</t>
  </si>
  <si>
    <t>Sky Blue Metallic</t>
  </si>
  <si>
    <t>TUSKN-OS</t>
  </si>
  <si>
    <t>Tusken</t>
  </si>
  <si>
    <t>WOLND-OS</t>
  </si>
  <si>
    <t>TEBLK-SM</t>
  </si>
  <si>
    <t>TEBLK-ML</t>
  </si>
  <si>
    <t>TEBLK-LXL</t>
  </si>
  <si>
    <t>Outrider Comfort pads 7mm</t>
  </si>
  <si>
    <t>Outrider Mips Comfort pads 7mm</t>
  </si>
  <si>
    <t>Tucker comfort pads</t>
  </si>
  <si>
    <t>Arbitrator Mips Visor</t>
  </si>
  <si>
    <t>CHOR-OS</t>
  </si>
  <si>
    <t xml:space="preserve">Chopper Orange </t>
  </si>
  <si>
    <t>LAVA-OS</t>
  </si>
  <si>
    <t>Lava</t>
  </si>
  <si>
    <t>RBLUE-OS</t>
  </si>
  <si>
    <t>Race Blue</t>
  </si>
  <si>
    <t>SGRME-OS</t>
  </si>
  <si>
    <t>Arbitrator Mips Comfort pads</t>
  </si>
  <si>
    <t>Arbitrator Mips Chin pads</t>
  </si>
  <si>
    <t>TEBLK-ML17</t>
  </si>
  <si>
    <t>ML17</t>
  </si>
  <si>
    <t>TEBLK-ML25</t>
  </si>
  <si>
    <t>ML25</t>
  </si>
  <si>
    <t>TEBLK-SM25</t>
  </si>
  <si>
    <t>SM25</t>
  </si>
  <si>
    <t>TEBLK-SM32</t>
  </si>
  <si>
    <t>SM32</t>
  </si>
  <si>
    <t>Trailblazer Visor</t>
  </si>
  <si>
    <t>BARBM-OS</t>
  </si>
  <si>
    <t>BTGRY-OS</t>
  </si>
  <si>
    <t>GFGRN-OS</t>
  </si>
  <si>
    <t>Gloss Forest Green</t>
  </si>
  <si>
    <t>LILAM-OS</t>
  </si>
  <si>
    <t>Lilac Metallic</t>
  </si>
  <si>
    <t>NANI-OS</t>
  </si>
  <si>
    <t>Nani</t>
  </si>
  <si>
    <t>NOMAD-OS</t>
  </si>
  <si>
    <t>Nomad</t>
  </si>
  <si>
    <t>SGRM-OS</t>
  </si>
  <si>
    <t xml:space="preserve">Slate Gray Metallic </t>
  </si>
  <si>
    <t>SLGRY-OS</t>
  </si>
  <si>
    <t xml:space="preserve">Slate Gray </t>
  </si>
  <si>
    <t>Trailblazer Comfort Pads</t>
  </si>
  <si>
    <t>Ripper Comfort Pads Jr</t>
  </si>
  <si>
    <t>Ripper Comfort Pads</t>
  </si>
  <si>
    <t>Trailblazer Mips Comfort Pads</t>
  </si>
  <si>
    <t>Ripper Mips Comfort Pads</t>
  </si>
  <si>
    <t>Ripper Mips Comfort Pads Jr</t>
  </si>
  <si>
    <t>Dissenter Mips Comfort Pads 7 mm</t>
  </si>
  <si>
    <t xml:space="preserve">Firewall MTB </t>
  </si>
  <si>
    <t>100201-OS</t>
  </si>
  <si>
    <t>100433-OS</t>
  </si>
  <si>
    <t>Clear/Matte Crystal Black/Fluo Fade</t>
  </si>
  <si>
    <t>101534-OS</t>
  </si>
  <si>
    <t>Clear/Matte Bronco White/Bronco Fade</t>
  </si>
  <si>
    <t>105025-OS</t>
  </si>
  <si>
    <t>Clear/Matte Chopper Orange/ Black</t>
  </si>
  <si>
    <t>108135-OS</t>
  </si>
  <si>
    <t>Clear/Matte Crystal Purple/Purple Fade</t>
  </si>
  <si>
    <t>109059-OS</t>
  </si>
  <si>
    <t>Clear/Panther/Panther Fade</t>
  </si>
  <si>
    <t>Firewall MTB Lens RIG Reflect</t>
  </si>
  <si>
    <t>Firewall MTB Lens RIG</t>
  </si>
  <si>
    <t>Firewall MTB Lens</t>
  </si>
  <si>
    <t>MBLK-48/53</t>
  </si>
  <si>
    <t>48/53</t>
  </si>
  <si>
    <t>MBLK-53/61</t>
  </si>
  <si>
    <t>53/61</t>
  </si>
  <si>
    <t>TEBK-48/53</t>
  </si>
  <si>
    <t>TEBK-53/61</t>
  </si>
  <si>
    <t>BRWHT-SM</t>
  </si>
  <si>
    <t>BRWHT-ML</t>
  </si>
  <si>
    <t>BRWHT-LXL</t>
  </si>
  <si>
    <t>DUSK-SM</t>
  </si>
  <si>
    <t>DUSK-ML</t>
  </si>
  <si>
    <t>DUSK-LXL</t>
  </si>
  <si>
    <t>LAVA-SM</t>
  </si>
  <si>
    <t>LAVA-ML</t>
  </si>
  <si>
    <t>LAVA-LXL</t>
  </si>
  <si>
    <t>LUSH-SM</t>
  </si>
  <si>
    <t>Lush</t>
  </si>
  <si>
    <t>LUSH-ML</t>
  </si>
  <si>
    <t>LUSH-LXL</t>
  </si>
  <si>
    <t>MBLCK-SM</t>
  </si>
  <si>
    <t>MBLCK-ML</t>
  </si>
  <si>
    <t>MBLCK-LXL</t>
  </si>
  <si>
    <t>NANI-SM</t>
  </si>
  <si>
    <t>NANI-ML</t>
  </si>
  <si>
    <t>NANI-LXL</t>
  </si>
  <si>
    <t>Bushwhacker 2Vi Mips Visor</t>
  </si>
  <si>
    <t>Commuter Comfort Pads 5mm</t>
  </si>
  <si>
    <t>Commuter Comfort Pads 7mm</t>
  </si>
  <si>
    <t>Commuter Mips Comfort Pads 5mm</t>
  </si>
  <si>
    <t>Commuter Mips Comfort Pads 7mm</t>
  </si>
  <si>
    <t>Promuter Mips Comfort Pads 5mm</t>
  </si>
  <si>
    <t>Promuter Mips Comfort Pads 7mm</t>
  </si>
  <si>
    <t>Promuter Mips Light</t>
  </si>
  <si>
    <t>Promuter Mips Charging Cable</t>
  </si>
  <si>
    <t>Bushwhacker 2Vi Mips Front pad 12mm</t>
  </si>
  <si>
    <t>Bushwhacker 2Vi Mips Front pad 16mm</t>
  </si>
  <si>
    <t>Falconer 2Vi Mips Front pad 8mm</t>
  </si>
  <si>
    <t>Falconer 2Vi Mips Front pad 12mm</t>
  </si>
  <si>
    <t>Tucker 2Vi Mips Pads</t>
  </si>
  <si>
    <t>Redeemer 2Vi Mips pads</t>
  </si>
  <si>
    <t>Crossfire Hybrid LS Jersey M</t>
  </si>
  <si>
    <t>Crossfire Cargo Bib Shorts M</t>
  </si>
  <si>
    <t>Sweet Shorts M</t>
  </si>
  <si>
    <t>Hunter Rain Jacket</t>
  </si>
  <si>
    <t>Hunter Shirt M</t>
  </si>
  <si>
    <t>77102-S</t>
  </si>
  <si>
    <t xml:space="preserve">Woodland </t>
  </si>
  <si>
    <t>77102-M</t>
  </si>
  <si>
    <t>77102-L</t>
  </si>
  <si>
    <t>77102-XL</t>
  </si>
  <si>
    <t>Hunter LS Jersey M</t>
  </si>
  <si>
    <t>10003-S</t>
  </si>
  <si>
    <t>10003-M</t>
  </si>
  <si>
    <t>10003-L</t>
  </si>
  <si>
    <t>10003-XL</t>
  </si>
  <si>
    <t>58001-S</t>
  </si>
  <si>
    <t>Dark Red</t>
  </si>
  <si>
    <t>58001-M</t>
  </si>
  <si>
    <t>58001-L</t>
  </si>
  <si>
    <t>58001-XL</t>
  </si>
  <si>
    <t>Hunter SS Jersey M</t>
  </si>
  <si>
    <t>21101-S</t>
  </si>
  <si>
    <t xml:space="preserve">Tusken </t>
  </si>
  <si>
    <t>21101-M</t>
  </si>
  <si>
    <t>21101-L</t>
  </si>
  <si>
    <t>21101-XL</t>
  </si>
  <si>
    <t>56500-S</t>
  </si>
  <si>
    <t>Blush</t>
  </si>
  <si>
    <t>56500-M</t>
  </si>
  <si>
    <t>56500-L</t>
  </si>
  <si>
    <t>56500-XL</t>
  </si>
  <si>
    <t>Hunter Roller Shorts M</t>
  </si>
  <si>
    <t>Hunter LS Jersey W</t>
  </si>
  <si>
    <t>10003-XS</t>
  </si>
  <si>
    <t>56003-XS</t>
  </si>
  <si>
    <t xml:space="preserve">Rosebrown </t>
  </si>
  <si>
    <t>56003-S</t>
  </si>
  <si>
    <t>56003-M</t>
  </si>
  <si>
    <t>56003-L</t>
  </si>
  <si>
    <t>56500-XS</t>
  </si>
  <si>
    <t>58001-XS</t>
  </si>
  <si>
    <t>Hunter SS Jersey W</t>
  </si>
  <si>
    <t>55504-XS</t>
  </si>
  <si>
    <t>89001-XS</t>
  </si>
  <si>
    <t xml:space="preserve">Panther </t>
  </si>
  <si>
    <t>89001-S</t>
  </si>
  <si>
    <t>89001-M</t>
  </si>
  <si>
    <t>89001-L</t>
  </si>
  <si>
    <t>Hunter Roller Shorts W</t>
  </si>
  <si>
    <t>Hunter Merino SS Jersey M</t>
  </si>
  <si>
    <t>Hunter Merino SS Jersey W</t>
  </si>
  <si>
    <t>77102-XS</t>
  </si>
  <si>
    <t>Hunter SS Jersey Jr</t>
  </si>
  <si>
    <t>56500-128</t>
  </si>
  <si>
    <t>56500-140</t>
  </si>
  <si>
    <t>56500-152</t>
  </si>
  <si>
    <t>56500-164</t>
  </si>
  <si>
    <t>78001-128</t>
  </si>
  <si>
    <t>78001-140</t>
  </si>
  <si>
    <t>78001-152</t>
  </si>
  <si>
    <t>78001-164</t>
  </si>
  <si>
    <t>88300-128</t>
  </si>
  <si>
    <t>88300-140</t>
  </si>
  <si>
    <t>88300-152</t>
  </si>
  <si>
    <t>88300-164</t>
  </si>
  <si>
    <t>89001-128</t>
  </si>
  <si>
    <t>89001-140</t>
  </si>
  <si>
    <t>89001-152</t>
  </si>
  <si>
    <t>89001-164</t>
  </si>
  <si>
    <t>99901-128</t>
  </si>
  <si>
    <t>99901-140</t>
  </si>
  <si>
    <t>99901-152</t>
  </si>
  <si>
    <t>99901-164</t>
  </si>
  <si>
    <t>Sweet Tee Jr</t>
  </si>
  <si>
    <t>Hunter Pants Jr</t>
  </si>
  <si>
    <t>58001-128</t>
  </si>
  <si>
    <t>58001-140</t>
  </si>
  <si>
    <t>58001-152</t>
  </si>
  <si>
    <t>58001-164</t>
  </si>
  <si>
    <t>Hunter Shorts Jr</t>
  </si>
  <si>
    <t>Hunter Warm Gloves M</t>
  </si>
  <si>
    <t>Hunter Light Gloves M</t>
  </si>
  <si>
    <t>Hunter Light Gloves W</t>
  </si>
  <si>
    <t>Hunter Gloves M</t>
  </si>
  <si>
    <t>88101-S</t>
  </si>
  <si>
    <t xml:space="preserve">Flare </t>
  </si>
  <si>
    <t>88101-M</t>
  </si>
  <si>
    <t>88101-L</t>
  </si>
  <si>
    <t>88101-XL</t>
  </si>
  <si>
    <t>Hunter Gloves W</t>
  </si>
  <si>
    <t>Hunter Socks</t>
  </si>
  <si>
    <t>77102-3537</t>
  </si>
  <si>
    <t>77102-3840</t>
  </si>
  <si>
    <t>77102-4143</t>
  </si>
  <si>
    <t>77102-4446</t>
  </si>
  <si>
    <t>Hunter Merino Hybrid LS Jersey M</t>
  </si>
  <si>
    <t>76000-XL</t>
  </si>
  <si>
    <t>Crossfire Hybrid LS Jersey W</t>
  </si>
  <si>
    <t>77150-XS</t>
  </si>
  <si>
    <t>Yellow Lime</t>
  </si>
  <si>
    <t>77150-S</t>
  </si>
  <si>
    <t>77150-M</t>
  </si>
  <si>
    <t>77150-L</t>
  </si>
  <si>
    <t>Crossfire Cargo Bib Shorts W</t>
  </si>
  <si>
    <t>Hunter Merino Socks</t>
  </si>
  <si>
    <t>Crossfire SS Jersey M</t>
  </si>
  <si>
    <t>77150-XL</t>
  </si>
  <si>
    <t>Crossfire SS Jersey W</t>
  </si>
  <si>
    <t>Hunter Merino Hybrid LS Jersey W</t>
  </si>
  <si>
    <t>77202-XS</t>
  </si>
  <si>
    <t>Lichen</t>
  </si>
  <si>
    <t>77202-S</t>
  </si>
  <si>
    <t>77202-M</t>
  </si>
  <si>
    <t>77202-L</t>
  </si>
  <si>
    <t>Hunter LS Jersey Jr</t>
  </si>
  <si>
    <t>10003-128</t>
  </si>
  <si>
    <t>10003-140</t>
  </si>
  <si>
    <t>10003-152</t>
  </si>
  <si>
    <t>10003-164</t>
  </si>
  <si>
    <t>Hunter Pro Gloves M</t>
  </si>
  <si>
    <t>Hunter Merino Socks Jr</t>
  </si>
  <si>
    <t>10001-3436</t>
  </si>
  <si>
    <t>88300-3436</t>
  </si>
  <si>
    <t>99901-3436</t>
  </si>
  <si>
    <t>Hunter Gloves Jr</t>
  </si>
  <si>
    <t>58001-JR-S</t>
  </si>
  <si>
    <t>JR-S</t>
  </si>
  <si>
    <t>58001-JR-M</t>
  </si>
  <si>
    <t>JR-M</t>
  </si>
  <si>
    <t>58001-JR-L</t>
  </si>
  <si>
    <t>JR-L</t>
  </si>
  <si>
    <t>78001-JR-S</t>
  </si>
  <si>
    <t>78001-JR-M</t>
  </si>
  <si>
    <t>78001-JR-L</t>
  </si>
  <si>
    <t>89001-JR-L</t>
  </si>
  <si>
    <t>89001-JR-S</t>
  </si>
  <si>
    <t>89001-JR-M</t>
  </si>
  <si>
    <t>99901-JR-S</t>
  </si>
  <si>
    <t>99901-JR-M</t>
  </si>
  <si>
    <t>99901-JR-L</t>
  </si>
  <si>
    <t>Crossfire Softshell Jacket M</t>
  </si>
  <si>
    <t>Crossfire Softshell Jacket W</t>
  </si>
  <si>
    <t>Hunter MTB LS Jersey M</t>
  </si>
  <si>
    <t>Hunter MTB LS Jersey W</t>
  </si>
  <si>
    <t>Hunter Hooded Wind Jacket</t>
  </si>
  <si>
    <t>21101-XS</t>
  </si>
  <si>
    <t>Hunter Slashed Shorts M</t>
  </si>
  <si>
    <t>Hunter Slashed Shorts W</t>
  </si>
  <si>
    <t>56002-XS</t>
  </si>
  <si>
    <t xml:space="preserve">Dark Rose </t>
  </si>
  <si>
    <t>56002-S</t>
  </si>
  <si>
    <t>56002-M</t>
  </si>
  <si>
    <t>56002-L</t>
  </si>
  <si>
    <t>SEGRY-XS</t>
  </si>
  <si>
    <t>SEGRY-S</t>
  </si>
  <si>
    <t>SEGRY-M</t>
  </si>
  <si>
    <t>SEGRY-L</t>
  </si>
  <si>
    <t>Enduro Race Vest</t>
  </si>
  <si>
    <t>Knee Guards Light Jr</t>
  </si>
  <si>
    <t>Elbow Guards Light Jr</t>
  </si>
  <si>
    <t>Dissenter Mips Helmet</t>
  </si>
  <si>
    <t>MEAME-LXL</t>
  </si>
  <si>
    <t>MFGRN-SM</t>
  </si>
  <si>
    <t>MFGRN-ML</t>
  </si>
  <si>
    <t>MFGRN-LXL</t>
  </si>
  <si>
    <t>MSGMC-SM</t>
  </si>
  <si>
    <t>MSGMC-ML</t>
  </si>
  <si>
    <t>MSGMC-LXL</t>
  </si>
  <si>
    <t>SEAME-SM</t>
  </si>
  <si>
    <t>SEAME-ML</t>
  </si>
  <si>
    <t>SEAME-LXL</t>
  </si>
  <si>
    <t>SGMFL-SM</t>
  </si>
  <si>
    <t>Slate Gray Metallic/Fluo</t>
  </si>
  <si>
    <t>SGMFL-ML</t>
  </si>
  <si>
    <t>SGMFL-LXL</t>
  </si>
  <si>
    <t>TUSKN-LXL</t>
  </si>
  <si>
    <t>TUSKN-ML</t>
  </si>
  <si>
    <t>TUSKN-SM</t>
  </si>
  <si>
    <t>Arbitrator Mips Helmet</t>
  </si>
  <si>
    <t>BWHNC-SM</t>
  </si>
  <si>
    <t>Bronco White/Natural Carbon</t>
  </si>
  <si>
    <t>BWHNC-ML</t>
  </si>
  <si>
    <t>CORNC-SM</t>
  </si>
  <si>
    <t>Chopper Orange / Natural Carbon</t>
  </si>
  <si>
    <t>CORNC-ML</t>
  </si>
  <si>
    <t>DPUNC-SM</t>
  </si>
  <si>
    <t>Deep Purple/Natural Carbon</t>
  </si>
  <si>
    <t>DPUNC-ML</t>
  </si>
  <si>
    <t>MBKNC-SM</t>
  </si>
  <si>
    <t>Matte Black/Natural Carbon</t>
  </si>
  <si>
    <t>MBKNC-ML</t>
  </si>
  <si>
    <t>MFLNC-SM</t>
  </si>
  <si>
    <t>Matte Fluo/Natural Carbon</t>
  </si>
  <si>
    <t>MFLNC-ML</t>
  </si>
  <si>
    <t>NGRNC-SM</t>
  </si>
  <si>
    <t>Nardo Gray / Natural Carbon</t>
  </si>
  <si>
    <t>NGRNC-ML</t>
  </si>
  <si>
    <t>RBNCN-SM</t>
  </si>
  <si>
    <t>Race Blue/Natural Carbon</t>
  </si>
  <si>
    <t>RBNCN-ML</t>
  </si>
  <si>
    <t>Dissenter Helmet Jr</t>
  </si>
  <si>
    <t>DALIM-XSS</t>
  </si>
  <si>
    <t>DALIM-SM</t>
  </si>
  <si>
    <t>MBLCK-XSS</t>
  </si>
  <si>
    <t>MFLUO-XSS</t>
  </si>
  <si>
    <t>MFLUO-SM</t>
  </si>
  <si>
    <t>MNGRY-XSS</t>
  </si>
  <si>
    <t>MOPRE-XSS</t>
  </si>
  <si>
    <t>MRBCO-XSS</t>
  </si>
  <si>
    <t>Matte Race Blue/Cody Orange</t>
  </si>
  <si>
    <t>MRBCO-SM</t>
  </si>
  <si>
    <t>SKBLM-XSS</t>
  </si>
  <si>
    <t>SKBLM-SM</t>
  </si>
  <si>
    <t>Outrider Mips Helmet</t>
  </si>
  <si>
    <t>BARBM-S</t>
  </si>
  <si>
    <t>BARBM-M</t>
  </si>
  <si>
    <t>BARBM-L</t>
  </si>
  <si>
    <t>BGRRG-S</t>
  </si>
  <si>
    <t>BGRRG-M</t>
  </si>
  <si>
    <t>BGRRG-L</t>
  </si>
  <si>
    <t>BLKME-S</t>
  </si>
  <si>
    <t xml:space="preserve">Black Metallic </t>
  </si>
  <si>
    <t>BLKME-M</t>
  </si>
  <si>
    <t>BLKME-L</t>
  </si>
  <si>
    <t>BRWHT-S</t>
  </si>
  <si>
    <t>BRWHT-M</t>
  </si>
  <si>
    <t>BRWHT-L</t>
  </si>
  <si>
    <t>BUORE-S</t>
  </si>
  <si>
    <t xml:space="preserve">Burning Orange </t>
  </si>
  <si>
    <t>BUORE-M</t>
  </si>
  <si>
    <t>BUORE-L</t>
  </si>
  <si>
    <t>DUSK-S</t>
  </si>
  <si>
    <t>DUSK-M</t>
  </si>
  <si>
    <t>DUSK-L</t>
  </si>
  <si>
    <t>FLARM-S</t>
  </si>
  <si>
    <t>Flare Metallic</t>
  </si>
  <si>
    <t>FLARM-M</t>
  </si>
  <si>
    <t>FLARM-L</t>
  </si>
  <si>
    <t>GFGRN-S</t>
  </si>
  <si>
    <t>GFGRN-M</t>
  </si>
  <si>
    <t>GFGRN-L</t>
  </si>
  <si>
    <t>GMBLU-S</t>
  </si>
  <si>
    <t>GMBLU-M</t>
  </si>
  <si>
    <t>GMBLU-L</t>
  </si>
  <si>
    <t>LAVA-S</t>
  </si>
  <si>
    <t>LAVA-M</t>
  </si>
  <si>
    <t>LAVA-L</t>
  </si>
  <si>
    <t>LUSH-S</t>
  </si>
  <si>
    <t>LUSH-M</t>
  </si>
  <si>
    <t>LUSH-L</t>
  </si>
  <si>
    <t>MBL20-S</t>
  </si>
  <si>
    <t>MBL20-M</t>
  </si>
  <si>
    <t>MBL20-L</t>
  </si>
  <si>
    <t>MBLCK-S</t>
  </si>
  <si>
    <t>MBLCK-M</t>
  </si>
  <si>
    <t>MBLCK-L</t>
  </si>
  <si>
    <t>MCHOR-S</t>
  </si>
  <si>
    <t>MCHOR-M</t>
  </si>
  <si>
    <t>MCHOR-L</t>
  </si>
  <si>
    <t>MEAME-S</t>
  </si>
  <si>
    <t>MEAME-M</t>
  </si>
  <si>
    <t>MEAME-L</t>
  </si>
  <si>
    <t>MNAVY-S</t>
  </si>
  <si>
    <t>MNAVY-M</t>
  </si>
  <si>
    <t>MNAVY-L</t>
  </si>
  <si>
    <t>MNGRY-S</t>
  </si>
  <si>
    <t>MNGRY-M</t>
  </si>
  <si>
    <t>MNGRY-L</t>
  </si>
  <si>
    <t>MOEDB-S</t>
  </si>
  <si>
    <t>MOEDB-M</t>
  </si>
  <si>
    <t>MOEDB-L</t>
  </si>
  <si>
    <t>MOWHT-S</t>
  </si>
  <si>
    <t>Matte Off-White</t>
  </si>
  <si>
    <t>MOWHT-M</t>
  </si>
  <si>
    <t>MOWHT-L</t>
  </si>
  <si>
    <t>MSBMC-S</t>
  </si>
  <si>
    <t>MSBMC-M</t>
  </si>
  <si>
    <t>MSBMC-L</t>
  </si>
  <si>
    <t>MSGMC-S</t>
  </si>
  <si>
    <t>MSGMC-M</t>
  </si>
  <si>
    <t>MSGMC-L</t>
  </si>
  <si>
    <t>MTURQ-S</t>
  </si>
  <si>
    <t>MTURQ-M</t>
  </si>
  <si>
    <t>MTURQ-L</t>
  </si>
  <si>
    <t>MWHTE-S</t>
  </si>
  <si>
    <t>MWHTE-M</t>
  </si>
  <si>
    <t>MWHTE-L</t>
  </si>
  <si>
    <t>SGMFL-S</t>
  </si>
  <si>
    <t>SGMFL-M</t>
  </si>
  <si>
    <t>SGMFL-L</t>
  </si>
  <si>
    <t>WOLND-S</t>
  </si>
  <si>
    <t>WOLND-M</t>
  </si>
  <si>
    <t>WOLND-L</t>
  </si>
  <si>
    <t>Strutter Helmet</t>
  </si>
  <si>
    <t>GCHOR-SM</t>
  </si>
  <si>
    <t>Gloss Chopper Orange</t>
  </si>
  <si>
    <t>GCHOR-ML</t>
  </si>
  <si>
    <t>GCHOR-LXL</t>
  </si>
  <si>
    <t>GFRED-SM</t>
  </si>
  <si>
    <t>Gloss Fiery Red</t>
  </si>
  <si>
    <t>GFRED-ML</t>
  </si>
  <si>
    <t>GFRED-LXL</t>
  </si>
  <si>
    <t>GLIAQM-SM</t>
  </si>
  <si>
    <t>Gloss Light Aquamarine</t>
  </si>
  <si>
    <t>GLIAQM-ML</t>
  </si>
  <si>
    <t>GLIAQM-LXL</t>
  </si>
  <si>
    <t>GSPNT-LXL</t>
  </si>
  <si>
    <t xml:space="preserve">Gloss Panther </t>
  </si>
  <si>
    <t>GSPNT-ML</t>
  </si>
  <si>
    <t>GSPNT-SM</t>
  </si>
  <si>
    <t>GSPRD-LXL</t>
  </si>
  <si>
    <t xml:space="preserve">Gloss Poppy Red </t>
  </si>
  <si>
    <t>GSPRD-ML</t>
  </si>
  <si>
    <t>GSPRD-SM</t>
  </si>
  <si>
    <t>MFGMC-SM</t>
  </si>
  <si>
    <t>Matte Forest Green Metallic</t>
  </si>
  <si>
    <t>MFGMC-ML</t>
  </si>
  <si>
    <t>MFGMC-LXL</t>
  </si>
  <si>
    <t>MFLUO-ML</t>
  </si>
  <si>
    <t>MFLUO-LXL</t>
  </si>
  <si>
    <t>NAYME-SM</t>
  </si>
  <si>
    <t>Navy Metallic</t>
  </si>
  <si>
    <t>NAYME-ML</t>
  </si>
  <si>
    <t>NAYME-LXL</t>
  </si>
  <si>
    <t>NEOBL-SM</t>
  </si>
  <si>
    <t>Neon Blue</t>
  </si>
  <si>
    <t>NEOBL-ML</t>
  </si>
  <si>
    <t>NEOBL-LXL</t>
  </si>
  <si>
    <t>NEOPI-SM</t>
  </si>
  <si>
    <t>Neon Pink</t>
  </si>
  <si>
    <t>NEOPI-ML</t>
  </si>
  <si>
    <t>NEOPI-LXL</t>
  </si>
  <si>
    <t>RBLUE-SM</t>
  </si>
  <si>
    <t>RBLUE-ML</t>
  </si>
  <si>
    <t>RBLUE-LXL</t>
  </si>
  <si>
    <t>SHRED-SM</t>
  </si>
  <si>
    <t>Scorch Red</t>
  </si>
  <si>
    <t>SHRED-ML</t>
  </si>
  <si>
    <t>SHRED-LXL</t>
  </si>
  <si>
    <t>Trailblazer Mips Helmet</t>
  </si>
  <si>
    <t>GFGRN-SM</t>
  </si>
  <si>
    <t>GFGRN-ML</t>
  </si>
  <si>
    <t>LILAM-SM</t>
  </si>
  <si>
    <t>LILAM-ML</t>
  </si>
  <si>
    <t>LILAM-LXL</t>
  </si>
  <si>
    <t>SGRBO-SM</t>
  </si>
  <si>
    <t>Slate Gray/Burning Orange</t>
  </si>
  <si>
    <t>SGRBO-ML</t>
  </si>
  <si>
    <t>SGRBO-LXL</t>
  </si>
  <si>
    <t>Ripper Helmet</t>
  </si>
  <si>
    <t>BGRG-53/61</t>
  </si>
  <si>
    <t>BRWT-53/61</t>
  </si>
  <si>
    <t>BUOR-53/61</t>
  </si>
  <si>
    <t>DPMC-53/61</t>
  </si>
  <si>
    <t>DUSK-53/61</t>
  </si>
  <si>
    <t>FLRM-53/61</t>
  </si>
  <si>
    <t>LAVA-53/61</t>
  </si>
  <si>
    <t>LIAM-53/61</t>
  </si>
  <si>
    <t>MAQM-53/61</t>
  </si>
  <si>
    <t>MTRQ-53/61</t>
  </si>
  <si>
    <t>MWHT-53/61</t>
  </si>
  <si>
    <t>PNTH-53/61</t>
  </si>
  <si>
    <t>SAME-53/61</t>
  </si>
  <si>
    <t>SGRM-53/61</t>
  </si>
  <si>
    <t>TSKN-53/61</t>
  </si>
  <si>
    <t>WOLD-53/61</t>
  </si>
  <si>
    <t>Ripper Mips Helmet</t>
  </si>
  <si>
    <t>MFGN-53/61</t>
  </si>
  <si>
    <t>MSBM-53/61</t>
  </si>
  <si>
    <t>MSGM-53/61</t>
  </si>
  <si>
    <t>Ripper Helmet Jr</t>
  </si>
  <si>
    <t>BLTI-48/53</t>
  </si>
  <si>
    <t>Black Tie</t>
  </si>
  <si>
    <t>DLIM-48/53</t>
  </si>
  <si>
    <t>GLBM-48/53</t>
  </si>
  <si>
    <t xml:space="preserve">Glacier Blue Metallic </t>
  </si>
  <si>
    <t>MFLU-48/53</t>
  </si>
  <si>
    <t>MRBE-48/53</t>
  </si>
  <si>
    <t>MROP-48/53</t>
  </si>
  <si>
    <t>MTRQ-48/53</t>
  </si>
  <si>
    <t>MWHT-48/53</t>
  </si>
  <si>
    <t>NGFL-48/53</t>
  </si>
  <si>
    <t xml:space="preserve">Nardo Gray / Fluo </t>
  </si>
  <si>
    <t>PNTH-48/53</t>
  </si>
  <si>
    <t>RGLD-48/53</t>
  </si>
  <si>
    <t>Rose Gold</t>
  </si>
  <si>
    <t>SAME-48/53</t>
  </si>
  <si>
    <t>SBLM-48/53</t>
  </si>
  <si>
    <t xml:space="preserve">Sky Blue Metallic </t>
  </si>
  <si>
    <t>SGRM-48/53</t>
  </si>
  <si>
    <t>TAME-48/53</t>
  </si>
  <si>
    <t>Taffy Metallic</t>
  </si>
  <si>
    <t>WOLD-48/53</t>
  </si>
  <si>
    <t>Ripper Mips Helmet Jr</t>
  </si>
  <si>
    <t>Rocker Helmet</t>
  </si>
  <si>
    <t>GSMRK-LXL</t>
  </si>
  <si>
    <t>Gloss Shamrock</t>
  </si>
  <si>
    <t>GSMRK-ML</t>
  </si>
  <si>
    <t>MAQMM-ML</t>
  </si>
  <si>
    <t>Matte Aquamarine Metallic</t>
  </si>
  <si>
    <t>MAQMM-LXL</t>
  </si>
  <si>
    <t>MCHORM-ML</t>
  </si>
  <si>
    <t>Matte Chopper Orange Metallic</t>
  </si>
  <si>
    <t>MCHORM-LXL</t>
  </si>
  <si>
    <t>MFLU-ML</t>
  </si>
  <si>
    <t>MFLU-LXL</t>
  </si>
  <si>
    <t>MFRMC-ML</t>
  </si>
  <si>
    <t>Matte Fiery Red Metallic</t>
  </si>
  <si>
    <t>MFRMC-LXL</t>
  </si>
  <si>
    <t>MRBMC-ML</t>
  </si>
  <si>
    <t>Matte Race Blue Metallic</t>
  </si>
  <si>
    <t>MRBMC-LXL</t>
  </si>
  <si>
    <t>SASGR-ML</t>
  </si>
  <si>
    <t xml:space="preserve">Sassy Green </t>
  </si>
  <si>
    <t>SASGR-LXL</t>
  </si>
  <si>
    <t>Rocker FF Helmet</t>
  </si>
  <si>
    <t>Wanderer II Helmet</t>
  </si>
  <si>
    <t>GLBOR-SM</t>
  </si>
  <si>
    <t xml:space="preserve">Gloss Burning Orange </t>
  </si>
  <si>
    <t>GLBOR-ML</t>
  </si>
  <si>
    <t>GLBOR-LXL</t>
  </si>
  <si>
    <t>GSMRK-SM</t>
  </si>
  <si>
    <t>SASGR-SM</t>
  </si>
  <si>
    <t>Seeker Helmet</t>
  </si>
  <si>
    <t>DUSK-48/53</t>
  </si>
  <si>
    <t>FLRM-48/53</t>
  </si>
  <si>
    <t>LAVA-48/53</t>
  </si>
  <si>
    <t>MFLU-53/61</t>
  </si>
  <si>
    <t>SBLM-53/61</t>
  </si>
  <si>
    <t>Seeker Mips Helmet</t>
  </si>
  <si>
    <t>Ripper Mips CPSC Helmet JR</t>
  </si>
  <si>
    <t>Bushwhacker 2Vi Mips Helmet</t>
  </si>
  <si>
    <t>NOMAD-SM</t>
  </si>
  <si>
    <t>NOMAD-ML</t>
  </si>
  <si>
    <t>NOMAD-LXL</t>
  </si>
  <si>
    <t>Falconer 2Vi Mips Helmet</t>
  </si>
  <si>
    <t>SAWHT-SM</t>
  </si>
  <si>
    <t>SAWHT-ML</t>
  </si>
  <si>
    <t>SAWHT-LXL</t>
  </si>
  <si>
    <t>HARLQ-SM</t>
  </si>
  <si>
    <t>Harlequin</t>
  </si>
  <si>
    <t>HARLQ-ML</t>
  </si>
  <si>
    <t>HARLQ-LXL</t>
  </si>
  <si>
    <t>Commuter Helmet</t>
  </si>
  <si>
    <t>Commuter Mips Helmet</t>
  </si>
  <si>
    <t>Promuter Mips Helmet</t>
  </si>
  <si>
    <t>Falconer Aero 2Vi Mips Helmet TE</t>
  </si>
  <si>
    <t>UXYLW-SM</t>
  </si>
  <si>
    <t>Uno-X Yellow</t>
  </si>
  <si>
    <t>UXYLW-ML</t>
  </si>
  <si>
    <t>UXYLW-LXL</t>
  </si>
  <si>
    <t xml:space="preserve">Falconer Aero 2Vi Mips BikeScan </t>
  </si>
  <si>
    <t>MASND-SM</t>
  </si>
  <si>
    <t>Matte Sand</t>
  </si>
  <si>
    <t>MASND-ML</t>
  </si>
  <si>
    <t>MASND-LXL</t>
  </si>
  <si>
    <t>Falconer Aero 2Vi MIPS PNS Helmet</t>
  </si>
  <si>
    <t>CLST-SM</t>
  </si>
  <si>
    <t>Celeste</t>
  </si>
  <si>
    <t>CLST-ML</t>
  </si>
  <si>
    <t>CLST-LXL</t>
  </si>
  <si>
    <t>EARTH-SM</t>
  </si>
  <si>
    <t xml:space="preserve">Earth </t>
  </si>
  <si>
    <t>EARTH-ML</t>
  </si>
  <si>
    <t>EARTH-LXL</t>
  </si>
  <si>
    <t>OFWHT-SM</t>
  </si>
  <si>
    <t>Off White</t>
  </si>
  <si>
    <t>OFWHT-ML</t>
  </si>
  <si>
    <t>OFWHT-LXL</t>
  </si>
  <si>
    <t>RUST-SM</t>
  </si>
  <si>
    <t>RUST-ML</t>
  </si>
  <si>
    <t>RUST-LXL</t>
  </si>
  <si>
    <t>Redeemer 2Vi Mips Helmet</t>
  </si>
  <si>
    <t>Redeemer 2Vi Mips Helmet Uno-X</t>
  </si>
  <si>
    <t>Tucker 2Vi Mips Helmet</t>
  </si>
  <si>
    <t>095200-OS</t>
  </si>
  <si>
    <t>Obsidian Black/Matte Crystal Ochre</t>
  </si>
  <si>
    <t>099600-OS</t>
  </si>
  <si>
    <t>Obsidian Black/Gloss Crystal Tusken</t>
  </si>
  <si>
    <t>076900-OS</t>
  </si>
  <si>
    <t>RIG Emerald/Crystal Misty Turquoise</t>
  </si>
  <si>
    <t>170400-OS</t>
  </si>
  <si>
    <t>RIG Quartz/Matte Crystal Black</t>
  </si>
  <si>
    <t>170500-OS</t>
  </si>
  <si>
    <t>RIG Quartz/Matte Crystal Black Camo</t>
  </si>
  <si>
    <t>061000-OS</t>
  </si>
  <si>
    <t>RIG Topaz/Satin White</t>
  </si>
  <si>
    <t>079100-OS</t>
  </si>
  <si>
    <t>RIG Emerald/Gloss Crystal Panther</t>
  </si>
  <si>
    <t>190500-OS</t>
  </si>
  <si>
    <t>RIG Malaia/Matte Crystal Black Camo</t>
  </si>
  <si>
    <t xml:space="preserve">Durden MTB </t>
  </si>
  <si>
    <t>Durden MTB RIG Reflect</t>
  </si>
  <si>
    <t>060201-OS</t>
  </si>
  <si>
    <t>Durden MTB Lens</t>
  </si>
  <si>
    <t>Durden MTB RIG Reflect Lens</t>
  </si>
  <si>
    <t xml:space="preserve">Tachi </t>
  </si>
  <si>
    <t>090500-OS</t>
  </si>
  <si>
    <t>Obsidian Black/Matte Crystal Black Camo</t>
  </si>
  <si>
    <t>099400-OS</t>
  </si>
  <si>
    <t xml:space="preserve">Memento </t>
  </si>
  <si>
    <t>Redeemer 2Vi Mips Visor</t>
  </si>
  <si>
    <t>Smoke</t>
  </si>
  <si>
    <t>Knee Guards Light</t>
  </si>
  <si>
    <t>Elbow Guards Light</t>
  </si>
  <si>
    <t>Knee Guards Pro</t>
  </si>
  <si>
    <t>Knee Guards Pro Hard Shell</t>
  </si>
  <si>
    <t>Shin Guards Light</t>
  </si>
  <si>
    <t>Elbow Guards Pro</t>
  </si>
  <si>
    <t>Primer Mips Comfort Pads</t>
  </si>
  <si>
    <t>99902-S</t>
  </si>
  <si>
    <t>99902-M</t>
  </si>
  <si>
    <t>99902-L</t>
  </si>
  <si>
    <t>99902-XL</t>
  </si>
  <si>
    <t>99902-XS</t>
  </si>
  <si>
    <t>Hunter II Pants M</t>
  </si>
  <si>
    <t>Hunter II Pants W</t>
  </si>
  <si>
    <t>Hunter II Shorts M</t>
  </si>
  <si>
    <t>Hunter II Shorts W</t>
  </si>
  <si>
    <t>Hunter II Light Shorts M</t>
  </si>
  <si>
    <t>Sweet Polo T-Shirt M</t>
  </si>
  <si>
    <t xml:space="preserve">Sweet Sweat Pant M </t>
  </si>
  <si>
    <t>Sweet Polo T-Shirt W</t>
  </si>
  <si>
    <t>Sweet Tights W</t>
  </si>
  <si>
    <t>Primer Mips Helmet</t>
  </si>
  <si>
    <t xml:space="preserve">Fluxer Mips Helmet </t>
  </si>
  <si>
    <t xml:space="preserve">Stringer Mips Helmet </t>
  </si>
  <si>
    <t>BSTN-53/61</t>
  </si>
  <si>
    <t xml:space="preserve">Stringer Mips Helmet JR </t>
  </si>
  <si>
    <t>BTRS-48/53</t>
  </si>
  <si>
    <t xml:space="preserve">Bright Rose </t>
  </si>
  <si>
    <t>SUBL-48/53</t>
  </si>
  <si>
    <t xml:space="preserve">Surf Blue </t>
  </si>
  <si>
    <t>201019-OS</t>
  </si>
  <si>
    <t>RIG Obsidian/Satin White/Henrik 4</t>
  </si>
  <si>
    <t>161874-OS</t>
  </si>
  <si>
    <t>RIG Aquamarine/Bronco White/Ragnhild 3</t>
  </si>
  <si>
    <t>Looper Mips Helmet X Skistar</t>
  </si>
  <si>
    <t>Week 1</t>
  </si>
  <si>
    <t>Week 6</t>
  </si>
  <si>
    <t>Week 7</t>
  </si>
  <si>
    <t>Falconer Aero 2Vi Mips Helmet</t>
  </si>
  <si>
    <t>100000-SM</t>
  </si>
  <si>
    <t>100000-LXL</t>
  </si>
  <si>
    <t>240000-SM</t>
  </si>
  <si>
    <t>240000-LXL</t>
  </si>
  <si>
    <t>Dissenter (+Jr) Comfort Pads 7 mm</t>
  </si>
  <si>
    <t>TEBLK-XSS</t>
  </si>
  <si>
    <t>CNPNK-OS</t>
  </si>
  <si>
    <t xml:space="preserve">Candy Pink </t>
  </si>
  <si>
    <t xml:space="preserve">Seeker / Stringer Comfort Pads </t>
  </si>
  <si>
    <t>Falconer Aero 2Vi Mips Aerocovers</t>
  </si>
  <si>
    <t xml:space="preserve">Seeker / Stringer Mips Comfort Pads </t>
  </si>
  <si>
    <t>Fluxer Mips Front Comfort Pads 8mm</t>
  </si>
  <si>
    <t>Adapter Earpads</t>
  </si>
  <si>
    <t xml:space="preserve">Primer Visor </t>
  </si>
  <si>
    <t>Ripper Visor (+JR)</t>
  </si>
  <si>
    <t>MBLK-OS</t>
  </si>
  <si>
    <t>MTRQ-OS</t>
  </si>
  <si>
    <t>MWHT-OS</t>
  </si>
  <si>
    <t>PNTH-OS</t>
  </si>
  <si>
    <t>SBLM-OS</t>
  </si>
  <si>
    <t>TAME-OS</t>
  </si>
  <si>
    <t>TSKN-OS</t>
  </si>
  <si>
    <t>WOLD-OS</t>
  </si>
  <si>
    <t>Stringer Visor (+JR)</t>
  </si>
  <si>
    <t>BSTN-OS</t>
  </si>
  <si>
    <t>BTRS-OS</t>
  </si>
  <si>
    <t>SUBL-OS</t>
  </si>
  <si>
    <t>BLTDY-XSS</t>
  </si>
  <si>
    <t xml:space="preserve">Black Teddy </t>
  </si>
  <si>
    <t>BLTDY-SM</t>
  </si>
  <si>
    <t>CNPNK-XSS</t>
  </si>
  <si>
    <t>CNPNK-SM</t>
  </si>
  <si>
    <t>GRPHT-XXL</t>
  </si>
  <si>
    <t xml:space="preserve">Graphite </t>
  </si>
  <si>
    <t>GRPHT-SM</t>
  </si>
  <si>
    <t>GRPHT-ML</t>
  </si>
  <si>
    <t>GRPHT-LXL</t>
  </si>
  <si>
    <t>JNPBL-XXL</t>
  </si>
  <si>
    <t xml:space="preserve">Juniper Blue </t>
  </si>
  <si>
    <t>JNPBL-SM</t>
  </si>
  <si>
    <t>JNPBL-ML</t>
  </si>
  <si>
    <t>JNPBL-LXL</t>
  </si>
  <si>
    <t>WIGRN-XXL</t>
  </si>
  <si>
    <t xml:space="preserve">Willow Green </t>
  </si>
  <si>
    <t>WIGRN-SM</t>
  </si>
  <si>
    <t>WIGRN-ML</t>
  </si>
  <si>
    <t>WIGRN-LXL</t>
  </si>
  <si>
    <t>CNPNK-ML</t>
  </si>
  <si>
    <t>CNPNK-LXL</t>
  </si>
  <si>
    <t>HK006-XSS</t>
  </si>
  <si>
    <t>RM005-XSS</t>
  </si>
  <si>
    <t>Adapter Mips Helmet</t>
  </si>
  <si>
    <t>Volata 2Vi Mips Helmet x Sander</t>
  </si>
  <si>
    <t>SA001-XSS</t>
  </si>
  <si>
    <t>Alexander Steen Olsen 001</t>
  </si>
  <si>
    <t>SA001-SM</t>
  </si>
  <si>
    <t>SA001-ML</t>
  </si>
  <si>
    <t>SA001-LXL</t>
  </si>
  <si>
    <t>201000-OS</t>
  </si>
  <si>
    <t xml:space="preserve">RIG Obsidian/Satin White </t>
  </si>
  <si>
    <t>150145-OS</t>
  </si>
  <si>
    <t>RIG Bixbite/Matte Black/Black Trace</t>
  </si>
  <si>
    <t>170101-OS</t>
  </si>
  <si>
    <t>RIG Quartz/Matte Black/Black</t>
  </si>
  <si>
    <t>205978-OS</t>
  </si>
  <si>
    <t>RIG Obsidian/Honeydew/Candy Fade</t>
  </si>
  <si>
    <t>162876-OS</t>
  </si>
  <si>
    <t>RIG Aquamarine/Crystal Graphite/Graphite Trace</t>
  </si>
  <si>
    <t>562876-OS</t>
  </si>
  <si>
    <t>RIG Aqua.+RIG Quartz/Crystal Graphite/Graphite Tra</t>
  </si>
  <si>
    <t>155978-OS</t>
  </si>
  <si>
    <t>RIG Bixbite/Honeydew/Candy Fade</t>
  </si>
  <si>
    <t>170101 -OS</t>
  </si>
  <si>
    <t>155875-OS</t>
  </si>
  <si>
    <t>RIG Bixbite/Willow Green/Willow Fade</t>
  </si>
  <si>
    <t>562874-OS</t>
  </si>
  <si>
    <t>RIG Aquamarine+RIG Quartz/Crystal Graphite/Graphit</t>
  </si>
  <si>
    <t>075875-OS</t>
  </si>
  <si>
    <t>RIG Emerald/Willow Green/Willow Fade</t>
  </si>
  <si>
    <t>572876-OS</t>
  </si>
  <si>
    <t xml:space="preserve">RIG Obsidian+RIG Quartz/Crystal Graphite/Graphite </t>
  </si>
  <si>
    <t>100100-OS</t>
  </si>
  <si>
    <t xml:space="preserve">Clear/Matte Black </t>
  </si>
  <si>
    <t xml:space="preserve">Shinobi </t>
  </si>
  <si>
    <t>810080-CNPNK-OS</t>
  </si>
  <si>
    <t>810153-BLACK-OS</t>
  </si>
  <si>
    <t>820334-54100-OS</t>
  </si>
  <si>
    <t>820391-99902-S</t>
  </si>
  <si>
    <t>820391-99902-M</t>
  </si>
  <si>
    <t>820391-99902-L</t>
  </si>
  <si>
    <t>820391-99902-XL</t>
  </si>
  <si>
    <t>820395-99901-XS</t>
  </si>
  <si>
    <t>820395-99901-S</t>
  </si>
  <si>
    <t>820395-99901-M</t>
  </si>
  <si>
    <t>820395-99901-L</t>
  </si>
  <si>
    <t>820396-99901-XS</t>
  </si>
  <si>
    <t>820396-99901-S</t>
  </si>
  <si>
    <t>820396-99901-M</t>
  </si>
  <si>
    <t>820396-99901-L</t>
  </si>
  <si>
    <t>820397-99902-XS</t>
  </si>
  <si>
    <t>820397-99902-S</t>
  </si>
  <si>
    <t>820397-99902-M</t>
  </si>
  <si>
    <t>820397-99902-L</t>
  </si>
  <si>
    <t>820439-10001-3537</t>
  </si>
  <si>
    <t>820439-10001-3840</t>
  </si>
  <si>
    <t>820439-10001-4143</t>
  </si>
  <si>
    <t>820439-10001-4446</t>
  </si>
  <si>
    <t>820439-77102-3537</t>
  </si>
  <si>
    <t>820439-77102-3840</t>
  </si>
  <si>
    <t>820439-77102-4143</t>
  </si>
  <si>
    <t>820439-77102-4446</t>
  </si>
  <si>
    <t>820439-88300-3537</t>
  </si>
  <si>
    <t>820439-88300-3840</t>
  </si>
  <si>
    <t>820439-88300-4143</t>
  </si>
  <si>
    <t>820439-88300-4446</t>
  </si>
  <si>
    <t>820439-99901-3537</t>
  </si>
  <si>
    <t>820439-99901-3840</t>
  </si>
  <si>
    <t>820439-99901-4143</t>
  </si>
  <si>
    <t>820439-99901-4446</t>
  </si>
  <si>
    <t>820447-10001-3436</t>
  </si>
  <si>
    <t>820447-88300-3436</t>
  </si>
  <si>
    <t>820447-99901-3436</t>
  </si>
  <si>
    <t>820546-10001-S</t>
  </si>
  <si>
    <t>820546-10001-M</t>
  </si>
  <si>
    <t>820546-10001-L</t>
  </si>
  <si>
    <t>820546-10001-XL</t>
  </si>
  <si>
    <t>820546-99901-S</t>
  </si>
  <si>
    <t>820546-99901-M</t>
  </si>
  <si>
    <t>820546-99901-L</t>
  </si>
  <si>
    <t>820546-99901-XL</t>
  </si>
  <si>
    <t>820548-99901-XS</t>
  </si>
  <si>
    <t>820548-99901-S</t>
  </si>
  <si>
    <t>820548-99901-M</t>
  </si>
  <si>
    <t>820548-99901-L</t>
  </si>
  <si>
    <t>835018-110101-OS</t>
  </si>
  <si>
    <t>835021-110000-OS</t>
  </si>
  <si>
    <t>835025-BLTDY-XSS</t>
  </si>
  <si>
    <t>835025-BLTDY-SM</t>
  </si>
  <si>
    <t>835026-BLTDY-XSS</t>
  </si>
  <si>
    <t>835026-BLTDY-SM</t>
  </si>
  <si>
    <t>835026-CNPNK-XSS</t>
  </si>
  <si>
    <t>835026-CNPNK-SM</t>
  </si>
  <si>
    <t>840053-GRPHT-XXL</t>
  </si>
  <si>
    <t>840053-GRPHT-SM</t>
  </si>
  <si>
    <t>840053-GRPHT-ML</t>
  </si>
  <si>
    <t>840053-GRPHT-LXL</t>
  </si>
  <si>
    <t>840053-JNPBL-XXL</t>
  </si>
  <si>
    <t>840053-JNPBL-SM</t>
  </si>
  <si>
    <t>840053-JNPBL-ML</t>
  </si>
  <si>
    <t>840053-JNPBL-LXL</t>
  </si>
  <si>
    <t>840053-WIGRN-XXL</t>
  </si>
  <si>
    <t>840053-WIGRN-SM</t>
  </si>
  <si>
    <t>840053-WIGRN-ML</t>
  </si>
  <si>
    <t>840053-WIGRN-LXL</t>
  </si>
  <si>
    <t>840084-CNPNK-SM</t>
  </si>
  <si>
    <t>840084-CNPNK-ML</t>
  </si>
  <si>
    <t>840084-CNPNK-LXL</t>
  </si>
  <si>
    <t>840084-WIGRN-SM</t>
  </si>
  <si>
    <t>840084-WIGRN-ML</t>
  </si>
  <si>
    <t>840084-WIGRN-LXL</t>
  </si>
  <si>
    <t>840092-GRPHT-SM</t>
  </si>
  <si>
    <t>840092-GRPHT-ML</t>
  </si>
  <si>
    <t>840092-GRPHT-LXL</t>
  </si>
  <si>
    <t>840092-WIGRN-SM</t>
  </si>
  <si>
    <t>840092-WIGRN-ML</t>
  </si>
  <si>
    <t>840092-WIGRN-LXL</t>
  </si>
  <si>
    <t>840094-CNPNK-SM</t>
  </si>
  <si>
    <t>840094-CNPNK-ML</t>
  </si>
  <si>
    <t>840094-CNPNK-LXL</t>
  </si>
  <si>
    <t>840094-GRPHT-SM</t>
  </si>
  <si>
    <t>840094-GRPHT-ML</t>
  </si>
  <si>
    <t>840094-GRPHT-LXL</t>
  </si>
  <si>
    <t>840094-WIGRN-SM</t>
  </si>
  <si>
    <t>840094-WIGRN-ML</t>
  </si>
  <si>
    <t>840094-WIGRN-LXL</t>
  </si>
  <si>
    <t>840095-CNPNK-SM</t>
  </si>
  <si>
    <t>840095-CNPNK-ML</t>
  </si>
  <si>
    <t>840095-CNPNK-LXL</t>
  </si>
  <si>
    <t>840097-BRWHT-SM</t>
  </si>
  <si>
    <t>840097-BRWHT-ML</t>
  </si>
  <si>
    <t>840097-BRWHT-LXL</t>
  </si>
  <si>
    <t>840101-SNWHT-SM</t>
  </si>
  <si>
    <t>840101-SNWHT-ML</t>
  </si>
  <si>
    <t>840101-SNWHT-LXL</t>
  </si>
  <si>
    <t>840102-GRPHT-SM</t>
  </si>
  <si>
    <t>840102-GRPHT-ML</t>
  </si>
  <si>
    <t>840102-GRPHT-LXL</t>
  </si>
  <si>
    <t>840102-WIGRN-SM</t>
  </si>
  <si>
    <t>840102-WIGRN-ML</t>
  </si>
  <si>
    <t>840102-WIGRN-LXL</t>
  </si>
  <si>
    <t>840103-GRPHT-SM</t>
  </si>
  <si>
    <t>840103-GRPHT-ML</t>
  </si>
  <si>
    <t>840103-GRPHT-LXL</t>
  </si>
  <si>
    <t>840103-JNPBL-SM</t>
  </si>
  <si>
    <t>840103-JNPBL-ML</t>
  </si>
  <si>
    <t>840103-JNPBL-LXL</t>
  </si>
  <si>
    <t>840103-WIGRN-SM</t>
  </si>
  <si>
    <t>840103-WIGRN-ML</t>
  </si>
  <si>
    <t>840103-WIGRN-LXL</t>
  </si>
  <si>
    <t>840104-GRPHT-SM</t>
  </si>
  <si>
    <t>840104-GRPHT-ML</t>
  </si>
  <si>
    <t>840104-GRPHT-LXL</t>
  </si>
  <si>
    <t>840104-JNPBL-SM</t>
  </si>
  <si>
    <t>840104-JNPBL-ML</t>
  </si>
  <si>
    <t>840104-JNPBL-LXL</t>
  </si>
  <si>
    <t>840104-WIGRN-SM</t>
  </si>
  <si>
    <t>840104-WIGRN-ML</t>
  </si>
  <si>
    <t>840104-WIGRN-LXL</t>
  </si>
  <si>
    <t>840106-CNPNK-XSS</t>
  </si>
  <si>
    <t>840106-CNPNK-SM</t>
  </si>
  <si>
    <t>840106-CNPNK-ML</t>
  </si>
  <si>
    <t>840106-CNPNK-LXL</t>
  </si>
  <si>
    <t>840107-HK006-XSS</t>
  </si>
  <si>
    <t>840109-RM005-XSS</t>
  </si>
  <si>
    <t>840110-BRWHT-SM</t>
  </si>
  <si>
    <t>840110-BRWHT-ML</t>
  </si>
  <si>
    <t>840110-BRWHT-LXL</t>
  </si>
  <si>
    <t>840110-CNPNK-SM</t>
  </si>
  <si>
    <t>840110-CNPNK-ML</t>
  </si>
  <si>
    <t>840110-CNPNK-LXL</t>
  </si>
  <si>
    <t>840110-DTBLK-SM</t>
  </si>
  <si>
    <t>840110-DTBLK-ML</t>
  </si>
  <si>
    <t>840110-DTBLK-LXL</t>
  </si>
  <si>
    <t>840110-GRPHT-SM</t>
  </si>
  <si>
    <t>840110-GRPHT-ML</t>
  </si>
  <si>
    <t>840110-GRPHT-LXL</t>
  </si>
  <si>
    <t>840110-JNPBL-SM</t>
  </si>
  <si>
    <t>840110-JNPBL-ML</t>
  </si>
  <si>
    <t>840110-JNPBL-LXL</t>
  </si>
  <si>
    <t>840110-WIGRN-SM</t>
  </si>
  <si>
    <t>840110-WIGRN-ML</t>
  </si>
  <si>
    <t>840110-WIGRN-LXL</t>
  </si>
  <si>
    <t>840111-SA001-XSS</t>
  </si>
  <si>
    <t>840111-SA001-SM</t>
  </si>
  <si>
    <t>840111-SA001-ML</t>
  </si>
  <si>
    <t>840111-SA001-LXL</t>
  </si>
  <si>
    <t>852032-095200-OS</t>
  </si>
  <si>
    <t>852032-099600-OS</t>
  </si>
  <si>
    <t>852043-076900-OS</t>
  </si>
  <si>
    <t>852043-170400-OS</t>
  </si>
  <si>
    <t>852049-170000-OS</t>
  </si>
  <si>
    <t>852071-061000-OS</t>
  </si>
  <si>
    <t>852071-170500-OS</t>
  </si>
  <si>
    <t>852071-201000-OS</t>
  </si>
  <si>
    <t>852074-061000-OS</t>
  </si>
  <si>
    <t>852074-079100-OS</t>
  </si>
  <si>
    <t>852074-190500-OS</t>
  </si>
  <si>
    <t>852074-201000-OS</t>
  </si>
  <si>
    <t>852078-170000-OS</t>
  </si>
  <si>
    <t>852081-170000-OS</t>
  </si>
  <si>
    <t>852087-090000-OS</t>
  </si>
  <si>
    <t>852089-150145-OS</t>
  </si>
  <si>
    <t>852089-160101-OS</t>
  </si>
  <si>
    <t>852089-170101-OS</t>
  </si>
  <si>
    <t>852089-205978-OS</t>
  </si>
  <si>
    <t>852091-150145-OS</t>
  </si>
  <si>
    <t>852091-170101-OS</t>
  </si>
  <si>
    <t>852091-205978-OS</t>
  </si>
  <si>
    <t>852102-162876-OS</t>
  </si>
  <si>
    <t>852102-170101-OS</t>
  </si>
  <si>
    <t>852104-562876-OS</t>
  </si>
  <si>
    <t>852105-150145-OS</t>
  </si>
  <si>
    <t>852105-155978-OS</t>
  </si>
  <si>
    <t>852105-170101 -OS</t>
  </si>
  <si>
    <t>852113-155875-OS</t>
  </si>
  <si>
    <t>852113-160101-OS</t>
  </si>
  <si>
    <t>852113-170101-OS</t>
  </si>
  <si>
    <t>852113-205978-OS</t>
  </si>
  <si>
    <t>852128-170101-OS</t>
  </si>
  <si>
    <t>852130-562874-OS</t>
  </si>
  <si>
    <t>852131-060101-OS</t>
  </si>
  <si>
    <t>852131-155978-OS</t>
  </si>
  <si>
    <t>852131-170101-OS</t>
  </si>
  <si>
    <t>852137-170101-OS</t>
  </si>
  <si>
    <t>852137-205978-OS</t>
  </si>
  <si>
    <t>852140-201019-OS</t>
  </si>
  <si>
    <t>852141-161874-OS</t>
  </si>
  <si>
    <t>852150-075875-OS</t>
  </si>
  <si>
    <t>852150-162876-OS</t>
  </si>
  <si>
    <t>852150-170101-OS</t>
  </si>
  <si>
    <t>852150-205978-OS</t>
  </si>
  <si>
    <t>852152-572876-OS</t>
  </si>
  <si>
    <t>852157-075875-OS</t>
  </si>
  <si>
    <t>852157-170101-OS</t>
  </si>
  <si>
    <t>852157-205978-OS</t>
  </si>
  <si>
    <t>852160-090500-OS</t>
  </si>
  <si>
    <t>852160-095200-OS</t>
  </si>
  <si>
    <t>852160-099400-OS</t>
  </si>
  <si>
    <t>852162-095200-OS</t>
  </si>
  <si>
    <t>852162-099600-OS</t>
  </si>
  <si>
    <t>852162-100100-OS</t>
  </si>
  <si>
    <t>Trailblazer Mips SD Helmet</t>
  </si>
  <si>
    <t>RSYLW-SM</t>
  </si>
  <si>
    <t>RSYLW-ML</t>
  </si>
  <si>
    <t>RSYLW-LXL</t>
  </si>
  <si>
    <t>Tucker 2Vi Mips Helmet Uno-X</t>
  </si>
  <si>
    <t>Clockwork MAX RIG Reflect (Low Bridge) SMU</t>
  </si>
  <si>
    <t>070101-OS</t>
  </si>
  <si>
    <t>RIG Emerald/Matte Black/Black</t>
  </si>
  <si>
    <t>Durden RIG Reflect (Low Bridge) SMU</t>
  </si>
  <si>
    <t>Interstellar RIG Reflect (Low Bridge) SMU</t>
  </si>
  <si>
    <t>162874-OS</t>
  </si>
  <si>
    <t xml:space="preserve">RIG Aquamarine/Crystal Graphite/Graphite Trace </t>
  </si>
  <si>
    <t>HCKPI-SM</t>
  </si>
  <si>
    <t>HCK pink - SMU</t>
  </si>
  <si>
    <t>HCKPI-ML</t>
  </si>
  <si>
    <t>HCKPI-LXL</t>
  </si>
  <si>
    <t>SKIGUTANE\PETULR : 26.02.24</t>
  </si>
  <si>
    <t>Updated February 26th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</si>
</sst>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[$-F800]dddd\,\ mmmm\ dd\,\ yyyy"/>
  </numFmts>
  <fonts count="5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</font>
    <font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theme="1"/>
      <name val="Calibri (Body)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 (Body)"/>
    </font>
    <font>
      <b/>
      <sz val="10"/>
      <name val="Calibri (Body)"/>
    </font>
    <font>
      <sz val="11"/>
      <color theme="1"/>
      <name val="Calibri (Body)"/>
    </font>
    <font>
      <b/>
      <sz val="11"/>
      <color theme="1"/>
      <name val="Calibri (Body)"/>
    </font>
    <font>
      <sz val="10"/>
      <color theme="0"/>
      <name val="Calibri"/>
      <family val="2"/>
    </font>
    <font>
      <b/>
      <sz val="10"/>
      <color theme="1"/>
      <name val="Calibri (Body)"/>
    </font>
    <font>
      <sz val="12"/>
      <color rgb="FFFF0000"/>
      <name val="Calibri"/>
      <family val="2"/>
      <scheme val="minor"/>
    </font>
    <font>
      <i/>
      <sz val="10"/>
      <color theme="1" tint="0.249977111117893"/>
      <name val="Calibri"/>
      <family val="2"/>
    </font>
    <font>
      <b/>
      <i/>
      <sz val="10"/>
      <color theme="1" tint="0.249977111117893"/>
      <name val="Calibri"/>
      <family val="2"/>
    </font>
    <font>
      <i/>
      <sz val="10"/>
      <color theme="1" tint="4.9989318521683403E-2"/>
      <name val="Calibri"/>
      <family val="2"/>
    </font>
    <font>
      <b/>
      <sz val="10"/>
      <color theme="1"/>
      <name val="Calibri"/>
      <family val="2"/>
    </font>
    <font>
      <i/>
      <sz val="10"/>
      <color rgb="FFFF0000"/>
      <name val="Calibri"/>
      <family val="2"/>
    </font>
    <font>
      <i/>
      <sz val="10"/>
      <name val="Calibri"/>
      <family val="2"/>
    </font>
    <font>
      <i/>
      <sz val="10"/>
      <color theme="1"/>
      <name val="Calibri"/>
      <family val="2"/>
    </font>
    <font>
      <b/>
      <i/>
      <sz val="10"/>
      <color theme="0"/>
      <name val="Calibri"/>
      <family val="2"/>
    </font>
    <font>
      <b/>
      <i/>
      <sz val="10"/>
      <color theme="1"/>
      <name val="Calibri"/>
      <family val="2"/>
    </font>
    <font>
      <b/>
      <sz val="13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sz val="12"/>
      <color rgb="FFC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19" fillId="0" borderId="0"/>
    <xf numFmtId="0" fontId="3" fillId="0" borderId="0"/>
    <xf numFmtId="164" fontId="1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9" fillId="0" borderId="0"/>
  </cellStyleXfs>
  <cellXfs count="223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top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right" vertical="center"/>
    </xf>
    <xf numFmtId="39" fontId="14" fillId="2" borderId="0" xfId="0" applyNumberFormat="1" applyFont="1" applyFill="1" applyAlignment="1">
      <alignment horizontal="right" vertical="center" wrapText="1"/>
    </xf>
    <xf numFmtId="166" fontId="12" fillId="2" borderId="0" xfId="5" applyNumberFormat="1" applyFont="1" applyFill="1" applyBorder="1" applyAlignment="1" applyProtection="1">
      <alignment vertical="center"/>
    </xf>
    <xf numFmtId="168" fontId="12" fillId="2" borderId="0" xfId="0" applyNumberFormat="1" applyFont="1" applyFill="1" applyAlignment="1">
      <alignment vertical="center"/>
    </xf>
    <xf numFmtId="0" fontId="20" fillId="8" borderId="8" xfId="0" applyFont="1" applyFill="1" applyBorder="1" applyAlignment="1">
      <alignment horizontal="left" vertical="top"/>
    </xf>
    <xf numFmtId="0" fontId="20" fillId="8" borderId="8" xfId="0" applyFont="1" applyFill="1" applyBorder="1" applyAlignment="1">
      <alignment horizontal="left" vertical="top" wrapText="1"/>
    </xf>
    <xf numFmtId="1" fontId="13" fillId="2" borderId="0" xfId="1" applyNumberFormat="1" applyFont="1" applyFill="1" applyBorder="1" applyAlignment="1" applyProtection="1">
      <alignment horizontal="left" vertical="center"/>
    </xf>
    <xf numFmtId="0" fontId="15" fillId="2" borderId="0" xfId="0" applyFont="1" applyFill="1" applyAlignment="1">
      <alignment horizontal="center" vertical="top"/>
    </xf>
    <xf numFmtId="0" fontId="20" fillId="8" borderId="8" xfId="0" applyFont="1" applyFill="1" applyBorder="1" applyAlignment="1">
      <alignment horizontal="center" vertical="top" wrapText="1"/>
    </xf>
    <xf numFmtId="165" fontId="20" fillId="8" borderId="8" xfId="1" applyFont="1" applyFill="1" applyBorder="1" applyAlignment="1" applyProtection="1">
      <alignment horizontal="right" vertical="top"/>
    </xf>
    <xf numFmtId="0" fontId="20" fillId="8" borderId="8" xfId="0" applyFont="1" applyFill="1" applyBorder="1" applyAlignment="1">
      <alignment horizontal="right" vertical="top"/>
    </xf>
    <xf numFmtId="0" fontId="11" fillId="0" borderId="0" xfId="0" applyFont="1" applyAlignment="1">
      <alignment horizontal="left"/>
    </xf>
    <xf numFmtId="0" fontId="11" fillId="3" borderId="0" xfId="0" applyFont="1" applyFill="1"/>
    <xf numFmtId="1" fontId="11" fillId="0" borderId="0" xfId="0" applyNumberFormat="1" applyFont="1" applyAlignment="1">
      <alignment horizontal="left"/>
    </xf>
    <xf numFmtId="1" fontId="11" fillId="3" borderId="0" xfId="0" applyNumberFormat="1" applyFont="1" applyFill="1" applyAlignment="1">
      <alignment horizontal="left"/>
    </xf>
    <xf numFmtId="0" fontId="23" fillId="0" borderId="0" xfId="0" quotePrefix="1" applyFont="1"/>
    <xf numFmtId="0" fontId="1" fillId="0" borderId="0" xfId="0" applyFont="1" applyAlignment="1">
      <alignment horizontal="left"/>
    </xf>
    <xf numFmtId="0" fontId="14" fillId="7" borderId="6" xfId="0" applyFont="1" applyFill="1" applyBorder="1" applyAlignment="1">
      <alignment horizontal="center"/>
    </xf>
    <xf numFmtId="1" fontId="13" fillId="2" borderId="22" xfId="0" applyNumberFormat="1" applyFont="1" applyFill="1" applyBorder="1" applyAlignment="1">
      <alignment horizontal="center" vertical="center"/>
    </xf>
    <xf numFmtId="1" fontId="13" fillId="2" borderId="0" xfId="1" applyNumberFormat="1" applyFont="1" applyFill="1" applyBorder="1" applyAlignment="1" applyProtection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5" fillId="8" borderId="1" xfId="0" applyFont="1" applyFill="1" applyBorder="1" applyAlignment="1">
      <alignment horizontal="center" vertical="center" wrapText="1"/>
    </xf>
    <xf numFmtId="0" fontId="26" fillId="0" borderId="0" xfId="0" applyFont="1"/>
    <xf numFmtId="1" fontId="16" fillId="0" borderId="0" xfId="0" applyNumberFormat="1" applyFont="1"/>
    <xf numFmtId="0" fontId="16" fillId="0" borderId="0" xfId="0" applyFont="1"/>
    <xf numFmtId="0" fontId="18" fillId="0" borderId="0" xfId="0" applyFont="1"/>
    <xf numFmtId="1" fontId="16" fillId="0" borderId="0" xfId="0" applyNumberFormat="1" applyFont="1" applyAlignment="1">
      <alignment horizontal="left"/>
    </xf>
    <xf numFmtId="0" fontId="5" fillId="0" borderId="0" xfId="0" applyFont="1"/>
    <xf numFmtId="165" fontId="24" fillId="0" borderId="0" xfId="1" applyFont="1"/>
    <xf numFmtId="49" fontId="27" fillId="0" borderId="0" xfId="15" applyNumberFormat="1" applyFont="1" applyAlignment="1">
      <alignment horizontal="left"/>
    </xf>
    <xf numFmtId="49" fontId="28" fillId="0" borderId="0" xfId="15" applyNumberFormat="1" applyFont="1"/>
    <xf numFmtId="1" fontId="13" fillId="2" borderId="20" xfId="1" applyNumberFormat="1" applyFont="1" applyFill="1" applyBorder="1" applyAlignment="1" applyProtection="1">
      <alignment horizontal="center" vertical="center"/>
    </xf>
    <xf numFmtId="0" fontId="24" fillId="0" borderId="0" xfId="0" applyFont="1"/>
    <xf numFmtId="0" fontId="22" fillId="3" borderId="0" xfId="0" applyFont="1" applyFill="1" applyAlignment="1">
      <alignment horizontal="center"/>
    </xf>
    <xf numFmtId="0" fontId="31" fillId="0" borderId="0" xfId="0" applyFont="1"/>
    <xf numFmtId="0" fontId="18" fillId="3" borderId="41" xfId="15" applyFont="1" applyFill="1" applyBorder="1"/>
    <xf numFmtId="1" fontId="18" fillId="3" borderId="41" xfId="15" applyNumberFormat="1" applyFont="1" applyFill="1" applyBorder="1" applyAlignment="1">
      <alignment horizontal="left"/>
    </xf>
    <xf numFmtId="0" fontId="21" fillId="12" borderId="0" xfId="0" applyFont="1" applyFill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1" fillId="3" borderId="0" xfId="0" applyFont="1" applyFill="1"/>
    <xf numFmtId="1" fontId="1" fillId="3" borderId="0" xfId="0" applyNumberFormat="1" applyFont="1" applyFill="1" applyAlignment="1">
      <alignment horizontal="left"/>
    </xf>
    <xf numFmtId="1" fontId="19" fillId="0" borderId="0" xfId="0" applyNumberFormat="1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14" fontId="13" fillId="2" borderId="0" xfId="0" applyNumberFormat="1" applyFont="1" applyFill="1" applyAlignment="1">
      <alignment horizontal="left" vertical="top"/>
    </xf>
    <xf numFmtId="14" fontId="13" fillId="2" borderId="0" xfId="0" applyNumberFormat="1" applyFont="1" applyFill="1" applyAlignment="1">
      <alignment horizontal="center" vertical="top"/>
    </xf>
    <xf numFmtId="1" fontId="14" fillId="4" borderId="22" xfId="0" applyNumberFormat="1" applyFont="1" applyFill="1" applyBorder="1" applyAlignment="1" applyProtection="1">
      <alignment horizontal="center" vertical="center"/>
      <protection locked="0"/>
    </xf>
    <xf numFmtId="0" fontId="13" fillId="0" borderId="22" xfId="0" applyFont="1" applyBorder="1" applyAlignment="1">
      <alignment horizontal="center" vertical="center"/>
    </xf>
    <xf numFmtId="9" fontId="13" fillId="5" borderId="22" xfId="0" applyNumberFormat="1" applyFont="1" applyFill="1" applyBorder="1" applyAlignment="1" applyProtection="1">
      <alignment horizontal="center" vertical="center"/>
      <protection locked="0"/>
    </xf>
    <xf numFmtId="9" fontId="13" fillId="6" borderId="22" xfId="0" applyNumberFormat="1" applyFont="1" applyFill="1" applyBorder="1" applyAlignment="1">
      <alignment horizontal="center" vertical="center"/>
    </xf>
    <xf numFmtId="165" fontId="14" fillId="2" borderId="0" xfId="1" applyFont="1" applyFill="1" applyBorder="1" applyAlignment="1" applyProtection="1">
      <alignment horizontal="right" vertical="center"/>
    </xf>
    <xf numFmtId="165" fontId="14" fillId="2" borderId="21" xfId="1" applyFont="1" applyFill="1" applyBorder="1" applyAlignment="1" applyProtection="1">
      <alignment horizontal="right" vertical="center"/>
    </xf>
    <xf numFmtId="165" fontId="13" fillId="2" borderId="0" xfId="0" applyNumberFormat="1" applyFont="1" applyFill="1" applyAlignment="1">
      <alignment horizontal="right" vertical="center"/>
    </xf>
    <xf numFmtId="165" fontId="13" fillId="2" borderId="21" xfId="1" applyFont="1" applyFill="1" applyBorder="1" applyAlignment="1" applyProtection="1">
      <alignment horizontal="right" vertical="center"/>
    </xf>
    <xf numFmtId="0" fontId="33" fillId="8" borderId="3" xfId="0" applyFont="1" applyFill="1" applyBorder="1" applyAlignment="1">
      <alignment horizontal="left" vertical="center"/>
    </xf>
    <xf numFmtId="0" fontId="33" fillId="8" borderId="18" xfId="0" applyFont="1" applyFill="1" applyBorder="1" applyAlignment="1">
      <alignment horizontal="left" vertical="center"/>
    </xf>
    <xf numFmtId="0" fontId="20" fillId="8" borderId="37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49" fontId="18" fillId="0" borderId="2" xfId="0" applyNumberFormat="1" applyFont="1" applyBorder="1"/>
    <xf numFmtId="49" fontId="0" fillId="0" borderId="0" xfId="0" applyNumberFormat="1"/>
    <xf numFmtId="0" fontId="30" fillId="0" borderId="2" xfId="15" applyFont="1" applyBorder="1" applyAlignment="1">
      <alignment horizontal="left"/>
    </xf>
    <xf numFmtId="0" fontId="34" fillId="3" borderId="2" xfId="0" applyFont="1" applyFill="1" applyBorder="1"/>
    <xf numFmtId="0" fontId="26" fillId="3" borderId="2" xfId="0" applyFont="1" applyFill="1" applyBorder="1"/>
    <xf numFmtId="0" fontId="26" fillId="12" borderId="0" xfId="0" applyFont="1" applyFill="1" applyAlignment="1">
      <alignment horizontal="left"/>
    </xf>
    <xf numFmtId="0" fontId="26" fillId="11" borderId="0" xfId="0" applyFont="1" applyFill="1" applyAlignment="1">
      <alignment horizontal="left"/>
    </xf>
    <xf numFmtId="169" fontId="29" fillId="0" borderId="0" xfId="15" applyNumberFormat="1" applyFont="1" applyAlignment="1">
      <alignment horizontal="left"/>
    </xf>
    <xf numFmtId="1" fontId="26" fillId="0" borderId="0" xfId="1" applyNumberFormat="1" applyFont="1" applyAlignment="1">
      <alignment horizontal="center"/>
    </xf>
    <xf numFmtId="0" fontId="26" fillId="3" borderId="0" xfId="0" quotePrefix="1" applyFont="1" applyFill="1" applyAlignment="1">
      <alignment horizontal="left" indent="3"/>
    </xf>
    <xf numFmtId="0" fontId="26" fillId="3" borderId="0" xfId="0" applyFont="1" applyFill="1"/>
    <xf numFmtId="0" fontId="26" fillId="0" borderId="0" xfId="0" applyFont="1" applyAlignment="1">
      <alignment horizontal="left"/>
    </xf>
    <xf numFmtId="0" fontId="29" fillId="0" borderId="0" xfId="15" applyFont="1"/>
    <xf numFmtId="1" fontId="29" fillId="0" borderId="0" xfId="1" applyNumberFormat="1" applyFont="1" applyAlignment="1">
      <alignment horizontal="center"/>
    </xf>
    <xf numFmtId="1" fontId="26" fillId="0" borderId="0" xfId="0" applyNumberFormat="1" applyFont="1" applyAlignment="1">
      <alignment horizontal="left"/>
    </xf>
    <xf numFmtId="0" fontId="35" fillId="0" borderId="0" xfId="0" applyFont="1"/>
    <xf numFmtId="0" fontId="17" fillId="0" borderId="0" xfId="0" applyFont="1"/>
    <xf numFmtId="1" fontId="12" fillId="12" borderId="0" xfId="0" applyNumberFormat="1" applyFont="1" applyFill="1" applyAlignment="1">
      <alignment horizontal="left"/>
    </xf>
    <xf numFmtId="0" fontId="14" fillId="7" borderId="6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7" borderId="27" xfId="0" applyFont="1" applyFill="1" applyBorder="1" applyAlignment="1">
      <alignment horizontal="left"/>
    </xf>
    <xf numFmtId="0" fontId="14" fillId="7" borderId="26" xfId="0" applyFont="1" applyFill="1" applyBorder="1" applyAlignment="1">
      <alignment horizontal="right"/>
    </xf>
    <xf numFmtId="167" fontId="13" fillId="0" borderId="20" xfId="1" applyNumberFormat="1" applyFont="1" applyFill="1" applyBorder="1" applyAlignment="1" applyProtection="1">
      <alignment horizontal="right"/>
    </xf>
    <xf numFmtId="169" fontId="11" fillId="0" borderId="0" xfId="0" applyNumberFormat="1" applyFont="1"/>
    <xf numFmtId="0" fontId="12" fillId="0" borderId="0" xfId="0" applyFont="1"/>
    <xf numFmtId="0" fontId="13" fillId="0" borderId="0" xfId="0" applyFont="1"/>
    <xf numFmtId="167" fontId="13" fillId="0" borderId="0" xfId="1" applyNumberFormat="1" applyFont="1" applyFill="1" applyAlignment="1" applyProtection="1">
      <alignment horizontal="right"/>
    </xf>
    <xf numFmtId="167" fontId="13" fillId="0" borderId="0" xfId="1" applyNumberFormat="1" applyFont="1" applyFill="1" applyAlignment="1" applyProtection="1">
      <alignment horizontal="center"/>
    </xf>
    <xf numFmtId="0" fontId="14" fillId="0" borderId="0" xfId="0" applyFont="1"/>
    <xf numFmtId="167" fontId="13" fillId="0" borderId="0" xfId="1" applyNumberFormat="1" applyFont="1" applyAlignment="1" applyProtection="1">
      <alignment horizontal="right"/>
    </xf>
    <xf numFmtId="167" fontId="13" fillId="0" borderId="0" xfId="1" applyNumberFormat="1" applyFont="1" applyAlignment="1" applyProtection="1">
      <alignment horizontal="center"/>
    </xf>
    <xf numFmtId="0" fontId="36" fillId="2" borderId="0" xfId="0" applyFont="1" applyFill="1" applyAlignment="1">
      <alignment horizontal="left" vertical="center"/>
    </xf>
    <xf numFmtId="0" fontId="36" fillId="0" borderId="0" xfId="0" quotePrefix="1" applyFont="1"/>
    <xf numFmtId="1" fontId="36" fillId="2" borderId="0" xfId="1" applyNumberFormat="1" applyFont="1" applyFill="1" applyBorder="1" applyAlignment="1" applyProtection="1">
      <alignment horizontal="left" vertical="center"/>
    </xf>
    <xf numFmtId="1" fontId="36" fillId="2" borderId="20" xfId="1" applyNumberFormat="1" applyFont="1" applyFill="1" applyBorder="1" applyAlignment="1" applyProtection="1">
      <alignment horizontal="center" vertical="center"/>
    </xf>
    <xf numFmtId="0" fontId="36" fillId="0" borderId="22" xfId="0" applyFont="1" applyBorder="1" applyAlignment="1">
      <alignment horizontal="center" vertical="center"/>
    </xf>
    <xf numFmtId="1" fontId="36" fillId="2" borderId="0" xfId="1" applyNumberFormat="1" applyFont="1" applyFill="1" applyBorder="1" applyAlignment="1" applyProtection="1">
      <alignment horizontal="center" vertical="center"/>
    </xf>
    <xf numFmtId="9" fontId="36" fillId="6" borderId="22" xfId="0" applyNumberFormat="1" applyFont="1" applyFill="1" applyBorder="1" applyAlignment="1">
      <alignment horizontal="center" vertical="center"/>
    </xf>
    <xf numFmtId="165" fontId="37" fillId="2" borderId="0" xfId="1" applyFont="1" applyFill="1" applyBorder="1" applyAlignment="1" applyProtection="1">
      <alignment horizontal="right" vertical="center"/>
    </xf>
    <xf numFmtId="165" fontId="37" fillId="2" borderId="21" xfId="1" applyFont="1" applyFill="1" applyBorder="1" applyAlignment="1" applyProtection="1">
      <alignment horizontal="right" vertical="center"/>
    </xf>
    <xf numFmtId="165" fontId="36" fillId="2" borderId="0" xfId="0" applyNumberFormat="1" applyFont="1" applyFill="1" applyAlignment="1">
      <alignment horizontal="right" vertical="center"/>
    </xf>
    <xf numFmtId="165" fontId="36" fillId="2" borderId="21" xfId="1" applyFont="1" applyFill="1" applyBorder="1" applyAlignment="1" applyProtection="1">
      <alignment horizontal="right" vertical="center"/>
    </xf>
    <xf numFmtId="0" fontId="36" fillId="0" borderId="0" xfId="0" applyFont="1"/>
    <xf numFmtId="1" fontId="36" fillId="2" borderId="22" xfId="0" applyNumberFormat="1" applyFont="1" applyFill="1" applyBorder="1" applyAlignment="1">
      <alignment horizontal="center" vertical="center"/>
    </xf>
    <xf numFmtId="0" fontId="38" fillId="0" borderId="0" xfId="0" quotePrefix="1" applyFont="1"/>
    <xf numFmtId="0" fontId="13" fillId="0" borderId="0" xfId="0" quotePrefix="1" applyFont="1"/>
    <xf numFmtId="0" fontId="12" fillId="2" borderId="0" xfId="0" applyFont="1" applyFill="1"/>
    <xf numFmtId="0" fontId="39" fillId="2" borderId="0" xfId="0" applyFont="1" applyFill="1" applyAlignment="1">
      <alignment horizontal="center"/>
    </xf>
    <xf numFmtId="14" fontId="40" fillId="2" borderId="0" xfId="0" applyNumberFormat="1" applyFont="1" applyFill="1" applyAlignment="1">
      <alignment horizontal="center"/>
    </xf>
    <xf numFmtId="170" fontId="41" fillId="0" borderId="0" xfId="0" applyNumberFormat="1" applyFont="1"/>
    <xf numFmtId="0" fontId="39" fillId="2" borderId="0" xfId="0" applyFont="1" applyFill="1"/>
    <xf numFmtId="0" fontId="20" fillId="10" borderId="24" xfId="0" applyFont="1" applyFill="1" applyBorder="1" applyAlignment="1">
      <alignment horizontal="right"/>
    </xf>
    <xf numFmtId="0" fontId="20" fillId="10" borderId="25" xfId="0" applyFont="1" applyFill="1" applyBorder="1" applyAlignment="1">
      <alignment horizontal="right"/>
    </xf>
    <xf numFmtId="0" fontId="20" fillId="10" borderId="23" xfId="0" applyFont="1" applyFill="1" applyBorder="1" applyAlignment="1">
      <alignment horizontal="right"/>
    </xf>
    <xf numFmtId="0" fontId="12" fillId="2" borderId="2" xfId="0" applyFont="1" applyFill="1" applyBorder="1"/>
    <xf numFmtId="0" fontId="42" fillId="0" borderId="0" xfId="0" applyFont="1"/>
    <xf numFmtId="0" fontId="20" fillId="9" borderId="2" xfId="0" applyFont="1" applyFill="1" applyBorder="1"/>
    <xf numFmtId="0" fontId="20" fillId="9" borderId="2" xfId="0" applyFont="1" applyFill="1" applyBorder="1" applyAlignment="1">
      <alignment horizontal="right"/>
    </xf>
    <xf numFmtId="0" fontId="43" fillId="9" borderId="2" xfId="0" applyFont="1" applyFill="1" applyBorder="1" applyAlignment="1">
      <alignment horizontal="right"/>
    </xf>
    <xf numFmtId="3" fontId="12" fillId="2" borderId="0" xfId="0" applyNumberFormat="1" applyFont="1" applyFill="1" applyAlignment="1">
      <alignment horizontal="right"/>
    </xf>
    <xf numFmtId="4" fontId="12" fillId="2" borderId="0" xfId="0" applyNumberFormat="1" applyFont="1" applyFill="1" applyAlignment="1">
      <alignment horizontal="right"/>
    </xf>
    <xf numFmtId="166" fontId="42" fillId="2" borderId="0" xfId="2" applyNumberFormat="1" applyFont="1" applyFill="1" applyAlignment="1" applyProtection="1">
      <alignment horizontal="right"/>
    </xf>
    <xf numFmtId="168" fontId="12" fillId="2" borderId="0" xfId="0" applyNumberFormat="1" applyFont="1" applyFill="1" applyAlignment="1">
      <alignment horizontal="right"/>
    </xf>
    <xf numFmtId="4" fontId="12" fillId="4" borderId="0" xfId="0" applyNumberFormat="1" applyFont="1" applyFill="1" applyAlignment="1">
      <alignment horizontal="right"/>
    </xf>
    <xf numFmtId="9" fontId="12" fillId="2" borderId="0" xfId="0" applyNumberFormat="1" applyFont="1" applyFill="1" applyAlignment="1">
      <alignment horizontal="right"/>
    </xf>
    <xf numFmtId="3" fontId="12" fillId="2" borderId="2" xfId="0" applyNumberFormat="1" applyFont="1" applyFill="1" applyBorder="1" applyAlignment="1">
      <alignment horizontal="right"/>
    </xf>
    <xf numFmtId="4" fontId="12" fillId="2" borderId="2" xfId="0" applyNumberFormat="1" applyFont="1" applyFill="1" applyBorder="1" applyAlignment="1">
      <alignment horizontal="right"/>
    </xf>
    <xf numFmtId="166" fontId="42" fillId="2" borderId="2" xfId="2" applyNumberFormat="1" applyFont="1" applyFill="1" applyBorder="1" applyAlignment="1" applyProtection="1">
      <alignment horizontal="right"/>
    </xf>
    <xf numFmtId="168" fontId="12" fillId="2" borderId="2" xfId="0" applyNumberFormat="1" applyFont="1" applyFill="1" applyBorder="1" applyAlignment="1">
      <alignment horizontal="right"/>
    </xf>
    <xf numFmtId="4" fontId="12" fillId="4" borderId="2" xfId="0" applyNumberFormat="1" applyFont="1" applyFill="1" applyBorder="1" applyAlignment="1">
      <alignment horizontal="right"/>
    </xf>
    <xf numFmtId="9" fontId="12" fillId="2" borderId="2" xfId="0" applyNumberFormat="1" applyFont="1" applyFill="1" applyBorder="1" applyAlignment="1">
      <alignment horizontal="right"/>
    </xf>
    <xf numFmtId="3" fontId="12" fillId="2" borderId="0" xfId="0" applyNumberFormat="1" applyFont="1" applyFill="1"/>
    <xf numFmtId="4" fontId="12" fillId="2" borderId="0" xfId="0" applyNumberFormat="1" applyFont="1" applyFill="1"/>
    <xf numFmtId="166" fontId="42" fillId="2" borderId="0" xfId="2" applyNumberFormat="1" applyFont="1" applyFill="1" applyProtection="1"/>
    <xf numFmtId="168" fontId="12" fillId="2" borderId="0" xfId="0" applyNumberFormat="1" applyFont="1" applyFill="1"/>
    <xf numFmtId="0" fontId="39" fillId="2" borderId="7" xfId="0" applyFont="1" applyFill="1" applyBorder="1"/>
    <xf numFmtId="3" fontId="39" fillId="2" borderId="7" xfId="0" applyNumberFormat="1" applyFont="1" applyFill="1" applyBorder="1"/>
    <xf numFmtId="4" fontId="39" fillId="2" borderId="7" xfId="0" applyNumberFormat="1" applyFont="1" applyFill="1" applyBorder="1"/>
    <xf numFmtId="166" fontId="44" fillId="2" borderId="7" xfId="2" applyNumberFormat="1" applyFont="1" applyFill="1" applyBorder="1" applyProtection="1"/>
    <xf numFmtId="168" fontId="39" fillId="2" borderId="7" xfId="0" applyNumberFormat="1" applyFont="1" applyFill="1" applyBorder="1"/>
    <xf numFmtId="4" fontId="39" fillId="4" borderId="7" xfId="0" applyNumberFormat="1" applyFont="1" applyFill="1" applyBorder="1"/>
    <xf numFmtId="9" fontId="39" fillId="2" borderId="7" xfId="0" applyNumberFormat="1" applyFont="1" applyFill="1" applyBorder="1" applyAlignment="1">
      <alignment horizontal="right"/>
    </xf>
    <xf numFmtId="0" fontId="39" fillId="2" borderId="6" xfId="0" applyFont="1" applyFill="1" applyBorder="1"/>
    <xf numFmtId="0" fontId="12" fillId="2" borderId="6" xfId="0" applyFont="1" applyFill="1" applyBorder="1"/>
    <xf numFmtId="0" fontId="33" fillId="9" borderId="0" xfId="0" applyFont="1" applyFill="1"/>
    <xf numFmtId="0" fontId="12" fillId="2" borderId="0" xfId="0" applyFont="1" applyFill="1" applyAlignment="1">
      <alignment horizontal="center"/>
    </xf>
    <xf numFmtId="9" fontId="12" fillId="4" borderId="1" xfId="2" applyFont="1" applyFill="1" applyBorder="1" applyAlignment="1" applyProtection="1">
      <alignment horizontal="center"/>
      <protection locked="0"/>
    </xf>
    <xf numFmtId="0" fontId="39" fillId="0" borderId="0" xfId="0" applyFont="1"/>
    <xf numFmtId="0" fontId="12" fillId="0" borderId="0" xfId="0" quotePrefix="1" applyFont="1"/>
    <xf numFmtId="170" fontId="12" fillId="0" borderId="0" xfId="0" applyNumberFormat="1" applyFont="1"/>
    <xf numFmtId="0" fontId="42" fillId="2" borderId="0" xfId="0" applyFont="1" applyFill="1"/>
    <xf numFmtId="0" fontId="45" fillId="0" borderId="0" xfId="0" applyFont="1"/>
    <xf numFmtId="170" fontId="45" fillId="0" borderId="0" xfId="0" applyNumberFormat="1" applyFont="1"/>
    <xf numFmtId="0" fontId="46" fillId="0" borderId="0" xfId="0" applyFont="1"/>
    <xf numFmtId="0" fontId="47" fillId="0" borderId="0" xfId="0" applyFont="1"/>
    <xf numFmtId="1" fontId="46" fillId="0" borderId="0" xfId="0" applyNumberFormat="1" applyFont="1" applyAlignment="1">
      <alignment horizontal="center"/>
    </xf>
    <xf numFmtId="168" fontId="46" fillId="0" borderId="0" xfId="2" applyNumberFormat="1" applyFont="1" applyAlignment="1">
      <alignment horizontal="center"/>
    </xf>
    <xf numFmtId="0" fontId="48" fillId="0" borderId="6" xfId="0" applyFont="1" applyBorder="1"/>
    <xf numFmtId="0" fontId="46" fillId="0" borderId="0" xfId="0" applyFont="1" applyAlignment="1">
      <alignment horizontal="center"/>
    </xf>
    <xf numFmtId="0" fontId="48" fillId="0" borderId="0" xfId="0" applyFont="1"/>
    <xf numFmtId="0" fontId="21" fillId="0" borderId="0" xfId="0" applyFont="1"/>
    <xf numFmtId="0" fontId="0" fillId="0" borderId="0" xfId="0" applyAlignment="1">
      <alignment horizontal="left"/>
    </xf>
    <xf numFmtId="2" fontId="0" fillId="0" borderId="0" xfId="0" applyNumberFormat="1"/>
    <xf numFmtId="1" fontId="0" fillId="0" borderId="0" xfId="0" applyNumberFormat="1" applyAlignment="1">
      <alignment horizontal="left"/>
    </xf>
    <xf numFmtId="1" fontId="11" fillId="0" borderId="0" xfId="0" applyNumberFormat="1" applyFont="1"/>
    <xf numFmtId="0" fontId="49" fillId="0" borderId="0" xfId="0" applyFont="1" applyAlignment="1">
      <alignment horizontal="left"/>
    </xf>
    <xf numFmtId="49" fontId="49" fillId="0" borderId="0" xfId="0" applyNumberFormat="1" applyFont="1"/>
    <xf numFmtId="2" fontId="49" fillId="0" borderId="0" xfId="0" applyNumberFormat="1" applyFont="1"/>
    <xf numFmtId="0" fontId="49" fillId="0" borderId="0" xfId="0" applyFont="1"/>
    <xf numFmtId="1" fontId="46" fillId="0" borderId="0" xfId="0" applyNumberFormat="1" applyFont="1"/>
    <xf numFmtId="0" fontId="18" fillId="0" borderId="2" xfId="0" applyFont="1" applyBorder="1"/>
    <xf numFmtId="0" fontId="40" fillId="0" borderId="0" xfId="0" applyFont="1"/>
    <xf numFmtId="169" fontId="0" fillId="0" borderId="0" xfId="0" applyNumberFormat="1"/>
    <xf numFmtId="49" fontId="12" fillId="4" borderId="13" xfId="0" applyNumberFormat="1" applyFont="1" applyFill="1" applyBorder="1" applyAlignment="1" applyProtection="1">
      <alignment horizontal="left"/>
      <protection locked="0"/>
    </xf>
    <xf numFmtId="49" fontId="12" fillId="4" borderId="14" xfId="0" applyNumberFormat="1" applyFont="1" applyFill="1" applyBorder="1" applyAlignment="1" applyProtection="1">
      <alignment horizontal="left"/>
      <protection locked="0"/>
    </xf>
    <xf numFmtId="0" fontId="12" fillId="4" borderId="13" xfId="0" applyFont="1" applyFill="1" applyBorder="1" applyAlignment="1" applyProtection="1">
      <alignment horizontal="left"/>
      <protection locked="0"/>
    </xf>
    <xf numFmtId="0" fontId="12" fillId="4" borderId="14" xfId="0" applyFont="1" applyFill="1" applyBorder="1" applyAlignment="1" applyProtection="1">
      <alignment horizontal="left"/>
      <protection locked="0"/>
    </xf>
    <xf numFmtId="0" fontId="12" fillId="4" borderId="16" xfId="0" applyFont="1" applyFill="1" applyBorder="1" applyAlignment="1" applyProtection="1">
      <alignment horizontal="left"/>
      <protection locked="0"/>
    </xf>
    <xf numFmtId="0" fontId="12" fillId="4" borderId="17" xfId="0" applyFont="1" applyFill="1" applyBorder="1" applyAlignment="1" applyProtection="1">
      <alignment horizontal="left"/>
      <protection locked="0"/>
    </xf>
    <xf numFmtId="0" fontId="12" fillId="4" borderId="9" xfId="0" applyFont="1" applyFill="1" applyBorder="1" applyAlignment="1" applyProtection="1">
      <alignment horizontal="left"/>
      <protection locked="0"/>
    </xf>
    <xf numFmtId="0" fontId="12" fillId="4" borderId="10" xfId="0" applyFont="1" applyFill="1" applyBorder="1" applyAlignment="1" applyProtection="1">
      <alignment horizontal="left"/>
      <protection locked="0"/>
    </xf>
    <xf numFmtId="0" fontId="12" fillId="4" borderId="11" xfId="0" applyFont="1" applyFill="1" applyBorder="1" applyAlignment="1" applyProtection="1">
      <alignment horizontal="left"/>
      <protection locked="0"/>
    </xf>
    <xf numFmtId="0" fontId="12" fillId="4" borderId="33" xfId="0" applyFont="1" applyFill="1" applyBorder="1" applyAlignment="1" applyProtection="1">
      <alignment horizontal="left"/>
      <protection locked="0"/>
    </xf>
    <xf numFmtId="0" fontId="12" fillId="4" borderId="34" xfId="0" applyFont="1" applyFill="1" applyBorder="1" applyAlignment="1" applyProtection="1">
      <alignment horizontal="left"/>
      <protection locked="0"/>
    </xf>
    <xf numFmtId="0" fontId="12" fillId="4" borderId="35" xfId="0" applyFont="1" applyFill="1" applyBorder="1" applyAlignment="1" applyProtection="1">
      <alignment horizontal="left"/>
      <protection locked="0"/>
    </xf>
    <xf numFmtId="0" fontId="12" fillId="4" borderId="31" xfId="0" applyFont="1" applyFill="1" applyBorder="1" applyAlignment="1" applyProtection="1">
      <alignment horizontal="left"/>
      <protection locked="0"/>
    </xf>
    <xf numFmtId="0" fontId="12" fillId="4" borderId="2" xfId="0" applyFont="1" applyFill="1" applyBorder="1" applyAlignment="1" applyProtection="1">
      <alignment horizontal="left"/>
      <protection locked="0"/>
    </xf>
    <xf numFmtId="0" fontId="12" fillId="4" borderId="32" xfId="0" applyFont="1" applyFill="1" applyBorder="1" applyAlignment="1" applyProtection="1">
      <alignment horizontal="left"/>
      <protection locked="0"/>
    </xf>
    <xf numFmtId="0" fontId="39" fillId="4" borderId="10" xfId="0" applyFont="1" applyFill="1" applyBorder="1" applyAlignment="1" applyProtection="1">
      <alignment horizontal="left"/>
      <protection locked="0"/>
    </xf>
    <xf numFmtId="0" fontId="39" fillId="4" borderId="11" xfId="0" applyFont="1" applyFill="1" applyBorder="1" applyAlignment="1" applyProtection="1">
      <alignment horizontal="left"/>
      <protection locked="0"/>
    </xf>
    <xf numFmtId="0" fontId="39" fillId="4" borderId="9" xfId="0" applyFont="1" applyFill="1" applyBorder="1" applyAlignment="1" applyProtection="1">
      <alignment horizontal="left"/>
      <protection locked="0"/>
    </xf>
    <xf numFmtId="0" fontId="12" fillId="4" borderId="12" xfId="0" applyFont="1" applyFill="1" applyBorder="1" applyAlignment="1" applyProtection="1">
      <alignment horizontal="left"/>
      <protection locked="0"/>
    </xf>
    <xf numFmtId="0" fontId="12" fillId="4" borderId="15" xfId="0" applyFont="1" applyFill="1" applyBorder="1" applyAlignment="1" applyProtection="1">
      <alignment horizontal="left"/>
      <protection locked="0"/>
    </xf>
    <xf numFmtId="0" fontId="12" fillId="4" borderId="28" xfId="0" applyFont="1" applyFill="1" applyBorder="1" applyAlignment="1" applyProtection="1">
      <alignment horizontal="center"/>
      <protection locked="0"/>
    </xf>
    <xf numFmtId="0" fontId="12" fillId="4" borderId="29" xfId="0" applyFont="1" applyFill="1" applyBorder="1" applyAlignment="1" applyProtection="1">
      <alignment horizontal="center"/>
      <protection locked="0"/>
    </xf>
    <xf numFmtId="0" fontId="39" fillId="2" borderId="2" xfId="0" applyFont="1" applyFill="1" applyBorder="1" applyAlignment="1">
      <alignment horizontal="center"/>
    </xf>
    <xf numFmtId="0" fontId="39" fillId="2" borderId="28" xfId="0" applyFont="1" applyFill="1" applyBorder="1" applyAlignment="1">
      <alignment horizontal="center"/>
    </xf>
    <xf numFmtId="0" fontId="39" fillId="2" borderId="30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20" fillId="8" borderId="36" xfId="1" applyNumberFormat="1" applyFont="1" applyFill="1" applyBorder="1" applyAlignment="1" applyProtection="1">
      <alignment horizontal="right" vertical="center"/>
    </xf>
    <xf numFmtId="4" fontId="33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1" fontId="33" fillId="8" borderId="5" xfId="1" applyNumberFormat="1" applyFont="1" applyFill="1" applyBorder="1" applyAlignment="1" applyProtection="1">
      <alignment horizontal="right" vertical="center"/>
    </xf>
    <xf numFmtId="4" fontId="33" fillId="8" borderId="19" xfId="1" applyNumberFormat="1" applyFont="1" applyFill="1" applyBorder="1" applyAlignment="1" applyProtection="1">
      <alignment horizontal="right" vertical="center"/>
    </xf>
    <xf numFmtId="0" fontId="22" fillId="3" borderId="38" xfId="0" applyFont="1" applyFill="1" applyBorder="1" applyAlignment="1">
      <alignment horizontal="center"/>
    </xf>
    <xf numFmtId="0" fontId="22" fillId="3" borderId="39" xfId="0" applyFont="1" applyFill="1" applyBorder="1" applyAlignment="1">
      <alignment horizontal="left"/>
    </xf>
    <xf numFmtId="0" fontId="22" fillId="3" borderId="40" xfId="0" applyFont="1" applyFill="1" applyBorder="1" applyAlignment="1">
      <alignment horizontal="center"/>
    </xf>
  </cellXfs>
  <cellStyles count="16">
    <cellStyle name="Comma" xfId="1" builtinId="3"/>
    <cellStyle name="Comma 2" xfId="11" xr:uid="{00000000-0005-0000-0000-000036000000}"/>
    <cellStyle name="Comma 3" xfId="13" xr:uid="{8D563BFD-1A73-4002-9D67-97425D34E638}"/>
    <cellStyle name="Followed Hyperlink" xfId="4" builtinId="9" hidden="1"/>
    <cellStyle name="Followed Hyperlink" xfId="7" builtinId="9" hidden="1"/>
    <cellStyle name="Hyperlink" xfId="3" builtinId="8" hidden="1"/>
    <cellStyle name="Hyperlink" xfId="6" builtinId="8" hidden="1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" xfId="2" builtinId="5"/>
    <cellStyle name="Percent 2" xfId="5" xr:uid="{00000000-0005-0000-0000-000009000000}"/>
  </cellStyles>
  <dxfs count="22"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5</xdr:row>
      <xdr:rowOff>103526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287970</xdr:colOff>
      <xdr:row>1</xdr:row>
      <xdr:rowOff>184148</xdr:rowOff>
    </xdr:from>
    <xdr:to>
      <xdr:col>1</xdr:col>
      <xdr:colOff>1000479</xdr:colOff>
      <xdr:row>6</xdr:row>
      <xdr:rowOff>21608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061" y="391966"/>
          <a:ext cx="712509" cy="8765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2" dataDxfId="1">
  <autoFilter ref="A2:A10" xr:uid="{00000000-0009-0000-0100-000001000000}"/>
  <tableColumns count="1">
    <tableColumn id="1" xr3:uid="{00000000-0010-0000-0000-000001000000}" name="CURRENCY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="120" zoomScaleNormal="120" workbookViewId="0">
      <selection activeCell="C7" sqref="C7:E7"/>
    </sheetView>
  </sheetViews>
  <sheetFormatPr defaultColWidth="10.875" defaultRowHeight="12.75" outlineLevelCol="1"/>
  <cols>
    <col min="1" max="1" width="2.375" style="96" customWidth="1"/>
    <col min="2" max="2" width="16.875" style="96" customWidth="1"/>
    <col min="3" max="8" width="15.875" style="96" customWidth="1"/>
    <col min="9" max="10" width="12.875" style="96" customWidth="1"/>
    <col min="11" max="11" width="10.875" style="96" customWidth="1"/>
    <col min="12" max="12" width="2.375" style="96" hidden="1" customWidth="1" outlineLevel="1"/>
    <col min="13" max="13" width="13.875" style="96" hidden="1" customWidth="1" outlineLevel="1"/>
    <col min="14" max="16" width="10.875" style="96" hidden="1" customWidth="1" outlineLevel="1"/>
    <col min="17" max="17" width="10.875" style="96" collapsed="1"/>
    <col min="18" max="16384" width="10.875" style="96"/>
  </cols>
  <sheetData>
    <row r="1" spans="1:13">
      <c r="A1" s="118"/>
      <c r="B1" s="118"/>
      <c r="C1" s="118"/>
      <c r="D1" s="118"/>
      <c r="E1" s="118"/>
      <c r="F1" s="119"/>
      <c r="G1" s="119"/>
      <c r="H1" s="118"/>
      <c r="I1" s="118"/>
      <c r="J1" s="118"/>
      <c r="K1" s="118"/>
      <c r="L1" s="118"/>
      <c r="M1" s="159"/>
    </row>
    <row r="2" spans="1:13">
      <c r="A2" s="118"/>
      <c r="B2" s="118"/>
      <c r="C2" s="118"/>
      <c r="D2" s="118"/>
      <c r="E2" s="118"/>
      <c r="F2" s="120"/>
      <c r="G2" s="120"/>
      <c r="H2" s="118"/>
      <c r="I2" s="118"/>
      <c r="J2" s="118"/>
      <c r="K2" s="118"/>
      <c r="L2" s="118"/>
      <c r="M2" s="160"/>
    </row>
    <row r="3" spans="1:13" ht="17.25">
      <c r="A3" s="118"/>
      <c r="B3" s="118"/>
      <c r="C3" s="164" t="str">
        <f>'2) Order Form'!D4</f>
        <v>ORDER FORM WINTER 23/24</v>
      </c>
      <c r="D3" s="118"/>
      <c r="E3" s="118"/>
      <c r="F3" s="118"/>
      <c r="G3" s="118"/>
      <c r="H3" s="118"/>
      <c r="I3" s="118"/>
      <c r="J3" s="118"/>
      <c r="K3" s="118"/>
      <c r="L3" s="118"/>
    </row>
    <row r="4" spans="1:13">
      <c r="A4" s="118"/>
      <c r="B4" s="118"/>
      <c r="C4" s="121" t="str">
        <f>'2) Order Form'!D5</f>
        <v>Updated February 26th - 2024</v>
      </c>
      <c r="D4" s="118"/>
      <c r="E4" s="118"/>
      <c r="F4" s="118"/>
      <c r="G4" s="118"/>
      <c r="H4" s="118"/>
      <c r="I4" s="118"/>
      <c r="J4" s="118"/>
      <c r="K4" s="118"/>
      <c r="L4" s="118"/>
      <c r="M4" s="159"/>
    </row>
    <row r="5" spans="1:13">
      <c r="A5" s="118"/>
      <c r="B5" s="118"/>
      <c r="C5" s="161"/>
      <c r="D5" s="118"/>
      <c r="E5" s="118"/>
      <c r="F5" s="118"/>
      <c r="G5" s="118"/>
      <c r="H5" s="118"/>
      <c r="I5" s="118"/>
      <c r="J5" s="118"/>
      <c r="K5" s="118"/>
      <c r="L5" s="118"/>
      <c r="M5" s="160"/>
    </row>
    <row r="6" spans="1:13">
      <c r="A6" s="118"/>
      <c r="B6" s="118"/>
      <c r="C6" s="122" t="s">
        <v>17</v>
      </c>
      <c r="D6" s="122"/>
      <c r="E6" s="122"/>
      <c r="F6" s="122" t="s">
        <v>18</v>
      </c>
      <c r="G6" s="122"/>
      <c r="H6" s="122"/>
      <c r="I6" s="207" t="s">
        <v>60</v>
      </c>
      <c r="J6" s="207"/>
      <c r="K6" s="118"/>
      <c r="L6" s="118"/>
    </row>
    <row r="7" spans="1:13">
      <c r="A7" s="118"/>
      <c r="B7" s="123" t="s">
        <v>19</v>
      </c>
      <c r="C7" s="200"/>
      <c r="D7" s="200"/>
      <c r="E7" s="201"/>
      <c r="F7" s="202"/>
      <c r="G7" s="200"/>
      <c r="H7" s="201"/>
      <c r="I7" s="205"/>
      <c r="J7" s="206"/>
      <c r="K7" s="118"/>
      <c r="L7" s="118"/>
      <c r="M7" s="159"/>
    </row>
    <row r="8" spans="1:13">
      <c r="A8" s="118"/>
      <c r="B8" s="124" t="s">
        <v>20</v>
      </c>
      <c r="C8" s="187"/>
      <c r="D8" s="187"/>
      <c r="E8" s="188"/>
      <c r="F8" s="203"/>
      <c r="G8" s="187"/>
      <c r="H8" s="188"/>
      <c r="I8" s="208" t="s">
        <v>61</v>
      </c>
      <c r="J8" s="209"/>
      <c r="K8" s="118"/>
      <c r="L8" s="118"/>
      <c r="M8" s="160"/>
    </row>
    <row r="9" spans="1:13">
      <c r="A9" s="118"/>
      <c r="B9" s="124" t="s">
        <v>45</v>
      </c>
      <c r="C9" s="187"/>
      <c r="D9" s="187"/>
      <c r="E9" s="188"/>
      <c r="F9" s="203"/>
      <c r="G9" s="187"/>
      <c r="H9" s="188"/>
      <c r="I9" s="205"/>
      <c r="J9" s="206"/>
      <c r="K9" s="118"/>
      <c r="L9" s="118"/>
    </row>
    <row r="10" spans="1:13">
      <c r="A10" s="118"/>
      <c r="B10" s="124" t="s">
        <v>21</v>
      </c>
      <c r="C10" s="185"/>
      <c r="D10" s="185"/>
      <c r="E10" s="186"/>
      <c r="F10" s="185"/>
      <c r="G10" s="185"/>
      <c r="H10" s="186"/>
      <c r="I10" s="208" t="s">
        <v>62</v>
      </c>
      <c r="J10" s="209"/>
      <c r="K10" s="118"/>
      <c r="L10" s="118"/>
      <c r="M10" s="159"/>
    </row>
    <row r="11" spans="1:13">
      <c r="A11" s="118"/>
      <c r="B11" s="124" t="s">
        <v>22</v>
      </c>
      <c r="C11" s="187"/>
      <c r="D11" s="187"/>
      <c r="E11" s="188"/>
      <c r="F11" s="203"/>
      <c r="G11" s="187"/>
      <c r="H11" s="188"/>
      <c r="I11" s="205"/>
      <c r="J11" s="206"/>
      <c r="K11" s="118"/>
      <c r="L11" s="118"/>
      <c r="M11" s="160"/>
    </row>
    <row r="12" spans="1:13">
      <c r="A12" s="118"/>
      <c r="B12" s="124" t="s">
        <v>41</v>
      </c>
      <c r="C12" s="187"/>
      <c r="D12" s="187"/>
      <c r="E12" s="188"/>
      <c r="F12" s="203"/>
      <c r="G12" s="187"/>
      <c r="H12" s="188"/>
      <c r="I12" s="118"/>
      <c r="J12" s="118"/>
      <c r="K12" s="118"/>
      <c r="L12" s="118"/>
    </row>
    <row r="13" spans="1:13">
      <c r="A13" s="118"/>
      <c r="B13" s="124" t="s">
        <v>42</v>
      </c>
      <c r="C13" s="185"/>
      <c r="D13" s="185"/>
      <c r="E13" s="186"/>
      <c r="F13" s="185"/>
      <c r="G13" s="185"/>
      <c r="H13" s="186"/>
      <c r="I13" s="118"/>
      <c r="J13" s="118"/>
      <c r="K13" s="118"/>
      <c r="L13" s="118"/>
    </row>
    <row r="14" spans="1:13">
      <c r="A14" s="118"/>
      <c r="B14" s="125" t="s">
        <v>23</v>
      </c>
      <c r="C14" s="189"/>
      <c r="D14" s="189"/>
      <c r="E14" s="190"/>
      <c r="F14" s="204"/>
      <c r="G14" s="189"/>
      <c r="H14" s="190"/>
      <c r="I14" s="118"/>
      <c r="J14" s="118"/>
      <c r="K14" s="118"/>
      <c r="L14" s="118"/>
    </row>
    <row r="15" spans="1:13">
      <c r="A15" s="118"/>
      <c r="B15" s="162" t="s">
        <v>48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</row>
    <row r="16" spans="1:13">
      <c r="A16" s="118"/>
      <c r="B16" s="118"/>
      <c r="C16" s="122" t="s">
        <v>24</v>
      </c>
      <c r="D16" s="118"/>
      <c r="E16" s="118"/>
      <c r="F16" s="118"/>
      <c r="G16" s="118"/>
      <c r="L16" s="118"/>
    </row>
    <row r="17" spans="1:15">
      <c r="A17" s="118"/>
      <c r="B17" s="118"/>
      <c r="C17" s="191"/>
      <c r="D17" s="192"/>
      <c r="E17" s="192"/>
      <c r="F17" s="192"/>
      <c r="G17" s="192"/>
      <c r="H17" s="193"/>
      <c r="L17" s="118"/>
    </row>
    <row r="18" spans="1:15">
      <c r="A18" s="118"/>
      <c r="B18" s="118"/>
      <c r="C18" s="194"/>
      <c r="D18" s="195"/>
      <c r="E18" s="195"/>
      <c r="F18" s="195"/>
      <c r="G18" s="195"/>
      <c r="H18" s="196"/>
      <c r="L18" s="118"/>
    </row>
    <row r="19" spans="1:15">
      <c r="A19" s="118"/>
      <c r="B19" s="118"/>
      <c r="C19" s="194"/>
      <c r="D19" s="195"/>
      <c r="E19" s="195"/>
      <c r="F19" s="195"/>
      <c r="G19" s="195"/>
      <c r="H19" s="196"/>
      <c r="L19" s="118"/>
    </row>
    <row r="20" spans="1:15">
      <c r="A20" s="118"/>
      <c r="B20" s="118"/>
      <c r="C20" s="194"/>
      <c r="D20" s="195"/>
      <c r="E20" s="195"/>
      <c r="F20" s="195"/>
      <c r="G20" s="195"/>
      <c r="H20" s="196"/>
      <c r="L20" s="118"/>
    </row>
    <row r="21" spans="1:15">
      <c r="A21" s="118"/>
      <c r="B21" s="118"/>
      <c r="C21" s="197"/>
      <c r="D21" s="198"/>
      <c r="E21" s="198"/>
      <c r="F21" s="198"/>
      <c r="G21" s="198"/>
      <c r="H21" s="199"/>
      <c r="L21" s="118"/>
    </row>
    <row r="22" spans="1:15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</row>
    <row r="23" spans="1:15">
      <c r="A23" s="118"/>
      <c r="B23" s="118"/>
      <c r="C23" s="126"/>
      <c r="D23" s="126"/>
      <c r="E23" s="126"/>
      <c r="F23" s="126"/>
      <c r="G23" s="126"/>
      <c r="H23" s="126"/>
      <c r="I23" s="126"/>
      <c r="J23" s="126"/>
      <c r="L23" s="118"/>
    </row>
    <row r="24" spans="1:15">
      <c r="A24" s="118"/>
      <c r="B24" s="118"/>
      <c r="C24" s="122" t="s">
        <v>25</v>
      </c>
      <c r="D24" s="118"/>
      <c r="E24" s="118"/>
      <c r="F24" s="118"/>
      <c r="G24" s="118"/>
      <c r="H24" s="118"/>
      <c r="I24" s="118"/>
      <c r="J24" s="118"/>
      <c r="L24" s="118"/>
      <c r="M24" s="127" t="s">
        <v>59</v>
      </c>
    </row>
    <row r="25" spans="1:15">
      <c r="A25" s="118"/>
      <c r="B25" s="118"/>
      <c r="C25" s="128" t="s">
        <v>34</v>
      </c>
      <c r="D25" s="128"/>
      <c r="E25" s="129" t="s">
        <v>10</v>
      </c>
      <c r="F25" s="129" t="str">
        <f>"Order "&amp;"("&amp;'2) Order Form'!$P$3&amp;")"</f>
        <v>Order (EUR)</v>
      </c>
      <c r="G25" s="129" t="str">
        <f>"Discount "&amp;"("&amp;'2) Order Form'!$P$3&amp;")"</f>
        <v>Discount (EUR)</v>
      </c>
      <c r="H25" s="130" t="str">
        <f>"Discount %"</f>
        <v>Discount %</v>
      </c>
      <c r="I25" s="129" t="str">
        <f>"Sum "&amp;"("&amp;'2) Order Form'!$P$3&amp;")"</f>
        <v>Sum (EUR)</v>
      </c>
      <c r="J25" s="129" t="s">
        <v>28</v>
      </c>
      <c r="L25" s="118"/>
      <c r="M25" s="129" t="s">
        <v>56</v>
      </c>
      <c r="N25" s="129" t="s">
        <v>57</v>
      </c>
      <c r="O25" s="129" t="s">
        <v>58</v>
      </c>
    </row>
    <row r="26" spans="1:15">
      <c r="A26" s="118"/>
      <c r="B26" s="118"/>
      <c r="C26" s="118" t="s">
        <v>80</v>
      </c>
      <c r="D26" s="118"/>
      <c r="E26" s="131">
        <f>SUMIF('2) Order Form'!$B$9:$B$848,'1) Summary'!$C26,'2) Order Form'!$I$9:$I$848)</f>
        <v>0</v>
      </c>
      <c r="F26" s="132">
        <f>SUMIF('2) Order Form'!$B$9:$B$848,'1) Summary'!$C26,'2) Order Form'!$R$9:$R$848)</f>
        <v>0</v>
      </c>
      <c r="G26" s="132">
        <f>IFERROR(SUMIF('2) Order Form'!$B$9:$B$848,'1) Summary'!$C26,'2) Order Form'!$S$9:$S$848),0)</f>
        <v>0</v>
      </c>
      <c r="H26" s="133">
        <f>IFERROR(G26/F26,0)</f>
        <v>0</v>
      </c>
      <c r="I26" s="132">
        <f>F26-G26</f>
        <v>0</v>
      </c>
      <c r="J26" s="134">
        <f>IFERROR(SUMIF('2) Order Form'!$B$9:$B$848,'1) Summary'!$C26,'2) Order Form'!$X$9:$X$848)/I26,0)</f>
        <v>0</v>
      </c>
      <c r="L26" s="118"/>
      <c r="M26" s="135">
        <v>0</v>
      </c>
      <c r="N26" s="132">
        <f>I26-M26</f>
        <v>0</v>
      </c>
      <c r="O26" s="136" t="str">
        <f>IFERROR(N26/M26,"")</f>
        <v/>
      </c>
    </row>
    <row r="27" spans="1:15">
      <c r="A27" s="118"/>
      <c r="B27" s="118"/>
      <c r="C27" s="118" t="s">
        <v>14</v>
      </c>
      <c r="D27" s="118"/>
      <c r="E27" s="131">
        <f>SUMIF('2) Order Form'!$B$9:$B$848,'1) Summary'!$C27,'2) Order Form'!$I$9:$I$848)</f>
        <v>0</v>
      </c>
      <c r="F27" s="132">
        <f>SUMIF('2) Order Form'!$B$9:$B$848,'1) Summary'!$C27,'2) Order Form'!$R$9:$R$848)</f>
        <v>0</v>
      </c>
      <c r="G27" s="132">
        <f>IFERROR(SUMIF('2) Order Form'!$B$9:$B$848,'1) Summary'!$C27,'2) Order Form'!$S$9:$S$848),0)</f>
        <v>0</v>
      </c>
      <c r="H27" s="133">
        <f>IFERROR(G27/F27,0)</f>
        <v>0</v>
      </c>
      <c r="I27" s="132">
        <f>F27-G27</f>
        <v>0</v>
      </c>
      <c r="J27" s="134">
        <f>IFERROR(SUMIF('2) Order Form'!$B$9:$B$848,'1) Summary'!$C27,'2) Order Form'!$X$9:$X$848)/I27,0)</f>
        <v>0</v>
      </c>
      <c r="L27" s="118"/>
      <c r="M27" s="135">
        <v>0</v>
      </c>
      <c r="N27" s="132">
        <f>I27-M27</f>
        <v>0</v>
      </c>
      <c r="O27" s="136" t="str">
        <f>IFERROR(N27/M27,"")</f>
        <v/>
      </c>
    </row>
    <row r="28" spans="1:15">
      <c r="A28" s="118"/>
      <c r="B28" s="118"/>
      <c r="C28" s="118" t="s">
        <v>78</v>
      </c>
      <c r="D28" s="118"/>
      <c r="E28" s="131">
        <f>SUMIF('2) Order Form'!$B$9:$B$848,'1) Summary'!$C28,'2) Order Form'!$I$9:$I$848)</f>
        <v>0</v>
      </c>
      <c r="F28" s="132">
        <f>SUMIF('2) Order Form'!$B$9:$B$848,'1) Summary'!$C28,'2) Order Form'!$R$9:$R$848)</f>
        <v>0</v>
      </c>
      <c r="G28" s="132">
        <f>IFERROR(SUMIF('2) Order Form'!$B$9:$B$848,'1) Summary'!$C28,'2) Order Form'!$S$9:$S$848),0)</f>
        <v>0</v>
      </c>
      <c r="H28" s="133">
        <f>IFERROR(G28/F28,0)</f>
        <v>0</v>
      </c>
      <c r="I28" s="132">
        <f>F28-G28</f>
        <v>0</v>
      </c>
      <c r="J28" s="134">
        <f>IFERROR(SUMIF('2) Order Form'!$B$9:$B$848,'1) Summary'!$C28,'2) Order Form'!$X$9:$X$848)/I28,0)</f>
        <v>0</v>
      </c>
      <c r="L28" s="118"/>
      <c r="M28" s="135">
        <v>0</v>
      </c>
      <c r="N28" s="132">
        <f>I28-M28</f>
        <v>0</v>
      </c>
      <c r="O28" s="136" t="str">
        <f>IFERROR(N28/M28,"")</f>
        <v/>
      </c>
    </row>
    <row r="29" spans="1:15">
      <c r="A29" s="118"/>
      <c r="B29" s="118"/>
      <c r="C29" s="118" t="s">
        <v>79</v>
      </c>
      <c r="D29" s="118"/>
      <c r="E29" s="131">
        <f>SUMIF('2) Order Form'!$B$9:$B$848,'1) Summary'!$C29,'2) Order Form'!$I$9:$I$848)</f>
        <v>0</v>
      </c>
      <c r="F29" s="132">
        <f>SUMIF('2) Order Form'!$B$9:$B$848,'1) Summary'!$C29,'2) Order Form'!$R$9:$R$848)</f>
        <v>0</v>
      </c>
      <c r="G29" s="132">
        <f>IFERROR(SUMIF('2) Order Form'!$B$9:$B$848,'1) Summary'!$C29,'2) Order Form'!$S$9:$S$848),0)</f>
        <v>0</v>
      </c>
      <c r="H29" s="133">
        <f>IFERROR(G29/F29,0)</f>
        <v>0</v>
      </c>
      <c r="I29" s="132">
        <f>F29-G29</f>
        <v>0</v>
      </c>
      <c r="J29" s="134">
        <f>IFERROR(SUMIF('2) Order Form'!$B$9:$B$848,'1) Summary'!$C29,'2) Order Form'!$X$9:$X$848)/I29,0)</f>
        <v>0</v>
      </c>
      <c r="L29" s="118"/>
      <c r="M29" s="135">
        <v>0</v>
      </c>
      <c r="N29" s="132">
        <f>I29-M29</f>
        <v>0</v>
      </c>
      <c r="O29" s="136" t="str">
        <f>IFERROR(N29/M29,"")</f>
        <v/>
      </c>
    </row>
    <row r="30" spans="1:15">
      <c r="A30" s="118"/>
      <c r="B30" s="118"/>
      <c r="C30" s="126" t="s">
        <v>81</v>
      </c>
      <c r="D30" s="126"/>
      <c r="E30" s="137">
        <f>SUMIF('2) Order Form'!$B$9:$B$848,'1) Summary'!$C30,'2) Order Form'!$I$9:$I$848)</f>
        <v>0</v>
      </c>
      <c r="F30" s="138">
        <f>SUMIF('2) Order Form'!$B$9:$B$848,'1) Summary'!$C30,'2) Order Form'!$R$9:$R$848)</f>
        <v>0</v>
      </c>
      <c r="G30" s="138">
        <f>IFERROR(SUMIF('2) Order Form'!$B$9:$B$848,'1) Summary'!$C30,'2) Order Form'!$S$9:$S$848),0)</f>
        <v>0</v>
      </c>
      <c r="H30" s="139">
        <f>IFERROR(G30/F30,0)</f>
        <v>0</v>
      </c>
      <c r="I30" s="138">
        <f>F30-G30</f>
        <v>0</v>
      </c>
      <c r="J30" s="140">
        <f>IFERROR(SUMIF('2) Order Form'!$B$9:$B$848,'1) Summary'!$C30,'2) Order Form'!$X$9:$X$848)/I30,0)</f>
        <v>0</v>
      </c>
      <c r="L30" s="118"/>
      <c r="M30" s="141">
        <v>0</v>
      </c>
      <c r="N30" s="138">
        <f>I30-M30</f>
        <v>0</v>
      </c>
      <c r="O30" s="142" t="str">
        <f>IFERROR(N30/M30,"")</f>
        <v/>
      </c>
    </row>
    <row r="31" spans="1:15" ht="11.25" customHeight="1">
      <c r="A31" s="118"/>
      <c r="B31" s="118"/>
      <c r="C31" s="118"/>
      <c r="D31" s="118"/>
      <c r="E31" s="143"/>
      <c r="F31" s="144"/>
      <c r="G31" s="144"/>
      <c r="H31" s="145"/>
      <c r="I31" s="144"/>
      <c r="J31" s="146"/>
      <c r="L31" s="118"/>
      <c r="M31" s="144"/>
      <c r="N31" s="144"/>
      <c r="O31" s="136"/>
    </row>
    <row r="32" spans="1:15" ht="13.5" thickBot="1">
      <c r="A32" s="118"/>
      <c r="B32" s="118"/>
      <c r="C32" s="147" t="s">
        <v>29</v>
      </c>
      <c r="D32" s="147"/>
      <c r="E32" s="148">
        <f>SUM(E26:E30)</f>
        <v>0</v>
      </c>
      <c r="F32" s="149">
        <f>SUM(F26:F30)</f>
        <v>0</v>
      </c>
      <c r="G32" s="149">
        <f>SUM(G26:G30)</f>
        <v>0</v>
      </c>
      <c r="H32" s="150">
        <f>IFERROR(G32/F32,0)</f>
        <v>0</v>
      </c>
      <c r="I32" s="149">
        <f>SUM(I26:I30)</f>
        <v>0</v>
      </c>
      <c r="J32" s="151">
        <f>IFERROR(SUM('2) Order Form'!X9:X848)/I32,0)</f>
        <v>0</v>
      </c>
      <c r="L32" s="118"/>
      <c r="M32" s="152">
        <f>SUM(M26:M30)</f>
        <v>0</v>
      </c>
      <c r="N32" s="149">
        <f>I32-M32</f>
        <v>0</v>
      </c>
      <c r="O32" s="153" t="str">
        <f>IFERROR(N32/M32,"")</f>
        <v/>
      </c>
    </row>
    <row r="33" spans="3:7" ht="13.5" thickTop="1"/>
    <row r="34" spans="3:7">
      <c r="C34" s="154" t="str">
        <f>"ORDER TOTALS "&amp;"("&amp;'2) Order Form'!$P$3&amp;")"</f>
        <v>ORDER TOTALS (EUR)</v>
      </c>
      <c r="D34" s="155"/>
      <c r="E34" s="155"/>
      <c r="F34" s="118"/>
      <c r="G34" s="118"/>
    </row>
    <row r="35" spans="3:7">
      <c r="C35" s="156"/>
      <c r="D35" s="156"/>
      <c r="E35" s="156"/>
      <c r="F35" s="118"/>
      <c r="G35" s="118"/>
    </row>
    <row r="36" spans="3:7">
      <c r="C36" s="118" t="s">
        <v>30</v>
      </c>
      <c r="D36" s="11">
        <f>'2) Order Form'!S6</f>
        <v>0</v>
      </c>
      <c r="E36" s="118"/>
      <c r="F36" s="118"/>
      <c r="G36" s="118"/>
    </row>
    <row r="37" spans="3:7">
      <c r="C37" s="118" t="s">
        <v>28</v>
      </c>
      <c r="D37" s="13">
        <f>J32</f>
        <v>0</v>
      </c>
      <c r="E37" s="157" t="s">
        <v>31</v>
      </c>
      <c r="F37" s="118"/>
      <c r="G37" s="118"/>
    </row>
    <row r="38" spans="3:7">
      <c r="C38" s="118" t="s">
        <v>49</v>
      </c>
      <c r="D38" s="12">
        <f>IFERROR((SUM('2) Order Form'!$X$9:$X$848)/(1+E38)-D36)/(SUM('2) Order Form'!$X$9:$X$848)/(1+E38)),0)</f>
        <v>0</v>
      </c>
      <c r="E38" s="158">
        <v>0.2</v>
      </c>
      <c r="F38" s="122" t="s">
        <v>32</v>
      </c>
      <c r="G38" s="122"/>
    </row>
  </sheetData>
  <sheetProtection algorithmName="SHA-512" hashValue="INLXYk+nEh/ijFtmhLrnp3dUL7j8eO8SpZ+luCdcLNWsQMwfg1XmSK/t1apOrd/89b7lokUcPh/pf+VNCD2tkA==" saltValue="Qg2ajV+pCta7t3pRM31bog==" spinCount="100000" sheet="1" objects="1" scenarios="1" autoFilter="0"/>
  <mergeCells count="27">
    <mergeCell ref="I11:J11"/>
    <mergeCell ref="I6:J6"/>
    <mergeCell ref="I7:J7"/>
    <mergeCell ref="I8:J8"/>
    <mergeCell ref="I9:J9"/>
    <mergeCell ref="I10:J10"/>
    <mergeCell ref="F14:H14"/>
    <mergeCell ref="F9:H9"/>
    <mergeCell ref="F10:H10"/>
    <mergeCell ref="F11:H11"/>
    <mergeCell ref="F12:H12"/>
    <mergeCell ref="F13:H13"/>
    <mergeCell ref="C7:E7"/>
    <mergeCell ref="C8:E8"/>
    <mergeCell ref="C9:E9"/>
    <mergeCell ref="F7:H7"/>
    <mergeCell ref="F8:H8"/>
    <mergeCell ref="C17:H17"/>
    <mergeCell ref="C18:H18"/>
    <mergeCell ref="C19:H19"/>
    <mergeCell ref="C20:H20"/>
    <mergeCell ref="C21:H21"/>
    <mergeCell ref="C10:E10"/>
    <mergeCell ref="C11:E11"/>
    <mergeCell ref="C12:E12"/>
    <mergeCell ref="C13:E13"/>
    <mergeCell ref="C14:E14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789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I9" sqref="I9"/>
    </sheetView>
  </sheetViews>
  <sheetFormatPr defaultColWidth="10.875" defaultRowHeight="12.75" outlineLevelCol="1"/>
  <cols>
    <col min="1" max="1" width="5.375" style="96" hidden="1" customWidth="1"/>
    <col min="2" max="2" width="16.875" style="96" customWidth="1"/>
    <col min="3" max="3" width="8.875" style="96" customWidth="1"/>
    <col min="4" max="4" width="30.875" style="96" customWidth="1"/>
    <col min="5" max="5" width="10.875" style="96" customWidth="1" outlineLevel="1"/>
    <col min="6" max="6" width="38.875" style="96" customWidth="1"/>
    <col min="7" max="7" width="9.875" style="96" customWidth="1"/>
    <col min="8" max="8" width="8.875" style="96" hidden="1" customWidth="1" outlineLevel="1"/>
    <col min="9" max="9" width="10.875" style="96" customWidth="1" collapsed="1"/>
    <col min="10" max="10" width="10.875" style="96" hidden="1" customWidth="1"/>
    <col min="11" max="11" width="11.5" style="96" customWidth="1"/>
    <col min="12" max="12" width="8.125" style="96" hidden="1" customWidth="1"/>
    <col min="13" max="13" width="10.875" style="96" hidden="1" customWidth="1"/>
    <col min="14" max="20" width="10.875" style="96" customWidth="1"/>
    <col min="21" max="21" width="2.875" style="96" customWidth="1"/>
    <col min="22" max="22" width="14.875" style="96" customWidth="1" outlineLevel="1"/>
    <col min="23" max="23" width="8" style="96" customWidth="1"/>
    <col min="24" max="24" width="10.875" style="96" hidden="1" customWidth="1"/>
    <col min="25" max="28" width="8.875" style="96" hidden="1" customWidth="1"/>
    <col min="29" max="29" width="35.875" style="96" hidden="1" customWidth="1"/>
    <col min="30" max="30" width="15.875" style="96" hidden="1" customWidth="1"/>
    <col min="31" max="31" width="8.875" style="96" hidden="1" customWidth="1"/>
    <col min="32" max="40" width="30.875" style="96" customWidth="1"/>
    <col min="41" max="16384" width="10.875" style="96"/>
  </cols>
  <sheetData>
    <row r="1" spans="1:31" ht="16.5" customHeight="1">
      <c r="A1" s="4"/>
      <c r="B1" s="5"/>
      <c r="C1" s="5"/>
      <c r="D1" s="55"/>
      <c r="E1" s="55"/>
      <c r="F1" s="55"/>
      <c r="G1" s="70"/>
      <c r="H1" s="70"/>
      <c r="I1" s="97"/>
      <c r="J1" s="97"/>
      <c r="K1" s="70"/>
      <c r="L1" s="70"/>
      <c r="M1" s="70"/>
      <c r="N1" s="6"/>
      <c r="O1" s="6"/>
      <c r="P1" s="10"/>
      <c r="Q1" s="10"/>
      <c r="R1" s="10"/>
      <c r="S1" s="10"/>
      <c r="T1" s="10"/>
      <c r="U1" s="97"/>
      <c r="V1" s="70"/>
      <c r="X1" s="98"/>
      <c r="Y1" s="99"/>
      <c r="Z1" s="99"/>
      <c r="AA1" s="70"/>
      <c r="AB1" s="70"/>
      <c r="AC1" s="91"/>
      <c r="AD1" s="91"/>
      <c r="AE1" s="71"/>
    </row>
    <row r="2" spans="1:31" ht="16.5" customHeight="1">
      <c r="A2" s="5"/>
      <c r="B2" s="5"/>
      <c r="C2" s="5"/>
      <c r="D2" s="5"/>
      <c r="E2" s="16"/>
      <c r="F2" s="16"/>
      <c r="G2" s="29"/>
      <c r="H2" s="70"/>
      <c r="I2" s="97"/>
      <c r="J2" s="97"/>
      <c r="K2" s="70"/>
      <c r="L2" s="70"/>
      <c r="M2" s="70"/>
      <c r="N2" s="97"/>
      <c r="O2" s="3"/>
      <c r="P2" s="210" t="s">
        <v>12</v>
      </c>
      <c r="Q2" s="211"/>
      <c r="R2" s="67" t="s">
        <v>15</v>
      </c>
      <c r="S2" s="218">
        <f>SUBTOTAL(9,I9:I789)</f>
        <v>0</v>
      </c>
      <c r="T2" s="218"/>
      <c r="U2" s="97"/>
      <c r="V2" s="70"/>
      <c r="X2" s="98"/>
      <c r="Y2" s="99"/>
      <c r="Z2" s="99"/>
      <c r="AA2" s="70"/>
      <c r="AB2" s="70"/>
      <c r="AC2" s="91"/>
      <c r="AD2" s="91"/>
      <c r="AE2" s="71"/>
    </row>
    <row r="3" spans="1:31" ht="16.5" customHeight="1">
      <c r="A3" s="5"/>
      <c r="B3" s="5"/>
      <c r="C3" s="97"/>
      <c r="D3" s="97"/>
      <c r="E3" s="97"/>
      <c r="F3" s="55"/>
      <c r="G3" s="56"/>
      <c r="H3" s="70"/>
      <c r="I3" s="97"/>
      <c r="J3" s="97"/>
      <c r="K3" s="70"/>
      <c r="L3" s="70"/>
      <c r="M3" s="70"/>
      <c r="N3" s="97"/>
      <c r="O3" s="7" t="s">
        <v>16</v>
      </c>
      <c r="P3" s="212" t="s">
        <v>6</v>
      </c>
      <c r="Q3" s="213"/>
      <c r="R3" s="67" t="s">
        <v>38</v>
      </c>
      <c r="S3" s="215">
        <f>IFERROR(SUMPRODUCT(Q9:Q848,I9:I848)/SUM(T9:T848),0)</f>
        <v>0</v>
      </c>
      <c r="T3" s="215"/>
      <c r="U3" s="97"/>
      <c r="V3" s="70"/>
      <c r="X3" s="98"/>
      <c r="Y3" s="99"/>
      <c r="Z3" s="99"/>
      <c r="AA3" s="70"/>
      <c r="AB3" s="70"/>
      <c r="AC3" s="91"/>
      <c r="AD3" s="91"/>
      <c r="AE3" s="71"/>
    </row>
    <row r="4" spans="1:31" ht="16.5" customHeight="1">
      <c r="B4" s="97"/>
      <c r="C4" s="97"/>
      <c r="D4" s="163" t="s">
        <v>2504</v>
      </c>
      <c r="E4" s="100"/>
      <c r="F4" s="55"/>
      <c r="G4" s="56"/>
      <c r="H4" s="70"/>
      <c r="I4" s="97"/>
      <c r="J4" s="97"/>
      <c r="K4" s="70"/>
      <c r="L4" s="70"/>
      <c r="M4" s="70"/>
      <c r="N4" s="97"/>
      <c r="O4" s="9"/>
      <c r="P4" s="210" t="s">
        <v>653</v>
      </c>
      <c r="Q4" s="211"/>
      <c r="R4" s="67" t="s">
        <v>13</v>
      </c>
      <c r="S4" s="215">
        <f>SUBTOTAL(9,R9:R848)</f>
        <v>0</v>
      </c>
      <c r="T4" s="215"/>
      <c r="U4" s="97"/>
      <c r="V4" s="70"/>
      <c r="X4" s="98"/>
      <c r="Y4" s="99"/>
      <c r="Z4" s="99"/>
      <c r="AA4" s="70"/>
      <c r="AB4" s="70"/>
      <c r="AC4" s="91"/>
      <c r="AD4" s="91"/>
      <c r="AE4" s="71"/>
    </row>
    <row r="5" spans="1:31" ht="16.5" customHeight="1">
      <c r="B5" s="97"/>
      <c r="C5" s="97"/>
      <c r="D5" s="183" t="s">
        <v>3995</v>
      </c>
      <c r="E5" s="97"/>
      <c r="F5" s="8"/>
      <c r="G5" s="17"/>
      <c r="H5" s="70"/>
      <c r="I5" s="97"/>
      <c r="J5" s="97"/>
      <c r="K5" s="70"/>
      <c r="L5" s="70"/>
      <c r="M5" s="70"/>
      <c r="N5" s="97"/>
      <c r="O5" s="7" t="s">
        <v>16</v>
      </c>
      <c r="P5" s="216">
        <v>0</v>
      </c>
      <c r="Q5" s="217"/>
      <c r="R5" s="68" t="s">
        <v>1</v>
      </c>
      <c r="S5" s="219">
        <f>SUBTOTAL(9,S9:S848)</f>
        <v>0</v>
      </c>
      <c r="T5" s="219"/>
      <c r="U5" s="97"/>
      <c r="V5" s="70"/>
      <c r="X5" s="98"/>
      <c r="Y5" s="99"/>
      <c r="Z5" s="99"/>
      <c r="AA5" s="70"/>
      <c r="AB5" s="70"/>
      <c r="AC5" s="91"/>
      <c r="AD5" s="91"/>
      <c r="AE5" s="71"/>
    </row>
    <row r="6" spans="1:31" ht="16.5" customHeight="1" thickBot="1">
      <c r="B6" s="97"/>
      <c r="C6" s="97"/>
      <c r="D6" s="57"/>
      <c r="E6" s="57"/>
      <c r="F6" s="57"/>
      <c r="G6" s="58"/>
      <c r="H6" s="70"/>
      <c r="I6" s="97"/>
      <c r="J6" s="97"/>
      <c r="K6" s="70"/>
      <c r="L6" s="70"/>
      <c r="M6" s="70"/>
      <c r="N6" s="97"/>
      <c r="O6" s="6"/>
      <c r="P6" s="10"/>
      <c r="Q6" s="10"/>
      <c r="R6" s="69" t="s">
        <v>37</v>
      </c>
      <c r="S6" s="214">
        <f>SUM(S4-S5)</f>
        <v>0</v>
      </c>
      <c r="T6" s="214"/>
      <c r="U6" s="97"/>
      <c r="V6" s="70"/>
      <c r="X6" s="98"/>
      <c r="Y6" s="99"/>
      <c r="Z6" s="99"/>
      <c r="AA6" s="70"/>
      <c r="AB6" s="70"/>
      <c r="AC6" s="91"/>
      <c r="AD6" s="91"/>
      <c r="AE6" s="71"/>
    </row>
    <row r="7" spans="1:31" ht="16.5" customHeight="1" thickTop="1">
      <c r="B7" s="97"/>
      <c r="C7" s="97"/>
      <c r="D7" s="97"/>
      <c r="E7" s="97"/>
      <c r="F7" s="97"/>
      <c r="G7" s="70"/>
      <c r="H7" s="70"/>
      <c r="I7" s="97"/>
      <c r="J7" s="97"/>
      <c r="K7" s="70"/>
      <c r="L7" s="70"/>
      <c r="M7" s="70"/>
      <c r="N7" s="97"/>
      <c r="O7" s="97"/>
      <c r="P7" s="71"/>
      <c r="Q7" s="71"/>
      <c r="R7" s="71"/>
      <c r="S7" s="71"/>
      <c r="T7" s="71"/>
      <c r="U7" s="97"/>
      <c r="V7" s="70"/>
      <c r="X7" s="101"/>
      <c r="Y7" s="102"/>
      <c r="Z7" s="102"/>
      <c r="AA7" s="70"/>
      <c r="AB7" s="70"/>
      <c r="AC7" s="91"/>
      <c r="AD7" s="91"/>
      <c r="AE7" s="71"/>
    </row>
    <row r="8" spans="1:31" ht="30" customHeight="1">
      <c r="A8" s="14" t="s">
        <v>47</v>
      </c>
      <c r="B8" s="14" t="s">
        <v>11</v>
      </c>
      <c r="C8" s="14" t="s">
        <v>44</v>
      </c>
      <c r="D8" s="14" t="s">
        <v>9</v>
      </c>
      <c r="E8" s="14" t="s">
        <v>646</v>
      </c>
      <c r="F8" s="15" t="s">
        <v>648</v>
      </c>
      <c r="G8" s="18" t="s">
        <v>647</v>
      </c>
      <c r="H8" s="18" t="s">
        <v>1045</v>
      </c>
      <c r="I8" s="18" t="s">
        <v>73</v>
      </c>
      <c r="J8" s="18" t="s">
        <v>2989</v>
      </c>
      <c r="K8" s="18" t="str">
        <f>"ATS 
WEEK "&amp;ATS!V4-202400</f>
        <v>ATS 
WEEK 9</v>
      </c>
      <c r="L8" s="18" t="s">
        <v>1115</v>
      </c>
      <c r="M8" s="18" t="str">
        <f>"ATS W"&amp;
ATS!W4-202300&amp;" -&gt;"</f>
        <v>ATS W115 -&gt;</v>
      </c>
      <c r="N8" s="18" t="s">
        <v>86</v>
      </c>
      <c r="O8" s="18" t="s">
        <v>55</v>
      </c>
      <c r="P8" s="19" t="str">
        <f>"WHS"&amp;$P$3</f>
        <v>WHSEUR</v>
      </c>
      <c r="Q8" s="19" t="str">
        <f>"RETAIL"&amp;$P$3</f>
        <v>RETAILEUR</v>
      </c>
      <c r="R8" s="20" t="s">
        <v>26</v>
      </c>
      <c r="S8" s="20" t="s">
        <v>27</v>
      </c>
      <c r="T8" s="20" t="s">
        <v>39</v>
      </c>
      <c r="U8" s="97"/>
      <c r="V8" s="18" t="s">
        <v>40</v>
      </c>
      <c r="X8" s="93" t="s">
        <v>46</v>
      </c>
      <c r="Y8" s="27" t="s">
        <v>34</v>
      </c>
      <c r="Z8" s="27" t="s">
        <v>675</v>
      </c>
      <c r="AA8" s="27" t="s">
        <v>43</v>
      </c>
      <c r="AB8" s="27" t="s">
        <v>35</v>
      </c>
      <c r="AC8" s="90" t="s">
        <v>89</v>
      </c>
      <c r="AD8" s="92" t="s">
        <v>88</v>
      </c>
      <c r="AE8" s="92" t="s">
        <v>1044</v>
      </c>
    </row>
    <row r="9" spans="1:31" ht="16.5" customHeight="1">
      <c r="A9" s="5">
        <v>1</v>
      </c>
      <c r="B9" s="5" t="s">
        <v>80</v>
      </c>
      <c r="C9" s="5">
        <f>INDEX(ATS!$B:$V,MATCH('2) Order Form'!$V9,ATS!$U:$U,0),1)</f>
        <v>840097</v>
      </c>
      <c r="D9" s="5" t="str">
        <f>INDEX(ATS!$B:$V,MATCH('2) Order Form'!$V9,ATS!$U:$U,0),2)</f>
        <v>Grimnir 2Vi Mips Helmet</v>
      </c>
      <c r="E9" s="16" t="str">
        <f>INDEX(ATS!$B:$V,MATCH('2) Order Form'!$V9,ATS!$U:$U,0),4)</f>
        <v>MASEM-SM</v>
      </c>
      <c r="F9" s="16" t="str">
        <f>INDEX(ATS!$B:$V,MATCH('2) Order Form'!$V9,ATS!$U:$U,0),5)</f>
        <v>Matte Sea Metallic</v>
      </c>
      <c r="G9" s="43" t="str">
        <f>INDEX(ATS!$B:$V,MATCH('2) Order Form'!$V9,ATS!$U:$U,0),6)</f>
        <v>SM</v>
      </c>
      <c r="H9" s="43">
        <f>IFERROR(VLOOKUP(C9,EAN!$K:$O,5,FALSE),0)</f>
        <v>1</v>
      </c>
      <c r="I9" s="59">
        <v>0</v>
      </c>
      <c r="J9" s="60">
        <f>IFERROR(VLOOKUP(V9,ATS!$U:$V,2,FALSE),0)</f>
        <v>38</v>
      </c>
      <c r="K9" s="29">
        <f t="shared" ref="K9:K40" si="0">IF(J9=99999,"OPEN",IF(J9&gt;50,"50+",IF(J9&lt;=0,"0",J9)))</f>
        <v>38</v>
      </c>
      <c r="L9" s="29">
        <f>IFERROR(VLOOKUP(V9,ATS!$U:$W,3,FALSE),0)</f>
        <v>38</v>
      </c>
      <c r="M9" s="29">
        <f t="shared" ref="M9:M40" si="1">IF(L9=99999,"OPEN",IF(L9&gt;50,"50+",IF(L9&lt;=0,"0",L9)))</f>
        <v>38</v>
      </c>
      <c r="N9" s="61">
        <v>0</v>
      </c>
      <c r="O9" s="62">
        <f t="shared" ref="O9:O49" si="2">IF(N9&lt;&gt;0,N9,$P$5)</f>
        <v>0</v>
      </c>
      <c r="P9" s="63">
        <f>VLOOKUP($C9,Prices!$A$3:$R$1996,MATCH('2) Order Form'!P$8,Prices!$A$2:$R$2,0),FALSE)</f>
        <v>225</v>
      </c>
      <c r="Q9" s="64">
        <f>VLOOKUP($C9,Prices!$A$3:$R$1996,MATCH('2) Order Form'!Q$8,Prices!$A$2:$R$2,0),FALSE)</f>
        <v>449</v>
      </c>
      <c r="R9" s="65">
        <f t="shared" ref="R9:R40" si="3">I9*P9</f>
        <v>0</v>
      </c>
      <c r="S9" s="66">
        <f t="shared" ref="S9:S40" si="4">R9*O9</f>
        <v>0</v>
      </c>
      <c r="T9" s="64">
        <f t="shared" ref="T9:T40" si="5">R9-S9</f>
        <v>0</v>
      </c>
      <c r="U9" s="97"/>
      <c r="V9" s="28">
        <v>7048652823625</v>
      </c>
      <c r="W9" s="25"/>
      <c r="X9" s="94">
        <f>I9*Q9</f>
        <v>0</v>
      </c>
      <c r="Y9" s="70">
        <f ca="1">IF(A9=OFFSET(A9,-1,0),0,1)</f>
        <v>1</v>
      </c>
      <c r="Z9" s="70">
        <v>0</v>
      </c>
      <c r="AA9" s="70">
        <f ca="1">IF(C9=OFFSET(C9,-1,0),0,1)</f>
        <v>1</v>
      </c>
      <c r="AB9" s="70">
        <f ca="1">IF(F9=OFFSET(F9,-1,0),0,1)</f>
        <v>1</v>
      </c>
      <c r="AC9" s="91" t="str">
        <f>CONCATENATE(C9,F9)</f>
        <v>840097Matte Sea Metallic</v>
      </c>
      <c r="AD9" s="91">
        <f>IFERROR(IF(B9="EYEWEAR",CONCATENATE(C9,"-",G9),C9),C9)</f>
        <v>840097</v>
      </c>
      <c r="AE9" s="71" t="str">
        <f>INDEX(ATS!$B:$V,MATCH('2) Order Form'!$V9,ATS!$U:$U,0),7)</f>
        <v>Stock</v>
      </c>
    </row>
    <row r="10" spans="1:31" ht="16.5" customHeight="1">
      <c r="A10" s="5">
        <v>1</v>
      </c>
      <c r="B10" s="5" t="s">
        <v>80</v>
      </c>
      <c r="C10" s="5">
        <f>INDEX(ATS!$B:$V,MATCH('2) Order Form'!$V10,ATS!$U:$U,0),1)</f>
        <v>840097</v>
      </c>
      <c r="D10" s="5" t="str">
        <f>INDEX(ATS!$B:$V,MATCH('2) Order Form'!$V10,ATS!$U:$U,0),2)</f>
        <v>Grimnir 2Vi Mips Helmet</v>
      </c>
      <c r="E10" s="16" t="str">
        <f>INDEX(ATS!$B:$V,MATCH('2) Order Form'!$V10,ATS!$U:$U,0),4)</f>
        <v>MASEM-ML</v>
      </c>
      <c r="F10" s="16" t="str">
        <f>INDEX(ATS!$B:$V,MATCH('2) Order Form'!$V10,ATS!$U:$U,0),5)</f>
        <v>Matte Sea Metallic</v>
      </c>
      <c r="G10" s="43" t="str">
        <f>INDEX(ATS!$B:$V,MATCH('2) Order Form'!$V10,ATS!$U:$U,0),6)</f>
        <v>ML</v>
      </c>
      <c r="H10" s="43">
        <f>IFERROR(VLOOKUP(C10,EAN!$K:$O,5,FALSE),0)</f>
        <v>1</v>
      </c>
      <c r="I10" s="59">
        <v>0</v>
      </c>
      <c r="J10" s="60">
        <f>IFERROR(VLOOKUP(V10,ATS!$U:$V,2,FALSE),0)</f>
        <v>117</v>
      </c>
      <c r="K10" s="29" t="str">
        <f t="shared" si="0"/>
        <v>50+</v>
      </c>
      <c r="L10" s="29">
        <f>IFERROR(VLOOKUP(V10,ATS!$U:$W,3,FALSE),0)</f>
        <v>117</v>
      </c>
      <c r="M10" s="29" t="str">
        <f t="shared" si="1"/>
        <v>50+</v>
      </c>
      <c r="N10" s="61">
        <v>0</v>
      </c>
      <c r="O10" s="62">
        <f t="shared" si="2"/>
        <v>0</v>
      </c>
      <c r="P10" s="63">
        <f>VLOOKUP($C10,Prices!$A$3:$R$1996,MATCH('2) Order Form'!P$8,Prices!$A$2:$R$2,0),FALSE)</f>
        <v>225</v>
      </c>
      <c r="Q10" s="64">
        <f>VLOOKUP($C10,Prices!$A$3:$R$1996,MATCH('2) Order Form'!Q$8,Prices!$A$2:$R$2,0),FALSE)</f>
        <v>449</v>
      </c>
      <c r="R10" s="65">
        <f t="shared" si="3"/>
        <v>0</v>
      </c>
      <c r="S10" s="66">
        <f t="shared" si="4"/>
        <v>0</v>
      </c>
      <c r="T10" s="64">
        <f t="shared" si="5"/>
        <v>0</v>
      </c>
      <c r="U10" s="97"/>
      <c r="V10" s="28">
        <v>7048652823618</v>
      </c>
      <c r="W10" s="25"/>
      <c r="X10" s="94">
        <f>I10*Q10</f>
        <v>0</v>
      </c>
      <c r="Y10" s="70">
        <f ca="1">IF(A10=OFFSET(A10,-1,0),0,1)</f>
        <v>0</v>
      </c>
      <c r="Z10" s="70">
        <f ca="1">IF(C10=OFFSET(C10,-1,0),OFFSET(Z10,-1,0),OFFSET(Z10,-1,0)+1)</f>
        <v>0</v>
      </c>
      <c r="AA10" s="70">
        <f ca="1">IF(C10=OFFSET(C10,-1,0),0,1)</f>
        <v>0</v>
      </c>
      <c r="AB10" s="70">
        <f ca="1">IF(F10=OFFSET(F10,-1,0),0,1)</f>
        <v>0</v>
      </c>
      <c r="AC10" s="91" t="str">
        <f>CONCATENATE(C10,F10)</f>
        <v>840097Matte Sea Metallic</v>
      </c>
      <c r="AD10" s="91">
        <f>IFERROR(IF(B10="EYEWEAR",CONCATENATE(C10,"-",G10),C10),C10)</f>
        <v>840097</v>
      </c>
      <c r="AE10" s="71" t="str">
        <f>INDEX(ATS!$B:$V,MATCH('2) Order Form'!$V10,ATS!$U:$U,0),7)</f>
        <v>Stock</v>
      </c>
    </row>
    <row r="11" spans="1:31" ht="16.5" customHeight="1">
      <c r="A11" s="5">
        <v>1</v>
      </c>
      <c r="B11" s="5" t="s">
        <v>80</v>
      </c>
      <c r="C11" s="5">
        <f>INDEX(ATS!$B:$V,MATCH('2) Order Form'!$V11,ATS!$U:$U,0),1)</f>
        <v>840097</v>
      </c>
      <c r="D11" s="5" t="str">
        <f>INDEX(ATS!$B:$V,MATCH('2) Order Form'!$V11,ATS!$U:$U,0),2)</f>
        <v>Grimnir 2Vi Mips Helmet</v>
      </c>
      <c r="E11" s="16" t="str">
        <f>INDEX(ATS!$B:$V,MATCH('2) Order Form'!$V11,ATS!$U:$U,0),4)</f>
        <v>MASEM-LXL</v>
      </c>
      <c r="F11" s="16" t="str">
        <f>INDEX(ATS!$B:$V,MATCH('2) Order Form'!$V11,ATS!$U:$U,0),5)</f>
        <v>Matte Sea Metallic</v>
      </c>
      <c r="G11" s="43" t="str">
        <f>INDEX(ATS!$B:$V,MATCH('2) Order Form'!$V11,ATS!$U:$U,0),6)</f>
        <v>LXL</v>
      </c>
      <c r="H11" s="43">
        <f>IFERROR(VLOOKUP(C11,EAN!$K:$O,5,FALSE),0)</f>
        <v>1</v>
      </c>
      <c r="I11" s="59">
        <v>0</v>
      </c>
      <c r="J11" s="60">
        <f>IFERROR(VLOOKUP(V11,ATS!$U:$V,2,FALSE),0)</f>
        <v>68</v>
      </c>
      <c r="K11" s="29" t="str">
        <f t="shared" si="0"/>
        <v>50+</v>
      </c>
      <c r="L11" s="29">
        <f>IFERROR(VLOOKUP(V11,ATS!$U:$W,3,FALSE),0)</f>
        <v>68</v>
      </c>
      <c r="M11" s="29" t="str">
        <f t="shared" si="1"/>
        <v>50+</v>
      </c>
      <c r="N11" s="61">
        <v>0</v>
      </c>
      <c r="O11" s="62">
        <f t="shared" si="2"/>
        <v>0</v>
      </c>
      <c r="P11" s="63">
        <f>VLOOKUP($C11,Prices!$A$3:$R$1996,MATCH('2) Order Form'!P$8,Prices!$A$2:$R$2,0),FALSE)</f>
        <v>225</v>
      </c>
      <c r="Q11" s="64">
        <f>VLOOKUP($C11,Prices!$A$3:$R$1996,MATCH('2) Order Form'!Q$8,Prices!$A$2:$R$2,0),FALSE)</f>
        <v>449</v>
      </c>
      <c r="R11" s="65">
        <f t="shared" si="3"/>
        <v>0</v>
      </c>
      <c r="S11" s="66">
        <f t="shared" si="4"/>
        <v>0</v>
      </c>
      <c r="T11" s="64">
        <f t="shared" si="5"/>
        <v>0</v>
      </c>
      <c r="U11" s="97"/>
      <c r="V11" s="28">
        <v>7048652823601</v>
      </c>
      <c r="W11" s="25"/>
      <c r="X11" s="94">
        <f t="shared" ref="X11:X74" si="6">I11*Q11</f>
        <v>0</v>
      </c>
      <c r="Y11" s="70">
        <f t="shared" ref="Y11:Y74" ca="1" si="7">IF(A11=OFFSET(A11,-1,0),0,1)</f>
        <v>0</v>
      </c>
      <c r="Z11" s="70">
        <f t="shared" ref="Z11:Z74" ca="1" si="8">IF(C11=OFFSET(C11,-1,0),OFFSET(Z11,-1,0),OFFSET(Z11,-1,0)+1)</f>
        <v>0</v>
      </c>
      <c r="AA11" s="70">
        <f t="shared" ref="AA11:AA74" ca="1" si="9">IF(C11=OFFSET(C11,-1,0),0,1)</f>
        <v>0</v>
      </c>
      <c r="AB11" s="70">
        <f t="shared" ref="AB11:AB74" ca="1" si="10">IF(F11=OFFSET(F11,-1,0),0,1)</f>
        <v>0</v>
      </c>
      <c r="AC11" s="91" t="str">
        <f t="shared" ref="AC11:AC74" si="11">CONCATENATE(C11,F11)</f>
        <v>840097Matte Sea Metallic</v>
      </c>
      <c r="AD11" s="91">
        <f t="shared" ref="AD11:AD74" si="12">IFERROR(IF(B11="EYEWEAR",CONCATENATE(C11,"-",G11),C11),C11)</f>
        <v>840097</v>
      </c>
      <c r="AE11" s="71" t="str">
        <f>INDEX(ATS!$B:$V,MATCH('2) Order Form'!$V11,ATS!$U:$U,0),7)</f>
        <v>Stock</v>
      </c>
    </row>
    <row r="12" spans="1:31" ht="16.5" customHeight="1">
      <c r="A12" s="5">
        <v>1</v>
      </c>
      <c r="B12" s="5" t="s">
        <v>80</v>
      </c>
      <c r="C12" s="5">
        <f>INDEX(ATS!$B:$V,MATCH('2) Order Form'!$V12,ATS!$U:$U,0),1)</f>
        <v>840097</v>
      </c>
      <c r="D12" s="5" t="str">
        <f>INDEX(ATS!$B:$V,MATCH('2) Order Form'!$V12,ATS!$U:$U,0),2)</f>
        <v>Grimnir 2Vi Mips Helmet</v>
      </c>
      <c r="E12" s="16" t="str">
        <f>INDEX(ATS!$B:$V,MATCH('2) Order Form'!$V12,ATS!$U:$U,0),4)</f>
        <v>MNGRY-SM</v>
      </c>
      <c r="F12" s="16" t="str">
        <f>INDEX(ATS!$B:$V,MATCH('2) Order Form'!$V12,ATS!$U:$U,0),5)</f>
        <v>Matte Nardo Gray</v>
      </c>
      <c r="G12" s="43" t="str">
        <f>INDEX(ATS!$B:$V,MATCH('2) Order Form'!$V12,ATS!$U:$U,0),6)</f>
        <v>SM</v>
      </c>
      <c r="H12" s="43">
        <f>IFERROR(VLOOKUP(C12,EAN!$K:$O,5,FALSE),0)</f>
        <v>1</v>
      </c>
      <c r="I12" s="59">
        <v>0</v>
      </c>
      <c r="J12" s="60">
        <f>IFERROR(VLOOKUP(V12,ATS!$U:$V,2,FALSE),0)</f>
        <v>70</v>
      </c>
      <c r="K12" s="29" t="str">
        <f t="shared" si="0"/>
        <v>50+</v>
      </c>
      <c r="L12" s="29">
        <f>IFERROR(VLOOKUP(V12,ATS!$U:$W,3,FALSE),0)</f>
        <v>70</v>
      </c>
      <c r="M12" s="29" t="str">
        <f t="shared" si="1"/>
        <v>50+</v>
      </c>
      <c r="N12" s="61">
        <v>0</v>
      </c>
      <c r="O12" s="62">
        <f t="shared" si="2"/>
        <v>0</v>
      </c>
      <c r="P12" s="63">
        <f>VLOOKUP($C12,Prices!$A$3:$R$1996,MATCH('2) Order Form'!P$8,Prices!$A$2:$R$2,0),FALSE)</f>
        <v>225</v>
      </c>
      <c r="Q12" s="64">
        <f>VLOOKUP($C12,Prices!$A$3:$R$1996,MATCH('2) Order Form'!Q$8,Prices!$A$2:$R$2,0),FALSE)</f>
        <v>449</v>
      </c>
      <c r="R12" s="65">
        <f t="shared" si="3"/>
        <v>0</v>
      </c>
      <c r="S12" s="66">
        <f t="shared" si="4"/>
        <v>0</v>
      </c>
      <c r="T12" s="64">
        <f t="shared" si="5"/>
        <v>0</v>
      </c>
      <c r="U12" s="97"/>
      <c r="V12" s="28">
        <v>7048652715272</v>
      </c>
      <c r="W12" s="25"/>
      <c r="X12" s="94">
        <f t="shared" si="6"/>
        <v>0</v>
      </c>
      <c r="Y12" s="70">
        <f t="shared" ca="1" si="7"/>
        <v>0</v>
      </c>
      <c r="Z12" s="70">
        <f t="shared" ca="1" si="8"/>
        <v>0</v>
      </c>
      <c r="AA12" s="70">
        <f t="shared" ca="1" si="9"/>
        <v>0</v>
      </c>
      <c r="AB12" s="70">
        <f t="shared" ca="1" si="10"/>
        <v>1</v>
      </c>
      <c r="AC12" s="91" t="str">
        <f t="shared" si="11"/>
        <v>840097Matte Nardo Gray</v>
      </c>
      <c r="AD12" s="91">
        <f t="shared" si="12"/>
        <v>840097</v>
      </c>
      <c r="AE12" s="71" t="str">
        <f>INDEX(ATS!$B:$V,MATCH('2) Order Form'!$V12,ATS!$U:$U,0),7)</f>
        <v>Stock</v>
      </c>
    </row>
    <row r="13" spans="1:31" ht="16.5" customHeight="1">
      <c r="A13" s="5">
        <v>1</v>
      </c>
      <c r="B13" s="5" t="s">
        <v>80</v>
      </c>
      <c r="C13" s="5">
        <f>INDEX(ATS!$B:$V,MATCH('2) Order Form'!$V13,ATS!$U:$U,0),1)</f>
        <v>840097</v>
      </c>
      <c r="D13" s="5" t="str">
        <f>INDEX(ATS!$B:$V,MATCH('2) Order Form'!$V13,ATS!$U:$U,0),2)</f>
        <v>Grimnir 2Vi Mips Helmet</v>
      </c>
      <c r="E13" s="16" t="str">
        <f>INDEX(ATS!$B:$V,MATCH('2) Order Form'!$V13,ATS!$U:$U,0),4)</f>
        <v>MNGRY-ML</v>
      </c>
      <c r="F13" s="16" t="str">
        <f>INDEX(ATS!$B:$V,MATCH('2) Order Form'!$V13,ATS!$U:$U,0),5)</f>
        <v>Matte Nardo Gray</v>
      </c>
      <c r="G13" s="43" t="str">
        <f>INDEX(ATS!$B:$V,MATCH('2) Order Form'!$V13,ATS!$U:$U,0),6)</f>
        <v>ML</v>
      </c>
      <c r="H13" s="43">
        <f>IFERROR(VLOOKUP(C13,EAN!$K:$O,5,FALSE),0)</f>
        <v>1</v>
      </c>
      <c r="I13" s="59">
        <v>0</v>
      </c>
      <c r="J13" s="60">
        <f>IFERROR(VLOOKUP(V13,ATS!$U:$V,2,FALSE),0)</f>
        <v>62</v>
      </c>
      <c r="K13" s="29" t="str">
        <f t="shared" si="0"/>
        <v>50+</v>
      </c>
      <c r="L13" s="29">
        <f>IFERROR(VLOOKUP(V13,ATS!$U:$W,3,FALSE),0)</f>
        <v>62</v>
      </c>
      <c r="M13" s="29" t="str">
        <f t="shared" si="1"/>
        <v>50+</v>
      </c>
      <c r="N13" s="61">
        <v>0</v>
      </c>
      <c r="O13" s="62">
        <f t="shared" si="2"/>
        <v>0</v>
      </c>
      <c r="P13" s="63">
        <f>VLOOKUP($C13,Prices!$A$3:$R$1996,MATCH('2) Order Form'!P$8,Prices!$A$2:$R$2,0),FALSE)</f>
        <v>225</v>
      </c>
      <c r="Q13" s="64">
        <f>VLOOKUP($C13,Prices!$A$3:$R$1996,MATCH('2) Order Form'!Q$8,Prices!$A$2:$R$2,0),FALSE)</f>
        <v>449</v>
      </c>
      <c r="R13" s="65">
        <f t="shared" si="3"/>
        <v>0</v>
      </c>
      <c r="S13" s="66">
        <f t="shared" si="4"/>
        <v>0</v>
      </c>
      <c r="T13" s="64">
        <f t="shared" si="5"/>
        <v>0</v>
      </c>
      <c r="U13" s="97"/>
      <c r="V13" s="28">
        <v>7048652715265</v>
      </c>
      <c r="W13" s="25"/>
      <c r="X13" s="94">
        <f t="shared" si="6"/>
        <v>0</v>
      </c>
      <c r="Y13" s="70">
        <f t="shared" ca="1" si="7"/>
        <v>0</v>
      </c>
      <c r="Z13" s="70">
        <f t="shared" ca="1" si="8"/>
        <v>0</v>
      </c>
      <c r="AA13" s="70">
        <f t="shared" ca="1" si="9"/>
        <v>0</v>
      </c>
      <c r="AB13" s="70">
        <f t="shared" ca="1" si="10"/>
        <v>0</v>
      </c>
      <c r="AC13" s="91" t="str">
        <f t="shared" si="11"/>
        <v>840097Matte Nardo Gray</v>
      </c>
      <c r="AD13" s="91">
        <f t="shared" si="12"/>
        <v>840097</v>
      </c>
      <c r="AE13" s="71" t="str">
        <f>INDEX(ATS!$B:$V,MATCH('2) Order Form'!$V13,ATS!$U:$U,0),7)</f>
        <v>Stock</v>
      </c>
    </row>
    <row r="14" spans="1:31" ht="16.5" customHeight="1">
      <c r="A14" s="5">
        <v>1</v>
      </c>
      <c r="B14" s="5" t="s">
        <v>80</v>
      </c>
      <c r="C14" s="5">
        <f>INDEX(ATS!$B:$V,MATCH('2) Order Form'!$V14,ATS!$U:$U,0),1)</f>
        <v>840097</v>
      </c>
      <c r="D14" s="5" t="str">
        <f>INDEX(ATS!$B:$V,MATCH('2) Order Form'!$V14,ATS!$U:$U,0),2)</f>
        <v>Grimnir 2Vi Mips Helmet</v>
      </c>
      <c r="E14" s="16" t="str">
        <f>INDEX(ATS!$B:$V,MATCH('2) Order Form'!$V14,ATS!$U:$U,0),4)</f>
        <v>MNGRY-LXL</v>
      </c>
      <c r="F14" s="16" t="str">
        <f>INDEX(ATS!$B:$V,MATCH('2) Order Form'!$V14,ATS!$U:$U,0),5)</f>
        <v>Matte Nardo Gray</v>
      </c>
      <c r="G14" s="43" t="str">
        <f>INDEX(ATS!$B:$V,MATCH('2) Order Form'!$V14,ATS!$U:$U,0),6)</f>
        <v>LXL</v>
      </c>
      <c r="H14" s="43">
        <f>IFERROR(VLOOKUP(C14,EAN!$K:$O,5,FALSE),0)</f>
        <v>1</v>
      </c>
      <c r="I14" s="59">
        <v>0</v>
      </c>
      <c r="J14" s="60">
        <f>IFERROR(VLOOKUP(V14,ATS!$U:$V,2,FALSE),0)</f>
        <v>48</v>
      </c>
      <c r="K14" s="29">
        <f t="shared" si="0"/>
        <v>48</v>
      </c>
      <c r="L14" s="29">
        <f>IFERROR(VLOOKUP(V14,ATS!$U:$W,3,FALSE),0)</f>
        <v>48</v>
      </c>
      <c r="M14" s="29">
        <f t="shared" si="1"/>
        <v>48</v>
      </c>
      <c r="N14" s="61">
        <v>0</v>
      </c>
      <c r="O14" s="62">
        <f t="shared" si="2"/>
        <v>0</v>
      </c>
      <c r="P14" s="63">
        <f>VLOOKUP($C14,Prices!$A$3:$R$1996,MATCH('2) Order Form'!P$8,Prices!$A$2:$R$2,0),FALSE)</f>
        <v>225</v>
      </c>
      <c r="Q14" s="64">
        <f>VLOOKUP($C14,Prices!$A$3:$R$1996,MATCH('2) Order Form'!Q$8,Prices!$A$2:$R$2,0),FALSE)</f>
        <v>449</v>
      </c>
      <c r="R14" s="65">
        <f t="shared" si="3"/>
        <v>0</v>
      </c>
      <c r="S14" s="66">
        <f t="shared" si="4"/>
        <v>0</v>
      </c>
      <c r="T14" s="64">
        <f t="shared" si="5"/>
        <v>0</v>
      </c>
      <c r="U14" s="97"/>
      <c r="V14" s="28">
        <v>7048652715258</v>
      </c>
      <c r="W14" s="25"/>
      <c r="X14" s="94">
        <f t="shared" si="6"/>
        <v>0</v>
      </c>
      <c r="Y14" s="70">
        <f t="shared" ca="1" si="7"/>
        <v>0</v>
      </c>
      <c r="Z14" s="70">
        <f t="shared" ca="1" si="8"/>
        <v>0</v>
      </c>
      <c r="AA14" s="70">
        <f t="shared" ca="1" si="9"/>
        <v>0</v>
      </c>
      <c r="AB14" s="70">
        <f t="shared" ca="1" si="10"/>
        <v>0</v>
      </c>
      <c r="AC14" s="91" t="str">
        <f t="shared" si="11"/>
        <v>840097Matte Nardo Gray</v>
      </c>
      <c r="AD14" s="91">
        <f t="shared" si="12"/>
        <v>840097</v>
      </c>
      <c r="AE14" s="71" t="str">
        <f>INDEX(ATS!$B:$V,MATCH('2) Order Form'!$V14,ATS!$U:$U,0),7)</f>
        <v>Stock</v>
      </c>
    </row>
    <row r="15" spans="1:31" ht="16.5" customHeight="1">
      <c r="A15" s="5">
        <v>1</v>
      </c>
      <c r="B15" s="5" t="s">
        <v>80</v>
      </c>
      <c r="C15" s="5">
        <f>INDEX(ATS!$B:$V,MATCH('2) Order Form'!$V15,ATS!$U:$U,0),1)</f>
        <v>840097</v>
      </c>
      <c r="D15" s="5" t="str">
        <f>INDEX(ATS!$B:$V,MATCH('2) Order Form'!$V15,ATS!$U:$U,0),2)</f>
        <v>Grimnir 2Vi Mips Helmet</v>
      </c>
      <c r="E15" s="16" t="str">
        <f>INDEX(ATS!$B:$V,MATCH('2) Order Form'!$V15,ATS!$U:$U,0),4)</f>
        <v>NACAR-SM</v>
      </c>
      <c r="F15" s="16" t="str">
        <f>INDEX(ATS!$B:$V,MATCH('2) Order Form'!$V15,ATS!$U:$U,0),5)</f>
        <v>Natural Carbon</v>
      </c>
      <c r="G15" s="43" t="str">
        <f>INDEX(ATS!$B:$V,MATCH('2) Order Form'!$V15,ATS!$U:$U,0),6)</f>
        <v>SM</v>
      </c>
      <c r="H15" s="43">
        <f>IFERROR(VLOOKUP(C15,EAN!$K:$O,5,FALSE),0)</f>
        <v>1</v>
      </c>
      <c r="I15" s="59">
        <v>0</v>
      </c>
      <c r="J15" s="60">
        <f>IFERROR(VLOOKUP(V15,ATS!$U:$V,2,FALSE),0)</f>
        <v>93</v>
      </c>
      <c r="K15" s="29" t="str">
        <f t="shared" si="0"/>
        <v>50+</v>
      </c>
      <c r="L15" s="29">
        <f>IFERROR(VLOOKUP(V15,ATS!$U:$W,3,FALSE),0)</f>
        <v>93</v>
      </c>
      <c r="M15" s="29" t="str">
        <f t="shared" si="1"/>
        <v>50+</v>
      </c>
      <c r="N15" s="61">
        <v>0</v>
      </c>
      <c r="O15" s="62">
        <f t="shared" si="2"/>
        <v>0</v>
      </c>
      <c r="P15" s="63">
        <f>VLOOKUP($C15,Prices!$A$3:$R$1996,MATCH('2) Order Form'!P$8,Prices!$A$2:$R$2,0),FALSE)</f>
        <v>225</v>
      </c>
      <c r="Q15" s="64">
        <f>VLOOKUP($C15,Prices!$A$3:$R$1996,MATCH('2) Order Form'!Q$8,Prices!$A$2:$R$2,0),FALSE)</f>
        <v>449</v>
      </c>
      <c r="R15" s="65">
        <f t="shared" si="3"/>
        <v>0</v>
      </c>
      <c r="S15" s="66">
        <f t="shared" si="4"/>
        <v>0</v>
      </c>
      <c r="T15" s="64">
        <f t="shared" si="5"/>
        <v>0</v>
      </c>
      <c r="U15" s="97"/>
      <c r="V15" s="28">
        <v>7048652712639</v>
      </c>
      <c r="W15" s="25"/>
      <c r="X15" s="94">
        <f t="shared" si="6"/>
        <v>0</v>
      </c>
      <c r="Y15" s="70">
        <f t="shared" ca="1" si="7"/>
        <v>0</v>
      </c>
      <c r="Z15" s="70">
        <f t="shared" ca="1" si="8"/>
        <v>0</v>
      </c>
      <c r="AA15" s="70">
        <f t="shared" ca="1" si="9"/>
        <v>0</v>
      </c>
      <c r="AB15" s="70">
        <f t="shared" ca="1" si="10"/>
        <v>1</v>
      </c>
      <c r="AC15" s="91" t="str">
        <f t="shared" si="11"/>
        <v>840097Natural Carbon</v>
      </c>
      <c r="AD15" s="91">
        <f t="shared" si="12"/>
        <v>840097</v>
      </c>
      <c r="AE15" s="71" t="str">
        <f>INDEX(ATS!$B:$V,MATCH('2) Order Form'!$V15,ATS!$U:$U,0),7)</f>
        <v>Active</v>
      </c>
    </row>
    <row r="16" spans="1:31" ht="16.5" customHeight="1">
      <c r="A16" s="5">
        <v>1</v>
      </c>
      <c r="B16" s="5" t="s">
        <v>80</v>
      </c>
      <c r="C16" s="5">
        <f>INDEX(ATS!$B:$V,MATCH('2) Order Form'!$V16,ATS!$U:$U,0),1)</f>
        <v>840097</v>
      </c>
      <c r="D16" s="5" t="str">
        <f>INDEX(ATS!$B:$V,MATCH('2) Order Form'!$V16,ATS!$U:$U,0),2)</f>
        <v>Grimnir 2Vi Mips Helmet</v>
      </c>
      <c r="E16" s="16" t="str">
        <f>INDEX(ATS!$B:$V,MATCH('2) Order Form'!$V16,ATS!$U:$U,0),4)</f>
        <v>NACAR-ML</v>
      </c>
      <c r="F16" s="16" t="str">
        <f>INDEX(ATS!$B:$V,MATCH('2) Order Form'!$V16,ATS!$U:$U,0),5)</f>
        <v>Natural Carbon</v>
      </c>
      <c r="G16" s="43" t="str">
        <f>INDEX(ATS!$B:$V,MATCH('2) Order Form'!$V16,ATS!$U:$U,0),6)</f>
        <v>ML</v>
      </c>
      <c r="H16" s="43">
        <f>IFERROR(VLOOKUP(C16,EAN!$K:$O,5,FALSE),0)</f>
        <v>1</v>
      </c>
      <c r="I16" s="59">
        <v>0</v>
      </c>
      <c r="J16" s="60">
        <f>IFERROR(VLOOKUP(V16,ATS!$U:$V,2,FALSE),0)</f>
        <v>106</v>
      </c>
      <c r="K16" s="29" t="str">
        <f t="shared" si="0"/>
        <v>50+</v>
      </c>
      <c r="L16" s="29">
        <f>IFERROR(VLOOKUP(V16,ATS!$U:$W,3,FALSE),0)</f>
        <v>106</v>
      </c>
      <c r="M16" s="29" t="str">
        <f t="shared" si="1"/>
        <v>50+</v>
      </c>
      <c r="N16" s="61">
        <v>0</v>
      </c>
      <c r="O16" s="62">
        <f t="shared" si="2"/>
        <v>0</v>
      </c>
      <c r="P16" s="63">
        <f>VLOOKUP($C16,Prices!$A$3:$R$1996,MATCH('2) Order Form'!P$8,Prices!$A$2:$R$2,0),FALSE)</f>
        <v>225</v>
      </c>
      <c r="Q16" s="64">
        <f>VLOOKUP($C16,Prices!$A$3:$R$1996,MATCH('2) Order Form'!Q$8,Prices!$A$2:$R$2,0),FALSE)</f>
        <v>449</v>
      </c>
      <c r="R16" s="65">
        <f t="shared" si="3"/>
        <v>0</v>
      </c>
      <c r="S16" s="66">
        <f t="shared" si="4"/>
        <v>0</v>
      </c>
      <c r="T16" s="64">
        <f t="shared" si="5"/>
        <v>0</v>
      </c>
      <c r="U16" s="97"/>
      <c r="V16" s="28">
        <v>7048652712622</v>
      </c>
      <c r="W16" s="25"/>
      <c r="X16" s="94">
        <f t="shared" si="6"/>
        <v>0</v>
      </c>
      <c r="Y16" s="70">
        <f t="shared" ca="1" si="7"/>
        <v>0</v>
      </c>
      <c r="Z16" s="70">
        <f t="shared" ca="1" si="8"/>
        <v>0</v>
      </c>
      <c r="AA16" s="70">
        <f t="shared" ca="1" si="9"/>
        <v>0</v>
      </c>
      <c r="AB16" s="70">
        <f t="shared" ca="1" si="10"/>
        <v>0</v>
      </c>
      <c r="AC16" s="91" t="str">
        <f t="shared" si="11"/>
        <v>840097Natural Carbon</v>
      </c>
      <c r="AD16" s="91">
        <f t="shared" si="12"/>
        <v>840097</v>
      </c>
      <c r="AE16" s="71" t="str">
        <f>INDEX(ATS!$B:$V,MATCH('2) Order Form'!$V16,ATS!$U:$U,0),7)</f>
        <v>Active</v>
      </c>
    </row>
    <row r="17" spans="1:31" ht="16.5" customHeight="1">
      <c r="A17" s="5">
        <v>1</v>
      </c>
      <c r="B17" s="5" t="s">
        <v>80</v>
      </c>
      <c r="C17" s="5">
        <f>INDEX(ATS!$B:$V,MATCH('2) Order Form'!$V17,ATS!$U:$U,0),1)</f>
        <v>840097</v>
      </c>
      <c r="D17" s="5" t="str">
        <f>INDEX(ATS!$B:$V,MATCH('2) Order Form'!$V17,ATS!$U:$U,0),2)</f>
        <v>Grimnir 2Vi Mips Helmet</v>
      </c>
      <c r="E17" s="16" t="str">
        <f>INDEX(ATS!$B:$V,MATCH('2) Order Form'!$V17,ATS!$U:$U,0),4)</f>
        <v>NACAR-LXL</v>
      </c>
      <c r="F17" s="16" t="str">
        <f>INDEX(ATS!$B:$V,MATCH('2) Order Form'!$V17,ATS!$U:$U,0),5)</f>
        <v>Natural Carbon</v>
      </c>
      <c r="G17" s="43" t="str">
        <f>INDEX(ATS!$B:$V,MATCH('2) Order Form'!$V17,ATS!$U:$U,0),6)</f>
        <v>LXL</v>
      </c>
      <c r="H17" s="43">
        <f>IFERROR(VLOOKUP(C17,EAN!$K:$O,5,FALSE),0)</f>
        <v>1</v>
      </c>
      <c r="I17" s="59">
        <v>0</v>
      </c>
      <c r="J17" s="60">
        <f>IFERROR(VLOOKUP(V17,ATS!$U:$V,2,FALSE),0)</f>
        <v>5</v>
      </c>
      <c r="K17" s="29">
        <f t="shared" si="0"/>
        <v>5</v>
      </c>
      <c r="L17" s="29">
        <f>IFERROR(VLOOKUP(V17,ATS!$U:$W,3,FALSE),0)</f>
        <v>5</v>
      </c>
      <c r="M17" s="29">
        <f t="shared" si="1"/>
        <v>5</v>
      </c>
      <c r="N17" s="61">
        <v>0</v>
      </c>
      <c r="O17" s="62">
        <f t="shared" si="2"/>
        <v>0</v>
      </c>
      <c r="P17" s="63">
        <f>VLOOKUP($C17,Prices!$A$3:$R$1996,MATCH('2) Order Form'!P$8,Prices!$A$2:$R$2,0),FALSE)</f>
        <v>225</v>
      </c>
      <c r="Q17" s="64">
        <f>VLOOKUP($C17,Prices!$A$3:$R$1996,MATCH('2) Order Form'!Q$8,Prices!$A$2:$R$2,0),FALSE)</f>
        <v>449</v>
      </c>
      <c r="R17" s="65">
        <f t="shared" si="3"/>
        <v>0</v>
      </c>
      <c r="S17" s="66">
        <f t="shared" si="4"/>
        <v>0</v>
      </c>
      <c r="T17" s="64">
        <f t="shared" si="5"/>
        <v>0</v>
      </c>
      <c r="U17" s="97"/>
      <c r="V17" s="28">
        <v>7048652712615</v>
      </c>
      <c r="W17" s="25"/>
      <c r="X17" s="94">
        <f t="shared" si="6"/>
        <v>0</v>
      </c>
      <c r="Y17" s="70">
        <f t="shared" ca="1" si="7"/>
        <v>0</v>
      </c>
      <c r="Z17" s="70">
        <f t="shared" ca="1" si="8"/>
        <v>0</v>
      </c>
      <c r="AA17" s="70">
        <f t="shared" ca="1" si="9"/>
        <v>0</v>
      </c>
      <c r="AB17" s="70">
        <f t="shared" ca="1" si="10"/>
        <v>0</v>
      </c>
      <c r="AC17" s="91" t="str">
        <f t="shared" si="11"/>
        <v>840097Natural Carbon</v>
      </c>
      <c r="AD17" s="91">
        <f t="shared" si="12"/>
        <v>840097</v>
      </c>
      <c r="AE17" s="71" t="str">
        <f>INDEX(ATS!$B:$V,MATCH('2) Order Form'!$V17,ATS!$U:$U,0),7)</f>
        <v>Active</v>
      </c>
    </row>
    <row r="18" spans="1:31" ht="16.5" customHeight="1">
      <c r="A18" s="5">
        <v>1</v>
      </c>
      <c r="B18" s="5" t="s">
        <v>80</v>
      </c>
      <c r="C18" s="5">
        <f>INDEX(ATS!$B:$V,MATCH('2) Order Form'!$V18,ATS!$U:$U,0),1)</f>
        <v>840097</v>
      </c>
      <c r="D18" s="5" t="str">
        <f>INDEX(ATS!$B:$V,MATCH('2) Order Form'!$V18,ATS!$U:$U,0),2)</f>
        <v>Grimnir 2Vi Mips Helmet</v>
      </c>
      <c r="E18" s="16" t="str">
        <f>INDEX(ATS!$B:$V,MATCH('2) Order Form'!$V18,ATS!$U:$U,0),4)</f>
        <v>WOLND-SM</v>
      </c>
      <c r="F18" s="16" t="str">
        <f>INDEX(ATS!$B:$V,MATCH('2) Order Form'!$V18,ATS!$U:$U,0),5)</f>
        <v>Woodland</v>
      </c>
      <c r="G18" s="43" t="str">
        <f>INDEX(ATS!$B:$V,MATCH('2) Order Form'!$V18,ATS!$U:$U,0),6)</f>
        <v>SM</v>
      </c>
      <c r="H18" s="43">
        <f>IFERROR(VLOOKUP(C18,EAN!$K:$O,5,FALSE),0)</f>
        <v>1</v>
      </c>
      <c r="I18" s="59">
        <v>0</v>
      </c>
      <c r="J18" s="60">
        <f>IFERROR(VLOOKUP(V18,ATS!$U:$V,2,FALSE),0)</f>
        <v>61</v>
      </c>
      <c r="K18" s="29" t="str">
        <f t="shared" si="0"/>
        <v>50+</v>
      </c>
      <c r="L18" s="29">
        <f>IFERROR(VLOOKUP(V18,ATS!$U:$W,3,FALSE),0)</f>
        <v>61</v>
      </c>
      <c r="M18" s="29" t="str">
        <f t="shared" si="1"/>
        <v>50+</v>
      </c>
      <c r="N18" s="61">
        <v>0</v>
      </c>
      <c r="O18" s="62">
        <f t="shared" si="2"/>
        <v>0</v>
      </c>
      <c r="P18" s="63">
        <f>VLOOKUP($C18,Prices!$A$3:$R$1996,MATCH('2) Order Form'!P$8,Prices!$A$2:$R$2,0),FALSE)</f>
        <v>225</v>
      </c>
      <c r="Q18" s="64">
        <f>VLOOKUP($C18,Prices!$A$3:$R$1996,MATCH('2) Order Form'!Q$8,Prices!$A$2:$R$2,0),FALSE)</f>
        <v>449</v>
      </c>
      <c r="R18" s="65">
        <f t="shared" si="3"/>
        <v>0</v>
      </c>
      <c r="S18" s="66">
        <f t="shared" si="4"/>
        <v>0</v>
      </c>
      <c r="T18" s="64">
        <f t="shared" si="5"/>
        <v>0</v>
      </c>
      <c r="U18" s="97"/>
      <c r="V18" s="28">
        <v>7048652967862</v>
      </c>
      <c r="W18" s="25"/>
      <c r="X18" s="94">
        <f t="shared" si="6"/>
        <v>0</v>
      </c>
      <c r="Y18" s="70">
        <f t="shared" ca="1" si="7"/>
        <v>0</v>
      </c>
      <c r="Z18" s="70">
        <f t="shared" ca="1" si="8"/>
        <v>0</v>
      </c>
      <c r="AA18" s="70">
        <f t="shared" ca="1" si="9"/>
        <v>0</v>
      </c>
      <c r="AB18" s="70">
        <f t="shared" ca="1" si="10"/>
        <v>1</v>
      </c>
      <c r="AC18" s="91" t="str">
        <f t="shared" si="11"/>
        <v>840097Woodland</v>
      </c>
      <c r="AD18" s="91">
        <f t="shared" si="12"/>
        <v>840097</v>
      </c>
      <c r="AE18" s="71" t="str">
        <f>INDEX(ATS!$B:$V,MATCH('2) Order Form'!$V18,ATS!$U:$U,0),7)</f>
        <v>Active</v>
      </c>
    </row>
    <row r="19" spans="1:31" ht="16.5" customHeight="1">
      <c r="A19" s="5">
        <v>1</v>
      </c>
      <c r="B19" s="5" t="s">
        <v>80</v>
      </c>
      <c r="C19" s="5">
        <f>INDEX(ATS!$B:$V,MATCH('2) Order Form'!$V19,ATS!$U:$U,0),1)</f>
        <v>840097</v>
      </c>
      <c r="D19" s="5" t="str">
        <f>INDEX(ATS!$B:$V,MATCH('2) Order Form'!$V19,ATS!$U:$U,0),2)</f>
        <v>Grimnir 2Vi Mips Helmet</v>
      </c>
      <c r="E19" s="16" t="str">
        <f>INDEX(ATS!$B:$V,MATCH('2) Order Form'!$V19,ATS!$U:$U,0),4)</f>
        <v>WOLND-ML</v>
      </c>
      <c r="F19" s="16" t="str">
        <f>INDEX(ATS!$B:$V,MATCH('2) Order Form'!$V19,ATS!$U:$U,0),5)</f>
        <v>Woodland</v>
      </c>
      <c r="G19" s="43" t="str">
        <f>INDEX(ATS!$B:$V,MATCH('2) Order Form'!$V19,ATS!$U:$U,0),6)</f>
        <v>ML</v>
      </c>
      <c r="H19" s="43">
        <f>IFERROR(VLOOKUP(C19,EAN!$K:$O,5,FALSE),0)</f>
        <v>1</v>
      </c>
      <c r="I19" s="59">
        <v>0</v>
      </c>
      <c r="J19" s="60">
        <f>IFERROR(VLOOKUP(V19,ATS!$U:$V,2,FALSE),0)</f>
        <v>43</v>
      </c>
      <c r="K19" s="29">
        <f t="shared" si="0"/>
        <v>43</v>
      </c>
      <c r="L19" s="29">
        <f>IFERROR(VLOOKUP(V19,ATS!$U:$W,3,FALSE),0)</f>
        <v>43</v>
      </c>
      <c r="M19" s="29">
        <f t="shared" si="1"/>
        <v>43</v>
      </c>
      <c r="N19" s="61">
        <v>0</v>
      </c>
      <c r="O19" s="62">
        <f t="shared" si="2"/>
        <v>0</v>
      </c>
      <c r="P19" s="63">
        <f>VLOOKUP($C19,Prices!$A$3:$R$1996,MATCH('2) Order Form'!P$8,Prices!$A$2:$R$2,0),FALSE)</f>
        <v>225</v>
      </c>
      <c r="Q19" s="64">
        <f>VLOOKUP($C19,Prices!$A$3:$R$1996,MATCH('2) Order Form'!Q$8,Prices!$A$2:$R$2,0),FALSE)</f>
        <v>449</v>
      </c>
      <c r="R19" s="65">
        <f t="shared" si="3"/>
        <v>0</v>
      </c>
      <c r="S19" s="66">
        <f t="shared" si="4"/>
        <v>0</v>
      </c>
      <c r="T19" s="64">
        <f t="shared" si="5"/>
        <v>0</v>
      </c>
      <c r="U19" s="97"/>
      <c r="V19" s="28">
        <v>7048652967855</v>
      </c>
      <c r="W19" s="25"/>
      <c r="X19" s="94">
        <f t="shared" si="6"/>
        <v>0</v>
      </c>
      <c r="Y19" s="70">
        <f t="shared" ca="1" si="7"/>
        <v>0</v>
      </c>
      <c r="Z19" s="70">
        <f t="shared" ca="1" si="8"/>
        <v>0</v>
      </c>
      <c r="AA19" s="70">
        <f t="shared" ca="1" si="9"/>
        <v>0</v>
      </c>
      <c r="AB19" s="70">
        <f t="shared" ca="1" si="10"/>
        <v>0</v>
      </c>
      <c r="AC19" s="91" t="str">
        <f t="shared" si="11"/>
        <v>840097Woodland</v>
      </c>
      <c r="AD19" s="91">
        <f t="shared" si="12"/>
        <v>840097</v>
      </c>
      <c r="AE19" s="71" t="str">
        <f>INDEX(ATS!$B:$V,MATCH('2) Order Form'!$V19,ATS!$U:$U,0),7)</f>
        <v>Active</v>
      </c>
    </row>
    <row r="20" spans="1:31" ht="16.5" customHeight="1">
      <c r="A20" s="5">
        <v>1</v>
      </c>
      <c r="B20" s="5" t="s">
        <v>80</v>
      </c>
      <c r="C20" s="5">
        <f>INDEX(ATS!$B:$V,MATCH('2) Order Form'!$V20,ATS!$U:$U,0),1)</f>
        <v>840097</v>
      </c>
      <c r="D20" s="5" t="str">
        <f>INDEX(ATS!$B:$V,MATCH('2) Order Form'!$V20,ATS!$U:$U,0),2)</f>
        <v>Grimnir 2Vi Mips Helmet</v>
      </c>
      <c r="E20" s="16" t="str">
        <f>INDEX(ATS!$B:$V,MATCH('2) Order Form'!$V20,ATS!$U:$U,0),4)</f>
        <v>WOLND-LXL</v>
      </c>
      <c r="F20" s="16" t="str">
        <f>INDEX(ATS!$B:$V,MATCH('2) Order Form'!$V20,ATS!$U:$U,0),5)</f>
        <v>Woodland</v>
      </c>
      <c r="G20" s="43" t="str">
        <f>INDEX(ATS!$B:$V,MATCH('2) Order Form'!$V20,ATS!$U:$U,0),6)</f>
        <v>LXL</v>
      </c>
      <c r="H20" s="43">
        <f>IFERROR(VLOOKUP(C20,EAN!$K:$O,5,FALSE),0)</f>
        <v>1</v>
      </c>
      <c r="I20" s="59">
        <v>0</v>
      </c>
      <c r="J20" s="60">
        <f>IFERROR(VLOOKUP(V20,ATS!$U:$V,2,FALSE),0)</f>
        <v>40</v>
      </c>
      <c r="K20" s="29">
        <f t="shared" si="0"/>
        <v>40</v>
      </c>
      <c r="L20" s="29">
        <f>IFERROR(VLOOKUP(V20,ATS!$U:$W,3,FALSE),0)</f>
        <v>40</v>
      </c>
      <c r="M20" s="29">
        <f t="shared" si="1"/>
        <v>40</v>
      </c>
      <c r="N20" s="61">
        <v>0</v>
      </c>
      <c r="O20" s="62">
        <f t="shared" si="2"/>
        <v>0</v>
      </c>
      <c r="P20" s="63">
        <f>VLOOKUP($C20,Prices!$A$3:$R$1996,MATCH('2) Order Form'!P$8,Prices!$A$2:$R$2,0),FALSE)</f>
        <v>225</v>
      </c>
      <c r="Q20" s="64">
        <f>VLOOKUP($C20,Prices!$A$3:$R$1996,MATCH('2) Order Form'!Q$8,Prices!$A$2:$R$2,0),FALSE)</f>
        <v>449</v>
      </c>
      <c r="R20" s="65">
        <f t="shared" si="3"/>
        <v>0</v>
      </c>
      <c r="S20" s="66">
        <f t="shared" si="4"/>
        <v>0</v>
      </c>
      <c r="T20" s="64">
        <f t="shared" si="5"/>
        <v>0</v>
      </c>
      <c r="U20" s="97"/>
      <c r="V20" s="28">
        <v>7048652967848</v>
      </c>
      <c r="W20" s="25"/>
      <c r="X20" s="94">
        <f t="shared" si="6"/>
        <v>0</v>
      </c>
      <c r="Y20" s="70">
        <f t="shared" ca="1" si="7"/>
        <v>0</v>
      </c>
      <c r="Z20" s="70">
        <f t="shared" ca="1" si="8"/>
        <v>0</v>
      </c>
      <c r="AA20" s="70">
        <f t="shared" ca="1" si="9"/>
        <v>0</v>
      </c>
      <c r="AB20" s="70">
        <f t="shared" ca="1" si="10"/>
        <v>0</v>
      </c>
      <c r="AC20" s="91" t="str">
        <f t="shared" si="11"/>
        <v>840097Woodland</v>
      </c>
      <c r="AD20" s="91">
        <f t="shared" si="12"/>
        <v>840097</v>
      </c>
      <c r="AE20" s="71" t="str">
        <f>INDEX(ATS!$B:$V,MATCH('2) Order Form'!$V20,ATS!$U:$U,0),7)</f>
        <v>Active</v>
      </c>
    </row>
    <row r="21" spans="1:31" ht="16.5" customHeight="1">
      <c r="A21" s="5">
        <v>1</v>
      </c>
      <c r="B21" s="5" t="s">
        <v>80</v>
      </c>
      <c r="C21" s="5">
        <f>INDEX(ATS!$B:$V,MATCH('2) Order Form'!$V21,ATS!$U:$U,0),1)</f>
        <v>840094</v>
      </c>
      <c r="D21" s="5" t="str">
        <f>INDEX(ATS!$B:$V,MATCH('2) Order Form'!$V21,ATS!$U:$U,0),2)</f>
        <v>Trooper 2Vi Mips Helmet</v>
      </c>
      <c r="E21" s="16" t="str">
        <f>INDEX(ATS!$B:$V,MATCH('2) Order Form'!$V21,ATS!$U:$U,0),4)</f>
        <v>DTBLK-SM</v>
      </c>
      <c r="F21" s="16" t="str">
        <f>INDEX(ATS!$B:$V,MATCH('2) Order Form'!$V21,ATS!$U:$U,0),5)</f>
        <v>Dirt Black</v>
      </c>
      <c r="G21" s="43" t="str">
        <f>INDEX(ATS!$B:$V,MATCH('2) Order Form'!$V21,ATS!$U:$U,0),6)</f>
        <v>SM</v>
      </c>
      <c r="H21" s="43">
        <f>IFERROR(VLOOKUP(C21,EAN!$K:$O,5,FALSE),0)</f>
        <v>1</v>
      </c>
      <c r="I21" s="59">
        <v>0</v>
      </c>
      <c r="J21" s="60">
        <f>IFERROR(VLOOKUP(V21,ATS!$U:$V,2,FALSE),0)</f>
        <v>69</v>
      </c>
      <c r="K21" s="29" t="str">
        <f t="shared" si="0"/>
        <v>50+</v>
      </c>
      <c r="L21" s="29">
        <f>IFERROR(VLOOKUP(V21,ATS!$U:$W,3,FALSE),0)</f>
        <v>69</v>
      </c>
      <c r="M21" s="29" t="str">
        <f t="shared" si="1"/>
        <v>50+</v>
      </c>
      <c r="N21" s="61">
        <v>0</v>
      </c>
      <c r="O21" s="62">
        <f t="shared" si="2"/>
        <v>0</v>
      </c>
      <c r="P21" s="63">
        <f>VLOOKUP($C21,Prices!$A$3:$R$1996,MATCH('2) Order Form'!P$8,Prices!$A$2:$R$2,0),FALSE)</f>
        <v>160</v>
      </c>
      <c r="Q21" s="64">
        <f>VLOOKUP($C21,Prices!$A$3:$R$1996,MATCH('2) Order Form'!Q$8,Prices!$A$2:$R$2,0),FALSE)</f>
        <v>319</v>
      </c>
      <c r="R21" s="65">
        <f t="shared" si="3"/>
        <v>0</v>
      </c>
      <c r="S21" s="66">
        <f t="shared" si="4"/>
        <v>0</v>
      </c>
      <c r="T21" s="64">
        <f t="shared" si="5"/>
        <v>0</v>
      </c>
      <c r="U21" s="97"/>
      <c r="V21" s="28">
        <v>7048652714077</v>
      </c>
      <c r="W21" s="25"/>
      <c r="X21" s="94">
        <f t="shared" si="6"/>
        <v>0</v>
      </c>
      <c r="Y21" s="70">
        <f t="shared" ca="1" si="7"/>
        <v>0</v>
      </c>
      <c r="Z21" s="70">
        <f t="shared" ca="1" si="8"/>
        <v>1</v>
      </c>
      <c r="AA21" s="70">
        <f t="shared" ca="1" si="9"/>
        <v>1</v>
      </c>
      <c r="AB21" s="70">
        <f t="shared" ca="1" si="10"/>
        <v>1</v>
      </c>
      <c r="AC21" s="91" t="str">
        <f t="shared" si="11"/>
        <v>840094Dirt Black</v>
      </c>
      <c r="AD21" s="91">
        <f t="shared" si="12"/>
        <v>840094</v>
      </c>
      <c r="AE21" s="71" t="str">
        <f>INDEX(ATS!$B:$V,MATCH('2) Order Form'!$V21,ATS!$U:$U,0),7)</f>
        <v>Active</v>
      </c>
    </row>
    <row r="22" spans="1:31" ht="16.5" customHeight="1">
      <c r="A22" s="5">
        <v>1</v>
      </c>
      <c r="B22" s="5" t="s">
        <v>80</v>
      </c>
      <c r="C22" s="5">
        <f>INDEX(ATS!$B:$V,MATCH('2) Order Form'!$V22,ATS!$U:$U,0),1)</f>
        <v>840094</v>
      </c>
      <c r="D22" s="5" t="str">
        <f>INDEX(ATS!$B:$V,MATCH('2) Order Form'!$V22,ATS!$U:$U,0),2)</f>
        <v>Trooper 2Vi Mips Helmet</v>
      </c>
      <c r="E22" s="16" t="str">
        <f>INDEX(ATS!$B:$V,MATCH('2) Order Form'!$V22,ATS!$U:$U,0),4)</f>
        <v>DTBLK-ML</v>
      </c>
      <c r="F22" s="16" t="str">
        <f>INDEX(ATS!$B:$V,MATCH('2) Order Form'!$V22,ATS!$U:$U,0),5)</f>
        <v>Dirt Black</v>
      </c>
      <c r="G22" s="43" t="str">
        <f>INDEX(ATS!$B:$V,MATCH('2) Order Form'!$V22,ATS!$U:$U,0),6)</f>
        <v>ML</v>
      </c>
      <c r="H22" s="43">
        <f>IFERROR(VLOOKUP(C22,EAN!$K:$O,5,FALSE),0)</f>
        <v>1</v>
      </c>
      <c r="I22" s="59">
        <v>0</v>
      </c>
      <c r="J22" s="60">
        <f>IFERROR(VLOOKUP(V22,ATS!$U:$V,2,FALSE),0)</f>
        <v>5</v>
      </c>
      <c r="K22" s="29">
        <f t="shared" si="0"/>
        <v>5</v>
      </c>
      <c r="L22" s="29">
        <f>IFERROR(VLOOKUP(V22,ATS!$U:$W,3,FALSE),0)</f>
        <v>5</v>
      </c>
      <c r="M22" s="29">
        <f t="shared" si="1"/>
        <v>5</v>
      </c>
      <c r="N22" s="61">
        <v>0</v>
      </c>
      <c r="O22" s="62">
        <f t="shared" si="2"/>
        <v>0</v>
      </c>
      <c r="P22" s="63">
        <f>VLOOKUP($C22,Prices!$A$3:$R$1996,MATCH('2) Order Form'!P$8,Prices!$A$2:$R$2,0),FALSE)</f>
        <v>160</v>
      </c>
      <c r="Q22" s="64">
        <f>VLOOKUP($C22,Prices!$A$3:$R$1996,MATCH('2) Order Form'!Q$8,Prices!$A$2:$R$2,0),FALSE)</f>
        <v>319</v>
      </c>
      <c r="R22" s="65">
        <f t="shared" si="3"/>
        <v>0</v>
      </c>
      <c r="S22" s="66">
        <f t="shared" si="4"/>
        <v>0</v>
      </c>
      <c r="T22" s="64">
        <f t="shared" si="5"/>
        <v>0</v>
      </c>
      <c r="U22" s="97"/>
      <c r="V22" s="28">
        <v>7048652714060</v>
      </c>
      <c r="W22" s="25"/>
      <c r="X22" s="94">
        <f t="shared" si="6"/>
        <v>0</v>
      </c>
      <c r="Y22" s="70">
        <f t="shared" ca="1" si="7"/>
        <v>0</v>
      </c>
      <c r="Z22" s="70">
        <f t="shared" ca="1" si="8"/>
        <v>1</v>
      </c>
      <c r="AA22" s="70">
        <f t="shared" ca="1" si="9"/>
        <v>0</v>
      </c>
      <c r="AB22" s="70">
        <f t="shared" ca="1" si="10"/>
        <v>0</v>
      </c>
      <c r="AC22" s="91" t="str">
        <f t="shared" si="11"/>
        <v>840094Dirt Black</v>
      </c>
      <c r="AD22" s="91">
        <f t="shared" si="12"/>
        <v>840094</v>
      </c>
      <c r="AE22" s="71" t="str">
        <f>INDEX(ATS!$B:$V,MATCH('2) Order Form'!$V22,ATS!$U:$U,0),7)</f>
        <v>Active</v>
      </c>
    </row>
    <row r="23" spans="1:31" ht="16.5" customHeight="1">
      <c r="A23" s="5">
        <v>1</v>
      </c>
      <c r="B23" s="5" t="s">
        <v>80</v>
      </c>
      <c r="C23" s="5">
        <f>INDEX(ATS!$B:$V,MATCH('2) Order Form'!$V23,ATS!$U:$U,0),1)</f>
        <v>840094</v>
      </c>
      <c r="D23" s="5" t="str">
        <f>INDEX(ATS!$B:$V,MATCH('2) Order Form'!$V23,ATS!$U:$U,0),2)</f>
        <v>Trooper 2Vi Mips Helmet</v>
      </c>
      <c r="E23" s="16" t="str">
        <f>INDEX(ATS!$B:$V,MATCH('2) Order Form'!$V23,ATS!$U:$U,0),4)</f>
        <v>DTBLK-LXL</v>
      </c>
      <c r="F23" s="16" t="str">
        <f>INDEX(ATS!$B:$V,MATCH('2) Order Form'!$V23,ATS!$U:$U,0),5)</f>
        <v>Dirt Black</v>
      </c>
      <c r="G23" s="43" t="str">
        <f>INDEX(ATS!$B:$V,MATCH('2) Order Form'!$V23,ATS!$U:$U,0),6)</f>
        <v>LXL</v>
      </c>
      <c r="H23" s="43">
        <f>IFERROR(VLOOKUP(C23,EAN!$K:$O,5,FALSE),0)</f>
        <v>1</v>
      </c>
      <c r="I23" s="59">
        <v>0</v>
      </c>
      <c r="J23" s="60">
        <f>IFERROR(VLOOKUP(V23,ATS!$U:$V,2,FALSE),0)</f>
        <v>5</v>
      </c>
      <c r="K23" s="29">
        <f t="shared" si="0"/>
        <v>5</v>
      </c>
      <c r="L23" s="29">
        <f>IFERROR(VLOOKUP(V23,ATS!$U:$W,3,FALSE),0)</f>
        <v>5</v>
      </c>
      <c r="M23" s="29">
        <f t="shared" si="1"/>
        <v>5</v>
      </c>
      <c r="N23" s="61">
        <v>0</v>
      </c>
      <c r="O23" s="62">
        <f t="shared" si="2"/>
        <v>0</v>
      </c>
      <c r="P23" s="63">
        <f>VLOOKUP($C23,Prices!$A$3:$R$1996,MATCH('2) Order Form'!P$8,Prices!$A$2:$R$2,0),FALSE)</f>
        <v>160</v>
      </c>
      <c r="Q23" s="64">
        <f>VLOOKUP($C23,Prices!$A$3:$R$1996,MATCH('2) Order Form'!Q$8,Prices!$A$2:$R$2,0),FALSE)</f>
        <v>319</v>
      </c>
      <c r="R23" s="65">
        <f t="shared" si="3"/>
        <v>0</v>
      </c>
      <c r="S23" s="66">
        <f t="shared" si="4"/>
        <v>0</v>
      </c>
      <c r="T23" s="64">
        <f t="shared" si="5"/>
        <v>0</v>
      </c>
      <c r="U23" s="97"/>
      <c r="V23" s="28">
        <v>7048652714053</v>
      </c>
      <c r="W23" s="25"/>
      <c r="X23" s="94">
        <f t="shared" si="6"/>
        <v>0</v>
      </c>
      <c r="Y23" s="70">
        <f t="shared" ca="1" si="7"/>
        <v>0</v>
      </c>
      <c r="Z23" s="70">
        <f t="shared" ca="1" si="8"/>
        <v>1</v>
      </c>
      <c r="AA23" s="70">
        <f t="shared" ca="1" si="9"/>
        <v>0</v>
      </c>
      <c r="AB23" s="70">
        <f t="shared" ca="1" si="10"/>
        <v>0</v>
      </c>
      <c r="AC23" s="91" t="str">
        <f t="shared" si="11"/>
        <v>840094Dirt Black</v>
      </c>
      <c r="AD23" s="91">
        <f t="shared" si="12"/>
        <v>840094</v>
      </c>
      <c r="AE23" s="71" t="str">
        <f>INDEX(ATS!$B:$V,MATCH('2) Order Form'!$V23,ATS!$U:$U,0),7)</f>
        <v>Active</v>
      </c>
    </row>
    <row r="24" spans="1:31" ht="16.5" customHeight="1">
      <c r="A24" s="5">
        <v>1</v>
      </c>
      <c r="B24" s="5" t="s">
        <v>80</v>
      </c>
      <c r="C24" s="5">
        <f>INDEX(ATS!$B:$V,MATCH('2) Order Form'!$V24,ATS!$U:$U,0),1)</f>
        <v>840094</v>
      </c>
      <c r="D24" s="5" t="str">
        <f>INDEX(ATS!$B:$V,MATCH('2) Order Form'!$V24,ATS!$U:$U,0),2)</f>
        <v>Trooper 2Vi Mips Helmet</v>
      </c>
      <c r="E24" s="16" t="str">
        <f>INDEX(ATS!$B:$V,MATCH('2) Order Form'!$V24,ATS!$U:$U,0),4)</f>
        <v>GSWHT-SM</v>
      </c>
      <c r="F24" s="16" t="str">
        <f>INDEX(ATS!$B:$V,MATCH('2) Order Form'!$V24,ATS!$U:$U,0),5)</f>
        <v>Gloss White</v>
      </c>
      <c r="G24" s="43" t="str">
        <f>INDEX(ATS!$B:$V,MATCH('2) Order Form'!$V24,ATS!$U:$U,0),6)</f>
        <v>SM</v>
      </c>
      <c r="H24" s="43">
        <f>IFERROR(VLOOKUP(C24,EAN!$K:$O,5,FALSE),0)</f>
        <v>1</v>
      </c>
      <c r="I24" s="59">
        <v>0</v>
      </c>
      <c r="J24" s="60">
        <f>IFERROR(VLOOKUP(V24,ATS!$U:$V,2,FALSE),0)</f>
        <v>34</v>
      </c>
      <c r="K24" s="29">
        <f t="shared" si="0"/>
        <v>34</v>
      </c>
      <c r="L24" s="29">
        <f>IFERROR(VLOOKUP(V24,ATS!$U:$W,3,FALSE),0)</f>
        <v>34</v>
      </c>
      <c r="M24" s="29">
        <f t="shared" si="1"/>
        <v>34</v>
      </c>
      <c r="N24" s="61">
        <v>0</v>
      </c>
      <c r="O24" s="62">
        <f t="shared" si="2"/>
        <v>0</v>
      </c>
      <c r="P24" s="63">
        <f>VLOOKUP($C24,Prices!$A$3:$R$1996,MATCH('2) Order Form'!P$8,Prices!$A$2:$R$2,0),FALSE)</f>
        <v>160</v>
      </c>
      <c r="Q24" s="64">
        <f>VLOOKUP($C24,Prices!$A$3:$R$1996,MATCH('2) Order Form'!Q$8,Prices!$A$2:$R$2,0),FALSE)</f>
        <v>319</v>
      </c>
      <c r="R24" s="65">
        <f t="shared" si="3"/>
        <v>0</v>
      </c>
      <c r="S24" s="66">
        <f t="shared" si="4"/>
        <v>0</v>
      </c>
      <c r="T24" s="64">
        <f t="shared" si="5"/>
        <v>0</v>
      </c>
      <c r="U24" s="97"/>
      <c r="V24" s="28">
        <v>7048652714107</v>
      </c>
      <c r="W24" s="25"/>
      <c r="X24" s="94">
        <f t="shared" si="6"/>
        <v>0</v>
      </c>
      <c r="Y24" s="70">
        <f t="shared" ca="1" si="7"/>
        <v>0</v>
      </c>
      <c r="Z24" s="70">
        <f t="shared" ca="1" si="8"/>
        <v>1</v>
      </c>
      <c r="AA24" s="70">
        <f t="shared" ca="1" si="9"/>
        <v>0</v>
      </c>
      <c r="AB24" s="70">
        <f t="shared" ca="1" si="10"/>
        <v>1</v>
      </c>
      <c r="AC24" s="91" t="str">
        <f t="shared" si="11"/>
        <v>840094Gloss White</v>
      </c>
      <c r="AD24" s="91">
        <f t="shared" si="12"/>
        <v>840094</v>
      </c>
      <c r="AE24" s="71" t="str">
        <f>INDEX(ATS!$B:$V,MATCH('2) Order Form'!$V24,ATS!$U:$U,0),7)</f>
        <v>Active</v>
      </c>
    </row>
    <row r="25" spans="1:31" ht="16.5" customHeight="1">
      <c r="A25" s="5">
        <v>1</v>
      </c>
      <c r="B25" s="5" t="s">
        <v>80</v>
      </c>
      <c r="C25" s="5">
        <f>INDEX(ATS!$B:$V,MATCH('2) Order Form'!$V25,ATS!$U:$U,0),1)</f>
        <v>840094</v>
      </c>
      <c r="D25" s="5" t="str">
        <f>INDEX(ATS!$B:$V,MATCH('2) Order Form'!$V25,ATS!$U:$U,0),2)</f>
        <v>Trooper 2Vi Mips Helmet</v>
      </c>
      <c r="E25" s="16" t="str">
        <f>INDEX(ATS!$B:$V,MATCH('2) Order Form'!$V25,ATS!$U:$U,0),4)</f>
        <v>GSWHT-ML</v>
      </c>
      <c r="F25" s="16" t="str">
        <f>INDEX(ATS!$B:$V,MATCH('2) Order Form'!$V25,ATS!$U:$U,0),5)</f>
        <v>Gloss White</v>
      </c>
      <c r="G25" s="43" t="str">
        <f>INDEX(ATS!$B:$V,MATCH('2) Order Form'!$V25,ATS!$U:$U,0),6)</f>
        <v>ML</v>
      </c>
      <c r="H25" s="43">
        <f>IFERROR(VLOOKUP(C25,EAN!$K:$O,5,FALSE),0)</f>
        <v>1</v>
      </c>
      <c r="I25" s="59">
        <v>0</v>
      </c>
      <c r="J25" s="60">
        <f>IFERROR(VLOOKUP(V25,ATS!$U:$V,2,FALSE),0)</f>
        <v>10</v>
      </c>
      <c r="K25" s="29">
        <f t="shared" si="0"/>
        <v>10</v>
      </c>
      <c r="L25" s="29">
        <f>IFERROR(VLOOKUP(V25,ATS!$U:$W,3,FALSE),0)</f>
        <v>10</v>
      </c>
      <c r="M25" s="29">
        <f t="shared" si="1"/>
        <v>10</v>
      </c>
      <c r="N25" s="61">
        <v>0</v>
      </c>
      <c r="O25" s="62">
        <f t="shared" si="2"/>
        <v>0</v>
      </c>
      <c r="P25" s="63">
        <f>VLOOKUP($C25,Prices!$A$3:$R$1996,MATCH('2) Order Form'!P$8,Prices!$A$2:$R$2,0),FALSE)</f>
        <v>160</v>
      </c>
      <c r="Q25" s="64">
        <f>VLOOKUP($C25,Prices!$A$3:$R$1996,MATCH('2) Order Form'!Q$8,Prices!$A$2:$R$2,0),FALSE)</f>
        <v>319</v>
      </c>
      <c r="R25" s="65">
        <f t="shared" si="3"/>
        <v>0</v>
      </c>
      <c r="S25" s="66">
        <f t="shared" si="4"/>
        <v>0</v>
      </c>
      <c r="T25" s="64">
        <f t="shared" si="5"/>
        <v>0</v>
      </c>
      <c r="U25" s="97"/>
      <c r="V25" s="28">
        <v>7048652714091</v>
      </c>
      <c r="W25" s="25"/>
      <c r="X25" s="94">
        <f t="shared" si="6"/>
        <v>0</v>
      </c>
      <c r="Y25" s="70">
        <f t="shared" ca="1" si="7"/>
        <v>0</v>
      </c>
      <c r="Z25" s="70">
        <f t="shared" ca="1" si="8"/>
        <v>1</v>
      </c>
      <c r="AA25" s="70">
        <f t="shared" ca="1" si="9"/>
        <v>0</v>
      </c>
      <c r="AB25" s="70">
        <f t="shared" ca="1" si="10"/>
        <v>0</v>
      </c>
      <c r="AC25" s="91" t="str">
        <f t="shared" si="11"/>
        <v>840094Gloss White</v>
      </c>
      <c r="AD25" s="91">
        <f t="shared" si="12"/>
        <v>840094</v>
      </c>
      <c r="AE25" s="71" t="str">
        <f>INDEX(ATS!$B:$V,MATCH('2) Order Form'!$V25,ATS!$U:$U,0),7)</f>
        <v>Active</v>
      </c>
    </row>
    <row r="26" spans="1:31" ht="16.5" customHeight="1">
      <c r="A26" s="5">
        <v>1</v>
      </c>
      <c r="B26" s="5" t="s">
        <v>80</v>
      </c>
      <c r="C26" s="5">
        <f>INDEX(ATS!$B:$V,MATCH('2) Order Form'!$V26,ATS!$U:$U,0),1)</f>
        <v>840094</v>
      </c>
      <c r="D26" s="5" t="str">
        <f>INDEX(ATS!$B:$V,MATCH('2) Order Form'!$V26,ATS!$U:$U,0),2)</f>
        <v>Trooper 2Vi Mips Helmet</v>
      </c>
      <c r="E26" s="16" t="str">
        <f>INDEX(ATS!$B:$V,MATCH('2) Order Form'!$V26,ATS!$U:$U,0),4)</f>
        <v>GSWHT-LXL</v>
      </c>
      <c r="F26" s="16" t="str">
        <f>INDEX(ATS!$B:$V,MATCH('2) Order Form'!$V26,ATS!$U:$U,0),5)</f>
        <v>Gloss White</v>
      </c>
      <c r="G26" s="43" t="str">
        <f>INDEX(ATS!$B:$V,MATCH('2) Order Form'!$V26,ATS!$U:$U,0),6)</f>
        <v>LXL</v>
      </c>
      <c r="H26" s="43">
        <f>IFERROR(VLOOKUP(C26,EAN!$K:$O,5,FALSE),0)</f>
        <v>1</v>
      </c>
      <c r="I26" s="59">
        <v>0</v>
      </c>
      <c r="J26" s="60">
        <f>IFERROR(VLOOKUP(V26,ATS!$U:$V,2,FALSE),0)</f>
        <v>2</v>
      </c>
      <c r="K26" s="29">
        <f t="shared" si="0"/>
        <v>2</v>
      </c>
      <c r="L26" s="29">
        <f>IFERROR(VLOOKUP(V26,ATS!$U:$W,3,FALSE),0)</f>
        <v>2</v>
      </c>
      <c r="M26" s="29">
        <f t="shared" si="1"/>
        <v>2</v>
      </c>
      <c r="N26" s="61">
        <v>0</v>
      </c>
      <c r="O26" s="62">
        <f t="shared" si="2"/>
        <v>0</v>
      </c>
      <c r="P26" s="63">
        <f>VLOOKUP($C26,Prices!$A$3:$R$1996,MATCH('2) Order Form'!P$8,Prices!$A$2:$R$2,0),FALSE)</f>
        <v>160</v>
      </c>
      <c r="Q26" s="64">
        <f>VLOOKUP($C26,Prices!$A$3:$R$1996,MATCH('2) Order Form'!Q$8,Prices!$A$2:$R$2,0),FALSE)</f>
        <v>319</v>
      </c>
      <c r="R26" s="65">
        <f t="shared" si="3"/>
        <v>0</v>
      </c>
      <c r="S26" s="66">
        <f t="shared" si="4"/>
        <v>0</v>
      </c>
      <c r="T26" s="64">
        <f t="shared" si="5"/>
        <v>0</v>
      </c>
      <c r="U26" s="97"/>
      <c r="V26" s="28">
        <v>7048652714084</v>
      </c>
      <c r="W26" s="25"/>
      <c r="X26" s="94">
        <f t="shared" si="6"/>
        <v>0</v>
      </c>
      <c r="Y26" s="70">
        <f t="shared" ca="1" si="7"/>
        <v>0</v>
      </c>
      <c r="Z26" s="70">
        <f t="shared" ca="1" si="8"/>
        <v>1</v>
      </c>
      <c r="AA26" s="70">
        <f t="shared" ca="1" si="9"/>
        <v>0</v>
      </c>
      <c r="AB26" s="70">
        <f t="shared" ca="1" si="10"/>
        <v>0</v>
      </c>
      <c r="AC26" s="91" t="str">
        <f t="shared" si="11"/>
        <v>840094Gloss White</v>
      </c>
      <c r="AD26" s="91">
        <f t="shared" si="12"/>
        <v>840094</v>
      </c>
      <c r="AE26" s="71" t="str">
        <f>INDEX(ATS!$B:$V,MATCH('2) Order Form'!$V26,ATS!$U:$U,0),7)</f>
        <v>Active</v>
      </c>
    </row>
    <row r="27" spans="1:31" ht="16.5" customHeight="1">
      <c r="A27" s="5">
        <v>1</v>
      </c>
      <c r="B27" s="5" t="s">
        <v>80</v>
      </c>
      <c r="C27" s="5">
        <f>INDEX(ATS!$B:$V,MATCH('2) Order Form'!$V27,ATS!$U:$U,0),1)</f>
        <v>840094</v>
      </c>
      <c r="D27" s="5" t="str">
        <f>INDEX(ATS!$B:$V,MATCH('2) Order Form'!$V27,ATS!$U:$U,0),2)</f>
        <v>Trooper 2Vi Mips Helmet</v>
      </c>
      <c r="E27" s="16" t="str">
        <f>INDEX(ATS!$B:$V,MATCH('2) Order Form'!$V27,ATS!$U:$U,0),4)</f>
        <v>MASEM-SM</v>
      </c>
      <c r="F27" s="16" t="str">
        <f>INDEX(ATS!$B:$V,MATCH('2) Order Form'!$V27,ATS!$U:$U,0),5)</f>
        <v>Matte Sea Metallic</v>
      </c>
      <c r="G27" s="43" t="str">
        <f>INDEX(ATS!$B:$V,MATCH('2) Order Form'!$V27,ATS!$U:$U,0),6)</f>
        <v>SM</v>
      </c>
      <c r="H27" s="43">
        <f>IFERROR(VLOOKUP(C27,EAN!$K:$O,5,FALSE),0)</f>
        <v>1</v>
      </c>
      <c r="I27" s="59">
        <v>0</v>
      </c>
      <c r="J27" s="60">
        <f>IFERROR(VLOOKUP(V27,ATS!$U:$V,2,FALSE),0)</f>
        <v>39</v>
      </c>
      <c r="K27" s="29">
        <f t="shared" si="0"/>
        <v>39</v>
      </c>
      <c r="L27" s="29">
        <f>IFERROR(VLOOKUP(V27,ATS!$U:$W,3,FALSE),0)</f>
        <v>39</v>
      </c>
      <c r="M27" s="29">
        <f t="shared" si="1"/>
        <v>39</v>
      </c>
      <c r="N27" s="61">
        <v>0</v>
      </c>
      <c r="O27" s="62">
        <f t="shared" si="2"/>
        <v>0</v>
      </c>
      <c r="P27" s="63">
        <f>VLOOKUP($C27,Prices!$A$3:$R$1996,MATCH('2) Order Form'!P$8,Prices!$A$2:$R$2,0),FALSE)</f>
        <v>160</v>
      </c>
      <c r="Q27" s="64">
        <f>VLOOKUP($C27,Prices!$A$3:$R$1996,MATCH('2) Order Form'!Q$8,Prices!$A$2:$R$2,0),FALSE)</f>
        <v>319</v>
      </c>
      <c r="R27" s="65">
        <f t="shared" si="3"/>
        <v>0</v>
      </c>
      <c r="S27" s="66">
        <f t="shared" si="4"/>
        <v>0</v>
      </c>
      <c r="T27" s="64">
        <f t="shared" si="5"/>
        <v>0</v>
      </c>
      <c r="U27" s="97"/>
      <c r="V27" s="28">
        <v>7048652823359</v>
      </c>
      <c r="W27" s="25"/>
      <c r="X27" s="94">
        <f t="shared" si="6"/>
        <v>0</v>
      </c>
      <c r="Y27" s="70">
        <f t="shared" ca="1" si="7"/>
        <v>0</v>
      </c>
      <c r="Z27" s="70">
        <f t="shared" ca="1" si="8"/>
        <v>1</v>
      </c>
      <c r="AA27" s="70">
        <f t="shared" ca="1" si="9"/>
        <v>0</v>
      </c>
      <c r="AB27" s="70">
        <f t="shared" ca="1" si="10"/>
        <v>1</v>
      </c>
      <c r="AC27" s="91" t="str">
        <f t="shared" si="11"/>
        <v>840094Matte Sea Metallic</v>
      </c>
      <c r="AD27" s="91">
        <f t="shared" si="12"/>
        <v>840094</v>
      </c>
      <c r="AE27" s="71" t="str">
        <f>INDEX(ATS!$B:$V,MATCH('2) Order Form'!$V27,ATS!$U:$U,0),7)</f>
        <v>Stock</v>
      </c>
    </row>
    <row r="28" spans="1:31" ht="16.5" customHeight="1">
      <c r="A28" s="5">
        <v>1</v>
      </c>
      <c r="B28" s="5" t="s">
        <v>80</v>
      </c>
      <c r="C28" s="5">
        <f>INDEX(ATS!$B:$V,MATCH('2) Order Form'!$V28,ATS!$U:$U,0),1)</f>
        <v>840094</v>
      </c>
      <c r="D28" s="5" t="str">
        <f>INDEX(ATS!$B:$V,MATCH('2) Order Form'!$V28,ATS!$U:$U,0),2)</f>
        <v>Trooper 2Vi Mips Helmet</v>
      </c>
      <c r="E28" s="16" t="str">
        <f>INDEX(ATS!$B:$V,MATCH('2) Order Form'!$V28,ATS!$U:$U,0),4)</f>
        <v>MASEM-ML</v>
      </c>
      <c r="F28" s="16" t="str">
        <f>INDEX(ATS!$B:$V,MATCH('2) Order Form'!$V28,ATS!$U:$U,0),5)</f>
        <v>Matte Sea Metallic</v>
      </c>
      <c r="G28" s="43" t="str">
        <f>INDEX(ATS!$B:$V,MATCH('2) Order Form'!$V28,ATS!$U:$U,0),6)</f>
        <v>ML</v>
      </c>
      <c r="H28" s="43">
        <f>IFERROR(VLOOKUP(C28,EAN!$K:$O,5,FALSE),0)</f>
        <v>1</v>
      </c>
      <c r="I28" s="59">
        <v>0</v>
      </c>
      <c r="J28" s="60">
        <f>IFERROR(VLOOKUP(V28,ATS!$U:$V,2,FALSE),0)</f>
        <v>1</v>
      </c>
      <c r="K28" s="29">
        <f t="shared" si="0"/>
        <v>1</v>
      </c>
      <c r="L28" s="29">
        <f>IFERROR(VLOOKUP(V28,ATS!$U:$W,3,FALSE),0)</f>
        <v>1</v>
      </c>
      <c r="M28" s="29">
        <f t="shared" si="1"/>
        <v>1</v>
      </c>
      <c r="N28" s="61">
        <v>0</v>
      </c>
      <c r="O28" s="62">
        <f t="shared" si="2"/>
        <v>0</v>
      </c>
      <c r="P28" s="63">
        <f>VLOOKUP($C28,Prices!$A$3:$R$1996,MATCH('2) Order Form'!P$8,Prices!$A$2:$R$2,0),FALSE)</f>
        <v>160</v>
      </c>
      <c r="Q28" s="64">
        <f>VLOOKUP($C28,Prices!$A$3:$R$1996,MATCH('2) Order Form'!Q$8,Prices!$A$2:$R$2,0),FALSE)</f>
        <v>319</v>
      </c>
      <c r="R28" s="65">
        <f t="shared" si="3"/>
        <v>0</v>
      </c>
      <c r="S28" s="66">
        <f t="shared" si="4"/>
        <v>0</v>
      </c>
      <c r="T28" s="64">
        <f t="shared" si="5"/>
        <v>0</v>
      </c>
      <c r="U28" s="97"/>
      <c r="V28" s="28">
        <v>7048652823342</v>
      </c>
      <c r="W28" s="25"/>
      <c r="X28" s="94">
        <f t="shared" si="6"/>
        <v>0</v>
      </c>
      <c r="Y28" s="70">
        <f t="shared" ca="1" si="7"/>
        <v>0</v>
      </c>
      <c r="Z28" s="70">
        <f t="shared" ca="1" si="8"/>
        <v>1</v>
      </c>
      <c r="AA28" s="70">
        <f t="shared" ca="1" si="9"/>
        <v>0</v>
      </c>
      <c r="AB28" s="70">
        <f t="shared" ca="1" si="10"/>
        <v>0</v>
      </c>
      <c r="AC28" s="91" t="str">
        <f t="shared" si="11"/>
        <v>840094Matte Sea Metallic</v>
      </c>
      <c r="AD28" s="91">
        <f t="shared" si="12"/>
        <v>840094</v>
      </c>
      <c r="AE28" s="71" t="str">
        <f>INDEX(ATS!$B:$V,MATCH('2) Order Form'!$V28,ATS!$U:$U,0),7)</f>
        <v>Stock</v>
      </c>
    </row>
    <row r="29" spans="1:31" ht="16.5" customHeight="1">
      <c r="A29" s="5">
        <v>1</v>
      </c>
      <c r="B29" s="5" t="s">
        <v>80</v>
      </c>
      <c r="C29" s="5">
        <f>INDEX(ATS!$B:$V,MATCH('2) Order Form'!$V29,ATS!$U:$U,0),1)</f>
        <v>840094</v>
      </c>
      <c r="D29" s="5" t="str">
        <f>INDEX(ATS!$B:$V,MATCH('2) Order Form'!$V29,ATS!$U:$U,0),2)</f>
        <v>Trooper 2Vi Mips Helmet</v>
      </c>
      <c r="E29" s="16" t="str">
        <f>INDEX(ATS!$B:$V,MATCH('2) Order Form'!$V29,ATS!$U:$U,0),4)</f>
        <v>MASEM-LXL</v>
      </c>
      <c r="F29" s="16" t="str">
        <f>INDEX(ATS!$B:$V,MATCH('2) Order Form'!$V29,ATS!$U:$U,0),5)</f>
        <v>Matte Sea Metallic</v>
      </c>
      <c r="G29" s="43" t="str">
        <f>INDEX(ATS!$B:$V,MATCH('2) Order Form'!$V29,ATS!$U:$U,0),6)</f>
        <v>LXL</v>
      </c>
      <c r="H29" s="43">
        <f>IFERROR(VLOOKUP(C29,EAN!$K:$O,5,FALSE),0)</f>
        <v>1</v>
      </c>
      <c r="I29" s="59">
        <v>0</v>
      </c>
      <c r="J29" s="60">
        <f>IFERROR(VLOOKUP(V29,ATS!$U:$V,2,FALSE),0)</f>
        <v>0</v>
      </c>
      <c r="K29" s="29" t="str">
        <f t="shared" si="0"/>
        <v>0</v>
      </c>
      <c r="L29" s="29">
        <f>IFERROR(VLOOKUP(V29,ATS!$U:$W,3,FALSE),0)</f>
        <v>0</v>
      </c>
      <c r="M29" s="29" t="str">
        <f t="shared" si="1"/>
        <v>0</v>
      </c>
      <c r="N29" s="61">
        <v>0</v>
      </c>
      <c r="O29" s="62">
        <f t="shared" si="2"/>
        <v>0</v>
      </c>
      <c r="P29" s="63">
        <f>VLOOKUP($C29,Prices!$A$3:$R$1996,MATCH('2) Order Form'!P$8,Prices!$A$2:$R$2,0),FALSE)</f>
        <v>160</v>
      </c>
      <c r="Q29" s="64">
        <f>VLOOKUP($C29,Prices!$A$3:$R$1996,MATCH('2) Order Form'!Q$8,Prices!$A$2:$R$2,0),FALSE)</f>
        <v>319</v>
      </c>
      <c r="R29" s="65">
        <f t="shared" si="3"/>
        <v>0</v>
      </c>
      <c r="S29" s="66">
        <f t="shared" si="4"/>
        <v>0</v>
      </c>
      <c r="T29" s="64">
        <f t="shared" si="5"/>
        <v>0</v>
      </c>
      <c r="U29" s="97"/>
      <c r="V29" s="28">
        <v>7048652823335</v>
      </c>
      <c r="W29" s="25"/>
      <c r="X29" s="94">
        <f t="shared" si="6"/>
        <v>0</v>
      </c>
      <c r="Y29" s="70">
        <f t="shared" ca="1" si="7"/>
        <v>0</v>
      </c>
      <c r="Z29" s="70">
        <f t="shared" ca="1" si="8"/>
        <v>1</v>
      </c>
      <c r="AA29" s="70">
        <f t="shared" ca="1" si="9"/>
        <v>0</v>
      </c>
      <c r="AB29" s="70">
        <f t="shared" ca="1" si="10"/>
        <v>0</v>
      </c>
      <c r="AC29" s="91" t="str">
        <f t="shared" si="11"/>
        <v>840094Matte Sea Metallic</v>
      </c>
      <c r="AD29" s="91">
        <f t="shared" si="12"/>
        <v>840094</v>
      </c>
      <c r="AE29" s="71" t="str">
        <f>INDEX(ATS!$B:$V,MATCH('2) Order Form'!$V29,ATS!$U:$U,0),7)</f>
        <v>Stock</v>
      </c>
    </row>
    <row r="30" spans="1:31" ht="16.5" customHeight="1">
      <c r="A30" s="5">
        <v>1</v>
      </c>
      <c r="B30" s="5" t="s">
        <v>80</v>
      </c>
      <c r="C30" s="5">
        <f>INDEX(ATS!$B:$V,MATCH('2) Order Form'!$V30,ATS!$U:$U,0),1)</f>
        <v>840094</v>
      </c>
      <c r="D30" s="5" t="str">
        <f>INDEX(ATS!$B:$V,MATCH('2) Order Form'!$V30,ATS!$U:$U,0),2)</f>
        <v>Trooper 2Vi Mips Helmet</v>
      </c>
      <c r="E30" s="16" t="str">
        <f>INDEX(ATS!$B:$V,MATCH('2) Order Form'!$V30,ATS!$U:$U,0),4)</f>
        <v>MBRWH-SM</v>
      </c>
      <c r="F30" s="16" t="str">
        <f>INDEX(ATS!$B:$V,MATCH('2) Order Form'!$V30,ATS!$U:$U,0),5)</f>
        <v xml:space="preserve">Matte Bronco White </v>
      </c>
      <c r="G30" s="43" t="str">
        <f>INDEX(ATS!$B:$V,MATCH('2) Order Form'!$V30,ATS!$U:$U,0),6)</f>
        <v>SM</v>
      </c>
      <c r="H30" s="43">
        <f>IFERROR(VLOOKUP(C30,EAN!$K:$O,5,FALSE),0)</f>
        <v>1</v>
      </c>
      <c r="I30" s="59">
        <v>0</v>
      </c>
      <c r="J30" s="60">
        <f>IFERROR(VLOOKUP(V30,ATS!$U:$V,2,FALSE),0)</f>
        <v>10</v>
      </c>
      <c r="K30" s="29">
        <f t="shared" si="0"/>
        <v>10</v>
      </c>
      <c r="L30" s="29">
        <f>IFERROR(VLOOKUP(V30,ATS!$U:$W,3,FALSE),0)</f>
        <v>10</v>
      </c>
      <c r="M30" s="29">
        <f t="shared" si="1"/>
        <v>10</v>
      </c>
      <c r="N30" s="61">
        <v>0</v>
      </c>
      <c r="O30" s="62">
        <f t="shared" si="2"/>
        <v>0</v>
      </c>
      <c r="P30" s="63">
        <f>VLOOKUP($C30,Prices!$A$3:$R$1996,MATCH('2) Order Form'!P$8,Prices!$A$2:$R$2,0),FALSE)</f>
        <v>160</v>
      </c>
      <c r="Q30" s="64">
        <f>VLOOKUP($C30,Prices!$A$3:$R$1996,MATCH('2) Order Form'!Q$8,Prices!$A$2:$R$2,0),FALSE)</f>
        <v>319</v>
      </c>
      <c r="R30" s="65">
        <f t="shared" si="3"/>
        <v>0</v>
      </c>
      <c r="S30" s="66">
        <f t="shared" si="4"/>
        <v>0</v>
      </c>
      <c r="T30" s="64">
        <f t="shared" si="5"/>
        <v>0</v>
      </c>
      <c r="U30" s="97"/>
      <c r="V30" s="28">
        <v>7048652823380</v>
      </c>
      <c r="W30" s="25"/>
      <c r="X30" s="94">
        <f t="shared" si="6"/>
        <v>0</v>
      </c>
      <c r="Y30" s="70">
        <f t="shared" ca="1" si="7"/>
        <v>0</v>
      </c>
      <c r="Z30" s="70">
        <f t="shared" ca="1" si="8"/>
        <v>1</v>
      </c>
      <c r="AA30" s="70">
        <f t="shared" ca="1" si="9"/>
        <v>0</v>
      </c>
      <c r="AB30" s="70">
        <f t="shared" ca="1" si="10"/>
        <v>1</v>
      </c>
      <c r="AC30" s="91" t="str">
        <f t="shared" si="11"/>
        <v xml:space="preserve">840094Matte Bronco White </v>
      </c>
      <c r="AD30" s="91">
        <f t="shared" si="12"/>
        <v>840094</v>
      </c>
      <c r="AE30" s="71" t="str">
        <f>INDEX(ATS!$B:$V,MATCH('2) Order Form'!$V30,ATS!$U:$U,0),7)</f>
        <v>Active</v>
      </c>
    </row>
    <row r="31" spans="1:31" ht="16.5" customHeight="1">
      <c r="A31" s="5">
        <v>1</v>
      </c>
      <c r="B31" s="5" t="s">
        <v>80</v>
      </c>
      <c r="C31" s="5">
        <f>INDEX(ATS!$B:$V,MATCH('2) Order Form'!$V31,ATS!$U:$U,0),1)</f>
        <v>840094</v>
      </c>
      <c r="D31" s="5" t="str">
        <f>INDEX(ATS!$B:$V,MATCH('2) Order Form'!$V31,ATS!$U:$U,0),2)</f>
        <v>Trooper 2Vi Mips Helmet</v>
      </c>
      <c r="E31" s="16" t="str">
        <f>INDEX(ATS!$B:$V,MATCH('2) Order Form'!$V31,ATS!$U:$U,0),4)</f>
        <v>MBRWH-ML</v>
      </c>
      <c r="F31" s="16" t="str">
        <f>INDEX(ATS!$B:$V,MATCH('2) Order Form'!$V31,ATS!$U:$U,0),5)</f>
        <v xml:space="preserve">Matte Bronco White </v>
      </c>
      <c r="G31" s="43" t="str">
        <f>INDEX(ATS!$B:$V,MATCH('2) Order Form'!$V31,ATS!$U:$U,0),6)</f>
        <v>ML</v>
      </c>
      <c r="H31" s="43">
        <f>IFERROR(VLOOKUP(C31,EAN!$K:$O,5,FALSE),0)</f>
        <v>1</v>
      </c>
      <c r="I31" s="59">
        <v>0</v>
      </c>
      <c r="J31" s="60">
        <f>IFERROR(VLOOKUP(V31,ATS!$U:$V,2,FALSE),0)</f>
        <v>1055</v>
      </c>
      <c r="K31" s="29" t="str">
        <f t="shared" si="0"/>
        <v>50+</v>
      </c>
      <c r="L31" s="29">
        <f>IFERROR(VLOOKUP(V31,ATS!$U:$W,3,FALSE),0)</f>
        <v>1055</v>
      </c>
      <c r="M31" s="29" t="str">
        <f t="shared" si="1"/>
        <v>50+</v>
      </c>
      <c r="N31" s="61">
        <v>0</v>
      </c>
      <c r="O31" s="62">
        <f t="shared" si="2"/>
        <v>0</v>
      </c>
      <c r="P31" s="63">
        <f>VLOOKUP($C31,Prices!$A$3:$R$1996,MATCH('2) Order Form'!P$8,Prices!$A$2:$R$2,0),FALSE)</f>
        <v>160</v>
      </c>
      <c r="Q31" s="64">
        <f>VLOOKUP($C31,Prices!$A$3:$R$1996,MATCH('2) Order Form'!Q$8,Prices!$A$2:$R$2,0),FALSE)</f>
        <v>319</v>
      </c>
      <c r="R31" s="65">
        <f t="shared" si="3"/>
        <v>0</v>
      </c>
      <c r="S31" s="66">
        <f t="shared" si="4"/>
        <v>0</v>
      </c>
      <c r="T31" s="64">
        <f t="shared" si="5"/>
        <v>0</v>
      </c>
      <c r="U31" s="97"/>
      <c r="V31" s="28">
        <v>7048652823373</v>
      </c>
      <c r="W31" s="25"/>
      <c r="X31" s="94">
        <f t="shared" si="6"/>
        <v>0</v>
      </c>
      <c r="Y31" s="70">
        <f t="shared" ca="1" si="7"/>
        <v>0</v>
      </c>
      <c r="Z31" s="70">
        <f t="shared" ca="1" si="8"/>
        <v>1</v>
      </c>
      <c r="AA31" s="70">
        <f t="shared" ca="1" si="9"/>
        <v>0</v>
      </c>
      <c r="AB31" s="70">
        <f t="shared" ca="1" si="10"/>
        <v>0</v>
      </c>
      <c r="AC31" s="91" t="str">
        <f t="shared" si="11"/>
        <v xml:space="preserve">840094Matte Bronco White </v>
      </c>
      <c r="AD31" s="91">
        <f t="shared" si="12"/>
        <v>840094</v>
      </c>
      <c r="AE31" s="71" t="str">
        <f>INDEX(ATS!$B:$V,MATCH('2) Order Form'!$V31,ATS!$U:$U,0),7)</f>
        <v>Active</v>
      </c>
    </row>
    <row r="32" spans="1:31" ht="16.5" customHeight="1">
      <c r="A32" s="5">
        <v>1</v>
      </c>
      <c r="B32" s="5" t="s">
        <v>80</v>
      </c>
      <c r="C32" s="5">
        <f>INDEX(ATS!$B:$V,MATCH('2) Order Form'!$V32,ATS!$U:$U,0),1)</f>
        <v>840094</v>
      </c>
      <c r="D32" s="5" t="str">
        <f>INDEX(ATS!$B:$V,MATCH('2) Order Form'!$V32,ATS!$U:$U,0),2)</f>
        <v>Trooper 2Vi Mips Helmet</v>
      </c>
      <c r="E32" s="16" t="str">
        <f>INDEX(ATS!$B:$V,MATCH('2) Order Form'!$V32,ATS!$U:$U,0),4)</f>
        <v>MBRWH-LXL</v>
      </c>
      <c r="F32" s="16" t="str">
        <f>INDEX(ATS!$B:$V,MATCH('2) Order Form'!$V32,ATS!$U:$U,0),5)</f>
        <v xml:space="preserve">Matte Bronco White </v>
      </c>
      <c r="G32" s="43" t="str">
        <f>INDEX(ATS!$B:$V,MATCH('2) Order Form'!$V32,ATS!$U:$U,0),6)</f>
        <v>LXL</v>
      </c>
      <c r="H32" s="43">
        <f>IFERROR(VLOOKUP(C32,EAN!$K:$O,5,FALSE),0)</f>
        <v>1</v>
      </c>
      <c r="I32" s="59">
        <v>0</v>
      </c>
      <c r="J32" s="60">
        <f>IFERROR(VLOOKUP(V32,ATS!$U:$V,2,FALSE),0)</f>
        <v>20</v>
      </c>
      <c r="K32" s="29">
        <f t="shared" si="0"/>
        <v>20</v>
      </c>
      <c r="L32" s="29">
        <f>IFERROR(VLOOKUP(V32,ATS!$U:$W,3,FALSE),0)</f>
        <v>20</v>
      </c>
      <c r="M32" s="29">
        <f t="shared" si="1"/>
        <v>20</v>
      </c>
      <c r="N32" s="61">
        <v>0</v>
      </c>
      <c r="O32" s="62">
        <f t="shared" si="2"/>
        <v>0</v>
      </c>
      <c r="P32" s="63">
        <f>VLOOKUP($C32,Prices!$A$3:$R$1996,MATCH('2) Order Form'!P$8,Prices!$A$2:$R$2,0),FALSE)</f>
        <v>160</v>
      </c>
      <c r="Q32" s="64">
        <f>VLOOKUP($C32,Prices!$A$3:$R$1996,MATCH('2) Order Form'!Q$8,Prices!$A$2:$R$2,0),FALSE)</f>
        <v>319</v>
      </c>
      <c r="R32" s="65">
        <f t="shared" si="3"/>
        <v>0</v>
      </c>
      <c r="S32" s="66">
        <f t="shared" si="4"/>
        <v>0</v>
      </c>
      <c r="T32" s="64">
        <f t="shared" si="5"/>
        <v>0</v>
      </c>
      <c r="U32" s="97"/>
      <c r="V32" s="28">
        <v>7048652823366</v>
      </c>
      <c r="W32" s="25"/>
      <c r="X32" s="94">
        <f t="shared" si="6"/>
        <v>0</v>
      </c>
      <c r="Y32" s="70">
        <f t="shared" ca="1" si="7"/>
        <v>0</v>
      </c>
      <c r="Z32" s="70">
        <f t="shared" ca="1" si="8"/>
        <v>1</v>
      </c>
      <c r="AA32" s="70">
        <f t="shared" ca="1" si="9"/>
        <v>0</v>
      </c>
      <c r="AB32" s="70">
        <f t="shared" ca="1" si="10"/>
        <v>0</v>
      </c>
      <c r="AC32" s="91" t="str">
        <f t="shared" si="11"/>
        <v xml:space="preserve">840094Matte Bronco White </v>
      </c>
      <c r="AD32" s="91">
        <f t="shared" si="12"/>
        <v>840094</v>
      </c>
      <c r="AE32" s="71" t="str">
        <f>INDEX(ATS!$B:$V,MATCH('2) Order Form'!$V32,ATS!$U:$U,0),7)</f>
        <v>Active</v>
      </c>
    </row>
    <row r="33" spans="1:31" ht="16.5" customHeight="1">
      <c r="A33" s="5">
        <v>1</v>
      </c>
      <c r="B33" s="5" t="s">
        <v>80</v>
      </c>
      <c r="C33" s="5">
        <f>INDEX(ATS!$B:$V,MATCH('2) Order Form'!$V33,ATS!$U:$U,0),1)</f>
        <v>840094</v>
      </c>
      <c r="D33" s="5" t="str">
        <f>INDEX(ATS!$B:$V,MATCH('2) Order Form'!$V33,ATS!$U:$U,0),2)</f>
        <v>Trooper 2Vi Mips Helmet</v>
      </c>
      <c r="E33" s="16" t="str">
        <f>INDEX(ATS!$B:$V,MATCH('2) Order Form'!$V33,ATS!$U:$U,0),4)</f>
        <v>MBUOE-SM</v>
      </c>
      <c r="F33" s="16" t="str">
        <f>INDEX(ATS!$B:$V,MATCH('2) Order Form'!$V33,ATS!$U:$U,0),5)</f>
        <v xml:space="preserve">Matte Burning Orange </v>
      </c>
      <c r="G33" s="43" t="str">
        <f>INDEX(ATS!$B:$V,MATCH('2) Order Form'!$V33,ATS!$U:$U,0),6)</f>
        <v>SM</v>
      </c>
      <c r="H33" s="43">
        <f>IFERROR(VLOOKUP(C33,EAN!$K:$O,5,FALSE),0)</f>
        <v>1</v>
      </c>
      <c r="I33" s="59">
        <v>0</v>
      </c>
      <c r="J33" s="60">
        <f>IFERROR(VLOOKUP(V33,ATS!$U:$V,2,FALSE),0)</f>
        <v>17</v>
      </c>
      <c r="K33" s="29">
        <f t="shared" si="0"/>
        <v>17</v>
      </c>
      <c r="L33" s="29">
        <f>IFERROR(VLOOKUP(V33,ATS!$U:$W,3,FALSE),0)</f>
        <v>17</v>
      </c>
      <c r="M33" s="29">
        <f t="shared" si="1"/>
        <v>17</v>
      </c>
      <c r="N33" s="61">
        <v>0</v>
      </c>
      <c r="O33" s="62">
        <f t="shared" si="2"/>
        <v>0</v>
      </c>
      <c r="P33" s="63">
        <f>VLOOKUP($C33,Prices!$A$3:$R$1996,MATCH('2) Order Form'!P$8,Prices!$A$2:$R$2,0),FALSE)</f>
        <v>160</v>
      </c>
      <c r="Q33" s="64">
        <f>VLOOKUP($C33,Prices!$A$3:$R$1996,MATCH('2) Order Form'!Q$8,Prices!$A$2:$R$2,0),FALSE)</f>
        <v>319</v>
      </c>
      <c r="R33" s="65">
        <f t="shared" si="3"/>
        <v>0</v>
      </c>
      <c r="S33" s="66">
        <f t="shared" si="4"/>
        <v>0</v>
      </c>
      <c r="T33" s="64">
        <f t="shared" si="5"/>
        <v>0</v>
      </c>
      <c r="U33" s="97"/>
      <c r="V33" s="28">
        <v>7048652823410</v>
      </c>
      <c r="W33" s="25"/>
      <c r="X33" s="94">
        <f t="shared" si="6"/>
        <v>0</v>
      </c>
      <c r="Y33" s="70">
        <f t="shared" ca="1" si="7"/>
        <v>0</v>
      </c>
      <c r="Z33" s="70">
        <f t="shared" ca="1" si="8"/>
        <v>1</v>
      </c>
      <c r="AA33" s="70">
        <f t="shared" ca="1" si="9"/>
        <v>0</v>
      </c>
      <c r="AB33" s="70">
        <f t="shared" ca="1" si="10"/>
        <v>1</v>
      </c>
      <c r="AC33" s="91" t="str">
        <f t="shared" si="11"/>
        <v xml:space="preserve">840094Matte Burning Orange </v>
      </c>
      <c r="AD33" s="91">
        <f t="shared" si="12"/>
        <v>840094</v>
      </c>
      <c r="AE33" s="71" t="str">
        <f>INDEX(ATS!$B:$V,MATCH('2) Order Form'!$V33,ATS!$U:$U,0),7)</f>
        <v>Stock</v>
      </c>
    </row>
    <row r="34" spans="1:31" ht="16.5" customHeight="1">
      <c r="A34" s="5">
        <v>1</v>
      </c>
      <c r="B34" s="5" t="s">
        <v>80</v>
      </c>
      <c r="C34" s="5">
        <f>INDEX(ATS!$B:$V,MATCH('2) Order Form'!$V34,ATS!$U:$U,0),1)</f>
        <v>840094</v>
      </c>
      <c r="D34" s="5" t="str">
        <f>INDEX(ATS!$B:$V,MATCH('2) Order Form'!$V34,ATS!$U:$U,0),2)</f>
        <v>Trooper 2Vi Mips Helmet</v>
      </c>
      <c r="E34" s="16" t="str">
        <f>INDEX(ATS!$B:$V,MATCH('2) Order Form'!$V34,ATS!$U:$U,0),4)</f>
        <v>MBUOE-ML</v>
      </c>
      <c r="F34" s="16" t="str">
        <f>INDEX(ATS!$B:$V,MATCH('2) Order Form'!$V34,ATS!$U:$U,0),5)</f>
        <v xml:space="preserve">Matte Burning Orange </v>
      </c>
      <c r="G34" s="43" t="str">
        <f>INDEX(ATS!$B:$V,MATCH('2) Order Form'!$V34,ATS!$U:$U,0),6)</f>
        <v>ML</v>
      </c>
      <c r="H34" s="43">
        <f>IFERROR(VLOOKUP(C34,EAN!$K:$O,5,FALSE),0)</f>
        <v>1</v>
      </c>
      <c r="I34" s="59">
        <v>0</v>
      </c>
      <c r="J34" s="60">
        <f>IFERROR(VLOOKUP(V34,ATS!$U:$V,2,FALSE),0)</f>
        <v>34</v>
      </c>
      <c r="K34" s="29">
        <f t="shared" si="0"/>
        <v>34</v>
      </c>
      <c r="L34" s="29">
        <f>IFERROR(VLOOKUP(V34,ATS!$U:$W,3,FALSE),0)</f>
        <v>34</v>
      </c>
      <c r="M34" s="29">
        <f t="shared" si="1"/>
        <v>34</v>
      </c>
      <c r="N34" s="61">
        <v>0</v>
      </c>
      <c r="O34" s="62">
        <f t="shared" si="2"/>
        <v>0</v>
      </c>
      <c r="P34" s="63">
        <f>VLOOKUP($C34,Prices!$A$3:$R$1996,MATCH('2) Order Form'!P$8,Prices!$A$2:$R$2,0),FALSE)</f>
        <v>160</v>
      </c>
      <c r="Q34" s="64">
        <f>VLOOKUP($C34,Prices!$A$3:$R$1996,MATCH('2) Order Form'!Q$8,Prices!$A$2:$R$2,0),FALSE)</f>
        <v>319</v>
      </c>
      <c r="R34" s="65">
        <f t="shared" si="3"/>
        <v>0</v>
      </c>
      <c r="S34" s="66">
        <f t="shared" si="4"/>
        <v>0</v>
      </c>
      <c r="T34" s="64">
        <f t="shared" si="5"/>
        <v>0</v>
      </c>
      <c r="U34" s="97"/>
      <c r="V34" s="28">
        <v>7048652823403</v>
      </c>
      <c r="W34" s="25"/>
      <c r="X34" s="94">
        <f t="shared" si="6"/>
        <v>0</v>
      </c>
      <c r="Y34" s="70">
        <f t="shared" ca="1" si="7"/>
        <v>0</v>
      </c>
      <c r="Z34" s="70">
        <f t="shared" ca="1" si="8"/>
        <v>1</v>
      </c>
      <c r="AA34" s="70">
        <f t="shared" ca="1" si="9"/>
        <v>0</v>
      </c>
      <c r="AB34" s="70">
        <f t="shared" ca="1" si="10"/>
        <v>0</v>
      </c>
      <c r="AC34" s="91" t="str">
        <f t="shared" si="11"/>
        <v xml:space="preserve">840094Matte Burning Orange </v>
      </c>
      <c r="AD34" s="91">
        <f t="shared" si="12"/>
        <v>840094</v>
      </c>
      <c r="AE34" s="71" t="str">
        <f>INDEX(ATS!$B:$V,MATCH('2) Order Form'!$V34,ATS!$U:$U,0),7)</f>
        <v>Stock</v>
      </c>
    </row>
    <row r="35" spans="1:31" ht="16.5" customHeight="1">
      <c r="A35" s="5">
        <v>1</v>
      </c>
      <c r="B35" s="5" t="s">
        <v>80</v>
      </c>
      <c r="C35" s="5">
        <f>INDEX(ATS!$B:$V,MATCH('2) Order Form'!$V35,ATS!$U:$U,0),1)</f>
        <v>840094</v>
      </c>
      <c r="D35" s="5" t="str">
        <f>INDEX(ATS!$B:$V,MATCH('2) Order Form'!$V35,ATS!$U:$U,0),2)</f>
        <v>Trooper 2Vi Mips Helmet</v>
      </c>
      <c r="E35" s="16" t="str">
        <f>INDEX(ATS!$B:$V,MATCH('2) Order Form'!$V35,ATS!$U:$U,0),4)</f>
        <v>MBUOE-LXL</v>
      </c>
      <c r="F35" s="16" t="str">
        <f>INDEX(ATS!$B:$V,MATCH('2) Order Form'!$V35,ATS!$U:$U,0),5)</f>
        <v xml:space="preserve">Matte Burning Orange </v>
      </c>
      <c r="G35" s="43" t="str">
        <f>INDEX(ATS!$B:$V,MATCH('2) Order Form'!$V35,ATS!$U:$U,0),6)</f>
        <v>LXL</v>
      </c>
      <c r="H35" s="43">
        <f>IFERROR(VLOOKUP(C35,EAN!$K:$O,5,FALSE),0)</f>
        <v>1</v>
      </c>
      <c r="I35" s="59">
        <v>0</v>
      </c>
      <c r="J35" s="60">
        <f>IFERROR(VLOOKUP(V35,ATS!$U:$V,2,FALSE),0)</f>
        <v>1</v>
      </c>
      <c r="K35" s="29">
        <f t="shared" si="0"/>
        <v>1</v>
      </c>
      <c r="L35" s="29">
        <f>IFERROR(VLOOKUP(V35,ATS!$U:$W,3,FALSE),0)</f>
        <v>1</v>
      </c>
      <c r="M35" s="29">
        <f t="shared" si="1"/>
        <v>1</v>
      </c>
      <c r="N35" s="61">
        <v>0</v>
      </c>
      <c r="O35" s="62">
        <f t="shared" si="2"/>
        <v>0</v>
      </c>
      <c r="P35" s="63">
        <f>VLOOKUP($C35,Prices!$A$3:$R$1996,MATCH('2) Order Form'!P$8,Prices!$A$2:$R$2,0),FALSE)</f>
        <v>160</v>
      </c>
      <c r="Q35" s="64">
        <f>VLOOKUP($C35,Prices!$A$3:$R$1996,MATCH('2) Order Form'!Q$8,Prices!$A$2:$R$2,0),FALSE)</f>
        <v>319</v>
      </c>
      <c r="R35" s="65">
        <f t="shared" si="3"/>
        <v>0</v>
      </c>
      <c r="S35" s="66">
        <f t="shared" si="4"/>
        <v>0</v>
      </c>
      <c r="T35" s="64">
        <f t="shared" si="5"/>
        <v>0</v>
      </c>
      <c r="U35" s="97"/>
      <c r="V35" s="28">
        <v>7048652823397</v>
      </c>
      <c r="W35" s="25"/>
      <c r="X35" s="94">
        <f t="shared" si="6"/>
        <v>0</v>
      </c>
      <c r="Y35" s="70">
        <f t="shared" ca="1" si="7"/>
        <v>0</v>
      </c>
      <c r="Z35" s="70">
        <f t="shared" ca="1" si="8"/>
        <v>1</v>
      </c>
      <c r="AA35" s="70">
        <f t="shared" ca="1" si="9"/>
        <v>0</v>
      </c>
      <c r="AB35" s="70">
        <f t="shared" ca="1" si="10"/>
        <v>0</v>
      </c>
      <c r="AC35" s="91" t="str">
        <f t="shared" si="11"/>
        <v xml:space="preserve">840094Matte Burning Orange </v>
      </c>
      <c r="AD35" s="91">
        <f t="shared" si="12"/>
        <v>840094</v>
      </c>
      <c r="AE35" s="71" t="str">
        <f>INDEX(ATS!$B:$V,MATCH('2) Order Form'!$V35,ATS!$U:$U,0),7)</f>
        <v>Stock</v>
      </c>
    </row>
    <row r="36" spans="1:31" ht="16.5" customHeight="1">
      <c r="A36" s="5">
        <v>1</v>
      </c>
      <c r="B36" s="5" t="s">
        <v>80</v>
      </c>
      <c r="C36" s="5">
        <f>INDEX(ATS!$B:$V,MATCH('2) Order Form'!$V36,ATS!$U:$U,0),1)</f>
        <v>840094</v>
      </c>
      <c r="D36" s="5" t="str">
        <f>INDEX(ATS!$B:$V,MATCH('2) Order Form'!$V36,ATS!$U:$U,0),2)</f>
        <v>Trooper 2Vi Mips Helmet</v>
      </c>
      <c r="E36" s="16" t="str">
        <f>INDEX(ATS!$B:$V,MATCH('2) Order Form'!$V36,ATS!$U:$U,0),4)</f>
        <v>MTURQ-SM</v>
      </c>
      <c r="F36" s="16" t="str">
        <f>INDEX(ATS!$B:$V,MATCH('2) Order Form'!$V36,ATS!$U:$U,0),5)</f>
        <v>Misty Turquoise</v>
      </c>
      <c r="G36" s="43" t="str">
        <f>INDEX(ATS!$B:$V,MATCH('2) Order Form'!$V36,ATS!$U:$U,0),6)</f>
        <v>SM</v>
      </c>
      <c r="H36" s="43">
        <f>IFERROR(VLOOKUP(C36,EAN!$K:$O,5,FALSE),0)</f>
        <v>1</v>
      </c>
      <c r="I36" s="59">
        <v>0</v>
      </c>
      <c r="J36" s="60">
        <f>IFERROR(VLOOKUP(V36,ATS!$U:$V,2,FALSE),0)</f>
        <v>16</v>
      </c>
      <c r="K36" s="29">
        <f t="shared" si="0"/>
        <v>16</v>
      </c>
      <c r="L36" s="29">
        <f>IFERROR(VLOOKUP(V36,ATS!$U:$W,3,FALSE),0)</f>
        <v>16</v>
      </c>
      <c r="M36" s="29">
        <f t="shared" si="1"/>
        <v>16</v>
      </c>
      <c r="N36" s="61">
        <v>0</v>
      </c>
      <c r="O36" s="62">
        <f t="shared" si="2"/>
        <v>0</v>
      </c>
      <c r="P36" s="63">
        <f>VLOOKUP($C36,Prices!$A$3:$R$1996,MATCH('2) Order Form'!P$8,Prices!$A$2:$R$2,0),FALSE)</f>
        <v>160</v>
      </c>
      <c r="Q36" s="64">
        <f>VLOOKUP($C36,Prices!$A$3:$R$1996,MATCH('2) Order Form'!Q$8,Prices!$A$2:$R$2,0),FALSE)</f>
        <v>319</v>
      </c>
      <c r="R36" s="65">
        <f t="shared" si="3"/>
        <v>0</v>
      </c>
      <c r="S36" s="66">
        <f t="shared" si="4"/>
        <v>0</v>
      </c>
      <c r="T36" s="64">
        <f t="shared" si="5"/>
        <v>0</v>
      </c>
      <c r="U36" s="97"/>
      <c r="V36" s="28">
        <v>7048652966322</v>
      </c>
      <c r="W36" s="25"/>
      <c r="X36" s="94">
        <f t="shared" si="6"/>
        <v>0</v>
      </c>
      <c r="Y36" s="70">
        <f t="shared" ca="1" si="7"/>
        <v>0</v>
      </c>
      <c r="Z36" s="70">
        <f t="shared" ca="1" si="8"/>
        <v>1</v>
      </c>
      <c r="AA36" s="70">
        <f t="shared" ca="1" si="9"/>
        <v>0</v>
      </c>
      <c r="AB36" s="70">
        <f t="shared" ca="1" si="10"/>
        <v>1</v>
      </c>
      <c r="AC36" s="91" t="str">
        <f t="shared" si="11"/>
        <v>840094Misty Turquoise</v>
      </c>
      <c r="AD36" s="91">
        <f t="shared" si="12"/>
        <v>840094</v>
      </c>
      <c r="AE36" s="71" t="str">
        <f>INDEX(ATS!$B:$V,MATCH('2) Order Form'!$V36,ATS!$U:$U,0),7)</f>
        <v>Stock</v>
      </c>
    </row>
    <row r="37" spans="1:31" ht="16.5" customHeight="1">
      <c r="A37" s="5">
        <v>1</v>
      </c>
      <c r="B37" s="5" t="s">
        <v>80</v>
      </c>
      <c r="C37" s="5">
        <f>INDEX(ATS!$B:$V,MATCH('2) Order Form'!$V37,ATS!$U:$U,0),1)</f>
        <v>840094</v>
      </c>
      <c r="D37" s="5" t="str">
        <f>INDEX(ATS!$B:$V,MATCH('2) Order Form'!$V37,ATS!$U:$U,0),2)</f>
        <v>Trooper 2Vi Mips Helmet</v>
      </c>
      <c r="E37" s="16" t="str">
        <f>INDEX(ATS!$B:$V,MATCH('2) Order Form'!$V37,ATS!$U:$U,0),4)</f>
        <v>MTURQ-ML</v>
      </c>
      <c r="F37" s="16" t="str">
        <f>INDEX(ATS!$B:$V,MATCH('2) Order Form'!$V37,ATS!$U:$U,0),5)</f>
        <v>Misty Turquoise</v>
      </c>
      <c r="G37" s="43" t="str">
        <f>INDEX(ATS!$B:$V,MATCH('2) Order Form'!$V37,ATS!$U:$U,0),6)</f>
        <v>ML</v>
      </c>
      <c r="H37" s="43">
        <f>IFERROR(VLOOKUP(C37,EAN!$K:$O,5,FALSE),0)</f>
        <v>1</v>
      </c>
      <c r="I37" s="59">
        <v>0</v>
      </c>
      <c r="J37" s="60">
        <f>IFERROR(VLOOKUP(V37,ATS!$U:$V,2,FALSE),0)</f>
        <v>41</v>
      </c>
      <c r="K37" s="29">
        <f t="shared" si="0"/>
        <v>41</v>
      </c>
      <c r="L37" s="29">
        <f>IFERROR(VLOOKUP(V37,ATS!$U:$W,3,FALSE),0)</f>
        <v>41</v>
      </c>
      <c r="M37" s="29">
        <f t="shared" si="1"/>
        <v>41</v>
      </c>
      <c r="N37" s="61">
        <v>0</v>
      </c>
      <c r="O37" s="62">
        <f t="shared" si="2"/>
        <v>0</v>
      </c>
      <c r="P37" s="63">
        <f>VLOOKUP($C37,Prices!$A$3:$R$1996,MATCH('2) Order Form'!P$8,Prices!$A$2:$R$2,0),FALSE)</f>
        <v>160</v>
      </c>
      <c r="Q37" s="64">
        <f>VLOOKUP($C37,Prices!$A$3:$R$1996,MATCH('2) Order Form'!Q$8,Prices!$A$2:$R$2,0),FALSE)</f>
        <v>319</v>
      </c>
      <c r="R37" s="65">
        <f t="shared" si="3"/>
        <v>0</v>
      </c>
      <c r="S37" s="66">
        <f t="shared" si="4"/>
        <v>0</v>
      </c>
      <c r="T37" s="64">
        <f t="shared" si="5"/>
        <v>0</v>
      </c>
      <c r="U37" s="97"/>
      <c r="V37" s="28">
        <v>7048652966315</v>
      </c>
      <c r="W37" s="25"/>
      <c r="X37" s="94">
        <f t="shared" si="6"/>
        <v>0</v>
      </c>
      <c r="Y37" s="70">
        <f t="shared" ca="1" si="7"/>
        <v>0</v>
      </c>
      <c r="Z37" s="70">
        <f t="shared" ca="1" si="8"/>
        <v>1</v>
      </c>
      <c r="AA37" s="70">
        <f t="shared" ca="1" si="9"/>
        <v>0</v>
      </c>
      <c r="AB37" s="70">
        <f t="shared" ca="1" si="10"/>
        <v>0</v>
      </c>
      <c r="AC37" s="91" t="str">
        <f t="shared" si="11"/>
        <v>840094Misty Turquoise</v>
      </c>
      <c r="AD37" s="91">
        <f t="shared" si="12"/>
        <v>840094</v>
      </c>
      <c r="AE37" s="71" t="str">
        <f>INDEX(ATS!$B:$V,MATCH('2) Order Form'!$V37,ATS!$U:$U,0),7)</f>
        <v>Stock</v>
      </c>
    </row>
    <row r="38" spans="1:31" ht="16.5" customHeight="1">
      <c r="A38" s="5">
        <v>1</v>
      </c>
      <c r="B38" s="5" t="s">
        <v>80</v>
      </c>
      <c r="C38" s="5">
        <f>INDEX(ATS!$B:$V,MATCH('2) Order Form'!$V38,ATS!$U:$U,0),1)</f>
        <v>840094</v>
      </c>
      <c r="D38" s="5" t="str">
        <f>INDEX(ATS!$B:$V,MATCH('2) Order Form'!$V38,ATS!$U:$U,0),2)</f>
        <v>Trooper 2Vi Mips Helmet</v>
      </c>
      <c r="E38" s="16" t="str">
        <f>INDEX(ATS!$B:$V,MATCH('2) Order Form'!$V38,ATS!$U:$U,0),4)</f>
        <v>MTURQ-LXL</v>
      </c>
      <c r="F38" s="16" t="str">
        <f>INDEX(ATS!$B:$V,MATCH('2) Order Form'!$V38,ATS!$U:$U,0),5)</f>
        <v>Misty Turquoise</v>
      </c>
      <c r="G38" s="43" t="str">
        <f>INDEX(ATS!$B:$V,MATCH('2) Order Form'!$V38,ATS!$U:$U,0),6)</f>
        <v>LXL</v>
      </c>
      <c r="H38" s="43">
        <f>IFERROR(VLOOKUP(C38,EAN!$K:$O,5,FALSE),0)</f>
        <v>1</v>
      </c>
      <c r="I38" s="59">
        <v>0</v>
      </c>
      <c r="J38" s="60">
        <f>IFERROR(VLOOKUP(V38,ATS!$U:$V,2,FALSE),0)</f>
        <v>41</v>
      </c>
      <c r="K38" s="29">
        <f t="shared" si="0"/>
        <v>41</v>
      </c>
      <c r="L38" s="29">
        <f>IFERROR(VLOOKUP(V38,ATS!$U:$W,3,FALSE),0)</f>
        <v>41</v>
      </c>
      <c r="M38" s="29">
        <f t="shared" si="1"/>
        <v>41</v>
      </c>
      <c r="N38" s="61">
        <v>0</v>
      </c>
      <c r="O38" s="62">
        <f t="shared" si="2"/>
        <v>0</v>
      </c>
      <c r="P38" s="63">
        <f>VLOOKUP($C38,Prices!$A$3:$R$1996,MATCH('2) Order Form'!P$8,Prices!$A$2:$R$2,0),FALSE)</f>
        <v>160</v>
      </c>
      <c r="Q38" s="64">
        <f>VLOOKUP($C38,Prices!$A$3:$R$1996,MATCH('2) Order Form'!Q$8,Prices!$A$2:$R$2,0),FALSE)</f>
        <v>319</v>
      </c>
      <c r="R38" s="65">
        <f t="shared" si="3"/>
        <v>0</v>
      </c>
      <c r="S38" s="66">
        <f t="shared" si="4"/>
        <v>0</v>
      </c>
      <c r="T38" s="64">
        <f t="shared" si="5"/>
        <v>0</v>
      </c>
      <c r="U38" s="97"/>
      <c r="V38" s="28">
        <v>7048652966308</v>
      </c>
      <c r="W38" s="25"/>
      <c r="X38" s="94">
        <f t="shared" si="6"/>
        <v>0</v>
      </c>
      <c r="Y38" s="70">
        <f t="shared" ca="1" si="7"/>
        <v>0</v>
      </c>
      <c r="Z38" s="70">
        <f t="shared" ca="1" si="8"/>
        <v>1</v>
      </c>
      <c r="AA38" s="70">
        <f t="shared" ca="1" si="9"/>
        <v>0</v>
      </c>
      <c r="AB38" s="70">
        <f t="shared" ca="1" si="10"/>
        <v>0</v>
      </c>
      <c r="AC38" s="91" t="str">
        <f t="shared" si="11"/>
        <v>840094Misty Turquoise</v>
      </c>
      <c r="AD38" s="91">
        <f t="shared" si="12"/>
        <v>840094</v>
      </c>
      <c r="AE38" s="71" t="str">
        <f>INDEX(ATS!$B:$V,MATCH('2) Order Form'!$V38,ATS!$U:$U,0),7)</f>
        <v>Stock</v>
      </c>
    </row>
    <row r="39" spans="1:31" ht="16.5" customHeight="1">
      <c r="A39" s="5">
        <v>1</v>
      </c>
      <c r="B39" s="5" t="s">
        <v>80</v>
      </c>
      <c r="C39" s="5">
        <f>INDEX(ATS!$B:$V,MATCH('2) Order Form'!$V39,ATS!$U:$U,0),1)</f>
        <v>840094</v>
      </c>
      <c r="D39" s="5" t="str">
        <f>INDEX(ATS!$B:$V,MATCH('2) Order Form'!$V39,ATS!$U:$U,0),2)</f>
        <v>Trooper 2Vi Mips Helmet</v>
      </c>
      <c r="E39" s="16" t="str">
        <f>INDEX(ATS!$B:$V,MATCH('2) Order Form'!$V39,ATS!$U:$U,0),4)</f>
        <v>WOLND-SM</v>
      </c>
      <c r="F39" s="16" t="str">
        <f>INDEX(ATS!$B:$V,MATCH('2) Order Form'!$V39,ATS!$U:$U,0),5)</f>
        <v>Woodland</v>
      </c>
      <c r="G39" s="43" t="str">
        <f>INDEX(ATS!$B:$V,MATCH('2) Order Form'!$V39,ATS!$U:$U,0),6)</f>
        <v>SM</v>
      </c>
      <c r="H39" s="43">
        <f>IFERROR(VLOOKUP(C39,EAN!$K:$O,5,FALSE),0)</f>
        <v>1</v>
      </c>
      <c r="I39" s="59">
        <v>0</v>
      </c>
      <c r="J39" s="60">
        <f>IFERROR(VLOOKUP(V39,ATS!$U:$V,2,FALSE),0)</f>
        <v>11</v>
      </c>
      <c r="K39" s="29">
        <f t="shared" si="0"/>
        <v>11</v>
      </c>
      <c r="L39" s="29">
        <f>IFERROR(VLOOKUP(V39,ATS!$U:$W,3,FALSE),0)</f>
        <v>11</v>
      </c>
      <c r="M39" s="29">
        <f t="shared" si="1"/>
        <v>11</v>
      </c>
      <c r="N39" s="61">
        <v>0</v>
      </c>
      <c r="O39" s="62">
        <f t="shared" si="2"/>
        <v>0</v>
      </c>
      <c r="P39" s="63">
        <f>VLOOKUP($C39,Prices!$A$3:$R$1996,MATCH('2) Order Form'!P$8,Prices!$A$2:$R$2,0),FALSE)</f>
        <v>160</v>
      </c>
      <c r="Q39" s="64">
        <f>VLOOKUP($C39,Prices!$A$3:$R$1996,MATCH('2) Order Form'!Q$8,Prices!$A$2:$R$2,0),FALSE)</f>
        <v>319</v>
      </c>
      <c r="R39" s="65">
        <f t="shared" si="3"/>
        <v>0</v>
      </c>
      <c r="S39" s="66">
        <f t="shared" si="4"/>
        <v>0</v>
      </c>
      <c r="T39" s="64">
        <f t="shared" si="5"/>
        <v>0</v>
      </c>
      <c r="U39" s="97"/>
      <c r="V39" s="28">
        <v>7048652966353</v>
      </c>
      <c r="W39" s="25"/>
      <c r="X39" s="94">
        <f t="shared" si="6"/>
        <v>0</v>
      </c>
      <c r="Y39" s="70">
        <f t="shared" ca="1" si="7"/>
        <v>0</v>
      </c>
      <c r="Z39" s="70">
        <f t="shared" ca="1" si="8"/>
        <v>1</v>
      </c>
      <c r="AA39" s="70">
        <f t="shared" ca="1" si="9"/>
        <v>0</v>
      </c>
      <c r="AB39" s="70">
        <f t="shared" ca="1" si="10"/>
        <v>1</v>
      </c>
      <c r="AC39" s="91" t="str">
        <f t="shared" si="11"/>
        <v>840094Woodland</v>
      </c>
      <c r="AD39" s="91">
        <f t="shared" si="12"/>
        <v>840094</v>
      </c>
      <c r="AE39" s="71" t="str">
        <f>INDEX(ATS!$B:$V,MATCH('2) Order Form'!$V39,ATS!$U:$U,0),7)</f>
        <v>Stock</v>
      </c>
    </row>
    <row r="40" spans="1:31" ht="16.5" customHeight="1">
      <c r="A40" s="5">
        <v>1</v>
      </c>
      <c r="B40" s="5" t="s">
        <v>80</v>
      </c>
      <c r="C40" s="5">
        <f>INDEX(ATS!$B:$V,MATCH('2) Order Form'!$V40,ATS!$U:$U,0),1)</f>
        <v>840094</v>
      </c>
      <c r="D40" s="5" t="str">
        <f>INDEX(ATS!$B:$V,MATCH('2) Order Form'!$V40,ATS!$U:$U,0),2)</f>
        <v>Trooper 2Vi Mips Helmet</v>
      </c>
      <c r="E40" s="16" t="str">
        <f>INDEX(ATS!$B:$V,MATCH('2) Order Form'!$V40,ATS!$U:$U,0),4)</f>
        <v>WOLND-ML</v>
      </c>
      <c r="F40" s="16" t="str">
        <f>INDEX(ATS!$B:$V,MATCH('2) Order Form'!$V40,ATS!$U:$U,0),5)</f>
        <v>Woodland</v>
      </c>
      <c r="G40" s="43" t="str">
        <f>INDEX(ATS!$B:$V,MATCH('2) Order Form'!$V40,ATS!$U:$U,0),6)</f>
        <v>ML</v>
      </c>
      <c r="H40" s="43">
        <f>IFERROR(VLOOKUP(C40,EAN!$K:$O,5,FALSE),0)</f>
        <v>1</v>
      </c>
      <c r="I40" s="59">
        <v>0</v>
      </c>
      <c r="J40" s="60">
        <f>IFERROR(VLOOKUP(V40,ATS!$U:$V,2,FALSE),0)</f>
        <v>0</v>
      </c>
      <c r="K40" s="29" t="str">
        <f t="shared" si="0"/>
        <v>0</v>
      </c>
      <c r="L40" s="29">
        <f>IFERROR(VLOOKUP(V40,ATS!$U:$W,3,FALSE),0)</f>
        <v>0</v>
      </c>
      <c r="M40" s="29" t="str">
        <f t="shared" si="1"/>
        <v>0</v>
      </c>
      <c r="N40" s="61">
        <v>0</v>
      </c>
      <c r="O40" s="62">
        <f t="shared" si="2"/>
        <v>0</v>
      </c>
      <c r="P40" s="63">
        <f>VLOOKUP($C40,Prices!$A$3:$R$1996,MATCH('2) Order Form'!P$8,Prices!$A$2:$R$2,0),FALSE)</f>
        <v>160</v>
      </c>
      <c r="Q40" s="64">
        <f>VLOOKUP($C40,Prices!$A$3:$R$1996,MATCH('2) Order Form'!Q$8,Prices!$A$2:$R$2,0),FALSE)</f>
        <v>319</v>
      </c>
      <c r="R40" s="65">
        <f t="shared" si="3"/>
        <v>0</v>
      </c>
      <c r="S40" s="66">
        <f t="shared" si="4"/>
        <v>0</v>
      </c>
      <c r="T40" s="64">
        <f t="shared" si="5"/>
        <v>0</v>
      </c>
      <c r="U40" s="97"/>
      <c r="V40" s="28">
        <v>7048652966346</v>
      </c>
      <c r="W40" s="25"/>
      <c r="X40" s="94">
        <f t="shared" si="6"/>
        <v>0</v>
      </c>
      <c r="Y40" s="70">
        <f t="shared" ca="1" si="7"/>
        <v>0</v>
      </c>
      <c r="Z40" s="70">
        <f t="shared" ca="1" si="8"/>
        <v>1</v>
      </c>
      <c r="AA40" s="70">
        <f t="shared" ca="1" si="9"/>
        <v>0</v>
      </c>
      <c r="AB40" s="70">
        <f t="shared" ca="1" si="10"/>
        <v>0</v>
      </c>
      <c r="AC40" s="91" t="str">
        <f t="shared" si="11"/>
        <v>840094Woodland</v>
      </c>
      <c r="AD40" s="91">
        <f t="shared" si="12"/>
        <v>840094</v>
      </c>
      <c r="AE40" s="71" t="str">
        <f>INDEX(ATS!$B:$V,MATCH('2) Order Form'!$V40,ATS!$U:$U,0),7)</f>
        <v>Stock</v>
      </c>
    </row>
    <row r="41" spans="1:31" ht="16.5" customHeight="1">
      <c r="A41" s="5">
        <v>1</v>
      </c>
      <c r="B41" s="5" t="s">
        <v>80</v>
      </c>
      <c r="C41" s="5">
        <f>INDEX(ATS!$B:$V,MATCH('2) Order Form'!$V41,ATS!$U:$U,0),1)</f>
        <v>840094</v>
      </c>
      <c r="D41" s="5" t="str">
        <f>INDEX(ATS!$B:$V,MATCH('2) Order Form'!$V41,ATS!$U:$U,0),2)</f>
        <v>Trooper 2Vi Mips Helmet</v>
      </c>
      <c r="E41" s="16" t="str">
        <f>INDEX(ATS!$B:$V,MATCH('2) Order Form'!$V41,ATS!$U:$U,0),4)</f>
        <v>WOLND-LXL</v>
      </c>
      <c r="F41" s="16" t="str">
        <f>INDEX(ATS!$B:$V,MATCH('2) Order Form'!$V41,ATS!$U:$U,0),5)</f>
        <v>Woodland</v>
      </c>
      <c r="G41" s="43" t="str">
        <f>INDEX(ATS!$B:$V,MATCH('2) Order Form'!$V41,ATS!$U:$U,0),6)</f>
        <v>LXL</v>
      </c>
      <c r="H41" s="43">
        <f>IFERROR(VLOOKUP(C41,EAN!$K:$O,5,FALSE),0)</f>
        <v>1</v>
      </c>
      <c r="I41" s="59">
        <v>0</v>
      </c>
      <c r="J41" s="60">
        <f>IFERROR(VLOOKUP(V41,ATS!$U:$V,2,FALSE),0)</f>
        <v>0</v>
      </c>
      <c r="K41" s="29" t="str">
        <f t="shared" ref="K41:K72" si="13">IF(J41=99999,"OPEN",IF(J41&gt;50,"50+",IF(J41&lt;=0,"0",J41)))</f>
        <v>0</v>
      </c>
      <c r="L41" s="29">
        <f>IFERROR(VLOOKUP(V41,ATS!$U:$W,3,FALSE),0)</f>
        <v>0</v>
      </c>
      <c r="M41" s="29" t="str">
        <f t="shared" ref="M41:M72" si="14">IF(L41=99999,"OPEN",IF(L41&gt;50,"50+",IF(L41&lt;=0,"0",L41)))</f>
        <v>0</v>
      </c>
      <c r="N41" s="61">
        <v>0</v>
      </c>
      <c r="O41" s="62">
        <f t="shared" si="2"/>
        <v>0</v>
      </c>
      <c r="P41" s="63">
        <f>VLOOKUP($C41,Prices!$A$3:$R$1996,MATCH('2) Order Form'!P$8,Prices!$A$2:$R$2,0),FALSE)</f>
        <v>160</v>
      </c>
      <c r="Q41" s="64">
        <f>VLOOKUP($C41,Prices!$A$3:$R$1996,MATCH('2) Order Form'!Q$8,Prices!$A$2:$R$2,0),FALSE)</f>
        <v>319</v>
      </c>
      <c r="R41" s="65">
        <f t="shared" ref="R41:R72" si="15">I41*P41</f>
        <v>0</v>
      </c>
      <c r="S41" s="66">
        <f t="shared" ref="S41:S72" si="16">R41*O41</f>
        <v>0</v>
      </c>
      <c r="T41" s="64">
        <f t="shared" ref="T41:T72" si="17">R41-S41</f>
        <v>0</v>
      </c>
      <c r="U41" s="97"/>
      <c r="V41" s="28">
        <v>7048652966339</v>
      </c>
      <c r="W41" s="25"/>
      <c r="X41" s="94">
        <f t="shared" si="6"/>
        <v>0</v>
      </c>
      <c r="Y41" s="70">
        <f t="shared" ca="1" si="7"/>
        <v>0</v>
      </c>
      <c r="Z41" s="70">
        <f t="shared" ca="1" si="8"/>
        <v>1</v>
      </c>
      <c r="AA41" s="70">
        <f t="shared" ca="1" si="9"/>
        <v>0</v>
      </c>
      <c r="AB41" s="70">
        <f t="shared" ca="1" si="10"/>
        <v>0</v>
      </c>
      <c r="AC41" s="91" t="str">
        <f t="shared" si="11"/>
        <v>840094Woodland</v>
      </c>
      <c r="AD41" s="91">
        <f t="shared" si="12"/>
        <v>840094</v>
      </c>
      <c r="AE41" s="71" t="str">
        <f>INDEX(ATS!$B:$V,MATCH('2) Order Form'!$V41,ATS!$U:$U,0),7)</f>
        <v>Stock</v>
      </c>
    </row>
    <row r="42" spans="1:31" ht="16.5" customHeight="1">
      <c r="A42" s="5">
        <v>1</v>
      </c>
      <c r="B42" s="5" t="s">
        <v>80</v>
      </c>
      <c r="C42" s="5">
        <f>INDEX(ATS!$B:$V,MATCH('2) Order Form'!$V42,ATS!$U:$U,0),1)</f>
        <v>840053</v>
      </c>
      <c r="D42" s="5" t="str">
        <f>INDEX(ATS!$B:$V,MATCH('2) Order Form'!$V42,ATS!$U:$U,0),2)</f>
        <v>Switcher Mips Helmet</v>
      </c>
      <c r="E42" s="16" t="str">
        <f>INDEX(ATS!$B:$V,MATCH('2) Order Form'!$V42,ATS!$U:$U,0),4)</f>
        <v>BARBM-SM</v>
      </c>
      <c r="F42" s="16" t="str">
        <f>INDEX(ATS!$B:$V,MATCH('2) Order Form'!$V42,ATS!$U:$U,0),5)</f>
        <v>Barbera Metallic</v>
      </c>
      <c r="G42" s="43" t="str">
        <f>INDEX(ATS!$B:$V,MATCH('2) Order Form'!$V42,ATS!$U:$U,0),6)</f>
        <v>SM</v>
      </c>
      <c r="H42" s="43">
        <f>IFERROR(VLOOKUP(C42,EAN!$K:$O,5,FALSE),0)</f>
        <v>1</v>
      </c>
      <c r="I42" s="59">
        <v>0</v>
      </c>
      <c r="J42" s="60">
        <f>IFERROR(VLOOKUP(V42,ATS!$U:$V,2,FALSE),0)</f>
        <v>112</v>
      </c>
      <c r="K42" s="29" t="str">
        <f t="shared" si="13"/>
        <v>50+</v>
      </c>
      <c r="L42" s="29">
        <f>IFERROR(VLOOKUP(V42,ATS!$U:$W,3,FALSE),0)</f>
        <v>112</v>
      </c>
      <c r="M42" s="29" t="str">
        <f t="shared" si="14"/>
        <v>50+</v>
      </c>
      <c r="N42" s="61">
        <v>0</v>
      </c>
      <c r="O42" s="62">
        <f t="shared" si="2"/>
        <v>0</v>
      </c>
      <c r="P42" s="63">
        <f>VLOOKUP($C42,Prices!$A$3:$R$1996,MATCH('2) Order Form'!P$8,Prices!$A$2:$R$2,0),FALSE)</f>
        <v>135</v>
      </c>
      <c r="Q42" s="64">
        <f>VLOOKUP($C42,Prices!$A$3:$R$1996,MATCH('2) Order Form'!Q$8,Prices!$A$2:$R$2,0),FALSE)</f>
        <v>269</v>
      </c>
      <c r="R42" s="65">
        <f t="shared" si="15"/>
        <v>0</v>
      </c>
      <c r="S42" s="66">
        <f t="shared" si="16"/>
        <v>0</v>
      </c>
      <c r="T42" s="64">
        <f t="shared" si="17"/>
        <v>0</v>
      </c>
      <c r="U42" s="97"/>
      <c r="V42" s="28">
        <v>7048652966056</v>
      </c>
      <c r="W42" s="25"/>
      <c r="X42" s="94">
        <f t="shared" si="6"/>
        <v>0</v>
      </c>
      <c r="Y42" s="70">
        <f t="shared" ca="1" si="7"/>
        <v>0</v>
      </c>
      <c r="Z42" s="70">
        <f t="shared" ca="1" si="8"/>
        <v>2</v>
      </c>
      <c r="AA42" s="70">
        <f t="shared" ca="1" si="9"/>
        <v>1</v>
      </c>
      <c r="AB42" s="70">
        <f t="shared" ca="1" si="10"/>
        <v>1</v>
      </c>
      <c r="AC42" s="91" t="str">
        <f t="shared" si="11"/>
        <v>840053Barbera Metallic</v>
      </c>
      <c r="AD42" s="91">
        <f t="shared" si="12"/>
        <v>840053</v>
      </c>
      <c r="AE42" s="71" t="str">
        <f>INDEX(ATS!$B:$V,MATCH('2) Order Form'!$V42,ATS!$U:$U,0),7)</f>
        <v>Stock</v>
      </c>
    </row>
    <row r="43" spans="1:31" ht="16.5" customHeight="1">
      <c r="A43" s="5">
        <v>1</v>
      </c>
      <c r="B43" s="5" t="s">
        <v>80</v>
      </c>
      <c r="C43" s="5">
        <f>INDEX(ATS!$B:$V,MATCH('2) Order Form'!$V43,ATS!$U:$U,0),1)</f>
        <v>840053</v>
      </c>
      <c r="D43" s="5" t="str">
        <f>INDEX(ATS!$B:$V,MATCH('2) Order Form'!$V43,ATS!$U:$U,0),2)</f>
        <v>Switcher Mips Helmet</v>
      </c>
      <c r="E43" s="16" t="str">
        <f>INDEX(ATS!$B:$V,MATCH('2) Order Form'!$V43,ATS!$U:$U,0),4)</f>
        <v>BARBM-ML</v>
      </c>
      <c r="F43" s="16" t="str">
        <f>INDEX(ATS!$B:$V,MATCH('2) Order Form'!$V43,ATS!$U:$U,0),5)</f>
        <v>Barbera Metallic</v>
      </c>
      <c r="G43" s="43" t="str">
        <f>INDEX(ATS!$B:$V,MATCH('2) Order Form'!$V43,ATS!$U:$U,0),6)</f>
        <v>ML</v>
      </c>
      <c r="H43" s="43">
        <f>IFERROR(VLOOKUP(C43,EAN!$K:$O,5,FALSE),0)</f>
        <v>1</v>
      </c>
      <c r="I43" s="59">
        <v>0</v>
      </c>
      <c r="J43" s="60">
        <f>IFERROR(VLOOKUP(V43,ATS!$U:$V,2,FALSE),0)</f>
        <v>183</v>
      </c>
      <c r="K43" s="29" t="str">
        <f t="shared" si="13"/>
        <v>50+</v>
      </c>
      <c r="L43" s="29">
        <f>IFERROR(VLOOKUP(V43,ATS!$U:$W,3,FALSE),0)</f>
        <v>183</v>
      </c>
      <c r="M43" s="29" t="str">
        <f t="shared" si="14"/>
        <v>50+</v>
      </c>
      <c r="N43" s="61">
        <v>0</v>
      </c>
      <c r="O43" s="62">
        <f t="shared" si="2"/>
        <v>0</v>
      </c>
      <c r="P43" s="63">
        <f>VLOOKUP($C43,Prices!$A$3:$R$1996,MATCH('2) Order Form'!P$8,Prices!$A$2:$R$2,0),FALSE)</f>
        <v>135</v>
      </c>
      <c r="Q43" s="64">
        <f>VLOOKUP($C43,Prices!$A$3:$R$1996,MATCH('2) Order Form'!Q$8,Prices!$A$2:$R$2,0),FALSE)</f>
        <v>269</v>
      </c>
      <c r="R43" s="65">
        <f t="shared" si="15"/>
        <v>0</v>
      </c>
      <c r="S43" s="66">
        <f t="shared" si="16"/>
        <v>0</v>
      </c>
      <c r="T43" s="64">
        <f t="shared" si="17"/>
        <v>0</v>
      </c>
      <c r="U43" s="97"/>
      <c r="V43" s="28">
        <v>7048652966049</v>
      </c>
      <c r="W43" s="25"/>
      <c r="X43" s="94">
        <f t="shared" si="6"/>
        <v>0</v>
      </c>
      <c r="Y43" s="70">
        <f t="shared" ca="1" si="7"/>
        <v>0</v>
      </c>
      <c r="Z43" s="70">
        <f t="shared" ca="1" si="8"/>
        <v>2</v>
      </c>
      <c r="AA43" s="70">
        <f t="shared" ca="1" si="9"/>
        <v>0</v>
      </c>
      <c r="AB43" s="70">
        <f t="shared" ca="1" si="10"/>
        <v>0</v>
      </c>
      <c r="AC43" s="91" t="str">
        <f t="shared" si="11"/>
        <v>840053Barbera Metallic</v>
      </c>
      <c r="AD43" s="91">
        <f t="shared" si="12"/>
        <v>840053</v>
      </c>
      <c r="AE43" s="71" t="str">
        <f>INDEX(ATS!$B:$V,MATCH('2) Order Form'!$V43,ATS!$U:$U,0),7)</f>
        <v>Stock</v>
      </c>
    </row>
    <row r="44" spans="1:31" ht="16.5" customHeight="1">
      <c r="A44" s="5">
        <v>1</v>
      </c>
      <c r="B44" s="5" t="s">
        <v>80</v>
      </c>
      <c r="C44" s="5">
        <f>INDEX(ATS!$B:$V,MATCH('2) Order Form'!$V44,ATS!$U:$U,0),1)</f>
        <v>840053</v>
      </c>
      <c r="D44" s="5" t="str">
        <f>INDEX(ATS!$B:$V,MATCH('2) Order Form'!$V44,ATS!$U:$U,0),2)</f>
        <v>Switcher Mips Helmet</v>
      </c>
      <c r="E44" s="16" t="str">
        <f>INDEX(ATS!$B:$V,MATCH('2) Order Form'!$V44,ATS!$U:$U,0),4)</f>
        <v>BARBM-LXL</v>
      </c>
      <c r="F44" s="16" t="str">
        <f>INDEX(ATS!$B:$V,MATCH('2) Order Form'!$V44,ATS!$U:$U,0),5)</f>
        <v>Barbera Metallic</v>
      </c>
      <c r="G44" s="43" t="str">
        <f>INDEX(ATS!$B:$V,MATCH('2) Order Form'!$V44,ATS!$U:$U,0),6)</f>
        <v>LXL</v>
      </c>
      <c r="H44" s="43">
        <f>IFERROR(VLOOKUP(C44,EAN!$K:$O,5,FALSE),0)</f>
        <v>1</v>
      </c>
      <c r="I44" s="59">
        <v>0</v>
      </c>
      <c r="J44" s="60">
        <f>IFERROR(VLOOKUP(V44,ATS!$U:$V,2,FALSE),0)</f>
        <v>117</v>
      </c>
      <c r="K44" s="29" t="str">
        <f t="shared" si="13"/>
        <v>50+</v>
      </c>
      <c r="L44" s="29">
        <f>IFERROR(VLOOKUP(V44,ATS!$U:$W,3,FALSE),0)</f>
        <v>117</v>
      </c>
      <c r="M44" s="29" t="str">
        <f t="shared" si="14"/>
        <v>50+</v>
      </c>
      <c r="N44" s="61">
        <v>0</v>
      </c>
      <c r="O44" s="62">
        <f t="shared" si="2"/>
        <v>0</v>
      </c>
      <c r="P44" s="63">
        <f>VLOOKUP($C44,Prices!$A$3:$R$1996,MATCH('2) Order Form'!P$8,Prices!$A$2:$R$2,0),FALSE)</f>
        <v>135</v>
      </c>
      <c r="Q44" s="64">
        <f>VLOOKUP($C44,Prices!$A$3:$R$1996,MATCH('2) Order Form'!Q$8,Prices!$A$2:$R$2,0),FALSE)</f>
        <v>269</v>
      </c>
      <c r="R44" s="65">
        <f t="shared" si="15"/>
        <v>0</v>
      </c>
      <c r="S44" s="66">
        <f t="shared" si="16"/>
        <v>0</v>
      </c>
      <c r="T44" s="64">
        <f t="shared" si="17"/>
        <v>0</v>
      </c>
      <c r="U44" s="97"/>
      <c r="V44" s="28">
        <v>7048652966032</v>
      </c>
      <c r="W44" s="25"/>
      <c r="X44" s="94">
        <f t="shared" si="6"/>
        <v>0</v>
      </c>
      <c r="Y44" s="70">
        <f t="shared" ca="1" si="7"/>
        <v>0</v>
      </c>
      <c r="Z44" s="70">
        <f t="shared" ca="1" si="8"/>
        <v>2</v>
      </c>
      <c r="AA44" s="70">
        <f t="shared" ca="1" si="9"/>
        <v>0</v>
      </c>
      <c r="AB44" s="70">
        <f t="shared" ca="1" si="10"/>
        <v>0</v>
      </c>
      <c r="AC44" s="91" t="str">
        <f t="shared" si="11"/>
        <v>840053Barbera Metallic</v>
      </c>
      <c r="AD44" s="91">
        <f t="shared" si="12"/>
        <v>840053</v>
      </c>
      <c r="AE44" s="71" t="str">
        <f>INDEX(ATS!$B:$V,MATCH('2) Order Form'!$V44,ATS!$U:$U,0),7)</f>
        <v>Stock</v>
      </c>
    </row>
    <row r="45" spans="1:31" ht="16.5" customHeight="1">
      <c r="A45" s="5">
        <v>1</v>
      </c>
      <c r="B45" s="5" t="s">
        <v>80</v>
      </c>
      <c r="C45" s="5">
        <f>INDEX(ATS!$B:$V,MATCH('2) Order Form'!$V45,ATS!$U:$U,0),1)</f>
        <v>840053</v>
      </c>
      <c r="D45" s="5" t="str">
        <f>INDEX(ATS!$B:$V,MATCH('2) Order Form'!$V45,ATS!$U:$U,0),2)</f>
        <v>Switcher Mips Helmet</v>
      </c>
      <c r="E45" s="16" t="str">
        <f>INDEX(ATS!$B:$V,MATCH('2) Order Form'!$V45,ATS!$U:$U,0),4)</f>
        <v>BARBM-XXL</v>
      </c>
      <c r="F45" s="16" t="str">
        <f>INDEX(ATS!$B:$V,MATCH('2) Order Form'!$V45,ATS!$U:$U,0),5)</f>
        <v>Barbera Metallic</v>
      </c>
      <c r="G45" s="43" t="str">
        <f>INDEX(ATS!$B:$V,MATCH('2) Order Form'!$V45,ATS!$U:$U,0),6)</f>
        <v>XXL</v>
      </c>
      <c r="H45" s="43">
        <f>IFERROR(VLOOKUP(C45,EAN!$K:$O,5,FALSE),0)</f>
        <v>1</v>
      </c>
      <c r="I45" s="59">
        <v>0</v>
      </c>
      <c r="J45" s="60">
        <f>IFERROR(VLOOKUP(V45,ATS!$U:$V,2,FALSE),0)</f>
        <v>33</v>
      </c>
      <c r="K45" s="29">
        <f t="shared" si="13"/>
        <v>33</v>
      </c>
      <c r="L45" s="29">
        <f>IFERROR(VLOOKUP(V45,ATS!$U:$W,3,FALSE),0)</f>
        <v>33</v>
      </c>
      <c r="M45" s="29">
        <f t="shared" si="14"/>
        <v>33</v>
      </c>
      <c r="N45" s="61">
        <v>0</v>
      </c>
      <c r="O45" s="62">
        <f t="shared" si="2"/>
        <v>0</v>
      </c>
      <c r="P45" s="63">
        <f>VLOOKUP($C45,Prices!$A$3:$R$1996,MATCH('2) Order Form'!P$8,Prices!$A$2:$R$2,0),FALSE)</f>
        <v>135</v>
      </c>
      <c r="Q45" s="64">
        <f>VLOOKUP($C45,Prices!$A$3:$R$1996,MATCH('2) Order Form'!Q$8,Prices!$A$2:$R$2,0),FALSE)</f>
        <v>269</v>
      </c>
      <c r="R45" s="65">
        <f t="shared" si="15"/>
        <v>0</v>
      </c>
      <c r="S45" s="66">
        <f t="shared" si="16"/>
        <v>0</v>
      </c>
      <c r="T45" s="64">
        <f t="shared" si="17"/>
        <v>0</v>
      </c>
      <c r="U45" s="97"/>
      <c r="V45" s="28">
        <v>7048652968746</v>
      </c>
      <c r="W45" s="25"/>
      <c r="X45" s="94">
        <f t="shared" si="6"/>
        <v>0</v>
      </c>
      <c r="Y45" s="70">
        <f t="shared" ca="1" si="7"/>
        <v>0</v>
      </c>
      <c r="Z45" s="70">
        <f t="shared" ca="1" si="8"/>
        <v>2</v>
      </c>
      <c r="AA45" s="70">
        <f t="shared" ca="1" si="9"/>
        <v>0</v>
      </c>
      <c r="AB45" s="70">
        <f t="shared" ca="1" si="10"/>
        <v>0</v>
      </c>
      <c r="AC45" s="91" t="str">
        <f t="shared" si="11"/>
        <v>840053Barbera Metallic</v>
      </c>
      <c r="AD45" s="91">
        <f t="shared" si="12"/>
        <v>840053</v>
      </c>
      <c r="AE45" s="71" t="str">
        <f>INDEX(ATS!$B:$V,MATCH('2) Order Form'!$V45,ATS!$U:$U,0),7)</f>
        <v>Stock</v>
      </c>
    </row>
    <row r="46" spans="1:31" ht="16.5" customHeight="1">
      <c r="A46" s="5">
        <v>1</v>
      </c>
      <c r="B46" s="5" t="s">
        <v>80</v>
      </c>
      <c r="C46" s="5">
        <f>INDEX(ATS!$B:$V,MATCH('2) Order Form'!$V46,ATS!$U:$U,0),1)</f>
        <v>840053</v>
      </c>
      <c r="D46" s="5" t="str">
        <f>INDEX(ATS!$B:$V,MATCH('2) Order Form'!$V46,ATS!$U:$U,0),2)</f>
        <v>Switcher Mips Helmet</v>
      </c>
      <c r="E46" s="16" t="str">
        <f>INDEX(ATS!$B:$V,MATCH('2) Order Form'!$V46,ATS!$U:$U,0),4)</f>
        <v>DTBLK-SM</v>
      </c>
      <c r="F46" s="16" t="str">
        <f>INDEX(ATS!$B:$V,MATCH('2) Order Form'!$V46,ATS!$U:$U,0),5)</f>
        <v>Dirt Black</v>
      </c>
      <c r="G46" s="43" t="str">
        <f>INDEX(ATS!$B:$V,MATCH('2) Order Form'!$V46,ATS!$U:$U,0),6)</f>
        <v>SM</v>
      </c>
      <c r="H46" s="43">
        <f>IFERROR(VLOOKUP(C46,EAN!$K:$O,5,FALSE),0)</f>
        <v>1</v>
      </c>
      <c r="I46" s="59">
        <v>0</v>
      </c>
      <c r="J46" s="60">
        <f>IFERROR(VLOOKUP(V46,ATS!$U:$V,2,FALSE),0)</f>
        <v>190</v>
      </c>
      <c r="K46" s="29" t="str">
        <f t="shared" si="13"/>
        <v>50+</v>
      </c>
      <c r="L46" s="29">
        <f>IFERROR(VLOOKUP(V46,ATS!$U:$W,3,FALSE),0)</f>
        <v>190</v>
      </c>
      <c r="M46" s="29" t="str">
        <f t="shared" si="14"/>
        <v>50+</v>
      </c>
      <c r="N46" s="61">
        <v>0</v>
      </c>
      <c r="O46" s="62">
        <f t="shared" si="2"/>
        <v>0</v>
      </c>
      <c r="P46" s="63">
        <f>VLOOKUP($C46,Prices!$A$3:$R$1996,MATCH('2) Order Form'!P$8,Prices!$A$2:$R$2,0),FALSE)</f>
        <v>135</v>
      </c>
      <c r="Q46" s="64">
        <f>VLOOKUP($C46,Prices!$A$3:$R$1996,MATCH('2) Order Form'!Q$8,Prices!$A$2:$R$2,0),FALSE)</f>
        <v>269</v>
      </c>
      <c r="R46" s="65">
        <f t="shared" si="15"/>
        <v>0</v>
      </c>
      <c r="S46" s="66">
        <f t="shared" si="16"/>
        <v>0</v>
      </c>
      <c r="T46" s="64">
        <f t="shared" si="17"/>
        <v>0</v>
      </c>
      <c r="U46" s="97"/>
      <c r="V46" s="28">
        <v>7048652463135</v>
      </c>
      <c r="W46" s="25"/>
      <c r="X46" s="94">
        <f t="shared" si="6"/>
        <v>0</v>
      </c>
      <c r="Y46" s="70">
        <f t="shared" ca="1" si="7"/>
        <v>0</v>
      </c>
      <c r="Z46" s="70">
        <f t="shared" ca="1" si="8"/>
        <v>2</v>
      </c>
      <c r="AA46" s="70">
        <f t="shared" ca="1" si="9"/>
        <v>0</v>
      </c>
      <c r="AB46" s="70">
        <f t="shared" ca="1" si="10"/>
        <v>1</v>
      </c>
      <c r="AC46" s="91" t="str">
        <f t="shared" si="11"/>
        <v>840053Dirt Black</v>
      </c>
      <c r="AD46" s="91">
        <f t="shared" si="12"/>
        <v>840053</v>
      </c>
      <c r="AE46" s="71" t="str">
        <f>INDEX(ATS!$B:$V,MATCH('2) Order Form'!$V46,ATS!$U:$U,0),7)</f>
        <v>Active</v>
      </c>
    </row>
    <row r="47" spans="1:31" ht="16.5" customHeight="1">
      <c r="A47" s="5">
        <v>1</v>
      </c>
      <c r="B47" s="5" t="s">
        <v>80</v>
      </c>
      <c r="C47" s="5">
        <f>INDEX(ATS!$B:$V,MATCH('2) Order Form'!$V47,ATS!$U:$U,0),1)</f>
        <v>840053</v>
      </c>
      <c r="D47" s="5" t="str">
        <f>INDEX(ATS!$B:$V,MATCH('2) Order Form'!$V47,ATS!$U:$U,0),2)</f>
        <v>Switcher Mips Helmet</v>
      </c>
      <c r="E47" s="16" t="str">
        <f>INDEX(ATS!$B:$V,MATCH('2) Order Form'!$V47,ATS!$U:$U,0),4)</f>
        <v>DTBLK-ML</v>
      </c>
      <c r="F47" s="16" t="str">
        <f>INDEX(ATS!$B:$V,MATCH('2) Order Form'!$V47,ATS!$U:$U,0),5)</f>
        <v>Dirt Black</v>
      </c>
      <c r="G47" s="43" t="str">
        <f>INDEX(ATS!$B:$V,MATCH('2) Order Form'!$V47,ATS!$U:$U,0),6)</f>
        <v>ML</v>
      </c>
      <c r="H47" s="43">
        <f>IFERROR(VLOOKUP(C47,EAN!$K:$O,5,FALSE),0)</f>
        <v>1</v>
      </c>
      <c r="I47" s="59">
        <v>0</v>
      </c>
      <c r="J47" s="60">
        <f>IFERROR(VLOOKUP(V47,ATS!$U:$V,2,FALSE),0)</f>
        <v>29</v>
      </c>
      <c r="K47" s="29">
        <f t="shared" si="13"/>
        <v>29</v>
      </c>
      <c r="L47" s="29">
        <f>IFERROR(VLOOKUP(V47,ATS!$U:$W,3,FALSE),0)</f>
        <v>29</v>
      </c>
      <c r="M47" s="29">
        <f t="shared" si="14"/>
        <v>29</v>
      </c>
      <c r="N47" s="61">
        <v>0</v>
      </c>
      <c r="O47" s="62">
        <f t="shared" si="2"/>
        <v>0</v>
      </c>
      <c r="P47" s="63">
        <f>VLOOKUP($C47,Prices!$A$3:$R$1996,MATCH('2) Order Form'!P$8,Prices!$A$2:$R$2,0),FALSE)</f>
        <v>135</v>
      </c>
      <c r="Q47" s="64">
        <f>VLOOKUP($C47,Prices!$A$3:$R$1996,MATCH('2) Order Form'!Q$8,Prices!$A$2:$R$2,0),FALSE)</f>
        <v>269</v>
      </c>
      <c r="R47" s="65">
        <f t="shared" si="15"/>
        <v>0</v>
      </c>
      <c r="S47" s="66">
        <f t="shared" si="16"/>
        <v>0</v>
      </c>
      <c r="T47" s="64">
        <f t="shared" si="17"/>
        <v>0</v>
      </c>
      <c r="U47" s="97"/>
      <c r="V47" s="28">
        <v>7048652463128</v>
      </c>
      <c r="W47" s="25"/>
      <c r="X47" s="94">
        <f t="shared" si="6"/>
        <v>0</v>
      </c>
      <c r="Y47" s="70">
        <f t="shared" ca="1" si="7"/>
        <v>0</v>
      </c>
      <c r="Z47" s="70">
        <f t="shared" ca="1" si="8"/>
        <v>2</v>
      </c>
      <c r="AA47" s="70">
        <f t="shared" ca="1" si="9"/>
        <v>0</v>
      </c>
      <c r="AB47" s="70">
        <f t="shared" ca="1" si="10"/>
        <v>0</v>
      </c>
      <c r="AC47" s="91" t="str">
        <f t="shared" si="11"/>
        <v>840053Dirt Black</v>
      </c>
      <c r="AD47" s="91">
        <f t="shared" si="12"/>
        <v>840053</v>
      </c>
      <c r="AE47" s="71" t="str">
        <f>INDEX(ATS!$B:$V,MATCH('2) Order Form'!$V47,ATS!$U:$U,0),7)</f>
        <v>Active</v>
      </c>
    </row>
    <row r="48" spans="1:31" ht="16.5" customHeight="1">
      <c r="A48" s="5">
        <v>1</v>
      </c>
      <c r="B48" s="5" t="s">
        <v>80</v>
      </c>
      <c r="C48" s="5">
        <f>INDEX(ATS!$B:$V,MATCH('2) Order Form'!$V48,ATS!$U:$U,0),1)</f>
        <v>840053</v>
      </c>
      <c r="D48" s="5" t="str">
        <f>INDEX(ATS!$B:$V,MATCH('2) Order Form'!$V48,ATS!$U:$U,0),2)</f>
        <v>Switcher Mips Helmet</v>
      </c>
      <c r="E48" s="16" t="str">
        <f>INDEX(ATS!$B:$V,MATCH('2) Order Form'!$V48,ATS!$U:$U,0),4)</f>
        <v>DTBLK-LXL</v>
      </c>
      <c r="F48" s="16" t="str">
        <f>INDEX(ATS!$B:$V,MATCH('2) Order Form'!$V48,ATS!$U:$U,0),5)</f>
        <v>Dirt Black</v>
      </c>
      <c r="G48" s="43" t="str">
        <f>INDEX(ATS!$B:$V,MATCH('2) Order Form'!$V48,ATS!$U:$U,0),6)</f>
        <v>LXL</v>
      </c>
      <c r="H48" s="43">
        <f>IFERROR(VLOOKUP(C48,EAN!$K:$O,5,FALSE),0)</f>
        <v>1</v>
      </c>
      <c r="I48" s="59">
        <v>0</v>
      </c>
      <c r="J48" s="60">
        <f>IFERROR(VLOOKUP(V48,ATS!$U:$V,2,FALSE),0)</f>
        <v>15</v>
      </c>
      <c r="K48" s="29">
        <f t="shared" si="13"/>
        <v>15</v>
      </c>
      <c r="L48" s="29">
        <f>IFERROR(VLOOKUP(V48,ATS!$U:$W,3,FALSE),0)</f>
        <v>15</v>
      </c>
      <c r="M48" s="29">
        <f t="shared" si="14"/>
        <v>15</v>
      </c>
      <c r="N48" s="61">
        <v>0</v>
      </c>
      <c r="O48" s="62">
        <f t="shared" si="2"/>
        <v>0</v>
      </c>
      <c r="P48" s="63">
        <f>VLOOKUP($C48,Prices!$A$3:$R$1996,MATCH('2) Order Form'!P$8,Prices!$A$2:$R$2,0),FALSE)</f>
        <v>135</v>
      </c>
      <c r="Q48" s="64">
        <f>VLOOKUP($C48,Prices!$A$3:$R$1996,MATCH('2) Order Form'!Q$8,Prices!$A$2:$R$2,0),FALSE)</f>
        <v>269</v>
      </c>
      <c r="R48" s="65">
        <f t="shared" si="15"/>
        <v>0</v>
      </c>
      <c r="S48" s="66">
        <f t="shared" si="16"/>
        <v>0</v>
      </c>
      <c r="T48" s="64">
        <f t="shared" si="17"/>
        <v>0</v>
      </c>
      <c r="U48" s="97"/>
      <c r="V48" s="28">
        <v>7048652463111</v>
      </c>
      <c r="W48" s="25"/>
      <c r="X48" s="94">
        <f t="shared" si="6"/>
        <v>0</v>
      </c>
      <c r="Y48" s="70">
        <f t="shared" ca="1" si="7"/>
        <v>0</v>
      </c>
      <c r="Z48" s="70">
        <f t="shared" ca="1" si="8"/>
        <v>2</v>
      </c>
      <c r="AA48" s="70">
        <f t="shared" ca="1" si="9"/>
        <v>0</v>
      </c>
      <c r="AB48" s="70">
        <f t="shared" ca="1" si="10"/>
        <v>0</v>
      </c>
      <c r="AC48" s="91" t="str">
        <f t="shared" si="11"/>
        <v>840053Dirt Black</v>
      </c>
      <c r="AD48" s="91">
        <f t="shared" si="12"/>
        <v>840053</v>
      </c>
      <c r="AE48" s="71" t="str">
        <f>INDEX(ATS!$B:$V,MATCH('2) Order Form'!$V48,ATS!$U:$U,0),7)</f>
        <v>Active</v>
      </c>
    </row>
    <row r="49" spans="1:31" ht="16.5" customHeight="1">
      <c r="A49" s="5">
        <v>1</v>
      </c>
      <c r="B49" s="5" t="s">
        <v>80</v>
      </c>
      <c r="C49" s="5">
        <f>INDEX(ATS!$B:$V,MATCH('2) Order Form'!$V49,ATS!$U:$U,0),1)</f>
        <v>840053</v>
      </c>
      <c r="D49" s="5" t="str">
        <f>INDEX(ATS!$B:$V,MATCH('2) Order Form'!$V49,ATS!$U:$U,0),2)</f>
        <v>Switcher Mips Helmet</v>
      </c>
      <c r="E49" s="16" t="str">
        <f>INDEX(ATS!$B:$V,MATCH('2) Order Form'!$V49,ATS!$U:$U,0),4)</f>
        <v>DTBLK-XXL</v>
      </c>
      <c r="F49" s="16" t="str">
        <f>INDEX(ATS!$B:$V,MATCH('2) Order Form'!$V49,ATS!$U:$U,0),5)</f>
        <v>Dirt Black</v>
      </c>
      <c r="G49" s="43" t="str">
        <f>INDEX(ATS!$B:$V,MATCH('2) Order Form'!$V49,ATS!$U:$U,0),6)</f>
        <v>XXL</v>
      </c>
      <c r="H49" s="43">
        <f>IFERROR(VLOOKUP(C49,EAN!$K:$O,5,FALSE),0)</f>
        <v>1</v>
      </c>
      <c r="I49" s="59">
        <v>0</v>
      </c>
      <c r="J49" s="60">
        <f>IFERROR(VLOOKUP(V49,ATS!$U:$V,2,FALSE),0)</f>
        <v>0</v>
      </c>
      <c r="K49" s="29" t="str">
        <f t="shared" si="13"/>
        <v>0</v>
      </c>
      <c r="L49" s="29">
        <f>IFERROR(VLOOKUP(V49,ATS!$U:$W,3,FALSE),0)</f>
        <v>0</v>
      </c>
      <c r="M49" s="29" t="str">
        <f t="shared" si="14"/>
        <v>0</v>
      </c>
      <c r="N49" s="61">
        <v>0</v>
      </c>
      <c r="O49" s="62">
        <f t="shared" si="2"/>
        <v>0</v>
      </c>
      <c r="P49" s="63">
        <f>VLOOKUP($C49,Prices!$A$3:$R$1996,MATCH('2) Order Form'!P$8,Prices!$A$2:$R$2,0),FALSE)</f>
        <v>135</v>
      </c>
      <c r="Q49" s="64">
        <f>VLOOKUP($C49,Prices!$A$3:$R$1996,MATCH('2) Order Form'!Q$8,Prices!$A$2:$R$2,0),FALSE)</f>
        <v>269</v>
      </c>
      <c r="R49" s="65">
        <f t="shared" si="15"/>
        <v>0</v>
      </c>
      <c r="S49" s="66">
        <f t="shared" si="16"/>
        <v>0</v>
      </c>
      <c r="T49" s="64">
        <f t="shared" si="17"/>
        <v>0</v>
      </c>
      <c r="U49" s="97"/>
      <c r="V49" s="28">
        <v>7048652607683</v>
      </c>
      <c r="W49" s="25"/>
      <c r="X49" s="94">
        <f t="shared" si="6"/>
        <v>0</v>
      </c>
      <c r="Y49" s="70">
        <f t="shared" ca="1" si="7"/>
        <v>0</v>
      </c>
      <c r="Z49" s="70">
        <f t="shared" ca="1" si="8"/>
        <v>2</v>
      </c>
      <c r="AA49" s="70">
        <f t="shared" ca="1" si="9"/>
        <v>0</v>
      </c>
      <c r="AB49" s="70">
        <f t="shared" ca="1" si="10"/>
        <v>0</v>
      </c>
      <c r="AC49" s="91" t="str">
        <f t="shared" si="11"/>
        <v>840053Dirt Black</v>
      </c>
      <c r="AD49" s="91">
        <f t="shared" si="12"/>
        <v>840053</v>
      </c>
      <c r="AE49" s="71" t="str">
        <f>INDEX(ATS!$B:$V,MATCH('2) Order Form'!$V49,ATS!$U:$U,0),7)</f>
        <v>Active</v>
      </c>
    </row>
    <row r="50" spans="1:31" ht="16.5" customHeight="1">
      <c r="A50" s="5">
        <v>1</v>
      </c>
      <c r="B50" s="5" t="s">
        <v>80</v>
      </c>
      <c r="C50" s="5">
        <f>INDEX(ATS!$B:$V,MATCH('2) Order Form'!$V50,ATS!$U:$U,0),1)</f>
        <v>840053</v>
      </c>
      <c r="D50" s="5" t="str">
        <f>INDEX(ATS!$B:$V,MATCH('2) Order Form'!$V50,ATS!$U:$U,0),2)</f>
        <v>Switcher Mips Helmet</v>
      </c>
      <c r="E50" s="16" t="str">
        <f>INDEX(ATS!$B:$V,MATCH('2) Order Form'!$V50,ATS!$U:$U,0),4)</f>
        <v>GSWHT-SM</v>
      </c>
      <c r="F50" s="16" t="str">
        <f>INDEX(ATS!$B:$V,MATCH('2) Order Form'!$V50,ATS!$U:$U,0),5)</f>
        <v>Gloss White</v>
      </c>
      <c r="G50" s="43" t="str">
        <f>INDEX(ATS!$B:$V,MATCH('2) Order Form'!$V50,ATS!$U:$U,0),6)</f>
        <v>SM</v>
      </c>
      <c r="H50" s="43">
        <f>IFERROR(VLOOKUP(C50,EAN!$K:$O,5,FALSE),0)</f>
        <v>1</v>
      </c>
      <c r="I50" s="59">
        <v>0</v>
      </c>
      <c r="J50" s="60">
        <f>IFERROR(VLOOKUP(V50,ATS!$U:$V,2,FALSE),0)</f>
        <v>5</v>
      </c>
      <c r="K50" s="29">
        <f t="shared" si="13"/>
        <v>5</v>
      </c>
      <c r="L50" s="29">
        <f>IFERROR(VLOOKUP(V50,ATS!$U:$W,3,FALSE),0)</f>
        <v>5</v>
      </c>
      <c r="M50" s="29">
        <f t="shared" si="14"/>
        <v>5</v>
      </c>
      <c r="N50" s="61">
        <v>0</v>
      </c>
      <c r="O50" s="62">
        <f t="shared" ref="O50:O53" si="18">IF(N50&lt;&gt;0,N50,$P$5)</f>
        <v>0</v>
      </c>
      <c r="P50" s="63">
        <f>VLOOKUP($C50,Prices!$A$3:$R$1996,MATCH('2) Order Form'!P$8,Prices!$A$2:$R$2,0),FALSE)</f>
        <v>135</v>
      </c>
      <c r="Q50" s="64">
        <f>VLOOKUP($C50,Prices!$A$3:$R$1996,MATCH('2) Order Form'!Q$8,Prices!$A$2:$R$2,0),FALSE)</f>
        <v>269</v>
      </c>
      <c r="R50" s="65">
        <f t="shared" si="15"/>
        <v>0</v>
      </c>
      <c r="S50" s="66">
        <f t="shared" si="16"/>
        <v>0</v>
      </c>
      <c r="T50" s="64">
        <f t="shared" si="17"/>
        <v>0</v>
      </c>
      <c r="U50" s="97"/>
      <c r="V50" s="28">
        <v>7048652186300</v>
      </c>
      <c r="W50" s="25"/>
      <c r="X50" s="94">
        <f t="shared" si="6"/>
        <v>0</v>
      </c>
      <c r="Y50" s="70">
        <f t="shared" ca="1" si="7"/>
        <v>0</v>
      </c>
      <c r="Z50" s="70">
        <f t="shared" ca="1" si="8"/>
        <v>2</v>
      </c>
      <c r="AA50" s="70">
        <f t="shared" ca="1" si="9"/>
        <v>0</v>
      </c>
      <c r="AB50" s="70">
        <f t="shared" ca="1" si="10"/>
        <v>1</v>
      </c>
      <c r="AC50" s="91" t="str">
        <f t="shared" si="11"/>
        <v>840053Gloss White</v>
      </c>
      <c r="AD50" s="91">
        <f t="shared" si="12"/>
        <v>840053</v>
      </c>
      <c r="AE50" s="71" t="str">
        <f>INDEX(ATS!$B:$V,MATCH('2) Order Form'!$V50,ATS!$U:$U,0),7)</f>
        <v>Active</v>
      </c>
    </row>
    <row r="51" spans="1:31" ht="16.5" customHeight="1">
      <c r="A51" s="5">
        <v>1</v>
      </c>
      <c r="B51" s="5" t="s">
        <v>80</v>
      </c>
      <c r="C51" s="5">
        <f>INDEX(ATS!$B:$V,MATCH('2) Order Form'!$V51,ATS!$U:$U,0),1)</f>
        <v>840053</v>
      </c>
      <c r="D51" s="5" t="str">
        <f>INDEX(ATS!$B:$V,MATCH('2) Order Form'!$V51,ATS!$U:$U,0),2)</f>
        <v>Switcher Mips Helmet</v>
      </c>
      <c r="E51" s="16" t="str">
        <f>INDEX(ATS!$B:$V,MATCH('2) Order Form'!$V51,ATS!$U:$U,0),4)</f>
        <v>GSWHT-ML</v>
      </c>
      <c r="F51" s="16" t="str">
        <f>INDEX(ATS!$B:$V,MATCH('2) Order Form'!$V51,ATS!$U:$U,0),5)</f>
        <v>Gloss White</v>
      </c>
      <c r="G51" s="43" t="str">
        <f>INDEX(ATS!$B:$V,MATCH('2) Order Form'!$V51,ATS!$U:$U,0),6)</f>
        <v>ML</v>
      </c>
      <c r="H51" s="43">
        <f>IFERROR(VLOOKUP(C51,EAN!$K:$O,5,FALSE),0)</f>
        <v>1</v>
      </c>
      <c r="I51" s="59">
        <v>0</v>
      </c>
      <c r="J51" s="60">
        <f>IFERROR(VLOOKUP(V51,ATS!$U:$V,2,FALSE),0)</f>
        <v>98</v>
      </c>
      <c r="K51" s="29" t="str">
        <f t="shared" si="13"/>
        <v>50+</v>
      </c>
      <c r="L51" s="29">
        <f>IFERROR(VLOOKUP(V51,ATS!$U:$W,3,FALSE),0)</f>
        <v>98</v>
      </c>
      <c r="M51" s="29" t="str">
        <f t="shared" si="14"/>
        <v>50+</v>
      </c>
      <c r="N51" s="61">
        <v>0</v>
      </c>
      <c r="O51" s="62">
        <f t="shared" si="18"/>
        <v>0</v>
      </c>
      <c r="P51" s="63">
        <f>VLOOKUP($C51,Prices!$A$3:$R$1996,MATCH('2) Order Form'!P$8,Prices!$A$2:$R$2,0),FALSE)</f>
        <v>135</v>
      </c>
      <c r="Q51" s="64">
        <f>VLOOKUP($C51,Prices!$A$3:$R$1996,MATCH('2) Order Form'!Q$8,Prices!$A$2:$R$2,0),FALSE)</f>
        <v>269</v>
      </c>
      <c r="R51" s="65">
        <f t="shared" si="15"/>
        <v>0</v>
      </c>
      <c r="S51" s="66">
        <f t="shared" si="16"/>
        <v>0</v>
      </c>
      <c r="T51" s="64">
        <f t="shared" si="17"/>
        <v>0</v>
      </c>
      <c r="U51" s="97"/>
      <c r="V51" s="28">
        <v>7048652186294</v>
      </c>
      <c r="W51" s="25"/>
      <c r="X51" s="94">
        <f t="shared" si="6"/>
        <v>0</v>
      </c>
      <c r="Y51" s="70">
        <f t="shared" ca="1" si="7"/>
        <v>0</v>
      </c>
      <c r="Z51" s="70">
        <f t="shared" ca="1" si="8"/>
        <v>2</v>
      </c>
      <c r="AA51" s="70">
        <f t="shared" ca="1" si="9"/>
        <v>0</v>
      </c>
      <c r="AB51" s="70">
        <f t="shared" ca="1" si="10"/>
        <v>0</v>
      </c>
      <c r="AC51" s="91" t="str">
        <f t="shared" si="11"/>
        <v>840053Gloss White</v>
      </c>
      <c r="AD51" s="91">
        <f t="shared" si="12"/>
        <v>840053</v>
      </c>
      <c r="AE51" s="71" t="str">
        <f>INDEX(ATS!$B:$V,MATCH('2) Order Form'!$V51,ATS!$U:$U,0),7)</f>
        <v>Active</v>
      </c>
    </row>
    <row r="52" spans="1:31" ht="16.5" customHeight="1">
      <c r="A52" s="5">
        <v>1</v>
      </c>
      <c r="B52" s="5" t="s">
        <v>80</v>
      </c>
      <c r="C52" s="5">
        <f>INDEX(ATS!$B:$V,MATCH('2) Order Form'!$V52,ATS!$U:$U,0),1)</f>
        <v>840053</v>
      </c>
      <c r="D52" s="5" t="str">
        <f>INDEX(ATS!$B:$V,MATCH('2) Order Form'!$V52,ATS!$U:$U,0),2)</f>
        <v>Switcher Mips Helmet</v>
      </c>
      <c r="E52" s="16" t="str">
        <f>INDEX(ATS!$B:$V,MATCH('2) Order Form'!$V52,ATS!$U:$U,0),4)</f>
        <v>GSWHT-LXL</v>
      </c>
      <c r="F52" s="16" t="str">
        <f>INDEX(ATS!$B:$V,MATCH('2) Order Form'!$V52,ATS!$U:$U,0),5)</f>
        <v>Gloss White</v>
      </c>
      <c r="G52" s="43" t="str">
        <f>INDEX(ATS!$B:$V,MATCH('2) Order Form'!$V52,ATS!$U:$U,0),6)</f>
        <v>LXL</v>
      </c>
      <c r="H52" s="43">
        <f>IFERROR(VLOOKUP(C52,EAN!$K:$O,5,FALSE),0)</f>
        <v>1</v>
      </c>
      <c r="I52" s="59">
        <v>0</v>
      </c>
      <c r="J52" s="60">
        <f>IFERROR(VLOOKUP(V52,ATS!$U:$V,2,FALSE),0)</f>
        <v>116</v>
      </c>
      <c r="K52" s="29" t="str">
        <f t="shared" si="13"/>
        <v>50+</v>
      </c>
      <c r="L52" s="29">
        <f>IFERROR(VLOOKUP(V52,ATS!$U:$W,3,FALSE),0)</f>
        <v>116</v>
      </c>
      <c r="M52" s="29" t="str">
        <f t="shared" si="14"/>
        <v>50+</v>
      </c>
      <c r="N52" s="61">
        <v>0</v>
      </c>
      <c r="O52" s="62">
        <f t="shared" si="18"/>
        <v>0</v>
      </c>
      <c r="P52" s="63">
        <f>VLOOKUP($C52,Prices!$A$3:$R$1996,MATCH('2) Order Form'!P$8,Prices!$A$2:$R$2,0),FALSE)</f>
        <v>135</v>
      </c>
      <c r="Q52" s="64">
        <f>VLOOKUP($C52,Prices!$A$3:$R$1996,MATCH('2) Order Form'!Q$8,Prices!$A$2:$R$2,0),FALSE)</f>
        <v>269</v>
      </c>
      <c r="R52" s="65">
        <f t="shared" si="15"/>
        <v>0</v>
      </c>
      <c r="S52" s="66">
        <f t="shared" si="16"/>
        <v>0</v>
      </c>
      <c r="T52" s="64">
        <f t="shared" si="17"/>
        <v>0</v>
      </c>
      <c r="U52" s="97"/>
      <c r="V52" s="28">
        <v>7048652186287</v>
      </c>
      <c r="W52" s="25"/>
      <c r="X52" s="94">
        <f t="shared" si="6"/>
        <v>0</v>
      </c>
      <c r="Y52" s="70">
        <f t="shared" ca="1" si="7"/>
        <v>0</v>
      </c>
      <c r="Z52" s="70">
        <f t="shared" ca="1" si="8"/>
        <v>2</v>
      </c>
      <c r="AA52" s="70">
        <f t="shared" ca="1" si="9"/>
        <v>0</v>
      </c>
      <c r="AB52" s="70">
        <f t="shared" ca="1" si="10"/>
        <v>0</v>
      </c>
      <c r="AC52" s="91" t="str">
        <f t="shared" si="11"/>
        <v>840053Gloss White</v>
      </c>
      <c r="AD52" s="91">
        <f t="shared" si="12"/>
        <v>840053</v>
      </c>
      <c r="AE52" s="71" t="str">
        <f>INDEX(ATS!$B:$V,MATCH('2) Order Form'!$V52,ATS!$U:$U,0),7)</f>
        <v>Active</v>
      </c>
    </row>
    <row r="53" spans="1:31" ht="16.5" customHeight="1">
      <c r="A53" s="5">
        <v>1</v>
      </c>
      <c r="B53" s="5" t="s">
        <v>80</v>
      </c>
      <c r="C53" s="5">
        <f>INDEX(ATS!$B:$V,MATCH('2) Order Form'!$V53,ATS!$U:$U,0),1)</f>
        <v>840053</v>
      </c>
      <c r="D53" s="5" t="str">
        <f>INDEX(ATS!$B:$V,MATCH('2) Order Form'!$V53,ATS!$U:$U,0),2)</f>
        <v>Switcher Mips Helmet</v>
      </c>
      <c r="E53" s="16" t="str">
        <f>INDEX(ATS!$B:$V,MATCH('2) Order Form'!$V53,ATS!$U:$U,0),4)</f>
        <v>GSWHT-XXL</v>
      </c>
      <c r="F53" s="16" t="str">
        <f>INDEX(ATS!$B:$V,MATCH('2) Order Form'!$V53,ATS!$U:$U,0),5)</f>
        <v>Gloss White</v>
      </c>
      <c r="G53" s="43" t="str">
        <f>INDEX(ATS!$B:$V,MATCH('2) Order Form'!$V53,ATS!$U:$U,0),6)</f>
        <v>XXL</v>
      </c>
      <c r="H53" s="43">
        <f>IFERROR(VLOOKUP(C53,EAN!$K:$O,5,FALSE),0)</f>
        <v>1</v>
      </c>
      <c r="I53" s="59">
        <v>0</v>
      </c>
      <c r="J53" s="60">
        <f>IFERROR(VLOOKUP(V53,ATS!$U:$V,2,FALSE),0)</f>
        <v>24</v>
      </c>
      <c r="K53" s="29">
        <f t="shared" si="13"/>
        <v>24</v>
      </c>
      <c r="L53" s="29">
        <f>IFERROR(VLOOKUP(V53,ATS!$U:$W,3,FALSE),0)</f>
        <v>24</v>
      </c>
      <c r="M53" s="29">
        <f t="shared" si="14"/>
        <v>24</v>
      </c>
      <c r="N53" s="61">
        <v>0</v>
      </c>
      <c r="O53" s="62">
        <f t="shared" si="18"/>
        <v>0</v>
      </c>
      <c r="P53" s="63">
        <f>VLOOKUP($C53,Prices!$A$3:$R$1996,MATCH('2) Order Form'!P$8,Prices!$A$2:$R$2,0),FALSE)</f>
        <v>135</v>
      </c>
      <c r="Q53" s="64">
        <f>VLOOKUP($C53,Prices!$A$3:$R$1996,MATCH('2) Order Form'!Q$8,Prices!$A$2:$R$2,0),FALSE)</f>
        <v>269</v>
      </c>
      <c r="R53" s="65">
        <f t="shared" si="15"/>
        <v>0</v>
      </c>
      <c r="S53" s="66">
        <f t="shared" si="16"/>
        <v>0</v>
      </c>
      <c r="T53" s="64">
        <f t="shared" si="17"/>
        <v>0</v>
      </c>
      <c r="U53" s="97"/>
      <c r="V53" s="28">
        <v>7048652607690</v>
      </c>
      <c r="W53" s="25"/>
      <c r="X53" s="94">
        <f t="shared" si="6"/>
        <v>0</v>
      </c>
      <c r="Y53" s="70">
        <f t="shared" ca="1" si="7"/>
        <v>0</v>
      </c>
      <c r="Z53" s="70">
        <f t="shared" ca="1" si="8"/>
        <v>2</v>
      </c>
      <c r="AA53" s="70">
        <f t="shared" ca="1" si="9"/>
        <v>0</v>
      </c>
      <c r="AB53" s="70">
        <f t="shared" ca="1" si="10"/>
        <v>0</v>
      </c>
      <c r="AC53" s="91" t="str">
        <f t="shared" si="11"/>
        <v>840053Gloss White</v>
      </c>
      <c r="AD53" s="91">
        <f t="shared" si="12"/>
        <v>840053</v>
      </c>
      <c r="AE53" s="71" t="str">
        <f>INDEX(ATS!$B:$V,MATCH('2) Order Form'!$V53,ATS!$U:$U,0),7)</f>
        <v>Active</v>
      </c>
    </row>
    <row r="54" spans="1:31" ht="16.5" customHeight="1">
      <c r="A54" s="5">
        <v>1</v>
      </c>
      <c r="B54" s="5" t="s">
        <v>80</v>
      </c>
      <c r="C54" s="5">
        <f>INDEX(ATS!$B:$V,MATCH('2) Order Form'!$V54,ATS!$U:$U,0),1)</f>
        <v>840053</v>
      </c>
      <c r="D54" s="5" t="str">
        <f>INDEX(ATS!$B:$V,MATCH('2) Order Form'!$V54,ATS!$U:$U,0),2)</f>
        <v>Switcher Mips Helmet</v>
      </c>
      <c r="E54" s="16" t="str">
        <f>INDEX(ATS!$B:$V,MATCH('2) Order Form'!$V54,ATS!$U:$U,0),4)</f>
        <v>MASEM-SM</v>
      </c>
      <c r="F54" s="16" t="str">
        <f>INDEX(ATS!$B:$V,MATCH('2) Order Form'!$V54,ATS!$U:$U,0),5)</f>
        <v>Matte Sea Metallic</v>
      </c>
      <c r="G54" s="43" t="str">
        <f>INDEX(ATS!$B:$V,MATCH('2) Order Form'!$V54,ATS!$U:$U,0),6)</f>
        <v>SM</v>
      </c>
      <c r="H54" s="43">
        <f>IFERROR(VLOOKUP(C54,EAN!$K:$O,5,FALSE),0)</f>
        <v>1</v>
      </c>
      <c r="I54" s="59">
        <v>0</v>
      </c>
      <c r="J54" s="60">
        <f>IFERROR(VLOOKUP(V54,ATS!$U:$V,2,FALSE),0)</f>
        <v>21</v>
      </c>
      <c r="K54" s="29">
        <f t="shared" si="13"/>
        <v>21</v>
      </c>
      <c r="L54" s="29">
        <f>IFERROR(VLOOKUP(V54,ATS!$U:$W,3,FALSE),0)</f>
        <v>21</v>
      </c>
      <c r="M54" s="29">
        <f t="shared" si="14"/>
        <v>21</v>
      </c>
      <c r="N54" s="61">
        <v>0</v>
      </c>
      <c r="O54" s="62">
        <f>IF(N54&lt;&gt;0,N54,$P$5)</f>
        <v>0</v>
      </c>
      <c r="P54" s="63">
        <f>VLOOKUP($C54,Prices!$A$3:$R$1996,MATCH('2) Order Form'!P$8,Prices!$A$2:$R$2,0),FALSE)</f>
        <v>135</v>
      </c>
      <c r="Q54" s="64">
        <f>VLOOKUP($C54,Prices!$A$3:$R$1996,MATCH('2) Order Form'!Q$8,Prices!$A$2:$R$2,0),FALSE)</f>
        <v>269</v>
      </c>
      <c r="R54" s="65">
        <f t="shared" si="15"/>
        <v>0</v>
      </c>
      <c r="S54" s="66">
        <f t="shared" si="16"/>
        <v>0</v>
      </c>
      <c r="T54" s="64">
        <f t="shared" si="17"/>
        <v>0</v>
      </c>
      <c r="U54" s="97"/>
      <c r="V54" s="28">
        <v>7048652822666</v>
      </c>
      <c r="W54" s="25"/>
      <c r="X54" s="94">
        <f t="shared" si="6"/>
        <v>0</v>
      </c>
      <c r="Y54" s="70">
        <f t="shared" ca="1" si="7"/>
        <v>0</v>
      </c>
      <c r="Z54" s="70">
        <f t="shared" ca="1" si="8"/>
        <v>2</v>
      </c>
      <c r="AA54" s="70">
        <f t="shared" ca="1" si="9"/>
        <v>0</v>
      </c>
      <c r="AB54" s="70">
        <f t="shared" ca="1" si="10"/>
        <v>1</v>
      </c>
      <c r="AC54" s="91" t="str">
        <f t="shared" si="11"/>
        <v>840053Matte Sea Metallic</v>
      </c>
      <c r="AD54" s="91">
        <f t="shared" si="12"/>
        <v>840053</v>
      </c>
      <c r="AE54" s="71" t="str">
        <f>INDEX(ATS!$B:$V,MATCH('2) Order Form'!$V54,ATS!$U:$U,0),7)</f>
        <v>Stock</v>
      </c>
    </row>
    <row r="55" spans="1:31" ht="16.5" customHeight="1">
      <c r="A55" s="5">
        <v>1</v>
      </c>
      <c r="B55" s="5" t="s">
        <v>80</v>
      </c>
      <c r="C55" s="5">
        <f>INDEX(ATS!$B:$V,MATCH('2) Order Form'!$V55,ATS!$U:$U,0),1)</f>
        <v>840053</v>
      </c>
      <c r="D55" s="5" t="str">
        <f>INDEX(ATS!$B:$V,MATCH('2) Order Form'!$V55,ATS!$U:$U,0),2)</f>
        <v>Switcher Mips Helmet</v>
      </c>
      <c r="E55" s="16" t="str">
        <f>INDEX(ATS!$B:$V,MATCH('2) Order Form'!$V55,ATS!$U:$U,0),4)</f>
        <v>MASEM-ML</v>
      </c>
      <c r="F55" s="16" t="str">
        <f>INDEX(ATS!$B:$V,MATCH('2) Order Form'!$V55,ATS!$U:$U,0),5)</f>
        <v>Matte Sea Metallic</v>
      </c>
      <c r="G55" s="43" t="str">
        <f>INDEX(ATS!$B:$V,MATCH('2) Order Form'!$V55,ATS!$U:$U,0),6)</f>
        <v>ML</v>
      </c>
      <c r="H55" s="43">
        <f>IFERROR(VLOOKUP(C55,EAN!$K:$O,5,FALSE),0)</f>
        <v>1</v>
      </c>
      <c r="I55" s="59">
        <v>0</v>
      </c>
      <c r="J55" s="60">
        <f>IFERROR(VLOOKUP(V55,ATS!$U:$V,2,FALSE),0)</f>
        <v>14</v>
      </c>
      <c r="K55" s="29">
        <f t="shared" si="13"/>
        <v>14</v>
      </c>
      <c r="L55" s="29">
        <f>IFERROR(VLOOKUP(V55,ATS!$U:$W,3,FALSE),0)</f>
        <v>14</v>
      </c>
      <c r="M55" s="29">
        <f t="shared" si="14"/>
        <v>14</v>
      </c>
      <c r="N55" s="61">
        <v>0</v>
      </c>
      <c r="O55" s="62">
        <f>IF(N55&lt;&gt;0,N55,$P$5)</f>
        <v>0</v>
      </c>
      <c r="P55" s="63">
        <f>VLOOKUP($C55,Prices!$A$3:$R$1996,MATCH('2) Order Form'!P$8,Prices!$A$2:$R$2,0),FALSE)</f>
        <v>135</v>
      </c>
      <c r="Q55" s="64">
        <f>VLOOKUP($C55,Prices!$A$3:$R$1996,MATCH('2) Order Form'!Q$8,Prices!$A$2:$R$2,0),FALSE)</f>
        <v>269</v>
      </c>
      <c r="R55" s="65">
        <f t="shared" si="15"/>
        <v>0</v>
      </c>
      <c r="S55" s="66">
        <f t="shared" si="16"/>
        <v>0</v>
      </c>
      <c r="T55" s="64">
        <f t="shared" si="17"/>
        <v>0</v>
      </c>
      <c r="U55" s="97"/>
      <c r="V55" s="28">
        <v>7048652822659</v>
      </c>
      <c r="W55" s="25"/>
      <c r="X55" s="94">
        <f t="shared" si="6"/>
        <v>0</v>
      </c>
      <c r="Y55" s="70">
        <f t="shared" ca="1" si="7"/>
        <v>0</v>
      </c>
      <c r="Z55" s="70">
        <f t="shared" ca="1" si="8"/>
        <v>2</v>
      </c>
      <c r="AA55" s="70">
        <f t="shared" ca="1" si="9"/>
        <v>0</v>
      </c>
      <c r="AB55" s="70">
        <f t="shared" ca="1" si="10"/>
        <v>0</v>
      </c>
      <c r="AC55" s="91" t="str">
        <f t="shared" si="11"/>
        <v>840053Matte Sea Metallic</v>
      </c>
      <c r="AD55" s="91">
        <f t="shared" si="12"/>
        <v>840053</v>
      </c>
      <c r="AE55" s="71" t="str">
        <f>INDEX(ATS!$B:$V,MATCH('2) Order Form'!$V55,ATS!$U:$U,0),7)</f>
        <v>Stock</v>
      </c>
    </row>
    <row r="56" spans="1:31" ht="16.5" customHeight="1">
      <c r="A56" s="5">
        <v>1</v>
      </c>
      <c r="B56" s="5" t="s">
        <v>80</v>
      </c>
      <c r="C56" s="5">
        <f>INDEX(ATS!$B:$V,MATCH('2) Order Form'!$V56,ATS!$U:$U,0),1)</f>
        <v>840053</v>
      </c>
      <c r="D56" s="5" t="str">
        <f>INDEX(ATS!$B:$V,MATCH('2) Order Form'!$V56,ATS!$U:$U,0),2)</f>
        <v>Switcher Mips Helmet</v>
      </c>
      <c r="E56" s="16" t="str">
        <f>INDEX(ATS!$B:$V,MATCH('2) Order Form'!$V56,ATS!$U:$U,0),4)</f>
        <v>MASEM-LXL</v>
      </c>
      <c r="F56" s="16" t="str">
        <f>INDEX(ATS!$B:$V,MATCH('2) Order Form'!$V56,ATS!$U:$U,0),5)</f>
        <v>Matte Sea Metallic</v>
      </c>
      <c r="G56" s="43" t="str">
        <f>INDEX(ATS!$B:$V,MATCH('2) Order Form'!$V56,ATS!$U:$U,0),6)</f>
        <v>LXL</v>
      </c>
      <c r="H56" s="43">
        <f>IFERROR(VLOOKUP(C56,EAN!$K:$O,5,FALSE),0)</f>
        <v>1</v>
      </c>
      <c r="I56" s="59">
        <v>0</v>
      </c>
      <c r="J56" s="60">
        <f>IFERROR(VLOOKUP(V56,ATS!$U:$V,2,FALSE),0)</f>
        <v>38</v>
      </c>
      <c r="K56" s="29">
        <f t="shared" si="13"/>
        <v>38</v>
      </c>
      <c r="L56" s="29">
        <f>IFERROR(VLOOKUP(V56,ATS!$U:$W,3,FALSE),0)</f>
        <v>38</v>
      </c>
      <c r="M56" s="29">
        <f t="shared" si="14"/>
        <v>38</v>
      </c>
      <c r="N56" s="61">
        <v>0</v>
      </c>
      <c r="O56" s="62">
        <f>IF(N56&lt;&gt;0,N56,$P$5)</f>
        <v>0</v>
      </c>
      <c r="P56" s="63">
        <f>VLOOKUP($C56,Prices!$A$3:$R$1996,MATCH('2) Order Form'!P$8,Prices!$A$2:$R$2,0),FALSE)</f>
        <v>135</v>
      </c>
      <c r="Q56" s="64">
        <f>VLOOKUP($C56,Prices!$A$3:$R$1996,MATCH('2) Order Form'!Q$8,Prices!$A$2:$R$2,0),FALSE)</f>
        <v>269</v>
      </c>
      <c r="R56" s="65">
        <f t="shared" si="15"/>
        <v>0</v>
      </c>
      <c r="S56" s="66">
        <f t="shared" si="16"/>
        <v>0</v>
      </c>
      <c r="T56" s="64">
        <f t="shared" si="17"/>
        <v>0</v>
      </c>
      <c r="U56" s="97"/>
      <c r="V56" s="28">
        <v>7048652822642</v>
      </c>
      <c r="W56" s="25"/>
      <c r="X56" s="94">
        <f t="shared" si="6"/>
        <v>0</v>
      </c>
      <c r="Y56" s="70">
        <f t="shared" ca="1" si="7"/>
        <v>0</v>
      </c>
      <c r="Z56" s="70">
        <f t="shared" ca="1" si="8"/>
        <v>2</v>
      </c>
      <c r="AA56" s="70">
        <f t="shared" ca="1" si="9"/>
        <v>0</v>
      </c>
      <c r="AB56" s="70">
        <f t="shared" ca="1" si="10"/>
        <v>0</v>
      </c>
      <c r="AC56" s="91" t="str">
        <f t="shared" si="11"/>
        <v>840053Matte Sea Metallic</v>
      </c>
      <c r="AD56" s="91">
        <f t="shared" si="12"/>
        <v>840053</v>
      </c>
      <c r="AE56" s="71" t="str">
        <f>INDEX(ATS!$B:$V,MATCH('2) Order Form'!$V56,ATS!$U:$U,0),7)</f>
        <v>Stock</v>
      </c>
    </row>
    <row r="57" spans="1:31" ht="16.5" customHeight="1">
      <c r="A57" s="5">
        <v>1</v>
      </c>
      <c r="B57" s="5" t="s">
        <v>80</v>
      </c>
      <c r="C57" s="5">
        <f>INDEX(ATS!$B:$V,MATCH('2) Order Form'!$V57,ATS!$U:$U,0),1)</f>
        <v>840053</v>
      </c>
      <c r="D57" s="5" t="str">
        <f>INDEX(ATS!$B:$V,MATCH('2) Order Form'!$V57,ATS!$U:$U,0),2)</f>
        <v>Switcher Mips Helmet</v>
      </c>
      <c r="E57" s="16" t="str">
        <f>INDEX(ATS!$B:$V,MATCH('2) Order Form'!$V57,ATS!$U:$U,0),4)</f>
        <v>MASEM-XXL</v>
      </c>
      <c r="F57" s="16" t="str">
        <f>INDEX(ATS!$B:$V,MATCH('2) Order Form'!$V57,ATS!$U:$U,0),5)</f>
        <v>Matte Sea Metallic</v>
      </c>
      <c r="G57" s="43" t="str">
        <f>INDEX(ATS!$B:$V,MATCH('2) Order Form'!$V57,ATS!$U:$U,0),6)</f>
        <v>XXL</v>
      </c>
      <c r="H57" s="43">
        <f>IFERROR(VLOOKUP(C57,EAN!$K:$O,5,FALSE),0)</f>
        <v>1</v>
      </c>
      <c r="I57" s="59">
        <v>0</v>
      </c>
      <c r="J57" s="60">
        <f>IFERROR(VLOOKUP(V57,ATS!$U:$V,2,FALSE),0)</f>
        <v>11</v>
      </c>
      <c r="K57" s="29">
        <f>IF(J57=99999,"OPEN",IF(J57&gt;50,"50+",IF(J57&lt;=0,"0",J57)))</f>
        <v>11</v>
      </c>
      <c r="L57" s="29">
        <f>IFERROR(VLOOKUP(V57,ATS!$U:$W,3,FALSE),0)</f>
        <v>11</v>
      </c>
      <c r="M57" s="29">
        <f>IF(L57=99999,"OPEN",IF(L57&gt;50,"50+",IF(L57&lt;=0,"0",L57)))</f>
        <v>11</v>
      </c>
      <c r="N57" s="61">
        <v>0</v>
      </c>
      <c r="O57" s="62">
        <f>IF(N57&lt;&gt;0,N57,$P$5)</f>
        <v>0</v>
      </c>
      <c r="P57" s="63">
        <f>VLOOKUP($C57,Prices!$A$3:$R$1996,MATCH('2) Order Form'!P$8,Prices!$A$2:$R$2,0),FALSE)</f>
        <v>135</v>
      </c>
      <c r="Q57" s="64">
        <f>VLOOKUP($C57,Prices!$A$3:$R$1996,MATCH('2) Order Form'!Q$8,Prices!$A$2:$R$2,0),FALSE)</f>
        <v>269</v>
      </c>
      <c r="R57" s="65">
        <f>I57*P57</f>
        <v>0</v>
      </c>
      <c r="S57" s="66">
        <f>R57*O57</f>
        <v>0</v>
      </c>
      <c r="T57" s="64">
        <f>R57-S57</f>
        <v>0</v>
      </c>
      <c r="U57" s="97"/>
      <c r="V57" s="28">
        <v>7048652822673</v>
      </c>
      <c r="W57" s="25"/>
      <c r="X57" s="94">
        <f t="shared" si="6"/>
        <v>0</v>
      </c>
      <c r="Y57" s="70">
        <f t="shared" ca="1" si="7"/>
        <v>0</v>
      </c>
      <c r="Z57" s="70">
        <f t="shared" ca="1" si="8"/>
        <v>2</v>
      </c>
      <c r="AA57" s="70">
        <f t="shared" ca="1" si="9"/>
        <v>0</v>
      </c>
      <c r="AB57" s="70">
        <f t="shared" ca="1" si="10"/>
        <v>0</v>
      </c>
      <c r="AC57" s="91" t="str">
        <f t="shared" si="11"/>
        <v>840053Matte Sea Metallic</v>
      </c>
      <c r="AD57" s="91">
        <f t="shared" si="12"/>
        <v>840053</v>
      </c>
      <c r="AE57" s="71" t="str">
        <f>INDEX(ATS!$B:$V,MATCH('2) Order Form'!$V57,ATS!$U:$U,0),7)</f>
        <v>Stock</v>
      </c>
    </row>
    <row r="58" spans="1:31" ht="16.5" customHeight="1">
      <c r="A58" s="5">
        <v>1</v>
      </c>
      <c r="B58" s="5" t="s">
        <v>80</v>
      </c>
      <c r="C58" s="5">
        <f>INDEX(ATS!$B:$V,MATCH('2) Order Form'!$V58,ATS!$U:$U,0),1)</f>
        <v>840053</v>
      </c>
      <c r="D58" s="5" t="str">
        <f>INDEX(ATS!$B:$V,MATCH('2) Order Form'!$V58,ATS!$U:$U,0),2)</f>
        <v>Switcher Mips Helmet</v>
      </c>
      <c r="E58" s="16" t="str">
        <f>INDEX(ATS!$B:$V,MATCH('2) Order Form'!$V58,ATS!$U:$U,0),4)</f>
        <v>MBUOE-SM</v>
      </c>
      <c r="F58" s="16" t="str">
        <f>INDEX(ATS!$B:$V,MATCH('2) Order Form'!$V58,ATS!$U:$U,0),5)</f>
        <v xml:space="preserve">Matte Burning Orange </v>
      </c>
      <c r="G58" s="43" t="str">
        <f>INDEX(ATS!$B:$V,MATCH('2) Order Form'!$V58,ATS!$U:$U,0),6)</f>
        <v>SM</v>
      </c>
      <c r="H58" s="43">
        <f>IFERROR(VLOOKUP(C58,EAN!$K:$O,5,FALSE),0)</f>
        <v>1</v>
      </c>
      <c r="I58" s="59">
        <v>0</v>
      </c>
      <c r="J58" s="60">
        <f>IFERROR(VLOOKUP(V58,ATS!$U:$V,2,FALSE),0)</f>
        <v>61</v>
      </c>
      <c r="K58" s="29" t="str">
        <f t="shared" si="13"/>
        <v>50+</v>
      </c>
      <c r="L58" s="29">
        <f>IFERROR(VLOOKUP(V58,ATS!$U:$W,3,FALSE),0)</f>
        <v>61</v>
      </c>
      <c r="M58" s="29" t="str">
        <f t="shared" si="14"/>
        <v>50+</v>
      </c>
      <c r="N58" s="61">
        <v>0</v>
      </c>
      <c r="O58" s="62">
        <f t="shared" ref="O58:O60" si="19">IF(N58&lt;&gt;0,N58,$P$5)</f>
        <v>0</v>
      </c>
      <c r="P58" s="63">
        <f>VLOOKUP($C58,Prices!$A$3:$R$1996,MATCH('2) Order Form'!P$8,Prices!$A$2:$R$2,0),FALSE)</f>
        <v>135</v>
      </c>
      <c r="Q58" s="64">
        <f>VLOOKUP($C58,Prices!$A$3:$R$1996,MATCH('2) Order Form'!Q$8,Prices!$A$2:$R$2,0),FALSE)</f>
        <v>269</v>
      </c>
      <c r="R58" s="65">
        <f t="shared" si="15"/>
        <v>0</v>
      </c>
      <c r="S58" s="66">
        <f t="shared" si="16"/>
        <v>0</v>
      </c>
      <c r="T58" s="64">
        <f t="shared" si="17"/>
        <v>0</v>
      </c>
      <c r="U58" s="97"/>
      <c r="V58" s="28">
        <v>7048652822741</v>
      </c>
      <c r="W58" s="25"/>
      <c r="X58" s="94">
        <f t="shared" si="6"/>
        <v>0</v>
      </c>
      <c r="Y58" s="70">
        <f t="shared" ca="1" si="7"/>
        <v>0</v>
      </c>
      <c r="Z58" s="70">
        <f t="shared" ca="1" si="8"/>
        <v>2</v>
      </c>
      <c r="AA58" s="70">
        <f t="shared" ca="1" si="9"/>
        <v>0</v>
      </c>
      <c r="AB58" s="70">
        <f t="shared" ca="1" si="10"/>
        <v>1</v>
      </c>
      <c r="AC58" s="91" t="str">
        <f t="shared" si="11"/>
        <v xml:space="preserve">840053Matte Burning Orange </v>
      </c>
      <c r="AD58" s="91">
        <f t="shared" si="12"/>
        <v>840053</v>
      </c>
      <c r="AE58" s="71" t="str">
        <f>INDEX(ATS!$B:$V,MATCH('2) Order Form'!$V58,ATS!$U:$U,0),7)</f>
        <v>Stock</v>
      </c>
    </row>
    <row r="59" spans="1:31" ht="16.5" customHeight="1">
      <c r="A59" s="5">
        <v>1</v>
      </c>
      <c r="B59" s="5" t="s">
        <v>80</v>
      </c>
      <c r="C59" s="5">
        <f>INDEX(ATS!$B:$V,MATCH('2) Order Form'!$V59,ATS!$U:$U,0),1)</f>
        <v>840053</v>
      </c>
      <c r="D59" s="5" t="str">
        <f>INDEX(ATS!$B:$V,MATCH('2) Order Form'!$V59,ATS!$U:$U,0),2)</f>
        <v>Switcher Mips Helmet</v>
      </c>
      <c r="E59" s="16" t="str">
        <f>INDEX(ATS!$B:$V,MATCH('2) Order Form'!$V59,ATS!$U:$U,0),4)</f>
        <v>MBUOE-ML</v>
      </c>
      <c r="F59" s="16" t="str">
        <f>INDEX(ATS!$B:$V,MATCH('2) Order Form'!$V59,ATS!$U:$U,0),5)</f>
        <v xml:space="preserve">Matte Burning Orange </v>
      </c>
      <c r="G59" s="43" t="str">
        <f>INDEX(ATS!$B:$V,MATCH('2) Order Form'!$V59,ATS!$U:$U,0),6)</f>
        <v>ML</v>
      </c>
      <c r="H59" s="43">
        <f>IFERROR(VLOOKUP(C59,EAN!$K:$O,5,FALSE),0)</f>
        <v>1</v>
      </c>
      <c r="I59" s="59">
        <v>0</v>
      </c>
      <c r="J59" s="60">
        <f>IFERROR(VLOOKUP(V59,ATS!$U:$V,2,FALSE),0)</f>
        <v>42</v>
      </c>
      <c r="K59" s="29">
        <f t="shared" si="13"/>
        <v>42</v>
      </c>
      <c r="L59" s="29">
        <f>IFERROR(VLOOKUP(V59,ATS!$U:$W,3,FALSE),0)</f>
        <v>42</v>
      </c>
      <c r="M59" s="29">
        <f t="shared" si="14"/>
        <v>42</v>
      </c>
      <c r="N59" s="61">
        <v>0</v>
      </c>
      <c r="O59" s="62">
        <f t="shared" si="19"/>
        <v>0</v>
      </c>
      <c r="P59" s="63">
        <f>VLOOKUP($C59,Prices!$A$3:$R$1996,MATCH('2) Order Form'!P$8,Prices!$A$2:$R$2,0),FALSE)</f>
        <v>135</v>
      </c>
      <c r="Q59" s="64">
        <f>VLOOKUP($C59,Prices!$A$3:$R$1996,MATCH('2) Order Form'!Q$8,Prices!$A$2:$R$2,0),FALSE)</f>
        <v>269</v>
      </c>
      <c r="R59" s="65">
        <f t="shared" si="15"/>
        <v>0</v>
      </c>
      <c r="S59" s="66">
        <f t="shared" si="16"/>
        <v>0</v>
      </c>
      <c r="T59" s="64">
        <f t="shared" si="17"/>
        <v>0</v>
      </c>
      <c r="U59" s="97"/>
      <c r="V59" s="28">
        <v>7048652822734</v>
      </c>
      <c r="W59" s="25"/>
      <c r="X59" s="94">
        <f t="shared" si="6"/>
        <v>0</v>
      </c>
      <c r="Y59" s="70">
        <f t="shared" ca="1" si="7"/>
        <v>0</v>
      </c>
      <c r="Z59" s="70">
        <f t="shared" ca="1" si="8"/>
        <v>2</v>
      </c>
      <c r="AA59" s="70">
        <f t="shared" ca="1" si="9"/>
        <v>0</v>
      </c>
      <c r="AB59" s="70">
        <f t="shared" ca="1" si="10"/>
        <v>0</v>
      </c>
      <c r="AC59" s="91" t="str">
        <f t="shared" si="11"/>
        <v xml:space="preserve">840053Matte Burning Orange </v>
      </c>
      <c r="AD59" s="91">
        <f t="shared" si="12"/>
        <v>840053</v>
      </c>
      <c r="AE59" s="71" t="str">
        <f>INDEX(ATS!$B:$V,MATCH('2) Order Form'!$V59,ATS!$U:$U,0),7)</f>
        <v>Stock</v>
      </c>
    </row>
    <row r="60" spans="1:31" ht="16.5" customHeight="1">
      <c r="A60" s="5">
        <v>1</v>
      </c>
      <c r="B60" s="5" t="s">
        <v>80</v>
      </c>
      <c r="C60" s="5">
        <f>INDEX(ATS!$B:$V,MATCH('2) Order Form'!$V60,ATS!$U:$U,0),1)</f>
        <v>840053</v>
      </c>
      <c r="D60" s="5" t="str">
        <f>INDEX(ATS!$B:$V,MATCH('2) Order Form'!$V60,ATS!$U:$U,0),2)</f>
        <v>Switcher Mips Helmet</v>
      </c>
      <c r="E60" s="16" t="str">
        <f>INDEX(ATS!$B:$V,MATCH('2) Order Form'!$V60,ATS!$U:$U,0),4)</f>
        <v>MBUOE-LXL</v>
      </c>
      <c r="F60" s="16" t="str">
        <f>INDEX(ATS!$B:$V,MATCH('2) Order Form'!$V60,ATS!$U:$U,0),5)</f>
        <v xml:space="preserve">Matte Burning Orange </v>
      </c>
      <c r="G60" s="43" t="str">
        <f>INDEX(ATS!$B:$V,MATCH('2) Order Form'!$V60,ATS!$U:$U,0),6)</f>
        <v>LXL</v>
      </c>
      <c r="H60" s="43">
        <f>IFERROR(VLOOKUP(C60,EAN!$K:$O,5,FALSE),0)</f>
        <v>1</v>
      </c>
      <c r="I60" s="59">
        <v>0</v>
      </c>
      <c r="J60" s="60">
        <f>IFERROR(VLOOKUP(V60,ATS!$U:$V,2,FALSE),0)</f>
        <v>80</v>
      </c>
      <c r="K60" s="29" t="str">
        <f t="shared" si="13"/>
        <v>50+</v>
      </c>
      <c r="L60" s="29">
        <f>IFERROR(VLOOKUP(V60,ATS!$U:$W,3,FALSE),0)</f>
        <v>80</v>
      </c>
      <c r="M60" s="29" t="str">
        <f t="shared" si="14"/>
        <v>50+</v>
      </c>
      <c r="N60" s="61">
        <v>0</v>
      </c>
      <c r="O60" s="62">
        <f t="shared" si="19"/>
        <v>0</v>
      </c>
      <c r="P60" s="63">
        <f>VLOOKUP($C60,Prices!$A$3:$R$1996,MATCH('2) Order Form'!P$8,Prices!$A$2:$R$2,0),FALSE)</f>
        <v>135</v>
      </c>
      <c r="Q60" s="64">
        <f>VLOOKUP($C60,Prices!$A$3:$R$1996,MATCH('2) Order Form'!Q$8,Prices!$A$2:$R$2,0),FALSE)</f>
        <v>269</v>
      </c>
      <c r="R60" s="65">
        <f t="shared" si="15"/>
        <v>0</v>
      </c>
      <c r="S60" s="66">
        <f t="shared" si="16"/>
        <v>0</v>
      </c>
      <c r="T60" s="64">
        <f t="shared" si="17"/>
        <v>0</v>
      </c>
      <c r="U60" s="97"/>
      <c r="V60" s="28">
        <v>7048652822727</v>
      </c>
      <c r="W60" s="25"/>
      <c r="X60" s="94">
        <f t="shared" si="6"/>
        <v>0</v>
      </c>
      <c r="Y60" s="70">
        <f t="shared" ca="1" si="7"/>
        <v>0</v>
      </c>
      <c r="Z60" s="70">
        <f t="shared" ca="1" si="8"/>
        <v>2</v>
      </c>
      <c r="AA60" s="70">
        <f t="shared" ca="1" si="9"/>
        <v>0</v>
      </c>
      <c r="AB60" s="70">
        <f t="shared" ca="1" si="10"/>
        <v>0</v>
      </c>
      <c r="AC60" s="91" t="str">
        <f t="shared" si="11"/>
        <v xml:space="preserve">840053Matte Burning Orange </v>
      </c>
      <c r="AD60" s="91">
        <f t="shared" si="12"/>
        <v>840053</v>
      </c>
      <c r="AE60" s="71" t="str">
        <f>INDEX(ATS!$B:$V,MATCH('2) Order Form'!$V60,ATS!$U:$U,0),7)</f>
        <v>Stock</v>
      </c>
    </row>
    <row r="61" spans="1:31" ht="16.5" customHeight="1">
      <c r="A61" s="5">
        <v>1</v>
      </c>
      <c r="B61" s="5" t="s">
        <v>80</v>
      </c>
      <c r="C61" s="5">
        <f>INDEX(ATS!$B:$V,MATCH('2) Order Form'!$V61,ATS!$U:$U,0),1)</f>
        <v>840053</v>
      </c>
      <c r="D61" s="5" t="str">
        <f>INDEX(ATS!$B:$V,MATCH('2) Order Form'!$V61,ATS!$U:$U,0),2)</f>
        <v>Switcher Mips Helmet</v>
      </c>
      <c r="E61" s="16" t="str">
        <f>INDEX(ATS!$B:$V,MATCH('2) Order Form'!$V61,ATS!$U:$U,0),4)</f>
        <v>MBUOE-XXL</v>
      </c>
      <c r="F61" s="16" t="str">
        <f>INDEX(ATS!$B:$V,MATCH('2) Order Form'!$V61,ATS!$U:$U,0),5)</f>
        <v xml:space="preserve">Matte Burning Orange </v>
      </c>
      <c r="G61" s="43" t="str">
        <f>INDEX(ATS!$B:$V,MATCH('2) Order Form'!$V61,ATS!$U:$U,0),6)</f>
        <v>XXL</v>
      </c>
      <c r="H61" s="43">
        <f>IFERROR(VLOOKUP(C61,EAN!$K:$O,5,FALSE),0)</f>
        <v>1</v>
      </c>
      <c r="I61" s="59">
        <v>0</v>
      </c>
      <c r="J61" s="60">
        <f>IFERROR(VLOOKUP(V61,ATS!$U:$V,2,FALSE),0)</f>
        <v>57</v>
      </c>
      <c r="K61" s="29" t="str">
        <f>IF(J61=99999,"OPEN",IF(J61&gt;50,"50+",IF(J61&lt;=0,"0",J61)))</f>
        <v>50+</v>
      </c>
      <c r="L61" s="29">
        <f>IFERROR(VLOOKUP(V61,ATS!$U:$W,3,FALSE),0)</f>
        <v>57</v>
      </c>
      <c r="M61" s="29" t="str">
        <f>IF(L61=99999,"OPEN",IF(L61&gt;50,"50+",IF(L61&lt;=0,"0",L61)))</f>
        <v>50+</v>
      </c>
      <c r="N61" s="61">
        <v>0</v>
      </c>
      <c r="O61" s="62">
        <f>IF(N61&lt;&gt;0,N61,$P$5)</f>
        <v>0</v>
      </c>
      <c r="P61" s="63">
        <f>VLOOKUP($C61,Prices!$A$3:$R$1996,MATCH('2) Order Form'!P$8,Prices!$A$2:$R$2,0),FALSE)</f>
        <v>135</v>
      </c>
      <c r="Q61" s="64">
        <f>VLOOKUP($C61,Prices!$A$3:$R$1996,MATCH('2) Order Form'!Q$8,Prices!$A$2:$R$2,0),FALSE)</f>
        <v>269</v>
      </c>
      <c r="R61" s="65">
        <f>I61*P61</f>
        <v>0</v>
      </c>
      <c r="S61" s="66">
        <f>R61*O61</f>
        <v>0</v>
      </c>
      <c r="T61" s="64">
        <f>R61-S61</f>
        <v>0</v>
      </c>
      <c r="U61" s="97"/>
      <c r="V61" s="28">
        <v>7048652822758</v>
      </c>
      <c r="W61" s="25"/>
      <c r="X61" s="94">
        <f t="shared" si="6"/>
        <v>0</v>
      </c>
      <c r="Y61" s="70">
        <f t="shared" ca="1" si="7"/>
        <v>0</v>
      </c>
      <c r="Z61" s="70">
        <f t="shared" ca="1" si="8"/>
        <v>2</v>
      </c>
      <c r="AA61" s="70">
        <f t="shared" ca="1" si="9"/>
        <v>0</v>
      </c>
      <c r="AB61" s="70">
        <f t="shared" ca="1" si="10"/>
        <v>0</v>
      </c>
      <c r="AC61" s="91" t="str">
        <f t="shared" si="11"/>
        <v xml:space="preserve">840053Matte Burning Orange </v>
      </c>
      <c r="AD61" s="91">
        <f t="shared" si="12"/>
        <v>840053</v>
      </c>
      <c r="AE61" s="71" t="str">
        <f>INDEX(ATS!$B:$V,MATCH('2) Order Form'!$V61,ATS!$U:$U,0),7)</f>
        <v>Stock</v>
      </c>
    </row>
    <row r="62" spans="1:31" ht="16.5" customHeight="1">
      <c r="A62" s="5">
        <v>1</v>
      </c>
      <c r="B62" s="5" t="s">
        <v>80</v>
      </c>
      <c r="C62" s="5">
        <f>INDEX(ATS!$B:$V,MATCH('2) Order Form'!$V62,ATS!$U:$U,0),1)</f>
        <v>840053</v>
      </c>
      <c r="D62" s="5" t="str">
        <f>INDEX(ATS!$B:$V,MATCH('2) Order Form'!$V62,ATS!$U:$U,0),2)</f>
        <v>Switcher Mips Helmet</v>
      </c>
      <c r="E62" s="16" t="str">
        <f>INDEX(ATS!$B:$V,MATCH('2) Order Form'!$V62,ATS!$U:$U,0),4)</f>
        <v>WOLND-SM</v>
      </c>
      <c r="F62" s="16" t="str">
        <f>INDEX(ATS!$B:$V,MATCH('2) Order Form'!$V62,ATS!$U:$U,0),5)</f>
        <v>Woodland</v>
      </c>
      <c r="G62" s="43" t="str">
        <f>INDEX(ATS!$B:$V,MATCH('2) Order Form'!$V62,ATS!$U:$U,0),6)</f>
        <v>SM</v>
      </c>
      <c r="H62" s="43">
        <f>IFERROR(VLOOKUP(C62,EAN!$K:$O,5,FALSE),0)</f>
        <v>1</v>
      </c>
      <c r="I62" s="59">
        <v>0</v>
      </c>
      <c r="J62" s="60">
        <f>IFERROR(VLOOKUP(V62,ATS!$U:$V,2,FALSE),0)</f>
        <v>37</v>
      </c>
      <c r="K62" s="29">
        <f t="shared" si="13"/>
        <v>37</v>
      </c>
      <c r="L62" s="29">
        <f>IFERROR(VLOOKUP(V62,ATS!$U:$W,3,FALSE),0)</f>
        <v>37</v>
      </c>
      <c r="M62" s="29">
        <f t="shared" si="14"/>
        <v>37</v>
      </c>
      <c r="N62" s="61">
        <v>0</v>
      </c>
      <c r="O62" s="62">
        <f t="shared" ref="O62:O89" si="20">IF(N62&lt;&gt;0,N62,$P$5)</f>
        <v>0</v>
      </c>
      <c r="P62" s="63">
        <f>VLOOKUP($C62,Prices!$A$3:$R$1996,MATCH('2) Order Form'!P$8,Prices!$A$2:$R$2,0),FALSE)</f>
        <v>135</v>
      </c>
      <c r="Q62" s="64">
        <f>VLOOKUP($C62,Prices!$A$3:$R$1996,MATCH('2) Order Form'!Q$8,Prices!$A$2:$R$2,0),FALSE)</f>
        <v>269</v>
      </c>
      <c r="R62" s="65">
        <f t="shared" si="15"/>
        <v>0</v>
      </c>
      <c r="S62" s="66">
        <f t="shared" si="16"/>
        <v>0</v>
      </c>
      <c r="T62" s="64">
        <f t="shared" si="17"/>
        <v>0</v>
      </c>
      <c r="U62" s="97"/>
      <c r="V62" s="28">
        <v>7048652966117</v>
      </c>
      <c r="W62" s="25"/>
      <c r="X62" s="94">
        <f t="shared" si="6"/>
        <v>0</v>
      </c>
      <c r="Y62" s="70">
        <f t="shared" ca="1" si="7"/>
        <v>0</v>
      </c>
      <c r="Z62" s="70">
        <f t="shared" ca="1" si="8"/>
        <v>2</v>
      </c>
      <c r="AA62" s="70">
        <f t="shared" ca="1" si="9"/>
        <v>0</v>
      </c>
      <c r="AB62" s="70">
        <f t="shared" ca="1" si="10"/>
        <v>1</v>
      </c>
      <c r="AC62" s="91" t="str">
        <f t="shared" si="11"/>
        <v>840053Woodland</v>
      </c>
      <c r="AD62" s="91">
        <f t="shared" si="12"/>
        <v>840053</v>
      </c>
      <c r="AE62" s="71" t="str">
        <f>INDEX(ATS!$B:$V,MATCH('2) Order Form'!$V62,ATS!$U:$U,0),7)</f>
        <v>Stock</v>
      </c>
    </row>
    <row r="63" spans="1:31" ht="16.5" customHeight="1">
      <c r="A63" s="5">
        <v>1</v>
      </c>
      <c r="B63" s="5" t="s">
        <v>80</v>
      </c>
      <c r="C63" s="5">
        <f>INDEX(ATS!$B:$V,MATCH('2) Order Form'!$V63,ATS!$U:$U,0),1)</f>
        <v>840053</v>
      </c>
      <c r="D63" s="5" t="str">
        <f>INDEX(ATS!$B:$V,MATCH('2) Order Form'!$V63,ATS!$U:$U,0),2)</f>
        <v>Switcher Mips Helmet</v>
      </c>
      <c r="E63" s="16" t="str">
        <f>INDEX(ATS!$B:$V,MATCH('2) Order Form'!$V63,ATS!$U:$U,0),4)</f>
        <v>WOLND-ML</v>
      </c>
      <c r="F63" s="16" t="str">
        <f>INDEX(ATS!$B:$V,MATCH('2) Order Form'!$V63,ATS!$U:$U,0),5)</f>
        <v>Woodland</v>
      </c>
      <c r="G63" s="43" t="str">
        <f>INDEX(ATS!$B:$V,MATCH('2) Order Form'!$V63,ATS!$U:$U,0),6)</f>
        <v>ML</v>
      </c>
      <c r="H63" s="43">
        <f>IFERROR(VLOOKUP(C63,EAN!$K:$O,5,FALSE),0)</f>
        <v>1</v>
      </c>
      <c r="I63" s="59">
        <v>0</v>
      </c>
      <c r="J63" s="60">
        <f>IFERROR(VLOOKUP(V63,ATS!$U:$V,2,FALSE),0)</f>
        <v>0</v>
      </c>
      <c r="K63" s="29" t="str">
        <f t="shared" si="13"/>
        <v>0</v>
      </c>
      <c r="L63" s="29">
        <f>IFERROR(VLOOKUP(V63,ATS!$U:$W,3,FALSE),0)</f>
        <v>0</v>
      </c>
      <c r="M63" s="29" t="str">
        <f t="shared" si="14"/>
        <v>0</v>
      </c>
      <c r="N63" s="61">
        <v>0</v>
      </c>
      <c r="O63" s="62">
        <f t="shared" si="20"/>
        <v>0</v>
      </c>
      <c r="P63" s="63">
        <f>VLOOKUP($C63,Prices!$A$3:$R$1996,MATCH('2) Order Form'!P$8,Prices!$A$2:$R$2,0),FALSE)</f>
        <v>135</v>
      </c>
      <c r="Q63" s="64">
        <f>VLOOKUP($C63,Prices!$A$3:$R$1996,MATCH('2) Order Form'!Q$8,Prices!$A$2:$R$2,0),FALSE)</f>
        <v>269</v>
      </c>
      <c r="R63" s="65">
        <f t="shared" si="15"/>
        <v>0</v>
      </c>
      <c r="S63" s="66">
        <f t="shared" si="16"/>
        <v>0</v>
      </c>
      <c r="T63" s="64">
        <f t="shared" si="17"/>
        <v>0</v>
      </c>
      <c r="U63" s="97"/>
      <c r="V63" s="28">
        <v>7048652966100</v>
      </c>
      <c r="W63" s="25"/>
      <c r="X63" s="94">
        <f t="shared" si="6"/>
        <v>0</v>
      </c>
      <c r="Y63" s="70">
        <f t="shared" ca="1" si="7"/>
        <v>0</v>
      </c>
      <c r="Z63" s="70">
        <f t="shared" ca="1" si="8"/>
        <v>2</v>
      </c>
      <c r="AA63" s="70">
        <f t="shared" ca="1" si="9"/>
        <v>0</v>
      </c>
      <c r="AB63" s="70">
        <f t="shared" ca="1" si="10"/>
        <v>0</v>
      </c>
      <c r="AC63" s="91" t="str">
        <f t="shared" si="11"/>
        <v>840053Woodland</v>
      </c>
      <c r="AD63" s="91">
        <f t="shared" si="12"/>
        <v>840053</v>
      </c>
      <c r="AE63" s="71" t="str">
        <f>INDEX(ATS!$B:$V,MATCH('2) Order Form'!$V63,ATS!$U:$U,0),7)</f>
        <v>Stock</v>
      </c>
    </row>
    <row r="64" spans="1:31" ht="16.5" customHeight="1">
      <c r="A64" s="5">
        <v>1</v>
      </c>
      <c r="B64" s="5" t="s">
        <v>80</v>
      </c>
      <c r="C64" s="5">
        <f>INDEX(ATS!$B:$V,MATCH('2) Order Form'!$V64,ATS!$U:$U,0),1)</f>
        <v>840053</v>
      </c>
      <c r="D64" s="5" t="str">
        <f>INDEX(ATS!$B:$V,MATCH('2) Order Form'!$V64,ATS!$U:$U,0),2)</f>
        <v>Switcher Mips Helmet</v>
      </c>
      <c r="E64" s="16" t="str">
        <f>INDEX(ATS!$B:$V,MATCH('2) Order Form'!$V64,ATS!$U:$U,0),4)</f>
        <v>WOLND-LXL</v>
      </c>
      <c r="F64" s="16" t="str">
        <f>INDEX(ATS!$B:$V,MATCH('2) Order Form'!$V64,ATS!$U:$U,0),5)</f>
        <v>Woodland</v>
      </c>
      <c r="G64" s="43" t="str">
        <f>INDEX(ATS!$B:$V,MATCH('2) Order Form'!$V64,ATS!$U:$U,0),6)</f>
        <v>LXL</v>
      </c>
      <c r="H64" s="43">
        <f>IFERROR(VLOOKUP(C64,EAN!$K:$O,5,FALSE),0)</f>
        <v>1</v>
      </c>
      <c r="I64" s="59">
        <v>0</v>
      </c>
      <c r="J64" s="60">
        <f>IFERROR(VLOOKUP(V64,ATS!$U:$V,2,FALSE),0)</f>
        <v>0</v>
      </c>
      <c r="K64" s="29" t="str">
        <f t="shared" si="13"/>
        <v>0</v>
      </c>
      <c r="L64" s="29">
        <f>IFERROR(VLOOKUP(V64,ATS!$U:$W,3,FALSE),0)</f>
        <v>0</v>
      </c>
      <c r="M64" s="29" t="str">
        <f t="shared" si="14"/>
        <v>0</v>
      </c>
      <c r="N64" s="61">
        <v>0</v>
      </c>
      <c r="O64" s="62">
        <f t="shared" si="20"/>
        <v>0</v>
      </c>
      <c r="P64" s="63">
        <f>VLOOKUP($C64,Prices!$A$3:$R$1996,MATCH('2) Order Form'!P$8,Prices!$A$2:$R$2,0),FALSE)</f>
        <v>135</v>
      </c>
      <c r="Q64" s="64">
        <f>VLOOKUP($C64,Prices!$A$3:$R$1996,MATCH('2) Order Form'!Q$8,Prices!$A$2:$R$2,0),FALSE)</f>
        <v>269</v>
      </c>
      <c r="R64" s="65">
        <f t="shared" si="15"/>
        <v>0</v>
      </c>
      <c r="S64" s="66">
        <f t="shared" si="16"/>
        <v>0</v>
      </c>
      <c r="T64" s="64">
        <f t="shared" si="17"/>
        <v>0</v>
      </c>
      <c r="U64" s="97"/>
      <c r="V64" s="28">
        <v>7048652966094</v>
      </c>
      <c r="W64" s="25"/>
      <c r="X64" s="94">
        <f t="shared" si="6"/>
        <v>0</v>
      </c>
      <c r="Y64" s="70">
        <f t="shared" ca="1" si="7"/>
        <v>0</v>
      </c>
      <c r="Z64" s="70">
        <f t="shared" ca="1" si="8"/>
        <v>2</v>
      </c>
      <c r="AA64" s="70">
        <f t="shared" ca="1" si="9"/>
        <v>0</v>
      </c>
      <c r="AB64" s="70">
        <f t="shared" ca="1" si="10"/>
        <v>0</v>
      </c>
      <c r="AC64" s="91" t="str">
        <f t="shared" si="11"/>
        <v>840053Woodland</v>
      </c>
      <c r="AD64" s="91">
        <f t="shared" si="12"/>
        <v>840053</v>
      </c>
      <c r="AE64" s="71" t="str">
        <f>INDEX(ATS!$B:$V,MATCH('2) Order Form'!$V64,ATS!$U:$U,0),7)</f>
        <v>Stock</v>
      </c>
    </row>
    <row r="65" spans="1:31" ht="16.5" customHeight="1">
      <c r="A65" s="5">
        <v>1</v>
      </c>
      <c r="B65" s="5" t="s">
        <v>80</v>
      </c>
      <c r="C65" s="5">
        <f>INDEX(ATS!$B:$V,MATCH('2) Order Form'!$V65,ATS!$U:$U,0),1)</f>
        <v>840053</v>
      </c>
      <c r="D65" s="5" t="str">
        <f>INDEX(ATS!$B:$V,MATCH('2) Order Form'!$V65,ATS!$U:$U,0),2)</f>
        <v>Switcher Mips Helmet</v>
      </c>
      <c r="E65" s="16" t="str">
        <f>INDEX(ATS!$B:$V,MATCH('2) Order Form'!$V65,ATS!$U:$U,0),4)</f>
        <v>WOLND-XXL</v>
      </c>
      <c r="F65" s="16" t="str">
        <f>INDEX(ATS!$B:$V,MATCH('2) Order Form'!$V65,ATS!$U:$U,0),5)</f>
        <v>Woodland</v>
      </c>
      <c r="G65" s="43" t="str">
        <f>INDEX(ATS!$B:$V,MATCH('2) Order Form'!$V65,ATS!$U:$U,0),6)</f>
        <v>XXL</v>
      </c>
      <c r="H65" s="43">
        <f>IFERROR(VLOOKUP(C65,EAN!$K:$O,5,FALSE),0)</f>
        <v>1</v>
      </c>
      <c r="I65" s="59">
        <v>0</v>
      </c>
      <c r="J65" s="60">
        <f>IFERROR(VLOOKUP(V65,ATS!$U:$V,2,FALSE),0)</f>
        <v>29</v>
      </c>
      <c r="K65" s="29">
        <f t="shared" si="13"/>
        <v>29</v>
      </c>
      <c r="L65" s="29">
        <f>IFERROR(VLOOKUP(V65,ATS!$U:$W,3,FALSE),0)</f>
        <v>29</v>
      </c>
      <c r="M65" s="29">
        <f t="shared" si="14"/>
        <v>29</v>
      </c>
      <c r="N65" s="61">
        <v>0</v>
      </c>
      <c r="O65" s="62">
        <f t="shared" si="20"/>
        <v>0</v>
      </c>
      <c r="P65" s="63">
        <f>VLOOKUP($C65,Prices!$A$3:$R$1996,MATCH('2) Order Form'!P$8,Prices!$A$2:$R$2,0),FALSE)</f>
        <v>135</v>
      </c>
      <c r="Q65" s="64">
        <f>VLOOKUP($C65,Prices!$A$3:$R$1996,MATCH('2) Order Form'!Q$8,Prices!$A$2:$R$2,0),FALSE)</f>
        <v>269</v>
      </c>
      <c r="R65" s="65">
        <f t="shared" si="15"/>
        <v>0</v>
      </c>
      <c r="S65" s="66">
        <f t="shared" si="16"/>
        <v>0</v>
      </c>
      <c r="T65" s="64">
        <f t="shared" si="17"/>
        <v>0</v>
      </c>
      <c r="U65" s="97"/>
      <c r="V65" s="28">
        <v>7048652968753</v>
      </c>
      <c r="W65" s="25"/>
      <c r="X65" s="94">
        <f t="shared" si="6"/>
        <v>0</v>
      </c>
      <c r="Y65" s="70">
        <f t="shared" ca="1" si="7"/>
        <v>0</v>
      </c>
      <c r="Z65" s="70">
        <f t="shared" ca="1" si="8"/>
        <v>2</v>
      </c>
      <c r="AA65" s="70">
        <f t="shared" ca="1" si="9"/>
        <v>0</v>
      </c>
      <c r="AB65" s="70">
        <f t="shared" ca="1" si="10"/>
        <v>0</v>
      </c>
      <c r="AC65" s="91" t="str">
        <f t="shared" si="11"/>
        <v>840053Woodland</v>
      </c>
      <c r="AD65" s="91">
        <f t="shared" si="12"/>
        <v>840053</v>
      </c>
      <c r="AE65" s="71" t="str">
        <f>INDEX(ATS!$B:$V,MATCH('2) Order Form'!$V65,ATS!$U:$U,0),7)</f>
        <v>Stock</v>
      </c>
    </row>
    <row r="66" spans="1:31" ht="16.5" customHeight="1">
      <c r="A66" s="5">
        <v>1</v>
      </c>
      <c r="B66" s="5" t="s">
        <v>80</v>
      </c>
      <c r="C66" s="5">
        <f>INDEX(ATS!$B:$V,MATCH('2) Order Form'!$V66,ATS!$U:$U,0),1)</f>
        <v>840102</v>
      </c>
      <c r="D66" s="5" t="str">
        <f>INDEX(ATS!$B:$V,MATCH('2) Order Form'!$V66,ATS!$U:$U,0),2)</f>
        <v>Igniter 2Vi MIPS Helmet</v>
      </c>
      <c r="E66" s="16" t="str">
        <f>INDEX(ATS!$B:$V,MATCH('2) Order Form'!$V66,ATS!$U:$U,0),4)</f>
        <v>BARBM-SM</v>
      </c>
      <c r="F66" s="16" t="str">
        <f>INDEX(ATS!$B:$V,MATCH('2) Order Form'!$V66,ATS!$U:$U,0),5)</f>
        <v>Barbera Metallic</v>
      </c>
      <c r="G66" s="43" t="str">
        <f>INDEX(ATS!$B:$V,MATCH('2) Order Form'!$V66,ATS!$U:$U,0),6)</f>
        <v>SM</v>
      </c>
      <c r="H66" s="43">
        <f>IFERROR(VLOOKUP(C66,EAN!$K:$O,5,FALSE),0)</f>
        <v>1</v>
      </c>
      <c r="I66" s="59">
        <v>0</v>
      </c>
      <c r="J66" s="60">
        <f>IFERROR(VLOOKUP(V66,ATS!$U:$V,2,FALSE),0)</f>
        <v>33</v>
      </c>
      <c r="K66" s="29">
        <f t="shared" si="13"/>
        <v>33</v>
      </c>
      <c r="L66" s="29">
        <f>IFERROR(VLOOKUP(V66,ATS!$U:$W,3,FALSE),0)</f>
        <v>33</v>
      </c>
      <c r="M66" s="29">
        <f t="shared" si="14"/>
        <v>33</v>
      </c>
      <c r="N66" s="61">
        <v>0</v>
      </c>
      <c r="O66" s="62">
        <f t="shared" si="20"/>
        <v>0</v>
      </c>
      <c r="P66" s="63">
        <f>VLOOKUP($C66,Prices!$A$3:$R$1996,MATCH('2) Order Form'!P$8,Prices!$A$2:$R$2,0),FALSE)</f>
        <v>125</v>
      </c>
      <c r="Q66" s="64">
        <f>VLOOKUP($C66,Prices!$A$3:$R$1996,MATCH('2) Order Form'!Q$8,Prices!$A$2:$R$2,0),FALSE)</f>
        <v>249</v>
      </c>
      <c r="R66" s="65">
        <f t="shared" si="15"/>
        <v>0</v>
      </c>
      <c r="S66" s="66">
        <f t="shared" si="16"/>
        <v>0</v>
      </c>
      <c r="T66" s="64">
        <f t="shared" si="17"/>
        <v>0</v>
      </c>
      <c r="U66" s="97"/>
      <c r="V66" s="28">
        <v>7048652966476</v>
      </c>
      <c r="W66" s="25"/>
      <c r="X66" s="94">
        <f t="shared" si="6"/>
        <v>0</v>
      </c>
      <c r="Y66" s="70">
        <f t="shared" ca="1" si="7"/>
        <v>0</v>
      </c>
      <c r="Z66" s="70">
        <f t="shared" ca="1" si="8"/>
        <v>3</v>
      </c>
      <c r="AA66" s="70">
        <f t="shared" ca="1" si="9"/>
        <v>1</v>
      </c>
      <c r="AB66" s="70">
        <f t="shared" ca="1" si="10"/>
        <v>1</v>
      </c>
      <c r="AC66" s="91" t="str">
        <f t="shared" si="11"/>
        <v>840102Barbera Metallic</v>
      </c>
      <c r="AD66" s="91">
        <f t="shared" si="12"/>
        <v>840102</v>
      </c>
      <c r="AE66" s="71" t="str">
        <f>INDEX(ATS!$B:$V,MATCH('2) Order Form'!$V66,ATS!$U:$U,0),7)</f>
        <v>Stock</v>
      </c>
    </row>
    <row r="67" spans="1:31" ht="16.5" customHeight="1">
      <c r="A67" s="5">
        <v>1</v>
      </c>
      <c r="B67" s="5" t="s">
        <v>80</v>
      </c>
      <c r="C67" s="5">
        <f>INDEX(ATS!$B:$V,MATCH('2) Order Form'!$V67,ATS!$U:$U,0),1)</f>
        <v>840102</v>
      </c>
      <c r="D67" s="5" t="str">
        <f>INDEX(ATS!$B:$V,MATCH('2) Order Form'!$V67,ATS!$U:$U,0),2)</f>
        <v>Igniter 2Vi MIPS Helmet</v>
      </c>
      <c r="E67" s="16" t="str">
        <f>INDEX(ATS!$B:$V,MATCH('2) Order Form'!$V67,ATS!$U:$U,0),4)</f>
        <v>BARBM-ML</v>
      </c>
      <c r="F67" s="16" t="str">
        <f>INDEX(ATS!$B:$V,MATCH('2) Order Form'!$V67,ATS!$U:$U,0),5)</f>
        <v>Barbera Metallic</v>
      </c>
      <c r="G67" s="43" t="str">
        <f>INDEX(ATS!$B:$V,MATCH('2) Order Form'!$V67,ATS!$U:$U,0),6)</f>
        <v>ML</v>
      </c>
      <c r="H67" s="43">
        <f>IFERROR(VLOOKUP(C67,EAN!$K:$O,5,FALSE),0)</f>
        <v>1</v>
      </c>
      <c r="I67" s="59">
        <v>0</v>
      </c>
      <c r="J67" s="60">
        <f>IFERROR(VLOOKUP(V67,ATS!$U:$V,2,FALSE),0)</f>
        <v>80</v>
      </c>
      <c r="K67" s="29" t="str">
        <f t="shared" si="13"/>
        <v>50+</v>
      </c>
      <c r="L67" s="29">
        <f>IFERROR(VLOOKUP(V67,ATS!$U:$W,3,FALSE),0)</f>
        <v>80</v>
      </c>
      <c r="M67" s="29" t="str">
        <f t="shared" si="14"/>
        <v>50+</v>
      </c>
      <c r="N67" s="61">
        <v>0</v>
      </c>
      <c r="O67" s="62">
        <f t="shared" si="20"/>
        <v>0</v>
      </c>
      <c r="P67" s="63">
        <f>VLOOKUP($C67,Prices!$A$3:$R$1996,MATCH('2) Order Form'!P$8,Prices!$A$2:$R$2,0),FALSE)</f>
        <v>125</v>
      </c>
      <c r="Q67" s="64">
        <f>VLOOKUP($C67,Prices!$A$3:$R$1996,MATCH('2) Order Form'!Q$8,Prices!$A$2:$R$2,0),FALSE)</f>
        <v>249</v>
      </c>
      <c r="R67" s="65">
        <f t="shared" si="15"/>
        <v>0</v>
      </c>
      <c r="S67" s="66">
        <f t="shared" si="16"/>
        <v>0</v>
      </c>
      <c r="T67" s="64">
        <f t="shared" si="17"/>
        <v>0</v>
      </c>
      <c r="U67" s="97"/>
      <c r="V67" s="28">
        <v>7048652966469</v>
      </c>
      <c r="W67" s="25"/>
      <c r="X67" s="94">
        <f t="shared" si="6"/>
        <v>0</v>
      </c>
      <c r="Y67" s="70">
        <f t="shared" ca="1" si="7"/>
        <v>0</v>
      </c>
      <c r="Z67" s="70">
        <f t="shared" ca="1" si="8"/>
        <v>3</v>
      </c>
      <c r="AA67" s="70">
        <f t="shared" ca="1" si="9"/>
        <v>0</v>
      </c>
      <c r="AB67" s="70">
        <f t="shared" ca="1" si="10"/>
        <v>0</v>
      </c>
      <c r="AC67" s="91" t="str">
        <f t="shared" si="11"/>
        <v>840102Barbera Metallic</v>
      </c>
      <c r="AD67" s="91">
        <f t="shared" si="12"/>
        <v>840102</v>
      </c>
      <c r="AE67" s="71" t="str">
        <f>INDEX(ATS!$B:$V,MATCH('2) Order Form'!$V67,ATS!$U:$U,0),7)</f>
        <v>Stock</v>
      </c>
    </row>
    <row r="68" spans="1:31" ht="16.5" customHeight="1">
      <c r="A68" s="5">
        <v>1</v>
      </c>
      <c r="B68" s="5" t="s">
        <v>80</v>
      </c>
      <c r="C68" s="5">
        <f>INDEX(ATS!$B:$V,MATCH('2) Order Form'!$V68,ATS!$U:$U,0),1)</f>
        <v>840102</v>
      </c>
      <c r="D68" s="5" t="str">
        <f>INDEX(ATS!$B:$V,MATCH('2) Order Form'!$V68,ATS!$U:$U,0),2)</f>
        <v>Igniter 2Vi MIPS Helmet</v>
      </c>
      <c r="E68" s="16" t="str">
        <f>INDEX(ATS!$B:$V,MATCH('2) Order Form'!$V68,ATS!$U:$U,0),4)</f>
        <v>BARBM-LXL</v>
      </c>
      <c r="F68" s="16" t="str">
        <f>INDEX(ATS!$B:$V,MATCH('2) Order Form'!$V68,ATS!$U:$U,0),5)</f>
        <v>Barbera Metallic</v>
      </c>
      <c r="G68" s="43" t="str">
        <f>INDEX(ATS!$B:$V,MATCH('2) Order Form'!$V68,ATS!$U:$U,0),6)</f>
        <v>LXL</v>
      </c>
      <c r="H68" s="43">
        <f>IFERROR(VLOOKUP(C68,EAN!$K:$O,5,FALSE),0)</f>
        <v>1</v>
      </c>
      <c r="I68" s="59">
        <v>0</v>
      </c>
      <c r="J68" s="60">
        <f>IFERROR(VLOOKUP(V68,ATS!$U:$V,2,FALSE),0)</f>
        <v>37</v>
      </c>
      <c r="K68" s="29">
        <f t="shared" si="13"/>
        <v>37</v>
      </c>
      <c r="L68" s="29">
        <f>IFERROR(VLOOKUP(V68,ATS!$U:$W,3,FALSE),0)</f>
        <v>37</v>
      </c>
      <c r="M68" s="29">
        <f t="shared" si="14"/>
        <v>37</v>
      </c>
      <c r="N68" s="61">
        <v>0</v>
      </c>
      <c r="O68" s="62">
        <f t="shared" si="20"/>
        <v>0</v>
      </c>
      <c r="P68" s="63">
        <f>VLOOKUP($C68,Prices!$A$3:$R$1996,MATCH('2) Order Form'!P$8,Prices!$A$2:$R$2,0),FALSE)</f>
        <v>125</v>
      </c>
      <c r="Q68" s="64">
        <f>VLOOKUP($C68,Prices!$A$3:$R$1996,MATCH('2) Order Form'!Q$8,Prices!$A$2:$R$2,0),FALSE)</f>
        <v>249</v>
      </c>
      <c r="R68" s="65">
        <f t="shared" si="15"/>
        <v>0</v>
      </c>
      <c r="S68" s="66">
        <f t="shared" si="16"/>
        <v>0</v>
      </c>
      <c r="T68" s="64">
        <f t="shared" si="17"/>
        <v>0</v>
      </c>
      <c r="U68" s="97"/>
      <c r="V68" s="28">
        <v>7048652966452</v>
      </c>
      <c r="W68" s="25"/>
      <c r="X68" s="94">
        <f t="shared" si="6"/>
        <v>0</v>
      </c>
      <c r="Y68" s="70">
        <f t="shared" ca="1" si="7"/>
        <v>0</v>
      </c>
      <c r="Z68" s="70">
        <f t="shared" ca="1" si="8"/>
        <v>3</v>
      </c>
      <c r="AA68" s="70">
        <f t="shared" ca="1" si="9"/>
        <v>0</v>
      </c>
      <c r="AB68" s="70">
        <f t="shared" ca="1" si="10"/>
        <v>0</v>
      </c>
      <c r="AC68" s="91" t="str">
        <f t="shared" si="11"/>
        <v>840102Barbera Metallic</v>
      </c>
      <c r="AD68" s="91">
        <f t="shared" si="12"/>
        <v>840102</v>
      </c>
      <c r="AE68" s="71" t="str">
        <f>INDEX(ATS!$B:$V,MATCH('2) Order Form'!$V68,ATS!$U:$U,0),7)</f>
        <v>Stock</v>
      </c>
    </row>
    <row r="69" spans="1:31" ht="16.5" customHeight="1">
      <c r="A69" s="5">
        <v>1</v>
      </c>
      <c r="B69" s="5" t="s">
        <v>80</v>
      </c>
      <c r="C69" s="5">
        <f>INDEX(ATS!$B:$V,MATCH('2) Order Form'!$V69,ATS!$U:$U,0),1)</f>
        <v>840102</v>
      </c>
      <c r="D69" s="5" t="str">
        <f>INDEX(ATS!$B:$V,MATCH('2) Order Form'!$V69,ATS!$U:$U,0),2)</f>
        <v>Igniter 2Vi MIPS Helmet</v>
      </c>
      <c r="E69" s="16" t="str">
        <f>INDEX(ATS!$B:$V,MATCH('2) Order Form'!$V69,ATS!$U:$U,0),4)</f>
        <v>DTBLK-SM</v>
      </c>
      <c r="F69" s="16" t="str">
        <f>INDEX(ATS!$B:$V,MATCH('2) Order Form'!$V69,ATS!$U:$U,0),5)</f>
        <v>Dirt Black</v>
      </c>
      <c r="G69" s="43" t="str">
        <f>INDEX(ATS!$B:$V,MATCH('2) Order Form'!$V69,ATS!$U:$U,0),6)</f>
        <v>SM</v>
      </c>
      <c r="H69" s="43">
        <f>IFERROR(VLOOKUP(C69,EAN!$K:$O,5,FALSE),0)</f>
        <v>1</v>
      </c>
      <c r="I69" s="59">
        <v>0</v>
      </c>
      <c r="J69" s="60">
        <f>IFERROR(VLOOKUP(V69,ATS!$U:$V,2,FALSE),0)</f>
        <v>183</v>
      </c>
      <c r="K69" s="29" t="str">
        <f t="shared" si="13"/>
        <v>50+</v>
      </c>
      <c r="L69" s="29">
        <f>IFERROR(VLOOKUP(V69,ATS!$U:$W,3,FALSE),0)</f>
        <v>183</v>
      </c>
      <c r="M69" s="29" t="str">
        <f t="shared" si="14"/>
        <v>50+</v>
      </c>
      <c r="N69" s="61">
        <v>0</v>
      </c>
      <c r="O69" s="62">
        <f t="shared" si="20"/>
        <v>0</v>
      </c>
      <c r="P69" s="63">
        <f>VLOOKUP($C69,Prices!$A$3:$R$1996,MATCH('2) Order Form'!P$8,Prices!$A$2:$R$2,0),FALSE)</f>
        <v>125</v>
      </c>
      <c r="Q69" s="64">
        <f>VLOOKUP($C69,Prices!$A$3:$R$1996,MATCH('2) Order Form'!Q$8,Prices!$A$2:$R$2,0),FALSE)</f>
        <v>249</v>
      </c>
      <c r="R69" s="65">
        <f t="shared" si="15"/>
        <v>0</v>
      </c>
      <c r="S69" s="66">
        <f t="shared" si="16"/>
        <v>0</v>
      </c>
      <c r="T69" s="64">
        <f t="shared" si="17"/>
        <v>0</v>
      </c>
      <c r="U69" s="97"/>
      <c r="V69" s="28">
        <v>7048652832405</v>
      </c>
      <c r="W69" s="25"/>
      <c r="X69" s="94">
        <f t="shared" si="6"/>
        <v>0</v>
      </c>
      <c r="Y69" s="70">
        <f t="shared" ca="1" si="7"/>
        <v>0</v>
      </c>
      <c r="Z69" s="70">
        <f t="shared" ca="1" si="8"/>
        <v>3</v>
      </c>
      <c r="AA69" s="70">
        <f t="shared" ca="1" si="9"/>
        <v>0</v>
      </c>
      <c r="AB69" s="70">
        <f t="shared" ca="1" si="10"/>
        <v>1</v>
      </c>
      <c r="AC69" s="91" t="str">
        <f t="shared" si="11"/>
        <v>840102Dirt Black</v>
      </c>
      <c r="AD69" s="91">
        <f t="shared" si="12"/>
        <v>840102</v>
      </c>
      <c r="AE69" s="71" t="str">
        <f>INDEX(ATS!$B:$V,MATCH('2) Order Form'!$V69,ATS!$U:$U,0),7)</f>
        <v>Active</v>
      </c>
    </row>
    <row r="70" spans="1:31" ht="16.5" customHeight="1">
      <c r="A70" s="5">
        <v>1</v>
      </c>
      <c r="B70" s="5" t="s">
        <v>80</v>
      </c>
      <c r="C70" s="5">
        <f>INDEX(ATS!$B:$V,MATCH('2) Order Form'!$V70,ATS!$U:$U,0),1)</f>
        <v>840102</v>
      </c>
      <c r="D70" s="5" t="str">
        <f>INDEX(ATS!$B:$V,MATCH('2) Order Form'!$V70,ATS!$U:$U,0),2)</f>
        <v>Igniter 2Vi MIPS Helmet</v>
      </c>
      <c r="E70" s="16" t="str">
        <f>INDEX(ATS!$B:$V,MATCH('2) Order Form'!$V70,ATS!$U:$U,0),4)</f>
        <v>DTBLK-ML</v>
      </c>
      <c r="F70" s="16" t="str">
        <f>INDEX(ATS!$B:$V,MATCH('2) Order Form'!$V70,ATS!$U:$U,0),5)</f>
        <v>Dirt Black</v>
      </c>
      <c r="G70" s="43" t="str">
        <f>INDEX(ATS!$B:$V,MATCH('2) Order Form'!$V70,ATS!$U:$U,0),6)</f>
        <v>ML</v>
      </c>
      <c r="H70" s="43">
        <f>IFERROR(VLOOKUP(C70,EAN!$K:$O,5,FALSE),0)</f>
        <v>1</v>
      </c>
      <c r="I70" s="59">
        <v>0</v>
      </c>
      <c r="J70" s="60">
        <f>IFERROR(VLOOKUP(V70,ATS!$U:$V,2,FALSE),0)</f>
        <v>170</v>
      </c>
      <c r="K70" s="29" t="str">
        <f t="shared" si="13"/>
        <v>50+</v>
      </c>
      <c r="L70" s="29">
        <f>IFERROR(VLOOKUP(V70,ATS!$U:$W,3,FALSE),0)</f>
        <v>170</v>
      </c>
      <c r="M70" s="29" t="str">
        <f t="shared" si="14"/>
        <v>50+</v>
      </c>
      <c r="N70" s="61">
        <v>0</v>
      </c>
      <c r="O70" s="62">
        <f t="shared" si="20"/>
        <v>0</v>
      </c>
      <c r="P70" s="63">
        <f>VLOOKUP($C70,Prices!$A$3:$R$1996,MATCH('2) Order Form'!P$8,Prices!$A$2:$R$2,0),FALSE)</f>
        <v>125</v>
      </c>
      <c r="Q70" s="64">
        <f>VLOOKUP($C70,Prices!$A$3:$R$1996,MATCH('2) Order Form'!Q$8,Prices!$A$2:$R$2,0),FALSE)</f>
        <v>249</v>
      </c>
      <c r="R70" s="65">
        <f t="shared" si="15"/>
        <v>0</v>
      </c>
      <c r="S70" s="66">
        <f t="shared" si="16"/>
        <v>0</v>
      </c>
      <c r="T70" s="64">
        <f t="shared" si="17"/>
        <v>0</v>
      </c>
      <c r="U70" s="97"/>
      <c r="V70" s="28">
        <v>7048652832399</v>
      </c>
      <c r="W70" s="25"/>
      <c r="X70" s="94">
        <f t="shared" si="6"/>
        <v>0</v>
      </c>
      <c r="Y70" s="70">
        <f t="shared" ca="1" si="7"/>
        <v>0</v>
      </c>
      <c r="Z70" s="70">
        <f t="shared" ca="1" si="8"/>
        <v>3</v>
      </c>
      <c r="AA70" s="70">
        <f t="shared" ca="1" si="9"/>
        <v>0</v>
      </c>
      <c r="AB70" s="70">
        <f t="shared" ca="1" si="10"/>
        <v>0</v>
      </c>
      <c r="AC70" s="91" t="str">
        <f t="shared" si="11"/>
        <v>840102Dirt Black</v>
      </c>
      <c r="AD70" s="91">
        <f t="shared" si="12"/>
        <v>840102</v>
      </c>
      <c r="AE70" s="71" t="str">
        <f>INDEX(ATS!$B:$V,MATCH('2) Order Form'!$V70,ATS!$U:$U,0),7)</f>
        <v>Active</v>
      </c>
    </row>
    <row r="71" spans="1:31" ht="16.5" customHeight="1">
      <c r="A71" s="5">
        <v>1</v>
      </c>
      <c r="B71" s="5" t="s">
        <v>80</v>
      </c>
      <c r="C71" s="5">
        <f>INDEX(ATS!$B:$V,MATCH('2) Order Form'!$V71,ATS!$U:$U,0),1)</f>
        <v>840102</v>
      </c>
      <c r="D71" s="5" t="str">
        <f>INDEX(ATS!$B:$V,MATCH('2) Order Form'!$V71,ATS!$U:$U,0),2)</f>
        <v>Igniter 2Vi MIPS Helmet</v>
      </c>
      <c r="E71" s="16" t="str">
        <f>INDEX(ATS!$B:$V,MATCH('2) Order Form'!$V71,ATS!$U:$U,0),4)</f>
        <v>DTBLK-LXL</v>
      </c>
      <c r="F71" s="16" t="str">
        <f>INDEX(ATS!$B:$V,MATCH('2) Order Form'!$V71,ATS!$U:$U,0),5)</f>
        <v>Dirt Black</v>
      </c>
      <c r="G71" s="43" t="str">
        <f>INDEX(ATS!$B:$V,MATCH('2) Order Form'!$V71,ATS!$U:$U,0),6)</f>
        <v>LXL</v>
      </c>
      <c r="H71" s="43">
        <f>IFERROR(VLOOKUP(C71,EAN!$K:$O,5,FALSE),0)</f>
        <v>1</v>
      </c>
      <c r="I71" s="59">
        <v>0</v>
      </c>
      <c r="J71" s="60">
        <f>IFERROR(VLOOKUP(V71,ATS!$U:$V,2,FALSE),0)</f>
        <v>234</v>
      </c>
      <c r="K71" s="29" t="str">
        <f t="shared" si="13"/>
        <v>50+</v>
      </c>
      <c r="L71" s="29">
        <f>IFERROR(VLOOKUP(V71,ATS!$U:$W,3,FALSE),0)</f>
        <v>234</v>
      </c>
      <c r="M71" s="29" t="str">
        <f t="shared" si="14"/>
        <v>50+</v>
      </c>
      <c r="N71" s="61">
        <v>0</v>
      </c>
      <c r="O71" s="62">
        <f t="shared" si="20"/>
        <v>0</v>
      </c>
      <c r="P71" s="63">
        <f>VLOOKUP($C71,Prices!$A$3:$R$1996,MATCH('2) Order Form'!P$8,Prices!$A$2:$R$2,0),FALSE)</f>
        <v>125</v>
      </c>
      <c r="Q71" s="64">
        <f>VLOOKUP($C71,Prices!$A$3:$R$1996,MATCH('2) Order Form'!Q$8,Prices!$A$2:$R$2,0),FALSE)</f>
        <v>249</v>
      </c>
      <c r="R71" s="65">
        <f t="shared" si="15"/>
        <v>0</v>
      </c>
      <c r="S71" s="66">
        <f t="shared" si="16"/>
        <v>0</v>
      </c>
      <c r="T71" s="64">
        <f t="shared" si="17"/>
        <v>0</v>
      </c>
      <c r="U71" s="97"/>
      <c r="V71" s="28">
        <v>7048652832382</v>
      </c>
      <c r="W71" s="25"/>
      <c r="X71" s="94">
        <f t="shared" si="6"/>
        <v>0</v>
      </c>
      <c r="Y71" s="70">
        <f t="shared" ca="1" si="7"/>
        <v>0</v>
      </c>
      <c r="Z71" s="70">
        <f t="shared" ca="1" si="8"/>
        <v>3</v>
      </c>
      <c r="AA71" s="70">
        <f t="shared" ca="1" si="9"/>
        <v>0</v>
      </c>
      <c r="AB71" s="70">
        <f t="shared" ca="1" si="10"/>
        <v>0</v>
      </c>
      <c r="AC71" s="91" t="str">
        <f t="shared" si="11"/>
        <v>840102Dirt Black</v>
      </c>
      <c r="AD71" s="91">
        <f t="shared" si="12"/>
        <v>840102</v>
      </c>
      <c r="AE71" s="71" t="str">
        <f>INDEX(ATS!$B:$V,MATCH('2) Order Form'!$V71,ATS!$U:$U,0),7)</f>
        <v>Active</v>
      </c>
    </row>
    <row r="72" spans="1:31" ht="16.5" customHeight="1">
      <c r="A72" s="5">
        <v>1</v>
      </c>
      <c r="B72" s="5" t="s">
        <v>80</v>
      </c>
      <c r="C72" s="5">
        <f>INDEX(ATS!$B:$V,MATCH('2) Order Form'!$V72,ATS!$U:$U,0),1)</f>
        <v>840102</v>
      </c>
      <c r="D72" s="5" t="str">
        <f>INDEX(ATS!$B:$V,MATCH('2) Order Form'!$V72,ATS!$U:$U,0),2)</f>
        <v>Igniter 2Vi MIPS Helmet</v>
      </c>
      <c r="E72" s="16" t="str">
        <f>INDEX(ATS!$B:$V,MATCH('2) Order Form'!$V72,ATS!$U:$U,0),4)</f>
        <v>GSWHT-SM</v>
      </c>
      <c r="F72" s="16" t="str">
        <f>INDEX(ATS!$B:$V,MATCH('2) Order Form'!$V72,ATS!$U:$U,0),5)</f>
        <v>Gloss White</v>
      </c>
      <c r="G72" s="43" t="str">
        <f>INDEX(ATS!$B:$V,MATCH('2) Order Form'!$V72,ATS!$U:$U,0),6)</f>
        <v>SM</v>
      </c>
      <c r="H72" s="43">
        <f>IFERROR(VLOOKUP(C72,EAN!$K:$O,5,FALSE),0)</f>
        <v>1</v>
      </c>
      <c r="I72" s="59">
        <v>0</v>
      </c>
      <c r="J72" s="60">
        <f>IFERROR(VLOOKUP(V72,ATS!$U:$V,2,FALSE),0)</f>
        <v>0</v>
      </c>
      <c r="K72" s="29" t="str">
        <f t="shared" si="13"/>
        <v>0</v>
      </c>
      <c r="L72" s="29">
        <f>IFERROR(VLOOKUP(V72,ATS!$U:$W,3,FALSE),0)</f>
        <v>0</v>
      </c>
      <c r="M72" s="29" t="str">
        <f t="shared" si="14"/>
        <v>0</v>
      </c>
      <c r="N72" s="61">
        <v>0</v>
      </c>
      <c r="O72" s="62">
        <f t="shared" si="20"/>
        <v>0</v>
      </c>
      <c r="P72" s="63">
        <f>VLOOKUP($C72,Prices!$A$3:$R$1996,MATCH('2) Order Form'!P$8,Prices!$A$2:$R$2,0),FALSE)</f>
        <v>125</v>
      </c>
      <c r="Q72" s="64">
        <f>VLOOKUP($C72,Prices!$A$3:$R$1996,MATCH('2) Order Form'!Q$8,Prices!$A$2:$R$2,0),FALSE)</f>
        <v>249</v>
      </c>
      <c r="R72" s="65">
        <f t="shared" si="15"/>
        <v>0</v>
      </c>
      <c r="S72" s="66">
        <f t="shared" si="16"/>
        <v>0</v>
      </c>
      <c r="T72" s="64">
        <f t="shared" si="17"/>
        <v>0</v>
      </c>
      <c r="U72" s="97"/>
      <c r="V72" s="28">
        <v>7048652832436</v>
      </c>
      <c r="W72" s="25"/>
      <c r="X72" s="94">
        <f t="shared" si="6"/>
        <v>0</v>
      </c>
      <c r="Y72" s="70">
        <f t="shared" ca="1" si="7"/>
        <v>0</v>
      </c>
      <c r="Z72" s="70">
        <f t="shared" ca="1" si="8"/>
        <v>3</v>
      </c>
      <c r="AA72" s="70">
        <f t="shared" ca="1" si="9"/>
        <v>0</v>
      </c>
      <c r="AB72" s="70">
        <f t="shared" ca="1" si="10"/>
        <v>1</v>
      </c>
      <c r="AC72" s="91" t="str">
        <f t="shared" si="11"/>
        <v>840102Gloss White</v>
      </c>
      <c r="AD72" s="91">
        <f t="shared" si="12"/>
        <v>840102</v>
      </c>
      <c r="AE72" s="71" t="str">
        <f>INDEX(ATS!$B:$V,MATCH('2) Order Form'!$V72,ATS!$U:$U,0),7)</f>
        <v>Active</v>
      </c>
    </row>
    <row r="73" spans="1:31" ht="16.5" customHeight="1">
      <c r="A73" s="5">
        <v>1</v>
      </c>
      <c r="B73" s="5" t="s">
        <v>80</v>
      </c>
      <c r="C73" s="5">
        <f>INDEX(ATS!$B:$V,MATCH('2) Order Form'!$V73,ATS!$U:$U,0),1)</f>
        <v>840102</v>
      </c>
      <c r="D73" s="5" t="str">
        <f>INDEX(ATS!$B:$V,MATCH('2) Order Form'!$V73,ATS!$U:$U,0),2)</f>
        <v>Igniter 2Vi MIPS Helmet</v>
      </c>
      <c r="E73" s="16" t="str">
        <f>INDEX(ATS!$B:$V,MATCH('2) Order Form'!$V73,ATS!$U:$U,0),4)</f>
        <v>GSWHT-ML</v>
      </c>
      <c r="F73" s="16" t="str">
        <f>INDEX(ATS!$B:$V,MATCH('2) Order Form'!$V73,ATS!$U:$U,0),5)</f>
        <v>Gloss White</v>
      </c>
      <c r="G73" s="43" t="str">
        <f>INDEX(ATS!$B:$V,MATCH('2) Order Form'!$V73,ATS!$U:$U,0),6)</f>
        <v>ML</v>
      </c>
      <c r="H73" s="43">
        <f>IFERROR(VLOOKUP(C73,EAN!$K:$O,5,FALSE),0)</f>
        <v>1</v>
      </c>
      <c r="I73" s="59">
        <v>0</v>
      </c>
      <c r="J73" s="60">
        <f>IFERROR(VLOOKUP(V73,ATS!$U:$V,2,FALSE),0)</f>
        <v>210</v>
      </c>
      <c r="K73" s="29" t="str">
        <f t="shared" ref="K73:K92" si="21">IF(J73=99999,"OPEN",IF(J73&gt;50,"50+",IF(J73&lt;=0,"0",J73)))</f>
        <v>50+</v>
      </c>
      <c r="L73" s="29">
        <f>IFERROR(VLOOKUP(V73,ATS!$U:$W,3,FALSE),0)</f>
        <v>210</v>
      </c>
      <c r="M73" s="29" t="str">
        <f t="shared" ref="M73:M92" si="22">IF(L73=99999,"OPEN",IF(L73&gt;50,"50+",IF(L73&lt;=0,"0",L73)))</f>
        <v>50+</v>
      </c>
      <c r="N73" s="61">
        <v>0</v>
      </c>
      <c r="O73" s="62">
        <f t="shared" si="20"/>
        <v>0</v>
      </c>
      <c r="P73" s="63">
        <f>VLOOKUP($C73,Prices!$A$3:$R$1996,MATCH('2) Order Form'!P$8,Prices!$A$2:$R$2,0),FALSE)</f>
        <v>125</v>
      </c>
      <c r="Q73" s="64">
        <f>VLOOKUP($C73,Prices!$A$3:$R$1996,MATCH('2) Order Form'!Q$8,Prices!$A$2:$R$2,0),FALSE)</f>
        <v>249</v>
      </c>
      <c r="R73" s="65">
        <f t="shared" ref="R73:R91" si="23">I73*P73</f>
        <v>0</v>
      </c>
      <c r="S73" s="66">
        <f t="shared" ref="S73:S91" si="24">R73*O73</f>
        <v>0</v>
      </c>
      <c r="T73" s="64">
        <f t="shared" ref="T73:T91" si="25">R73-S73</f>
        <v>0</v>
      </c>
      <c r="U73" s="97"/>
      <c r="V73" s="28">
        <v>7048652832429</v>
      </c>
      <c r="W73" s="25"/>
      <c r="X73" s="94">
        <f t="shared" si="6"/>
        <v>0</v>
      </c>
      <c r="Y73" s="70">
        <f t="shared" ca="1" si="7"/>
        <v>0</v>
      </c>
      <c r="Z73" s="70">
        <f t="shared" ca="1" si="8"/>
        <v>3</v>
      </c>
      <c r="AA73" s="70">
        <f t="shared" ca="1" si="9"/>
        <v>0</v>
      </c>
      <c r="AB73" s="70">
        <f t="shared" ca="1" si="10"/>
        <v>0</v>
      </c>
      <c r="AC73" s="91" t="str">
        <f t="shared" si="11"/>
        <v>840102Gloss White</v>
      </c>
      <c r="AD73" s="91">
        <f t="shared" si="12"/>
        <v>840102</v>
      </c>
      <c r="AE73" s="71" t="str">
        <f>INDEX(ATS!$B:$V,MATCH('2) Order Form'!$V73,ATS!$U:$U,0),7)</f>
        <v>Active</v>
      </c>
    </row>
    <row r="74" spans="1:31" ht="16.5" customHeight="1">
      <c r="A74" s="5">
        <v>1</v>
      </c>
      <c r="B74" s="5" t="s">
        <v>80</v>
      </c>
      <c r="C74" s="5">
        <f>INDEX(ATS!$B:$V,MATCH('2) Order Form'!$V74,ATS!$U:$U,0),1)</f>
        <v>840102</v>
      </c>
      <c r="D74" s="5" t="str">
        <f>INDEX(ATS!$B:$V,MATCH('2) Order Form'!$V74,ATS!$U:$U,0),2)</f>
        <v>Igniter 2Vi MIPS Helmet</v>
      </c>
      <c r="E74" s="16" t="str">
        <f>INDEX(ATS!$B:$V,MATCH('2) Order Form'!$V74,ATS!$U:$U,0),4)</f>
        <v>GSWHT-LXL</v>
      </c>
      <c r="F74" s="16" t="str">
        <f>INDEX(ATS!$B:$V,MATCH('2) Order Form'!$V74,ATS!$U:$U,0),5)</f>
        <v>Gloss White</v>
      </c>
      <c r="G74" s="43" t="str">
        <f>INDEX(ATS!$B:$V,MATCH('2) Order Form'!$V74,ATS!$U:$U,0),6)</f>
        <v>LXL</v>
      </c>
      <c r="H74" s="43">
        <f>IFERROR(VLOOKUP(C74,EAN!$K:$O,5,FALSE),0)</f>
        <v>1</v>
      </c>
      <c r="I74" s="59">
        <v>0</v>
      </c>
      <c r="J74" s="60">
        <f>IFERROR(VLOOKUP(V74,ATS!$U:$V,2,FALSE),0)</f>
        <v>27</v>
      </c>
      <c r="K74" s="29">
        <f t="shared" si="21"/>
        <v>27</v>
      </c>
      <c r="L74" s="29">
        <f>IFERROR(VLOOKUP(V74,ATS!$U:$W,3,FALSE),0)</f>
        <v>27</v>
      </c>
      <c r="M74" s="29">
        <f t="shared" si="22"/>
        <v>27</v>
      </c>
      <c r="N74" s="61">
        <v>0</v>
      </c>
      <c r="O74" s="62">
        <f t="shared" si="20"/>
        <v>0</v>
      </c>
      <c r="P74" s="63">
        <f>VLOOKUP($C74,Prices!$A$3:$R$1996,MATCH('2) Order Form'!P$8,Prices!$A$2:$R$2,0),FALSE)</f>
        <v>125</v>
      </c>
      <c r="Q74" s="64">
        <f>VLOOKUP($C74,Prices!$A$3:$R$1996,MATCH('2) Order Form'!Q$8,Prices!$A$2:$R$2,0),FALSE)</f>
        <v>249</v>
      </c>
      <c r="R74" s="65">
        <f t="shared" si="23"/>
        <v>0</v>
      </c>
      <c r="S74" s="66">
        <f t="shared" si="24"/>
        <v>0</v>
      </c>
      <c r="T74" s="64">
        <f t="shared" si="25"/>
        <v>0</v>
      </c>
      <c r="U74" s="97"/>
      <c r="V74" s="28">
        <v>7048652832412</v>
      </c>
      <c r="W74" s="25"/>
      <c r="X74" s="94">
        <f t="shared" si="6"/>
        <v>0</v>
      </c>
      <c r="Y74" s="70">
        <f t="shared" ca="1" si="7"/>
        <v>0</v>
      </c>
      <c r="Z74" s="70">
        <f t="shared" ca="1" si="8"/>
        <v>3</v>
      </c>
      <c r="AA74" s="70">
        <f t="shared" ca="1" si="9"/>
        <v>0</v>
      </c>
      <c r="AB74" s="70">
        <f t="shared" ca="1" si="10"/>
        <v>0</v>
      </c>
      <c r="AC74" s="91" t="str">
        <f t="shared" si="11"/>
        <v>840102Gloss White</v>
      </c>
      <c r="AD74" s="91">
        <f t="shared" si="12"/>
        <v>840102</v>
      </c>
      <c r="AE74" s="71" t="str">
        <f>INDEX(ATS!$B:$V,MATCH('2) Order Form'!$V74,ATS!$U:$U,0),7)</f>
        <v>Active</v>
      </c>
    </row>
    <row r="75" spans="1:31" ht="16.5" customHeight="1">
      <c r="A75" s="5">
        <v>1</v>
      </c>
      <c r="B75" s="5" t="s">
        <v>80</v>
      </c>
      <c r="C75" s="5">
        <f>INDEX(ATS!$B:$V,MATCH('2) Order Form'!$V75,ATS!$U:$U,0),1)</f>
        <v>840102</v>
      </c>
      <c r="D75" s="5" t="str">
        <f>INDEX(ATS!$B:$V,MATCH('2) Order Form'!$V75,ATS!$U:$U,0),2)</f>
        <v>Igniter 2Vi MIPS Helmet</v>
      </c>
      <c r="E75" s="16" t="str">
        <f>INDEX(ATS!$B:$V,MATCH('2) Order Form'!$V75,ATS!$U:$U,0),4)</f>
        <v>MASEM-SM</v>
      </c>
      <c r="F75" s="16" t="str">
        <f>INDEX(ATS!$B:$V,MATCH('2) Order Form'!$V75,ATS!$U:$U,0),5)</f>
        <v>Matte Sea Metallic</v>
      </c>
      <c r="G75" s="43" t="str">
        <f>INDEX(ATS!$B:$V,MATCH('2) Order Form'!$V75,ATS!$U:$U,0),6)</f>
        <v>SM</v>
      </c>
      <c r="H75" s="43">
        <f>IFERROR(VLOOKUP(C75,EAN!$K:$O,5,FALSE),0)</f>
        <v>1</v>
      </c>
      <c r="I75" s="59">
        <v>0</v>
      </c>
      <c r="J75" s="60">
        <f>IFERROR(VLOOKUP(V75,ATS!$U:$V,2,FALSE),0)</f>
        <v>42</v>
      </c>
      <c r="K75" s="29">
        <f t="shared" si="21"/>
        <v>42</v>
      </c>
      <c r="L75" s="29">
        <f>IFERROR(VLOOKUP(V75,ATS!$U:$W,3,FALSE),0)</f>
        <v>42</v>
      </c>
      <c r="M75" s="29">
        <f t="shared" si="22"/>
        <v>42</v>
      </c>
      <c r="N75" s="61">
        <v>0</v>
      </c>
      <c r="O75" s="62">
        <f t="shared" si="20"/>
        <v>0</v>
      </c>
      <c r="P75" s="63">
        <f>VLOOKUP($C75,Prices!$A$3:$R$1996,MATCH('2) Order Form'!P$8,Prices!$A$2:$R$2,0),FALSE)</f>
        <v>125</v>
      </c>
      <c r="Q75" s="64">
        <f>VLOOKUP($C75,Prices!$A$3:$R$1996,MATCH('2) Order Form'!Q$8,Prices!$A$2:$R$2,0),FALSE)</f>
        <v>249</v>
      </c>
      <c r="R75" s="65">
        <f t="shared" si="23"/>
        <v>0</v>
      </c>
      <c r="S75" s="66">
        <f t="shared" si="24"/>
        <v>0</v>
      </c>
      <c r="T75" s="64">
        <f t="shared" si="25"/>
        <v>0</v>
      </c>
      <c r="U75" s="97"/>
      <c r="V75" s="28">
        <v>7048652832467</v>
      </c>
      <c r="W75" s="25"/>
      <c r="X75" s="94">
        <f t="shared" ref="X75:X138" si="26">I75*Q75</f>
        <v>0</v>
      </c>
      <c r="Y75" s="70">
        <f t="shared" ref="Y75:Y138" ca="1" si="27">IF(A75=OFFSET(A75,-1,0),0,1)</f>
        <v>0</v>
      </c>
      <c r="Z75" s="70">
        <f t="shared" ref="Z75:Z138" ca="1" si="28">IF(C75=OFFSET(C75,-1,0),OFFSET(Z75,-1,0),OFFSET(Z75,-1,0)+1)</f>
        <v>3</v>
      </c>
      <c r="AA75" s="70">
        <f t="shared" ref="AA75:AA138" ca="1" si="29">IF(C75=OFFSET(C75,-1,0),0,1)</f>
        <v>0</v>
      </c>
      <c r="AB75" s="70">
        <f t="shared" ref="AB75:AB138" ca="1" si="30">IF(F75=OFFSET(F75,-1,0),0,1)</f>
        <v>1</v>
      </c>
      <c r="AC75" s="91" t="str">
        <f t="shared" ref="AC75:AC138" si="31">CONCATENATE(C75,F75)</f>
        <v>840102Matte Sea Metallic</v>
      </c>
      <c r="AD75" s="91">
        <f t="shared" ref="AD75:AD138" si="32">IFERROR(IF(B75="EYEWEAR",CONCATENATE(C75,"-",G75),C75),C75)</f>
        <v>840102</v>
      </c>
      <c r="AE75" s="71" t="str">
        <f>INDEX(ATS!$B:$V,MATCH('2) Order Form'!$V75,ATS!$U:$U,0),7)</f>
        <v>Stock</v>
      </c>
    </row>
    <row r="76" spans="1:31" ht="16.5" customHeight="1">
      <c r="A76" s="5">
        <v>1</v>
      </c>
      <c r="B76" s="5" t="s">
        <v>80</v>
      </c>
      <c r="C76" s="5">
        <f>INDEX(ATS!$B:$V,MATCH('2) Order Form'!$V76,ATS!$U:$U,0),1)</f>
        <v>840102</v>
      </c>
      <c r="D76" s="5" t="str">
        <f>INDEX(ATS!$B:$V,MATCH('2) Order Form'!$V76,ATS!$U:$U,0),2)</f>
        <v>Igniter 2Vi MIPS Helmet</v>
      </c>
      <c r="E76" s="16" t="str">
        <f>INDEX(ATS!$B:$V,MATCH('2) Order Form'!$V76,ATS!$U:$U,0),4)</f>
        <v>MASEM-ML</v>
      </c>
      <c r="F76" s="16" t="str">
        <f>INDEX(ATS!$B:$V,MATCH('2) Order Form'!$V76,ATS!$U:$U,0),5)</f>
        <v>Matte Sea Metallic</v>
      </c>
      <c r="G76" s="43" t="str">
        <f>INDEX(ATS!$B:$V,MATCH('2) Order Form'!$V76,ATS!$U:$U,0),6)</f>
        <v>ML</v>
      </c>
      <c r="H76" s="43">
        <f>IFERROR(VLOOKUP(C76,EAN!$K:$O,5,FALSE),0)</f>
        <v>1</v>
      </c>
      <c r="I76" s="59">
        <v>0</v>
      </c>
      <c r="J76" s="60">
        <f>IFERROR(VLOOKUP(V76,ATS!$U:$V,2,FALSE),0)</f>
        <v>2</v>
      </c>
      <c r="K76" s="29">
        <f t="shared" si="21"/>
        <v>2</v>
      </c>
      <c r="L76" s="29">
        <f>IFERROR(VLOOKUP(V76,ATS!$U:$W,3,FALSE),0)</f>
        <v>2</v>
      </c>
      <c r="M76" s="29">
        <f t="shared" si="22"/>
        <v>2</v>
      </c>
      <c r="N76" s="61">
        <v>0</v>
      </c>
      <c r="O76" s="62">
        <f t="shared" si="20"/>
        <v>0</v>
      </c>
      <c r="P76" s="63">
        <f>VLOOKUP($C76,Prices!$A$3:$R$1996,MATCH('2) Order Form'!P$8,Prices!$A$2:$R$2,0),FALSE)</f>
        <v>125</v>
      </c>
      <c r="Q76" s="64">
        <f>VLOOKUP($C76,Prices!$A$3:$R$1996,MATCH('2) Order Form'!Q$8,Prices!$A$2:$R$2,0),FALSE)</f>
        <v>249</v>
      </c>
      <c r="R76" s="65">
        <f t="shared" si="23"/>
        <v>0</v>
      </c>
      <c r="S76" s="66">
        <f t="shared" si="24"/>
        <v>0</v>
      </c>
      <c r="T76" s="64">
        <f t="shared" si="25"/>
        <v>0</v>
      </c>
      <c r="U76" s="97"/>
      <c r="V76" s="28">
        <v>7048652832450</v>
      </c>
      <c r="W76" s="25"/>
      <c r="X76" s="94">
        <f t="shared" si="26"/>
        <v>0</v>
      </c>
      <c r="Y76" s="70">
        <f t="shared" ca="1" si="27"/>
        <v>0</v>
      </c>
      <c r="Z76" s="70">
        <f t="shared" ca="1" si="28"/>
        <v>3</v>
      </c>
      <c r="AA76" s="70">
        <f t="shared" ca="1" si="29"/>
        <v>0</v>
      </c>
      <c r="AB76" s="70">
        <f t="shared" ca="1" si="30"/>
        <v>0</v>
      </c>
      <c r="AC76" s="91" t="str">
        <f t="shared" si="31"/>
        <v>840102Matte Sea Metallic</v>
      </c>
      <c r="AD76" s="91">
        <f t="shared" si="32"/>
        <v>840102</v>
      </c>
      <c r="AE76" s="71" t="str">
        <f>INDEX(ATS!$B:$V,MATCH('2) Order Form'!$V76,ATS!$U:$U,0),7)</f>
        <v>Stock</v>
      </c>
    </row>
    <row r="77" spans="1:31" ht="16.5" customHeight="1">
      <c r="A77" s="5">
        <v>1</v>
      </c>
      <c r="B77" s="5" t="s">
        <v>80</v>
      </c>
      <c r="C77" s="5">
        <f>INDEX(ATS!$B:$V,MATCH('2) Order Form'!$V77,ATS!$U:$U,0),1)</f>
        <v>840102</v>
      </c>
      <c r="D77" s="5" t="str">
        <f>INDEX(ATS!$B:$V,MATCH('2) Order Form'!$V77,ATS!$U:$U,0),2)</f>
        <v>Igniter 2Vi MIPS Helmet</v>
      </c>
      <c r="E77" s="16" t="str">
        <f>INDEX(ATS!$B:$V,MATCH('2) Order Form'!$V77,ATS!$U:$U,0),4)</f>
        <v>MASEM-LXL</v>
      </c>
      <c r="F77" s="16" t="str">
        <f>INDEX(ATS!$B:$V,MATCH('2) Order Form'!$V77,ATS!$U:$U,0),5)</f>
        <v>Matte Sea Metallic</v>
      </c>
      <c r="G77" s="43" t="str">
        <f>INDEX(ATS!$B:$V,MATCH('2) Order Form'!$V77,ATS!$U:$U,0),6)</f>
        <v>LXL</v>
      </c>
      <c r="H77" s="43">
        <f>IFERROR(VLOOKUP(C77,EAN!$K:$O,5,FALSE),0)</f>
        <v>1</v>
      </c>
      <c r="I77" s="59">
        <v>0</v>
      </c>
      <c r="J77" s="60">
        <f>IFERROR(VLOOKUP(V77,ATS!$U:$V,2,FALSE),0)</f>
        <v>0</v>
      </c>
      <c r="K77" s="29" t="str">
        <f t="shared" si="21"/>
        <v>0</v>
      </c>
      <c r="L77" s="29">
        <f>IFERROR(VLOOKUP(V77,ATS!$U:$W,3,FALSE),0)</f>
        <v>0</v>
      </c>
      <c r="M77" s="29" t="str">
        <f t="shared" si="22"/>
        <v>0</v>
      </c>
      <c r="N77" s="61">
        <v>0</v>
      </c>
      <c r="O77" s="62">
        <f t="shared" si="20"/>
        <v>0</v>
      </c>
      <c r="P77" s="63">
        <f>VLOOKUP($C77,Prices!$A$3:$R$1996,MATCH('2) Order Form'!P$8,Prices!$A$2:$R$2,0),FALSE)</f>
        <v>125</v>
      </c>
      <c r="Q77" s="64">
        <f>VLOOKUP($C77,Prices!$A$3:$R$1996,MATCH('2) Order Form'!Q$8,Prices!$A$2:$R$2,0),FALSE)</f>
        <v>249</v>
      </c>
      <c r="R77" s="65">
        <f t="shared" si="23"/>
        <v>0</v>
      </c>
      <c r="S77" s="66">
        <f t="shared" si="24"/>
        <v>0</v>
      </c>
      <c r="T77" s="64">
        <f t="shared" si="25"/>
        <v>0</v>
      </c>
      <c r="U77" s="97"/>
      <c r="V77" s="28">
        <v>7048652832443</v>
      </c>
      <c r="W77" s="25"/>
      <c r="X77" s="94">
        <f t="shared" si="26"/>
        <v>0</v>
      </c>
      <c r="Y77" s="70">
        <f t="shared" ca="1" si="27"/>
        <v>0</v>
      </c>
      <c r="Z77" s="70">
        <f t="shared" ca="1" si="28"/>
        <v>3</v>
      </c>
      <c r="AA77" s="70">
        <f t="shared" ca="1" si="29"/>
        <v>0</v>
      </c>
      <c r="AB77" s="70">
        <f t="shared" ca="1" si="30"/>
        <v>0</v>
      </c>
      <c r="AC77" s="91" t="str">
        <f t="shared" si="31"/>
        <v>840102Matte Sea Metallic</v>
      </c>
      <c r="AD77" s="91">
        <f t="shared" si="32"/>
        <v>840102</v>
      </c>
      <c r="AE77" s="71" t="str">
        <f>INDEX(ATS!$B:$V,MATCH('2) Order Form'!$V77,ATS!$U:$U,0),7)</f>
        <v>Stock</v>
      </c>
    </row>
    <row r="78" spans="1:31" ht="16.5" customHeight="1">
      <c r="A78" s="5">
        <v>1</v>
      </c>
      <c r="B78" s="5" t="s">
        <v>80</v>
      </c>
      <c r="C78" s="5">
        <f>INDEX(ATS!$B:$V,MATCH('2) Order Form'!$V78,ATS!$U:$U,0),1)</f>
        <v>840102</v>
      </c>
      <c r="D78" s="5" t="str">
        <f>INDEX(ATS!$B:$V,MATCH('2) Order Form'!$V78,ATS!$U:$U,0),2)</f>
        <v>Igniter 2Vi MIPS Helmet</v>
      </c>
      <c r="E78" s="16" t="str">
        <f>INDEX(ATS!$B:$V,MATCH('2) Order Form'!$V78,ATS!$U:$U,0),4)</f>
        <v>MBRWH-SM</v>
      </c>
      <c r="F78" s="16" t="str">
        <f>INDEX(ATS!$B:$V,MATCH('2) Order Form'!$V78,ATS!$U:$U,0),5)</f>
        <v xml:space="preserve">Matte Bronco White </v>
      </c>
      <c r="G78" s="43" t="str">
        <f>INDEX(ATS!$B:$V,MATCH('2) Order Form'!$V78,ATS!$U:$U,0),6)</f>
        <v>SM</v>
      </c>
      <c r="H78" s="43">
        <f>IFERROR(VLOOKUP(C78,EAN!$K:$O,5,FALSE),0)</f>
        <v>1</v>
      </c>
      <c r="I78" s="59">
        <v>0</v>
      </c>
      <c r="J78" s="60">
        <f>IFERROR(VLOOKUP(V78,ATS!$U:$V,2,FALSE),0)</f>
        <v>61</v>
      </c>
      <c r="K78" s="29" t="str">
        <f t="shared" si="21"/>
        <v>50+</v>
      </c>
      <c r="L78" s="29">
        <f>IFERROR(VLOOKUP(V78,ATS!$U:$W,3,FALSE),0)</f>
        <v>61</v>
      </c>
      <c r="M78" s="29" t="str">
        <f t="shared" si="22"/>
        <v>50+</v>
      </c>
      <c r="N78" s="61">
        <v>0</v>
      </c>
      <c r="O78" s="62">
        <f t="shared" si="20"/>
        <v>0</v>
      </c>
      <c r="P78" s="63">
        <f>VLOOKUP($C78,Prices!$A$3:$R$1996,MATCH('2) Order Form'!P$8,Prices!$A$2:$R$2,0),FALSE)</f>
        <v>125</v>
      </c>
      <c r="Q78" s="64">
        <f>VLOOKUP($C78,Prices!$A$3:$R$1996,MATCH('2) Order Form'!Q$8,Prices!$A$2:$R$2,0),FALSE)</f>
        <v>249</v>
      </c>
      <c r="R78" s="65">
        <f t="shared" si="23"/>
        <v>0</v>
      </c>
      <c r="S78" s="66">
        <f t="shared" si="24"/>
        <v>0</v>
      </c>
      <c r="T78" s="64">
        <f t="shared" si="25"/>
        <v>0</v>
      </c>
      <c r="U78" s="97"/>
      <c r="V78" s="28">
        <v>7048652832528</v>
      </c>
      <c r="W78" s="25"/>
      <c r="X78" s="94">
        <f t="shared" si="26"/>
        <v>0</v>
      </c>
      <c r="Y78" s="70">
        <f t="shared" ca="1" si="27"/>
        <v>0</v>
      </c>
      <c r="Z78" s="70">
        <f t="shared" ca="1" si="28"/>
        <v>3</v>
      </c>
      <c r="AA78" s="70">
        <f t="shared" ca="1" si="29"/>
        <v>0</v>
      </c>
      <c r="AB78" s="70">
        <f t="shared" ca="1" si="30"/>
        <v>1</v>
      </c>
      <c r="AC78" s="91" t="str">
        <f t="shared" si="31"/>
        <v xml:space="preserve">840102Matte Bronco White </v>
      </c>
      <c r="AD78" s="91">
        <f t="shared" si="32"/>
        <v>840102</v>
      </c>
      <c r="AE78" s="71" t="str">
        <f>INDEX(ATS!$B:$V,MATCH('2) Order Form'!$V78,ATS!$U:$U,0),7)</f>
        <v>Active</v>
      </c>
    </row>
    <row r="79" spans="1:31" ht="16.5" customHeight="1">
      <c r="A79" s="5">
        <v>1</v>
      </c>
      <c r="B79" s="5" t="s">
        <v>80</v>
      </c>
      <c r="C79" s="5">
        <f>INDEX(ATS!$B:$V,MATCH('2) Order Form'!$V79,ATS!$U:$U,0),1)</f>
        <v>840102</v>
      </c>
      <c r="D79" s="5" t="str">
        <f>INDEX(ATS!$B:$V,MATCH('2) Order Form'!$V79,ATS!$U:$U,0),2)</f>
        <v>Igniter 2Vi MIPS Helmet</v>
      </c>
      <c r="E79" s="16" t="str">
        <f>INDEX(ATS!$B:$V,MATCH('2) Order Form'!$V79,ATS!$U:$U,0),4)</f>
        <v>MBRWH-ML</v>
      </c>
      <c r="F79" s="16" t="str">
        <f>INDEX(ATS!$B:$V,MATCH('2) Order Form'!$V79,ATS!$U:$U,0),5)</f>
        <v xml:space="preserve">Matte Bronco White </v>
      </c>
      <c r="G79" s="43" t="str">
        <f>INDEX(ATS!$B:$V,MATCH('2) Order Form'!$V79,ATS!$U:$U,0),6)</f>
        <v>ML</v>
      </c>
      <c r="H79" s="43">
        <f>IFERROR(VLOOKUP(C79,EAN!$K:$O,5,FALSE),0)</f>
        <v>1</v>
      </c>
      <c r="I79" s="59">
        <v>0</v>
      </c>
      <c r="J79" s="60">
        <f>IFERROR(VLOOKUP(V79,ATS!$U:$V,2,FALSE),0)</f>
        <v>110</v>
      </c>
      <c r="K79" s="29" t="str">
        <f t="shared" si="21"/>
        <v>50+</v>
      </c>
      <c r="L79" s="29">
        <f>IFERROR(VLOOKUP(V79,ATS!$U:$W,3,FALSE),0)</f>
        <v>110</v>
      </c>
      <c r="M79" s="29" t="str">
        <f t="shared" si="22"/>
        <v>50+</v>
      </c>
      <c r="N79" s="61">
        <v>0</v>
      </c>
      <c r="O79" s="62">
        <f t="shared" si="20"/>
        <v>0</v>
      </c>
      <c r="P79" s="63">
        <f>VLOOKUP($C79,Prices!$A$3:$R$1996,MATCH('2) Order Form'!P$8,Prices!$A$2:$R$2,0),FALSE)</f>
        <v>125</v>
      </c>
      <c r="Q79" s="64">
        <f>VLOOKUP($C79,Prices!$A$3:$R$1996,MATCH('2) Order Form'!Q$8,Prices!$A$2:$R$2,0),FALSE)</f>
        <v>249</v>
      </c>
      <c r="R79" s="65">
        <f t="shared" si="23"/>
        <v>0</v>
      </c>
      <c r="S79" s="66">
        <f t="shared" si="24"/>
        <v>0</v>
      </c>
      <c r="T79" s="64">
        <f t="shared" si="25"/>
        <v>0</v>
      </c>
      <c r="U79" s="97"/>
      <c r="V79" s="28">
        <v>7048652832511</v>
      </c>
      <c r="W79" s="25"/>
      <c r="X79" s="94">
        <f t="shared" si="26"/>
        <v>0</v>
      </c>
      <c r="Y79" s="70">
        <f t="shared" ca="1" si="27"/>
        <v>0</v>
      </c>
      <c r="Z79" s="70">
        <f t="shared" ca="1" si="28"/>
        <v>3</v>
      </c>
      <c r="AA79" s="70">
        <f t="shared" ca="1" si="29"/>
        <v>0</v>
      </c>
      <c r="AB79" s="70">
        <f t="shared" ca="1" si="30"/>
        <v>0</v>
      </c>
      <c r="AC79" s="91" t="str">
        <f t="shared" si="31"/>
        <v xml:space="preserve">840102Matte Bronco White </v>
      </c>
      <c r="AD79" s="91">
        <f t="shared" si="32"/>
        <v>840102</v>
      </c>
      <c r="AE79" s="71" t="str">
        <f>INDEX(ATS!$B:$V,MATCH('2) Order Form'!$V79,ATS!$U:$U,0),7)</f>
        <v>Active</v>
      </c>
    </row>
    <row r="80" spans="1:31" ht="16.5" customHeight="1">
      <c r="A80" s="5">
        <v>1</v>
      </c>
      <c r="B80" s="5" t="s">
        <v>80</v>
      </c>
      <c r="C80" s="5">
        <f>INDEX(ATS!$B:$V,MATCH('2) Order Form'!$V80,ATS!$U:$U,0),1)</f>
        <v>840102</v>
      </c>
      <c r="D80" s="5" t="str">
        <f>INDEX(ATS!$B:$V,MATCH('2) Order Form'!$V80,ATS!$U:$U,0),2)</f>
        <v>Igniter 2Vi MIPS Helmet</v>
      </c>
      <c r="E80" s="16" t="str">
        <f>INDEX(ATS!$B:$V,MATCH('2) Order Form'!$V80,ATS!$U:$U,0),4)</f>
        <v>MBRWH-LXL</v>
      </c>
      <c r="F80" s="16" t="str">
        <f>INDEX(ATS!$B:$V,MATCH('2) Order Form'!$V80,ATS!$U:$U,0),5)</f>
        <v xml:space="preserve">Matte Bronco White </v>
      </c>
      <c r="G80" s="43" t="str">
        <f>INDEX(ATS!$B:$V,MATCH('2) Order Form'!$V80,ATS!$U:$U,0),6)</f>
        <v>LXL</v>
      </c>
      <c r="H80" s="43">
        <f>IFERROR(VLOOKUP(C80,EAN!$K:$O,5,FALSE),0)</f>
        <v>1</v>
      </c>
      <c r="I80" s="59">
        <v>0</v>
      </c>
      <c r="J80" s="60">
        <f>IFERROR(VLOOKUP(V80,ATS!$U:$V,2,FALSE),0)</f>
        <v>126</v>
      </c>
      <c r="K80" s="29" t="str">
        <f t="shared" si="21"/>
        <v>50+</v>
      </c>
      <c r="L80" s="29">
        <f>IFERROR(VLOOKUP(V80,ATS!$U:$W,3,FALSE),0)</f>
        <v>126</v>
      </c>
      <c r="M80" s="29" t="str">
        <f t="shared" si="22"/>
        <v>50+</v>
      </c>
      <c r="N80" s="61">
        <v>0</v>
      </c>
      <c r="O80" s="62">
        <f t="shared" si="20"/>
        <v>0</v>
      </c>
      <c r="P80" s="63">
        <f>VLOOKUP($C80,Prices!$A$3:$R$1996,MATCH('2) Order Form'!P$8,Prices!$A$2:$R$2,0),FALSE)</f>
        <v>125</v>
      </c>
      <c r="Q80" s="64">
        <f>VLOOKUP($C80,Prices!$A$3:$R$1996,MATCH('2) Order Form'!Q$8,Prices!$A$2:$R$2,0),FALSE)</f>
        <v>249</v>
      </c>
      <c r="R80" s="65">
        <f t="shared" si="23"/>
        <v>0</v>
      </c>
      <c r="S80" s="66">
        <f t="shared" si="24"/>
        <v>0</v>
      </c>
      <c r="T80" s="64">
        <f t="shared" si="25"/>
        <v>0</v>
      </c>
      <c r="U80" s="97"/>
      <c r="V80" s="28">
        <v>7048652832504</v>
      </c>
      <c r="W80" s="25"/>
      <c r="X80" s="94">
        <f t="shared" si="26"/>
        <v>0</v>
      </c>
      <c r="Y80" s="70">
        <f t="shared" ca="1" si="27"/>
        <v>0</v>
      </c>
      <c r="Z80" s="70">
        <f t="shared" ca="1" si="28"/>
        <v>3</v>
      </c>
      <c r="AA80" s="70">
        <f t="shared" ca="1" si="29"/>
        <v>0</v>
      </c>
      <c r="AB80" s="70">
        <f t="shared" ca="1" si="30"/>
        <v>0</v>
      </c>
      <c r="AC80" s="91" t="str">
        <f t="shared" si="31"/>
        <v xml:space="preserve">840102Matte Bronco White </v>
      </c>
      <c r="AD80" s="91">
        <f t="shared" si="32"/>
        <v>840102</v>
      </c>
      <c r="AE80" s="71" t="str">
        <f>INDEX(ATS!$B:$V,MATCH('2) Order Form'!$V80,ATS!$U:$U,0),7)</f>
        <v>Active</v>
      </c>
    </row>
    <row r="81" spans="1:31" ht="16.5" customHeight="1">
      <c r="A81" s="5">
        <v>1</v>
      </c>
      <c r="B81" s="5" t="s">
        <v>80</v>
      </c>
      <c r="C81" s="5">
        <f>INDEX(ATS!$B:$V,MATCH('2) Order Form'!$V81,ATS!$U:$U,0),1)</f>
        <v>840102</v>
      </c>
      <c r="D81" s="5" t="str">
        <f>INDEX(ATS!$B:$V,MATCH('2) Order Form'!$V81,ATS!$U:$U,0),2)</f>
        <v>Igniter 2Vi MIPS Helmet</v>
      </c>
      <c r="E81" s="16" t="str">
        <f>INDEX(ATS!$B:$V,MATCH('2) Order Form'!$V81,ATS!$U:$U,0),4)</f>
        <v>MBUOE-SM</v>
      </c>
      <c r="F81" s="16" t="str">
        <f>INDEX(ATS!$B:$V,MATCH('2) Order Form'!$V81,ATS!$U:$U,0),5)</f>
        <v xml:space="preserve">Matte Burning Orange </v>
      </c>
      <c r="G81" s="43" t="str">
        <f>INDEX(ATS!$B:$V,MATCH('2) Order Form'!$V81,ATS!$U:$U,0),6)</f>
        <v>SM</v>
      </c>
      <c r="H81" s="43">
        <f>IFERROR(VLOOKUP(C81,EAN!$K:$O,5,FALSE),0)</f>
        <v>1</v>
      </c>
      <c r="I81" s="59">
        <v>0</v>
      </c>
      <c r="J81" s="60">
        <f>IFERROR(VLOOKUP(V81,ATS!$U:$V,2,FALSE),0)</f>
        <v>71</v>
      </c>
      <c r="K81" s="29" t="str">
        <f t="shared" si="21"/>
        <v>50+</v>
      </c>
      <c r="L81" s="29">
        <f>IFERROR(VLOOKUP(V81,ATS!$U:$W,3,FALSE),0)</f>
        <v>71</v>
      </c>
      <c r="M81" s="29" t="str">
        <f t="shared" si="22"/>
        <v>50+</v>
      </c>
      <c r="N81" s="61">
        <v>0</v>
      </c>
      <c r="O81" s="62">
        <f t="shared" si="20"/>
        <v>0</v>
      </c>
      <c r="P81" s="63">
        <f>VLOOKUP($C81,Prices!$A$3:$R$1996,MATCH('2) Order Form'!P$8,Prices!$A$2:$R$2,0),FALSE)</f>
        <v>125</v>
      </c>
      <c r="Q81" s="64">
        <f>VLOOKUP($C81,Prices!$A$3:$R$1996,MATCH('2) Order Form'!Q$8,Prices!$A$2:$R$2,0),FALSE)</f>
        <v>249</v>
      </c>
      <c r="R81" s="65">
        <f t="shared" si="23"/>
        <v>0</v>
      </c>
      <c r="S81" s="66">
        <f t="shared" si="24"/>
        <v>0</v>
      </c>
      <c r="T81" s="64">
        <f t="shared" si="25"/>
        <v>0</v>
      </c>
      <c r="U81" s="97"/>
      <c r="V81" s="28">
        <v>7048652832559</v>
      </c>
      <c r="W81" s="25"/>
      <c r="X81" s="94">
        <f t="shared" si="26"/>
        <v>0</v>
      </c>
      <c r="Y81" s="70">
        <f t="shared" ca="1" si="27"/>
        <v>0</v>
      </c>
      <c r="Z81" s="70">
        <f t="shared" ca="1" si="28"/>
        <v>3</v>
      </c>
      <c r="AA81" s="70">
        <f t="shared" ca="1" si="29"/>
        <v>0</v>
      </c>
      <c r="AB81" s="70">
        <f t="shared" ca="1" si="30"/>
        <v>1</v>
      </c>
      <c r="AC81" s="91" t="str">
        <f t="shared" si="31"/>
        <v xml:space="preserve">840102Matte Burning Orange </v>
      </c>
      <c r="AD81" s="91">
        <f t="shared" si="32"/>
        <v>840102</v>
      </c>
      <c r="AE81" s="71" t="str">
        <f>INDEX(ATS!$B:$V,MATCH('2) Order Form'!$V81,ATS!$U:$U,0),7)</f>
        <v>Stock</v>
      </c>
    </row>
    <row r="82" spans="1:31" ht="16.5" customHeight="1">
      <c r="A82" s="5">
        <v>1</v>
      </c>
      <c r="B82" s="5" t="s">
        <v>80</v>
      </c>
      <c r="C82" s="5">
        <f>INDEX(ATS!$B:$V,MATCH('2) Order Form'!$V82,ATS!$U:$U,0),1)</f>
        <v>840102</v>
      </c>
      <c r="D82" s="5" t="str">
        <f>INDEX(ATS!$B:$V,MATCH('2) Order Form'!$V82,ATS!$U:$U,0),2)</f>
        <v>Igniter 2Vi MIPS Helmet</v>
      </c>
      <c r="E82" s="16" t="str">
        <f>INDEX(ATS!$B:$V,MATCH('2) Order Form'!$V82,ATS!$U:$U,0),4)</f>
        <v>MBUOE-ML</v>
      </c>
      <c r="F82" s="16" t="str">
        <f>INDEX(ATS!$B:$V,MATCH('2) Order Form'!$V82,ATS!$U:$U,0),5)</f>
        <v xml:space="preserve">Matte Burning Orange </v>
      </c>
      <c r="G82" s="43" t="str">
        <f>INDEX(ATS!$B:$V,MATCH('2) Order Form'!$V82,ATS!$U:$U,0),6)</f>
        <v>ML</v>
      </c>
      <c r="H82" s="43">
        <f>IFERROR(VLOOKUP(C82,EAN!$K:$O,5,FALSE),0)</f>
        <v>1</v>
      </c>
      <c r="I82" s="59">
        <v>0</v>
      </c>
      <c r="J82" s="60">
        <f>IFERROR(VLOOKUP(V82,ATS!$U:$V,2,FALSE),0)</f>
        <v>0</v>
      </c>
      <c r="K82" s="29" t="str">
        <f t="shared" si="21"/>
        <v>0</v>
      </c>
      <c r="L82" s="29">
        <f>IFERROR(VLOOKUP(V82,ATS!$U:$W,3,FALSE),0)</f>
        <v>0</v>
      </c>
      <c r="M82" s="29" t="str">
        <f t="shared" si="22"/>
        <v>0</v>
      </c>
      <c r="N82" s="61">
        <v>0</v>
      </c>
      <c r="O82" s="62">
        <f t="shared" si="20"/>
        <v>0</v>
      </c>
      <c r="P82" s="63">
        <f>VLOOKUP($C82,Prices!$A$3:$R$1996,MATCH('2) Order Form'!P$8,Prices!$A$2:$R$2,0),FALSE)</f>
        <v>125</v>
      </c>
      <c r="Q82" s="64">
        <f>VLOOKUP($C82,Prices!$A$3:$R$1996,MATCH('2) Order Form'!Q$8,Prices!$A$2:$R$2,0),FALSE)</f>
        <v>249</v>
      </c>
      <c r="R82" s="65">
        <f t="shared" si="23"/>
        <v>0</v>
      </c>
      <c r="S82" s="66">
        <f t="shared" si="24"/>
        <v>0</v>
      </c>
      <c r="T82" s="64">
        <f t="shared" si="25"/>
        <v>0</v>
      </c>
      <c r="U82" s="97"/>
      <c r="V82" s="28">
        <v>7048652832542</v>
      </c>
      <c r="W82" s="25"/>
      <c r="X82" s="94">
        <f t="shared" si="26"/>
        <v>0</v>
      </c>
      <c r="Y82" s="70">
        <f t="shared" ca="1" si="27"/>
        <v>0</v>
      </c>
      <c r="Z82" s="70">
        <f t="shared" ca="1" si="28"/>
        <v>3</v>
      </c>
      <c r="AA82" s="70">
        <f t="shared" ca="1" si="29"/>
        <v>0</v>
      </c>
      <c r="AB82" s="70">
        <f t="shared" ca="1" si="30"/>
        <v>0</v>
      </c>
      <c r="AC82" s="91" t="str">
        <f t="shared" si="31"/>
        <v xml:space="preserve">840102Matte Burning Orange </v>
      </c>
      <c r="AD82" s="91">
        <f t="shared" si="32"/>
        <v>840102</v>
      </c>
      <c r="AE82" s="71" t="str">
        <f>INDEX(ATS!$B:$V,MATCH('2) Order Form'!$V82,ATS!$U:$U,0),7)</f>
        <v>Stock</v>
      </c>
    </row>
    <row r="83" spans="1:31" ht="16.5" customHeight="1">
      <c r="A83" s="5">
        <v>1</v>
      </c>
      <c r="B83" s="5" t="s">
        <v>80</v>
      </c>
      <c r="C83" s="5">
        <f>INDEX(ATS!$B:$V,MATCH('2) Order Form'!$V83,ATS!$U:$U,0),1)</f>
        <v>840102</v>
      </c>
      <c r="D83" s="5" t="str">
        <f>INDEX(ATS!$B:$V,MATCH('2) Order Form'!$V83,ATS!$U:$U,0),2)</f>
        <v>Igniter 2Vi MIPS Helmet</v>
      </c>
      <c r="E83" s="16" t="str">
        <f>INDEX(ATS!$B:$V,MATCH('2) Order Form'!$V83,ATS!$U:$U,0),4)</f>
        <v>MBUOE-LXL</v>
      </c>
      <c r="F83" s="16" t="str">
        <f>INDEX(ATS!$B:$V,MATCH('2) Order Form'!$V83,ATS!$U:$U,0),5)</f>
        <v xml:space="preserve">Matte Burning Orange </v>
      </c>
      <c r="G83" s="43" t="str">
        <f>INDEX(ATS!$B:$V,MATCH('2) Order Form'!$V83,ATS!$U:$U,0),6)</f>
        <v>LXL</v>
      </c>
      <c r="H83" s="43">
        <f>IFERROR(VLOOKUP(C83,EAN!$K:$O,5,FALSE),0)</f>
        <v>1</v>
      </c>
      <c r="I83" s="59">
        <v>0</v>
      </c>
      <c r="J83" s="60">
        <f>IFERROR(VLOOKUP(V83,ATS!$U:$V,2,FALSE),0)</f>
        <v>0</v>
      </c>
      <c r="K83" s="29" t="str">
        <f t="shared" si="21"/>
        <v>0</v>
      </c>
      <c r="L83" s="29">
        <f>IFERROR(VLOOKUP(V83,ATS!$U:$W,3,FALSE),0)</f>
        <v>0</v>
      </c>
      <c r="M83" s="29" t="str">
        <f t="shared" si="22"/>
        <v>0</v>
      </c>
      <c r="N83" s="61">
        <v>0</v>
      </c>
      <c r="O83" s="62">
        <f t="shared" si="20"/>
        <v>0</v>
      </c>
      <c r="P83" s="63">
        <f>VLOOKUP($C83,Prices!$A$3:$R$1996,MATCH('2) Order Form'!P$8,Prices!$A$2:$R$2,0),FALSE)</f>
        <v>125</v>
      </c>
      <c r="Q83" s="64">
        <f>VLOOKUP($C83,Prices!$A$3:$R$1996,MATCH('2) Order Form'!Q$8,Prices!$A$2:$R$2,0),FALSE)</f>
        <v>249</v>
      </c>
      <c r="R83" s="65">
        <f t="shared" si="23"/>
        <v>0</v>
      </c>
      <c r="S83" s="66">
        <f t="shared" si="24"/>
        <v>0</v>
      </c>
      <c r="T83" s="64">
        <f t="shared" si="25"/>
        <v>0</v>
      </c>
      <c r="U83" s="97"/>
      <c r="V83" s="28">
        <v>7048652832535</v>
      </c>
      <c r="W83" s="25"/>
      <c r="X83" s="94">
        <f t="shared" si="26"/>
        <v>0</v>
      </c>
      <c r="Y83" s="70">
        <f t="shared" ca="1" si="27"/>
        <v>0</v>
      </c>
      <c r="Z83" s="70">
        <f t="shared" ca="1" si="28"/>
        <v>3</v>
      </c>
      <c r="AA83" s="70">
        <f t="shared" ca="1" si="29"/>
        <v>0</v>
      </c>
      <c r="AB83" s="70">
        <f t="shared" ca="1" si="30"/>
        <v>0</v>
      </c>
      <c r="AC83" s="91" t="str">
        <f t="shared" si="31"/>
        <v xml:space="preserve">840102Matte Burning Orange </v>
      </c>
      <c r="AD83" s="91">
        <f t="shared" si="32"/>
        <v>840102</v>
      </c>
      <c r="AE83" s="71" t="str">
        <f>INDEX(ATS!$B:$V,MATCH('2) Order Form'!$V83,ATS!$U:$U,0),7)</f>
        <v>Stock</v>
      </c>
    </row>
    <row r="84" spans="1:31" ht="16.5" customHeight="1">
      <c r="A84" s="5">
        <v>1</v>
      </c>
      <c r="B84" s="5" t="s">
        <v>80</v>
      </c>
      <c r="C84" s="5">
        <f>INDEX(ATS!$B:$V,MATCH('2) Order Form'!$V84,ATS!$U:$U,0),1)</f>
        <v>840102</v>
      </c>
      <c r="D84" s="5" t="str">
        <f>INDEX(ATS!$B:$V,MATCH('2) Order Form'!$V84,ATS!$U:$U,0),2)</f>
        <v>Igniter 2Vi MIPS Helmet</v>
      </c>
      <c r="E84" s="16" t="str">
        <f>INDEX(ATS!$B:$V,MATCH('2) Order Form'!$V84,ATS!$U:$U,0),4)</f>
        <v>PANTH-SM</v>
      </c>
      <c r="F84" s="16" t="str">
        <f>INDEX(ATS!$B:$V,MATCH('2) Order Form'!$V84,ATS!$U:$U,0),5)</f>
        <v>Panther</v>
      </c>
      <c r="G84" s="43" t="str">
        <f>INDEX(ATS!$B:$V,MATCH('2) Order Form'!$V84,ATS!$U:$U,0),6)</f>
        <v>SM</v>
      </c>
      <c r="H84" s="43">
        <f>IFERROR(VLOOKUP(C84,EAN!$K:$O,5,FALSE),0)</f>
        <v>1</v>
      </c>
      <c r="I84" s="59">
        <v>0</v>
      </c>
      <c r="J84" s="60">
        <f>IFERROR(VLOOKUP(V84,ATS!$U:$V,2,FALSE),0)</f>
        <v>48</v>
      </c>
      <c r="K84" s="29">
        <f t="shared" si="21"/>
        <v>48</v>
      </c>
      <c r="L84" s="29">
        <f>IFERROR(VLOOKUP(V84,ATS!$U:$W,3,FALSE),0)</f>
        <v>48</v>
      </c>
      <c r="M84" s="29">
        <f t="shared" si="22"/>
        <v>48</v>
      </c>
      <c r="N84" s="61">
        <v>0</v>
      </c>
      <c r="O84" s="62">
        <f t="shared" si="20"/>
        <v>0</v>
      </c>
      <c r="P84" s="63">
        <f>VLOOKUP($C84,Prices!$A$3:$R$1996,MATCH('2) Order Form'!P$8,Prices!$A$2:$R$2,0),FALSE)</f>
        <v>125</v>
      </c>
      <c r="Q84" s="64">
        <f>VLOOKUP($C84,Prices!$A$3:$R$1996,MATCH('2) Order Form'!Q$8,Prices!$A$2:$R$2,0),FALSE)</f>
        <v>249</v>
      </c>
      <c r="R84" s="65">
        <f t="shared" si="23"/>
        <v>0</v>
      </c>
      <c r="S84" s="66">
        <f t="shared" si="24"/>
        <v>0</v>
      </c>
      <c r="T84" s="64">
        <f t="shared" si="25"/>
        <v>0</v>
      </c>
      <c r="U84" s="97"/>
      <c r="V84" s="28">
        <v>7048652966506</v>
      </c>
      <c r="W84" s="25"/>
      <c r="X84" s="94">
        <f t="shared" si="26"/>
        <v>0</v>
      </c>
      <c r="Y84" s="70">
        <f t="shared" ca="1" si="27"/>
        <v>0</v>
      </c>
      <c r="Z84" s="70">
        <f t="shared" ca="1" si="28"/>
        <v>3</v>
      </c>
      <c r="AA84" s="70">
        <f t="shared" ca="1" si="29"/>
        <v>0</v>
      </c>
      <c r="AB84" s="70">
        <f t="shared" ca="1" si="30"/>
        <v>1</v>
      </c>
      <c r="AC84" s="91" t="str">
        <f t="shared" si="31"/>
        <v>840102Panther</v>
      </c>
      <c r="AD84" s="91">
        <f t="shared" si="32"/>
        <v>840102</v>
      </c>
      <c r="AE84" s="71" t="str">
        <f>INDEX(ATS!$B:$V,MATCH('2) Order Form'!$V84,ATS!$U:$U,0),7)</f>
        <v>Stock</v>
      </c>
    </row>
    <row r="85" spans="1:31" ht="16.5" customHeight="1">
      <c r="A85" s="5">
        <v>1</v>
      </c>
      <c r="B85" s="5" t="s">
        <v>80</v>
      </c>
      <c r="C85" s="5">
        <f>INDEX(ATS!$B:$V,MATCH('2) Order Form'!$V85,ATS!$U:$U,0),1)</f>
        <v>840102</v>
      </c>
      <c r="D85" s="5" t="str">
        <f>INDEX(ATS!$B:$V,MATCH('2) Order Form'!$V85,ATS!$U:$U,0),2)</f>
        <v>Igniter 2Vi MIPS Helmet</v>
      </c>
      <c r="E85" s="16" t="str">
        <f>INDEX(ATS!$B:$V,MATCH('2) Order Form'!$V85,ATS!$U:$U,0),4)</f>
        <v>PANTH-ML</v>
      </c>
      <c r="F85" s="16" t="str">
        <f>INDEX(ATS!$B:$V,MATCH('2) Order Form'!$V85,ATS!$U:$U,0),5)</f>
        <v>Panther</v>
      </c>
      <c r="G85" s="43" t="str">
        <f>INDEX(ATS!$B:$V,MATCH('2) Order Form'!$V85,ATS!$U:$U,0),6)</f>
        <v>ML</v>
      </c>
      <c r="H85" s="43">
        <f>IFERROR(VLOOKUP(C85,EAN!$K:$O,5,FALSE),0)</f>
        <v>1</v>
      </c>
      <c r="I85" s="59">
        <v>0</v>
      </c>
      <c r="J85" s="60">
        <f>IFERROR(VLOOKUP(V85,ATS!$U:$V,2,FALSE),0)</f>
        <v>77</v>
      </c>
      <c r="K85" s="29" t="str">
        <f t="shared" si="21"/>
        <v>50+</v>
      </c>
      <c r="L85" s="29">
        <f>IFERROR(VLOOKUP(V85,ATS!$U:$W,3,FALSE),0)</f>
        <v>77</v>
      </c>
      <c r="M85" s="29" t="str">
        <f t="shared" si="22"/>
        <v>50+</v>
      </c>
      <c r="N85" s="61">
        <v>0</v>
      </c>
      <c r="O85" s="62">
        <f t="shared" si="20"/>
        <v>0</v>
      </c>
      <c r="P85" s="63">
        <f>VLOOKUP($C85,Prices!$A$3:$R$1996,MATCH('2) Order Form'!P$8,Prices!$A$2:$R$2,0),FALSE)</f>
        <v>125</v>
      </c>
      <c r="Q85" s="64">
        <f>VLOOKUP($C85,Prices!$A$3:$R$1996,MATCH('2) Order Form'!Q$8,Prices!$A$2:$R$2,0),FALSE)</f>
        <v>249</v>
      </c>
      <c r="R85" s="65">
        <f t="shared" si="23"/>
        <v>0</v>
      </c>
      <c r="S85" s="66">
        <f t="shared" si="24"/>
        <v>0</v>
      </c>
      <c r="T85" s="64">
        <f t="shared" si="25"/>
        <v>0</v>
      </c>
      <c r="U85" s="97"/>
      <c r="V85" s="28">
        <v>7048652966490</v>
      </c>
      <c r="W85" s="25"/>
      <c r="X85" s="94">
        <f t="shared" si="26"/>
        <v>0</v>
      </c>
      <c r="Y85" s="70">
        <f t="shared" ca="1" si="27"/>
        <v>0</v>
      </c>
      <c r="Z85" s="70">
        <f t="shared" ca="1" si="28"/>
        <v>3</v>
      </c>
      <c r="AA85" s="70">
        <f t="shared" ca="1" si="29"/>
        <v>0</v>
      </c>
      <c r="AB85" s="70">
        <f t="shared" ca="1" si="30"/>
        <v>0</v>
      </c>
      <c r="AC85" s="91" t="str">
        <f t="shared" si="31"/>
        <v>840102Panther</v>
      </c>
      <c r="AD85" s="91">
        <f t="shared" si="32"/>
        <v>840102</v>
      </c>
      <c r="AE85" s="71" t="str">
        <f>INDEX(ATS!$B:$V,MATCH('2) Order Form'!$V85,ATS!$U:$U,0),7)</f>
        <v>Stock</v>
      </c>
    </row>
    <row r="86" spans="1:31" ht="16.5" customHeight="1">
      <c r="A86" s="5">
        <v>1</v>
      </c>
      <c r="B86" s="5" t="s">
        <v>80</v>
      </c>
      <c r="C86" s="5">
        <f>INDEX(ATS!$B:$V,MATCH('2) Order Form'!$V86,ATS!$U:$U,0),1)</f>
        <v>840102</v>
      </c>
      <c r="D86" s="5" t="str">
        <f>INDEX(ATS!$B:$V,MATCH('2) Order Form'!$V86,ATS!$U:$U,0),2)</f>
        <v>Igniter 2Vi MIPS Helmet</v>
      </c>
      <c r="E86" s="16" t="str">
        <f>INDEX(ATS!$B:$V,MATCH('2) Order Form'!$V86,ATS!$U:$U,0),4)</f>
        <v>PANTH-LXL</v>
      </c>
      <c r="F86" s="16" t="str">
        <f>INDEX(ATS!$B:$V,MATCH('2) Order Form'!$V86,ATS!$U:$U,0),5)</f>
        <v>Panther</v>
      </c>
      <c r="G86" s="43" t="str">
        <f>INDEX(ATS!$B:$V,MATCH('2) Order Form'!$V86,ATS!$U:$U,0),6)</f>
        <v>LXL</v>
      </c>
      <c r="H86" s="43">
        <f>IFERROR(VLOOKUP(C86,EAN!$K:$O,5,FALSE),0)</f>
        <v>1</v>
      </c>
      <c r="I86" s="59">
        <v>0</v>
      </c>
      <c r="J86" s="60">
        <f>IFERROR(VLOOKUP(V86,ATS!$U:$V,2,FALSE),0)</f>
        <v>16</v>
      </c>
      <c r="K86" s="29">
        <f t="shared" si="21"/>
        <v>16</v>
      </c>
      <c r="L86" s="29">
        <f>IFERROR(VLOOKUP(V86,ATS!$U:$W,3,FALSE),0)</f>
        <v>16</v>
      </c>
      <c r="M86" s="29">
        <f t="shared" si="22"/>
        <v>16</v>
      </c>
      <c r="N86" s="61">
        <v>0</v>
      </c>
      <c r="O86" s="62">
        <f t="shared" si="20"/>
        <v>0</v>
      </c>
      <c r="P86" s="63">
        <f>VLOOKUP($C86,Prices!$A$3:$R$1996,MATCH('2) Order Form'!P$8,Prices!$A$2:$R$2,0),FALSE)</f>
        <v>125</v>
      </c>
      <c r="Q86" s="64">
        <f>VLOOKUP($C86,Prices!$A$3:$R$1996,MATCH('2) Order Form'!Q$8,Prices!$A$2:$R$2,0),FALSE)</f>
        <v>249</v>
      </c>
      <c r="R86" s="65">
        <f t="shared" si="23"/>
        <v>0</v>
      </c>
      <c r="S86" s="66">
        <f t="shared" si="24"/>
        <v>0</v>
      </c>
      <c r="T86" s="64">
        <f t="shared" si="25"/>
        <v>0</v>
      </c>
      <c r="U86" s="97"/>
      <c r="V86" s="28">
        <v>7048652966483</v>
      </c>
      <c r="W86" s="25"/>
      <c r="X86" s="94">
        <f t="shared" si="26"/>
        <v>0</v>
      </c>
      <c r="Y86" s="70">
        <f t="shared" ca="1" si="27"/>
        <v>0</v>
      </c>
      <c r="Z86" s="70">
        <f t="shared" ca="1" si="28"/>
        <v>3</v>
      </c>
      <c r="AA86" s="70">
        <f t="shared" ca="1" si="29"/>
        <v>0</v>
      </c>
      <c r="AB86" s="70">
        <f t="shared" ca="1" si="30"/>
        <v>0</v>
      </c>
      <c r="AC86" s="91" t="str">
        <f t="shared" si="31"/>
        <v>840102Panther</v>
      </c>
      <c r="AD86" s="91">
        <f t="shared" si="32"/>
        <v>840102</v>
      </c>
      <c r="AE86" s="71" t="str">
        <f>INDEX(ATS!$B:$V,MATCH('2) Order Form'!$V86,ATS!$U:$U,0),7)</f>
        <v>Stock</v>
      </c>
    </row>
    <row r="87" spans="1:31" ht="16.5" customHeight="1">
      <c r="A87" s="5">
        <v>1</v>
      </c>
      <c r="B87" s="5" t="s">
        <v>80</v>
      </c>
      <c r="C87" s="5">
        <f>INDEX(ATS!$B:$V,MATCH('2) Order Form'!$V87,ATS!$U:$U,0),1)</f>
        <v>840102</v>
      </c>
      <c r="D87" s="5" t="str">
        <f>INDEX(ATS!$B:$V,MATCH('2) Order Form'!$V87,ATS!$U:$U,0),2)</f>
        <v>Igniter 2Vi MIPS Helmet</v>
      </c>
      <c r="E87" s="16" t="str">
        <f>INDEX(ATS!$B:$V,MATCH('2) Order Form'!$V87,ATS!$U:$U,0),4)</f>
        <v>WOLND-SM</v>
      </c>
      <c r="F87" s="16" t="str">
        <f>INDEX(ATS!$B:$V,MATCH('2) Order Form'!$V87,ATS!$U:$U,0),5)</f>
        <v>Woodland</v>
      </c>
      <c r="G87" s="43" t="str">
        <f>INDEX(ATS!$B:$V,MATCH('2) Order Form'!$V87,ATS!$U:$U,0),6)</f>
        <v>SM</v>
      </c>
      <c r="H87" s="43">
        <f>IFERROR(VLOOKUP(C87,EAN!$K:$O,5,FALSE),0)</f>
        <v>1</v>
      </c>
      <c r="I87" s="59">
        <v>0</v>
      </c>
      <c r="J87" s="60">
        <f>IFERROR(VLOOKUP(V87,ATS!$U:$V,2,FALSE),0)</f>
        <v>44</v>
      </c>
      <c r="K87" s="29">
        <f t="shared" si="21"/>
        <v>44</v>
      </c>
      <c r="L87" s="29">
        <f>IFERROR(VLOOKUP(V87,ATS!$U:$W,3,FALSE),0)</f>
        <v>44</v>
      </c>
      <c r="M87" s="29">
        <f t="shared" si="22"/>
        <v>44</v>
      </c>
      <c r="N87" s="61">
        <v>0</v>
      </c>
      <c r="O87" s="62">
        <f t="shared" si="20"/>
        <v>0</v>
      </c>
      <c r="P87" s="63">
        <f>VLOOKUP($C87,Prices!$A$3:$R$1996,MATCH('2) Order Form'!P$8,Prices!$A$2:$R$2,0),FALSE)</f>
        <v>125</v>
      </c>
      <c r="Q87" s="64">
        <f>VLOOKUP($C87,Prices!$A$3:$R$1996,MATCH('2) Order Form'!Q$8,Prices!$A$2:$R$2,0),FALSE)</f>
        <v>249</v>
      </c>
      <c r="R87" s="65">
        <f t="shared" si="23"/>
        <v>0</v>
      </c>
      <c r="S87" s="66">
        <f t="shared" si="24"/>
        <v>0</v>
      </c>
      <c r="T87" s="64">
        <f t="shared" si="25"/>
        <v>0</v>
      </c>
      <c r="U87" s="97"/>
      <c r="V87" s="28">
        <v>7048652966537</v>
      </c>
      <c r="W87" s="25"/>
      <c r="X87" s="94">
        <f t="shared" si="26"/>
        <v>0</v>
      </c>
      <c r="Y87" s="70">
        <f t="shared" ca="1" si="27"/>
        <v>0</v>
      </c>
      <c r="Z87" s="70">
        <f t="shared" ca="1" si="28"/>
        <v>3</v>
      </c>
      <c r="AA87" s="70">
        <f t="shared" ca="1" si="29"/>
        <v>0</v>
      </c>
      <c r="AB87" s="70">
        <f t="shared" ca="1" si="30"/>
        <v>1</v>
      </c>
      <c r="AC87" s="91" t="str">
        <f t="shared" si="31"/>
        <v>840102Woodland</v>
      </c>
      <c r="AD87" s="91">
        <f t="shared" si="32"/>
        <v>840102</v>
      </c>
      <c r="AE87" s="71" t="str">
        <f>INDEX(ATS!$B:$V,MATCH('2) Order Form'!$V87,ATS!$U:$U,0),7)</f>
        <v>Active</v>
      </c>
    </row>
    <row r="88" spans="1:31" ht="16.5" customHeight="1">
      <c r="A88" s="5">
        <v>1</v>
      </c>
      <c r="B88" s="5" t="s">
        <v>80</v>
      </c>
      <c r="C88" s="5">
        <f>INDEX(ATS!$B:$V,MATCH('2) Order Form'!$V88,ATS!$U:$U,0),1)</f>
        <v>840102</v>
      </c>
      <c r="D88" s="5" t="str">
        <f>INDEX(ATS!$B:$V,MATCH('2) Order Form'!$V88,ATS!$U:$U,0),2)</f>
        <v>Igniter 2Vi MIPS Helmet</v>
      </c>
      <c r="E88" s="16" t="str">
        <f>INDEX(ATS!$B:$V,MATCH('2) Order Form'!$V88,ATS!$U:$U,0),4)</f>
        <v>WOLND-ML</v>
      </c>
      <c r="F88" s="16" t="str">
        <f>INDEX(ATS!$B:$V,MATCH('2) Order Form'!$V88,ATS!$U:$U,0),5)</f>
        <v>Woodland</v>
      </c>
      <c r="G88" s="43" t="str">
        <f>INDEX(ATS!$B:$V,MATCH('2) Order Form'!$V88,ATS!$U:$U,0),6)</f>
        <v>ML</v>
      </c>
      <c r="H88" s="43">
        <f>IFERROR(VLOOKUP(C88,EAN!$K:$O,5,FALSE),0)</f>
        <v>1</v>
      </c>
      <c r="I88" s="59">
        <v>0</v>
      </c>
      <c r="J88" s="60">
        <f>IFERROR(VLOOKUP(V88,ATS!$U:$V,2,FALSE),0)</f>
        <v>10</v>
      </c>
      <c r="K88" s="29">
        <f t="shared" si="21"/>
        <v>10</v>
      </c>
      <c r="L88" s="29">
        <f>IFERROR(VLOOKUP(V88,ATS!$U:$W,3,FALSE),0)</f>
        <v>10</v>
      </c>
      <c r="M88" s="29">
        <f t="shared" si="22"/>
        <v>10</v>
      </c>
      <c r="N88" s="61">
        <v>0</v>
      </c>
      <c r="O88" s="62">
        <f t="shared" si="20"/>
        <v>0</v>
      </c>
      <c r="P88" s="63">
        <f>VLOOKUP($C88,Prices!$A$3:$R$1996,MATCH('2) Order Form'!P$8,Prices!$A$2:$R$2,0),FALSE)</f>
        <v>125</v>
      </c>
      <c r="Q88" s="64">
        <f>VLOOKUP($C88,Prices!$A$3:$R$1996,MATCH('2) Order Form'!Q$8,Prices!$A$2:$R$2,0),FALSE)</f>
        <v>249</v>
      </c>
      <c r="R88" s="65">
        <f t="shared" si="23"/>
        <v>0</v>
      </c>
      <c r="S88" s="66">
        <f t="shared" si="24"/>
        <v>0</v>
      </c>
      <c r="T88" s="64">
        <f t="shared" si="25"/>
        <v>0</v>
      </c>
      <c r="U88" s="97"/>
      <c r="V88" s="28">
        <v>7048652966520</v>
      </c>
      <c r="W88" s="25"/>
      <c r="X88" s="94">
        <f t="shared" si="26"/>
        <v>0</v>
      </c>
      <c r="Y88" s="70">
        <f t="shared" ca="1" si="27"/>
        <v>0</v>
      </c>
      <c r="Z88" s="70">
        <f t="shared" ca="1" si="28"/>
        <v>3</v>
      </c>
      <c r="AA88" s="70">
        <f t="shared" ca="1" si="29"/>
        <v>0</v>
      </c>
      <c r="AB88" s="70">
        <f t="shared" ca="1" si="30"/>
        <v>0</v>
      </c>
      <c r="AC88" s="91" t="str">
        <f t="shared" si="31"/>
        <v>840102Woodland</v>
      </c>
      <c r="AD88" s="91">
        <f t="shared" si="32"/>
        <v>840102</v>
      </c>
      <c r="AE88" s="71" t="str">
        <f>INDEX(ATS!$B:$V,MATCH('2) Order Form'!$V88,ATS!$U:$U,0),7)</f>
        <v>Active</v>
      </c>
    </row>
    <row r="89" spans="1:31" ht="16.5" customHeight="1">
      <c r="A89" s="5">
        <v>1</v>
      </c>
      <c r="B89" s="5" t="s">
        <v>80</v>
      </c>
      <c r="C89" s="5">
        <f>INDEX(ATS!$B:$V,MATCH('2) Order Form'!$V89,ATS!$U:$U,0),1)</f>
        <v>840102</v>
      </c>
      <c r="D89" s="5" t="str">
        <f>INDEX(ATS!$B:$V,MATCH('2) Order Form'!$V89,ATS!$U:$U,0),2)</f>
        <v>Igniter 2Vi MIPS Helmet</v>
      </c>
      <c r="E89" s="16" t="str">
        <f>INDEX(ATS!$B:$V,MATCH('2) Order Form'!$V89,ATS!$U:$U,0),4)</f>
        <v>WOLND-LXL</v>
      </c>
      <c r="F89" s="16" t="str">
        <f>INDEX(ATS!$B:$V,MATCH('2) Order Form'!$V89,ATS!$U:$U,0),5)</f>
        <v>Woodland</v>
      </c>
      <c r="G89" s="43" t="str">
        <f>INDEX(ATS!$B:$V,MATCH('2) Order Form'!$V89,ATS!$U:$U,0),6)</f>
        <v>LXL</v>
      </c>
      <c r="H89" s="43">
        <f>IFERROR(VLOOKUP(C89,EAN!$K:$O,5,FALSE),0)</f>
        <v>1</v>
      </c>
      <c r="I89" s="59">
        <v>0</v>
      </c>
      <c r="J89" s="60">
        <f>IFERROR(VLOOKUP(V89,ATS!$U:$V,2,FALSE),0)</f>
        <v>85</v>
      </c>
      <c r="K89" s="29" t="str">
        <f t="shared" si="21"/>
        <v>50+</v>
      </c>
      <c r="L89" s="29">
        <f>IFERROR(VLOOKUP(V89,ATS!$U:$W,3,FALSE),0)</f>
        <v>85</v>
      </c>
      <c r="M89" s="29" t="str">
        <f t="shared" si="22"/>
        <v>50+</v>
      </c>
      <c r="N89" s="61">
        <v>0</v>
      </c>
      <c r="O89" s="62">
        <f t="shared" si="20"/>
        <v>0</v>
      </c>
      <c r="P89" s="63">
        <f>VLOOKUP($C89,Prices!$A$3:$R$1996,MATCH('2) Order Form'!P$8,Prices!$A$2:$R$2,0),FALSE)</f>
        <v>125</v>
      </c>
      <c r="Q89" s="64">
        <f>VLOOKUP($C89,Prices!$A$3:$R$1996,MATCH('2) Order Form'!Q$8,Prices!$A$2:$R$2,0),FALSE)</f>
        <v>249</v>
      </c>
      <c r="R89" s="65">
        <f t="shared" si="23"/>
        <v>0</v>
      </c>
      <c r="S89" s="66">
        <f t="shared" si="24"/>
        <v>0</v>
      </c>
      <c r="T89" s="64">
        <f t="shared" si="25"/>
        <v>0</v>
      </c>
      <c r="U89" s="97"/>
      <c r="V89" s="28">
        <v>7048652966513</v>
      </c>
      <c r="W89" s="25"/>
      <c r="X89" s="94">
        <f t="shared" si="26"/>
        <v>0</v>
      </c>
      <c r="Y89" s="70">
        <f t="shared" ca="1" si="27"/>
        <v>0</v>
      </c>
      <c r="Z89" s="70">
        <f t="shared" ca="1" si="28"/>
        <v>3</v>
      </c>
      <c r="AA89" s="70">
        <f t="shared" ca="1" si="29"/>
        <v>0</v>
      </c>
      <c r="AB89" s="70">
        <f t="shared" ca="1" si="30"/>
        <v>0</v>
      </c>
      <c r="AC89" s="91" t="str">
        <f t="shared" si="31"/>
        <v>840102Woodland</v>
      </c>
      <c r="AD89" s="91">
        <f t="shared" si="32"/>
        <v>840102</v>
      </c>
      <c r="AE89" s="71" t="str">
        <f>INDEX(ATS!$B:$V,MATCH('2) Order Form'!$V89,ATS!$U:$U,0),7)</f>
        <v>Active</v>
      </c>
    </row>
    <row r="90" spans="1:31" ht="16.5" customHeight="1">
      <c r="A90" s="5">
        <v>1</v>
      </c>
      <c r="B90" s="5" t="s">
        <v>80</v>
      </c>
      <c r="C90" s="5">
        <f>INDEX(ATS!$B:$V,MATCH('2) Order Form'!$V90,ATS!$U:$U,0),1)</f>
        <v>840084</v>
      </c>
      <c r="D90" s="5" t="str">
        <f>INDEX(ATS!$B:$V,MATCH('2) Order Form'!$V90,ATS!$U:$U,0),2)</f>
        <v>Ascender Mips Helmet</v>
      </c>
      <c r="E90" s="16" t="str">
        <f>INDEX(ATS!$B:$V,MATCH('2) Order Form'!$V90,ATS!$U:$U,0),4)</f>
        <v>DTBLK-SM</v>
      </c>
      <c r="F90" s="16" t="str">
        <f>INDEX(ATS!$B:$V,MATCH('2) Order Form'!$V90,ATS!$U:$U,0),5)</f>
        <v>Dirt Black</v>
      </c>
      <c r="G90" s="43" t="str">
        <f>INDEX(ATS!$B:$V,MATCH('2) Order Form'!$V90,ATS!$U:$U,0),6)</f>
        <v>SM</v>
      </c>
      <c r="H90" s="43">
        <f>IFERROR(VLOOKUP(C90,EAN!$K:$O,5,FALSE),0)</f>
        <v>1</v>
      </c>
      <c r="I90" s="59">
        <v>0</v>
      </c>
      <c r="J90" s="60">
        <f>IFERROR(VLOOKUP(V90,ATS!$U:$V,2,FALSE),0)</f>
        <v>19</v>
      </c>
      <c r="K90" s="29">
        <f t="shared" si="21"/>
        <v>19</v>
      </c>
      <c r="L90" s="29">
        <f>IFERROR(VLOOKUP(V90,ATS!$U:$W,3,FALSE),0)</f>
        <v>19</v>
      </c>
      <c r="M90" s="29">
        <f t="shared" si="22"/>
        <v>19</v>
      </c>
      <c r="N90" s="61">
        <v>0</v>
      </c>
      <c r="O90" s="62">
        <f t="shared" ref="O90:O114" si="33">IF(N90&lt;&gt;0,N90,$P$5)</f>
        <v>0</v>
      </c>
      <c r="P90" s="63">
        <f>VLOOKUP($C90,Prices!$A$3:$R$1996,MATCH('2) Order Form'!P$8,Prices!$A$2:$R$2,0),FALSE)</f>
        <v>115</v>
      </c>
      <c r="Q90" s="64">
        <f>VLOOKUP($C90,Prices!$A$3:$R$1996,MATCH('2) Order Form'!Q$8,Prices!$A$2:$R$2,0),FALSE)</f>
        <v>229</v>
      </c>
      <c r="R90" s="65">
        <f t="shared" si="23"/>
        <v>0</v>
      </c>
      <c r="S90" s="66">
        <f t="shared" si="24"/>
        <v>0</v>
      </c>
      <c r="T90" s="64">
        <f t="shared" si="25"/>
        <v>0</v>
      </c>
      <c r="U90" s="97"/>
      <c r="V90" s="28">
        <v>7048652463456</v>
      </c>
      <c r="W90" s="25"/>
      <c r="X90" s="94">
        <f t="shared" si="26"/>
        <v>0</v>
      </c>
      <c r="Y90" s="70">
        <f t="shared" ca="1" si="27"/>
        <v>0</v>
      </c>
      <c r="Z90" s="70">
        <f t="shared" ca="1" si="28"/>
        <v>4</v>
      </c>
      <c r="AA90" s="70">
        <f t="shared" ca="1" si="29"/>
        <v>1</v>
      </c>
      <c r="AB90" s="70">
        <f t="shared" ca="1" si="30"/>
        <v>1</v>
      </c>
      <c r="AC90" s="91" t="str">
        <f t="shared" si="31"/>
        <v>840084Dirt Black</v>
      </c>
      <c r="AD90" s="91">
        <f t="shared" si="32"/>
        <v>840084</v>
      </c>
      <c r="AE90" s="71" t="str">
        <f>INDEX(ATS!$B:$V,MATCH('2) Order Form'!$V90,ATS!$U:$U,0),7)</f>
        <v>Active</v>
      </c>
    </row>
    <row r="91" spans="1:31" ht="16.5" customHeight="1">
      <c r="A91" s="5">
        <v>1</v>
      </c>
      <c r="B91" s="5" t="s">
        <v>80</v>
      </c>
      <c r="C91" s="5">
        <f>INDEX(ATS!$B:$V,MATCH('2) Order Form'!$V91,ATS!$U:$U,0),1)</f>
        <v>840084</v>
      </c>
      <c r="D91" s="5" t="str">
        <f>INDEX(ATS!$B:$V,MATCH('2) Order Form'!$V91,ATS!$U:$U,0),2)</f>
        <v>Ascender Mips Helmet</v>
      </c>
      <c r="E91" s="16" t="str">
        <f>INDEX(ATS!$B:$V,MATCH('2) Order Form'!$V91,ATS!$U:$U,0),4)</f>
        <v>DTBLK-ML</v>
      </c>
      <c r="F91" s="16" t="str">
        <f>INDEX(ATS!$B:$V,MATCH('2) Order Form'!$V91,ATS!$U:$U,0),5)</f>
        <v>Dirt Black</v>
      </c>
      <c r="G91" s="43" t="str">
        <f>INDEX(ATS!$B:$V,MATCH('2) Order Form'!$V91,ATS!$U:$U,0),6)</f>
        <v>ML</v>
      </c>
      <c r="H91" s="43">
        <f>IFERROR(VLOOKUP(C91,EAN!$K:$O,5,FALSE),0)</f>
        <v>1</v>
      </c>
      <c r="I91" s="59">
        <v>0</v>
      </c>
      <c r="J91" s="60">
        <f>IFERROR(VLOOKUP(V91,ATS!$U:$V,2,FALSE),0)</f>
        <v>56</v>
      </c>
      <c r="K91" s="29" t="str">
        <f t="shared" si="21"/>
        <v>50+</v>
      </c>
      <c r="L91" s="29">
        <f>IFERROR(VLOOKUP(V91,ATS!$U:$W,3,FALSE),0)</f>
        <v>56</v>
      </c>
      <c r="M91" s="29" t="str">
        <f t="shared" si="22"/>
        <v>50+</v>
      </c>
      <c r="N91" s="61">
        <v>0</v>
      </c>
      <c r="O91" s="62">
        <f t="shared" si="33"/>
        <v>0</v>
      </c>
      <c r="P91" s="63">
        <f>VLOOKUP($C91,Prices!$A$3:$R$1996,MATCH('2) Order Form'!P$8,Prices!$A$2:$R$2,0),FALSE)</f>
        <v>115</v>
      </c>
      <c r="Q91" s="64">
        <f>VLOOKUP($C91,Prices!$A$3:$R$1996,MATCH('2) Order Form'!Q$8,Prices!$A$2:$R$2,0),FALSE)</f>
        <v>229</v>
      </c>
      <c r="R91" s="65">
        <f t="shared" si="23"/>
        <v>0</v>
      </c>
      <c r="S91" s="66">
        <f t="shared" si="24"/>
        <v>0</v>
      </c>
      <c r="T91" s="64">
        <f t="shared" si="25"/>
        <v>0</v>
      </c>
      <c r="U91" s="97"/>
      <c r="V91" s="28">
        <v>7048652463449</v>
      </c>
      <c r="W91" s="25"/>
      <c r="X91" s="94">
        <f t="shared" si="26"/>
        <v>0</v>
      </c>
      <c r="Y91" s="70">
        <f t="shared" ca="1" si="27"/>
        <v>0</v>
      </c>
      <c r="Z91" s="70">
        <f t="shared" ca="1" si="28"/>
        <v>4</v>
      </c>
      <c r="AA91" s="70">
        <f t="shared" ca="1" si="29"/>
        <v>0</v>
      </c>
      <c r="AB91" s="70">
        <f t="shared" ca="1" si="30"/>
        <v>0</v>
      </c>
      <c r="AC91" s="91" t="str">
        <f t="shared" si="31"/>
        <v>840084Dirt Black</v>
      </c>
      <c r="AD91" s="91">
        <f t="shared" si="32"/>
        <v>840084</v>
      </c>
      <c r="AE91" s="71" t="str">
        <f>INDEX(ATS!$B:$V,MATCH('2) Order Form'!$V91,ATS!$U:$U,0),7)</f>
        <v>Active</v>
      </c>
    </row>
    <row r="92" spans="1:31" ht="16.5" customHeight="1">
      <c r="A92" s="5">
        <v>1</v>
      </c>
      <c r="B92" s="5" t="s">
        <v>80</v>
      </c>
      <c r="C92" s="5">
        <f>INDEX(ATS!$B:$V,MATCH('2) Order Form'!$V92,ATS!$U:$U,0),1)</f>
        <v>840084</v>
      </c>
      <c r="D92" s="5" t="str">
        <f>INDEX(ATS!$B:$V,MATCH('2) Order Form'!$V92,ATS!$U:$U,0),2)</f>
        <v>Ascender Mips Helmet</v>
      </c>
      <c r="E92" s="16" t="str">
        <f>INDEX(ATS!$B:$V,MATCH('2) Order Form'!$V92,ATS!$U:$U,0),4)</f>
        <v>DTBLK-LXL</v>
      </c>
      <c r="F92" s="16" t="str">
        <f>INDEX(ATS!$B:$V,MATCH('2) Order Form'!$V92,ATS!$U:$U,0),5)</f>
        <v>Dirt Black</v>
      </c>
      <c r="G92" s="43" t="str">
        <f>INDEX(ATS!$B:$V,MATCH('2) Order Form'!$V92,ATS!$U:$U,0),6)</f>
        <v>LXL</v>
      </c>
      <c r="H92" s="43">
        <f>IFERROR(VLOOKUP(C92,EAN!$K:$O,5,FALSE),0)</f>
        <v>1</v>
      </c>
      <c r="I92" s="59">
        <v>0</v>
      </c>
      <c r="J92" s="60">
        <f>IFERROR(VLOOKUP(V92,ATS!$U:$V,2,FALSE),0)</f>
        <v>0</v>
      </c>
      <c r="K92" s="29" t="str">
        <f t="shared" si="21"/>
        <v>0</v>
      </c>
      <c r="L92" s="29">
        <f>IFERROR(VLOOKUP(V92,ATS!$U:$W,3,FALSE),0)</f>
        <v>0</v>
      </c>
      <c r="M92" s="29" t="str">
        <f t="shared" si="22"/>
        <v>0</v>
      </c>
      <c r="N92" s="61">
        <v>0</v>
      </c>
      <c r="O92" s="62">
        <f t="shared" si="33"/>
        <v>0</v>
      </c>
      <c r="P92" s="63">
        <f>VLOOKUP($C92,Prices!$A$3:$R$1996,MATCH('2) Order Form'!P$8,Prices!$A$2:$R$2,0),FALSE)</f>
        <v>115</v>
      </c>
      <c r="Q92" s="64">
        <f>VLOOKUP($C92,Prices!$A$3:$R$1996,MATCH('2) Order Form'!Q$8,Prices!$A$2:$R$2,0),FALSE)</f>
        <v>229</v>
      </c>
      <c r="R92" s="65">
        <f t="shared" ref="R92:R131" si="34">I92*P92</f>
        <v>0</v>
      </c>
      <c r="S92" s="66">
        <f t="shared" ref="S92:S131" si="35">R92*O92</f>
        <v>0</v>
      </c>
      <c r="T92" s="64">
        <f t="shared" ref="T92:T131" si="36">R92-S92</f>
        <v>0</v>
      </c>
      <c r="U92" s="97"/>
      <c r="V92" s="28">
        <v>7048652463432</v>
      </c>
      <c r="W92" s="25"/>
      <c r="X92" s="94">
        <f t="shared" si="26"/>
        <v>0</v>
      </c>
      <c r="Y92" s="70">
        <f t="shared" ca="1" si="27"/>
        <v>0</v>
      </c>
      <c r="Z92" s="70">
        <f t="shared" ca="1" si="28"/>
        <v>4</v>
      </c>
      <c r="AA92" s="70">
        <f t="shared" ca="1" si="29"/>
        <v>0</v>
      </c>
      <c r="AB92" s="70">
        <f t="shared" ca="1" si="30"/>
        <v>0</v>
      </c>
      <c r="AC92" s="91" t="str">
        <f t="shared" si="31"/>
        <v>840084Dirt Black</v>
      </c>
      <c r="AD92" s="91">
        <f t="shared" si="32"/>
        <v>840084</v>
      </c>
      <c r="AE92" s="71" t="str">
        <f>INDEX(ATS!$B:$V,MATCH('2) Order Form'!$V92,ATS!$U:$U,0),7)</f>
        <v>Active</v>
      </c>
    </row>
    <row r="93" spans="1:31" ht="16.5" customHeight="1">
      <c r="A93" s="5">
        <v>1</v>
      </c>
      <c r="B93" s="5" t="s">
        <v>80</v>
      </c>
      <c r="C93" s="5">
        <f>INDEX(ATS!$B:$V,MATCH('2) Order Form'!$V93,ATS!$U:$U,0),1)</f>
        <v>840084</v>
      </c>
      <c r="D93" s="5" t="str">
        <f>INDEX(ATS!$B:$V,MATCH('2) Order Form'!$V93,ATS!$U:$U,0),2)</f>
        <v>Ascender Mips Helmet</v>
      </c>
      <c r="E93" s="16" t="str">
        <f>INDEX(ATS!$B:$V,MATCH('2) Order Form'!$V93,ATS!$U:$U,0),4)</f>
        <v>MASEM-SM</v>
      </c>
      <c r="F93" s="16" t="str">
        <f>INDEX(ATS!$B:$V,MATCH('2) Order Form'!$V93,ATS!$U:$U,0),5)</f>
        <v>Matte Sea Metallic</v>
      </c>
      <c r="G93" s="43" t="str">
        <f>INDEX(ATS!$B:$V,MATCH('2) Order Form'!$V93,ATS!$U:$U,0),6)</f>
        <v>SM</v>
      </c>
      <c r="H93" s="43">
        <f>IFERROR(VLOOKUP(C93,EAN!$K:$O,5,FALSE),0)</f>
        <v>1</v>
      </c>
      <c r="I93" s="59">
        <v>0</v>
      </c>
      <c r="J93" s="60">
        <f>IFERROR(VLOOKUP(V93,ATS!$U:$V,2,FALSE),0)</f>
        <v>92</v>
      </c>
      <c r="K93" s="29" t="str">
        <f t="shared" ref="K93:K131" si="37">IF(J93=99999,"OPEN",IF(J93&gt;50,"50+",IF(J93&lt;=0,"0",J93)))</f>
        <v>50+</v>
      </c>
      <c r="L93" s="29">
        <f>IFERROR(VLOOKUP(V93,ATS!$U:$W,3,FALSE),0)</f>
        <v>92</v>
      </c>
      <c r="M93" s="29" t="str">
        <f t="shared" ref="M93:M131" si="38">IF(L93=99999,"OPEN",IF(L93&gt;50,"50+",IF(L93&lt;=0,"0",L93)))</f>
        <v>50+</v>
      </c>
      <c r="N93" s="61">
        <v>0</v>
      </c>
      <c r="O93" s="62">
        <f t="shared" si="33"/>
        <v>0</v>
      </c>
      <c r="P93" s="63">
        <f>VLOOKUP($C93,Prices!$A$3:$R$1996,MATCH('2) Order Form'!P$8,Prices!$A$2:$R$2,0),FALSE)</f>
        <v>115</v>
      </c>
      <c r="Q93" s="64">
        <f>VLOOKUP($C93,Prices!$A$3:$R$1996,MATCH('2) Order Form'!Q$8,Prices!$A$2:$R$2,0),FALSE)</f>
        <v>229</v>
      </c>
      <c r="R93" s="65">
        <f t="shared" si="34"/>
        <v>0</v>
      </c>
      <c r="S93" s="66">
        <f t="shared" si="35"/>
        <v>0</v>
      </c>
      <c r="T93" s="64">
        <f t="shared" si="36"/>
        <v>0</v>
      </c>
      <c r="U93" s="97"/>
      <c r="V93" s="28">
        <v>7048652823021</v>
      </c>
      <c r="W93" s="25"/>
      <c r="X93" s="94">
        <f t="shared" si="26"/>
        <v>0</v>
      </c>
      <c r="Y93" s="70">
        <f t="shared" ca="1" si="27"/>
        <v>0</v>
      </c>
      <c r="Z93" s="70">
        <f t="shared" ca="1" si="28"/>
        <v>4</v>
      </c>
      <c r="AA93" s="70">
        <f t="shared" ca="1" si="29"/>
        <v>0</v>
      </c>
      <c r="AB93" s="70">
        <f t="shared" ca="1" si="30"/>
        <v>1</v>
      </c>
      <c r="AC93" s="91" t="str">
        <f t="shared" si="31"/>
        <v>840084Matte Sea Metallic</v>
      </c>
      <c r="AD93" s="91">
        <f t="shared" si="32"/>
        <v>840084</v>
      </c>
      <c r="AE93" s="71" t="str">
        <f>INDEX(ATS!$B:$V,MATCH('2) Order Form'!$V93,ATS!$U:$U,0),7)</f>
        <v>Stock</v>
      </c>
    </row>
    <row r="94" spans="1:31" ht="16.5" customHeight="1">
      <c r="A94" s="5">
        <v>1</v>
      </c>
      <c r="B94" s="5" t="s">
        <v>80</v>
      </c>
      <c r="C94" s="5">
        <f>INDEX(ATS!$B:$V,MATCH('2) Order Form'!$V94,ATS!$U:$U,0),1)</f>
        <v>840084</v>
      </c>
      <c r="D94" s="5" t="str">
        <f>INDEX(ATS!$B:$V,MATCH('2) Order Form'!$V94,ATS!$U:$U,0),2)</f>
        <v>Ascender Mips Helmet</v>
      </c>
      <c r="E94" s="16" t="str">
        <f>INDEX(ATS!$B:$V,MATCH('2) Order Form'!$V94,ATS!$U:$U,0),4)</f>
        <v>MASEM-ML</v>
      </c>
      <c r="F94" s="16" t="str">
        <f>INDEX(ATS!$B:$V,MATCH('2) Order Form'!$V94,ATS!$U:$U,0),5)</f>
        <v>Matte Sea Metallic</v>
      </c>
      <c r="G94" s="43" t="str">
        <f>INDEX(ATS!$B:$V,MATCH('2) Order Form'!$V94,ATS!$U:$U,0),6)</f>
        <v>ML</v>
      </c>
      <c r="H94" s="43">
        <f>IFERROR(VLOOKUP(C94,EAN!$K:$O,5,FALSE),0)</f>
        <v>1</v>
      </c>
      <c r="I94" s="59">
        <v>0</v>
      </c>
      <c r="J94" s="60">
        <f>IFERROR(VLOOKUP(V94,ATS!$U:$V,2,FALSE),0)</f>
        <v>105</v>
      </c>
      <c r="K94" s="29" t="str">
        <f t="shared" si="37"/>
        <v>50+</v>
      </c>
      <c r="L94" s="29">
        <f>IFERROR(VLOOKUP(V94,ATS!$U:$W,3,FALSE),0)</f>
        <v>105</v>
      </c>
      <c r="M94" s="29" t="str">
        <f t="shared" si="38"/>
        <v>50+</v>
      </c>
      <c r="N94" s="61">
        <v>0</v>
      </c>
      <c r="O94" s="62">
        <f t="shared" ref="O94" si="39">IF(N94&lt;&gt;0,N94,$P$5)</f>
        <v>0</v>
      </c>
      <c r="P94" s="63">
        <f>VLOOKUP($C94,Prices!$A$3:$R$1996,MATCH('2) Order Form'!P$8,Prices!$A$2:$R$2,0),FALSE)</f>
        <v>115</v>
      </c>
      <c r="Q94" s="64">
        <f>VLOOKUP($C94,Prices!$A$3:$R$1996,MATCH('2) Order Form'!Q$8,Prices!$A$2:$R$2,0),FALSE)</f>
        <v>229</v>
      </c>
      <c r="R94" s="65">
        <f t="shared" si="34"/>
        <v>0</v>
      </c>
      <c r="S94" s="66">
        <f t="shared" si="35"/>
        <v>0</v>
      </c>
      <c r="T94" s="64">
        <f t="shared" si="36"/>
        <v>0</v>
      </c>
      <c r="U94" s="97"/>
      <c r="V94" s="28">
        <v>7048652823014</v>
      </c>
      <c r="W94" s="25"/>
      <c r="X94" s="94">
        <f t="shared" si="26"/>
        <v>0</v>
      </c>
      <c r="Y94" s="70">
        <f t="shared" ca="1" si="27"/>
        <v>0</v>
      </c>
      <c r="Z94" s="70">
        <f t="shared" ca="1" si="28"/>
        <v>4</v>
      </c>
      <c r="AA94" s="70">
        <f t="shared" ca="1" si="29"/>
        <v>0</v>
      </c>
      <c r="AB94" s="70">
        <f t="shared" ca="1" si="30"/>
        <v>0</v>
      </c>
      <c r="AC94" s="91" t="str">
        <f t="shared" si="31"/>
        <v>840084Matte Sea Metallic</v>
      </c>
      <c r="AD94" s="91">
        <f t="shared" si="32"/>
        <v>840084</v>
      </c>
      <c r="AE94" s="71" t="str">
        <f>INDEX(ATS!$B:$V,MATCH('2) Order Form'!$V94,ATS!$U:$U,0),7)</f>
        <v>Stock</v>
      </c>
    </row>
    <row r="95" spans="1:31" ht="16.5" customHeight="1">
      <c r="A95" s="5">
        <v>1</v>
      </c>
      <c r="B95" s="5" t="s">
        <v>80</v>
      </c>
      <c r="C95" s="5">
        <f>INDEX(ATS!$B:$V,MATCH('2) Order Form'!$V95,ATS!$U:$U,0),1)</f>
        <v>840084</v>
      </c>
      <c r="D95" s="5" t="str">
        <f>INDEX(ATS!$B:$V,MATCH('2) Order Form'!$V95,ATS!$U:$U,0),2)</f>
        <v>Ascender Mips Helmet</v>
      </c>
      <c r="E95" s="16" t="str">
        <f>INDEX(ATS!$B:$V,MATCH('2) Order Form'!$V95,ATS!$U:$U,0),4)</f>
        <v>MASEM-LXL</v>
      </c>
      <c r="F95" s="16" t="str">
        <f>INDEX(ATS!$B:$V,MATCH('2) Order Form'!$V95,ATS!$U:$U,0),5)</f>
        <v>Matte Sea Metallic</v>
      </c>
      <c r="G95" s="43" t="str">
        <f>INDEX(ATS!$B:$V,MATCH('2) Order Form'!$V95,ATS!$U:$U,0),6)</f>
        <v>LXL</v>
      </c>
      <c r="H95" s="43">
        <f>IFERROR(VLOOKUP(C95,EAN!$K:$O,5,FALSE),0)</f>
        <v>1</v>
      </c>
      <c r="I95" s="59">
        <v>0</v>
      </c>
      <c r="J95" s="60">
        <f>IFERROR(VLOOKUP(V95,ATS!$U:$V,2,FALSE),0)</f>
        <v>59</v>
      </c>
      <c r="K95" s="29" t="str">
        <f t="shared" si="37"/>
        <v>50+</v>
      </c>
      <c r="L95" s="29">
        <f>IFERROR(VLOOKUP(V95,ATS!$U:$W,3,FALSE),0)</f>
        <v>59</v>
      </c>
      <c r="M95" s="29" t="str">
        <f t="shared" si="38"/>
        <v>50+</v>
      </c>
      <c r="N95" s="61">
        <v>0</v>
      </c>
      <c r="O95" s="62">
        <f t="shared" si="33"/>
        <v>0</v>
      </c>
      <c r="P95" s="63">
        <f>VLOOKUP($C95,Prices!$A$3:$R$1996,MATCH('2) Order Form'!P$8,Prices!$A$2:$R$2,0),FALSE)</f>
        <v>115</v>
      </c>
      <c r="Q95" s="64">
        <f>VLOOKUP($C95,Prices!$A$3:$R$1996,MATCH('2) Order Form'!Q$8,Prices!$A$2:$R$2,0),FALSE)</f>
        <v>229</v>
      </c>
      <c r="R95" s="65">
        <f t="shared" si="34"/>
        <v>0</v>
      </c>
      <c r="S95" s="66">
        <f t="shared" si="35"/>
        <v>0</v>
      </c>
      <c r="T95" s="64">
        <f t="shared" si="36"/>
        <v>0</v>
      </c>
      <c r="U95" s="97"/>
      <c r="V95" s="28">
        <v>7048652823007</v>
      </c>
      <c r="W95" s="25"/>
      <c r="X95" s="94">
        <f t="shared" si="26"/>
        <v>0</v>
      </c>
      <c r="Y95" s="70">
        <f t="shared" ca="1" si="27"/>
        <v>0</v>
      </c>
      <c r="Z95" s="70">
        <f t="shared" ca="1" si="28"/>
        <v>4</v>
      </c>
      <c r="AA95" s="70">
        <f t="shared" ca="1" si="29"/>
        <v>0</v>
      </c>
      <c r="AB95" s="70">
        <f t="shared" ca="1" si="30"/>
        <v>0</v>
      </c>
      <c r="AC95" s="91" t="str">
        <f t="shared" si="31"/>
        <v>840084Matte Sea Metallic</v>
      </c>
      <c r="AD95" s="91">
        <f t="shared" si="32"/>
        <v>840084</v>
      </c>
      <c r="AE95" s="71" t="str">
        <f>INDEX(ATS!$B:$V,MATCH('2) Order Form'!$V95,ATS!$U:$U,0),7)</f>
        <v>Stock</v>
      </c>
    </row>
    <row r="96" spans="1:31" ht="16.5" customHeight="1">
      <c r="A96" s="5">
        <v>1</v>
      </c>
      <c r="B96" s="5" t="s">
        <v>80</v>
      </c>
      <c r="C96" s="5">
        <f>INDEX(ATS!$B:$V,MATCH('2) Order Form'!$V96,ATS!$U:$U,0),1)</f>
        <v>840084</v>
      </c>
      <c r="D96" s="5" t="str">
        <f>INDEX(ATS!$B:$V,MATCH('2) Order Form'!$V96,ATS!$U:$U,0),2)</f>
        <v>Ascender Mips Helmet</v>
      </c>
      <c r="E96" s="16" t="str">
        <f>INDEX(ATS!$B:$V,MATCH('2) Order Form'!$V96,ATS!$U:$U,0),4)</f>
        <v>MBBLU-SM</v>
      </c>
      <c r="F96" s="16" t="str">
        <f>INDEX(ATS!$B:$V,MATCH('2) Order Form'!$V96,ATS!$U:$U,0),5)</f>
        <v>Matte Bird Blue</v>
      </c>
      <c r="G96" s="43" t="str">
        <f>INDEX(ATS!$B:$V,MATCH('2) Order Form'!$V96,ATS!$U:$U,0),6)</f>
        <v>SM</v>
      </c>
      <c r="H96" s="43">
        <f>IFERROR(VLOOKUP(C96,EAN!$K:$O,5,FALSE),0)</f>
        <v>1</v>
      </c>
      <c r="I96" s="59">
        <v>0</v>
      </c>
      <c r="J96" s="60">
        <f>IFERROR(VLOOKUP(V96,ATS!$U:$V,2,FALSE),0)</f>
        <v>17</v>
      </c>
      <c r="K96" s="29">
        <f t="shared" si="37"/>
        <v>17</v>
      </c>
      <c r="L96" s="29">
        <f>IFERROR(VLOOKUP(V96,ATS!$U:$W,3,FALSE),0)</f>
        <v>17</v>
      </c>
      <c r="M96" s="29">
        <f t="shared" si="38"/>
        <v>17</v>
      </c>
      <c r="N96" s="61">
        <v>0</v>
      </c>
      <c r="O96" s="62">
        <f t="shared" si="33"/>
        <v>0</v>
      </c>
      <c r="P96" s="63">
        <f>VLOOKUP($C96,Prices!$A$3:$R$1996,MATCH('2) Order Form'!P$8,Prices!$A$2:$R$2,0),FALSE)</f>
        <v>115</v>
      </c>
      <c r="Q96" s="64">
        <f>VLOOKUP($C96,Prices!$A$3:$R$1996,MATCH('2) Order Form'!Q$8,Prices!$A$2:$R$2,0),FALSE)</f>
        <v>229</v>
      </c>
      <c r="R96" s="65">
        <f t="shared" si="34"/>
        <v>0</v>
      </c>
      <c r="S96" s="66">
        <f t="shared" si="35"/>
        <v>0</v>
      </c>
      <c r="T96" s="64">
        <f t="shared" si="36"/>
        <v>0</v>
      </c>
      <c r="U96" s="97"/>
      <c r="V96" s="28">
        <v>7048652714619</v>
      </c>
      <c r="W96" s="25"/>
      <c r="X96" s="94">
        <f t="shared" si="26"/>
        <v>0</v>
      </c>
      <c r="Y96" s="70">
        <f t="shared" ca="1" si="27"/>
        <v>0</v>
      </c>
      <c r="Z96" s="70">
        <f t="shared" ca="1" si="28"/>
        <v>4</v>
      </c>
      <c r="AA96" s="70">
        <f t="shared" ca="1" si="29"/>
        <v>0</v>
      </c>
      <c r="AB96" s="70">
        <f t="shared" ca="1" si="30"/>
        <v>1</v>
      </c>
      <c r="AC96" s="91" t="str">
        <f t="shared" si="31"/>
        <v>840084Matte Bird Blue</v>
      </c>
      <c r="AD96" s="91">
        <f t="shared" si="32"/>
        <v>840084</v>
      </c>
      <c r="AE96" s="71" t="str">
        <f>INDEX(ATS!$B:$V,MATCH('2) Order Form'!$V96,ATS!$U:$U,0),7)</f>
        <v>Active</v>
      </c>
    </row>
    <row r="97" spans="1:31" ht="16.5" customHeight="1">
      <c r="A97" s="5">
        <v>1</v>
      </c>
      <c r="B97" s="5" t="s">
        <v>80</v>
      </c>
      <c r="C97" s="5">
        <f>INDEX(ATS!$B:$V,MATCH('2) Order Form'!$V97,ATS!$U:$U,0),1)</f>
        <v>840084</v>
      </c>
      <c r="D97" s="5" t="str">
        <f>INDEX(ATS!$B:$V,MATCH('2) Order Form'!$V97,ATS!$U:$U,0),2)</f>
        <v>Ascender Mips Helmet</v>
      </c>
      <c r="E97" s="16" t="str">
        <f>INDEX(ATS!$B:$V,MATCH('2) Order Form'!$V97,ATS!$U:$U,0),4)</f>
        <v>MBBLU-ML</v>
      </c>
      <c r="F97" s="16" t="str">
        <f>INDEX(ATS!$B:$V,MATCH('2) Order Form'!$V97,ATS!$U:$U,0),5)</f>
        <v>Matte Bird Blue</v>
      </c>
      <c r="G97" s="43" t="str">
        <f>INDEX(ATS!$B:$V,MATCH('2) Order Form'!$V97,ATS!$U:$U,0),6)</f>
        <v>ML</v>
      </c>
      <c r="H97" s="43">
        <f>IFERROR(VLOOKUP(C97,EAN!$K:$O,5,FALSE),0)</f>
        <v>1</v>
      </c>
      <c r="I97" s="59">
        <v>0</v>
      </c>
      <c r="J97" s="60">
        <f>IFERROR(VLOOKUP(V97,ATS!$U:$V,2,FALSE),0)</f>
        <v>32</v>
      </c>
      <c r="K97" s="29">
        <f t="shared" si="37"/>
        <v>32</v>
      </c>
      <c r="L97" s="29">
        <f>IFERROR(VLOOKUP(V97,ATS!$U:$W,3,FALSE),0)</f>
        <v>32</v>
      </c>
      <c r="M97" s="29">
        <f t="shared" si="38"/>
        <v>32</v>
      </c>
      <c r="N97" s="61">
        <v>0</v>
      </c>
      <c r="O97" s="62">
        <f t="shared" si="33"/>
        <v>0</v>
      </c>
      <c r="P97" s="63">
        <f>VLOOKUP($C97,Prices!$A$3:$R$1996,MATCH('2) Order Form'!P$8,Prices!$A$2:$R$2,0),FALSE)</f>
        <v>115</v>
      </c>
      <c r="Q97" s="64">
        <f>VLOOKUP($C97,Prices!$A$3:$R$1996,MATCH('2) Order Form'!Q$8,Prices!$A$2:$R$2,0),FALSE)</f>
        <v>229</v>
      </c>
      <c r="R97" s="65">
        <f t="shared" si="34"/>
        <v>0</v>
      </c>
      <c r="S97" s="66">
        <f t="shared" si="35"/>
        <v>0</v>
      </c>
      <c r="T97" s="64">
        <f t="shared" si="36"/>
        <v>0</v>
      </c>
      <c r="U97" s="97"/>
      <c r="V97" s="28">
        <v>7048652714602</v>
      </c>
      <c r="W97" s="25"/>
      <c r="X97" s="94">
        <f t="shared" si="26"/>
        <v>0</v>
      </c>
      <c r="Y97" s="70">
        <f t="shared" ca="1" si="27"/>
        <v>0</v>
      </c>
      <c r="Z97" s="70">
        <f t="shared" ca="1" si="28"/>
        <v>4</v>
      </c>
      <c r="AA97" s="70">
        <f t="shared" ca="1" si="29"/>
        <v>0</v>
      </c>
      <c r="AB97" s="70">
        <f t="shared" ca="1" si="30"/>
        <v>0</v>
      </c>
      <c r="AC97" s="91" t="str">
        <f t="shared" si="31"/>
        <v>840084Matte Bird Blue</v>
      </c>
      <c r="AD97" s="91">
        <f t="shared" si="32"/>
        <v>840084</v>
      </c>
      <c r="AE97" s="71" t="str">
        <f>INDEX(ATS!$B:$V,MATCH('2) Order Form'!$V97,ATS!$U:$U,0),7)</f>
        <v>Active</v>
      </c>
    </row>
    <row r="98" spans="1:31" ht="16.5" customHeight="1">
      <c r="A98" s="5">
        <v>1</v>
      </c>
      <c r="B98" s="5" t="s">
        <v>80</v>
      </c>
      <c r="C98" s="5">
        <f>INDEX(ATS!$B:$V,MATCH('2) Order Form'!$V98,ATS!$U:$U,0),1)</f>
        <v>840084</v>
      </c>
      <c r="D98" s="5" t="str">
        <f>INDEX(ATS!$B:$V,MATCH('2) Order Form'!$V98,ATS!$U:$U,0),2)</f>
        <v>Ascender Mips Helmet</v>
      </c>
      <c r="E98" s="16" t="str">
        <f>INDEX(ATS!$B:$V,MATCH('2) Order Form'!$V98,ATS!$U:$U,0),4)</f>
        <v>MBBLU-LXL</v>
      </c>
      <c r="F98" s="16" t="str">
        <f>INDEX(ATS!$B:$V,MATCH('2) Order Form'!$V98,ATS!$U:$U,0),5)</f>
        <v>Matte Bird Blue</v>
      </c>
      <c r="G98" s="43" t="str">
        <f>INDEX(ATS!$B:$V,MATCH('2) Order Form'!$V98,ATS!$U:$U,0),6)</f>
        <v>LXL</v>
      </c>
      <c r="H98" s="43">
        <f>IFERROR(VLOOKUP(C98,EAN!$K:$O,5,FALSE),0)</f>
        <v>1</v>
      </c>
      <c r="I98" s="59">
        <v>0</v>
      </c>
      <c r="J98" s="60">
        <f>IFERROR(VLOOKUP(V98,ATS!$U:$V,2,FALSE),0)</f>
        <v>69</v>
      </c>
      <c r="K98" s="29" t="str">
        <f t="shared" si="37"/>
        <v>50+</v>
      </c>
      <c r="L98" s="29">
        <f>IFERROR(VLOOKUP(V98,ATS!$U:$W,3,FALSE),0)</f>
        <v>69</v>
      </c>
      <c r="M98" s="29" t="str">
        <f t="shared" si="38"/>
        <v>50+</v>
      </c>
      <c r="N98" s="61">
        <v>0</v>
      </c>
      <c r="O98" s="62">
        <f t="shared" si="33"/>
        <v>0</v>
      </c>
      <c r="P98" s="63">
        <f>VLOOKUP($C98,Prices!$A$3:$R$1996,MATCH('2) Order Form'!P$8,Prices!$A$2:$R$2,0),FALSE)</f>
        <v>115</v>
      </c>
      <c r="Q98" s="64">
        <f>VLOOKUP($C98,Prices!$A$3:$R$1996,MATCH('2) Order Form'!Q$8,Prices!$A$2:$R$2,0),FALSE)</f>
        <v>229</v>
      </c>
      <c r="R98" s="65">
        <f t="shared" si="34"/>
        <v>0</v>
      </c>
      <c r="S98" s="66">
        <f t="shared" si="35"/>
        <v>0</v>
      </c>
      <c r="T98" s="64">
        <f t="shared" si="36"/>
        <v>0</v>
      </c>
      <c r="U98" s="97"/>
      <c r="V98" s="28">
        <v>7048652714596</v>
      </c>
      <c r="W98" s="25"/>
      <c r="X98" s="94">
        <f t="shared" si="26"/>
        <v>0</v>
      </c>
      <c r="Y98" s="70">
        <f t="shared" ca="1" si="27"/>
        <v>0</v>
      </c>
      <c r="Z98" s="70">
        <f t="shared" ca="1" si="28"/>
        <v>4</v>
      </c>
      <c r="AA98" s="70">
        <f t="shared" ca="1" si="29"/>
        <v>0</v>
      </c>
      <c r="AB98" s="70">
        <f t="shared" ca="1" si="30"/>
        <v>0</v>
      </c>
      <c r="AC98" s="91" t="str">
        <f t="shared" si="31"/>
        <v>840084Matte Bird Blue</v>
      </c>
      <c r="AD98" s="91">
        <f t="shared" si="32"/>
        <v>840084</v>
      </c>
      <c r="AE98" s="71" t="str">
        <f>INDEX(ATS!$B:$V,MATCH('2) Order Form'!$V98,ATS!$U:$U,0),7)</f>
        <v>Active</v>
      </c>
    </row>
    <row r="99" spans="1:31" ht="16.5" customHeight="1">
      <c r="A99" s="5">
        <v>1</v>
      </c>
      <c r="B99" s="5" t="s">
        <v>80</v>
      </c>
      <c r="C99" s="5">
        <f>INDEX(ATS!$B:$V,MATCH('2) Order Form'!$V99,ATS!$U:$U,0),1)</f>
        <v>840084</v>
      </c>
      <c r="D99" s="5" t="str">
        <f>INDEX(ATS!$B:$V,MATCH('2) Order Form'!$V99,ATS!$U:$U,0),2)</f>
        <v>Ascender Mips Helmet</v>
      </c>
      <c r="E99" s="16" t="str">
        <f>INDEX(ATS!$B:$V,MATCH('2) Order Form'!$V99,ATS!$U:$U,0),4)</f>
        <v>MBUOE-SM</v>
      </c>
      <c r="F99" s="16" t="str">
        <f>INDEX(ATS!$B:$V,MATCH('2) Order Form'!$V99,ATS!$U:$U,0),5)</f>
        <v xml:space="preserve">Matte Burning Orange </v>
      </c>
      <c r="G99" s="43" t="str">
        <f>INDEX(ATS!$B:$V,MATCH('2) Order Form'!$V99,ATS!$U:$U,0),6)</f>
        <v>SM</v>
      </c>
      <c r="H99" s="43">
        <f>IFERROR(VLOOKUP(C99,EAN!$K:$O,5,FALSE),0)</f>
        <v>1</v>
      </c>
      <c r="I99" s="59">
        <v>0</v>
      </c>
      <c r="J99" s="60">
        <f>IFERROR(VLOOKUP(V99,ATS!$U:$V,2,FALSE),0)</f>
        <v>99</v>
      </c>
      <c r="K99" s="29" t="str">
        <f t="shared" si="37"/>
        <v>50+</v>
      </c>
      <c r="L99" s="29">
        <f>IFERROR(VLOOKUP(V99,ATS!$U:$W,3,FALSE),0)</f>
        <v>99</v>
      </c>
      <c r="M99" s="29" t="str">
        <f t="shared" si="38"/>
        <v>50+</v>
      </c>
      <c r="N99" s="61">
        <v>0</v>
      </c>
      <c r="O99" s="62">
        <f t="shared" si="33"/>
        <v>0</v>
      </c>
      <c r="P99" s="63">
        <f>VLOOKUP($C99,Prices!$A$3:$R$1996,MATCH('2) Order Form'!P$8,Prices!$A$2:$R$2,0),FALSE)</f>
        <v>115</v>
      </c>
      <c r="Q99" s="64">
        <f>VLOOKUP($C99,Prices!$A$3:$R$1996,MATCH('2) Order Form'!Q$8,Prices!$A$2:$R$2,0),FALSE)</f>
        <v>229</v>
      </c>
      <c r="R99" s="65">
        <f t="shared" si="34"/>
        <v>0</v>
      </c>
      <c r="S99" s="66">
        <f t="shared" si="35"/>
        <v>0</v>
      </c>
      <c r="T99" s="64">
        <f t="shared" si="36"/>
        <v>0</v>
      </c>
      <c r="U99" s="97"/>
      <c r="V99" s="28">
        <v>7048652823052</v>
      </c>
      <c r="W99" s="25"/>
      <c r="X99" s="94">
        <f t="shared" si="26"/>
        <v>0</v>
      </c>
      <c r="Y99" s="70">
        <f t="shared" ca="1" si="27"/>
        <v>0</v>
      </c>
      <c r="Z99" s="70">
        <f t="shared" ca="1" si="28"/>
        <v>4</v>
      </c>
      <c r="AA99" s="70">
        <f t="shared" ca="1" si="29"/>
        <v>0</v>
      </c>
      <c r="AB99" s="70">
        <f t="shared" ca="1" si="30"/>
        <v>1</v>
      </c>
      <c r="AC99" s="91" t="str">
        <f t="shared" si="31"/>
        <v xml:space="preserve">840084Matte Burning Orange </v>
      </c>
      <c r="AD99" s="91">
        <f t="shared" si="32"/>
        <v>840084</v>
      </c>
      <c r="AE99" s="71" t="str">
        <f>INDEX(ATS!$B:$V,MATCH('2) Order Form'!$V99,ATS!$U:$U,0),7)</f>
        <v>Stock</v>
      </c>
    </row>
    <row r="100" spans="1:31" ht="16.5" customHeight="1">
      <c r="A100" s="5">
        <v>1</v>
      </c>
      <c r="B100" s="5" t="s">
        <v>80</v>
      </c>
      <c r="C100" s="5">
        <f>INDEX(ATS!$B:$V,MATCH('2) Order Form'!$V100,ATS!$U:$U,0),1)</f>
        <v>840084</v>
      </c>
      <c r="D100" s="5" t="str">
        <f>INDEX(ATS!$B:$V,MATCH('2) Order Form'!$V100,ATS!$U:$U,0),2)</f>
        <v>Ascender Mips Helmet</v>
      </c>
      <c r="E100" s="16" t="str">
        <f>INDEX(ATS!$B:$V,MATCH('2) Order Form'!$V100,ATS!$U:$U,0),4)</f>
        <v>MBUOE-ML</v>
      </c>
      <c r="F100" s="16" t="str">
        <f>INDEX(ATS!$B:$V,MATCH('2) Order Form'!$V100,ATS!$U:$U,0),5)</f>
        <v xml:space="preserve">Matte Burning Orange </v>
      </c>
      <c r="G100" s="43" t="str">
        <f>INDEX(ATS!$B:$V,MATCH('2) Order Form'!$V100,ATS!$U:$U,0),6)</f>
        <v>ML</v>
      </c>
      <c r="H100" s="43">
        <f>IFERROR(VLOOKUP(C100,EAN!$K:$O,5,FALSE),0)</f>
        <v>1</v>
      </c>
      <c r="I100" s="59">
        <v>0</v>
      </c>
      <c r="J100" s="60">
        <f>IFERROR(VLOOKUP(V100,ATS!$U:$V,2,FALSE),0)</f>
        <v>97</v>
      </c>
      <c r="K100" s="29" t="str">
        <f t="shared" si="37"/>
        <v>50+</v>
      </c>
      <c r="L100" s="29">
        <f>IFERROR(VLOOKUP(V100,ATS!$U:$W,3,FALSE),0)</f>
        <v>97</v>
      </c>
      <c r="M100" s="29" t="str">
        <f t="shared" si="38"/>
        <v>50+</v>
      </c>
      <c r="N100" s="61">
        <v>0</v>
      </c>
      <c r="O100" s="62">
        <f t="shared" ref="O100:O101" si="40">IF(N100&lt;&gt;0,N100,$P$5)</f>
        <v>0</v>
      </c>
      <c r="P100" s="63">
        <f>VLOOKUP($C100,Prices!$A$3:$R$1996,MATCH('2) Order Form'!P$8,Prices!$A$2:$R$2,0),FALSE)</f>
        <v>115</v>
      </c>
      <c r="Q100" s="64">
        <f>VLOOKUP($C100,Prices!$A$3:$R$1996,MATCH('2) Order Form'!Q$8,Prices!$A$2:$R$2,0),FALSE)</f>
        <v>229</v>
      </c>
      <c r="R100" s="65">
        <f t="shared" si="34"/>
        <v>0</v>
      </c>
      <c r="S100" s="66">
        <f t="shared" si="35"/>
        <v>0</v>
      </c>
      <c r="T100" s="64">
        <f t="shared" si="36"/>
        <v>0</v>
      </c>
      <c r="U100" s="97"/>
      <c r="V100" s="28">
        <v>7048652823045</v>
      </c>
      <c r="W100" s="25"/>
      <c r="X100" s="94">
        <f t="shared" si="26"/>
        <v>0</v>
      </c>
      <c r="Y100" s="70">
        <f t="shared" ca="1" si="27"/>
        <v>0</v>
      </c>
      <c r="Z100" s="70">
        <f t="shared" ca="1" si="28"/>
        <v>4</v>
      </c>
      <c r="AA100" s="70">
        <f t="shared" ca="1" si="29"/>
        <v>0</v>
      </c>
      <c r="AB100" s="70">
        <f t="shared" ca="1" si="30"/>
        <v>0</v>
      </c>
      <c r="AC100" s="91" t="str">
        <f t="shared" si="31"/>
        <v xml:space="preserve">840084Matte Burning Orange </v>
      </c>
      <c r="AD100" s="91">
        <f t="shared" si="32"/>
        <v>840084</v>
      </c>
      <c r="AE100" s="71" t="str">
        <f>INDEX(ATS!$B:$V,MATCH('2) Order Form'!$V100,ATS!$U:$U,0),7)</f>
        <v>Stock</v>
      </c>
    </row>
    <row r="101" spans="1:31" ht="16.5" customHeight="1">
      <c r="A101" s="5">
        <v>1</v>
      </c>
      <c r="B101" s="5" t="s">
        <v>80</v>
      </c>
      <c r="C101" s="5">
        <f>INDEX(ATS!$B:$V,MATCH('2) Order Form'!$V101,ATS!$U:$U,0),1)</f>
        <v>840084</v>
      </c>
      <c r="D101" s="5" t="str">
        <f>INDEX(ATS!$B:$V,MATCH('2) Order Form'!$V101,ATS!$U:$U,0),2)</f>
        <v>Ascender Mips Helmet</v>
      </c>
      <c r="E101" s="16" t="str">
        <f>INDEX(ATS!$B:$V,MATCH('2) Order Form'!$V101,ATS!$U:$U,0),4)</f>
        <v>MBUOE-LXL</v>
      </c>
      <c r="F101" s="16" t="str">
        <f>INDEX(ATS!$B:$V,MATCH('2) Order Form'!$V101,ATS!$U:$U,0),5)</f>
        <v xml:space="preserve">Matte Burning Orange </v>
      </c>
      <c r="G101" s="43" t="str">
        <f>INDEX(ATS!$B:$V,MATCH('2) Order Form'!$V101,ATS!$U:$U,0),6)</f>
        <v>LXL</v>
      </c>
      <c r="H101" s="43">
        <f>IFERROR(VLOOKUP(C101,EAN!$K:$O,5,FALSE),0)</f>
        <v>1</v>
      </c>
      <c r="I101" s="59">
        <v>0</v>
      </c>
      <c r="J101" s="60">
        <f>IFERROR(VLOOKUP(V101,ATS!$U:$V,2,FALSE),0)</f>
        <v>62</v>
      </c>
      <c r="K101" s="29" t="str">
        <f t="shared" si="37"/>
        <v>50+</v>
      </c>
      <c r="L101" s="29">
        <f>IFERROR(VLOOKUP(V101,ATS!$U:$W,3,FALSE),0)</f>
        <v>62</v>
      </c>
      <c r="M101" s="29" t="str">
        <f t="shared" si="38"/>
        <v>50+</v>
      </c>
      <c r="N101" s="61">
        <v>0</v>
      </c>
      <c r="O101" s="62">
        <f t="shared" si="40"/>
        <v>0</v>
      </c>
      <c r="P101" s="63">
        <f>VLOOKUP($C101,Prices!$A$3:$R$1996,MATCH('2) Order Form'!P$8,Prices!$A$2:$R$2,0),FALSE)</f>
        <v>115</v>
      </c>
      <c r="Q101" s="64">
        <f>VLOOKUP($C101,Prices!$A$3:$R$1996,MATCH('2) Order Form'!Q$8,Prices!$A$2:$R$2,0),FALSE)</f>
        <v>229</v>
      </c>
      <c r="R101" s="65">
        <f t="shared" si="34"/>
        <v>0</v>
      </c>
      <c r="S101" s="66">
        <f t="shared" si="35"/>
        <v>0</v>
      </c>
      <c r="T101" s="64">
        <f t="shared" si="36"/>
        <v>0</v>
      </c>
      <c r="U101" s="97"/>
      <c r="V101" s="28">
        <v>7048652823038</v>
      </c>
      <c r="W101" s="25"/>
      <c r="X101" s="94">
        <f t="shared" si="26"/>
        <v>0</v>
      </c>
      <c r="Y101" s="70">
        <f t="shared" ca="1" si="27"/>
        <v>0</v>
      </c>
      <c r="Z101" s="70">
        <f t="shared" ca="1" si="28"/>
        <v>4</v>
      </c>
      <c r="AA101" s="70">
        <f t="shared" ca="1" si="29"/>
        <v>0</v>
      </c>
      <c r="AB101" s="70">
        <f t="shared" ca="1" si="30"/>
        <v>0</v>
      </c>
      <c r="AC101" s="91" t="str">
        <f t="shared" si="31"/>
        <v xml:space="preserve">840084Matte Burning Orange </v>
      </c>
      <c r="AD101" s="91">
        <f t="shared" si="32"/>
        <v>840084</v>
      </c>
      <c r="AE101" s="71" t="str">
        <f>INDEX(ATS!$B:$V,MATCH('2) Order Form'!$V101,ATS!$U:$U,0),7)</f>
        <v>Stock</v>
      </c>
    </row>
    <row r="102" spans="1:31" ht="16.5" customHeight="1">
      <c r="A102" s="5">
        <v>1</v>
      </c>
      <c r="B102" s="5" t="s">
        <v>80</v>
      </c>
      <c r="C102" s="5">
        <f>INDEX(ATS!$B:$V,MATCH('2) Order Form'!$V102,ATS!$U:$U,0),1)</f>
        <v>840080</v>
      </c>
      <c r="D102" s="5" t="str">
        <f>INDEX(ATS!$B:$V,MATCH('2) Order Form'!$V102,ATS!$U:$U,0),2)</f>
        <v>Ascender</v>
      </c>
      <c r="E102" s="16" t="str">
        <f>INDEX(ATS!$B:$V,MATCH('2) Order Form'!$V102,ATS!$U:$U,0),4)</f>
        <v>DTBLK-SM</v>
      </c>
      <c r="F102" s="16" t="str">
        <f>INDEX(ATS!$B:$V,MATCH('2) Order Form'!$V102,ATS!$U:$U,0),5)</f>
        <v>Dirt Black</v>
      </c>
      <c r="G102" s="43" t="str">
        <f>INDEX(ATS!$B:$V,MATCH('2) Order Form'!$V102,ATS!$U:$U,0),6)</f>
        <v>SM</v>
      </c>
      <c r="H102" s="43">
        <f>IFERROR(VLOOKUP(C102,EAN!$K:$O,5,FALSE),0)</f>
        <v>1</v>
      </c>
      <c r="I102" s="59">
        <v>0</v>
      </c>
      <c r="J102" s="60">
        <f>IFERROR(VLOOKUP(V102,ATS!$U:$V,2,FALSE),0)</f>
        <v>0</v>
      </c>
      <c r="K102" s="29" t="str">
        <f t="shared" ref="K102:K113" si="41">IF(J102=99999,"OPEN",IF(J102&gt;50,"50+",IF(J102&lt;=0,"0",J102)))</f>
        <v>0</v>
      </c>
      <c r="L102" s="29">
        <f>IFERROR(VLOOKUP(V102,ATS!$U:$W,3,FALSE),0)</f>
        <v>0</v>
      </c>
      <c r="M102" s="29" t="str">
        <f t="shared" ref="M102:M113" si="42">IF(L102=99999,"OPEN",IF(L102&gt;50,"50+",IF(L102&lt;=0,"0",L102)))</f>
        <v>0</v>
      </c>
      <c r="N102" s="61">
        <v>0</v>
      </c>
      <c r="O102" s="62">
        <f t="shared" ref="O102:O104" si="43">IF(N102&lt;&gt;0,N102,$P$5)</f>
        <v>0</v>
      </c>
      <c r="P102" s="63">
        <f>VLOOKUP($C102,Prices!$A$3:$R$1996,MATCH('2) Order Form'!P$8,Prices!$A$2:$R$2,0),FALSE)</f>
        <v>100</v>
      </c>
      <c r="Q102" s="64">
        <f>VLOOKUP($C102,Prices!$A$3:$R$1996,MATCH('2) Order Form'!Q$8,Prices!$A$2:$R$2,0),FALSE)</f>
        <v>199</v>
      </c>
      <c r="R102" s="65">
        <f t="shared" ref="R102:R113" si="44">I102*P102</f>
        <v>0</v>
      </c>
      <c r="S102" s="66">
        <f t="shared" ref="S102:S113" si="45">R102*O102</f>
        <v>0</v>
      </c>
      <c r="T102" s="64">
        <f t="shared" ref="T102:T113" si="46">R102-S102</f>
        <v>0</v>
      </c>
      <c r="U102" s="97"/>
      <c r="V102" s="28">
        <v>7048652463579</v>
      </c>
      <c r="W102" s="25"/>
      <c r="X102" s="94">
        <f t="shared" si="26"/>
        <v>0</v>
      </c>
      <c r="Y102" s="70">
        <f t="shared" ca="1" si="27"/>
        <v>0</v>
      </c>
      <c r="Z102" s="70">
        <f t="shared" ca="1" si="28"/>
        <v>5</v>
      </c>
      <c r="AA102" s="70">
        <f t="shared" ca="1" si="29"/>
        <v>1</v>
      </c>
      <c r="AB102" s="70">
        <f t="shared" ca="1" si="30"/>
        <v>1</v>
      </c>
      <c r="AC102" s="91" t="str">
        <f t="shared" si="31"/>
        <v>840080Dirt Black</v>
      </c>
      <c r="AD102" s="91">
        <f t="shared" si="32"/>
        <v>840080</v>
      </c>
      <c r="AE102" s="71" t="str">
        <f>INDEX(ATS!$B:$V,MATCH('2) Order Form'!$V102,ATS!$U:$U,0),7)</f>
        <v>Active</v>
      </c>
    </row>
    <row r="103" spans="1:31" ht="16.5" customHeight="1">
      <c r="A103" s="5">
        <v>1</v>
      </c>
      <c r="B103" s="5" t="s">
        <v>80</v>
      </c>
      <c r="C103" s="5">
        <f>INDEX(ATS!$B:$V,MATCH('2) Order Form'!$V103,ATS!$U:$U,0),1)</f>
        <v>840080</v>
      </c>
      <c r="D103" s="5" t="str">
        <f>INDEX(ATS!$B:$V,MATCH('2) Order Form'!$V103,ATS!$U:$U,0),2)</f>
        <v>Ascender</v>
      </c>
      <c r="E103" s="16" t="str">
        <f>INDEX(ATS!$B:$V,MATCH('2) Order Form'!$V103,ATS!$U:$U,0),4)</f>
        <v>DTBLK-ML</v>
      </c>
      <c r="F103" s="16" t="str">
        <f>INDEX(ATS!$B:$V,MATCH('2) Order Form'!$V103,ATS!$U:$U,0),5)</f>
        <v>Dirt Black</v>
      </c>
      <c r="G103" s="43" t="str">
        <f>INDEX(ATS!$B:$V,MATCH('2) Order Form'!$V103,ATS!$U:$U,0),6)</f>
        <v>ML</v>
      </c>
      <c r="H103" s="43">
        <f>IFERROR(VLOOKUP(C103,EAN!$K:$O,5,FALSE),0)</f>
        <v>1</v>
      </c>
      <c r="I103" s="59">
        <v>0</v>
      </c>
      <c r="J103" s="60">
        <f>IFERROR(VLOOKUP(V103,ATS!$U:$V,2,FALSE),0)</f>
        <v>0</v>
      </c>
      <c r="K103" s="29" t="str">
        <f t="shared" si="41"/>
        <v>0</v>
      </c>
      <c r="L103" s="29">
        <f>IFERROR(VLOOKUP(V103,ATS!$U:$W,3,FALSE),0)</f>
        <v>0</v>
      </c>
      <c r="M103" s="29" t="str">
        <f t="shared" si="42"/>
        <v>0</v>
      </c>
      <c r="N103" s="61">
        <v>0</v>
      </c>
      <c r="O103" s="62">
        <f t="shared" si="43"/>
        <v>0</v>
      </c>
      <c r="P103" s="63">
        <f>VLOOKUP($C103,Prices!$A$3:$R$1996,MATCH('2) Order Form'!P$8,Prices!$A$2:$R$2,0),FALSE)</f>
        <v>100</v>
      </c>
      <c r="Q103" s="64">
        <f>VLOOKUP($C103,Prices!$A$3:$R$1996,MATCH('2) Order Form'!Q$8,Prices!$A$2:$R$2,0),FALSE)</f>
        <v>199</v>
      </c>
      <c r="R103" s="65">
        <f t="shared" si="44"/>
        <v>0</v>
      </c>
      <c r="S103" s="66">
        <f t="shared" si="45"/>
        <v>0</v>
      </c>
      <c r="T103" s="64">
        <f t="shared" si="46"/>
        <v>0</v>
      </c>
      <c r="U103" s="97"/>
      <c r="V103" s="28">
        <v>7048652463562</v>
      </c>
      <c r="W103" s="25"/>
      <c r="X103" s="94">
        <f t="shared" si="26"/>
        <v>0</v>
      </c>
      <c r="Y103" s="70">
        <f t="shared" ca="1" si="27"/>
        <v>0</v>
      </c>
      <c r="Z103" s="70">
        <f t="shared" ca="1" si="28"/>
        <v>5</v>
      </c>
      <c r="AA103" s="70">
        <f t="shared" ca="1" si="29"/>
        <v>0</v>
      </c>
      <c r="AB103" s="70">
        <f t="shared" ca="1" si="30"/>
        <v>0</v>
      </c>
      <c r="AC103" s="91" t="str">
        <f t="shared" si="31"/>
        <v>840080Dirt Black</v>
      </c>
      <c r="AD103" s="91">
        <f t="shared" si="32"/>
        <v>840080</v>
      </c>
      <c r="AE103" s="71" t="str">
        <f>INDEX(ATS!$B:$V,MATCH('2) Order Form'!$V103,ATS!$U:$U,0),7)</f>
        <v>Active</v>
      </c>
    </row>
    <row r="104" spans="1:31" ht="16.5" customHeight="1">
      <c r="A104" s="5">
        <v>1</v>
      </c>
      <c r="B104" s="5" t="s">
        <v>80</v>
      </c>
      <c r="C104" s="5">
        <f>INDEX(ATS!$B:$V,MATCH('2) Order Form'!$V104,ATS!$U:$U,0),1)</f>
        <v>840080</v>
      </c>
      <c r="D104" s="5" t="str">
        <f>INDEX(ATS!$B:$V,MATCH('2) Order Form'!$V104,ATS!$U:$U,0),2)</f>
        <v>Ascender</v>
      </c>
      <c r="E104" s="16" t="str">
        <f>INDEX(ATS!$B:$V,MATCH('2) Order Form'!$V104,ATS!$U:$U,0),4)</f>
        <v>DTBLK-LXL</v>
      </c>
      <c r="F104" s="16" t="str">
        <f>INDEX(ATS!$B:$V,MATCH('2) Order Form'!$V104,ATS!$U:$U,0),5)</f>
        <v>Dirt Black</v>
      </c>
      <c r="G104" s="43" t="str">
        <f>INDEX(ATS!$B:$V,MATCH('2) Order Form'!$V104,ATS!$U:$U,0),6)</f>
        <v>LXL</v>
      </c>
      <c r="H104" s="43">
        <f>IFERROR(VLOOKUP(C104,EAN!$K:$O,5,FALSE),0)</f>
        <v>1</v>
      </c>
      <c r="I104" s="59">
        <v>0</v>
      </c>
      <c r="J104" s="60">
        <f>IFERROR(VLOOKUP(V104,ATS!$U:$V,2,FALSE),0)</f>
        <v>0</v>
      </c>
      <c r="K104" s="29" t="str">
        <f t="shared" si="41"/>
        <v>0</v>
      </c>
      <c r="L104" s="29">
        <f>IFERROR(VLOOKUP(V104,ATS!$U:$W,3,FALSE),0)</f>
        <v>0</v>
      </c>
      <c r="M104" s="29" t="str">
        <f t="shared" si="42"/>
        <v>0</v>
      </c>
      <c r="N104" s="61">
        <v>0</v>
      </c>
      <c r="O104" s="62">
        <f t="shared" si="43"/>
        <v>0</v>
      </c>
      <c r="P104" s="63">
        <f>VLOOKUP($C104,Prices!$A$3:$R$1996,MATCH('2) Order Form'!P$8,Prices!$A$2:$R$2,0),FALSE)</f>
        <v>100</v>
      </c>
      <c r="Q104" s="64">
        <f>VLOOKUP($C104,Prices!$A$3:$R$1996,MATCH('2) Order Form'!Q$8,Prices!$A$2:$R$2,0),FALSE)</f>
        <v>199</v>
      </c>
      <c r="R104" s="65">
        <f t="shared" si="44"/>
        <v>0</v>
      </c>
      <c r="S104" s="66">
        <f t="shared" si="45"/>
        <v>0</v>
      </c>
      <c r="T104" s="64">
        <f t="shared" si="46"/>
        <v>0</v>
      </c>
      <c r="U104" s="97"/>
      <c r="V104" s="28">
        <v>7048652463555</v>
      </c>
      <c r="W104" s="25"/>
      <c r="X104" s="94">
        <f t="shared" si="26"/>
        <v>0</v>
      </c>
      <c r="Y104" s="70">
        <f t="shared" ca="1" si="27"/>
        <v>0</v>
      </c>
      <c r="Z104" s="70">
        <f t="shared" ca="1" si="28"/>
        <v>5</v>
      </c>
      <c r="AA104" s="70">
        <f t="shared" ca="1" si="29"/>
        <v>0</v>
      </c>
      <c r="AB104" s="70">
        <f t="shared" ca="1" si="30"/>
        <v>0</v>
      </c>
      <c r="AC104" s="91" t="str">
        <f t="shared" si="31"/>
        <v>840080Dirt Black</v>
      </c>
      <c r="AD104" s="91">
        <f t="shared" si="32"/>
        <v>840080</v>
      </c>
      <c r="AE104" s="71" t="str">
        <f>INDEX(ATS!$B:$V,MATCH('2) Order Form'!$V104,ATS!$U:$U,0),7)</f>
        <v>Active</v>
      </c>
    </row>
    <row r="105" spans="1:31" ht="16.5" customHeight="1">
      <c r="A105" s="5">
        <v>1</v>
      </c>
      <c r="B105" s="5" t="s">
        <v>80</v>
      </c>
      <c r="C105" s="5">
        <f>INDEX(ATS!$B:$V,MATCH('2) Order Form'!$V105,ATS!$U:$U,0),1)</f>
        <v>840080</v>
      </c>
      <c r="D105" s="5" t="str">
        <f>INDEX(ATS!$B:$V,MATCH('2) Order Form'!$V105,ATS!$U:$U,0),2)</f>
        <v>Ascender</v>
      </c>
      <c r="E105" s="16" t="str">
        <f>INDEX(ATS!$B:$V,MATCH('2) Order Form'!$V105,ATS!$U:$U,0),4)</f>
        <v>MASEM-SM</v>
      </c>
      <c r="F105" s="16" t="str">
        <f>INDEX(ATS!$B:$V,MATCH('2) Order Form'!$V105,ATS!$U:$U,0),5)</f>
        <v>Matte Sea Metallic</v>
      </c>
      <c r="G105" s="43" t="str">
        <f>INDEX(ATS!$B:$V,MATCH('2) Order Form'!$V105,ATS!$U:$U,0),6)</f>
        <v>SM</v>
      </c>
      <c r="H105" s="43">
        <f>IFERROR(VLOOKUP(C105,EAN!$K:$O,5,FALSE),0)</f>
        <v>1</v>
      </c>
      <c r="I105" s="59">
        <v>0</v>
      </c>
      <c r="J105" s="60">
        <f>IFERROR(VLOOKUP(V105,ATS!$U:$V,2,FALSE),0)</f>
        <v>40</v>
      </c>
      <c r="K105" s="29">
        <f t="shared" si="41"/>
        <v>40</v>
      </c>
      <c r="L105" s="29">
        <f>IFERROR(VLOOKUP(V105,ATS!$U:$W,3,FALSE),0)</f>
        <v>40</v>
      </c>
      <c r="M105" s="29">
        <f t="shared" si="42"/>
        <v>40</v>
      </c>
      <c r="N105" s="61">
        <v>0</v>
      </c>
      <c r="O105" s="62">
        <f t="shared" ref="O105:O109" si="47">IF(N105&lt;&gt;0,N105,$P$5)</f>
        <v>0</v>
      </c>
      <c r="P105" s="63">
        <f>VLOOKUP($C105,Prices!$A$3:$R$1996,MATCH('2) Order Form'!P$8,Prices!$A$2:$R$2,0),FALSE)</f>
        <v>100</v>
      </c>
      <c r="Q105" s="64">
        <f>VLOOKUP($C105,Prices!$A$3:$R$1996,MATCH('2) Order Form'!Q$8,Prices!$A$2:$R$2,0),FALSE)</f>
        <v>199</v>
      </c>
      <c r="R105" s="65">
        <f t="shared" si="44"/>
        <v>0</v>
      </c>
      <c r="S105" s="66">
        <f t="shared" si="45"/>
        <v>0</v>
      </c>
      <c r="T105" s="64">
        <f t="shared" si="46"/>
        <v>0</v>
      </c>
      <c r="U105" s="97"/>
      <c r="V105" s="28">
        <v>7048652822963</v>
      </c>
      <c r="W105" s="25"/>
      <c r="X105" s="94">
        <f t="shared" si="26"/>
        <v>0</v>
      </c>
      <c r="Y105" s="70">
        <f t="shared" ca="1" si="27"/>
        <v>0</v>
      </c>
      <c r="Z105" s="70">
        <f t="shared" ca="1" si="28"/>
        <v>5</v>
      </c>
      <c r="AA105" s="70">
        <f t="shared" ca="1" si="29"/>
        <v>0</v>
      </c>
      <c r="AB105" s="70">
        <f t="shared" ca="1" si="30"/>
        <v>1</v>
      </c>
      <c r="AC105" s="91" t="str">
        <f t="shared" si="31"/>
        <v>840080Matte Sea Metallic</v>
      </c>
      <c r="AD105" s="91">
        <f t="shared" si="32"/>
        <v>840080</v>
      </c>
      <c r="AE105" s="71" t="str">
        <f>INDEX(ATS!$B:$V,MATCH('2) Order Form'!$V105,ATS!$U:$U,0),7)</f>
        <v>Active</v>
      </c>
    </row>
    <row r="106" spans="1:31" ht="16.5" customHeight="1">
      <c r="A106" s="5">
        <v>1</v>
      </c>
      <c r="B106" s="5" t="s">
        <v>80</v>
      </c>
      <c r="C106" s="5">
        <f>INDEX(ATS!$B:$V,MATCH('2) Order Form'!$V106,ATS!$U:$U,0),1)</f>
        <v>840080</v>
      </c>
      <c r="D106" s="5" t="str">
        <f>INDEX(ATS!$B:$V,MATCH('2) Order Form'!$V106,ATS!$U:$U,0),2)</f>
        <v>Ascender</v>
      </c>
      <c r="E106" s="16" t="str">
        <f>INDEX(ATS!$B:$V,MATCH('2) Order Form'!$V106,ATS!$U:$U,0),4)</f>
        <v>MASEM-ML</v>
      </c>
      <c r="F106" s="16" t="str">
        <f>INDEX(ATS!$B:$V,MATCH('2) Order Form'!$V106,ATS!$U:$U,0),5)</f>
        <v>Matte Sea Metallic</v>
      </c>
      <c r="G106" s="43" t="str">
        <f>INDEX(ATS!$B:$V,MATCH('2) Order Form'!$V106,ATS!$U:$U,0),6)</f>
        <v>ML</v>
      </c>
      <c r="H106" s="43">
        <f>IFERROR(VLOOKUP(C106,EAN!$K:$O,5,FALSE),0)</f>
        <v>1</v>
      </c>
      <c r="I106" s="59">
        <v>0</v>
      </c>
      <c r="J106" s="60">
        <f>IFERROR(VLOOKUP(V106,ATS!$U:$V,2,FALSE),0)</f>
        <v>4</v>
      </c>
      <c r="K106" s="29">
        <f t="shared" si="41"/>
        <v>4</v>
      </c>
      <c r="L106" s="29">
        <f>IFERROR(VLOOKUP(V106,ATS!$U:$W,3,FALSE),0)</f>
        <v>4</v>
      </c>
      <c r="M106" s="29">
        <f t="shared" si="42"/>
        <v>4</v>
      </c>
      <c r="N106" s="61">
        <v>0</v>
      </c>
      <c r="O106" s="62">
        <f t="shared" si="47"/>
        <v>0</v>
      </c>
      <c r="P106" s="63">
        <f>VLOOKUP($C106,Prices!$A$3:$R$1996,MATCH('2) Order Form'!P$8,Prices!$A$2:$R$2,0),FALSE)</f>
        <v>100</v>
      </c>
      <c r="Q106" s="64">
        <f>VLOOKUP($C106,Prices!$A$3:$R$1996,MATCH('2) Order Form'!Q$8,Prices!$A$2:$R$2,0),FALSE)</f>
        <v>199</v>
      </c>
      <c r="R106" s="65">
        <f t="shared" si="44"/>
        <v>0</v>
      </c>
      <c r="S106" s="66">
        <f t="shared" si="45"/>
        <v>0</v>
      </c>
      <c r="T106" s="64">
        <f t="shared" si="46"/>
        <v>0</v>
      </c>
      <c r="U106" s="97"/>
      <c r="V106" s="28">
        <v>7048652822956</v>
      </c>
      <c r="W106" s="25"/>
      <c r="X106" s="94">
        <f t="shared" si="26"/>
        <v>0</v>
      </c>
      <c r="Y106" s="70">
        <f t="shared" ca="1" si="27"/>
        <v>0</v>
      </c>
      <c r="Z106" s="70">
        <f t="shared" ca="1" si="28"/>
        <v>5</v>
      </c>
      <c r="AA106" s="70">
        <f t="shared" ca="1" si="29"/>
        <v>0</v>
      </c>
      <c r="AB106" s="70">
        <f t="shared" ca="1" si="30"/>
        <v>0</v>
      </c>
      <c r="AC106" s="91" t="str">
        <f t="shared" si="31"/>
        <v>840080Matte Sea Metallic</v>
      </c>
      <c r="AD106" s="91">
        <f t="shared" si="32"/>
        <v>840080</v>
      </c>
      <c r="AE106" s="71" t="str">
        <f>INDEX(ATS!$B:$V,MATCH('2) Order Form'!$V106,ATS!$U:$U,0),7)</f>
        <v>Active</v>
      </c>
    </row>
    <row r="107" spans="1:31" ht="16.5" customHeight="1">
      <c r="A107" s="5">
        <v>1</v>
      </c>
      <c r="B107" s="5" t="s">
        <v>80</v>
      </c>
      <c r="C107" s="5">
        <f>INDEX(ATS!$B:$V,MATCH('2) Order Form'!$V107,ATS!$U:$U,0),1)</f>
        <v>840080</v>
      </c>
      <c r="D107" s="5" t="str">
        <f>INDEX(ATS!$B:$V,MATCH('2) Order Form'!$V107,ATS!$U:$U,0),2)</f>
        <v>Ascender</v>
      </c>
      <c r="E107" s="16" t="str">
        <f>INDEX(ATS!$B:$V,MATCH('2) Order Form'!$V107,ATS!$U:$U,0),4)</f>
        <v>MASEM-LXL</v>
      </c>
      <c r="F107" s="16" t="str">
        <f>INDEX(ATS!$B:$V,MATCH('2) Order Form'!$V107,ATS!$U:$U,0),5)</f>
        <v>Matte Sea Metallic</v>
      </c>
      <c r="G107" s="43" t="str">
        <f>INDEX(ATS!$B:$V,MATCH('2) Order Form'!$V107,ATS!$U:$U,0),6)</f>
        <v>LXL</v>
      </c>
      <c r="H107" s="43">
        <f>IFERROR(VLOOKUP(C107,EAN!$K:$O,5,FALSE),0)</f>
        <v>1</v>
      </c>
      <c r="I107" s="59">
        <v>0</v>
      </c>
      <c r="J107" s="60">
        <f>IFERROR(VLOOKUP(V107,ATS!$U:$V,2,FALSE),0)</f>
        <v>3</v>
      </c>
      <c r="K107" s="29">
        <f t="shared" si="41"/>
        <v>3</v>
      </c>
      <c r="L107" s="29">
        <f>IFERROR(VLOOKUP(V107,ATS!$U:$W,3,FALSE),0)</f>
        <v>3</v>
      </c>
      <c r="M107" s="29">
        <f t="shared" si="42"/>
        <v>3</v>
      </c>
      <c r="N107" s="61">
        <v>0</v>
      </c>
      <c r="O107" s="62">
        <f t="shared" si="47"/>
        <v>0</v>
      </c>
      <c r="P107" s="63">
        <f>VLOOKUP($C107,Prices!$A$3:$R$1996,MATCH('2) Order Form'!P$8,Prices!$A$2:$R$2,0),FALSE)</f>
        <v>100</v>
      </c>
      <c r="Q107" s="64">
        <f>VLOOKUP($C107,Prices!$A$3:$R$1996,MATCH('2) Order Form'!Q$8,Prices!$A$2:$R$2,0),FALSE)</f>
        <v>199</v>
      </c>
      <c r="R107" s="65">
        <f t="shared" si="44"/>
        <v>0</v>
      </c>
      <c r="S107" s="66">
        <f t="shared" si="45"/>
        <v>0</v>
      </c>
      <c r="T107" s="64">
        <f t="shared" si="46"/>
        <v>0</v>
      </c>
      <c r="U107" s="97"/>
      <c r="V107" s="28">
        <v>7048652822949</v>
      </c>
      <c r="W107" s="25"/>
      <c r="X107" s="94">
        <f t="shared" si="26"/>
        <v>0</v>
      </c>
      <c r="Y107" s="70">
        <f t="shared" ca="1" si="27"/>
        <v>0</v>
      </c>
      <c r="Z107" s="70">
        <f t="shared" ca="1" si="28"/>
        <v>5</v>
      </c>
      <c r="AA107" s="70">
        <f t="shared" ca="1" si="29"/>
        <v>0</v>
      </c>
      <c r="AB107" s="70">
        <f t="shared" ca="1" si="30"/>
        <v>0</v>
      </c>
      <c r="AC107" s="91" t="str">
        <f t="shared" si="31"/>
        <v>840080Matte Sea Metallic</v>
      </c>
      <c r="AD107" s="91">
        <f t="shared" si="32"/>
        <v>840080</v>
      </c>
      <c r="AE107" s="71" t="str">
        <f>INDEX(ATS!$B:$V,MATCH('2) Order Form'!$V107,ATS!$U:$U,0),7)</f>
        <v>Active</v>
      </c>
    </row>
    <row r="108" spans="1:31" ht="16.5" customHeight="1">
      <c r="A108" s="5">
        <v>1</v>
      </c>
      <c r="B108" s="5" t="s">
        <v>80</v>
      </c>
      <c r="C108" s="5">
        <f>INDEX(ATS!$B:$V,MATCH('2) Order Form'!$V108,ATS!$U:$U,0),1)</f>
        <v>840080</v>
      </c>
      <c r="D108" s="5" t="str">
        <f>INDEX(ATS!$B:$V,MATCH('2) Order Form'!$V108,ATS!$U:$U,0),2)</f>
        <v>Ascender</v>
      </c>
      <c r="E108" s="16" t="str">
        <f>INDEX(ATS!$B:$V,MATCH('2) Order Form'!$V108,ATS!$U:$U,0),4)</f>
        <v>MBBLU-SM</v>
      </c>
      <c r="F108" s="16" t="str">
        <f>INDEX(ATS!$B:$V,MATCH('2) Order Form'!$V108,ATS!$U:$U,0),5)</f>
        <v>Matte Bird Blue</v>
      </c>
      <c r="G108" s="43" t="str">
        <f>INDEX(ATS!$B:$V,MATCH('2) Order Form'!$V108,ATS!$U:$U,0),6)</f>
        <v>SM</v>
      </c>
      <c r="H108" s="43">
        <f>IFERROR(VLOOKUP(C108,EAN!$K:$O,5,FALSE),0)</f>
        <v>1</v>
      </c>
      <c r="I108" s="59">
        <v>0</v>
      </c>
      <c r="J108" s="60">
        <f>IFERROR(VLOOKUP(V108,ATS!$U:$V,2,FALSE),0)</f>
        <v>15</v>
      </c>
      <c r="K108" s="29">
        <f t="shared" si="41"/>
        <v>15</v>
      </c>
      <c r="L108" s="29">
        <f>IFERROR(VLOOKUP(V108,ATS!$U:$W,3,FALSE),0)</f>
        <v>15</v>
      </c>
      <c r="M108" s="29">
        <f t="shared" si="42"/>
        <v>15</v>
      </c>
      <c r="N108" s="61">
        <v>0</v>
      </c>
      <c r="O108" s="62">
        <f t="shared" si="47"/>
        <v>0</v>
      </c>
      <c r="P108" s="63">
        <f>VLOOKUP($C108,Prices!$A$3:$R$1996,MATCH('2) Order Form'!P$8,Prices!$A$2:$R$2,0),FALSE)</f>
        <v>100</v>
      </c>
      <c r="Q108" s="64">
        <f>VLOOKUP($C108,Prices!$A$3:$R$1996,MATCH('2) Order Form'!Q$8,Prices!$A$2:$R$2,0),FALSE)</f>
        <v>199</v>
      </c>
      <c r="R108" s="65">
        <f t="shared" si="44"/>
        <v>0</v>
      </c>
      <c r="S108" s="66">
        <f t="shared" si="45"/>
        <v>0</v>
      </c>
      <c r="T108" s="64">
        <f t="shared" si="46"/>
        <v>0</v>
      </c>
      <c r="U108" s="97"/>
      <c r="V108" s="28">
        <v>7048652713193</v>
      </c>
      <c r="W108" s="25"/>
      <c r="X108" s="94">
        <f t="shared" si="26"/>
        <v>0</v>
      </c>
      <c r="Y108" s="70">
        <f t="shared" ca="1" si="27"/>
        <v>0</v>
      </c>
      <c r="Z108" s="70">
        <f t="shared" ca="1" si="28"/>
        <v>5</v>
      </c>
      <c r="AA108" s="70">
        <f t="shared" ca="1" si="29"/>
        <v>0</v>
      </c>
      <c r="AB108" s="70">
        <f t="shared" ca="1" si="30"/>
        <v>1</v>
      </c>
      <c r="AC108" s="91" t="str">
        <f t="shared" si="31"/>
        <v>840080Matte Bird Blue</v>
      </c>
      <c r="AD108" s="91">
        <f t="shared" si="32"/>
        <v>840080</v>
      </c>
      <c r="AE108" s="71" t="str">
        <f>INDEX(ATS!$B:$V,MATCH('2) Order Form'!$V108,ATS!$U:$U,0),7)</f>
        <v>Active</v>
      </c>
    </row>
    <row r="109" spans="1:31" ht="16.5" customHeight="1">
      <c r="A109" s="5">
        <v>1</v>
      </c>
      <c r="B109" s="5" t="s">
        <v>80</v>
      </c>
      <c r="C109" s="5">
        <f>INDEX(ATS!$B:$V,MATCH('2) Order Form'!$V109,ATS!$U:$U,0),1)</f>
        <v>840080</v>
      </c>
      <c r="D109" s="5" t="str">
        <f>INDEX(ATS!$B:$V,MATCH('2) Order Form'!$V109,ATS!$U:$U,0),2)</f>
        <v>Ascender</v>
      </c>
      <c r="E109" s="16" t="str">
        <f>INDEX(ATS!$B:$V,MATCH('2) Order Form'!$V109,ATS!$U:$U,0),4)</f>
        <v>MBBLU-ML</v>
      </c>
      <c r="F109" s="16" t="str">
        <f>INDEX(ATS!$B:$V,MATCH('2) Order Form'!$V109,ATS!$U:$U,0),5)</f>
        <v>Matte Bird Blue</v>
      </c>
      <c r="G109" s="43" t="str">
        <f>INDEX(ATS!$B:$V,MATCH('2) Order Form'!$V109,ATS!$U:$U,0),6)</f>
        <v>ML</v>
      </c>
      <c r="H109" s="43">
        <f>IFERROR(VLOOKUP(C109,EAN!$K:$O,5,FALSE),0)</f>
        <v>1</v>
      </c>
      <c r="I109" s="59">
        <v>0</v>
      </c>
      <c r="J109" s="60">
        <f>IFERROR(VLOOKUP(V109,ATS!$U:$V,2,FALSE),0)</f>
        <v>9</v>
      </c>
      <c r="K109" s="29">
        <f t="shared" si="41"/>
        <v>9</v>
      </c>
      <c r="L109" s="29">
        <f>IFERROR(VLOOKUP(V109,ATS!$U:$W,3,FALSE),0)</f>
        <v>9</v>
      </c>
      <c r="M109" s="29">
        <f t="shared" si="42"/>
        <v>9</v>
      </c>
      <c r="N109" s="61">
        <v>0</v>
      </c>
      <c r="O109" s="62">
        <f t="shared" si="47"/>
        <v>0</v>
      </c>
      <c r="P109" s="63">
        <f>VLOOKUP($C109,Prices!$A$3:$R$1996,MATCH('2) Order Form'!P$8,Prices!$A$2:$R$2,0),FALSE)</f>
        <v>100</v>
      </c>
      <c r="Q109" s="64">
        <f>VLOOKUP($C109,Prices!$A$3:$R$1996,MATCH('2) Order Form'!Q$8,Prices!$A$2:$R$2,0),FALSE)</f>
        <v>199</v>
      </c>
      <c r="R109" s="65">
        <f t="shared" si="44"/>
        <v>0</v>
      </c>
      <c r="S109" s="66">
        <f t="shared" si="45"/>
        <v>0</v>
      </c>
      <c r="T109" s="64">
        <f t="shared" si="46"/>
        <v>0</v>
      </c>
      <c r="U109" s="97"/>
      <c r="V109" s="28">
        <v>7048652713186</v>
      </c>
      <c r="W109" s="25"/>
      <c r="X109" s="94">
        <f t="shared" si="26"/>
        <v>0</v>
      </c>
      <c r="Y109" s="70">
        <f t="shared" ca="1" si="27"/>
        <v>0</v>
      </c>
      <c r="Z109" s="70">
        <f t="shared" ca="1" si="28"/>
        <v>5</v>
      </c>
      <c r="AA109" s="70">
        <f t="shared" ca="1" si="29"/>
        <v>0</v>
      </c>
      <c r="AB109" s="70">
        <f t="shared" ca="1" si="30"/>
        <v>0</v>
      </c>
      <c r="AC109" s="91" t="str">
        <f t="shared" si="31"/>
        <v>840080Matte Bird Blue</v>
      </c>
      <c r="AD109" s="91">
        <f t="shared" si="32"/>
        <v>840080</v>
      </c>
      <c r="AE109" s="71" t="str">
        <f>INDEX(ATS!$B:$V,MATCH('2) Order Form'!$V109,ATS!$U:$U,0),7)</f>
        <v>Active</v>
      </c>
    </row>
    <row r="110" spans="1:31" ht="16.5" customHeight="1">
      <c r="A110" s="5">
        <v>1</v>
      </c>
      <c r="B110" s="5" t="s">
        <v>80</v>
      </c>
      <c r="C110" s="5">
        <f>INDEX(ATS!$B:$V,MATCH('2) Order Form'!$V110,ATS!$U:$U,0),1)</f>
        <v>840080</v>
      </c>
      <c r="D110" s="5" t="str">
        <f>INDEX(ATS!$B:$V,MATCH('2) Order Form'!$V110,ATS!$U:$U,0),2)</f>
        <v>Ascender</v>
      </c>
      <c r="E110" s="16" t="str">
        <f>INDEX(ATS!$B:$V,MATCH('2) Order Form'!$V110,ATS!$U:$U,0),4)</f>
        <v>MBBLU-LXL</v>
      </c>
      <c r="F110" s="16" t="str">
        <f>INDEX(ATS!$B:$V,MATCH('2) Order Form'!$V110,ATS!$U:$U,0),5)</f>
        <v>Matte Bird Blue</v>
      </c>
      <c r="G110" s="43" t="str">
        <f>INDEX(ATS!$B:$V,MATCH('2) Order Form'!$V110,ATS!$U:$U,0),6)</f>
        <v>LXL</v>
      </c>
      <c r="H110" s="43">
        <f>IFERROR(VLOOKUP(C110,EAN!$K:$O,5,FALSE),0)</f>
        <v>1</v>
      </c>
      <c r="I110" s="59">
        <v>0</v>
      </c>
      <c r="J110" s="60">
        <f>IFERROR(VLOOKUP(V110,ATS!$U:$V,2,FALSE),0)</f>
        <v>41</v>
      </c>
      <c r="K110" s="29">
        <f t="shared" si="41"/>
        <v>41</v>
      </c>
      <c r="L110" s="29">
        <f>IFERROR(VLOOKUP(V110,ATS!$U:$W,3,FALSE),0)</f>
        <v>41</v>
      </c>
      <c r="M110" s="29">
        <f t="shared" si="42"/>
        <v>41</v>
      </c>
      <c r="N110" s="61">
        <v>0</v>
      </c>
      <c r="O110" s="62">
        <f t="shared" ref="O110:O113" si="48">IF(N110&lt;&gt;0,N110,$P$5)</f>
        <v>0</v>
      </c>
      <c r="P110" s="63">
        <f>VLOOKUP($C110,Prices!$A$3:$R$1996,MATCH('2) Order Form'!P$8,Prices!$A$2:$R$2,0),FALSE)</f>
        <v>100</v>
      </c>
      <c r="Q110" s="64">
        <f>VLOOKUP($C110,Prices!$A$3:$R$1996,MATCH('2) Order Form'!Q$8,Prices!$A$2:$R$2,0),FALSE)</f>
        <v>199</v>
      </c>
      <c r="R110" s="65">
        <f t="shared" si="44"/>
        <v>0</v>
      </c>
      <c r="S110" s="66">
        <f t="shared" si="45"/>
        <v>0</v>
      </c>
      <c r="T110" s="64">
        <f t="shared" si="46"/>
        <v>0</v>
      </c>
      <c r="U110" s="97"/>
      <c r="V110" s="28">
        <v>7048652713179</v>
      </c>
      <c r="W110" s="25"/>
      <c r="X110" s="94">
        <f t="shared" si="26"/>
        <v>0</v>
      </c>
      <c r="Y110" s="70">
        <f t="shared" ca="1" si="27"/>
        <v>0</v>
      </c>
      <c r="Z110" s="70">
        <f t="shared" ca="1" si="28"/>
        <v>5</v>
      </c>
      <c r="AA110" s="70">
        <f t="shared" ca="1" si="29"/>
        <v>0</v>
      </c>
      <c r="AB110" s="70">
        <f t="shared" ca="1" si="30"/>
        <v>0</v>
      </c>
      <c r="AC110" s="91" t="str">
        <f t="shared" si="31"/>
        <v>840080Matte Bird Blue</v>
      </c>
      <c r="AD110" s="91">
        <f t="shared" si="32"/>
        <v>840080</v>
      </c>
      <c r="AE110" s="71" t="str">
        <f>INDEX(ATS!$B:$V,MATCH('2) Order Form'!$V110,ATS!$U:$U,0),7)</f>
        <v>Active</v>
      </c>
    </row>
    <row r="111" spans="1:31" ht="16.5" customHeight="1">
      <c r="A111" s="5">
        <v>1</v>
      </c>
      <c r="B111" s="5" t="s">
        <v>80</v>
      </c>
      <c r="C111" s="5">
        <f>INDEX(ATS!$B:$V,MATCH('2) Order Form'!$V111,ATS!$U:$U,0),1)</f>
        <v>840080</v>
      </c>
      <c r="D111" s="5" t="str">
        <f>INDEX(ATS!$B:$V,MATCH('2) Order Form'!$V111,ATS!$U:$U,0),2)</f>
        <v>Ascender</v>
      </c>
      <c r="E111" s="16" t="str">
        <f>INDEX(ATS!$B:$V,MATCH('2) Order Form'!$V111,ATS!$U:$U,0),4)</f>
        <v>MBUOE-SM</v>
      </c>
      <c r="F111" s="16" t="str">
        <f>INDEX(ATS!$B:$V,MATCH('2) Order Form'!$V111,ATS!$U:$U,0),5)</f>
        <v xml:space="preserve">Matte Burning Orange </v>
      </c>
      <c r="G111" s="43" t="str">
        <f>INDEX(ATS!$B:$V,MATCH('2) Order Form'!$V111,ATS!$U:$U,0),6)</f>
        <v>SM</v>
      </c>
      <c r="H111" s="43">
        <f>IFERROR(VLOOKUP(C111,EAN!$K:$O,5,FALSE),0)</f>
        <v>1</v>
      </c>
      <c r="I111" s="59">
        <v>0</v>
      </c>
      <c r="J111" s="60">
        <f>IFERROR(VLOOKUP(V111,ATS!$U:$V,2,FALSE),0)</f>
        <v>29</v>
      </c>
      <c r="K111" s="29">
        <f t="shared" si="41"/>
        <v>29</v>
      </c>
      <c r="L111" s="29">
        <f>IFERROR(VLOOKUP(V111,ATS!$U:$W,3,FALSE),0)</f>
        <v>29</v>
      </c>
      <c r="M111" s="29">
        <f t="shared" si="42"/>
        <v>29</v>
      </c>
      <c r="N111" s="61">
        <v>0</v>
      </c>
      <c r="O111" s="62">
        <f t="shared" si="48"/>
        <v>0</v>
      </c>
      <c r="P111" s="63">
        <f>VLOOKUP($C111,Prices!$A$3:$R$1996,MATCH('2) Order Form'!P$8,Prices!$A$2:$R$2,0),FALSE)</f>
        <v>100</v>
      </c>
      <c r="Q111" s="64">
        <f>VLOOKUP($C111,Prices!$A$3:$R$1996,MATCH('2) Order Form'!Q$8,Prices!$A$2:$R$2,0),FALSE)</f>
        <v>199</v>
      </c>
      <c r="R111" s="65">
        <f t="shared" si="44"/>
        <v>0</v>
      </c>
      <c r="S111" s="66">
        <f t="shared" si="45"/>
        <v>0</v>
      </c>
      <c r="T111" s="64">
        <f t="shared" si="46"/>
        <v>0</v>
      </c>
      <c r="U111" s="97"/>
      <c r="V111" s="28">
        <v>7048652822994</v>
      </c>
      <c r="W111" s="25"/>
      <c r="X111" s="94">
        <f t="shared" si="26"/>
        <v>0</v>
      </c>
      <c r="Y111" s="70">
        <f t="shared" ca="1" si="27"/>
        <v>0</v>
      </c>
      <c r="Z111" s="70">
        <f t="shared" ca="1" si="28"/>
        <v>5</v>
      </c>
      <c r="AA111" s="70">
        <f t="shared" ca="1" si="29"/>
        <v>0</v>
      </c>
      <c r="AB111" s="70">
        <f t="shared" ca="1" si="30"/>
        <v>1</v>
      </c>
      <c r="AC111" s="91" t="str">
        <f t="shared" si="31"/>
        <v xml:space="preserve">840080Matte Burning Orange </v>
      </c>
      <c r="AD111" s="91">
        <f t="shared" si="32"/>
        <v>840080</v>
      </c>
      <c r="AE111" s="71" t="str">
        <f>INDEX(ATS!$B:$V,MATCH('2) Order Form'!$V111,ATS!$U:$U,0),7)</f>
        <v>Active</v>
      </c>
    </row>
    <row r="112" spans="1:31" ht="16.5" customHeight="1">
      <c r="A112" s="5">
        <v>1</v>
      </c>
      <c r="B112" s="5" t="s">
        <v>80</v>
      </c>
      <c r="C112" s="5">
        <f>INDEX(ATS!$B:$V,MATCH('2) Order Form'!$V112,ATS!$U:$U,0),1)</f>
        <v>840080</v>
      </c>
      <c r="D112" s="5" t="str">
        <f>INDEX(ATS!$B:$V,MATCH('2) Order Form'!$V112,ATS!$U:$U,0),2)</f>
        <v>Ascender</v>
      </c>
      <c r="E112" s="16" t="str">
        <f>INDEX(ATS!$B:$V,MATCH('2) Order Form'!$V112,ATS!$U:$U,0),4)</f>
        <v>MBUOE-ML</v>
      </c>
      <c r="F112" s="16" t="str">
        <f>INDEX(ATS!$B:$V,MATCH('2) Order Form'!$V112,ATS!$U:$U,0),5)</f>
        <v xml:space="preserve">Matte Burning Orange </v>
      </c>
      <c r="G112" s="43" t="str">
        <f>INDEX(ATS!$B:$V,MATCH('2) Order Form'!$V112,ATS!$U:$U,0),6)</f>
        <v>ML</v>
      </c>
      <c r="H112" s="43">
        <f>IFERROR(VLOOKUP(C112,EAN!$K:$O,5,FALSE),0)</f>
        <v>1</v>
      </c>
      <c r="I112" s="59">
        <v>0</v>
      </c>
      <c r="J112" s="60">
        <f>IFERROR(VLOOKUP(V112,ATS!$U:$V,2,FALSE),0)</f>
        <v>0</v>
      </c>
      <c r="K112" s="29" t="str">
        <f t="shared" si="41"/>
        <v>0</v>
      </c>
      <c r="L112" s="29">
        <f>IFERROR(VLOOKUP(V112,ATS!$U:$W,3,FALSE),0)</f>
        <v>0</v>
      </c>
      <c r="M112" s="29" t="str">
        <f t="shared" si="42"/>
        <v>0</v>
      </c>
      <c r="N112" s="61">
        <v>0</v>
      </c>
      <c r="O112" s="62">
        <f t="shared" si="48"/>
        <v>0</v>
      </c>
      <c r="P112" s="63">
        <f>VLOOKUP($C112,Prices!$A$3:$R$1996,MATCH('2) Order Form'!P$8,Prices!$A$2:$R$2,0),FALSE)</f>
        <v>100</v>
      </c>
      <c r="Q112" s="64">
        <f>VLOOKUP($C112,Prices!$A$3:$R$1996,MATCH('2) Order Form'!Q$8,Prices!$A$2:$R$2,0),FALSE)</f>
        <v>199</v>
      </c>
      <c r="R112" s="65">
        <f t="shared" si="44"/>
        <v>0</v>
      </c>
      <c r="S112" s="66">
        <f t="shared" si="45"/>
        <v>0</v>
      </c>
      <c r="T112" s="64">
        <f t="shared" si="46"/>
        <v>0</v>
      </c>
      <c r="U112" s="97"/>
      <c r="V112" s="28">
        <v>7048652822987</v>
      </c>
      <c r="W112" s="25"/>
      <c r="X112" s="94">
        <f t="shared" si="26"/>
        <v>0</v>
      </c>
      <c r="Y112" s="70">
        <f t="shared" ca="1" si="27"/>
        <v>0</v>
      </c>
      <c r="Z112" s="70">
        <f t="shared" ca="1" si="28"/>
        <v>5</v>
      </c>
      <c r="AA112" s="70">
        <f t="shared" ca="1" si="29"/>
        <v>0</v>
      </c>
      <c r="AB112" s="70">
        <f t="shared" ca="1" si="30"/>
        <v>0</v>
      </c>
      <c r="AC112" s="91" t="str">
        <f t="shared" si="31"/>
        <v xml:space="preserve">840080Matte Burning Orange </v>
      </c>
      <c r="AD112" s="91">
        <f t="shared" si="32"/>
        <v>840080</v>
      </c>
      <c r="AE112" s="71" t="str">
        <f>INDEX(ATS!$B:$V,MATCH('2) Order Form'!$V112,ATS!$U:$U,0),7)</f>
        <v>Active</v>
      </c>
    </row>
    <row r="113" spans="1:31" ht="16.5" customHeight="1">
      <c r="A113" s="5">
        <v>1</v>
      </c>
      <c r="B113" s="5" t="s">
        <v>80</v>
      </c>
      <c r="C113" s="5">
        <f>INDEX(ATS!$B:$V,MATCH('2) Order Form'!$V113,ATS!$U:$U,0),1)</f>
        <v>840080</v>
      </c>
      <c r="D113" s="5" t="str">
        <f>INDEX(ATS!$B:$V,MATCH('2) Order Form'!$V113,ATS!$U:$U,0),2)</f>
        <v>Ascender</v>
      </c>
      <c r="E113" s="16" t="str">
        <f>INDEX(ATS!$B:$V,MATCH('2) Order Form'!$V113,ATS!$U:$U,0),4)</f>
        <v>MBUOE-LXL</v>
      </c>
      <c r="F113" s="16" t="str">
        <f>INDEX(ATS!$B:$V,MATCH('2) Order Form'!$V113,ATS!$U:$U,0),5)</f>
        <v xml:space="preserve">Matte Burning Orange </v>
      </c>
      <c r="G113" s="43" t="str">
        <f>INDEX(ATS!$B:$V,MATCH('2) Order Form'!$V113,ATS!$U:$U,0),6)</f>
        <v>LXL</v>
      </c>
      <c r="H113" s="43">
        <f>IFERROR(VLOOKUP(C113,EAN!$K:$O,5,FALSE),0)</f>
        <v>1</v>
      </c>
      <c r="I113" s="59">
        <v>0</v>
      </c>
      <c r="J113" s="60">
        <f>IFERROR(VLOOKUP(V113,ATS!$U:$V,2,FALSE),0)</f>
        <v>15</v>
      </c>
      <c r="K113" s="29">
        <f t="shared" si="41"/>
        <v>15</v>
      </c>
      <c r="L113" s="29">
        <f>IFERROR(VLOOKUP(V113,ATS!$U:$W,3,FALSE),0)</f>
        <v>15</v>
      </c>
      <c r="M113" s="29">
        <f t="shared" si="42"/>
        <v>15</v>
      </c>
      <c r="N113" s="61">
        <v>0</v>
      </c>
      <c r="O113" s="62">
        <f t="shared" si="48"/>
        <v>0</v>
      </c>
      <c r="P113" s="63">
        <f>VLOOKUP($C113,Prices!$A$3:$R$1996,MATCH('2) Order Form'!P$8,Prices!$A$2:$R$2,0),FALSE)</f>
        <v>100</v>
      </c>
      <c r="Q113" s="64">
        <f>VLOOKUP($C113,Prices!$A$3:$R$1996,MATCH('2) Order Form'!Q$8,Prices!$A$2:$R$2,0),FALSE)</f>
        <v>199</v>
      </c>
      <c r="R113" s="65">
        <f t="shared" si="44"/>
        <v>0</v>
      </c>
      <c r="S113" s="66">
        <f t="shared" si="45"/>
        <v>0</v>
      </c>
      <c r="T113" s="64">
        <f t="shared" si="46"/>
        <v>0</v>
      </c>
      <c r="U113" s="97"/>
      <c r="V113" s="28">
        <v>7048652822970</v>
      </c>
      <c r="W113" s="25"/>
      <c r="X113" s="94">
        <f t="shared" si="26"/>
        <v>0</v>
      </c>
      <c r="Y113" s="70">
        <f t="shared" ca="1" si="27"/>
        <v>0</v>
      </c>
      <c r="Z113" s="70">
        <f t="shared" ca="1" si="28"/>
        <v>5</v>
      </c>
      <c r="AA113" s="70">
        <f t="shared" ca="1" si="29"/>
        <v>0</v>
      </c>
      <c r="AB113" s="70">
        <f t="shared" ca="1" si="30"/>
        <v>0</v>
      </c>
      <c r="AC113" s="91" t="str">
        <f t="shared" si="31"/>
        <v xml:space="preserve">840080Matte Burning Orange </v>
      </c>
      <c r="AD113" s="91">
        <f t="shared" si="32"/>
        <v>840080</v>
      </c>
      <c r="AE113" s="71" t="str">
        <f>INDEX(ATS!$B:$V,MATCH('2) Order Form'!$V113,ATS!$U:$U,0),7)</f>
        <v>Active</v>
      </c>
    </row>
    <row r="114" spans="1:31" ht="16.5" customHeight="1">
      <c r="A114" s="5">
        <v>1</v>
      </c>
      <c r="B114" s="5" t="s">
        <v>80</v>
      </c>
      <c r="C114" s="5">
        <f>INDEX(ATS!$B:$V,MATCH('2) Order Form'!$V114,ATS!$U:$U,0),1)</f>
        <v>840092</v>
      </c>
      <c r="D114" s="5" t="str">
        <f>INDEX(ATS!$B:$V,MATCH('2) Order Form'!$V114,ATS!$U:$U,0),2)</f>
        <v>Looper Mips Helmet</v>
      </c>
      <c r="E114" s="16" t="str">
        <f>INDEX(ATS!$B:$V,MATCH('2) Order Form'!$V114,ATS!$U:$U,0),4)</f>
        <v>DTBLK-SM</v>
      </c>
      <c r="F114" s="16" t="str">
        <f>INDEX(ATS!$B:$V,MATCH('2) Order Form'!$V114,ATS!$U:$U,0),5)</f>
        <v>Dirt Black</v>
      </c>
      <c r="G114" s="43" t="str">
        <f>INDEX(ATS!$B:$V,MATCH('2) Order Form'!$V114,ATS!$U:$U,0),6)</f>
        <v>SM</v>
      </c>
      <c r="H114" s="43">
        <f>IFERROR(VLOOKUP(C114,EAN!$K:$O,5,FALSE),0)</f>
        <v>1</v>
      </c>
      <c r="I114" s="59">
        <v>0</v>
      </c>
      <c r="J114" s="60">
        <f>IFERROR(VLOOKUP(V114,ATS!$U:$V,2,FALSE),0)</f>
        <v>10</v>
      </c>
      <c r="K114" s="29">
        <f t="shared" si="37"/>
        <v>10</v>
      </c>
      <c r="L114" s="29">
        <f>IFERROR(VLOOKUP(V114,ATS!$U:$W,3,FALSE),0)</f>
        <v>10</v>
      </c>
      <c r="M114" s="29">
        <f t="shared" si="38"/>
        <v>10</v>
      </c>
      <c r="N114" s="61">
        <v>0</v>
      </c>
      <c r="O114" s="62">
        <f t="shared" si="33"/>
        <v>0</v>
      </c>
      <c r="P114" s="63">
        <f>VLOOKUP($C114,Prices!$A$3:$R$1996,MATCH('2) Order Form'!P$8,Prices!$A$2:$R$2,0),FALSE)</f>
        <v>95</v>
      </c>
      <c r="Q114" s="64">
        <f>VLOOKUP($C114,Prices!$A$3:$R$1996,MATCH('2) Order Form'!Q$8,Prices!$A$2:$R$2,0),FALSE)</f>
        <v>189</v>
      </c>
      <c r="R114" s="65">
        <f t="shared" si="34"/>
        <v>0</v>
      </c>
      <c r="S114" s="66">
        <f t="shared" si="35"/>
        <v>0</v>
      </c>
      <c r="T114" s="64">
        <f t="shared" si="36"/>
        <v>0</v>
      </c>
      <c r="U114" s="97"/>
      <c r="V114" s="28">
        <v>7048652604897</v>
      </c>
      <c r="W114" s="25"/>
      <c r="X114" s="94">
        <f t="shared" si="26"/>
        <v>0</v>
      </c>
      <c r="Y114" s="70">
        <f t="shared" ca="1" si="27"/>
        <v>0</v>
      </c>
      <c r="Z114" s="70">
        <f t="shared" ca="1" si="28"/>
        <v>6</v>
      </c>
      <c r="AA114" s="70">
        <f t="shared" ca="1" si="29"/>
        <v>1</v>
      </c>
      <c r="AB114" s="70">
        <f t="shared" ca="1" si="30"/>
        <v>1</v>
      </c>
      <c r="AC114" s="91" t="str">
        <f t="shared" si="31"/>
        <v>840092Dirt Black</v>
      </c>
      <c r="AD114" s="91">
        <f t="shared" si="32"/>
        <v>840092</v>
      </c>
      <c r="AE114" s="71" t="str">
        <f>INDEX(ATS!$B:$V,MATCH('2) Order Form'!$V114,ATS!$U:$U,0),7)</f>
        <v>Active</v>
      </c>
    </row>
    <row r="115" spans="1:31" ht="16.5" customHeight="1">
      <c r="A115" s="5">
        <v>1</v>
      </c>
      <c r="B115" s="5" t="s">
        <v>80</v>
      </c>
      <c r="C115" s="5">
        <f>INDEX(ATS!$B:$V,MATCH('2) Order Form'!$V115,ATS!$U:$U,0),1)</f>
        <v>840092</v>
      </c>
      <c r="D115" s="5" t="str">
        <f>INDEX(ATS!$B:$V,MATCH('2) Order Form'!$V115,ATS!$U:$U,0),2)</f>
        <v>Looper Mips Helmet</v>
      </c>
      <c r="E115" s="16" t="str">
        <f>INDEX(ATS!$B:$V,MATCH('2) Order Form'!$V115,ATS!$U:$U,0),4)</f>
        <v>DTBLK-ML</v>
      </c>
      <c r="F115" s="16" t="str">
        <f>INDEX(ATS!$B:$V,MATCH('2) Order Form'!$V115,ATS!$U:$U,0),5)</f>
        <v>Dirt Black</v>
      </c>
      <c r="G115" s="43" t="str">
        <f>INDEX(ATS!$B:$V,MATCH('2) Order Form'!$V115,ATS!$U:$U,0),6)</f>
        <v>ML</v>
      </c>
      <c r="H115" s="43">
        <f>IFERROR(VLOOKUP(C115,EAN!$K:$O,5,FALSE),0)</f>
        <v>1</v>
      </c>
      <c r="I115" s="59">
        <v>0</v>
      </c>
      <c r="J115" s="60">
        <f>IFERROR(VLOOKUP(V115,ATS!$U:$V,2,FALSE),0)</f>
        <v>14</v>
      </c>
      <c r="K115" s="29">
        <f t="shared" si="37"/>
        <v>14</v>
      </c>
      <c r="L115" s="29">
        <f>IFERROR(VLOOKUP(V115,ATS!$U:$W,3,FALSE),0)</f>
        <v>14</v>
      </c>
      <c r="M115" s="29">
        <f t="shared" si="38"/>
        <v>14</v>
      </c>
      <c r="N115" s="61">
        <v>0</v>
      </c>
      <c r="O115" s="62">
        <f t="shared" ref="O115:O118" si="49">IF(N115&lt;&gt;0,N115,$P$5)</f>
        <v>0</v>
      </c>
      <c r="P115" s="63">
        <f>VLOOKUP($C115,Prices!$A$3:$R$1996,MATCH('2) Order Form'!P$8,Prices!$A$2:$R$2,0),FALSE)</f>
        <v>95</v>
      </c>
      <c r="Q115" s="64">
        <f>VLOOKUP($C115,Prices!$A$3:$R$1996,MATCH('2) Order Form'!Q$8,Prices!$A$2:$R$2,0),FALSE)</f>
        <v>189</v>
      </c>
      <c r="R115" s="65">
        <f t="shared" si="34"/>
        <v>0</v>
      </c>
      <c r="S115" s="66">
        <f t="shared" si="35"/>
        <v>0</v>
      </c>
      <c r="T115" s="64">
        <f t="shared" si="36"/>
        <v>0</v>
      </c>
      <c r="U115" s="97"/>
      <c r="V115" s="28">
        <v>7048652604880</v>
      </c>
      <c r="W115" s="25"/>
      <c r="X115" s="94">
        <f t="shared" si="26"/>
        <v>0</v>
      </c>
      <c r="Y115" s="70">
        <f t="shared" ca="1" si="27"/>
        <v>0</v>
      </c>
      <c r="Z115" s="70">
        <f t="shared" ca="1" si="28"/>
        <v>6</v>
      </c>
      <c r="AA115" s="70">
        <f t="shared" ca="1" si="29"/>
        <v>0</v>
      </c>
      <c r="AB115" s="70">
        <f t="shared" ca="1" si="30"/>
        <v>0</v>
      </c>
      <c r="AC115" s="91" t="str">
        <f t="shared" si="31"/>
        <v>840092Dirt Black</v>
      </c>
      <c r="AD115" s="91">
        <f t="shared" si="32"/>
        <v>840092</v>
      </c>
      <c r="AE115" s="71" t="str">
        <f>INDEX(ATS!$B:$V,MATCH('2) Order Form'!$V115,ATS!$U:$U,0),7)</f>
        <v>Active</v>
      </c>
    </row>
    <row r="116" spans="1:31" ht="16.5" customHeight="1">
      <c r="A116" s="5">
        <v>1</v>
      </c>
      <c r="B116" s="5" t="s">
        <v>80</v>
      </c>
      <c r="C116" s="5">
        <f>INDEX(ATS!$B:$V,MATCH('2) Order Form'!$V116,ATS!$U:$U,0),1)</f>
        <v>840092</v>
      </c>
      <c r="D116" s="5" t="str">
        <f>INDEX(ATS!$B:$V,MATCH('2) Order Form'!$V116,ATS!$U:$U,0),2)</f>
        <v>Looper Mips Helmet</v>
      </c>
      <c r="E116" s="16" t="str">
        <f>INDEX(ATS!$B:$V,MATCH('2) Order Form'!$V116,ATS!$U:$U,0),4)</f>
        <v>DTBLK-LXL</v>
      </c>
      <c r="F116" s="16" t="str">
        <f>INDEX(ATS!$B:$V,MATCH('2) Order Form'!$V116,ATS!$U:$U,0),5)</f>
        <v>Dirt Black</v>
      </c>
      <c r="G116" s="43" t="str">
        <f>INDEX(ATS!$B:$V,MATCH('2) Order Form'!$V116,ATS!$U:$U,0),6)</f>
        <v>LXL</v>
      </c>
      <c r="H116" s="43">
        <f>IFERROR(VLOOKUP(C116,EAN!$K:$O,5,FALSE),0)</f>
        <v>1</v>
      </c>
      <c r="I116" s="59">
        <v>0</v>
      </c>
      <c r="J116" s="60">
        <f>IFERROR(VLOOKUP(V116,ATS!$U:$V,2,FALSE),0)</f>
        <v>5</v>
      </c>
      <c r="K116" s="29">
        <f t="shared" si="37"/>
        <v>5</v>
      </c>
      <c r="L116" s="29">
        <f>IFERROR(VLOOKUP(V116,ATS!$U:$W,3,FALSE),0)</f>
        <v>5</v>
      </c>
      <c r="M116" s="29">
        <f t="shared" si="38"/>
        <v>5</v>
      </c>
      <c r="N116" s="61">
        <v>0</v>
      </c>
      <c r="O116" s="62">
        <f t="shared" si="49"/>
        <v>0</v>
      </c>
      <c r="P116" s="63">
        <f>VLOOKUP($C116,Prices!$A$3:$R$1996,MATCH('2) Order Form'!P$8,Prices!$A$2:$R$2,0),FALSE)</f>
        <v>95</v>
      </c>
      <c r="Q116" s="64">
        <f>VLOOKUP($C116,Prices!$A$3:$R$1996,MATCH('2) Order Form'!Q$8,Prices!$A$2:$R$2,0),FALSE)</f>
        <v>189</v>
      </c>
      <c r="R116" s="65">
        <f t="shared" si="34"/>
        <v>0</v>
      </c>
      <c r="S116" s="66">
        <f t="shared" si="35"/>
        <v>0</v>
      </c>
      <c r="T116" s="64">
        <f t="shared" si="36"/>
        <v>0</v>
      </c>
      <c r="U116" s="97"/>
      <c r="V116" s="28">
        <v>7048652604873</v>
      </c>
      <c r="W116" s="25"/>
      <c r="X116" s="94">
        <f t="shared" si="26"/>
        <v>0</v>
      </c>
      <c r="Y116" s="70">
        <f t="shared" ca="1" si="27"/>
        <v>0</v>
      </c>
      <c r="Z116" s="70">
        <f t="shared" ca="1" si="28"/>
        <v>6</v>
      </c>
      <c r="AA116" s="70">
        <f t="shared" ca="1" si="29"/>
        <v>0</v>
      </c>
      <c r="AB116" s="70">
        <f t="shared" ca="1" si="30"/>
        <v>0</v>
      </c>
      <c r="AC116" s="91" t="str">
        <f t="shared" si="31"/>
        <v>840092Dirt Black</v>
      </c>
      <c r="AD116" s="91">
        <f t="shared" si="32"/>
        <v>840092</v>
      </c>
      <c r="AE116" s="71" t="str">
        <f>INDEX(ATS!$B:$V,MATCH('2) Order Form'!$V116,ATS!$U:$U,0),7)</f>
        <v>Active</v>
      </c>
    </row>
    <row r="117" spans="1:31" ht="16.5" customHeight="1">
      <c r="A117" s="5">
        <v>1</v>
      </c>
      <c r="B117" s="5" t="s">
        <v>80</v>
      </c>
      <c r="C117" s="5">
        <f>INDEX(ATS!$B:$V,MATCH('2) Order Form'!$V117,ATS!$U:$U,0),1)</f>
        <v>840092</v>
      </c>
      <c r="D117" s="5" t="str">
        <f>INDEX(ATS!$B:$V,MATCH('2) Order Form'!$V117,ATS!$U:$U,0),2)</f>
        <v>Looper Mips Helmet</v>
      </c>
      <c r="E117" s="16" t="str">
        <f>INDEX(ATS!$B:$V,MATCH('2) Order Form'!$V117,ATS!$U:$U,0),4)</f>
        <v>MBRWH-SM</v>
      </c>
      <c r="F117" s="16" t="str">
        <f>INDEX(ATS!$B:$V,MATCH('2) Order Form'!$V117,ATS!$U:$U,0),5)</f>
        <v xml:space="preserve">Matte Bronco White </v>
      </c>
      <c r="G117" s="43" t="str">
        <f>INDEX(ATS!$B:$V,MATCH('2) Order Form'!$V117,ATS!$U:$U,0),6)</f>
        <v>SM</v>
      </c>
      <c r="H117" s="43">
        <f>IFERROR(VLOOKUP(C117,EAN!$K:$O,5,FALSE),0)</f>
        <v>1</v>
      </c>
      <c r="I117" s="59">
        <v>0</v>
      </c>
      <c r="J117" s="60">
        <f>IFERROR(VLOOKUP(V117,ATS!$U:$V,2,FALSE),0)</f>
        <v>0</v>
      </c>
      <c r="K117" s="29" t="str">
        <f t="shared" si="37"/>
        <v>0</v>
      </c>
      <c r="L117" s="29">
        <f>IFERROR(VLOOKUP(V117,ATS!$U:$W,3,FALSE),0)</f>
        <v>0</v>
      </c>
      <c r="M117" s="29" t="str">
        <f t="shared" si="38"/>
        <v>0</v>
      </c>
      <c r="N117" s="61">
        <v>0</v>
      </c>
      <c r="O117" s="62">
        <f t="shared" si="49"/>
        <v>0</v>
      </c>
      <c r="P117" s="63">
        <f>VLOOKUP($C117,Prices!$A$3:$R$1996,MATCH('2) Order Form'!P$8,Prices!$A$2:$R$2,0),FALSE)</f>
        <v>95</v>
      </c>
      <c r="Q117" s="64">
        <f>VLOOKUP($C117,Prices!$A$3:$R$1996,MATCH('2) Order Form'!Q$8,Prices!$A$2:$R$2,0),FALSE)</f>
        <v>189</v>
      </c>
      <c r="R117" s="65">
        <f t="shared" si="34"/>
        <v>0</v>
      </c>
      <c r="S117" s="66">
        <f t="shared" si="35"/>
        <v>0</v>
      </c>
      <c r="T117" s="64">
        <f t="shared" si="36"/>
        <v>0</v>
      </c>
      <c r="U117" s="97"/>
      <c r="V117" s="28">
        <v>7048652823267</v>
      </c>
      <c r="W117" s="25"/>
      <c r="X117" s="94">
        <f t="shared" si="26"/>
        <v>0</v>
      </c>
      <c r="Y117" s="70">
        <f t="shared" ca="1" si="27"/>
        <v>0</v>
      </c>
      <c r="Z117" s="70">
        <f t="shared" ca="1" si="28"/>
        <v>6</v>
      </c>
      <c r="AA117" s="70">
        <f t="shared" ca="1" si="29"/>
        <v>0</v>
      </c>
      <c r="AB117" s="70">
        <f t="shared" ca="1" si="30"/>
        <v>1</v>
      </c>
      <c r="AC117" s="91" t="str">
        <f t="shared" si="31"/>
        <v xml:space="preserve">840092Matte Bronco White </v>
      </c>
      <c r="AD117" s="91">
        <f t="shared" si="32"/>
        <v>840092</v>
      </c>
      <c r="AE117" s="71" t="str">
        <f>INDEX(ATS!$B:$V,MATCH('2) Order Form'!$V117,ATS!$U:$U,0),7)</f>
        <v>Active</v>
      </c>
    </row>
    <row r="118" spans="1:31" ht="16.5" customHeight="1">
      <c r="A118" s="5">
        <v>1</v>
      </c>
      <c r="B118" s="5" t="s">
        <v>80</v>
      </c>
      <c r="C118" s="5">
        <f>INDEX(ATS!$B:$V,MATCH('2) Order Form'!$V118,ATS!$U:$U,0),1)</f>
        <v>840092</v>
      </c>
      <c r="D118" s="5" t="str">
        <f>INDEX(ATS!$B:$V,MATCH('2) Order Form'!$V118,ATS!$U:$U,0),2)</f>
        <v>Looper Mips Helmet</v>
      </c>
      <c r="E118" s="16" t="str">
        <f>INDEX(ATS!$B:$V,MATCH('2) Order Form'!$V118,ATS!$U:$U,0),4)</f>
        <v>MBRWH-ML</v>
      </c>
      <c r="F118" s="16" t="str">
        <f>INDEX(ATS!$B:$V,MATCH('2) Order Form'!$V118,ATS!$U:$U,0),5)</f>
        <v xml:space="preserve">Matte Bronco White </v>
      </c>
      <c r="G118" s="43" t="str">
        <f>INDEX(ATS!$B:$V,MATCH('2) Order Form'!$V118,ATS!$U:$U,0),6)</f>
        <v>ML</v>
      </c>
      <c r="H118" s="43">
        <f>IFERROR(VLOOKUP(C118,EAN!$K:$O,5,FALSE),0)</f>
        <v>1</v>
      </c>
      <c r="I118" s="59">
        <v>0</v>
      </c>
      <c r="J118" s="60">
        <f>IFERROR(VLOOKUP(V118,ATS!$U:$V,2,FALSE),0)</f>
        <v>20</v>
      </c>
      <c r="K118" s="29">
        <f t="shared" si="37"/>
        <v>20</v>
      </c>
      <c r="L118" s="29">
        <f>IFERROR(VLOOKUP(V118,ATS!$U:$W,3,FALSE),0)</f>
        <v>20</v>
      </c>
      <c r="M118" s="29">
        <f t="shared" si="38"/>
        <v>20</v>
      </c>
      <c r="N118" s="61">
        <v>0</v>
      </c>
      <c r="O118" s="62">
        <f t="shared" si="49"/>
        <v>0</v>
      </c>
      <c r="P118" s="63">
        <f>VLOOKUP($C118,Prices!$A$3:$R$1996,MATCH('2) Order Form'!P$8,Prices!$A$2:$R$2,0),FALSE)</f>
        <v>95</v>
      </c>
      <c r="Q118" s="64">
        <f>VLOOKUP($C118,Prices!$A$3:$R$1996,MATCH('2) Order Form'!Q$8,Prices!$A$2:$R$2,0),FALSE)</f>
        <v>189</v>
      </c>
      <c r="R118" s="65">
        <f t="shared" si="34"/>
        <v>0</v>
      </c>
      <c r="S118" s="66">
        <f t="shared" si="35"/>
        <v>0</v>
      </c>
      <c r="T118" s="64">
        <f t="shared" si="36"/>
        <v>0</v>
      </c>
      <c r="U118" s="97"/>
      <c r="V118" s="28">
        <v>7048652823250</v>
      </c>
      <c r="W118" s="25"/>
      <c r="X118" s="94">
        <f t="shared" si="26"/>
        <v>0</v>
      </c>
      <c r="Y118" s="70">
        <f t="shared" ca="1" si="27"/>
        <v>0</v>
      </c>
      <c r="Z118" s="70">
        <f t="shared" ca="1" si="28"/>
        <v>6</v>
      </c>
      <c r="AA118" s="70">
        <f t="shared" ca="1" si="29"/>
        <v>0</v>
      </c>
      <c r="AB118" s="70">
        <f t="shared" ca="1" si="30"/>
        <v>0</v>
      </c>
      <c r="AC118" s="91" t="str">
        <f t="shared" si="31"/>
        <v xml:space="preserve">840092Matte Bronco White </v>
      </c>
      <c r="AD118" s="91">
        <f t="shared" si="32"/>
        <v>840092</v>
      </c>
      <c r="AE118" s="71" t="str">
        <f>INDEX(ATS!$B:$V,MATCH('2) Order Form'!$V118,ATS!$U:$U,0),7)</f>
        <v>Active</v>
      </c>
    </row>
    <row r="119" spans="1:31" ht="16.5" customHeight="1">
      <c r="A119" s="5">
        <v>1</v>
      </c>
      <c r="B119" s="5" t="s">
        <v>80</v>
      </c>
      <c r="C119" s="5">
        <f>INDEX(ATS!$B:$V,MATCH('2) Order Form'!$V119,ATS!$U:$U,0),1)</f>
        <v>840092</v>
      </c>
      <c r="D119" s="5" t="str">
        <f>INDEX(ATS!$B:$V,MATCH('2) Order Form'!$V119,ATS!$U:$U,0),2)</f>
        <v>Looper Mips Helmet</v>
      </c>
      <c r="E119" s="16" t="str">
        <f>INDEX(ATS!$B:$V,MATCH('2) Order Form'!$V119,ATS!$U:$U,0),4)</f>
        <v>MBRWH-LXL</v>
      </c>
      <c r="F119" s="16" t="str">
        <f>INDEX(ATS!$B:$V,MATCH('2) Order Form'!$V119,ATS!$U:$U,0),5)</f>
        <v xml:space="preserve">Matte Bronco White </v>
      </c>
      <c r="G119" s="43" t="str">
        <f>INDEX(ATS!$B:$V,MATCH('2) Order Form'!$V119,ATS!$U:$U,0),6)</f>
        <v>LXL</v>
      </c>
      <c r="H119" s="43">
        <f>IFERROR(VLOOKUP(C119,EAN!$K:$O,5,FALSE),0)</f>
        <v>1</v>
      </c>
      <c r="I119" s="59">
        <v>0</v>
      </c>
      <c r="J119" s="60">
        <f>IFERROR(VLOOKUP(V119,ATS!$U:$V,2,FALSE),0)</f>
        <v>293</v>
      </c>
      <c r="K119" s="29" t="str">
        <f t="shared" si="37"/>
        <v>50+</v>
      </c>
      <c r="L119" s="29">
        <f>IFERROR(VLOOKUP(V119,ATS!$U:$W,3,FALSE),0)</f>
        <v>293</v>
      </c>
      <c r="M119" s="29" t="str">
        <f t="shared" si="38"/>
        <v>50+</v>
      </c>
      <c r="N119" s="61">
        <v>0</v>
      </c>
      <c r="O119" s="62">
        <f t="shared" ref="O119:O120" si="50">IF(N119&lt;&gt;0,N119,$P$5)</f>
        <v>0</v>
      </c>
      <c r="P119" s="63">
        <f>VLOOKUP($C119,Prices!$A$3:$R$1996,MATCH('2) Order Form'!P$8,Prices!$A$2:$R$2,0),FALSE)</f>
        <v>95</v>
      </c>
      <c r="Q119" s="64">
        <f>VLOOKUP($C119,Prices!$A$3:$R$1996,MATCH('2) Order Form'!Q$8,Prices!$A$2:$R$2,0),FALSE)</f>
        <v>189</v>
      </c>
      <c r="R119" s="65">
        <f t="shared" si="34"/>
        <v>0</v>
      </c>
      <c r="S119" s="66">
        <f t="shared" si="35"/>
        <v>0</v>
      </c>
      <c r="T119" s="64">
        <f t="shared" si="36"/>
        <v>0</v>
      </c>
      <c r="U119" s="97"/>
      <c r="V119" s="28">
        <v>7048652823243</v>
      </c>
      <c r="W119" s="25"/>
      <c r="X119" s="94">
        <f t="shared" si="26"/>
        <v>0</v>
      </c>
      <c r="Y119" s="70">
        <f t="shared" ca="1" si="27"/>
        <v>0</v>
      </c>
      <c r="Z119" s="70">
        <f t="shared" ca="1" si="28"/>
        <v>6</v>
      </c>
      <c r="AA119" s="70">
        <f t="shared" ca="1" si="29"/>
        <v>0</v>
      </c>
      <c r="AB119" s="70">
        <f t="shared" ca="1" si="30"/>
        <v>0</v>
      </c>
      <c r="AC119" s="91" t="str">
        <f t="shared" si="31"/>
        <v xml:space="preserve">840092Matte Bronco White </v>
      </c>
      <c r="AD119" s="91">
        <f t="shared" si="32"/>
        <v>840092</v>
      </c>
      <c r="AE119" s="71" t="str">
        <f>INDEX(ATS!$B:$V,MATCH('2) Order Form'!$V119,ATS!$U:$U,0),7)</f>
        <v>Active</v>
      </c>
    </row>
    <row r="120" spans="1:31" ht="16.5" customHeight="1">
      <c r="A120" s="5">
        <v>1</v>
      </c>
      <c r="B120" s="5" t="s">
        <v>80</v>
      </c>
      <c r="C120" s="5">
        <f>INDEX(ATS!$B:$V,MATCH('2) Order Form'!$V120,ATS!$U:$U,0),1)</f>
        <v>840092</v>
      </c>
      <c r="D120" s="5" t="str">
        <f>INDEX(ATS!$B:$V,MATCH('2) Order Form'!$V120,ATS!$U:$U,0),2)</f>
        <v>Looper Mips Helmet</v>
      </c>
      <c r="E120" s="16" t="str">
        <f>INDEX(ATS!$B:$V,MATCH('2) Order Form'!$V120,ATS!$U:$U,0),4)</f>
        <v>MNGRY-SM</v>
      </c>
      <c r="F120" s="16" t="str">
        <f>INDEX(ATS!$B:$V,MATCH('2) Order Form'!$V120,ATS!$U:$U,0),5)</f>
        <v>Matte Nardo Gray</v>
      </c>
      <c r="G120" s="43" t="str">
        <f>INDEX(ATS!$B:$V,MATCH('2) Order Form'!$V120,ATS!$U:$U,0),6)</f>
        <v>SM</v>
      </c>
      <c r="H120" s="43">
        <f>IFERROR(VLOOKUP(C120,EAN!$K:$O,5,FALSE),0)</f>
        <v>1</v>
      </c>
      <c r="I120" s="59">
        <v>0</v>
      </c>
      <c r="J120" s="60">
        <f>IFERROR(VLOOKUP(V120,ATS!$U:$V,2,FALSE),0)</f>
        <v>58</v>
      </c>
      <c r="K120" s="29" t="str">
        <f t="shared" si="37"/>
        <v>50+</v>
      </c>
      <c r="L120" s="29">
        <f>IFERROR(VLOOKUP(V120,ATS!$U:$W,3,FALSE),0)</f>
        <v>58</v>
      </c>
      <c r="M120" s="29" t="str">
        <f t="shared" si="38"/>
        <v>50+</v>
      </c>
      <c r="N120" s="61">
        <v>0</v>
      </c>
      <c r="O120" s="62">
        <f t="shared" si="50"/>
        <v>0</v>
      </c>
      <c r="P120" s="63">
        <f>VLOOKUP($C120,Prices!$A$3:$R$1996,MATCH('2) Order Form'!P$8,Prices!$A$2:$R$2,0),FALSE)</f>
        <v>95</v>
      </c>
      <c r="Q120" s="64">
        <f>VLOOKUP($C120,Prices!$A$3:$R$1996,MATCH('2) Order Form'!Q$8,Prices!$A$2:$R$2,0),FALSE)</f>
        <v>189</v>
      </c>
      <c r="R120" s="65">
        <f t="shared" si="34"/>
        <v>0</v>
      </c>
      <c r="S120" s="66">
        <f t="shared" si="35"/>
        <v>0</v>
      </c>
      <c r="T120" s="64">
        <f t="shared" si="36"/>
        <v>0</v>
      </c>
      <c r="U120" s="97"/>
      <c r="V120" s="28">
        <v>7048652605016</v>
      </c>
      <c r="W120" s="25"/>
      <c r="X120" s="94">
        <f t="shared" si="26"/>
        <v>0</v>
      </c>
      <c r="Y120" s="70">
        <f t="shared" ca="1" si="27"/>
        <v>0</v>
      </c>
      <c r="Z120" s="70">
        <f t="shared" ca="1" si="28"/>
        <v>6</v>
      </c>
      <c r="AA120" s="70">
        <f t="shared" ca="1" si="29"/>
        <v>0</v>
      </c>
      <c r="AB120" s="70">
        <f t="shared" ca="1" si="30"/>
        <v>1</v>
      </c>
      <c r="AC120" s="91" t="str">
        <f t="shared" si="31"/>
        <v>840092Matte Nardo Gray</v>
      </c>
      <c r="AD120" s="91">
        <f t="shared" si="32"/>
        <v>840092</v>
      </c>
      <c r="AE120" s="71" t="str">
        <f>INDEX(ATS!$B:$V,MATCH('2) Order Form'!$V120,ATS!$U:$U,0),7)</f>
        <v>Stock</v>
      </c>
    </row>
    <row r="121" spans="1:31" ht="16.5" customHeight="1">
      <c r="A121" s="5">
        <v>1</v>
      </c>
      <c r="B121" s="5" t="s">
        <v>80</v>
      </c>
      <c r="C121" s="5">
        <f>INDEX(ATS!$B:$V,MATCH('2) Order Form'!$V121,ATS!$U:$U,0),1)</f>
        <v>840092</v>
      </c>
      <c r="D121" s="5" t="str">
        <f>INDEX(ATS!$B:$V,MATCH('2) Order Form'!$V121,ATS!$U:$U,0),2)</f>
        <v>Looper Mips Helmet</v>
      </c>
      <c r="E121" s="16" t="str">
        <f>INDEX(ATS!$B:$V,MATCH('2) Order Form'!$V121,ATS!$U:$U,0),4)</f>
        <v>MNGRY-ML</v>
      </c>
      <c r="F121" s="16" t="str">
        <f>INDEX(ATS!$B:$V,MATCH('2) Order Form'!$V121,ATS!$U:$U,0),5)</f>
        <v>Matte Nardo Gray</v>
      </c>
      <c r="G121" s="43" t="str">
        <f>INDEX(ATS!$B:$V,MATCH('2) Order Form'!$V121,ATS!$U:$U,0),6)</f>
        <v>ML</v>
      </c>
      <c r="H121" s="43">
        <f>IFERROR(VLOOKUP(C121,EAN!$K:$O,5,FALSE),0)</f>
        <v>1</v>
      </c>
      <c r="I121" s="59">
        <v>0</v>
      </c>
      <c r="J121" s="60">
        <f>IFERROR(VLOOKUP(V121,ATS!$U:$V,2,FALSE),0)</f>
        <v>168</v>
      </c>
      <c r="K121" s="29" t="str">
        <f t="shared" si="37"/>
        <v>50+</v>
      </c>
      <c r="L121" s="29">
        <f>IFERROR(VLOOKUP(V121,ATS!$U:$W,3,FALSE),0)</f>
        <v>168</v>
      </c>
      <c r="M121" s="29" t="str">
        <f t="shared" si="38"/>
        <v>50+</v>
      </c>
      <c r="N121" s="61">
        <v>0</v>
      </c>
      <c r="O121" s="62">
        <f t="shared" ref="O121" si="51">IF(N121&lt;&gt;0,N121,$P$5)</f>
        <v>0</v>
      </c>
      <c r="P121" s="63">
        <f>VLOOKUP($C121,Prices!$A$3:$R$1996,MATCH('2) Order Form'!P$8,Prices!$A$2:$R$2,0),FALSE)</f>
        <v>95</v>
      </c>
      <c r="Q121" s="64">
        <f>VLOOKUP($C121,Prices!$A$3:$R$1996,MATCH('2) Order Form'!Q$8,Prices!$A$2:$R$2,0),FALSE)</f>
        <v>189</v>
      </c>
      <c r="R121" s="65">
        <f t="shared" si="34"/>
        <v>0</v>
      </c>
      <c r="S121" s="66">
        <f t="shared" si="35"/>
        <v>0</v>
      </c>
      <c r="T121" s="64">
        <f t="shared" si="36"/>
        <v>0</v>
      </c>
      <c r="U121" s="97"/>
      <c r="V121" s="28">
        <v>7048652605009</v>
      </c>
      <c r="W121" s="25"/>
      <c r="X121" s="94">
        <f t="shared" si="26"/>
        <v>0</v>
      </c>
      <c r="Y121" s="70">
        <f t="shared" ca="1" si="27"/>
        <v>0</v>
      </c>
      <c r="Z121" s="70">
        <f t="shared" ca="1" si="28"/>
        <v>6</v>
      </c>
      <c r="AA121" s="70">
        <f t="shared" ca="1" si="29"/>
        <v>0</v>
      </c>
      <c r="AB121" s="70">
        <f t="shared" ca="1" si="30"/>
        <v>0</v>
      </c>
      <c r="AC121" s="91" t="str">
        <f t="shared" si="31"/>
        <v>840092Matte Nardo Gray</v>
      </c>
      <c r="AD121" s="91">
        <f t="shared" si="32"/>
        <v>840092</v>
      </c>
      <c r="AE121" s="71" t="str">
        <f>INDEX(ATS!$B:$V,MATCH('2) Order Form'!$V121,ATS!$U:$U,0),7)</f>
        <v>Stock</v>
      </c>
    </row>
    <row r="122" spans="1:31" ht="16.5" customHeight="1">
      <c r="A122" s="5">
        <v>1</v>
      </c>
      <c r="B122" s="5" t="s">
        <v>80</v>
      </c>
      <c r="C122" s="5">
        <f>INDEX(ATS!$B:$V,MATCH('2) Order Form'!$V122,ATS!$U:$U,0),1)</f>
        <v>840092</v>
      </c>
      <c r="D122" s="5" t="str">
        <f>INDEX(ATS!$B:$V,MATCH('2) Order Form'!$V122,ATS!$U:$U,0),2)</f>
        <v>Looper Mips Helmet</v>
      </c>
      <c r="E122" s="16" t="str">
        <f>INDEX(ATS!$B:$V,MATCH('2) Order Form'!$V122,ATS!$U:$U,0),4)</f>
        <v>MNGRY-LXL</v>
      </c>
      <c r="F122" s="16" t="str">
        <f>INDEX(ATS!$B:$V,MATCH('2) Order Form'!$V122,ATS!$U:$U,0),5)</f>
        <v>Matte Nardo Gray</v>
      </c>
      <c r="G122" s="43" t="str">
        <f>INDEX(ATS!$B:$V,MATCH('2) Order Form'!$V122,ATS!$U:$U,0),6)</f>
        <v>LXL</v>
      </c>
      <c r="H122" s="43">
        <f>IFERROR(VLOOKUP(C122,EAN!$K:$O,5,FALSE),0)</f>
        <v>1</v>
      </c>
      <c r="I122" s="59">
        <v>0</v>
      </c>
      <c r="J122" s="60">
        <f>IFERROR(VLOOKUP(V122,ATS!$U:$V,2,FALSE),0)</f>
        <v>191</v>
      </c>
      <c r="K122" s="29" t="str">
        <f t="shared" si="37"/>
        <v>50+</v>
      </c>
      <c r="L122" s="29">
        <f>IFERROR(VLOOKUP(V122,ATS!$U:$W,3,FALSE),0)</f>
        <v>191</v>
      </c>
      <c r="M122" s="29" t="str">
        <f t="shared" si="38"/>
        <v>50+</v>
      </c>
      <c r="N122" s="61">
        <v>0</v>
      </c>
      <c r="O122" s="62">
        <f>IF(N122&lt;&gt;0,N122,$P$5)</f>
        <v>0</v>
      </c>
      <c r="P122" s="63">
        <f>VLOOKUP($C122,Prices!$A$3:$R$1996,MATCH('2) Order Form'!P$8,Prices!$A$2:$R$2,0),FALSE)</f>
        <v>95</v>
      </c>
      <c r="Q122" s="64">
        <f>VLOOKUP($C122,Prices!$A$3:$R$1996,MATCH('2) Order Form'!Q$8,Prices!$A$2:$R$2,0),FALSE)</f>
        <v>189</v>
      </c>
      <c r="R122" s="65">
        <f t="shared" si="34"/>
        <v>0</v>
      </c>
      <c r="S122" s="66">
        <f t="shared" si="35"/>
        <v>0</v>
      </c>
      <c r="T122" s="64">
        <f t="shared" si="36"/>
        <v>0</v>
      </c>
      <c r="U122" s="97"/>
      <c r="V122" s="28">
        <v>7048652604996</v>
      </c>
      <c r="W122" s="25"/>
      <c r="X122" s="94">
        <f t="shared" si="26"/>
        <v>0</v>
      </c>
      <c r="Y122" s="70">
        <f t="shared" ca="1" si="27"/>
        <v>0</v>
      </c>
      <c r="Z122" s="70">
        <f t="shared" ca="1" si="28"/>
        <v>6</v>
      </c>
      <c r="AA122" s="70">
        <f t="shared" ca="1" si="29"/>
        <v>0</v>
      </c>
      <c r="AB122" s="70">
        <f t="shared" ca="1" si="30"/>
        <v>0</v>
      </c>
      <c r="AC122" s="91" t="str">
        <f t="shared" si="31"/>
        <v>840092Matte Nardo Gray</v>
      </c>
      <c r="AD122" s="91">
        <f t="shared" si="32"/>
        <v>840092</v>
      </c>
      <c r="AE122" s="71" t="str">
        <f>INDEX(ATS!$B:$V,MATCH('2) Order Form'!$V122,ATS!$U:$U,0),7)</f>
        <v>Stock</v>
      </c>
    </row>
    <row r="123" spans="1:31" ht="16.5" customHeight="1">
      <c r="A123" s="5">
        <v>1</v>
      </c>
      <c r="B123" s="5" t="s">
        <v>80</v>
      </c>
      <c r="C123" s="5">
        <f>INDEX(ATS!$B:$V,MATCH('2) Order Form'!$V123,ATS!$U:$U,0),1)</f>
        <v>840092</v>
      </c>
      <c r="D123" s="5" t="str">
        <f>INDEX(ATS!$B:$V,MATCH('2) Order Form'!$V123,ATS!$U:$U,0),2)</f>
        <v>Looper Mips Helmet</v>
      </c>
      <c r="E123" s="16" t="str">
        <f>INDEX(ATS!$B:$V,MATCH('2) Order Form'!$V123,ATS!$U:$U,0),4)</f>
        <v>MTURQ-SM</v>
      </c>
      <c r="F123" s="16" t="str">
        <f>INDEX(ATS!$B:$V,MATCH('2) Order Form'!$V123,ATS!$U:$U,0),5)</f>
        <v>Misty Turquoise</v>
      </c>
      <c r="G123" s="43" t="str">
        <f>INDEX(ATS!$B:$V,MATCH('2) Order Form'!$V123,ATS!$U:$U,0),6)</f>
        <v>SM</v>
      </c>
      <c r="H123" s="43">
        <f>IFERROR(VLOOKUP(C123,EAN!$K:$O,5,FALSE),0)</f>
        <v>1</v>
      </c>
      <c r="I123" s="59">
        <v>0</v>
      </c>
      <c r="J123" s="60">
        <f>IFERROR(VLOOKUP(V123,ATS!$U:$V,2,FALSE),0)</f>
        <v>63</v>
      </c>
      <c r="K123" s="29" t="str">
        <f t="shared" si="37"/>
        <v>50+</v>
      </c>
      <c r="L123" s="29">
        <f>IFERROR(VLOOKUP(V123,ATS!$U:$W,3,FALSE),0)</f>
        <v>63</v>
      </c>
      <c r="M123" s="29" t="str">
        <f t="shared" si="38"/>
        <v>50+</v>
      </c>
      <c r="N123" s="61">
        <v>0</v>
      </c>
      <c r="O123" s="62">
        <f>IF(N123&lt;&gt;0,N123,$P$5)</f>
        <v>0</v>
      </c>
      <c r="P123" s="63">
        <f>VLOOKUP($C123,Prices!$A$3:$R$1996,MATCH('2) Order Form'!P$8,Prices!$A$2:$R$2,0),FALSE)</f>
        <v>95</v>
      </c>
      <c r="Q123" s="64">
        <f>VLOOKUP($C123,Prices!$A$3:$R$1996,MATCH('2) Order Form'!Q$8,Prices!$A$2:$R$2,0),FALSE)</f>
        <v>189</v>
      </c>
      <c r="R123" s="65">
        <f t="shared" si="34"/>
        <v>0</v>
      </c>
      <c r="S123" s="66">
        <f t="shared" si="35"/>
        <v>0</v>
      </c>
      <c r="T123" s="64">
        <f t="shared" si="36"/>
        <v>0</v>
      </c>
      <c r="U123" s="97"/>
      <c r="V123" s="28">
        <v>7048652966230</v>
      </c>
      <c r="W123" s="25"/>
      <c r="X123" s="94">
        <f t="shared" si="26"/>
        <v>0</v>
      </c>
      <c r="Y123" s="70">
        <f t="shared" ca="1" si="27"/>
        <v>0</v>
      </c>
      <c r="Z123" s="70">
        <f t="shared" ca="1" si="28"/>
        <v>6</v>
      </c>
      <c r="AA123" s="70">
        <f t="shared" ca="1" si="29"/>
        <v>0</v>
      </c>
      <c r="AB123" s="70">
        <f t="shared" ca="1" si="30"/>
        <v>1</v>
      </c>
      <c r="AC123" s="91" t="str">
        <f t="shared" si="31"/>
        <v>840092Misty Turquoise</v>
      </c>
      <c r="AD123" s="91">
        <f t="shared" si="32"/>
        <v>840092</v>
      </c>
      <c r="AE123" s="71" t="str">
        <f>INDEX(ATS!$B:$V,MATCH('2) Order Form'!$V123,ATS!$U:$U,0),7)</f>
        <v>Stock</v>
      </c>
    </row>
    <row r="124" spans="1:31" ht="16.5" customHeight="1">
      <c r="A124" s="5">
        <v>1</v>
      </c>
      <c r="B124" s="5" t="s">
        <v>80</v>
      </c>
      <c r="C124" s="5">
        <f>INDEX(ATS!$B:$V,MATCH('2) Order Form'!$V124,ATS!$U:$U,0),1)</f>
        <v>840092</v>
      </c>
      <c r="D124" s="5" t="str">
        <f>INDEX(ATS!$B:$V,MATCH('2) Order Form'!$V124,ATS!$U:$U,0),2)</f>
        <v>Looper Mips Helmet</v>
      </c>
      <c r="E124" s="16" t="str">
        <f>INDEX(ATS!$B:$V,MATCH('2) Order Form'!$V124,ATS!$U:$U,0),4)</f>
        <v>MTURQ-ML</v>
      </c>
      <c r="F124" s="16" t="str">
        <f>INDEX(ATS!$B:$V,MATCH('2) Order Form'!$V124,ATS!$U:$U,0),5)</f>
        <v>Misty Turquoise</v>
      </c>
      <c r="G124" s="43" t="str">
        <f>INDEX(ATS!$B:$V,MATCH('2) Order Form'!$V124,ATS!$U:$U,0),6)</f>
        <v>ML</v>
      </c>
      <c r="H124" s="43">
        <f>IFERROR(VLOOKUP(C124,EAN!$K:$O,5,FALSE),0)</f>
        <v>1</v>
      </c>
      <c r="I124" s="59">
        <v>0</v>
      </c>
      <c r="J124" s="60">
        <f>IFERROR(VLOOKUP(V124,ATS!$U:$V,2,FALSE),0)</f>
        <v>103</v>
      </c>
      <c r="K124" s="29" t="str">
        <f t="shared" si="37"/>
        <v>50+</v>
      </c>
      <c r="L124" s="29">
        <f>IFERROR(VLOOKUP(V124,ATS!$U:$W,3,FALSE),0)</f>
        <v>103</v>
      </c>
      <c r="M124" s="29" t="str">
        <f t="shared" si="38"/>
        <v>50+</v>
      </c>
      <c r="N124" s="61">
        <v>0</v>
      </c>
      <c r="O124" s="62">
        <f t="shared" ref="O124" si="52">IF(N124&lt;&gt;0,N124,$P$5)</f>
        <v>0</v>
      </c>
      <c r="P124" s="63">
        <f>VLOOKUP($C124,Prices!$A$3:$R$1996,MATCH('2) Order Form'!P$8,Prices!$A$2:$R$2,0),FALSE)</f>
        <v>95</v>
      </c>
      <c r="Q124" s="64">
        <f>VLOOKUP($C124,Prices!$A$3:$R$1996,MATCH('2) Order Form'!Q$8,Prices!$A$2:$R$2,0),FALSE)</f>
        <v>189</v>
      </c>
      <c r="R124" s="65">
        <f t="shared" si="34"/>
        <v>0</v>
      </c>
      <c r="S124" s="66">
        <f t="shared" si="35"/>
        <v>0</v>
      </c>
      <c r="T124" s="64">
        <f t="shared" si="36"/>
        <v>0</v>
      </c>
      <c r="U124" s="97"/>
      <c r="V124" s="28">
        <v>7048652966223</v>
      </c>
      <c r="W124" s="25"/>
      <c r="X124" s="94">
        <f t="shared" si="26"/>
        <v>0</v>
      </c>
      <c r="Y124" s="70">
        <f t="shared" ca="1" si="27"/>
        <v>0</v>
      </c>
      <c r="Z124" s="70">
        <f t="shared" ca="1" si="28"/>
        <v>6</v>
      </c>
      <c r="AA124" s="70">
        <f t="shared" ca="1" si="29"/>
        <v>0</v>
      </c>
      <c r="AB124" s="70">
        <f t="shared" ca="1" si="30"/>
        <v>0</v>
      </c>
      <c r="AC124" s="91" t="str">
        <f t="shared" si="31"/>
        <v>840092Misty Turquoise</v>
      </c>
      <c r="AD124" s="91">
        <f t="shared" si="32"/>
        <v>840092</v>
      </c>
      <c r="AE124" s="71" t="str">
        <f>INDEX(ATS!$B:$V,MATCH('2) Order Form'!$V124,ATS!$U:$U,0),7)</f>
        <v>Stock</v>
      </c>
    </row>
    <row r="125" spans="1:31" ht="16.5" customHeight="1">
      <c r="A125" s="5">
        <v>1</v>
      </c>
      <c r="B125" s="5" t="s">
        <v>80</v>
      </c>
      <c r="C125" s="5">
        <f>INDEX(ATS!$B:$V,MATCH('2) Order Form'!$V125,ATS!$U:$U,0),1)</f>
        <v>840092</v>
      </c>
      <c r="D125" s="5" t="str">
        <f>INDEX(ATS!$B:$V,MATCH('2) Order Form'!$V125,ATS!$U:$U,0),2)</f>
        <v>Looper Mips Helmet</v>
      </c>
      <c r="E125" s="16" t="str">
        <f>INDEX(ATS!$B:$V,MATCH('2) Order Form'!$V125,ATS!$U:$U,0),4)</f>
        <v>MTURQ-LXL</v>
      </c>
      <c r="F125" s="16" t="str">
        <f>INDEX(ATS!$B:$V,MATCH('2) Order Form'!$V125,ATS!$U:$U,0),5)</f>
        <v>Misty Turquoise</v>
      </c>
      <c r="G125" s="43" t="str">
        <f>INDEX(ATS!$B:$V,MATCH('2) Order Form'!$V125,ATS!$U:$U,0),6)</f>
        <v>LXL</v>
      </c>
      <c r="H125" s="43">
        <f>IFERROR(VLOOKUP(C125,EAN!$K:$O,5,FALSE),0)</f>
        <v>1</v>
      </c>
      <c r="I125" s="59">
        <v>0</v>
      </c>
      <c r="J125" s="60">
        <f>IFERROR(VLOOKUP(V125,ATS!$U:$V,2,FALSE),0)</f>
        <v>43</v>
      </c>
      <c r="K125" s="29">
        <f t="shared" si="37"/>
        <v>43</v>
      </c>
      <c r="L125" s="29">
        <f>IFERROR(VLOOKUP(V125,ATS!$U:$W,3,FALSE),0)</f>
        <v>43</v>
      </c>
      <c r="M125" s="29">
        <f t="shared" si="38"/>
        <v>43</v>
      </c>
      <c r="N125" s="61">
        <v>0</v>
      </c>
      <c r="O125" s="62">
        <f>IF(N125&lt;&gt;0,N125,$P$5)</f>
        <v>0</v>
      </c>
      <c r="P125" s="63">
        <f>VLOOKUP($C125,Prices!$A$3:$R$1996,MATCH('2) Order Form'!P$8,Prices!$A$2:$R$2,0),FALSE)</f>
        <v>95</v>
      </c>
      <c r="Q125" s="64">
        <f>VLOOKUP($C125,Prices!$A$3:$R$1996,MATCH('2) Order Form'!Q$8,Prices!$A$2:$R$2,0),FALSE)</f>
        <v>189</v>
      </c>
      <c r="R125" s="65">
        <f t="shared" si="34"/>
        <v>0</v>
      </c>
      <c r="S125" s="66">
        <f t="shared" si="35"/>
        <v>0</v>
      </c>
      <c r="T125" s="64">
        <f t="shared" si="36"/>
        <v>0</v>
      </c>
      <c r="U125" s="97"/>
      <c r="V125" s="28">
        <v>7048652966216</v>
      </c>
      <c r="W125" s="25"/>
      <c r="X125" s="94">
        <f t="shared" si="26"/>
        <v>0</v>
      </c>
      <c r="Y125" s="70">
        <f t="shared" ca="1" si="27"/>
        <v>0</v>
      </c>
      <c r="Z125" s="70">
        <f t="shared" ca="1" si="28"/>
        <v>6</v>
      </c>
      <c r="AA125" s="70">
        <f t="shared" ca="1" si="29"/>
        <v>0</v>
      </c>
      <c r="AB125" s="70">
        <f t="shared" ca="1" si="30"/>
        <v>0</v>
      </c>
      <c r="AC125" s="91" t="str">
        <f t="shared" si="31"/>
        <v>840092Misty Turquoise</v>
      </c>
      <c r="AD125" s="91">
        <f t="shared" si="32"/>
        <v>840092</v>
      </c>
      <c r="AE125" s="71" t="str">
        <f>INDEX(ATS!$B:$V,MATCH('2) Order Form'!$V125,ATS!$U:$U,0),7)</f>
        <v>Stock</v>
      </c>
    </row>
    <row r="126" spans="1:31" ht="16.5" customHeight="1">
      <c r="A126" s="5">
        <v>1</v>
      </c>
      <c r="B126" s="5" t="s">
        <v>80</v>
      </c>
      <c r="C126" s="5">
        <f>INDEX(ATS!$B:$V,MATCH('2) Order Form'!$V126,ATS!$U:$U,0),1)</f>
        <v>840092</v>
      </c>
      <c r="D126" s="5" t="str">
        <f>INDEX(ATS!$B:$V,MATCH('2) Order Form'!$V126,ATS!$U:$U,0),2)</f>
        <v>Looper Mips Helmet</v>
      </c>
      <c r="E126" s="16" t="str">
        <f>INDEX(ATS!$B:$V,MATCH('2) Order Form'!$V126,ATS!$U:$U,0),4)</f>
        <v>PANTH-SM</v>
      </c>
      <c r="F126" s="16" t="str">
        <f>INDEX(ATS!$B:$V,MATCH('2) Order Form'!$V126,ATS!$U:$U,0),5)</f>
        <v>Panther</v>
      </c>
      <c r="G126" s="43" t="str">
        <f>INDEX(ATS!$B:$V,MATCH('2) Order Form'!$V126,ATS!$U:$U,0),6)</f>
        <v>SM</v>
      </c>
      <c r="H126" s="43">
        <f>IFERROR(VLOOKUP(C126,EAN!$K:$O,5,FALSE),0)</f>
        <v>1</v>
      </c>
      <c r="I126" s="59">
        <v>0</v>
      </c>
      <c r="J126" s="60">
        <f>IFERROR(VLOOKUP(V126,ATS!$U:$V,2,FALSE),0)</f>
        <v>81</v>
      </c>
      <c r="K126" s="29" t="str">
        <f t="shared" si="37"/>
        <v>50+</v>
      </c>
      <c r="L126" s="29">
        <f>IFERROR(VLOOKUP(V126,ATS!$U:$W,3,FALSE),0)</f>
        <v>81</v>
      </c>
      <c r="M126" s="29" t="str">
        <f t="shared" si="38"/>
        <v>50+</v>
      </c>
      <c r="N126" s="61">
        <v>0</v>
      </c>
      <c r="O126" s="62">
        <f t="shared" ref="O126:O128" si="53">IF(N126&lt;&gt;0,N126,$P$5)</f>
        <v>0</v>
      </c>
      <c r="P126" s="63">
        <f>VLOOKUP($C126,Prices!$A$3:$R$1996,MATCH('2) Order Form'!P$8,Prices!$A$2:$R$2,0),FALSE)</f>
        <v>95</v>
      </c>
      <c r="Q126" s="64">
        <f>VLOOKUP($C126,Prices!$A$3:$R$1996,MATCH('2) Order Form'!Q$8,Prices!$A$2:$R$2,0),FALSE)</f>
        <v>189</v>
      </c>
      <c r="R126" s="65">
        <f t="shared" si="34"/>
        <v>0</v>
      </c>
      <c r="S126" s="66">
        <f t="shared" si="35"/>
        <v>0</v>
      </c>
      <c r="T126" s="64">
        <f t="shared" si="36"/>
        <v>0</v>
      </c>
      <c r="U126" s="97"/>
      <c r="V126" s="28">
        <v>7048652966261</v>
      </c>
      <c r="W126" s="25"/>
      <c r="X126" s="94">
        <f t="shared" si="26"/>
        <v>0</v>
      </c>
      <c r="Y126" s="70">
        <f t="shared" ca="1" si="27"/>
        <v>0</v>
      </c>
      <c r="Z126" s="70">
        <f t="shared" ca="1" si="28"/>
        <v>6</v>
      </c>
      <c r="AA126" s="70">
        <f t="shared" ca="1" si="29"/>
        <v>0</v>
      </c>
      <c r="AB126" s="70">
        <f t="shared" ca="1" si="30"/>
        <v>1</v>
      </c>
      <c r="AC126" s="91" t="str">
        <f t="shared" si="31"/>
        <v>840092Panther</v>
      </c>
      <c r="AD126" s="91">
        <f t="shared" si="32"/>
        <v>840092</v>
      </c>
      <c r="AE126" s="71" t="str">
        <f>INDEX(ATS!$B:$V,MATCH('2) Order Form'!$V126,ATS!$U:$U,0),7)</f>
        <v>Stock</v>
      </c>
    </row>
    <row r="127" spans="1:31" ht="16.5" customHeight="1">
      <c r="A127" s="5">
        <v>1</v>
      </c>
      <c r="B127" s="5" t="s">
        <v>80</v>
      </c>
      <c r="C127" s="5">
        <f>INDEX(ATS!$B:$V,MATCH('2) Order Form'!$V127,ATS!$U:$U,0),1)</f>
        <v>840092</v>
      </c>
      <c r="D127" s="5" t="str">
        <f>INDEX(ATS!$B:$V,MATCH('2) Order Form'!$V127,ATS!$U:$U,0),2)</f>
        <v>Looper Mips Helmet</v>
      </c>
      <c r="E127" s="16" t="str">
        <f>INDEX(ATS!$B:$V,MATCH('2) Order Form'!$V127,ATS!$U:$U,0),4)</f>
        <v>PANTH-ML</v>
      </c>
      <c r="F127" s="16" t="str">
        <f>INDEX(ATS!$B:$V,MATCH('2) Order Form'!$V127,ATS!$U:$U,0),5)</f>
        <v>Panther</v>
      </c>
      <c r="G127" s="43" t="str">
        <f>INDEX(ATS!$B:$V,MATCH('2) Order Form'!$V127,ATS!$U:$U,0),6)</f>
        <v>ML</v>
      </c>
      <c r="H127" s="43">
        <f>IFERROR(VLOOKUP(C127,EAN!$K:$O,5,FALSE),0)</f>
        <v>1</v>
      </c>
      <c r="I127" s="59">
        <v>0</v>
      </c>
      <c r="J127" s="60">
        <f>IFERROR(VLOOKUP(V127,ATS!$U:$V,2,FALSE),0)</f>
        <v>130</v>
      </c>
      <c r="K127" s="29" t="str">
        <f t="shared" si="37"/>
        <v>50+</v>
      </c>
      <c r="L127" s="29">
        <f>IFERROR(VLOOKUP(V127,ATS!$U:$W,3,FALSE),0)</f>
        <v>130</v>
      </c>
      <c r="M127" s="29" t="str">
        <f t="shared" si="38"/>
        <v>50+</v>
      </c>
      <c r="N127" s="61">
        <v>0</v>
      </c>
      <c r="O127" s="62">
        <f t="shared" si="53"/>
        <v>0</v>
      </c>
      <c r="P127" s="63">
        <f>VLOOKUP($C127,Prices!$A$3:$R$1996,MATCH('2) Order Form'!P$8,Prices!$A$2:$R$2,0),FALSE)</f>
        <v>95</v>
      </c>
      <c r="Q127" s="64">
        <f>VLOOKUP($C127,Prices!$A$3:$R$1996,MATCH('2) Order Form'!Q$8,Prices!$A$2:$R$2,0),FALSE)</f>
        <v>189</v>
      </c>
      <c r="R127" s="65">
        <f t="shared" si="34"/>
        <v>0</v>
      </c>
      <c r="S127" s="66">
        <f t="shared" si="35"/>
        <v>0</v>
      </c>
      <c r="T127" s="64">
        <f t="shared" si="36"/>
        <v>0</v>
      </c>
      <c r="U127" s="97"/>
      <c r="V127" s="28">
        <v>7048652966254</v>
      </c>
      <c r="W127" s="25"/>
      <c r="X127" s="94">
        <f t="shared" si="26"/>
        <v>0</v>
      </c>
      <c r="Y127" s="70">
        <f t="shared" ca="1" si="27"/>
        <v>0</v>
      </c>
      <c r="Z127" s="70">
        <f t="shared" ca="1" si="28"/>
        <v>6</v>
      </c>
      <c r="AA127" s="70">
        <f t="shared" ca="1" si="29"/>
        <v>0</v>
      </c>
      <c r="AB127" s="70">
        <f t="shared" ca="1" si="30"/>
        <v>0</v>
      </c>
      <c r="AC127" s="91" t="str">
        <f t="shared" si="31"/>
        <v>840092Panther</v>
      </c>
      <c r="AD127" s="91">
        <f t="shared" si="32"/>
        <v>840092</v>
      </c>
      <c r="AE127" s="71" t="str">
        <f>INDEX(ATS!$B:$V,MATCH('2) Order Form'!$V127,ATS!$U:$U,0),7)</f>
        <v>Stock</v>
      </c>
    </row>
    <row r="128" spans="1:31" ht="16.5" customHeight="1">
      <c r="A128" s="5">
        <v>1</v>
      </c>
      <c r="B128" s="5" t="s">
        <v>80</v>
      </c>
      <c r="C128" s="5">
        <f>INDEX(ATS!$B:$V,MATCH('2) Order Form'!$V128,ATS!$U:$U,0),1)</f>
        <v>840092</v>
      </c>
      <c r="D128" s="5" t="str">
        <f>INDEX(ATS!$B:$V,MATCH('2) Order Form'!$V128,ATS!$U:$U,0),2)</f>
        <v>Looper Mips Helmet</v>
      </c>
      <c r="E128" s="16" t="str">
        <f>INDEX(ATS!$B:$V,MATCH('2) Order Form'!$V128,ATS!$U:$U,0),4)</f>
        <v>PANTH-LXL</v>
      </c>
      <c r="F128" s="16" t="str">
        <f>INDEX(ATS!$B:$V,MATCH('2) Order Form'!$V128,ATS!$U:$U,0),5)</f>
        <v>Panther</v>
      </c>
      <c r="G128" s="43" t="str">
        <f>INDEX(ATS!$B:$V,MATCH('2) Order Form'!$V128,ATS!$U:$U,0),6)</f>
        <v>LXL</v>
      </c>
      <c r="H128" s="43">
        <f>IFERROR(VLOOKUP(C128,EAN!$K:$O,5,FALSE),0)</f>
        <v>1</v>
      </c>
      <c r="I128" s="59">
        <v>0</v>
      </c>
      <c r="J128" s="60">
        <f>IFERROR(VLOOKUP(V128,ATS!$U:$V,2,FALSE),0)</f>
        <v>28</v>
      </c>
      <c r="K128" s="29">
        <f t="shared" si="37"/>
        <v>28</v>
      </c>
      <c r="L128" s="29">
        <f>IFERROR(VLOOKUP(V128,ATS!$U:$W,3,FALSE),0)</f>
        <v>28</v>
      </c>
      <c r="M128" s="29">
        <f t="shared" si="38"/>
        <v>28</v>
      </c>
      <c r="N128" s="61">
        <v>0</v>
      </c>
      <c r="O128" s="62">
        <f t="shared" si="53"/>
        <v>0</v>
      </c>
      <c r="P128" s="63">
        <f>VLOOKUP($C128,Prices!$A$3:$R$1996,MATCH('2) Order Form'!P$8,Prices!$A$2:$R$2,0),FALSE)</f>
        <v>95</v>
      </c>
      <c r="Q128" s="64">
        <f>VLOOKUP($C128,Prices!$A$3:$R$1996,MATCH('2) Order Form'!Q$8,Prices!$A$2:$R$2,0),FALSE)</f>
        <v>189</v>
      </c>
      <c r="R128" s="65">
        <f t="shared" si="34"/>
        <v>0</v>
      </c>
      <c r="S128" s="66">
        <f t="shared" si="35"/>
        <v>0</v>
      </c>
      <c r="T128" s="64">
        <f t="shared" si="36"/>
        <v>0</v>
      </c>
      <c r="U128" s="97"/>
      <c r="V128" s="28">
        <v>7048652966247</v>
      </c>
      <c r="W128" s="25"/>
      <c r="X128" s="94">
        <f t="shared" si="26"/>
        <v>0</v>
      </c>
      <c r="Y128" s="70">
        <f t="shared" ca="1" si="27"/>
        <v>0</v>
      </c>
      <c r="Z128" s="70">
        <f t="shared" ca="1" si="28"/>
        <v>6</v>
      </c>
      <c r="AA128" s="70">
        <f t="shared" ca="1" si="29"/>
        <v>0</v>
      </c>
      <c r="AB128" s="70">
        <f t="shared" ca="1" si="30"/>
        <v>0</v>
      </c>
      <c r="AC128" s="91" t="str">
        <f t="shared" si="31"/>
        <v>840092Panther</v>
      </c>
      <c r="AD128" s="91">
        <f t="shared" si="32"/>
        <v>840092</v>
      </c>
      <c r="AE128" s="71" t="str">
        <f>INDEX(ATS!$B:$V,MATCH('2) Order Form'!$V128,ATS!$U:$U,0),7)</f>
        <v>Stock</v>
      </c>
    </row>
    <row r="129" spans="1:31" ht="16.5" customHeight="1">
      <c r="A129" s="5">
        <v>1</v>
      </c>
      <c r="B129" s="5" t="s">
        <v>80</v>
      </c>
      <c r="C129" s="5">
        <f>INDEX(ATS!$B:$V,MATCH('2) Order Form'!$V129,ATS!$U:$U,0),1)</f>
        <v>840092</v>
      </c>
      <c r="D129" s="5" t="str">
        <f>INDEX(ATS!$B:$V,MATCH('2) Order Form'!$V129,ATS!$U:$U,0),2)</f>
        <v>Looper Mips Helmet</v>
      </c>
      <c r="E129" s="16" t="str">
        <f>INDEX(ATS!$B:$V,MATCH('2) Order Form'!$V129,ATS!$U:$U,0),4)</f>
        <v>WOLND-SM</v>
      </c>
      <c r="F129" s="16" t="str">
        <f>INDEX(ATS!$B:$V,MATCH('2) Order Form'!$V129,ATS!$U:$U,0),5)</f>
        <v>Woodland</v>
      </c>
      <c r="G129" s="43" t="str">
        <f>INDEX(ATS!$B:$V,MATCH('2) Order Form'!$V129,ATS!$U:$U,0),6)</f>
        <v>SM</v>
      </c>
      <c r="H129" s="43">
        <f>IFERROR(VLOOKUP(C129,EAN!$K:$O,5,FALSE),0)</f>
        <v>1</v>
      </c>
      <c r="I129" s="59">
        <v>0</v>
      </c>
      <c r="J129" s="60">
        <f>IFERROR(VLOOKUP(V129,ATS!$U:$V,2,FALSE),0)</f>
        <v>32</v>
      </c>
      <c r="K129" s="29">
        <f t="shared" si="37"/>
        <v>32</v>
      </c>
      <c r="L129" s="29">
        <f>IFERROR(VLOOKUP(V129,ATS!$U:$W,3,FALSE),0)</f>
        <v>32</v>
      </c>
      <c r="M129" s="29">
        <f t="shared" si="38"/>
        <v>32</v>
      </c>
      <c r="N129" s="61">
        <v>0</v>
      </c>
      <c r="O129" s="62">
        <f t="shared" ref="O129:O131" si="54">IF(N129&lt;&gt;0,N129,$P$5)</f>
        <v>0</v>
      </c>
      <c r="P129" s="63">
        <f>VLOOKUP($C129,Prices!$A$3:$R$1996,MATCH('2) Order Form'!P$8,Prices!$A$2:$R$2,0),FALSE)</f>
        <v>95</v>
      </c>
      <c r="Q129" s="64">
        <f>VLOOKUP($C129,Prices!$A$3:$R$1996,MATCH('2) Order Form'!Q$8,Prices!$A$2:$R$2,0),FALSE)</f>
        <v>189</v>
      </c>
      <c r="R129" s="65">
        <f t="shared" si="34"/>
        <v>0</v>
      </c>
      <c r="S129" s="66">
        <f t="shared" si="35"/>
        <v>0</v>
      </c>
      <c r="T129" s="64">
        <f t="shared" si="36"/>
        <v>0</v>
      </c>
      <c r="U129" s="97"/>
      <c r="V129" s="28">
        <v>7048652966292</v>
      </c>
      <c r="W129" s="25"/>
      <c r="X129" s="94">
        <f t="shared" si="26"/>
        <v>0</v>
      </c>
      <c r="Y129" s="70">
        <f t="shared" ca="1" si="27"/>
        <v>0</v>
      </c>
      <c r="Z129" s="70">
        <f t="shared" ca="1" si="28"/>
        <v>6</v>
      </c>
      <c r="AA129" s="70">
        <f t="shared" ca="1" si="29"/>
        <v>0</v>
      </c>
      <c r="AB129" s="70">
        <f t="shared" ca="1" si="30"/>
        <v>1</v>
      </c>
      <c r="AC129" s="91" t="str">
        <f t="shared" si="31"/>
        <v>840092Woodland</v>
      </c>
      <c r="AD129" s="91">
        <f t="shared" si="32"/>
        <v>840092</v>
      </c>
      <c r="AE129" s="71" t="str">
        <f>INDEX(ATS!$B:$V,MATCH('2) Order Form'!$V129,ATS!$U:$U,0),7)</f>
        <v>Active</v>
      </c>
    </row>
    <row r="130" spans="1:31" ht="16.5" customHeight="1">
      <c r="A130" s="5">
        <v>1</v>
      </c>
      <c r="B130" s="5" t="s">
        <v>80</v>
      </c>
      <c r="C130" s="5">
        <f>INDEX(ATS!$B:$V,MATCH('2) Order Form'!$V130,ATS!$U:$U,0),1)</f>
        <v>840092</v>
      </c>
      <c r="D130" s="5" t="str">
        <f>INDEX(ATS!$B:$V,MATCH('2) Order Form'!$V130,ATS!$U:$U,0),2)</f>
        <v>Looper Mips Helmet</v>
      </c>
      <c r="E130" s="16" t="str">
        <f>INDEX(ATS!$B:$V,MATCH('2) Order Form'!$V130,ATS!$U:$U,0),4)</f>
        <v>WOLND-ML</v>
      </c>
      <c r="F130" s="16" t="str">
        <f>INDEX(ATS!$B:$V,MATCH('2) Order Form'!$V130,ATS!$U:$U,0),5)</f>
        <v>Woodland</v>
      </c>
      <c r="G130" s="43" t="str">
        <f>INDEX(ATS!$B:$V,MATCH('2) Order Form'!$V130,ATS!$U:$U,0),6)</f>
        <v>ML</v>
      </c>
      <c r="H130" s="43">
        <f>IFERROR(VLOOKUP(C130,EAN!$K:$O,5,FALSE),0)</f>
        <v>1</v>
      </c>
      <c r="I130" s="59">
        <v>0</v>
      </c>
      <c r="J130" s="60">
        <f>IFERROR(VLOOKUP(V130,ATS!$U:$V,2,FALSE),0)</f>
        <v>73</v>
      </c>
      <c r="K130" s="29" t="str">
        <f t="shared" si="37"/>
        <v>50+</v>
      </c>
      <c r="L130" s="29">
        <f>IFERROR(VLOOKUP(V130,ATS!$U:$W,3,FALSE),0)</f>
        <v>73</v>
      </c>
      <c r="M130" s="29" t="str">
        <f t="shared" si="38"/>
        <v>50+</v>
      </c>
      <c r="N130" s="61">
        <v>0</v>
      </c>
      <c r="O130" s="62">
        <f t="shared" si="54"/>
        <v>0</v>
      </c>
      <c r="P130" s="63">
        <f>VLOOKUP($C130,Prices!$A$3:$R$1996,MATCH('2) Order Form'!P$8,Prices!$A$2:$R$2,0),FALSE)</f>
        <v>95</v>
      </c>
      <c r="Q130" s="64">
        <f>VLOOKUP($C130,Prices!$A$3:$R$1996,MATCH('2) Order Form'!Q$8,Prices!$A$2:$R$2,0),FALSE)</f>
        <v>189</v>
      </c>
      <c r="R130" s="65">
        <f t="shared" si="34"/>
        <v>0</v>
      </c>
      <c r="S130" s="66">
        <f t="shared" si="35"/>
        <v>0</v>
      </c>
      <c r="T130" s="64">
        <f t="shared" si="36"/>
        <v>0</v>
      </c>
      <c r="U130" s="97"/>
      <c r="V130" s="28">
        <v>7048652966285</v>
      </c>
      <c r="W130" s="25"/>
      <c r="X130" s="94">
        <f t="shared" si="26"/>
        <v>0</v>
      </c>
      <c r="Y130" s="70">
        <f t="shared" ca="1" si="27"/>
        <v>0</v>
      </c>
      <c r="Z130" s="70">
        <f t="shared" ca="1" si="28"/>
        <v>6</v>
      </c>
      <c r="AA130" s="70">
        <f t="shared" ca="1" si="29"/>
        <v>0</v>
      </c>
      <c r="AB130" s="70">
        <f t="shared" ca="1" si="30"/>
        <v>0</v>
      </c>
      <c r="AC130" s="91" t="str">
        <f t="shared" si="31"/>
        <v>840092Woodland</v>
      </c>
      <c r="AD130" s="91">
        <f t="shared" si="32"/>
        <v>840092</v>
      </c>
      <c r="AE130" s="71" t="str">
        <f>INDEX(ATS!$B:$V,MATCH('2) Order Form'!$V130,ATS!$U:$U,0),7)</f>
        <v>Active</v>
      </c>
    </row>
    <row r="131" spans="1:31" ht="16.5" customHeight="1">
      <c r="A131" s="5">
        <v>1</v>
      </c>
      <c r="B131" s="5" t="s">
        <v>80</v>
      </c>
      <c r="C131" s="5">
        <f>INDEX(ATS!$B:$V,MATCH('2) Order Form'!$V131,ATS!$U:$U,0),1)</f>
        <v>840092</v>
      </c>
      <c r="D131" s="5" t="str">
        <f>INDEX(ATS!$B:$V,MATCH('2) Order Form'!$V131,ATS!$U:$U,0),2)</f>
        <v>Looper Mips Helmet</v>
      </c>
      <c r="E131" s="16" t="str">
        <f>INDEX(ATS!$B:$V,MATCH('2) Order Form'!$V131,ATS!$U:$U,0),4)</f>
        <v>WOLND-LXL</v>
      </c>
      <c r="F131" s="16" t="str">
        <f>INDEX(ATS!$B:$V,MATCH('2) Order Form'!$V131,ATS!$U:$U,0),5)</f>
        <v>Woodland</v>
      </c>
      <c r="G131" s="43" t="str">
        <f>INDEX(ATS!$B:$V,MATCH('2) Order Form'!$V131,ATS!$U:$U,0),6)</f>
        <v>LXL</v>
      </c>
      <c r="H131" s="43">
        <f>IFERROR(VLOOKUP(C131,EAN!$K:$O,5,FALSE),0)</f>
        <v>1</v>
      </c>
      <c r="I131" s="59">
        <v>0</v>
      </c>
      <c r="J131" s="60">
        <f>IFERROR(VLOOKUP(V131,ATS!$U:$V,2,FALSE),0)</f>
        <v>65</v>
      </c>
      <c r="K131" s="29" t="str">
        <f t="shared" si="37"/>
        <v>50+</v>
      </c>
      <c r="L131" s="29">
        <f>IFERROR(VLOOKUP(V131,ATS!$U:$W,3,FALSE),0)</f>
        <v>65</v>
      </c>
      <c r="M131" s="29" t="str">
        <f t="shared" si="38"/>
        <v>50+</v>
      </c>
      <c r="N131" s="61">
        <v>0</v>
      </c>
      <c r="O131" s="62">
        <f t="shared" si="54"/>
        <v>0</v>
      </c>
      <c r="P131" s="63">
        <f>VLOOKUP($C131,Prices!$A$3:$R$1996,MATCH('2) Order Form'!P$8,Prices!$A$2:$R$2,0),FALSE)</f>
        <v>95</v>
      </c>
      <c r="Q131" s="64">
        <f>VLOOKUP($C131,Prices!$A$3:$R$1996,MATCH('2) Order Form'!Q$8,Prices!$A$2:$R$2,0),FALSE)</f>
        <v>189</v>
      </c>
      <c r="R131" s="65">
        <f t="shared" si="34"/>
        <v>0</v>
      </c>
      <c r="S131" s="66">
        <f t="shared" si="35"/>
        <v>0</v>
      </c>
      <c r="T131" s="64">
        <f t="shared" si="36"/>
        <v>0</v>
      </c>
      <c r="U131" s="97"/>
      <c r="V131" s="28">
        <v>7048652966278</v>
      </c>
      <c r="W131" s="25"/>
      <c r="X131" s="94">
        <f t="shared" si="26"/>
        <v>0</v>
      </c>
      <c r="Y131" s="70">
        <f t="shared" ca="1" si="27"/>
        <v>0</v>
      </c>
      <c r="Z131" s="70">
        <f t="shared" ca="1" si="28"/>
        <v>6</v>
      </c>
      <c r="AA131" s="70">
        <f t="shared" ca="1" si="29"/>
        <v>0</v>
      </c>
      <c r="AB131" s="70">
        <f t="shared" ca="1" si="30"/>
        <v>0</v>
      </c>
      <c r="AC131" s="91" t="str">
        <f t="shared" si="31"/>
        <v>840092Woodland</v>
      </c>
      <c r="AD131" s="91">
        <f t="shared" si="32"/>
        <v>840092</v>
      </c>
      <c r="AE131" s="71" t="str">
        <f>INDEX(ATS!$B:$V,MATCH('2) Order Form'!$V131,ATS!$U:$U,0),7)</f>
        <v>Active</v>
      </c>
    </row>
    <row r="132" spans="1:31" ht="16.5" customHeight="1">
      <c r="A132" s="5">
        <v>1</v>
      </c>
      <c r="B132" s="5" t="s">
        <v>80</v>
      </c>
      <c r="C132" s="5">
        <f>INDEX(ATS!$B:$V,MATCH('2) Order Form'!$V132,ATS!$U:$U,0),1)</f>
        <v>840091</v>
      </c>
      <c r="D132" s="5" t="str">
        <f>INDEX(ATS!$B:$V,MATCH('2) Order Form'!$V132,ATS!$U:$U,0),2)</f>
        <v>Looper Helmet</v>
      </c>
      <c r="E132" s="16" t="str">
        <f>INDEX(ATS!$B:$V,MATCH('2) Order Form'!$V132,ATS!$U:$U,0),4)</f>
        <v>DTBLK-SM</v>
      </c>
      <c r="F132" s="16" t="str">
        <f>INDEX(ATS!$B:$V,MATCH('2) Order Form'!$V132,ATS!$U:$U,0),5)</f>
        <v>Dirt Black</v>
      </c>
      <c r="G132" s="43" t="str">
        <f>INDEX(ATS!$B:$V,MATCH('2) Order Form'!$V132,ATS!$U:$U,0),6)</f>
        <v>SM</v>
      </c>
      <c r="H132" s="43">
        <f>IFERROR(VLOOKUP(C132,EAN!$K:$O,5,FALSE),0)</f>
        <v>1</v>
      </c>
      <c r="I132" s="59">
        <v>0</v>
      </c>
      <c r="J132" s="60">
        <f>IFERROR(VLOOKUP(V132,ATS!$U:$V,2,FALSE),0)</f>
        <v>0</v>
      </c>
      <c r="K132" s="29" t="str">
        <f t="shared" ref="K132:K149" si="55">IF(J132=99999,"OPEN",IF(J132&gt;50,"50+",IF(J132&lt;=0,"0",J132)))</f>
        <v>0</v>
      </c>
      <c r="L132" s="29">
        <f>IFERROR(VLOOKUP(V132,ATS!$U:$W,3,FALSE),0)</f>
        <v>0</v>
      </c>
      <c r="M132" s="29" t="str">
        <f t="shared" ref="M132:M149" si="56">IF(L132=99999,"OPEN",IF(L132&gt;50,"50+",IF(L132&lt;=0,"0",L132)))</f>
        <v>0</v>
      </c>
      <c r="N132" s="61">
        <v>0</v>
      </c>
      <c r="O132" s="62">
        <f>IF(N132&lt;&gt;0,N132,$P$5)</f>
        <v>0</v>
      </c>
      <c r="P132" s="63">
        <f>VLOOKUP($C132,Prices!$A$3:$R$1996,MATCH('2) Order Form'!P$8,Prices!$A$2:$R$2,0),FALSE)</f>
        <v>80</v>
      </c>
      <c r="Q132" s="64">
        <f>VLOOKUP($C132,Prices!$A$3:$R$1996,MATCH('2) Order Form'!Q$8,Prices!$A$2:$R$2,0),FALSE)</f>
        <v>159</v>
      </c>
      <c r="R132" s="65">
        <f t="shared" ref="R132:R149" si="57">I132*P132</f>
        <v>0</v>
      </c>
      <c r="S132" s="66">
        <f t="shared" ref="S132:S149" si="58">R132*O132</f>
        <v>0</v>
      </c>
      <c r="T132" s="64">
        <f t="shared" ref="T132:T149" si="59">R132-S132</f>
        <v>0</v>
      </c>
      <c r="U132" s="97"/>
      <c r="V132" s="28">
        <v>7048652605108</v>
      </c>
      <c r="W132" s="25"/>
      <c r="X132" s="94">
        <f t="shared" si="26"/>
        <v>0</v>
      </c>
      <c r="Y132" s="70">
        <f t="shared" ca="1" si="27"/>
        <v>0</v>
      </c>
      <c r="Z132" s="70">
        <f t="shared" ca="1" si="28"/>
        <v>7</v>
      </c>
      <c r="AA132" s="70">
        <f t="shared" ca="1" si="29"/>
        <v>1</v>
      </c>
      <c r="AB132" s="70">
        <f t="shared" ca="1" si="30"/>
        <v>1</v>
      </c>
      <c r="AC132" s="91" t="str">
        <f t="shared" si="31"/>
        <v>840091Dirt Black</v>
      </c>
      <c r="AD132" s="91">
        <f t="shared" si="32"/>
        <v>840091</v>
      </c>
      <c r="AE132" s="71" t="str">
        <f>INDEX(ATS!$B:$V,MATCH('2) Order Form'!$V132,ATS!$U:$U,0),7)</f>
        <v>Active</v>
      </c>
    </row>
    <row r="133" spans="1:31" ht="16.5" customHeight="1">
      <c r="A133" s="5">
        <v>1</v>
      </c>
      <c r="B133" s="5" t="s">
        <v>80</v>
      </c>
      <c r="C133" s="5">
        <f>INDEX(ATS!$B:$V,MATCH('2) Order Form'!$V133,ATS!$U:$U,0),1)</f>
        <v>840091</v>
      </c>
      <c r="D133" s="5" t="str">
        <f>INDEX(ATS!$B:$V,MATCH('2) Order Form'!$V133,ATS!$U:$U,0),2)</f>
        <v>Looper Helmet</v>
      </c>
      <c r="E133" s="16" t="str">
        <f>INDEX(ATS!$B:$V,MATCH('2) Order Form'!$V133,ATS!$U:$U,0),4)</f>
        <v>DTBLK-ML</v>
      </c>
      <c r="F133" s="16" t="str">
        <f>INDEX(ATS!$B:$V,MATCH('2) Order Form'!$V133,ATS!$U:$U,0),5)</f>
        <v>Dirt Black</v>
      </c>
      <c r="G133" s="43" t="str">
        <f>INDEX(ATS!$B:$V,MATCH('2) Order Form'!$V133,ATS!$U:$U,0),6)</f>
        <v>ML</v>
      </c>
      <c r="H133" s="43">
        <f>IFERROR(VLOOKUP(C133,EAN!$K:$O,5,FALSE),0)</f>
        <v>1</v>
      </c>
      <c r="I133" s="59">
        <v>0</v>
      </c>
      <c r="J133" s="60">
        <f>IFERROR(VLOOKUP(V133,ATS!$U:$V,2,FALSE),0)</f>
        <v>0</v>
      </c>
      <c r="K133" s="29" t="str">
        <f t="shared" si="55"/>
        <v>0</v>
      </c>
      <c r="L133" s="29">
        <f>IFERROR(VLOOKUP(V133,ATS!$U:$W,3,FALSE),0)</f>
        <v>0</v>
      </c>
      <c r="M133" s="29" t="str">
        <f t="shared" si="56"/>
        <v>0</v>
      </c>
      <c r="N133" s="61">
        <v>0</v>
      </c>
      <c r="O133" s="62">
        <f>IF(N133&lt;&gt;0,N133,$P$5)</f>
        <v>0</v>
      </c>
      <c r="P133" s="63">
        <f>VLOOKUP($C133,Prices!$A$3:$R$1996,MATCH('2) Order Form'!P$8,Prices!$A$2:$R$2,0),FALSE)</f>
        <v>80</v>
      </c>
      <c r="Q133" s="64">
        <f>VLOOKUP($C133,Prices!$A$3:$R$1996,MATCH('2) Order Form'!Q$8,Prices!$A$2:$R$2,0),FALSE)</f>
        <v>159</v>
      </c>
      <c r="R133" s="65">
        <f t="shared" si="57"/>
        <v>0</v>
      </c>
      <c r="S133" s="66">
        <f t="shared" si="58"/>
        <v>0</v>
      </c>
      <c r="T133" s="64">
        <f t="shared" si="59"/>
        <v>0</v>
      </c>
      <c r="U133" s="97"/>
      <c r="V133" s="28">
        <v>7048652605092</v>
      </c>
      <c r="W133" s="25"/>
      <c r="X133" s="94">
        <f t="shared" si="26"/>
        <v>0</v>
      </c>
      <c r="Y133" s="70">
        <f t="shared" ca="1" si="27"/>
        <v>0</v>
      </c>
      <c r="Z133" s="70">
        <f t="shared" ca="1" si="28"/>
        <v>7</v>
      </c>
      <c r="AA133" s="70">
        <f t="shared" ca="1" si="29"/>
        <v>0</v>
      </c>
      <c r="AB133" s="70">
        <f t="shared" ca="1" si="30"/>
        <v>0</v>
      </c>
      <c r="AC133" s="91" t="str">
        <f t="shared" si="31"/>
        <v>840091Dirt Black</v>
      </c>
      <c r="AD133" s="91">
        <f t="shared" si="32"/>
        <v>840091</v>
      </c>
      <c r="AE133" s="71" t="str">
        <f>INDEX(ATS!$B:$V,MATCH('2) Order Form'!$V133,ATS!$U:$U,0),7)</f>
        <v>Active</v>
      </c>
    </row>
    <row r="134" spans="1:31" ht="16.5" customHeight="1">
      <c r="A134" s="5">
        <v>1</v>
      </c>
      <c r="B134" s="5" t="s">
        <v>80</v>
      </c>
      <c r="C134" s="5">
        <f>INDEX(ATS!$B:$V,MATCH('2) Order Form'!$V134,ATS!$U:$U,0),1)</f>
        <v>840091</v>
      </c>
      <c r="D134" s="5" t="str">
        <f>INDEX(ATS!$B:$V,MATCH('2) Order Form'!$V134,ATS!$U:$U,0),2)</f>
        <v>Looper Helmet</v>
      </c>
      <c r="E134" s="16" t="str">
        <f>INDEX(ATS!$B:$V,MATCH('2) Order Form'!$V134,ATS!$U:$U,0),4)</f>
        <v>DTBLK-LXL</v>
      </c>
      <c r="F134" s="16" t="str">
        <f>INDEX(ATS!$B:$V,MATCH('2) Order Form'!$V134,ATS!$U:$U,0),5)</f>
        <v>Dirt Black</v>
      </c>
      <c r="G134" s="43" t="str">
        <f>INDEX(ATS!$B:$V,MATCH('2) Order Form'!$V134,ATS!$U:$U,0),6)</f>
        <v>LXL</v>
      </c>
      <c r="H134" s="43">
        <f>IFERROR(VLOOKUP(C134,EAN!$K:$O,5,FALSE),0)</f>
        <v>1</v>
      </c>
      <c r="I134" s="59">
        <v>0</v>
      </c>
      <c r="J134" s="60">
        <f>IFERROR(VLOOKUP(V134,ATS!$U:$V,2,FALSE),0)</f>
        <v>0</v>
      </c>
      <c r="K134" s="29" t="str">
        <f t="shared" si="55"/>
        <v>0</v>
      </c>
      <c r="L134" s="29">
        <f>IFERROR(VLOOKUP(V134,ATS!$U:$W,3,FALSE),0)</f>
        <v>0</v>
      </c>
      <c r="M134" s="29" t="str">
        <f t="shared" si="56"/>
        <v>0</v>
      </c>
      <c r="N134" s="61">
        <v>0</v>
      </c>
      <c r="O134" s="62">
        <f t="shared" ref="O134" si="60">IF(N134&lt;&gt;0,N134,$P$5)</f>
        <v>0</v>
      </c>
      <c r="P134" s="63">
        <f>VLOOKUP($C134,Prices!$A$3:$R$1996,MATCH('2) Order Form'!P$8,Prices!$A$2:$R$2,0),FALSE)</f>
        <v>80</v>
      </c>
      <c r="Q134" s="64">
        <f>VLOOKUP($C134,Prices!$A$3:$R$1996,MATCH('2) Order Form'!Q$8,Prices!$A$2:$R$2,0),FALSE)</f>
        <v>159</v>
      </c>
      <c r="R134" s="65">
        <f t="shared" si="57"/>
        <v>0</v>
      </c>
      <c r="S134" s="66">
        <f t="shared" si="58"/>
        <v>0</v>
      </c>
      <c r="T134" s="64">
        <f t="shared" si="59"/>
        <v>0</v>
      </c>
      <c r="U134" s="97"/>
      <c r="V134" s="28">
        <v>7048652605085</v>
      </c>
      <c r="W134" s="25"/>
      <c r="X134" s="94">
        <f t="shared" si="26"/>
        <v>0</v>
      </c>
      <c r="Y134" s="70">
        <f t="shared" ca="1" si="27"/>
        <v>0</v>
      </c>
      <c r="Z134" s="70">
        <f t="shared" ca="1" si="28"/>
        <v>7</v>
      </c>
      <c r="AA134" s="70">
        <f t="shared" ca="1" si="29"/>
        <v>0</v>
      </c>
      <c r="AB134" s="70">
        <f t="shared" ca="1" si="30"/>
        <v>0</v>
      </c>
      <c r="AC134" s="91" t="str">
        <f t="shared" si="31"/>
        <v>840091Dirt Black</v>
      </c>
      <c r="AD134" s="91">
        <f t="shared" si="32"/>
        <v>840091</v>
      </c>
      <c r="AE134" s="71" t="str">
        <f>INDEX(ATS!$B:$V,MATCH('2) Order Form'!$V134,ATS!$U:$U,0),7)</f>
        <v>Active</v>
      </c>
    </row>
    <row r="135" spans="1:31" ht="16.5" customHeight="1">
      <c r="A135" s="5">
        <v>1</v>
      </c>
      <c r="B135" s="5" t="s">
        <v>80</v>
      </c>
      <c r="C135" s="5">
        <f>INDEX(ATS!$B:$V,MATCH('2) Order Form'!$V135,ATS!$U:$U,0),1)</f>
        <v>840091</v>
      </c>
      <c r="D135" s="5" t="str">
        <f>INDEX(ATS!$B:$V,MATCH('2) Order Form'!$V135,ATS!$U:$U,0),2)</f>
        <v>Looper Helmet</v>
      </c>
      <c r="E135" s="16" t="str">
        <f>INDEX(ATS!$B:$V,MATCH('2) Order Form'!$V135,ATS!$U:$U,0),4)</f>
        <v>MBRWH-SM</v>
      </c>
      <c r="F135" s="16" t="str">
        <f>INDEX(ATS!$B:$V,MATCH('2) Order Form'!$V135,ATS!$U:$U,0),5)</f>
        <v xml:space="preserve">Matte Bronco White </v>
      </c>
      <c r="G135" s="43" t="str">
        <f>INDEX(ATS!$B:$V,MATCH('2) Order Form'!$V135,ATS!$U:$U,0),6)</f>
        <v>SM</v>
      </c>
      <c r="H135" s="43">
        <f>IFERROR(VLOOKUP(C135,EAN!$K:$O,5,FALSE),0)</f>
        <v>1</v>
      </c>
      <c r="I135" s="59">
        <v>0</v>
      </c>
      <c r="J135" s="60">
        <f>IFERROR(VLOOKUP(V135,ATS!$U:$V,2,FALSE),0)</f>
        <v>10</v>
      </c>
      <c r="K135" s="29">
        <f t="shared" si="55"/>
        <v>10</v>
      </c>
      <c r="L135" s="29">
        <f>IFERROR(VLOOKUP(V135,ATS!$U:$W,3,FALSE),0)</f>
        <v>10</v>
      </c>
      <c r="M135" s="29">
        <f t="shared" si="56"/>
        <v>10</v>
      </c>
      <c r="N135" s="61">
        <v>0</v>
      </c>
      <c r="O135" s="62">
        <f>IF(N135&lt;&gt;0,N135,$P$5)</f>
        <v>0</v>
      </c>
      <c r="P135" s="63">
        <f>VLOOKUP($C135,Prices!$A$3:$R$1996,MATCH('2) Order Form'!P$8,Prices!$A$2:$R$2,0),FALSE)</f>
        <v>80</v>
      </c>
      <c r="Q135" s="64">
        <f>VLOOKUP($C135,Prices!$A$3:$R$1996,MATCH('2) Order Form'!Q$8,Prices!$A$2:$R$2,0),FALSE)</f>
        <v>159</v>
      </c>
      <c r="R135" s="65">
        <f t="shared" si="57"/>
        <v>0</v>
      </c>
      <c r="S135" s="66">
        <f t="shared" si="58"/>
        <v>0</v>
      </c>
      <c r="T135" s="64">
        <f t="shared" si="59"/>
        <v>0</v>
      </c>
      <c r="U135" s="97"/>
      <c r="V135" s="28">
        <v>7048652823113</v>
      </c>
      <c r="W135" s="25"/>
      <c r="X135" s="94">
        <f t="shared" si="26"/>
        <v>0</v>
      </c>
      <c r="Y135" s="70">
        <f t="shared" ca="1" si="27"/>
        <v>0</v>
      </c>
      <c r="Z135" s="70">
        <f t="shared" ca="1" si="28"/>
        <v>7</v>
      </c>
      <c r="AA135" s="70">
        <f t="shared" ca="1" si="29"/>
        <v>0</v>
      </c>
      <c r="AB135" s="70">
        <f t="shared" ca="1" si="30"/>
        <v>1</v>
      </c>
      <c r="AC135" s="91" t="str">
        <f t="shared" si="31"/>
        <v xml:space="preserve">840091Matte Bronco White </v>
      </c>
      <c r="AD135" s="91">
        <f t="shared" si="32"/>
        <v>840091</v>
      </c>
      <c r="AE135" s="71" t="str">
        <f>INDEX(ATS!$B:$V,MATCH('2) Order Form'!$V135,ATS!$U:$U,0),7)</f>
        <v>Active</v>
      </c>
    </row>
    <row r="136" spans="1:31" ht="16.5" customHeight="1">
      <c r="A136" s="5">
        <v>1</v>
      </c>
      <c r="B136" s="5" t="s">
        <v>80</v>
      </c>
      <c r="C136" s="5">
        <f>INDEX(ATS!$B:$V,MATCH('2) Order Form'!$V136,ATS!$U:$U,0),1)</f>
        <v>840091</v>
      </c>
      <c r="D136" s="5" t="str">
        <f>INDEX(ATS!$B:$V,MATCH('2) Order Form'!$V136,ATS!$U:$U,0),2)</f>
        <v>Looper Helmet</v>
      </c>
      <c r="E136" s="16" t="str">
        <f>INDEX(ATS!$B:$V,MATCH('2) Order Form'!$V136,ATS!$U:$U,0),4)</f>
        <v>MBRWH-ML</v>
      </c>
      <c r="F136" s="16" t="str">
        <f>INDEX(ATS!$B:$V,MATCH('2) Order Form'!$V136,ATS!$U:$U,0),5)</f>
        <v xml:space="preserve">Matte Bronco White </v>
      </c>
      <c r="G136" s="43" t="str">
        <f>INDEX(ATS!$B:$V,MATCH('2) Order Form'!$V136,ATS!$U:$U,0),6)</f>
        <v>ML</v>
      </c>
      <c r="H136" s="43">
        <f>IFERROR(VLOOKUP(C136,EAN!$K:$O,5,FALSE),0)</f>
        <v>1</v>
      </c>
      <c r="I136" s="59">
        <v>0</v>
      </c>
      <c r="J136" s="60">
        <f>IFERROR(VLOOKUP(V136,ATS!$U:$V,2,FALSE),0)</f>
        <v>44</v>
      </c>
      <c r="K136" s="29">
        <f t="shared" si="55"/>
        <v>44</v>
      </c>
      <c r="L136" s="29">
        <f>IFERROR(VLOOKUP(V136,ATS!$U:$W,3,FALSE),0)</f>
        <v>44</v>
      </c>
      <c r="M136" s="29">
        <f t="shared" si="56"/>
        <v>44</v>
      </c>
      <c r="N136" s="61">
        <v>0</v>
      </c>
      <c r="O136" s="62">
        <f>IF(N136&lt;&gt;0,N136,$P$5)</f>
        <v>0</v>
      </c>
      <c r="P136" s="63">
        <f>VLOOKUP($C136,Prices!$A$3:$R$1996,MATCH('2) Order Form'!P$8,Prices!$A$2:$R$2,0),FALSE)</f>
        <v>80</v>
      </c>
      <c r="Q136" s="64">
        <f>VLOOKUP($C136,Prices!$A$3:$R$1996,MATCH('2) Order Form'!Q$8,Prices!$A$2:$R$2,0),FALSE)</f>
        <v>159</v>
      </c>
      <c r="R136" s="65">
        <f t="shared" si="57"/>
        <v>0</v>
      </c>
      <c r="S136" s="66">
        <f t="shared" si="58"/>
        <v>0</v>
      </c>
      <c r="T136" s="64">
        <f t="shared" si="59"/>
        <v>0</v>
      </c>
      <c r="U136" s="97"/>
      <c r="V136" s="28">
        <v>7048652823106</v>
      </c>
      <c r="W136" s="25"/>
      <c r="X136" s="94">
        <f t="shared" si="26"/>
        <v>0</v>
      </c>
      <c r="Y136" s="70">
        <f t="shared" ca="1" si="27"/>
        <v>0</v>
      </c>
      <c r="Z136" s="70">
        <f t="shared" ca="1" si="28"/>
        <v>7</v>
      </c>
      <c r="AA136" s="70">
        <f t="shared" ca="1" si="29"/>
        <v>0</v>
      </c>
      <c r="AB136" s="70">
        <f t="shared" ca="1" si="30"/>
        <v>0</v>
      </c>
      <c r="AC136" s="91" t="str">
        <f t="shared" si="31"/>
        <v xml:space="preserve">840091Matte Bronco White </v>
      </c>
      <c r="AD136" s="91">
        <f t="shared" si="32"/>
        <v>840091</v>
      </c>
      <c r="AE136" s="71" t="str">
        <f>INDEX(ATS!$B:$V,MATCH('2) Order Form'!$V136,ATS!$U:$U,0),7)</f>
        <v>Active</v>
      </c>
    </row>
    <row r="137" spans="1:31" ht="16.5" customHeight="1">
      <c r="A137" s="5">
        <v>1</v>
      </c>
      <c r="B137" s="5" t="s">
        <v>80</v>
      </c>
      <c r="C137" s="5">
        <f>INDEX(ATS!$B:$V,MATCH('2) Order Form'!$V137,ATS!$U:$U,0),1)</f>
        <v>840091</v>
      </c>
      <c r="D137" s="5" t="str">
        <f>INDEX(ATS!$B:$V,MATCH('2) Order Form'!$V137,ATS!$U:$U,0),2)</f>
        <v>Looper Helmet</v>
      </c>
      <c r="E137" s="16" t="str">
        <f>INDEX(ATS!$B:$V,MATCH('2) Order Form'!$V137,ATS!$U:$U,0),4)</f>
        <v>MBRWH-LXL</v>
      </c>
      <c r="F137" s="16" t="str">
        <f>INDEX(ATS!$B:$V,MATCH('2) Order Form'!$V137,ATS!$U:$U,0),5)</f>
        <v xml:space="preserve">Matte Bronco White </v>
      </c>
      <c r="G137" s="43" t="str">
        <f>INDEX(ATS!$B:$V,MATCH('2) Order Form'!$V137,ATS!$U:$U,0),6)</f>
        <v>LXL</v>
      </c>
      <c r="H137" s="43">
        <f>IFERROR(VLOOKUP(C137,EAN!$K:$O,5,FALSE),0)</f>
        <v>1</v>
      </c>
      <c r="I137" s="59">
        <v>0</v>
      </c>
      <c r="J137" s="60">
        <f>IFERROR(VLOOKUP(V137,ATS!$U:$V,2,FALSE),0)</f>
        <v>57</v>
      </c>
      <c r="K137" s="29" t="str">
        <f t="shared" si="55"/>
        <v>50+</v>
      </c>
      <c r="L137" s="29">
        <f>IFERROR(VLOOKUP(V137,ATS!$U:$W,3,FALSE),0)</f>
        <v>57</v>
      </c>
      <c r="M137" s="29" t="str">
        <f t="shared" si="56"/>
        <v>50+</v>
      </c>
      <c r="N137" s="61">
        <v>0</v>
      </c>
      <c r="O137" s="62">
        <f>IF(N137&lt;&gt;0,N137,$P$5)</f>
        <v>0</v>
      </c>
      <c r="P137" s="63">
        <f>VLOOKUP($C137,Prices!$A$3:$R$1996,MATCH('2) Order Form'!P$8,Prices!$A$2:$R$2,0),FALSE)</f>
        <v>80</v>
      </c>
      <c r="Q137" s="64">
        <f>VLOOKUP($C137,Prices!$A$3:$R$1996,MATCH('2) Order Form'!Q$8,Prices!$A$2:$R$2,0),FALSE)</f>
        <v>159</v>
      </c>
      <c r="R137" s="65">
        <f t="shared" si="57"/>
        <v>0</v>
      </c>
      <c r="S137" s="66">
        <f t="shared" si="58"/>
        <v>0</v>
      </c>
      <c r="T137" s="64">
        <f t="shared" si="59"/>
        <v>0</v>
      </c>
      <c r="U137" s="97"/>
      <c r="V137" s="28">
        <v>7048652823090</v>
      </c>
      <c r="W137" s="25"/>
      <c r="X137" s="94">
        <f t="shared" si="26"/>
        <v>0</v>
      </c>
      <c r="Y137" s="70">
        <f t="shared" ca="1" si="27"/>
        <v>0</v>
      </c>
      <c r="Z137" s="70">
        <f t="shared" ca="1" si="28"/>
        <v>7</v>
      </c>
      <c r="AA137" s="70">
        <f t="shared" ca="1" si="29"/>
        <v>0</v>
      </c>
      <c r="AB137" s="70">
        <f t="shared" ca="1" si="30"/>
        <v>0</v>
      </c>
      <c r="AC137" s="91" t="str">
        <f t="shared" si="31"/>
        <v xml:space="preserve">840091Matte Bronco White </v>
      </c>
      <c r="AD137" s="91">
        <f t="shared" si="32"/>
        <v>840091</v>
      </c>
      <c r="AE137" s="71" t="str">
        <f>INDEX(ATS!$B:$V,MATCH('2) Order Form'!$V137,ATS!$U:$U,0),7)</f>
        <v>Active</v>
      </c>
    </row>
    <row r="138" spans="1:31" ht="16.5" customHeight="1">
      <c r="A138" s="5">
        <v>1</v>
      </c>
      <c r="B138" s="5" t="s">
        <v>80</v>
      </c>
      <c r="C138" s="5">
        <f>INDEX(ATS!$B:$V,MATCH('2) Order Form'!$V138,ATS!$U:$U,0),1)</f>
        <v>840091</v>
      </c>
      <c r="D138" s="5" t="str">
        <f>INDEX(ATS!$B:$V,MATCH('2) Order Form'!$V138,ATS!$U:$U,0),2)</f>
        <v>Looper Helmet</v>
      </c>
      <c r="E138" s="16" t="str">
        <f>INDEX(ATS!$B:$V,MATCH('2) Order Form'!$V138,ATS!$U:$U,0),4)</f>
        <v>MNGRY-SM</v>
      </c>
      <c r="F138" s="16" t="str">
        <f>INDEX(ATS!$B:$V,MATCH('2) Order Form'!$V138,ATS!$U:$U,0),5)</f>
        <v>Matte Nardo Gray</v>
      </c>
      <c r="G138" s="43" t="str">
        <f>INDEX(ATS!$B:$V,MATCH('2) Order Form'!$V138,ATS!$U:$U,0),6)</f>
        <v>SM</v>
      </c>
      <c r="H138" s="43">
        <f>IFERROR(VLOOKUP(C138,EAN!$K:$O,5,FALSE),0)</f>
        <v>1</v>
      </c>
      <c r="I138" s="59">
        <v>0</v>
      </c>
      <c r="J138" s="60">
        <f>IFERROR(VLOOKUP(V138,ATS!$U:$V,2,FALSE),0)</f>
        <v>17</v>
      </c>
      <c r="K138" s="29">
        <f t="shared" si="55"/>
        <v>17</v>
      </c>
      <c r="L138" s="29">
        <f>IFERROR(VLOOKUP(V138,ATS!$U:$W,3,FALSE),0)</f>
        <v>17</v>
      </c>
      <c r="M138" s="29">
        <f t="shared" si="56"/>
        <v>17</v>
      </c>
      <c r="N138" s="61">
        <v>0</v>
      </c>
      <c r="O138" s="62">
        <f>IF(N138&lt;&gt;0,N138,$P$5)</f>
        <v>0</v>
      </c>
      <c r="P138" s="63">
        <f>VLOOKUP($C138,Prices!$A$3:$R$1996,MATCH('2) Order Form'!P$8,Prices!$A$2:$R$2,0),FALSE)</f>
        <v>80</v>
      </c>
      <c r="Q138" s="64">
        <f>VLOOKUP($C138,Prices!$A$3:$R$1996,MATCH('2) Order Form'!Q$8,Prices!$A$2:$R$2,0),FALSE)</f>
        <v>159</v>
      </c>
      <c r="R138" s="65">
        <f t="shared" si="57"/>
        <v>0</v>
      </c>
      <c r="S138" s="66">
        <f t="shared" si="58"/>
        <v>0</v>
      </c>
      <c r="T138" s="64">
        <f t="shared" si="59"/>
        <v>0</v>
      </c>
      <c r="U138" s="97"/>
      <c r="V138" s="28">
        <v>7048652605221</v>
      </c>
      <c r="W138" s="25"/>
      <c r="X138" s="94">
        <f t="shared" si="26"/>
        <v>0</v>
      </c>
      <c r="Y138" s="70">
        <f t="shared" ca="1" si="27"/>
        <v>0</v>
      </c>
      <c r="Z138" s="70">
        <f t="shared" ca="1" si="28"/>
        <v>7</v>
      </c>
      <c r="AA138" s="70">
        <f t="shared" ca="1" si="29"/>
        <v>0</v>
      </c>
      <c r="AB138" s="70">
        <f t="shared" ca="1" si="30"/>
        <v>1</v>
      </c>
      <c r="AC138" s="91" t="str">
        <f t="shared" si="31"/>
        <v>840091Matte Nardo Gray</v>
      </c>
      <c r="AD138" s="91">
        <f t="shared" si="32"/>
        <v>840091</v>
      </c>
      <c r="AE138" s="71" t="str">
        <f>INDEX(ATS!$B:$V,MATCH('2) Order Form'!$V138,ATS!$U:$U,0),7)</f>
        <v>Active</v>
      </c>
    </row>
    <row r="139" spans="1:31" ht="16.5" customHeight="1">
      <c r="A139" s="5">
        <v>1</v>
      </c>
      <c r="B139" s="5" t="s">
        <v>80</v>
      </c>
      <c r="C139" s="5">
        <f>INDEX(ATS!$B:$V,MATCH('2) Order Form'!$V139,ATS!$U:$U,0),1)</f>
        <v>840091</v>
      </c>
      <c r="D139" s="5" t="str">
        <f>INDEX(ATS!$B:$V,MATCH('2) Order Form'!$V139,ATS!$U:$U,0),2)</f>
        <v>Looper Helmet</v>
      </c>
      <c r="E139" s="16" t="str">
        <f>INDEX(ATS!$B:$V,MATCH('2) Order Form'!$V139,ATS!$U:$U,0),4)</f>
        <v>MNGRY-ML</v>
      </c>
      <c r="F139" s="16" t="str">
        <f>INDEX(ATS!$B:$V,MATCH('2) Order Form'!$V139,ATS!$U:$U,0),5)</f>
        <v>Matte Nardo Gray</v>
      </c>
      <c r="G139" s="43" t="str">
        <f>INDEX(ATS!$B:$V,MATCH('2) Order Form'!$V139,ATS!$U:$U,0),6)</f>
        <v>ML</v>
      </c>
      <c r="H139" s="43">
        <f>IFERROR(VLOOKUP(C139,EAN!$K:$O,5,FALSE),0)</f>
        <v>1</v>
      </c>
      <c r="I139" s="59">
        <v>0</v>
      </c>
      <c r="J139" s="60">
        <f>IFERROR(VLOOKUP(V139,ATS!$U:$V,2,FALSE),0)</f>
        <v>0</v>
      </c>
      <c r="K139" s="29" t="str">
        <f t="shared" si="55"/>
        <v>0</v>
      </c>
      <c r="L139" s="29">
        <f>IFERROR(VLOOKUP(V139,ATS!$U:$W,3,FALSE),0)</f>
        <v>0</v>
      </c>
      <c r="M139" s="29" t="str">
        <f t="shared" si="56"/>
        <v>0</v>
      </c>
      <c r="N139" s="61">
        <v>0</v>
      </c>
      <c r="O139" s="62">
        <f t="shared" ref="O139:O142" si="61">IF(N139&lt;&gt;0,N139,$P$5)</f>
        <v>0</v>
      </c>
      <c r="P139" s="63">
        <f>VLOOKUP($C139,Prices!$A$3:$R$1996,MATCH('2) Order Form'!P$8,Prices!$A$2:$R$2,0),FALSE)</f>
        <v>80</v>
      </c>
      <c r="Q139" s="64">
        <f>VLOOKUP($C139,Prices!$A$3:$R$1996,MATCH('2) Order Form'!Q$8,Prices!$A$2:$R$2,0),FALSE)</f>
        <v>159</v>
      </c>
      <c r="R139" s="65">
        <f t="shared" si="57"/>
        <v>0</v>
      </c>
      <c r="S139" s="66">
        <f t="shared" si="58"/>
        <v>0</v>
      </c>
      <c r="T139" s="64">
        <f t="shared" si="59"/>
        <v>0</v>
      </c>
      <c r="U139" s="97"/>
      <c r="V139" s="28">
        <v>7048652605214</v>
      </c>
      <c r="W139" s="25"/>
      <c r="X139" s="94">
        <f t="shared" ref="X139:X202" si="62">I139*Q139</f>
        <v>0</v>
      </c>
      <c r="Y139" s="70">
        <f t="shared" ref="Y139:Y202" ca="1" si="63">IF(A139=OFFSET(A139,-1,0),0,1)</f>
        <v>0</v>
      </c>
      <c r="Z139" s="70">
        <f t="shared" ref="Z139:Z202" ca="1" si="64">IF(C139=OFFSET(C139,-1,0),OFFSET(Z139,-1,0),OFFSET(Z139,-1,0)+1)</f>
        <v>7</v>
      </c>
      <c r="AA139" s="70">
        <f t="shared" ref="AA139:AA202" ca="1" si="65">IF(C139=OFFSET(C139,-1,0),0,1)</f>
        <v>0</v>
      </c>
      <c r="AB139" s="70">
        <f t="shared" ref="AB139:AB202" ca="1" si="66">IF(F139=OFFSET(F139,-1,0),0,1)</f>
        <v>0</v>
      </c>
      <c r="AC139" s="91" t="str">
        <f t="shared" ref="AC139:AC202" si="67">CONCATENATE(C139,F139)</f>
        <v>840091Matte Nardo Gray</v>
      </c>
      <c r="AD139" s="91">
        <f t="shared" ref="AD139:AD202" si="68">IFERROR(IF(B139="EYEWEAR",CONCATENATE(C139,"-",G139),C139),C139)</f>
        <v>840091</v>
      </c>
      <c r="AE139" s="71" t="str">
        <f>INDEX(ATS!$B:$V,MATCH('2) Order Form'!$V139,ATS!$U:$U,0),7)</f>
        <v>Active</v>
      </c>
    </row>
    <row r="140" spans="1:31" ht="16.5" customHeight="1">
      <c r="A140" s="5">
        <v>1</v>
      </c>
      <c r="B140" s="5" t="s">
        <v>80</v>
      </c>
      <c r="C140" s="5">
        <f>INDEX(ATS!$B:$V,MATCH('2) Order Form'!$V140,ATS!$U:$U,0),1)</f>
        <v>840091</v>
      </c>
      <c r="D140" s="5" t="str">
        <f>INDEX(ATS!$B:$V,MATCH('2) Order Form'!$V140,ATS!$U:$U,0),2)</f>
        <v>Looper Helmet</v>
      </c>
      <c r="E140" s="16" t="str">
        <f>INDEX(ATS!$B:$V,MATCH('2) Order Form'!$V140,ATS!$U:$U,0),4)</f>
        <v>MNGRY-LXL</v>
      </c>
      <c r="F140" s="16" t="str">
        <f>INDEX(ATS!$B:$V,MATCH('2) Order Form'!$V140,ATS!$U:$U,0),5)</f>
        <v>Matte Nardo Gray</v>
      </c>
      <c r="G140" s="43" t="str">
        <f>INDEX(ATS!$B:$V,MATCH('2) Order Form'!$V140,ATS!$U:$U,0),6)</f>
        <v>LXL</v>
      </c>
      <c r="H140" s="43">
        <f>IFERROR(VLOOKUP(C140,EAN!$K:$O,5,FALSE),0)</f>
        <v>1</v>
      </c>
      <c r="I140" s="59">
        <v>0</v>
      </c>
      <c r="J140" s="60">
        <f>IFERROR(VLOOKUP(V140,ATS!$U:$V,2,FALSE),0)</f>
        <v>17</v>
      </c>
      <c r="K140" s="29">
        <f t="shared" si="55"/>
        <v>17</v>
      </c>
      <c r="L140" s="29">
        <f>IFERROR(VLOOKUP(V140,ATS!$U:$W,3,FALSE),0)</f>
        <v>17</v>
      </c>
      <c r="M140" s="29">
        <f t="shared" si="56"/>
        <v>17</v>
      </c>
      <c r="N140" s="61">
        <v>0</v>
      </c>
      <c r="O140" s="62">
        <f t="shared" si="61"/>
        <v>0</v>
      </c>
      <c r="P140" s="63">
        <f>VLOOKUP($C140,Prices!$A$3:$R$1996,MATCH('2) Order Form'!P$8,Prices!$A$2:$R$2,0),FALSE)</f>
        <v>80</v>
      </c>
      <c r="Q140" s="64">
        <f>VLOOKUP($C140,Prices!$A$3:$R$1996,MATCH('2) Order Form'!Q$8,Prices!$A$2:$R$2,0),FALSE)</f>
        <v>159</v>
      </c>
      <c r="R140" s="65">
        <f t="shared" si="57"/>
        <v>0</v>
      </c>
      <c r="S140" s="66">
        <f t="shared" si="58"/>
        <v>0</v>
      </c>
      <c r="T140" s="64">
        <f t="shared" si="59"/>
        <v>0</v>
      </c>
      <c r="U140" s="97"/>
      <c r="V140" s="28">
        <v>7048652605207</v>
      </c>
      <c r="W140" s="25"/>
      <c r="X140" s="94">
        <f t="shared" si="62"/>
        <v>0</v>
      </c>
      <c r="Y140" s="70">
        <f t="shared" ca="1" si="63"/>
        <v>0</v>
      </c>
      <c r="Z140" s="70">
        <f t="shared" ca="1" si="64"/>
        <v>7</v>
      </c>
      <c r="AA140" s="70">
        <f t="shared" ca="1" si="65"/>
        <v>0</v>
      </c>
      <c r="AB140" s="70">
        <f t="shared" ca="1" si="66"/>
        <v>0</v>
      </c>
      <c r="AC140" s="91" t="str">
        <f t="shared" si="67"/>
        <v>840091Matte Nardo Gray</v>
      </c>
      <c r="AD140" s="91">
        <f t="shared" si="68"/>
        <v>840091</v>
      </c>
      <c r="AE140" s="71" t="str">
        <f>INDEX(ATS!$B:$V,MATCH('2) Order Form'!$V140,ATS!$U:$U,0),7)</f>
        <v>Active</v>
      </c>
    </row>
    <row r="141" spans="1:31" ht="16.5" customHeight="1">
      <c r="A141" s="5">
        <v>1</v>
      </c>
      <c r="B141" s="5" t="s">
        <v>80</v>
      </c>
      <c r="C141" s="5">
        <f>INDEX(ATS!$B:$V,MATCH('2) Order Form'!$V141,ATS!$U:$U,0),1)</f>
        <v>840091</v>
      </c>
      <c r="D141" s="5" t="str">
        <f>INDEX(ATS!$B:$V,MATCH('2) Order Form'!$V141,ATS!$U:$U,0),2)</f>
        <v>Looper Helmet</v>
      </c>
      <c r="E141" s="16" t="str">
        <f>INDEX(ATS!$B:$V,MATCH('2) Order Form'!$V141,ATS!$U:$U,0),4)</f>
        <v>MTURQ-SM</v>
      </c>
      <c r="F141" s="16" t="str">
        <f>INDEX(ATS!$B:$V,MATCH('2) Order Form'!$V141,ATS!$U:$U,0),5)</f>
        <v>Misty Turquoise</v>
      </c>
      <c r="G141" s="43" t="str">
        <f>INDEX(ATS!$B:$V,MATCH('2) Order Form'!$V141,ATS!$U:$U,0),6)</f>
        <v>SM</v>
      </c>
      <c r="H141" s="43">
        <f>IFERROR(VLOOKUP(C141,EAN!$K:$O,5,FALSE),0)</f>
        <v>1</v>
      </c>
      <c r="I141" s="59">
        <v>0</v>
      </c>
      <c r="J141" s="60">
        <f>IFERROR(VLOOKUP(V141,ATS!$U:$V,2,FALSE),0)</f>
        <v>52</v>
      </c>
      <c r="K141" s="29" t="str">
        <f t="shared" si="55"/>
        <v>50+</v>
      </c>
      <c r="L141" s="29">
        <f>IFERROR(VLOOKUP(V141,ATS!$U:$W,3,FALSE),0)</f>
        <v>52</v>
      </c>
      <c r="M141" s="29" t="str">
        <f t="shared" si="56"/>
        <v>50+</v>
      </c>
      <c r="N141" s="61">
        <v>0</v>
      </c>
      <c r="O141" s="62">
        <f t="shared" si="61"/>
        <v>0</v>
      </c>
      <c r="P141" s="63">
        <f>VLOOKUP($C141,Prices!$A$3:$R$1996,MATCH('2) Order Form'!P$8,Prices!$A$2:$R$2,0),FALSE)</f>
        <v>80</v>
      </c>
      <c r="Q141" s="64">
        <f>VLOOKUP($C141,Prices!$A$3:$R$1996,MATCH('2) Order Form'!Q$8,Prices!$A$2:$R$2,0),FALSE)</f>
        <v>159</v>
      </c>
      <c r="R141" s="65">
        <f t="shared" si="57"/>
        <v>0</v>
      </c>
      <c r="S141" s="66">
        <f t="shared" si="58"/>
        <v>0</v>
      </c>
      <c r="T141" s="64">
        <f t="shared" si="59"/>
        <v>0</v>
      </c>
      <c r="U141" s="97"/>
      <c r="V141" s="28">
        <v>7048652966148</v>
      </c>
      <c r="W141" s="25"/>
      <c r="X141" s="94">
        <f t="shared" si="62"/>
        <v>0</v>
      </c>
      <c r="Y141" s="70">
        <f t="shared" ca="1" si="63"/>
        <v>0</v>
      </c>
      <c r="Z141" s="70">
        <f t="shared" ca="1" si="64"/>
        <v>7</v>
      </c>
      <c r="AA141" s="70">
        <f t="shared" ca="1" si="65"/>
        <v>0</v>
      </c>
      <c r="AB141" s="70">
        <f t="shared" ca="1" si="66"/>
        <v>1</v>
      </c>
      <c r="AC141" s="91" t="str">
        <f t="shared" si="67"/>
        <v>840091Misty Turquoise</v>
      </c>
      <c r="AD141" s="91">
        <f t="shared" si="68"/>
        <v>840091</v>
      </c>
      <c r="AE141" s="71" t="str">
        <f>INDEX(ATS!$B:$V,MATCH('2) Order Form'!$V141,ATS!$U:$U,0),7)</f>
        <v>Active</v>
      </c>
    </row>
    <row r="142" spans="1:31" ht="16.5" customHeight="1">
      <c r="A142" s="5">
        <v>1</v>
      </c>
      <c r="B142" s="5" t="s">
        <v>80</v>
      </c>
      <c r="C142" s="5">
        <f>INDEX(ATS!$B:$V,MATCH('2) Order Form'!$V142,ATS!$U:$U,0),1)</f>
        <v>840091</v>
      </c>
      <c r="D142" s="5" t="str">
        <f>INDEX(ATS!$B:$V,MATCH('2) Order Form'!$V142,ATS!$U:$U,0),2)</f>
        <v>Looper Helmet</v>
      </c>
      <c r="E142" s="16" t="str">
        <f>INDEX(ATS!$B:$V,MATCH('2) Order Form'!$V142,ATS!$U:$U,0),4)</f>
        <v>MTURQ-ML</v>
      </c>
      <c r="F142" s="16" t="str">
        <f>INDEX(ATS!$B:$V,MATCH('2) Order Form'!$V142,ATS!$U:$U,0),5)</f>
        <v>Misty Turquoise</v>
      </c>
      <c r="G142" s="43" t="str">
        <f>INDEX(ATS!$B:$V,MATCH('2) Order Form'!$V142,ATS!$U:$U,0),6)</f>
        <v>ML</v>
      </c>
      <c r="H142" s="43">
        <f>IFERROR(VLOOKUP(C142,EAN!$K:$O,5,FALSE),0)</f>
        <v>1</v>
      </c>
      <c r="I142" s="59">
        <v>0</v>
      </c>
      <c r="J142" s="60">
        <f>IFERROR(VLOOKUP(V142,ATS!$U:$V,2,FALSE),0)</f>
        <v>52</v>
      </c>
      <c r="K142" s="29" t="str">
        <f t="shared" si="55"/>
        <v>50+</v>
      </c>
      <c r="L142" s="29">
        <f>IFERROR(VLOOKUP(V142,ATS!$U:$W,3,FALSE),0)</f>
        <v>52</v>
      </c>
      <c r="M142" s="29" t="str">
        <f t="shared" si="56"/>
        <v>50+</v>
      </c>
      <c r="N142" s="61">
        <v>0</v>
      </c>
      <c r="O142" s="62">
        <f t="shared" si="61"/>
        <v>0</v>
      </c>
      <c r="P142" s="63">
        <f>VLOOKUP($C142,Prices!$A$3:$R$1996,MATCH('2) Order Form'!P$8,Prices!$A$2:$R$2,0),FALSE)</f>
        <v>80</v>
      </c>
      <c r="Q142" s="64">
        <f>VLOOKUP($C142,Prices!$A$3:$R$1996,MATCH('2) Order Form'!Q$8,Prices!$A$2:$R$2,0),FALSE)</f>
        <v>159</v>
      </c>
      <c r="R142" s="65">
        <f t="shared" si="57"/>
        <v>0</v>
      </c>
      <c r="S142" s="66">
        <f t="shared" si="58"/>
        <v>0</v>
      </c>
      <c r="T142" s="64">
        <f t="shared" si="59"/>
        <v>0</v>
      </c>
      <c r="U142" s="97"/>
      <c r="V142" s="28">
        <v>7048652966131</v>
      </c>
      <c r="W142" s="25"/>
      <c r="X142" s="94">
        <f t="shared" si="62"/>
        <v>0</v>
      </c>
      <c r="Y142" s="70">
        <f t="shared" ca="1" si="63"/>
        <v>0</v>
      </c>
      <c r="Z142" s="70">
        <f t="shared" ca="1" si="64"/>
        <v>7</v>
      </c>
      <c r="AA142" s="70">
        <f t="shared" ca="1" si="65"/>
        <v>0</v>
      </c>
      <c r="AB142" s="70">
        <f t="shared" ca="1" si="66"/>
        <v>0</v>
      </c>
      <c r="AC142" s="91" t="str">
        <f t="shared" si="67"/>
        <v>840091Misty Turquoise</v>
      </c>
      <c r="AD142" s="91">
        <f t="shared" si="68"/>
        <v>840091</v>
      </c>
      <c r="AE142" s="71" t="str">
        <f>INDEX(ATS!$B:$V,MATCH('2) Order Form'!$V142,ATS!$U:$U,0),7)</f>
        <v>Active</v>
      </c>
    </row>
    <row r="143" spans="1:31" ht="16.5" customHeight="1">
      <c r="A143" s="5">
        <v>1</v>
      </c>
      <c r="B143" s="5" t="s">
        <v>80</v>
      </c>
      <c r="C143" s="5">
        <f>INDEX(ATS!$B:$V,MATCH('2) Order Form'!$V143,ATS!$U:$U,0),1)</f>
        <v>840091</v>
      </c>
      <c r="D143" s="5" t="str">
        <f>INDEX(ATS!$B:$V,MATCH('2) Order Form'!$V143,ATS!$U:$U,0),2)</f>
        <v>Looper Helmet</v>
      </c>
      <c r="E143" s="16" t="str">
        <f>INDEX(ATS!$B:$V,MATCH('2) Order Form'!$V143,ATS!$U:$U,0),4)</f>
        <v>MTURQ-LXL</v>
      </c>
      <c r="F143" s="16" t="str">
        <f>INDEX(ATS!$B:$V,MATCH('2) Order Form'!$V143,ATS!$U:$U,0),5)</f>
        <v>Misty Turquoise</v>
      </c>
      <c r="G143" s="43" t="str">
        <f>INDEX(ATS!$B:$V,MATCH('2) Order Form'!$V143,ATS!$U:$U,0),6)</f>
        <v>LXL</v>
      </c>
      <c r="H143" s="43">
        <f>IFERROR(VLOOKUP(C143,EAN!$K:$O,5,FALSE),0)</f>
        <v>1</v>
      </c>
      <c r="I143" s="59">
        <v>0</v>
      </c>
      <c r="J143" s="60">
        <f>IFERROR(VLOOKUP(V143,ATS!$U:$V,2,FALSE),0)</f>
        <v>0</v>
      </c>
      <c r="K143" s="29" t="str">
        <f t="shared" si="55"/>
        <v>0</v>
      </c>
      <c r="L143" s="29">
        <f>IFERROR(VLOOKUP(V143,ATS!$U:$W,3,FALSE),0)</f>
        <v>0</v>
      </c>
      <c r="M143" s="29" t="str">
        <f t="shared" si="56"/>
        <v>0</v>
      </c>
      <c r="N143" s="61">
        <v>0</v>
      </c>
      <c r="O143" s="62">
        <f t="shared" ref="O143:O146" si="69">IF(N143&lt;&gt;0,N143,$P$5)</f>
        <v>0</v>
      </c>
      <c r="P143" s="63">
        <f>VLOOKUP($C143,Prices!$A$3:$R$1996,MATCH('2) Order Form'!P$8,Prices!$A$2:$R$2,0),FALSE)</f>
        <v>80</v>
      </c>
      <c r="Q143" s="64">
        <f>VLOOKUP($C143,Prices!$A$3:$R$1996,MATCH('2) Order Form'!Q$8,Prices!$A$2:$R$2,0),FALSE)</f>
        <v>159</v>
      </c>
      <c r="R143" s="65">
        <f t="shared" si="57"/>
        <v>0</v>
      </c>
      <c r="S143" s="66">
        <f t="shared" si="58"/>
        <v>0</v>
      </c>
      <c r="T143" s="64">
        <f t="shared" si="59"/>
        <v>0</v>
      </c>
      <c r="U143" s="97"/>
      <c r="V143" s="28">
        <v>7048652966124</v>
      </c>
      <c r="W143" s="25"/>
      <c r="X143" s="94">
        <f t="shared" si="62"/>
        <v>0</v>
      </c>
      <c r="Y143" s="70">
        <f t="shared" ca="1" si="63"/>
        <v>0</v>
      </c>
      <c r="Z143" s="70">
        <f t="shared" ca="1" si="64"/>
        <v>7</v>
      </c>
      <c r="AA143" s="70">
        <f t="shared" ca="1" si="65"/>
        <v>0</v>
      </c>
      <c r="AB143" s="70">
        <f t="shared" ca="1" si="66"/>
        <v>0</v>
      </c>
      <c r="AC143" s="91" t="str">
        <f t="shared" si="67"/>
        <v>840091Misty Turquoise</v>
      </c>
      <c r="AD143" s="91">
        <f t="shared" si="68"/>
        <v>840091</v>
      </c>
      <c r="AE143" s="71" t="str">
        <f>INDEX(ATS!$B:$V,MATCH('2) Order Form'!$V143,ATS!$U:$U,0),7)</f>
        <v>Active</v>
      </c>
    </row>
    <row r="144" spans="1:31" ht="16.5" customHeight="1">
      <c r="A144" s="5">
        <v>1</v>
      </c>
      <c r="B144" s="5" t="s">
        <v>80</v>
      </c>
      <c r="C144" s="5">
        <f>INDEX(ATS!$B:$V,MATCH('2) Order Form'!$V144,ATS!$U:$U,0),1)</f>
        <v>840091</v>
      </c>
      <c r="D144" s="5" t="str">
        <f>INDEX(ATS!$B:$V,MATCH('2) Order Form'!$V144,ATS!$U:$U,0),2)</f>
        <v>Looper Helmet</v>
      </c>
      <c r="E144" s="16" t="str">
        <f>INDEX(ATS!$B:$V,MATCH('2) Order Form'!$V144,ATS!$U:$U,0),4)</f>
        <v>PANTH-SM</v>
      </c>
      <c r="F144" s="16" t="str">
        <f>INDEX(ATS!$B:$V,MATCH('2) Order Form'!$V144,ATS!$U:$U,0),5)</f>
        <v>Panther</v>
      </c>
      <c r="G144" s="43" t="str">
        <f>INDEX(ATS!$B:$V,MATCH('2) Order Form'!$V144,ATS!$U:$U,0),6)</f>
        <v>SM</v>
      </c>
      <c r="H144" s="43">
        <f>IFERROR(VLOOKUP(C144,EAN!$K:$O,5,FALSE),0)</f>
        <v>1</v>
      </c>
      <c r="I144" s="59">
        <v>0</v>
      </c>
      <c r="J144" s="60">
        <f>IFERROR(VLOOKUP(V144,ATS!$U:$V,2,FALSE),0)</f>
        <v>29</v>
      </c>
      <c r="K144" s="29">
        <f t="shared" si="55"/>
        <v>29</v>
      </c>
      <c r="L144" s="29">
        <f>IFERROR(VLOOKUP(V144,ATS!$U:$W,3,FALSE),0)</f>
        <v>29</v>
      </c>
      <c r="M144" s="29">
        <f t="shared" si="56"/>
        <v>29</v>
      </c>
      <c r="N144" s="61">
        <v>0</v>
      </c>
      <c r="O144" s="62">
        <f t="shared" si="69"/>
        <v>0</v>
      </c>
      <c r="P144" s="63">
        <f>VLOOKUP($C144,Prices!$A$3:$R$1996,MATCH('2) Order Form'!P$8,Prices!$A$2:$R$2,0),FALSE)</f>
        <v>80</v>
      </c>
      <c r="Q144" s="64">
        <f>VLOOKUP($C144,Prices!$A$3:$R$1996,MATCH('2) Order Form'!Q$8,Prices!$A$2:$R$2,0),FALSE)</f>
        <v>159</v>
      </c>
      <c r="R144" s="65">
        <f t="shared" si="57"/>
        <v>0</v>
      </c>
      <c r="S144" s="66">
        <f t="shared" si="58"/>
        <v>0</v>
      </c>
      <c r="T144" s="64">
        <f t="shared" si="59"/>
        <v>0</v>
      </c>
      <c r="U144" s="97"/>
      <c r="V144" s="28">
        <v>7048652966179</v>
      </c>
      <c r="W144" s="25"/>
      <c r="X144" s="94">
        <f t="shared" si="62"/>
        <v>0</v>
      </c>
      <c r="Y144" s="70">
        <f t="shared" ca="1" si="63"/>
        <v>0</v>
      </c>
      <c r="Z144" s="70">
        <f t="shared" ca="1" si="64"/>
        <v>7</v>
      </c>
      <c r="AA144" s="70">
        <f t="shared" ca="1" si="65"/>
        <v>0</v>
      </c>
      <c r="AB144" s="70">
        <f t="shared" ca="1" si="66"/>
        <v>1</v>
      </c>
      <c r="AC144" s="91" t="str">
        <f t="shared" si="67"/>
        <v>840091Panther</v>
      </c>
      <c r="AD144" s="91">
        <f t="shared" si="68"/>
        <v>840091</v>
      </c>
      <c r="AE144" s="71" t="str">
        <f>INDEX(ATS!$B:$V,MATCH('2) Order Form'!$V144,ATS!$U:$U,0),7)</f>
        <v>Active</v>
      </c>
    </row>
    <row r="145" spans="1:31" ht="16.5" customHeight="1">
      <c r="A145" s="5">
        <v>1</v>
      </c>
      <c r="B145" s="5" t="s">
        <v>80</v>
      </c>
      <c r="C145" s="5">
        <f>INDEX(ATS!$B:$V,MATCH('2) Order Form'!$V145,ATS!$U:$U,0),1)</f>
        <v>840091</v>
      </c>
      <c r="D145" s="5" t="str">
        <f>INDEX(ATS!$B:$V,MATCH('2) Order Form'!$V145,ATS!$U:$U,0),2)</f>
        <v>Looper Helmet</v>
      </c>
      <c r="E145" s="16" t="str">
        <f>INDEX(ATS!$B:$V,MATCH('2) Order Form'!$V145,ATS!$U:$U,0),4)</f>
        <v>PANTH-ML</v>
      </c>
      <c r="F145" s="16" t="str">
        <f>INDEX(ATS!$B:$V,MATCH('2) Order Form'!$V145,ATS!$U:$U,0),5)</f>
        <v>Panther</v>
      </c>
      <c r="G145" s="43" t="str">
        <f>INDEX(ATS!$B:$V,MATCH('2) Order Form'!$V145,ATS!$U:$U,0),6)</f>
        <v>ML</v>
      </c>
      <c r="H145" s="43">
        <f>IFERROR(VLOOKUP(C145,EAN!$K:$O,5,FALSE),0)</f>
        <v>1</v>
      </c>
      <c r="I145" s="59">
        <v>0</v>
      </c>
      <c r="J145" s="60">
        <f>IFERROR(VLOOKUP(V145,ATS!$U:$V,2,FALSE),0)</f>
        <v>22</v>
      </c>
      <c r="K145" s="29">
        <f t="shared" si="55"/>
        <v>22</v>
      </c>
      <c r="L145" s="29">
        <f>IFERROR(VLOOKUP(V145,ATS!$U:$W,3,FALSE),0)</f>
        <v>22</v>
      </c>
      <c r="M145" s="29">
        <f t="shared" si="56"/>
        <v>22</v>
      </c>
      <c r="N145" s="61">
        <v>0</v>
      </c>
      <c r="O145" s="62">
        <f t="shared" si="69"/>
        <v>0</v>
      </c>
      <c r="P145" s="63">
        <f>VLOOKUP($C145,Prices!$A$3:$R$1996,MATCH('2) Order Form'!P$8,Prices!$A$2:$R$2,0),FALSE)</f>
        <v>80</v>
      </c>
      <c r="Q145" s="64">
        <f>VLOOKUP($C145,Prices!$A$3:$R$1996,MATCH('2) Order Form'!Q$8,Prices!$A$2:$R$2,0),FALSE)</f>
        <v>159</v>
      </c>
      <c r="R145" s="65">
        <f t="shared" si="57"/>
        <v>0</v>
      </c>
      <c r="S145" s="66">
        <f t="shared" si="58"/>
        <v>0</v>
      </c>
      <c r="T145" s="64">
        <f t="shared" si="59"/>
        <v>0</v>
      </c>
      <c r="U145" s="97"/>
      <c r="V145" s="28">
        <v>7048652966162</v>
      </c>
      <c r="W145" s="25"/>
      <c r="X145" s="94">
        <f t="shared" si="62"/>
        <v>0</v>
      </c>
      <c r="Y145" s="70">
        <f t="shared" ca="1" si="63"/>
        <v>0</v>
      </c>
      <c r="Z145" s="70">
        <f t="shared" ca="1" si="64"/>
        <v>7</v>
      </c>
      <c r="AA145" s="70">
        <f t="shared" ca="1" si="65"/>
        <v>0</v>
      </c>
      <c r="AB145" s="70">
        <f t="shared" ca="1" si="66"/>
        <v>0</v>
      </c>
      <c r="AC145" s="91" t="str">
        <f t="shared" si="67"/>
        <v>840091Panther</v>
      </c>
      <c r="AD145" s="91">
        <f t="shared" si="68"/>
        <v>840091</v>
      </c>
      <c r="AE145" s="71" t="str">
        <f>INDEX(ATS!$B:$V,MATCH('2) Order Form'!$V145,ATS!$U:$U,0),7)</f>
        <v>Active</v>
      </c>
    </row>
    <row r="146" spans="1:31" ht="16.5" customHeight="1">
      <c r="A146" s="5">
        <v>1</v>
      </c>
      <c r="B146" s="5" t="s">
        <v>80</v>
      </c>
      <c r="C146" s="5">
        <f>INDEX(ATS!$B:$V,MATCH('2) Order Form'!$V146,ATS!$U:$U,0),1)</f>
        <v>840091</v>
      </c>
      <c r="D146" s="5" t="str">
        <f>INDEX(ATS!$B:$V,MATCH('2) Order Form'!$V146,ATS!$U:$U,0),2)</f>
        <v>Looper Helmet</v>
      </c>
      <c r="E146" s="16" t="str">
        <f>INDEX(ATS!$B:$V,MATCH('2) Order Form'!$V146,ATS!$U:$U,0),4)</f>
        <v>PANTH-LXL</v>
      </c>
      <c r="F146" s="16" t="str">
        <f>INDEX(ATS!$B:$V,MATCH('2) Order Form'!$V146,ATS!$U:$U,0),5)</f>
        <v>Panther</v>
      </c>
      <c r="G146" s="43" t="str">
        <f>INDEX(ATS!$B:$V,MATCH('2) Order Form'!$V146,ATS!$U:$U,0),6)</f>
        <v>LXL</v>
      </c>
      <c r="H146" s="43">
        <f>IFERROR(VLOOKUP(C146,EAN!$K:$O,5,FALSE),0)</f>
        <v>1</v>
      </c>
      <c r="I146" s="59">
        <v>0</v>
      </c>
      <c r="J146" s="60">
        <f>IFERROR(VLOOKUP(V146,ATS!$U:$V,2,FALSE),0)</f>
        <v>0</v>
      </c>
      <c r="K146" s="29" t="str">
        <f t="shared" si="55"/>
        <v>0</v>
      </c>
      <c r="L146" s="29">
        <f>IFERROR(VLOOKUP(V146,ATS!$U:$W,3,FALSE),0)</f>
        <v>0</v>
      </c>
      <c r="M146" s="29" t="str">
        <f t="shared" si="56"/>
        <v>0</v>
      </c>
      <c r="N146" s="61">
        <v>0</v>
      </c>
      <c r="O146" s="62">
        <f t="shared" si="69"/>
        <v>0</v>
      </c>
      <c r="P146" s="63">
        <f>VLOOKUP($C146,Prices!$A$3:$R$1996,MATCH('2) Order Form'!P$8,Prices!$A$2:$R$2,0),FALSE)</f>
        <v>80</v>
      </c>
      <c r="Q146" s="64">
        <f>VLOOKUP($C146,Prices!$A$3:$R$1996,MATCH('2) Order Form'!Q$8,Prices!$A$2:$R$2,0),FALSE)</f>
        <v>159</v>
      </c>
      <c r="R146" s="65">
        <f t="shared" si="57"/>
        <v>0</v>
      </c>
      <c r="S146" s="66">
        <f t="shared" si="58"/>
        <v>0</v>
      </c>
      <c r="T146" s="64">
        <f t="shared" si="59"/>
        <v>0</v>
      </c>
      <c r="U146" s="97"/>
      <c r="V146" s="28">
        <v>7048652966155</v>
      </c>
      <c r="W146" s="25"/>
      <c r="X146" s="94">
        <f t="shared" si="62"/>
        <v>0</v>
      </c>
      <c r="Y146" s="70">
        <f t="shared" ca="1" si="63"/>
        <v>0</v>
      </c>
      <c r="Z146" s="70">
        <f t="shared" ca="1" si="64"/>
        <v>7</v>
      </c>
      <c r="AA146" s="70">
        <f t="shared" ca="1" si="65"/>
        <v>0</v>
      </c>
      <c r="AB146" s="70">
        <f t="shared" ca="1" si="66"/>
        <v>0</v>
      </c>
      <c r="AC146" s="91" t="str">
        <f t="shared" si="67"/>
        <v>840091Panther</v>
      </c>
      <c r="AD146" s="91">
        <f t="shared" si="68"/>
        <v>840091</v>
      </c>
      <c r="AE146" s="71" t="str">
        <f>INDEX(ATS!$B:$V,MATCH('2) Order Form'!$V146,ATS!$U:$U,0),7)</f>
        <v>Active</v>
      </c>
    </row>
    <row r="147" spans="1:31" ht="16.5" customHeight="1">
      <c r="A147" s="5">
        <v>1</v>
      </c>
      <c r="B147" s="5" t="s">
        <v>80</v>
      </c>
      <c r="C147" s="5">
        <f>INDEX(ATS!$B:$V,MATCH('2) Order Form'!$V147,ATS!$U:$U,0),1)</f>
        <v>840091</v>
      </c>
      <c r="D147" s="5" t="str">
        <f>INDEX(ATS!$B:$V,MATCH('2) Order Form'!$V147,ATS!$U:$U,0),2)</f>
        <v>Looper Helmet</v>
      </c>
      <c r="E147" s="16" t="str">
        <f>INDEX(ATS!$B:$V,MATCH('2) Order Form'!$V147,ATS!$U:$U,0),4)</f>
        <v>WOLND-SM</v>
      </c>
      <c r="F147" s="16" t="str">
        <f>INDEX(ATS!$B:$V,MATCH('2) Order Form'!$V147,ATS!$U:$U,0),5)</f>
        <v>Woodland</v>
      </c>
      <c r="G147" s="43" t="str">
        <f>INDEX(ATS!$B:$V,MATCH('2) Order Form'!$V147,ATS!$U:$U,0),6)</f>
        <v>SM</v>
      </c>
      <c r="H147" s="43">
        <f>IFERROR(VLOOKUP(C147,EAN!$K:$O,5,FALSE),0)</f>
        <v>1</v>
      </c>
      <c r="I147" s="59">
        <v>0</v>
      </c>
      <c r="J147" s="60">
        <f>IFERROR(VLOOKUP(V147,ATS!$U:$V,2,FALSE),0)</f>
        <v>28</v>
      </c>
      <c r="K147" s="29">
        <f t="shared" si="55"/>
        <v>28</v>
      </c>
      <c r="L147" s="29">
        <f>IFERROR(VLOOKUP(V147,ATS!$U:$W,3,FALSE),0)</f>
        <v>28</v>
      </c>
      <c r="M147" s="29">
        <f t="shared" si="56"/>
        <v>28</v>
      </c>
      <c r="N147" s="61">
        <v>0</v>
      </c>
      <c r="O147" s="62">
        <f>IF(N147&lt;&gt;0,N147,$P$5)</f>
        <v>0</v>
      </c>
      <c r="P147" s="63">
        <f>VLOOKUP($C147,Prices!$A$3:$R$1996,MATCH('2) Order Form'!P$8,Prices!$A$2:$R$2,0),FALSE)</f>
        <v>80</v>
      </c>
      <c r="Q147" s="64">
        <f>VLOOKUP($C147,Prices!$A$3:$R$1996,MATCH('2) Order Form'!Q$8,Prices!$A$2:$R$2,0),FALSE)</f>
        <v>159</v>
      </c>
      <c r="R147" s="65">
        <f t="shared" si="57"/>
        <v>0</v>
      </c>
      <c r="S147" s="66">
        <f t="shared" si="58"/>
        <v>0</v>
      </c>
      <c r="T147" s="64">
        <f t="shared" si="59"/>
        <v>0</v>
      </c>
      <c r="U147" s="97"/>
      <c r="V147" s="28">
        <v>7048652966209</v>
      </c>
      <c r="W147" s="25"/>
      <c r="X147" s="94">
        <f t="shared" si="62"/>
        <v>0</v>
      </c>
      <c r="Y147" s="70">
        <f t="shared" ca="1" si="63"/>
        <v>0</v>
      </c>
      <c r="Z147" s="70">
        <f t="shared" ca="1" si="64"/>
        <v>7</v>
      </c>
      <c r="AA147" s="70">
        <f t="shared" ca="1" si="65"/>
        <v>0</v>
      </c>
      <c r="AB147" s="70">
        <f t="shared" ca="1" si="66"/>
        <v>1</v>
      </c>
      <c r="AC147" s="91" t="str">
        <f t="shared" si="67"/>
        <v>840091Woodland</v>
      </c>
      <c r="AD147" s="91">
        <f t="shared" si="68"/>
        <v>840091</v>
      </c>
      <c r="AE147" s="71" t="str">
        <f>INDEX(ATS!$B:$V,MATCH('2) Order Form'!$V147,ATS!$U:$U,0),7)</f>
        <v>Active</v>
      </c>
    </row>
    <row r="148" spans="1:31" ht="16.5" customHeight="1">
      <c r="A148" s="5">
        <v>1</v>
      </c>
      <c r="B148" s="5" t="s">
        <v>80</v>
      </c>
      <c r="C148" s="5">
        <f>INDEX(ATS!$B:$V,MATCH('2) Order Form'!$V148,ATS!$U:$U,0),1)</f>
        <v>840091</v>
      </c>
      <c r="D148" s="5" t="str">
        <f>INDEX(ATS!$B:$V,MATCH('2) Order Form'!$V148,ATS!$U:$U,0),2)</f>
        <v>Looper Helmet</v>
      </c>
      <c r="E148" s="16" t="str">
        <f>INDEX(ATS!$B:$V,MATCH('2) Order Form'!$V148,ATS!$U:$U,0),4)</f>
        <v>WOLND-ML</v>
      </c>
      <c r="F148" s="16" t="str">
        <f>INDEX(ATS!$B:$V,MATCH('2) Order Form'!$V148,ATS!$U:$U,0),5)</f>
        <v>Woodland</v>
      </c>
      <c r="G148" s="43" t="str">
        <f>INDEX(ATS!$B:$V,MATCH('2) Order Form'!$V148,ATS!$U:$U,0),6)</f>
        <v>ML</v>
      </c>
      <c r="H148" s="43">
        <f>IFERROR(VLOOKUP(C148,EAN!$K:$O,5,FALSE),0)</f>
        <v>1</v>
      </c>
      <c r="I148" s="59">
        <v>0</v>
      </c>
      <c r="J148" s="60">
        <f>IFERROR(VLOOKUP(V148,ATS!$U:$V,2,FALSE),0)</f>
        <v>2</v>
      </c>
      <c r="K148" s="29">
        <f t="shared" si="55"/>
        <v>2</v>
      </c>
      <c r="L148" s="29">
        <f>IFERROR(VLOOKUP(V148,ATS!$U:$W,3,FALSE),0)</f>
        <v>2</v>
      </c>
      <c r="M148" s="29">
        <f t="shared" si="56"/>
        <v>2</v>
      </c>
      <c r="N148" s="61">
        <v>0</v>
      </c>
      <c r="O148" s="62">
        <f>IF(N148&lt;&gt;0,N148,$P$5)</f>
        <v>0</v>
      </c>
      <c r="P148" s="63">
        <f>VLOOKUP($C148,Prices!$A$3:$R$1996,MATCH('2) Order Form'!P$8,Prices!$A$2:$R$2,0),FALSE)</f>
        <v>80</v>
      </c>
      <c r="Q148" s="64">
        <f>VLOOKUP($C148,Prices!$A$3:$R$1996,MATCH('2) Order Form'!Q$8,Prices!$A$2:$R$2,0),FALSE)</f>
        <v>159</v>
      </c>
      <c r="R148" s="65">
        <f t="shared" si="57"/>
        <v>0</v>
      </c>
      <c r="S148" s="66">
        <f t="shared" si="58"/>
        <v>0</v>
      </c>
      <c r="T148" s="64">
        <f t="shared" si="59"/>
        <v>0</v>
      </c>
      <c r="U148" s="97"/>
      <c r="V148" s="28">
        <v>7048652966193</v>
      </c>
      <c r="W148" s="25"/>
      <c r="X148" s="94">
        <f t="shared" si="62"/>
        <v>0</v>
      </c>
      <c r="Y148" s="70">
        <f t="shared" ca="1" si="63"/>
        <v>0</v>
      </c>
      <c r="Z148" s="70">
        <f t="shared" ca="1" si="64"/>
        <v>7</v>
      </c>
      <c r="AA148" s="70">
        <f t="shared" ca="1" si="65"/>
        <v>0</v>
      </c>
      <c r="AB148" s="70">
        <f t="shared" ca="1" si="66"/>
        <v>0</v>
      </c>
      <c r="AC148" s="91" t="str">
        <f t="shared" si="67"/>
        <v>840091Woodland</v>
      </c>
      <c r="AD148" s="91">
        <f t="shared" si="68"/>
        <v>840091</v>
      </c>
      <c r="AE148" s="71" t="str">
        <f>INDEX(ATS!$B:$V,MATCH('2) Order Form'!$V148,ATS!$U:$U,0),7)</f>
        <v>Active</v>
      </c>
    </row>
    <row r="149" spans="1:31" ht="16.5" customHeight="1">
      <c r="A149" s="5">
        <v>1</v>
      </c>
      <c r="B149" s="5" t="s">
        <v>80</v>
      </c>
      <c r="C149" s="5">
        <f>INDEX(ATS!$B:$V,MATCH('2) Order Form'!$V149,ATS!$U:$U,0),1)</f>
        <v>840091</v>
      </c>
      <c r="D149" s="5" t="str">
        <f>INDEX(ATS!$B:$V,MATCH('2) Order Form'!$V149,ATS!$U:$U,0),2)</f>
        <v>Looper Helmet</v>
      </c>
      <c r="E149" s="16" t="str">
        <f>INDEX(ATS!$B:$V,MATCH('2) Order Form'!$V149,ATS!$U:$U,0),4)</f>
        <v>WOLND-LXL</v>
      </c>
      <c r="F149" s="16" t="str">
        <f>INDEX(ATS!$B:$V,MATCH('2) Order Form'!$V149,ATS!$U:$U,0),5)</f>
        <v>Woodland</v>
      </c>
      <c r="G149" s="43" t="str">
        <f>INDEX(ATS!$B:$V,MATCH('2) Order Form'!$V149,ATS!$U:$U,0),6)</f>
        <v>LXL</v>
      </c>
      <c r="H149" s="43">
        <f>IFERROR(VLOOKUP(C149,EAN!$K:$O,5,FALSE),0)</f>
        <v>1</v>
      </c>
      <c r="I149" s="59">
        <v>0</v>
      </c>
      <c r="J149" s="60">
        <f>IFERROR(VLOOKUP(V149,ATS!$U:$V,2,FALSE),0)</f>
        <v>22</v>
      </c>
      <c r="K149" s="29">
        <f t="shared" si="55"/>
        <v>22</v>
      </c>
      <c r="L149" s="29">
        <f>IFERROR(VLOOKUP(V149,ATS!$U:$W,3,FALSE),0)</f>
        <v>22</v>
      </c>
      <c r="M149" s="29">
        <f t="shared" si="56"/>
        <v>22</v>
      </c>
      <c r="N149" s="61">
        <v>0</v>
      </c>
      <c r="O149" s="62">
        <f>IF(N149&lt;&gt;0,N149,$P$5)</f>
        <v>0</v>
      </c>
      <c r="P149" s="63">
        <f>VLOOKUP($C149,Prices!$A$3:$R$1996,MATCH('2) Order Form'!P$8,Prices!$A$2:$R$2,0),FALSE)</f>
        <v>80</v>
      </c>
      <c r="Q149" s="64">
        <f>VLOOKUP($C149,Prices!$A$3:$R$1996,MATCH('2) Order Form'!Q$8,Prices!$A$2:$R$2,0),FALSE)</f>
        <v>159</v>
      </c>
      <c r="R149" s="65">
        <f t="shared" si="57"/>
        <v>0</v>
      </c>
      <c r="S149" s="66">
        <f t="shared" si="58"/>
        <v>0</v>
      </c>
      <c r="T149" s="64">
        <f t="shared" si="59"/>
        <v>0</v>
      </c>
      <c r="U149" s="97"/>
      <c r="V149" s="28">
        <v>7048652966186</v>
      </c>
      <c r="W149" s="25"/>
      <c r="X149" s="94">
        <f t="shared" si="62"/>
        <v>0</v>
      </c>
      <c r="Y149" s="70">
        <f t="shared" ca="1" si="63"/>
        <v>0</v>
      </c>
      <c r="Z149" s="70">
        <f t="shared" ca="1" si="64"/>
        <v>7</v>
      </c>
      <c r="AA149" s="70">
        <f t="shared" ca="1" si="65"/>
        <v>0</v>
      </c>
      <c r="AB149" s="70">
        <f t="shared" ca="1" si="66"/>
        <v>0</v>
      </c>
      <c r="AC149" s="91" t="str">
        <f t="shared" si="67"/>
        <v>840091Woodland</v>
      </c>
      <c r="AD149" s="91">
        <f t="shared" si="68"/>
        <v>840091</v>
      </c>
      <c r="AE149" s="71" t="str">
        <f>INDEX(ATS!$B:$V,MATCH('2) Order Form'!$V149,ATS!$U:$U,0),7)</f>
        <v>Active</v>
      </c>
    </row>
    <row r="150" spans="1:31" ht="16.5" customHeight="1">
      <c r="A150" s="5">
        <v>1</v>
      </c>
      <c r="B150" s="5" t="s">
        <v>80</v>
      </c>
      <c r="C150" s="5">
        <f>INDEX(ATS!$B:$V,MATCH('2) Order Form'!$V150,ATS!$U:$U,0),1)</f>
        <v>840104</v>
      </c>
      <c r="D150" s="5" t="str">
        <f>INDEX(ATS!$B:$V,MATCH('2) Order Form'!$V150,ATS!$U:$U,0),2)</f>
        <v xml:space="preserve">Winder Mips Helmet </v>
      </c>
      <c r="E150" s="16" t="str">
        <f>INDEX(ATS!$B:$V,MATCH('2) Order Form'!$V150,ATS!$U:$U,0),4)</f>
        <v>DTBLK-SM</v>
      </c>
      <c r="F150" s="16" t="str">
        <f>INDEX(ATS!$B:$V,MATCH('2) Order Form'!$V150,ATS!$U:$U,0),5)</f>
        <v>Dirt Black</v>
      </c>
      <c r="G150" s="43" t="str">
        <f>INDEX(ATS!$B:$V,MATCH('2) Order Form'!$V150,ATS!$U:$U,0),6)</f>
        <v>SM</v>
      </c>
      <c r="H150" s="43">
        <f>IFERROR(VLOOKUP(C150,EAN!$K:$O,5,FALSE),0)</f>
        <v>1</v>
      </c>
      <c r="I150" s="59">
        <v>0</v>
      </c>
      <c r="J150" s="60">
        <f>IFERROR(VLOOKUP(V150,ATS!$U:$V,2,FALSE),0)</f>
        <v>60</v>
      </c>
      <c r="K150" s="29" t="str">
        <f t="shared" ref="K150:K170" si="70">IF(J150=99999,"OPEN",IF(J150&gt;50,"50+",IF(J150&lt;=0,"0",J150)))</f>
        <v>50+</v>
      </c>
      <c r="L150" s="29">
        <f>IFERROR(VLOOKUP(V150,ATS!$U:$W,3,FALSE),0)</f>
        <v>60</v>
      </c>
      <c r="M150" s="29" t="str">
        <f t="shared" ref="M150:M170" si="71">IF(L150=99999,"OPEN",IF(L150&gt;50,"50+",IF(L150&lt;=0,"0",L150)))</f>
        <v>50+</v>
      </c>
      <c r="N150" s="61">
        <v>0</v>
      </c>
      <c r="O150" s="62">
        <f t="shared" ref="O150:O170" si="72">IF(N150&lt;&gt;0,N150,$P$5)</f>
        <v>0</v>
      </c>
      <c r="P150" s="63">
        <f>VLOOKUP($C150,Prices!$A$3:$R$1996,MATCH('2) Order Form'!P$8,Prices!$A$2:$R$2,0),FALSE)</f>
        <v>75</v>
      </c>
      <c r="Q150" s="64">
        <f>VLOOKUP($C150,Prices!$A$3:$R$1996,MATCH('2) Order Form'!Q$8,Prices!$A$2:$R$2,0),FALSE)</f>
        <v>149</v>
      </c>
      <c r="R150" s="65">
        <f t="shared" ref="R150:R170" si="73">I150*P150</f>
        <v>0</v>
      </c>
      <c r="S150" s="66">
        <f t="shared" ref="S150:S170" si="74">R150*O150</f>
        <v>0</v>
      </c>
      <c r="T150" s="64">
        <f t="shared" ref="T150:T170" si="75">R150-S150</f>
        <v>0</v>
      </c>
      <c r="U150" s="97"/>
      <c r="V150" s="28">
        <v>7048652832825</v>
      </c>
      <c r="W150" s="25"/>
      <c r="X150" s="94">
        <f t="shared" si="62"/>
        <v>0</v>
      </c>
      <c r="Y150" s="70">
        <f t="shared" ca="1" si="63"/>
        <v>0</v>
      </c>
      <c r="Z150" s="70">
        <f t="shared" ca="1" si="64"/>
        <v>8</v>
      </c>
      <c r="AA150" s="70">
        <f t="shared" ca="1" si="65"/>
        <v>1</v>
      </c>
      <c r="AB150" s="70">
        <f t="shared" ca="1" si="66"/>
        <v>1</v>
      </c>
      <c r="AC150" s="91" t="str">
        <f t="shared" si="67"/>
        <v>840104Dirt Black</v>
      </c>
      <c r="AD150" s="91">
        <f t="shared" si="68"/>
        <v>840104</v>
      </c>
      <c r="AE150" s="71" t="str">
        <f>INDEX(ATS!$B:$V,MATCH('2) Order Form'!$V150,ATS!$U:$U,0),7)</f>
        <v>Active</v>
      </c>
    </row>
    <row r="151" spans="1:31" ht="16.5" customHeight="1">
      <c r="A151" s="5">
        <v>1</v>
      </c>
      <c r="B151" s="5" t="s">
        <v>80</v>
      </c>
      <c r="C151" s="5">
        <f>INDEX(ATS!$B:$V,MATCH('2) Order Form'!$V151,ATS!$U:$U,0),1)</f>
        <v>840104</v>
      </c>
      <c r="D151" s="5" t="str">
        <f>INDEX(ATS!$B:$V,MATCH('2) Order Form'!$V151,ATS!$U:$U,0),2)</f>
        <v xml:space="preserve">Winder Mips Helmet </v>
      </c>
      <c r="E151" s="16" t="str">
        <f>INDEX(ATS!$B:$V,MATCH('2) Order Form'!$V151,ATS!$U:$U,0),4)</f>
        <v>DTBLK-ML</v>
      </c>
      <c r="F151" s="16" t="str">
        <f>INDEX(ATS!$B:$V,MATCH('2) Order Form'!$V151,ATS!$U:$U,0),5)</f>
        <v>Dirt Black</v>
      </c>
      <c r="G151" s="43" t="str">
        <f>INDEX(ATS!$B:$V,MATCH('2) Order Form'!$V151,ATS!$U:$U,0),6)</f>
        <v>ML</v>
      </c>
      <c r="H151" s="43">
        <f>IFERROR(VLOOKUP(C151,EAN!$K:$O,5,FALSE),0)</f>
        <v>1</v>
      </c>
      <c r="I151" s="59">
        <v>0</v>
      </c>
      <c r="J151" s="60">
        <f>IFERROR(VLOOKUP(V151,ATS!$U:$V,2,FALSE),0)</f>
        <v>5</v>
      </c>
      <c r="K151" s="29">
        <f t="shared" si="70"/>
        <v>5</v>
      </c>
      <c r="L151" s="29">
        <f>IFERROR(VLOOKUP(V151,ATS!$U:$W,3,FALSE),0)</f>
        <v>5</v>
      </c>
      <c r="M151" s="29">
        <f t="shared" si="71"/>
        <v>5</v>
      </c>
      <c r="N151" s="61">
        <v>0</v>
      </c>
      <c r="O151" s="62">
        <f t="shared" si="72"/>
        <v>0</v>
      </c>
      <c r="P151" s="63">
        <f>VLOOKUP($C151,Prices!$A$3:$R$1996,MATCH('2) Order Form'!P$8,Prices!$A$2:$R$2,0),FALSE)</f>
        <v>75</v>
      </c>
      <c r="Q151" s="64">
        <f>VLOOKUP($C151,Prices!$A$3:$R$1996,MATCH('2) Order Form'!Q$8,Prices!$A$2:$R$2,0),FALSE)</f>
        <v>149</v>
      </c>
      <c r="R151" s="65">
        <f t="shared" si="73"/>
        <v>0</v>
      </c>
      <c r="S151" s="66">
        <f t="shared" si="74"/>
        <v>0</v>
      </c>
      <c r="T151" s="64">
        <f t="shared" si="75"/>
        <v>0</v>
      </c>
      <c r="U151" s="97"/>
      <c r="V151" s="28">
        <v>7048652832818</v>
      </c>
      <c r="W151" s="25"/>
      <c r="X151" s="94">
        <f t="shared" si="62"/>
        <v>0</v>
      </c>
      <c r="Y151" s="70">
        <f t="shared" ca="1" si="63"/>
        <v>0</v>
      </c>
      <c r="Z151" s="70">
        <f t="shared" ca="1" si="64"/>
        <v>8</v>
      </c>
      <c r="AA151" s="70">
        <f t="shared" ca="1" si="65"/>
        <v>0</v>
      </c>
      <c r="AB151" s="70">
        <f t="shared" ca="1" si="66"/>
        <v>0</v>
      </c>
      <c r="AC151" s="91" t="str">
        <f t="shared" si="67"/>
        <v>840104Dirt Black</v>
      </c>
      <c r="AD151" s="91">
        <f t="shared" si="68"/>
        <v>840104</v>
      </c>
      <c r="AE151" s="71" t="str">
        <f>INDEX(ATS!$B:$V,MATCH('2) Order Form'!$V151,ATS!$U:$U,0),7)</f>
        <v>Active</v>
      </c>
    </row>
    <row r="152" spans="1:31" ht="16.5" customHeight="1">
      <c r="A152" s="5">
        <v>1</v>
      </c>
      <c r="B152" s="5" t="s">
        <v>80</v>
      </c>
      <c r="C152" s="5">
        <f>INDEX(ATS!$B:$V,MATCH('2) Order Form'!$V152,ATS!$U:$U,0),1)</f>
        <v>840104</v>
      </c>
      <c r="D152" s="5" t="str">
        <f>INDEX(ATS!$B:$V,MATCH('2) Order Form'!$V152,ATS!$U:$U,0),2)</f>
        <v xml:space="preserve">Winder Mips Helmet </v>
      </c>
      <c r="E152" s="16" t="str">
        <f>INDEX(ATS!$B:$V,MATCH('2) Order Form'!$V152,ATS!$U:$U,0),4)</f>
        <v>DTBLK-LXL</v>
      </c>
      <c r="F152" s="16" t="str">
        <f>INDEX(ATS!$B:$V,MATCH('2) Order Form'!$V152,ATS!$U:$U,0),5)</f>
        <v>Dirt Black</v>
      </c>
      <c r="G152" s="43" t="str">
        <f>INDEX(ATS!$B:$V,MATCH('2) Order Form'!$V152,ATS!$U:$U,0),6)</f>
        <v>LXL</v>
      </c>
      <c r="H152" s="43">
        <f>IFERROR(VLOOKUP(C152,EAN!$K:$O,5,FALSE),0)</f>
        <v>1</v>
      </c>
      <c r="I152" s="59">
        <v>0</v>
      </c>
      <c r="J152" s="60">
        <f>IFERROR(VLOOKUP(V152,ATS!$U:$V,2,FALSE),0)</f>
        <v>18</v>
      </c>
      <c r="K152" s="29">
        <f t="shared" si="70"/>
        <v>18</v>
      </c>
      <c r="L152" s="29">
        <f>IFERROR(VLOOKUP(V152,ATS!$U:$W,3,FALSE),0)</f>
        <v>18</v>
      </c>
      <c r="M152" s="29">
        <f t="shared" si="71"/>
        <v>18</v>
      </c>
      <c r="N152" s="61">
        <v>0</v>
      </c>
      <c r="O152" s="62">
        <f t="shared" si="72"/>
        <v>0</v>
      </c>
      <c r="P152" s="63">
        <f>VLOOKUP($C152,Prices!$A$3:$R$1996,MATCH('2) Order Form'!P$8,Prices!$A$2:$R$2,0),FALSE)</f>
        <v>75</v>
      </c>
      <c r="Q152" s="64">
        <f>VLOOKUP($C152,Prices!$A$3:$R$1996,MATCH('2) Order Form'!Q$8,Prices!$A$2:$R$2,0),FALSE)</f>
        <v>149</v>
      </c>
      <c r="R152" s="65">
        <f t="shared" si="73"/>
        <v>0</v>
      </c>
      <c r="S152" s="66">
        <f t="shared" si="74"/>
        <v>0</v>
      </c>
      <c r="T152" s="64">
        <f t="shared" si="75"/>
        <v>0</v>
      </c>
      <c r="U152" s="97"/>
      <c r="V152" s="28">
        <v>7048652832801</v>
      </c>
      <c r="W152" s="25"/>
      <c r="X152" s="94">
        <f t="shared" si="62"/>
        <v>0</v>
      </c>
      <c r="Y152" s="70">
        <f t="shared" ca="1" si="63"/>
        <v>0</v>
      </c>
      <c r="Z152" s="70">
        <f t="shared" ca="1" si="64"/>
        <v>8</v>
      </c>
      <c r="AA152" s="70">
        <f t="shared" ca="1" si="65"/>
        <v>0</v>
      </c>
      <c r="AB152" s="70">
        <f t="shared" ca="1" si="66"/>
        <v>0</v>
      </c>
      <c r="AC152" s="91" t="str">
        <f t="shared" si="67"/>
        <v>840104Dirt Black</v>
      </c>
      <c r="AD152" s="91">
        <f t="shared" si="68"/>
        <v>840104</v>
      </c>
      <c r="AE152" s="71" t="str">
        <f>INDEX(ATS!$B:$V,MATCH('2) Order Form'!$V152,ATS!$U:$U,0),7)</f>
        <v>Active</v>
      </c>
    </row>
    <row r="153" spans="1:31" ht="16.5" customHeight="1">
      <c r="A153" s="5">
        <v>1</v>
      </c>
      <c r="B153" s="5" t="s">
        <v>80</v>
      </c>
      <c r="C153" s="5">
        <f>INDEX(ATS!$B:$V,MATCH('2) Order Form'!$V153,ATS!$U:$U,0),1)</f>
        <v>840104</v>
      </c>
      <c r="D153" s="5" t="str">
        <f>INDEX(ATS!$B:$V,MATCH('2) Order Form'!$V153,ATS!$U:$U,0),2)</f>
        <v xml:space="preserve">Winder Mips Helmet </v>
      </c>
      <c r="E153" s="16" t="str">
        <f>INDEX(ATS!$B:$V,MATCH('2) Order Form'!$V153,ATS!$U:$U,0),4)</f>
        <v>MASEM-SM</v>
      </c>
      <c r="F153" s="16" t="str">
        <f>INDEX(ATS!$B:$V,MATCH('2) Order Form'!$V153,ATS!$U:$U,0),5)</f>
        <v>Matte Sea Metallic</v>
      </c>
      <c r="G153" s="43" t="str">
        <f>INDEX(ATS!$B:$V,MATCH('2) Order Form'!$V153,ATS!$U:$U,0),6)</f>
        <v>SM</v>
      </c>
      <c r="H153" s="43">
        <f>IFERROR(VLOOKUP(C153,EAN!$K:$O,5,FALSE),0)</f>
        <v>1</v>
      </c>
      <c r="I153" s="59">
        <v>0</v>
      </c>
      <c r="J153" s="60">
        <f>IFERROR(VLOOKUP(V153,ATS!$U:$V,2,FALSE),0)</f>
        <v>30</v>
      </c>
      <c r="K153" s="29">
        <f t="shared" si="70"/>
        <v>30</v>
      </c>
      <c r="L153" s="29">
        <f>IFERROR(VLOOKUP(V153,ATS!$U:$W,3,FALSE),0)</f>
        <v>30</v>
      </c>
      <c r="M153" s="29">
        <f t="shared" si="71"/>
        <v>30</v>
      </c>
      <c r="N153" s="61">
        <v>0</v>
      </c>
      <c r="O153" s="62">
        <f t="shared" si="72"/>
        <v>0</v>
      </c>
      <c r="P153" s="63">
        <f>VLOOKUP($C153,Prices!$A$3:$R$1996,MATCH('2) Order Form'!P$8,Prices!$A$2:$R$2,0),FALSE)</f>
        <v>75</v>
      </c>
      <c r="Q153" s="64">
        <f>VLOOKUP($C153,Prices!$A$3:$R$1996,MATCH('2) Order Form'!Q$8,Prices!$A$2:$R$2,0),FALSE)</f>
        <v>149</v>
      </c>
      <c r="R153" s="65">
        <f t="shared" si="73"/>
        <v>0</v>
      </c>
      <c r="S153" s="66">
        <f t="shared" si="74"/>
        <v>0</v>
      </c>
      <c r="T153" s="64">
        <f t="shared" si="75"/>
        <v>0</v>
      </c>
      <c r="U153" s="97"/>
      <c r="V153" s="28">
        <v>7048652832887</v>
      </c>
      <c r="W153" s="25"/>
      <c r="X153" s="94">
        <f t="shared" si="62"/>
        <v>0</v>
      </c>
      <c r="Y153" s="70">
        <f t="shared" ca="1" si="63"/>
        <v>0</v>
      </c>
      <c r="Z153" s="70">
        <f t="shared" ca="1" si="64"/>
        <v>8</v>
      </c>
      <c r="AA153" s="70">
        <f t="shared" ca="1" si="65"/>
        <v>0</v>
      </c>
      <c r="AB153" s="70">
        <f t="shared" ca="1" si="66"/>
        <v>1</v>
      </c>
      <c r="AC153" s="91" t="str">
        <f t="shared" si="67"/>
        <v>840104Matte Sea Metallic</v>
      </c>
      <c r="AD153" s="91">
        <f t="shared" si="68"/>
        <v>840104</v>
      </c>
      <c r="AE153" s="71" t="str">
        <f>INDEX(ATS!$B:$V,MATCH('2) Order Form'!$V153,ATS!$U:$U,0),7)</f>
        <v>Stock</v>
      </c>
    </row>
    <row r="154" spans="1:31" ht="16.5" customHeight="1">
      <c r="A154" s="5">
        <v>1</v>
      </c>
      <c r="B154" s="5" t="s">
        <v>80</v>
      </c>
      <c r="C154" s="5">
        <f>INDEX(ATS!$B:$V,MATCH('2) Order Form'!$V154,ATS!$U:$U,0),1)</f>
        <v>840104</v>
      </c>
      <c r="D154" s="5" t="str">
        <f>INDEX(ATS!$B:$V,MATCH('2) Order Form'!$V154,ATS!$U:$U,0),2)</f>
        <v xml:space="preserve">Winder Mips Helmet </v>
      </c>
      <c r="E154" s="16" t="str">
        <f>INDEX(ATS!$B:$V,MATCH('2) Order Form'!$V154,ATS!$U:$U,0),4)</f>
        <v>MASEM-ML</v>
      </c>
      <c r="F154" s="16" t="str">
        <f>INDEX(ATS!$B:$V,MATCH('2) Order Form'!$V154,ATS!$U:$U,0),5)</f>
        <v>Matte Sea Metallic</v>
      </c>
      <c r="G154" s="43" t="str">
        <f>INDEX(ATS!$B:$V,MATCH('2) Order Form'!$V154,ATS!$U:$U,0),6)</f>
        <v>ML</v>
      </c>
      <c r="H154" s="43">
        <f>IFERROR(VLOOKUP(C154,EAN!$K:$O,5,FALSE),0)</f>
        <v>1</v>
      </c>
      <c r="I154" s="59">
        <v>0</v>
      </c>
      <c r="J154" s="60">
        <f>IFERROR(VLOOKUP(V154,ATS!$U:$V,2,FALSE),0)</f>
        <v>49</v>
      </c>
      <c r="K154" s="29">
        <f t="shared" si="70"/>
        <v>49</v>
      </c>
      <c r="L154" s="29">
        <f>IFERROR(VLOOKUP(V154,ATS!$U:$W,3,FALSE),0)</f>
        <v>49</v>
      </c>
      <c r="M154" s="29">
        <f t="shared" si="71"/>
        <v>49</v>
      </c>
      <c r="N154" s="61">
        <v>0</v>
      </c>
      <c r="O154" s="62">
        <f t="shared" si="72"/>
        <v>0</v>
      </c>
      <c r="P154" s="63">
        <f>VLOOKUP($C154,Prices!$A$3:$R$1996,MATCH('2) Order Form'!P$8,Prices!$A$2:$R$2,0),FALSE)</f>
        <v>75</v>
      </c>
      <c r="Q154" s="64">
        <f>VLOOKUP($C154,Prices!$A$3:$R$1996,MATCH('2) Order Form'!Q$8,Prices!$A$2:$R$2,0),FALSE)</f>
        <v>149</v>
      </c>
      <c r="R154" s="65">
        <f t="shared" si="73"/>
        <v>0</v>
      </c>
      <c r="S154" s="66">
        <f t="shared" si="74"/>
        <v>0</v>
      </c>
      <c r="T154" s="64">
        <f t="shared" si="75"/>
        <v>0</v>
      </c>
      <c r="U154" s="97"/>
      <c r="V154" s="28">
        <v>7048652832870</v>
      </c>
      <c r="W154" s="25"/>
      <c r="X154" s="94">
        <f t="shared" si="62"/>
        <v>0</v>
      </c>
      <c r="Y154" s="70">
        <f t="shared" ca="1" si="63"/>
        <v>0</v>
      </c>
      <c r="Z154" s="70">
        <f t="shared" ca="1" si="64"/>
        <v>8</v>
      </c>
      <c r="AA154" s="70">
        <f t="shared" ca="1" si="65"/>
        <v>0</v>
      </c>
      <c r="AB154" s="70">
        <f t="shared" ca="1" si="66"/>
        <v>0</v>
      </c>
      <c r="AC154" s="91" t="str">
        <f t="shared" si="67"/>
        <v>840104Matte Sea Metallic</v>
      </c>
      <c r="AD154" s="91">
        <f t="shared" si="68"/>
        <v>840104</v>
      </c>
      <c r="AE154" s="71" t="str">
        <f>INDEX(ATS!$B:$V,MATCH('2) Order Form'!$V154,ATS!$U:$U,0),7)</f>
        <v>Stock</v>
      </c>
    </row>
    <row r="155" spans="1:31" ht="16.5" customHeight="1">
      <c r="A155" s="5">
        <v>1</v>
      </c>
      <c r="B155" s="5" t="s">
        <v>80</v>
      </c>
      <c r="C155" s="5">
        <f>INDEX(ATS!$B:$V,MATCH('2) Order Form'!$V155,ATS!$U:$U,0),1)</f>
        <v>840104</v>
      </c>
      <c r="D155" s="5" t="str">
        <f>INDEX(ATS!$B:$V,MATCH('2) Order Form'!$V155,ATS!$U:$U,0),2)</f>
        <v xml:space="preserve">Winder Mips Helmet </v>
      </c>
      <c r="E155" s="16" t="str">
        <f>INDEX(ATS!$B:$V,MATCH('2) Order Form'!$V155,ATS!$U:$U,0),4)</f>
        <v>MASEM-LXL</v>
      </c>
      <c r="F155" s="16" t="str">
        <f>INDEX(ATS!$B:$V,MATCH('2) Order Form'!$V155,ATS!$U:$U,0),5)</f>
        <v>Matte Sea Metallic</v>
      </c>
      <c r="G155" s="43" t="str">
        <f>INDEX(ATS!$B:$V,MATCH('2) Order Form'!$V155,ATS!$U:$U,0),6)</f>
        <v>LXL</v>
      </c>
      <c r="H155" s="43">
        <f>IFERROR(VLOOKUP(C155,EAN!$K:$O,5,FALSE),0)</f>
        <v>1</v>
      </c>
      <c r="I155" s="59">
        <v>0</v>
      </c>
      <c r="J155" s="60">
        <f>IFERROR(VLOOKUP(V155,ATS!$U:$V,2,FALSE),0)</f>
        <v>33</v>
      </c>
      <c r="K155" s="29">
        <f t="shared" si="70"/>
        <v>33</v>
      </c>
      <c r="L155" s="29">
        <f>IFERROR(VLOOKUP(V155,ATS!$U:$W,3,FALSE),0)</f>
        <v>33</v>
      </c>
      <c r="M155" s="29">
        <f t="shared" si="71"/>
        <v>33</v>
      </c>
      <c r="N155" s="61">
        <v>0</v>
      </c>
      <c r="O155" s="62">
        <f t="shared" si="72"/>
        <v>0</v>
      </c>
      <c r="P155" s="63">
        <f>VLOOKUP($C155,Prices!$A$3:$R$1996,MATCH('2) Order Form'!P$8,Prices!$A$2:$R$2,0),FALSE)</f>
        <v>75</v>
      </c>
      <c r="Q155" s="64">
        <f>VLOOKUP($C155,Prices!$A$3:$R$1996,MATCH('2) Order Form'!Q$8,Prices!$A$2:$R$2,0),FALSE)</f>
        <v>149</v>
      </c>
      <c r="R155" s="65">
        <f t="shared" si="73"/>
        <v>0</v>
      </c>
      <c r="S155" s="66">
        <f t="shared" si="74"/>
        <v>0</v>
      </c>
      <c r="T155" s="64">
        <f t="shared" si="75"/>
        <v>0</v>
      </c>
      <c r="U155" s="97"/>
      <c r="V155" s="28">
        <v>7048652832863</v>
      </c>
      <c r="W155" s="25"/>
      <c r="X155" s="94">
        <f t="shared" si="62"/>
        <v>0</v>
      </c>
      <c r="Y155" s="70">
        <f t="shared" ca="1" si="63"/>
        <v>0</v>
      </c>
      <c r="Z155" s="70">
        <f t="shared" ca="1" si="64"/>
        <v>8</v>
      </c>
      <c r="AA155" s="70">
        <f t="shared" ca="1" si="65"/>
        <v>0</v>
      </c>
      <c r="AB155" s="70">
        <f t="shared" ca="1" si="66"/>
        <v>0</v>
      </c>
      <c r="AC155" s="91" t="str">
        <f t="shared" si="67"/>
        <v>840104Matte Sea Metallic</v>
      </c>
      <c r="AD155" s="91">
        <f t="shared" si="68"/>
        <v>840104</v>
      </c>
      <c r="AE155" s="71" t="str">
        <f>INDEX(ATS!$B:$V,MATCH('2) Order Form'!$V155,ATS!$U:$U,0),7)</f>
        <v>Stock</v>
      </c>
    </row>
    <row r="156" spans="1:31" ht="16.5" customHeight="1">
      <c r="A156" s="5">
        <v>1</v>
      </c>
      <c r="B156" s="5" t="s">
        <v>80</v>
      </c>
      <c r="C156" s="5">
        <f>INDEX(ATS!$B:$V,MATCH('2) Order Form'!$V156,ATS!$U:$U,0),1)</f>
        <v>840104</v>
      </c>
      <c r="D156" s="5" t="str">
        <f>INDEX(ATS!$B:$V,MATCH('2) Order Form'!$V156,ATS!$U:$U,0),2)</f>
        <v xml:space="preserve">Winder Mips Helmet </v>
      </c>
      <c r="E156" s="16" t="str">
        <f>INDEX(ATS!$B:$V,MATCH('2) Order Form'!$V156,ATS!$U:$U,0),4)</f>
        <v>MBRWH-SM</v>
      </c>
      <c r="F156" s="16" t="str">
        <f>INDEX(ATS!$B:$V,MATCH('2) Order Form'!$V156,ATS!$U:$U,0),5)</f>
        <v xml:space="preserve">Matte Bronco White </v>
      </c>
      <c r="G156" s="43" t="str">
        <f>INDEX(ATS!$B:$V,MATCH('2) Order Form'!$V156,ATS!$U:$U,0),6)</f>
        <v>SM</v>
      </c>
      <c r="H156" s="43">
        <f>IFERROR(VLOOKUP(C156,EAN!$K:$O,5,FALSE),0)</f>
        <v>1</v>
      </c>
      <c r="I156" s="59">
        <v>0</v>
      </c>
      <c r="J156" s="60">
        <f>IFERROR(VLOOKUP(V156,ATS!$U:$V,2,FALSE),0)</f>
        <v>3</v>
      </c>
      <c r="K156" s="29">
        <f t="shared" si="70"/>
        <v>3</v>
      </c>
      <c r="L156" s="29">
        <f>IFERROR(VLOOKUP(V156,ATS!$U:$W,3,FALSE),0)</f>
        <v>3</v>
      </c>
      <c r="M156" s="29">
        <f t="shared" si="71"/>
        <v>3</v>
      </c>
      <c r="N156" s="61">
        <v>0</v>
      </c>
      <c r="O156" s="62">
        <f t="shared" si="72"/>
        <v>0</v>
      </c>
      <c r="P156" s="63">
        <f>VLOOKUP($C156,Prices!$A$3:$R$1996,MATCH('2) Order Form'!P$8,Prices!$A$2:$R$2,0),FALSE)</f>
        <v>75</v>
      </c>
      <c r="Q156" s="64">
        <f>VLOOKUP($C156,Prices!$A$3:$R$1996,MATCH('2) Order Form'!Q$8,Prices!$A$2:$R$2,0),FALSE)</f>
        <v>149</v>
      </c>
      <c r="R156" s="65">
        <f t="shared" si="73"/>
        <v>0</v>
      </c>
      <c r="S156" s="66">
        <f t="shared" si="74"/>
        <v>0</v>
      </c>
      <c r="T156" s="64">
        <f t="shared" si="75"/>
        <v>0</v>
      </c>
      <c r="U156" s="97"/>
      <c r="V156" s="28">
        <v>7048652832917</v>
      </c>
      <c r="W156" s="25"/>
      <c r="X156" s="94">
        <f t="shared" si="62"/>
        <v>0</v>
      </c>
      <c r="Y156" s="70">
        <f t="shared" ca="1" si="63"/>
        <v>0</v>
      </c>
      <c r="Z156" s="70">
        <f t="shared" ca="1" si="64"/>
        <v>8</v>
      </c>
      <c r="AA156" s="70">
        <f t="shared" ca="1" si="65"/>
        <v>0</v>
      </c>
      <c r="AB156" s="70">
        <f t="shared" ca="1" si="66"/>
        <v>1</v>
      </c>
      <c r="AC156" s="91" t="str">
        <f t="shared" si="67"/>
        <v xml:space="preserve">840104Matte Bronco White </v>
      </c>
      <c r="AD156" s="91">
        <f t="shared" si="68"/>
        <v>840104</v>
      </c>
      <c r="AE156" s="71" t="str">
        <f>INDEX(ATS!$B:$V,MATCH('2) Order Form'!$V156,ATS!$U:$U,0),7)</f>
        <v>Active</v>
      </c>
    </row>
    <row r="157" spans="1:31" ht="16.5" customHeight="1">
      <c r="A157" s="5">
        <v>1</v>
      </c>
      <c r="B157" s="5" t="s">
        <v>80</v>
      </c>
      <c r="C157" s="5">
        <f>INDEX(ATS!$B:$V,MATCH('2) Order Form'!$V157,ATS!$U:$U,0),1)</f>
        <v>840104</v>
      </c>
      <c r="D157" s="5" t="str">
        <f>INDEX(ATS!$B:$V,MATCH('2) Order Form'!$V157,ATS!$U:$U,0),2)</f>
        <v xml:space="preserve">Winder Mips Helmet </v>
      </c>
      <c r="E157" s="16" t="str">
        <f>INDEX(ATS!$B:$V,MATCH('2) Order Form'!$V157,ATS!$U:$U,0),4)</f>
        <v>MBRWH-ML</v>
      </c>
      <c r="F157" s="16" t="str">
        <f>INDEX(ATS!$B:$V,MATCH('2) Order Form'!$V157,ATS!$U:$U,0),5)</f>
        <v xml:space="preserve">Matte Bronco White </v>
      </c>
      <c r="G157" s="43" t="str">
        <f>INDEX(ATS!$B:$V,MATCH('2) Order Form'!$V157,ATS!$U:$U,0),6)</f>
        <v>ML</v>
      </c>
      <c r="H157" s="43">
        <f>IFERROR(VLOOKUP(C157,EAN!$K:$O,5,FALSE),0)</f>
        <v>1</v>
      </c>
      <c r="I157" s="59">
        <v>0</v>
      </c>
      <c r="J157" s="60">
        <f>IFERROR(VLOOKUP(V157,ATS!$U:$V,2,FALSE),0)</f>
        <v>0</v>
      </c>
      <c r="K157" s="29" t="str">
        <f t="shared" si="70"/>
        <v>0</v>
      </c>
      <c r="L157" s="29">
        <f>IFERROR(VLOOKUP(V157,ATS!$U:$W,3,FALSE),0)</f>
        <v>0</v>
      </c>
      <c r="M157" s="29" t="str">
        <f t="shared" si="71"/>
        <v>0</v>
      </c>
      <c r="N157" s="61">
        <v>0</v>
      </c>
      <c r="O157" s="62">
        <f t="shared" si="72"/>
        <v>0</v>
      </c>
      <c r="P157" s="63">
        <f>VLOOKUP($C157,Prices!$A$3:$R$1996,MATCH('2) Order Form'!P$8,Prices!$A$2:$R$2,0),FALSE)</f>
        <v>75</v>
      </c>
      <c r="Q157" s="64">
        <f>VLOOKUP($C157,Prices!$A$3:$R$1996,MATCH('2) Order Form'!Q$8,Prices!$A$2:$R$2,0),FALSE)</f>
        <v>149</v>
      </c>
      <c r="R157" s="65">
        <f t="shared" si="73"/>
        <v>0</v>
      </c>
      <c r="S157" s="66">
        <f t="shared" si="74"/>
        <v>0</v>
      </c>
      <c r="T157" s="64">
        <f t="shared" si="75"/>
        <v>0</v>
      </c>
      <c r="U157" s="97"/>
      <c r="V157" s="28">
        <v>7048652832900</v>
      </c>
      <c r="W157" s="25"/>
      <c r="X157" s="94">
        <f t="shared" si="62"/>
        <v>0</v>
      </c>
      <c r="Y157" s="70">
        <f t="shared" ca="1" si="63"/>
        <v>0</v>
      </c>
      <c r="Z157" s="70">
        <f t="shared" ca="1" si="64"/>
        <v>8</v>
      </c>
      <c r="AA157" s="70">
        <f t="shared" ca="1" si="65"/>
        <v>0</v>
      </c>
      <c r="AB157" s="70">
        <f t="shared" ca="1" si="66"/>
        <v>0</v>
      </c>
      <c r="AC157" s="91" t="str">
        <f t="shared" si="67"/>
        <v xml:space="preserve">840104Matte Bronco White </v>
      </c>
      <c r="AD157" s="91">
        <f t="shared" si="68"/>
        <v>840104</v>
      </c>
      <c r="AE157" s="71" t="str">
        <f>INDEX(ATS!$B:$V,MATCH('2) Order Form'!$V157,ATS!$U:$U,0),7)</f>
        <v>Active</v>
      </c>
    </row>
    <row r="158" spans="1:31" ht="16.5" customHeight="1">
      <c r="A158" s="5">
        <v>1</v>
      </c>
      <c r="B158" s="5" t="s">
        <v>80</v>
      </c>
      <c r="C158" s="5">
        <f>INDEX(ATS!$B:$V,MATCH('2) Order Form'!$V158,ATS!$U:$U,0),1)</f>
        <v>840104</v>
      </c>
      <c r="D158" s="5" t="str">
        <f>INDEX(ATS!$B:$V,MATCH('2) Order Form'!$V158,ATS!$U:$U,0),2)</f>
        <v xml:space="preserve">Winder Mips Helmet </v>
      </c>
      <c r="E158" s="16" t="str">
        <f>INDEX(ATS!$B:$V,MATCH('2) Order Form'!$V158,ATS!$U:$U,0),4)</f>
        <v>MBRWH-LXL</v>
      </c>
      <c r="F158" s="16" t="str">
        <f>INDEX(ATS!$B:$V,MATCH('2) Order Form'!$V158,ATS!$U:$U,0),5)</f>
        <v xml:space="preserve">Matte Bronco White </v>
      </c>
      <c r="G158" s="43" t="str">
        <f>INDEX(ATS!$B:$V,MATCH('2) Order Form'!$V158,ATS!$U:$U,0),6)</f>
        <v>LXL</v>
      </c>
      <c r="H158" s="43">
        <f>IFERROR(VLOOKUP(C158,EAN!$K:$O,5,FALSE),0)</f>
        <v>1</v>
      </c>
      <c r="I158" s="59">
        <v>0</v>
      </c>
      <c r="J158" s="60">
        <f>IFERROR(VLOOKUP(V158,ATS!$U:$V,2,FALSE),0)</f>
        <v>151</v>
      </c>
      <c r="K158" s="29" t="str">
        <f t="shared" si="70"/>
        <v>50+</v>
      </c>
      <c r="L158" s="29">
        <f>IFERROR(VLOOKUP(V158,ATS!$U:$W,3,FALSE),0)</f>
        <v>151</v>
      </c>
      <c r="M158" s="29" t="str">
        <f t="shared" si="71"/>
        <v>50+</v>
      </c>
      <c r="N158" s="61">
        <v>0</v>
      </c>
      <c r="O158" s="62">
        <f t="shared" si="72"/>
        <v>0</v>
      </c>
      <c r="P158" s="63">
        <f>VLOOKUP($C158,Prices!$A$3:$R$1996,MATCH('2) Order Form'!P$8,Prices!$A$2:$R$2,0),FALSE)</f>
        <v>75</v>
      </c>
      <c r="Q158" s="64">
        <f>VLOOKUP($C158,Prices!$A$3:$R$1996,MATCH('2) Order Form'!Q$8,Prices!$A$2:$R$2,0),FALSE)</f>
        <v>149</v>
      </c>
      <c r="R158" s="65">
        <f t="shared" si="73"/>
        <v>0</v>
      </c>
      <c r="S158" s="66">
        <f t="shared" si="74"/>
        <v>0</v>
      </c>
      <c r="T158" s="64">
        <f t="shared" si="75"/>
        <v>0</v>
      </c>
      <c r="U158" s="97"/>
      <c r="V158" s="28">
        <v>7048652832894</v>
      </c>
      <c r="W158" s="25"/>
      <c r="X158" s="94">
        <f t="shared" si="62"/>
        <v>0</v>
      </c>
      <c r="Y158" s="70">
        <f t="shared" ca="1" si="63"/>
        <v>0</v>
      </c>
      <c r="Z158" s="70">
        <f t="shared" ca="1" si="64"/>
        <v>8</v>
      </c>
      <c r="AA158" s="70">
        <f t="shared" ca="1" si="65"/>
        <v>0</v>
      </c>
      <c r="AB158" s="70">
        <f t="shared" ca="1" si="66"/>
        <v>0</v>
      </c>
      <c r="AC158" s="91" t="str">
        <f t="shared" si="67"/>
        <v xml:space="preserve">840104Matte Bronco White </v>
      </c>
      <c r="AD158" s="91">
        <f t="shared" si="68"/>
        <v>840104</v>
      </c>
      <c r="AE158" s="71" t="str">
        <f>INDEX(ATS!$B:$V,MATCH('2) Order Form'!$V158,ATS!$U:$U,0),7)</f>
        <v>Active</v>
      </c>
    </row>
    <row r="159" spans="1:31" ht="16.5" customHeight="1">
      <c r="A159" s="5">
        <v>1</v>
      </c>
      <c r="B159" s="5" t="s">
        <v>80</v>
      </c>
      <c r="C159" s="5">
        <f>INDEX(ATS!$B:$V,MATCH('2) Order Form'!$V159,ATS!$U:$U,0),1)</f>
        <v>840104</v>
      </c>
      <c r="D159" s="5" t="str">
        <f>INDEX(ATS!$B:$V,MATCH('2) Order Form'!$V159,ATS!$U:$U,0),2)</f>
        <v xml:space="preserve">Winder Mips Helmet </v>
      </c>
      <c r="E159" s="16" t="str">
        <f>INDEX(ATS!$B:$V,MATCH('2) Order Form'!$V159,ATS!$U:$U,0),4)</f>
        <v>MBUOE-SM</v>
      </c>
      <c r="F159" s="16" t="str">
        <f>INDEX(ATS!$B:$V,MATCH('2) Order Form'!$V159,ATS!$U:$U,0),5)</f>
        <v xml:space="preserve">Matte Burning Orange </v>
      </c>
      <c r="G159" s="43" t="str">
        <f>INDEX(ATS!$B:$V,MATCH('2) Order Form'!$V159,ATS!$U:$U,0),6)</f>
        <v>SM</v>
      </c>
      <c r="H159" s="43">
        <f>IFERROR(VLOOKUP(C159,EAN!$K:$O,5,FALSE),0)</f>
        <v>1</v>
      </c>
      <c r="I159" s="59">
        <v>0</v>
      </c>
      <c r="J159" s="60">
        <f>IFERROR(VLOOKUP(V159,ATS!$U:$V,2,FALSE),0)</f>
        <v>46</v>
      </c>
      <c r="K159" s="29">
        <f t="shared" si="70"/>
        <v>46</v>
      </c>
      <c r="L159" s="29">
        <f>IFERROR(VLOOKUP(V159,ATS!$U:$W,3,FALSE),0)</f>
        <v>46</v>
      </c>
      <c r="M159" s="29">
        <f t="shared" si="71"/>
        <v>46</v>
      </c>
      <c r="N159" s="61">
        <v>0</v>
      </c>
      <c r="O159" s="62">
        <f t="shared" si="72"/>
        <v>0</v>
      </c>
      <c r="P159" s="63">
        <f>VLOOKUP($C159,Prices!$A$3:$R$1996,MATCH('2) Order Form'!P$8,Prices!$A$2:$R$2,0),FALSE)</f>
        <v>75</v>
      </c>
      <c r="Q159" s="64">
        <f>VLOOKUP($C159,Prices!$A$3:$R$1996,MATCH('2) Order Form'!Q$8,Prices!$A$2:$R$2,0),FALSE)</f>
        <v>149</v>
      </c>
      <c r="R159" s="65">
        <f t="shared" si="73"/>
        <v>0</v>
      </c>
      <c r="S159" s="66">
        <f t="shared" si="74"/>
        <v>0</v>
      </c>
      <c r="T159" s="64">
        <f t="shared" si="75"/>
        <v>0</v>
      </c>
      <c r="U159" s="97"/>
      <c r="V159" s="28">
        <v>7048652832948</v>
      </c>
      <c r="W159" s="25"/>
      <c r="X159" s="94">
        <f t="shared" si="62"/>
        <v>0</v>
      </c>
      <c r="Y159" s="70">
        <f t="shared" ca="1" si="63"/>
        <v>0</v>
      </c>
      <c r="Z159" s="70">
        <f t="shared" ca="1" si="64"/>
        <v>8</v>
      </c>
      <c r="AA159" s="70">
        <f t="shared" ca="1" si="65"/>
        <v>0</v>
      </c>
      <c r="AB159" s="70">
        <f t="shared" ca="1" si="66"/>
        <v>1</v>
      </c>
      <c r="AC159" s="91" t="str">
        <f t="shared" si="67"/>
        <v xml:space="preserve">840104Matte Burning Orange </v>
      </c>
      <c r="AD159" s="91">
        <f t="shared" si="68"/>
        <v>840104</v>
      </c>
      <c r="AE159" s="71" t="str">
        <f>INDEX(ATS!$B:$V,MATCH('2) Order Form'!$V159,ATS!$U:$U,0),7)</f>
        <v>Stock</v>
      </c>
    </row>
    <row r="160" spans="1:31" ht="16.5" customHeight="1">
      <c r="A160" s="5">
        <v>1</v>
      </c>
      <c r="B160" s="5" t="s">
        <v>80</v>
      </c>
      <c r="C160" s="5">
        <f>INDEX(ATS!$B:$V,MATCH('2) Order Form'!$V160,ATS!$U:$U,0),1)</f>
        <v>840104</v>
      </c>
      <c r="D160" s="5" t="str">
        <f>INDEX(ATS!$B:$V,MATCH('2) Order Form'!$V160,ATS!$U:$U,0),2)</f>
        <v xml:space="preserve">Winder Mips Helmet </v>
      </c>
      <c r="E160" s="16" t="str">
        <f>INDEX(ATS!$B:$V,MATCH('2) Order Form'!$V160,ATS!$U:$U,0),4)</f>
        <v>MBUOE-ML</v>
      </c>
      <c r="F160" s="16" t="str">
        <f>INDEX(ATS!$B:$V,MATCH('2) Order Form'!$V160,ATS!$U:$U,0),5)</f>
        <v xml:space="preserve">Matte Burning Orange </v>
      </c>
      <c r="G160" s="43" t="str">
        <f>INDEX(ATS!$B:$V,MATCH('2) Order Form'!$V160,ATS!$U:$U,0),6)</f>
        <v>ML</v>
      </c>
      <c r="H160" s="43">
        <f>IFERROR(VLOOKUP(C160,EAN!$K:$O,5,FALSE),0)</f>
        <v>1</v>
      </c>
      <c r="I160" s="59">
        <v>0</v>
      </c>
      <c r="J160" s="60">
        <f>IFERROR(VLOOKUP(V160,ATS!$U:$V,2,FALSE),0)</f>
        <v>26</v>
      </c>
      <c r="K160" s="29">
        <f t="shared" si="70"/>
        <v>26</v>
      </c>
      <c r="L160" s="29">
        <f>IFERROR(VLOOKUP(V160,ATS!$U:$W,3,FALSE),0)</f>
        <v>26</v>
      </c>
      <c r="M160" s="29">
        <f t="shared" si="71"/>
        <v>26</v>
      </c>
      <c r="N160" s="61">
        <v>0</v>
      </c>
      <c r="O160" s="62">
        <f t="shared" si="72"/>
        <v>0</v>
      </c>
      <c r="P160" s="63">
        <f>VLOOKUP($C160,Prices!$A$3:$R$1996,MATCH('2) Order Form'!P$8,Prices!$A$2:$R$2,0),FALSE)</f>
        <v>75</v>
      </c>
      <c r="Q160" s="64">
        <f>VLOOKUP($C160,Prices!$A$3:$R$1996,MATCH('2) Order Form'!Q$8,Prices!$A$2:$R$2,0),FALSE)</f>
        <v>149</v>
      </c>
      <c r="R160" s="65">
        <f t="shared" si="73"/>
        <v>0</v>
      </c>
      <c r="S160" s="66">
        <f t="shared" si="74"/>
        <v>0</v>
      </c>
      <c r="T160" s="64">
        <f t="shared" si="75"/>
        <v>0</v>
      </c>
      <c r="U160" s="97"/>
      <c r="V160" s="28">
        <v>7048652832931</v>
      </c>
      <c r="W160" s="25"/>
      <c r="X160" s="94">
        <f t="shared" si="62"/>
        <v>0</v>
      </c>
      <c r="Y160" s="70">
        <f t="shared" ca="1" si="63"/>
        <v>0</v>
      </c>
      <c r="Z160" s="70">
        <f t="shared" ca="1" si="64"/>
        <v>8</v>
      </c>
      <c r="AA160" s="70">
        <f t="shared" ca="1" si="65"/>
        <v>0</v>
      </c>
      <c r="AB160" s="70">
        <f t="shared" ca="1" si="66"/>
        <v>0</v>
      </c>
      <c r="AC160" s="91" t="str">
        <f t="shared" si="67"/>
        <v xml:space="preserve">840104Matte Burning Orange </v>
      </c>
      <c r="AD160" s="91">
        <f t="shared" si="68"/>
        <v>840104</v>
      </c>
      <c r="AE160" s="71" t="str">
        <f>INDEX(ATS!$B:$V,MATCH('2) Order Form'!$V160,ATS!$U:$U,0),7)</f>
        <v>Stock</v>
      </c>
    </row>
    <row r="161" spans="1:31" ht="16.5" customHeight="1">
      <c r="A161" s="5">
        <v>1</v>
      </c>
      <c r="B161" s="5" t="s">
        <v>80</v>
      </c>
      <c r="C161" s="5">
        <f>INDEX(ATS!$B:$V,MATCH('2) Order Form'!$V161,ATS!$U:$U,0),1)</f>
        <v>840104</v>
      </c>
      <c r="D161" s="5" t="str">
        <f>INDEX(ATS!$B:$V,MATCH('2) Order Form'!$V161,ATS!$U:$U,0),2)</f>
        <v xml:space="preserve">Winder Mips Helmet </v>
      </c>
      <c r="E161" s="16" t="str">
        <f>INDEX(ATS!$B:$V,MATCH('2) Order Form'!$V161,ATS!$U:$U,0),4)</f>
        <v>MBUOE-LXL</v>
      </c>
      <c r="F161" s="16" t="str">
        <f>INDEX(ATS!$B:$V,MATCH('2) Order Form'!$V161,ATS!$U:$U,0),5)</f>
        <v xml:space="preserve">Matte Burning Orange </v>
      </c>
      <c r="G161" s="43" t="str">
        <f>INDEX(ATS!$B:$V,MATCH('2) Order Form'!$V161,ATS!$U:$U,0),6)</f>
        <v>LXL</v>
      </c>
      <c r="H161" s="43">
        <f>IFERROR(VLOOKUP(C161,EAN!$K:$O,5,FALSE),0)</f>
        <v>1</v>
      </c>
      <c r="I161" s="59">
        <v>0</v>
      </c>
      <c r="J161" s="60">
        <f>IFERROR(VLOOKUP(V161,ATS!$U:$V,2,FALSE),0)</f>
        <v>43</v>
      </c>
      <c r="K161" s="29">
        <f t="shared" si="70"/>
        <v>43</v>
      </c>
      <c r="L161" s="29">
        <f>IFERROR(VLOOKUP(V161,ATS!$U:$W,3,FALSE),0)</f>
        <v>43</v>
      </c>
      <c r="M161" s="29">
        <f t="shared" si="71"/>
        <v>43</v>
      </c>
      <c r="N161" s="61">
        <v>0</v>
      </c>
      <c r="O161" s="62">
        <f t="shared" si="72"/>
        <v>0</v>
      </c>
      <c r="P161" s="63">
        <f>VLOOKUP($C161,Prices!$A$3:$R$1996,MATCH('2) Order Form'!P$8,Prices!$A$2:$R$2,0),FALSE)</f>
        <v>75</v>
      </c>
      <c r="Q161" s="64">
        <f>VLOOKUP($C161,Prices!$A$3:$R$1996,MATCH('2) Order Form'!Q$8,Prices!$A$2:$R$2,0),FALSE)</f>
        <v>149</v>
      </c>
      <c r="R161" s="65">
        <f t="shared" si="73"/>
        <v>0</v>
      </c>
      <c r="S161" s="66">
        <f t="shared" si="74"/>
        <v>0</v>
      </c>
      <c r="T161" s="64">
        <f t="shared" si="75"/>
        <v>0</v>
      </c>
      <c r="U161" s="97"/>
      <c r="V161" s="28">
        <v>7048652832924</v>
      </c>
      <c r="W161" s="25"/>
      <c r="X161" s="94">
        <f t="shared" si="62"/>
        <v>0</v>
      </c>
      <c r="Y161" s="70">
        <f t="shared" ca="1" si="63"/>
        <v>0</v>
      </c>
      <c r="Z161" s="70">
        <f t="shared" ca="1" si="64"/>
        <v>8</v>
      </c>
      <c r="AA161" s="70">
        <f t="shared" ca="1" si="65"/>
        <v>0</v>
      </c>
      <c r="AB161" s="70">
        <f t="shared" ca="1" si="66"/>
        <v>0</v>
      </c>
      <c r="AC161" s="91" t="str">
        <f t="shared" si="67"/>
        <v xml:space="preserve">840104Matte Burning Orange </v>
      </c>
      <c r="AD161" s="91">
        <f t="shared" si="68"/>
        <v>840104</v>
      </c>
      <c r="AE161" s="71" t="str">
        <f>INDEX(ATS!$B:$V,MATCH('2) Order Form'!$V161,ATS!$U:$U,0),7)</f>
        <v>Stock</v>
      </c>
    </row>
    <row r="162" spans="1:31" ht="16.5" customHeight="1">
      <c r="A162" s="5">
        <v>1</v>
      </c>
      <c r="B162" s="5" t="s">
        <v>80</v>
      </c>
      <c r="C162" s="5">
        <f>INDEX(ATS!$B:$V,MATCH('2) Order Form'!$V162,ATS!$U:$U,0),1)</f>
        <v>840104</v>
      </c>
      <c r="D162" s="5" t="str">
        <f>INDEX(ATS!$B:$V,MATCH('2) Order Form'!$V162,ATS!$U:$U,0),2)</f>
        <v xml:space="preserve">Winder Mips Helmet </v>
      </c>
      <c r="E162" s="16" t="str">
        <f>INDEX(ATS!$B:$V,MATCH('2) Order Form'!$V162,ATS!$U:$U,0),4)</f>
        <v>MTURQ-SM</v>
      </c>
      <c r="F162" s="16" t="str">
        <f>INDEX(ATS!$B:$V,MATCH('2) Order Form'!$V162,ATS!$U:$U,0),5)</f>
        <v>Misty Turquoise</v>
      </c>
      <c r="G162" s="43" t="str">
        <f>INDEX(ATS!$B:$V,MATCH('2) Order Form'!$V162,ATS!$U:$U,0),6)</f>
        <v>SM</v>
      </c>
      <c r="H162" s="43">
        <f>IFERROR(VLOOKUP(C162,EAN!$K:$O,5,FALSE),0)</f>
        <v>1</v>
      </c>
      <c r="I162" s="59">
        <v>0</v>
      </c>
      <c r="J162" s="60">
        <f>IFERROR(VLOOKUP(V162,ATS!$U:$V,2,FALSE),0)</f>
        <v>10</v>
      </c>
      <c r="K162" s="29">
        <f t="shared" si="70"/>
        <v>10</v>
      </c>
      <c r="L162" s="29">
        <f>IFERROR(VLOOKUP(V162,ATS!$U:$W,3,FALSE),0)</f>
        <v>10</v>
      </c>
      <c r="M162" s="29">
        <f t="shared" si="71"/>
        <v>10</v>
      </c>
      <c r="N162" s="61">
        <v>0</v>
      </c>
      <c r="O162" s="62">
        <f t="shared" si="72"/>
        <v>0</v>
      </c>
      <c r="P162" s="63">
        <f>VLOOKUP($C162,Prices!$A$3:$R$1996,MATCH('2) Order Form'!P$8,Prices!$A$2:$R$2,0),FALSE)</f>
        <v>75</v>
      </c>
      <c r="Q162" s="64">
        <f>VLOOKUP($C162,Prices!$A$3:$R$1996,MATCH('2) Order Form'!Q$8,Prices!$A$2:$R$2,0),FALSE)</f>
        <v>149</v>
      </c>
      <c r="R162" s="65">
        <f t="shared" si="73"/>
        <v>0</v>
      </c>
      <c r="S162" s="66">
        <f t="shared" si="74"/>
        <v>0</v>
      </c>
      <c r="T162" s="64">
        <f t="shared" si="75"/>
        <v>0</v>
      </c>
      <c r="U162" s="97"/>
      <c r="V162" s="28">
        <v>7048652966629</v>
      </c>
      <c r="W162" s="25"/>
      <c r="X162" s="94">
        <f t="shared" si="62"/>
        <v>0</v>
      </c>
      <c r="Y162" s="70">
        <f t="shared" ca="1" si="63"/>
        <v>0</v>
      </c>
      <c r="Z162" s="70">
        <f t="shared" ca="1" si="64"/>
        <v>8</v>
      </c>
      <c r="AA162" s="70">
        <f t="shared" ca="1" si="65"/>
        <v>0</v>
      </c>
      <c r="AB162" s="70">
        <f t="shared" ca="1" si="66"/>
        <v>1</v>
      </c>
      <c r="AC162" s="91" t="str">
        <f t="shared" si="67"/>
        <v>840104Misty Turquoise</v>
      </c>
      <c r="AD162" s="91">
        <f t="shared" si="68"/>
        <v>840104</v>
      </c>
      <c r="AE162" s="71" t="str">
        <f>INDEX(ATS!$B:$V,MATCH('2) Order Form'!$V162,ATS!$U:$U,0),7)</f>
        <v>Stock</v>
      </c>
    </row>
    <row r="163" spans="1:31" ht="16.5" customHeight="1">
      <c r="A163" s="5">
        <v>1</v>
      </c>
      <c r="B163" s="5" t="s">
        <v>80</v>
      </c>
      <c r="C163" s="5">
        <f>INDEX(ATS!$B:$V,MATCH('2) Order Form'!$V163,ATS!$U:$U,0),1)</f>
        <v>840104</v>
      </c>
      <c r="D163" s="5" t="str">
        <f>INDEX(ATS!$B:$V,MATCH('2) Order Form'!$V163,ATS!$U:$U,0),2)</f>
        <v xml:space="preserve">Winder Mips Helmet </v>
      </c>
      <c r="E163" s="16" t="str">
        <f>INDEX(ATS!$B:$V,MATCH('2) Order Form'!$V163,ATS!$U:$U,0),4)</f>
        <v>MTURQ-ML</v>
      </c>
      <c r="F163" s="16" t="str">
        <f>INDEX(ATS!$B:$V,MATCH('2) Order Form'!$V163,ATS!$U:$U,0),5)</f>
        <v>Misty Turquoise</v>
      </c>
      <c r="G163" s="43" t="str">
        <f>INDEX(ATS!$B:$V,MATCH('2) Order Form'!$V163,ATS!$U:$U,0),6)</f>
        <v>ML</v>
      </c>
      <c r="H163" s="43">
        <f>IFERROR(VLOOKUP(C163,EAN!$K:$O,5,FALSE),0)</f>
        <v>1</v>
      </c>
      <c r="I163" s="59">
        <v>0</v>
      </c>
      <c r="J163" s="60">
        <f>IFERROR(VLOOKUP(V163,ATS!$U:$V,2,FALSE),0)</f>
        <v>62</v>
      </c>
      <c r="K163" s="29" t="str">
        <f t="shared" si="70"/>
        <v>50+</v>
      </c>
      <c r="L163" s="29">
        <f>IFERROR(VLOOKUP(V163,ATS!$U:$W,3,FALSE),0)</f>
        <v>62</v>
      </c>
      <c r="M163" s="29" t="str">
        <f t="shared" si="71"/>
        <v>50+</v>
      </c>
      <c r="N163" s="61">
        <v>0</v>
      </c>
      <c r="O163" s="62">
        <f t="shared" si="72"/>
        <v>0</v>
      </c>
      <c r="P163" s="63">
        <f>VLOOKUP($C163,Prices!$A$3:$R$1996,MATCH('2) Order Form'!P$8,Prices!$A$2:$R$2,0),FALSE)</f>
        <v>75</v>
      </c>
      <c r="Q163" s="64">
        <f>VLOOKUP($C163,Prices!$A$3:$R$1996,MATCH('2) Order Form'!Q$8,Prices!$A$2:$R$2,0),FALSE)</f>
        <v>149</v>
      </c>
      <c r="R163" s="65">
        <f t="shared" si="73"/>
        <v>0</v>
      </c>
      <c r="S163" s="66">
        <f t="shared" si="74"/>
        <v>0</v>
      </c>
      <c r="T163" s="64">
        <f t="shared" si="75"/>
        <v>0</v>
      </c>
      <c r="U163" s="97"/>
      <c r="V163" s="28">
        <v>7048652966612</v>
      </c>
      <c r="W163" s="25"/>
      <c r="X163" s="94">
        <f t="shared" si="62"/>
        <v>0</v>
      </c>
      <c r="Y163" s="70">
        <f t="shared" ca="1" si="63"/>
        <v>0</v>
      </c>
      <c r="Z163" s="70">
        <f t="shared" ca="1" si="64"/>
        <v>8</v>
      </c>
      <c r="AA163" s="70">
        <f t="shared" ca="1" si="65"/>
        <v>0</v>
      </c>
      <c r="AB163" s="70">
        <f t="shared" ca="1" si="66"/>
        <v>0</v>
      </c>
      <c r="AC163" s="91" t="str">
        <f t="shared" si="67"/>
        <v>840104Misty Turquoise</v>
      </c>
      <c r="AD163" s="91">
        <f t="shared" si="68"/>
        <v>840104</v>
      </c>
      <c r="AE163" s="71" t="str">
        <f>INDEX(ATS!$B:$V,MATCH('2) Order Form'!$V163,ATS!$U:$U,0),7)</f>
        <v>Stock</v>
      </c>
    </row>
    <row r="164" spans="1:31" ht="16.5" customHeight="1">
      <c r="A164" s="5">
        <v>1</v>
      </c>
      <c r="B164" s="5" t="s">
        <v>80</v>
      </c>
      <c r="C164" s="5">
        <f>INDEX(ATS!$B:$V,MATCH('2) Order Form'!$V164,ATS!$U:$U,0),1)</f>
        <v>840104</v>
      </c>
      <c r="D164" s="5" t="str">
        <f>INDEX(ATS!$B:$V,MATCH('2) Order Form'!$V164,ATS!$U:$U,0),2)</f>
        <v xml:space="preserve">Winder Mips Helmet </v>
      </c>
      <c r="E164" s="16" t="str">
        <f>INDEX(ATS!$B:$V,MATCH('2) Order Form'!$V164,ATS!$U:$U,0),4)</f>
        <v>MTURQ-LXL</v>
      </c>
      <c r="F164" s="16" t="str">
        <f>INDEX(ATS!$B:$V,MATCH('2) Order Form'!$V164,ATS!$U:$U,0),5)</f>
        <v>Misty Turquoise</v>
      </c>
      <c r="G164" s="43" t="str">
        <f>INDEX(ATS!$B:$V,MATCH('2) Order Form'!$V164,ATS!$U:$U,0),6)</f>
        <v>LXL</v>
      </c>
      <c r="H164" s="43">
        <f>IFERROR(VLOOKUP(C164,EAN!$K:$O,5,FALSE),0)</f>
        <v>1</v>
      </c>
      <c r="I164" s="59">
        <v>0</v>
      </c>
      <c r="J164" s="60">
        <f>IFERROR(VLOOKUP(V164,ATS!$U:$V,2,FALSE),0)</f>
        <v>48</v>
      </c>
      <c r="K164" s="29">
        <f t="shared" si="70"/>
        <v>48</v>
      </c>
      <c r="L164" s="29">
        <f>IFERROR(VLOOKUP(V164,ATS!$U:$W,3,FALSE),0)</f>
        <v>48</v>
      </c>
      <c r="M164" s="29">
        <f t="shared" si="71"/>
        <v>48</v>
      </c>
      <c r="N164" s="61">
        <v>0</v>
      </c>
      <c r="O164" s="62">
        <f t="shared" si="72"/>
        <v>0</v>
      </c>
      <c r="P164" s="63">
        <f>VLOOKUP($C164,Prices!$A$3:$R$1996,MATCH('2) Order Form'!P$8,Prices!$A$2:$R$2,0),FALSE)</f>
        <v>75</v>
      </c>
      <c r="Q164" s="64">
        <f>VLOOKUP($C164,Prices!$A$3:$R$1996,MATCH('2) Order Form'!Q$8,Prices!$A$2:$R$2,0),FALSE)</f>
        <v>149</v>
      </c>
      <c r="R164" s="65">
        <f t="shared" si="73"/>
        <v>0</v>
      </c>
      <c r="S164" s="66">
        <f t="shared" si="74"/>
        <v>0</v>
      </c>
      <c r="T164" s="64">
        <f t="shared" si="75"/>
        <v>0</v>
      </c>
      <c r="U164" s="97"/>
      <c r="V164" s="28">
        <v>7048652966605</v>
      </c>
      <c r="W164" s="25"/>
      <c r="X164" s="94">
        <f t="shared" si="62"/>
        <v>0</v>
      </c>
      <c r="Y164" s="70">
        <f t="shared" ca="1" si="63"/>
        <v>0</v>
      </c>
      <c r="Z164" s="70">
        <f t="shared" ca="1" si="64"/>
        <v>8</v>
      </c>
      <c r="AA164" s="70">
        <f t="shared" ca="1" si="65"/>
        <v>0</v>
      </c>
      <c r="AB164" s="70">
        <f t="shared" ca="1" si="66"/>
        <v>0</v>
      </c>
      <c r="AC164" s="91" t="str">
        <f t="shared" si="67"/>
        <v>840104Misty Turquoise</v>
      </c>
      <c r="AD164" s="91">
        <f t="shared" si="68"/>
        <v>840104</v>
      </c>
      <c r="AE164" s="71" t="str">
        <f>INDEX(ATS!$B:$V,MATCH('2) Order Form'!$V164,ATS!$U:$U,0),7)</f>
        <v>Stock</v>
      </c>
    </row>
    <row r="165" spans="1:31" ht="16.5" customHeight="1">
      <c r="A165" s="5">
        <v>1</v>
      </c>
      <c r="B165" s="5" t="s">
        <v>80</v>
      </c>
      <c r="C165" s="5">
        <f>INDEX(ATS!$B:$V,MATCH('2) Order Form'!$V165,ATS!$U:$U,0),1)</f>
        <v>840104</v>
      </c>
      <c r="D165" s="5" t="str">
        <f>INDEX(ATS!$B:$V,MATCH('2) Order Form'!$V165,ATS!$U:$U,0),2)</f>
        <v xml:space="preserve">Winder Mips Helmet </v>
      </c>
      <c r="E165" s="16" t="str">
        <f>INDEX(ATS!$B:$V,MATCH('2) Order Form'!$V165,ATS!$U:$U,0),4)</f>
        <v>RGLDM-SM</v>
      </c>
      <c r="F165" s="16" t="str">
        <f>INDEX(ATS!$B:$V,MATCH('2) Order Form'!$V165,ATS!$U:$U,0),5)</f>
        <v xml:space="preserve">Rose Gold Metallic </v>
      </c>
      <c r="G165" s="43" t="str">
        <f>INDEX(ATS!$B:$V,MATCH('2) Order Form'!$V165,ATS!$U:$U,0),6)</f>
        <v>SM</v>
      </c>
      <c r="H165" s="43">
        <f>IFERROR(VLOOKUP(C165,EAN!$K:$O,5,FALSE),0)</f>
        <v>1</v>
      </c>
      <c r="I165" s="59">
        <v>0</v>
      </c>
      <c r="J165" s="60">
        <f>IFERROR(VLOOKUP(V165,ATS!$U:$V,2,FALSE),0)</f>
        <v>144</v>
      </c>
      <c r="K165" s="29" t="str">
        <f t="shared" si="70"/>
        <v>50+</v>
      </c>
      <c r="L165" s="29">
        <f>IFERROR(VLOOKUP(V165,ATS!$U:$W,3,FALSE),0)</f>
        <v>144</v>
      </c>
      <c r="M165" s="29" t="str">
        <f t="shared" si="71"/>
        <v>50+</v>
      </c>
      <c r="N165" s="61">
        <v>0</v>
      </c>
      <c r="O165" s="62">
        <f t="shared" si="72"/>
        <v>0</v>
      </c>
      <c r="P165" s="63">
        <f>VLOOKUP($C165,Prices!$A$3:$R$1996,MATCH('2) Order Form'!P$8,Prices!$A$2:$R$2,0),FALSE)</f>
        <v>75</v>
      </c>
      <c r="Q165" s="64">
        <f>VLOOKUP($C165,Prices!$A$3:$R$1996,MATCH('2) Order Form'!Q$8,Prices!$A$2:$R$2,0),FALSE)</f>
        <v>149</v>
      </c>
      <c r="R165" s="65">
        <f t="shared" si="73"/>
        <v>0</v>
      </c>
      <c r="S165" s="66">
        <f t="shared" si="74"/>
        <v>0</v>
      </c>
      <c r="T165" s="64">
        <f t="shared" si="75"/>
        <v>0</v>
      </c>
      <c r="U165" s="97"/>
      <c r="V165" s="28">
        <v>7048652833006</v>
      </c>
      <c r="W165" s="25"/>
      <c r="X165" s="94">
        <f t="shared" si="62"/>
        <v>0</v>
      </c>
      <c r="Y165" s="70">
        <f t="shared" ca="1" si="63"/>
        <v>0</v>
      </c>
      <c r="Z165" s="70">
        <f t="shared" ca="1" si="64"/>
        <v>8</v>
      </c>
      <c r="AA165" s="70">
        <f t="shared" ca="1" si="65"/>
        <v>0</v>
      </c>
      <c r="AB165" s="70">
        <f t="shared" ca="1" si="66"/>
        <v>1</v>
      </c>
      <c r="AC165" s="91" t="str">
        <f t="shared" si="67"/>
        <v xml:space="preserve">840104Rose Gold Metallic </v>
      </c>
      <c r="AD165" s="91">
        <f t="shared" si="68"/>
        <v>840104</v>
      </c>
      <c r="AE165" s="71" t="str">
        <f>INDEX(ATS!$B:$V,MATCH('2) Order Form'!$V165,ATS!$U:$U,0),7)</f>
        <v>Stock</v>
      </c>
    </row>
    <row r="166" spans="1:31" ht="16.5" customHeight="1">
      <c r="A166" s="5">
        <v>1</v>
      </c>
      <c r="B166" s="5" t="s">
        <v>80</v>
      </c>
      <c r="C166" s="5">
        <f>INDEX(ATS!$B:$V,MATCH('2) Order Form'!$V166,ATS!$U:$U,0),1)</f>
        <v>840104</v>
      </c>
      <c r="D166" s="5" t="str">
        <f>INDEX(ATS!$B:$V,MATCH('2) Order Form'!$V166,ATS!$U:$U,0),2)</f>
        <v xml:space="preserve">Winder Mips Helmet </v>
      </c>
      <c r="E166" s="16" t="str">
        <f>INDEX(ATS!$B:$V,MATCH('2) Order Form'!$V166,ATS!$U:$U,0),4)</f>
        <v>RGLDM-ML</v>
      </c>
      <c r="F166" s="16" t="str">
        <f>INDEX(ATS!$B:$V,MATCH('2) Order Form'!$V166,ATS!$U:$U,0),5)</f>
        <v xml:space="preserve">Rose Gold Metallic </v>
      </c>
      <c r="G166" s="43" t="str">
        <f>INDEX(ATS!$B:$V,MATCH('2) Order Form'!$V166,ATS!$U:$U,0),6)</f>
        <v>ML</v>
      </c>
      <c r="H166" s="43">
        <f>IFERROR(VLOOKUP(C166,EAN!$K:$O,5,FALSE),0)</f>
        <v>1</v>
      </c>
      <c r="I166" s="59">
        <v>0</v>
      </c>
      <c r="J166" s="60">
        <f>IFERROR(VLOOKUP(V166,ATS!$U:$V,2,FALSE),0)</f>
        <v>161</v>
      </c>
      <c r="K166" s="29" t="str">
        <f t="shared" si="70"/>
        <v>50+</v>
      </c>
      <c r="L166" s="29">
        <f>IFERROR(VLOOKUP(V166,ATS!$U:$W,3,FALSE),0)</f>
        <v>161</v>
      </c>
      <c r="M166" s="29" t="str">
        <f t="shared" si="71"/>
        <v>50+</v>
      </c>
      <c r="N166" s="61">
        <v>0</v>
      </c>
      <c r="O166" s="62">
        <f t="shared" si="72"/>
        <v>0</v>
      </c>
      <c r="P166" s="63">
        <f>VLOOKUP($C166,Prices!$A$3:$R$1996,MATCH('2) Order Form'!P$8,Prices!$A$2:$R$2,0),FALSE)</f>
        <v>75</v>
      </c>
      <c r="Q166" s="64">
        <f>VLOOKUP($C166,Prices!$A$3:$R$1996,MATCH('2) Order Form'!Q$8,Prices!$A$2:$R$2,0),FALSE)</f>
        <v>149</v>
      </c>
      <c r="R166" s="65">
        <f t="shared" si="73"/>
        <v>0</v>
      </c>
      <c r="S166" s="66">
        <f t="shared" si="74"/>
        <v>0</v>
      </c>
      <c r="T166" s="64">
        <f t="shared" si="75"/>
        <v>0</v>
      </c>
      <c r="U166" s="97"/>
      <c r="V166" s="28">
        <v>7048652832993</v>
      </c>
      <c r="W166" s="25"/>
      <c r="X166" s="94">
        <f t="shared" si="62"/>
        <v>0</v>
      </c>
      <c r="Y166" s="70">
        <f t="shared" ca="1" si="63"/>
        <v>0</v>
      </c>
      <c r="Z166" s="70">
        <f t="shared" ca="1" si="64"/>
        <v>8</v>
      </c>
      <c r="AA166" s="70">
        <f t="shared" ca="1" si="65"/>
        <v>0</v>
      </c>
      <c r="AB166" s="70">
        <f t="shared" ca="1" si="66"/>
        <v>0</v>
      </c>
      <c r="AC166" s="91" t="str">
        <f t="shared" si="67"/>
        <v xml:space="preserve">840104Rose Gold Metallic </v>
      </c>
      <c r="AD166" s="91">
        <f t="shared" si="68"/>
        <v>840104</v>
      </c>
      <c r="AE166" s="71" t="str">
        <f>INDEX(ATS!$B:$V,MATCH('2) Order Form'!$V166,ATS!$U:$U,0),7)</f>
        <v>Stock</v>
      </c>
    </row>
    <row r="167" spans="1:31" ht="16.5" customHeight="1">
      <c r="A167" s="5">
        <v>1</v>
      </c>
      <c r="B167" s="5" t="s">
        <v>80</v>
      </c>
      <c r="C167" s="5">
        <f>INDEX(ATS!$B:$V,MATCH('2) Order Form'!$V167,ATS!$U:$U,0),1)</f>
        <v>840104</v>
      </c>
      <c r="D167" s="5" t="str">
        <f>INDEX(ATS!$B:$V,MATCH('2) Order Form'!$V167,ATS!$U:$U,0),2)</f>
        <v xml:space="preserve">Winder Mips Helmet </v>
      </c>
      <c r="E167" s="16" t="str">
        <f>INDEX(ATS!$B:$V,MATCH('2) Order Form'!$V167,ATS!$U:$U,0),4)</f>
        <v>RGLDM-LXL</v>
      </c>
      <c r="F167" s="16" t="str">
        <f>INDEX(ATS!$B:$V,MATCH('2) Order Form'!$V167,ATS!$U:$U,0),5)</f>
        <v xml:space="preserve">Rose Gold Metallic </v>
      </c>
      <c r="G167" s="43" t="str">
        <f>INDEX(ATS!$B:$V,MATCH('2) Order Form'!$V167,ATS!$U:$U,0),6)</f>
        <v>LXL</v>
      </c>
      <c r="H167" s="43">
        <f>IFERROR(VLOOKUP(C167,EAN!$K:$O,5,FALSE),0)</f>
        <v>1</v>
      </c>
      <c r="I167" s="59">
        <v>0</v>
      </c>
      <c r="J167" s="60">
        <f>IFERROR(VLOOKUP(V167,ATS!$U:$V,2,FALSE),0)</f>
        <v>148</v>
      </c>
      <c r="K167" s="29" t="str">
        <f t="shared" si="70"/>
        <v>50+</v>
      </c>
      <c r="L167" s="29">
        <f>IFERROR(VLOOKUP(V167,ATS!$U:$W,3,FALSE),0)</f>
        <v>148</v>
      </c>
      <c r="M167" s="29" t="str">
        <f t="shared" si="71"/>
        <v>50+</v>
      </c>
      <c r="N167" s="61">
        <v>0</v>
      </c>
      <c r="O167" s="62">
        <f t="shared" si="72"/>
        <v>0</v>
      </c>
      <c r="P167" s="63">
        <f>VLOOKUP($C167,Prices!$A$3:$R$1996,MATCH('2) Order Form'!P$8,Prices!$A$2:$R$2,0),FALSE)</f>
        <v>75</v>
      </c>
      <c r="Q167" s="64">
        <f>VLOOKUP($C167,Prices!$A$3:$R$1996,MATCH('2) Order Form'!Q$8,Prices!$A$2:$R$2,0),FALSE)</f>
        <v>149</v>
      </c>
      <c r="R167" s="65">
        <f t="shared" si="73"/>
        <v>0</v>
      </c>
      <c r="S167" s="66">
        <f t="shared" si="74"/>
        <v>0</v>
      </c>
      <c r="T167" s="64">
        <f t="shared" si="75"/>
        <v>0</v>
      </c>
      <c r="U167" s="97"/>
      <c r="V167" s="28">
        <v>7048652832986</v>
      </c>
      <c r="W167" s="25"/>
      <c r="X167" s="94">
        <f t="shared" si="62"/>
        <v>0</v>
      </c>
      <c r="Y167" s="70">
        <f t="shared" ca="1" si="63"/>
        <v>0</v>
      </c>
      <c r="Z167" s="70">
        <f t="shared" ca="1" si="64"/>
        <v>8</v>
      </c>
      <c r="AA167" s="70">
        <f t="shared" ca="1" si="65"/>
        <v>0</v>
      </c>
      <c r="AB167" s="70">
        <f t="shared" ca="1" si="66"/>
        <v>0</v>
      </c>
      <c r="AC167" s="91" t="str">
        <f t="shared" si="67"/>
        <v xml:space="preserve">840104Rose Gold Metallic </v>
      </c>
      <c r="AD167" s="91">
        <f t="shared" si="68"/>
        <v>840104</v>
      </c>
      <c r="AE167" s="71" t="str">
        <f>INDEX(ATS!$B:$V,MATCH('2) Order Form'!$V167,ATS!$U:$U,0),7)</f>
        <v>Stock</v>
      </c>
    </row>
    <row r="168" spans="1:31" ht="16.5" customHeight="1">
      <c r="A168" s="5">
        <v>1</v>
      </c>
      <c r="B168" s="5" t="s">
        <v>80</v>
      </c>
      <c r="C168" s="5">
        <f>INDEX(ATS!$B:$V,MATCH('2) Order Form'!$V168,ATS!$U:$U,0),1)</f>
        <v>840104</v>
      </c>
      <c r="D168" s="5" t="str">
        <f>INDEX(ATS!$B:$V,MATCH('2) Order Form'!$V168,ATS!$U:$U,0),2)</f>
        <v xml:space="preserve">Winder Mips Helmet </v>
      </c>
      <c r="E168" s="16" t="str">
        <f>INDEX(ATS!$B:$V,MATCH('2) Order Form'!$V168,ATS!$U:$U,0),4)</f>
        <v>WOLND-SM</v>
      </c>
      <c r="F168" s="16" t="str">
        <f>INDEX(ATS!$B:$V,MATCH('2) Order Form'!$V168,ATS!$U:$U,0),5)</f>
        <v>Woodland</v>
      </c>
      <c r="G168" s="43" t="str">
        <f>INDEX(ATS!$B:$V,MATCH('2) Order Form'!$V168,ATS!$U:$U,0),6)</f>
        <v>SM</v>
      </c>
      <c r="H168" s="43">
        <f>IFERROR(VLOOKUP(C168,EAN!$K:$O,5,FALSE),0)</f>
        <v>1</v>
      </c>
      <c r="I168" s="59">
        <v>0</v>
      </c>
      <c r="J168" s="60">
        <f>IFERROR(VLOOKUP(V168,ATS!$U:$V,2,FALSE),0)</f>
        <v>33</v>
      </c>
      <c r="K168" s="29">
        <f t="shared" si="70"/>
        <v>33</v>
      </c>
      <c r="L168" s="29">
        <f>IFERROR(VLOOKUP(V168,ATS!$U:$W,3,FALSE),0)</f>
        <v>33</v>
      </c>
      <c r="M168" s="29">
        <f t="shared" si="71"/>
        <v>33</v>
      </c>
      <c r="N168" s="61">
        <v>0</v>
      </c>
      <c r="O168" s="62">
        <f t="shared" si="72"/>
        <v>0</v>
      </c>
      <c r="P168" s="63">
        <f>VLOOKUP($C168,Prices!$A$3:$R$1996,MATCH('2) Order Form'!P$8,Prices!$A$2:$R$2,0),FALSE)</f>
        <v>75</v>
      </c>
      <c r="Q168" s="64">
        <f>VLOOKUP($C168,Prices!$A$3:$R$1996,MATCH('2) Order Form'!Q$8,Prices!$A$2:$R$2,0),FALSE)</f>
        <v>149</v>
      </c>
      <c r="R168" s="65">
        <f t="shared" si="73"/>
        <v>0</v>
      </c>
      <c r="S168" s="66">
        <f t="shared" si="74"/>
        <v>0</v>
      </c>
      <c r="T168" s="64">
        <f t="shared" si="75"/>
        <v>0</v>
      </c>
      <c r="U168" s="97"/>
      <c r="V168" s="28">
        <v>7048652966650</v>
      </c>
      <c r="W168" s="25"/>
      <c r="X168" s="94">
        <f t="shared" si="62"/>
        <v>0</v>
      </c>
      <c r="Y168" s="70">
        <f t="shared" ca="1" si="63"/>
        <v>0</v>
      </c>
      <c r="Z168" s="70">
        <f t="shared" ca="1" si="64"/>
        <v>8</v>
      </c>
      <c r="AA168" s="70">
        <f t="shared" ca="1" si="65"/>
        <v>0</v>
      </c>
      <c r="AB168" s="70">
        <f t="shared" ca="1" si="66"/>
        <v>1</v>
      </c>
      <c r="AC168" s="91" t="str">
        <f t="shared" si="67"/>
        <v>840104Woodland</v>
      </c>
      <c r="AD168" s="91">
        <f t="shared" si="68"/>
        <v>840104</v>
      </c>
      <c r="AE168" s="71" t="str">
        <f>INDEX(ATS!$B:$V,MATCH('2) Order Form'!$V168,ATS!$U:$U,0),7)</f>
        <v>Active</v>
      </c>
    </row>
    <row r="169" spans="1:31" ht="16.5" customHeight="1">
      <c r="A169" s="5">
        <v>1</v>
      </c>
      <c r="B169" s="5" t="s">
        <v>80</v>
      </c>
      <c r="C169" s="5">
        <f>INDEX(ATS!$B:$V,MATCH('2) Order Form'!$V169,ATS!$U:$U,0),1)</f>
        <v>840104</v>
      </c>
      <c r="D169" s="5" t="str">
        <f>INDEX(ATS!$B:$V,MATCH('2) Order Form'!$V169,ATS!$U:$U,0),2)</f>
        <v xml:space="preserve">Winder Mips Helmet </v>
      </c>
      <c r="E169" s="16" t="str">
        <f>INDEX(ATS!$B:$V,MATCH('2) Order Form'!$V169,ATS!$U:$U,0),4)</f>
        <v>WOLND-ML</v>
      </c>
      <c r="F169" s="16" t="str">
        <f>INDEX(ATS!$B:$V,MATCH('2) Order Form'!$V169,ATS!$U:$U,0),5)</f>
        <v>Woodland</v>
      </c>
      <c r="G169" s="43" t="str">
        <f>INDEX(ATS!$B:$V,MATCH('2) Order Form'!$V169,ATS!$U:$U,0),6)</f>
        <v>ML</v>
      </c>
      <c r="H169" s="43">
        <f>IFERROR(VLOOKUP(C169,EAN!$K:$O,5,FALSE),0)</f>
        <v>1</v>
      </c>
      <c r="I169" s="59">
        <v>0</v>
      </c>
      <c r="J169" s="60">
        <f>IFERROR(VLOOKUP(V169,ATS!$U:$V,2,FALSE),0)</f>
        <v>34</v>
      </c>
      <c r="K169" s="29">
        <f t="shared" si="70"/>
        <v>34</v>
      </c>
      <c r="L169" s="29">
        <f>IFERROR(VLOOKUP(V169,ATS!$U:$W,3,FALSE),0)</f>
        <v>34</v>
      </c>
      <c r="M169" s="29">
        <f t="shared" si="71"/>
        <v>34</v>
      </c>
      <c r="N169" s="61">
        <v>0</v>
      </c>
      <c r="O169" s="62">
        <f t="shared" si="72"/>
        <v>0</v>
      </c>
      <c r="P169" s="63">
        <f>VLOOKUP($C169,Prices!$A$3:$R$1996,MATCH('2) Order Form'!P$8,Prices!$A$2:$R$2,0),FALSE)</f>
        <v>75</v>
      </c>
      <c r="Q169" s="64">
        <f>VLOOKUP($C169,Prices!$A$3:$R$1996,MATCH('2) Order Form'!Q$8,Prices!$A$2:$R$2,0),FALSE)</f>
        <v>149</v>
      </c>
      <c r="R169" s="65">
        <f t="shared" si="73"/>
        <v>0</v>
      </c>
      <c r="S169" s="66">
        <f t="shared" si="74"/>
        <v>0</v>
      </c>
      <c r="T169" s="64">
        <f t="shared" si="75"/>
        <v>0</v>
      </c>
      <c r="U169" s="97"/>
      <c r="V169" s="28">
        <v>7048652966643</v>
      </c>
      <c r="W169" s="25"/>
      <c r="X169" s="94">
        <f t="shared" si="62"/>
        <v>0</v>
      </c>
      <c r="Y169" s="70">
        <f t="shared" ca="1" si="63"/>
        <v>0</v>
      </c>
      <c r="Z169" s="70">
        <f t="shared" ca="1" si="64"/>
        <v>8</v>
      </c>
      <c r="AA169" s="70">
        <f t="shared" ca="1" si="65"/>
        <v>0</v>
      </c>
      <c r="AB169" s="70">
        <f t="shared" ca="1" si="66"/>
        <v>0</v>
      </c>
      <c r="AC169" s="91" t="str">
        <f t="shared" si="67"/>
        <v>840104Woodland</v>
      </c>
      <c r="AD169" s="91">
        <f t="shared" si="68"/>
        <v>840104</v>
      </c>
      <c r="AE169" s="71" t="str">
        <f>INDEX(ATS!$B:$V,MATCH('2) Order Form'!$V169,ATS!$U:$U,0),7)</f>
        <v>Active</v>
      </c>
    </row>
    <row r="170" spans="1:31" ht="16.5" customHeight="1">
      <c r="A170" s="5">
        <v>1</v>
      </c>
      <c r="B170" s="5" t="s">
        <v>80</v>
      </c>
      <c r="C170" s="5">
        <f>INDEX(ATS!$B:$V,MATCH('2) Order Form'!$V170,ATS!$U:$U,0),1)</f>
        <v>840104</v>
      </c>
      <c r="D170" s="5" t="str">
        <f>INDEX(ATS!$B:$V,MATCH('2) Order Form'!$V170,ATS!$U:$U,0),2)</f>
        <v xml:space="preserve">Winder Mips Helmet </v>
      </c>
      <c r="E170" s="16" t="str">
        <f>INDEX(ATS!$B:$V,MATCH('2) Order Form'!$V170,ATS!$U:$U,0),4)</f>
        <v>WOLND-LXL</v>
      </c>
      <c r="F170" s="16" t="str">
        <f>INDEX(ATS!$B:$V,MATCH('2) Order Form'!$V170,ATS!$U:$U,0),5)</f>
        <v>Woodland</v>
      </c>
      <c r="G170" s="43" t="str">
        <f>INDEX(ATS!$B:$V,MATCH('2) Order Form'!$V170,ATS!$U:$U,0),6)</f>
        <v>LXL</v>
      </c>
      <c r="H170" s="43">
        <f>IFERROR(VLOOKUP(C170,EAN!$K:$O,5,FALSE),0)</f>
        <v>1</v>
      </c>
      <c r="I170" s="59">
        <v>0</v>
      </c>
      <c r="J170" s="60">
        <f>IFERROR(VLOOKUP(V170,ATS!$U:$V,2,FALSE),0)</f>
        <v>23</v>
      </c>
      <c r="K170" s="29">
        <f t="shared" si="70"/>
        <v>23</v>
      </c>
      <c r="L170" s="29">
        <f>IFERROR(VLOOKUP(V170,ATS!$U:$W,3,FALSE),0)</f>
        <v>23</v>
      </c>
      <c r="M170" s="29">
        <f t="shared" si="71"/>
        <v>23</v>
      </c>
      <c r="N170" s="61">
        <v>0</v>
      </c>
      <c r="O170" s="62">
        <f t="shared" si="72"/>
        <v>0</v>
      </c>
      <c r="P170" s="63">
        <f>VLOOKUP($C170,Prices!$A$3:$R$1996,MATCH('2) Order Form'!P$8,Prices!$A$2:$R$2,0),FALSE)</f>
        <v>75</v>
      </c>
      <c r="Q170" s="64">
        <f>VLOOKUP($C170,Prices!$A$3:$R$1996,MATCH('2) Order Form'!Q$8,Prices!$A$2:$R$2,0),FALSE)</f>
        <v>149</v>
      </c>
      <c r="R170" s="65">
        <f t="shared" si="73"/>
        <v>0</v>
      </c>
      <c r="S170" s="66">
        <f t="shared" si="74"/>
        <v>0</v>
      </c>
      <c r="T170" s="64">
        <f t="shared" si="75"/>
        <v>0</v>
      </c>
      <c r="U170" s="97"/>
      <c r="V170" s="28">
        <v>7048652966636</v>
      </c>
      <c r="W170" s="25"/>
      <c r="X170" s="94">
        <f t="shared" si="62"/>
        <v>0</v>
      </c>
      <c r="Y170" s="70">
        <f t="shared" ca="1" si="63"/>
        <v>0</v>
      </c>
      <c r="Z170" s="70">
        <f t="shared" ca="1" si="64"/>
        <v>8</v>
      </c>
      <c r="AA170" s="70">
        <f t="shared" ca="1" si="65"/>
        <v>0</v>
      </c>
      <c r="AB170" s="70">
        <f t="shared" ca="1" si="66"/>
        <v>0</v>
      </c>
      <c r="AC170" s="91" t="str">
        <f t="shared" si="67"/>
        <v>840104Woodland</v>
      </c>
      <c r="AD170" s="91">
        <f t="shared" si="68"/>
        <v>840104</v>
      </c>
      <c r="AE170" s="71" t="str">
        <f>INDEX(ATS!$B:$V,MATCH('2) Order Form'!$V170,ATS!$U:$U,0),7)</f>
        <v>Active</v>
      </c>
    </row>
    <row r="171" spans="1:31" ht="16.5" customHeight="1">
      <c r="A171" s="5">
        <v>1</v>
      </c>
      <c r="B171" s="5" t="s">
        <v>80</v>
      </c>
      <c r="C171" s="5">
        <f>INDEX(ATS!$B:$V,MATCH('2) Order Form'!$V171,ATS!$U:$U,0),1)</f>
        <v>840103</v>
      </c>
      <c r="D171" s="5" t="str">
        <f>INDEX(ATS!$B:$V,MATCH('2) Order Form'!$V171,ATS!$U:$U,0),2)</f>
        <v>Winder Helmet</v>
      </c>
      <c r="E171" s="16" t="str">
        <f>INDEX(ATS!$B:$V,MATCH('2) Order Form'!$V171,ATS!$U:$U,0),4)</f>
        <v>DTBLK-SM</v>
      </c>
      <c r="F171" s="16" t="str">
        <f>INDEX(ATS!$B:$V,MATCH('2) Order Form'!$V171,ATS!$U:$U,0),5)</f>
        <v>Dirt Black</v>
      </c>
      <c r="G171" s="43" t="str">
        <f>INDEX(ATS!$B:$V,MATCH('2) Order Form'!$V171,ATS!$U:$U,0),6)</f>
        <v>SM</v>
      </c>
      <c r="H171" s="43">
        <f>IFERROR(VLOOKUP(C171,EAN!$K:$O,5,FALSE),0)</f>
        <v>1</v>
      </c>
      <c r="I171" s="59">
        <v>0</v>
      </c>
      <c r="J171" s="60">
        <f>IFERROR(VLOOKUP(V171,ATS!$U:$V,2,FALSE),0)</f>
        <v>74</v>
      </c>
      <c r="K171" s="29" t="str">
        <f t="shared" ref="K171:K202" si="76">IF(J171=99999,"OPEN",IF(J171&gt;50,"50+",IF(J171&lt;=0,"0",J171)))</f>
        <v>50+</v>
      </c>
      <c r="L171" s="29">
        <f>IFERROR(VLOOKUP(V171,ATS!$U:$W,3,FALSE),0)</f>
        <v>74</v>
      </c>
      <c r="M171" s="29" t="str">
        <f t="shared" ref="M171:M202" si="77">IF(L171=99999,"OPEN",IF(L171&gt;50,"50+",IF(L171&lt;=0,"0",L171)))</f>
        <v>50+</v>
      </c>
      <c r="N171" s="61">
        <v>0</v>
      </c>
      <c r="O171" s="62">
        <f t="shared" ref="O171:O200" si="78">IF(N171&lt;&gt;0,N171,$P$5)</f>
        <v>0</v>
      </c>
      <c r="P171" s="63">
        <f>VLOOKUP($C171,Prices!$A$3:$R$1996,MATCH('2) Order Form'!P$8,Prices!$A$2:$R$2,0),FALSE)</f>
        <v>60</v>
      </c>
      <c r="Q171" s="64">
        <f>VLOOKUP($C171,Prices!$A$3:$R$1996,MATCH('2) Order Form'!Q$8,Prices!$A$2:$R$2,0),FALSE)</f>
        <v>119</v>
      </c>
      <c r="R171" s="65">
        <f t="shared" ref="R171:R202" si="79">I171*P171</f>
        <v>0</v>
      </c>
      <c r="S171" s="66">
        <f t="shared" ref="S171:S202" si="80">R171*O171</f>
        <v>0</v>
      </c>
      <c r="T171" s="64">
        <f t="shared" ref="T171:T202" si="81">R171-S171</f>
        <v>0</v>
      </c>
      <c r="U171" s="97"/>
      <c r="V171" s="28">
        <v>7048652832610</v>
      </c>
      <c r="W171" s="25"/>
      <c r="X171" s="94">
        <f t="shared" si="62"/>
        <v>0</v>
      </c>
      <c r="Y171" s="70">
        <f t="shared" ca="1" si="63"/>
        <v>0</v>
      </c>
      <c r="Z171" s="70">
        <f t="shared" ca="1" si="64"/>
        <v>9</v>
      </c>
      <c r="AA171" s="70">
        <f t="shared" ca="1" si="65"/>
        <v>1</v>
      </c>
      <c r="AB171" s="70">
        <f t="shared" ca="1" si="66"/>
        <v>1</v>
      </c>
      <c r="AC171" s="91" t="str">
        <f t="shared" si="67"/>
        <v>840103Dirt Black</v>
      </c>
      <c r="AD171" s="91">
        <f t="shared" si="68"/>
        <v>840103</v>
      </c>
      <c r="AE171" s="71" t="str">
        <f>INDEX(ATS!$B:$V,MATCH('2) Order Form'!$V171,ATS!$U:$U,0),7)</f>
        <v>Active</v>
      </c>
    </row>
    <row r="172" spans="1:31" ht="16.5" customHeight="1">
      <c r="A172" s="5">
        <v>1</v>
      </c>
      <c r="B172" s="5" t="s">
        <v>80</v>
      </c>
      <c r="C172" s="5">
        <f>INDEX(ATS!$B:$V,MATCH('2) Order Form'!$V172,ATS!$U:$U,0),1)</f>
        <v>840103</v>
      </c>
      <c r="D172" s="5" t="str">
        <f>INDEX(ATS!$B:$V,MATCH('2) Order Form'!$V172,ATS!$U:$U,0),2)</f>
        <v>Winder Helmet</v>
      </c>
      <c r="E172" s="16" t="str">
        <f>INDEX(ATS!$B:$V,MATCH('2) Order Form'!$V172,ATS!$U:$U,0),4)</f>
        <v>DTBLK-ML</v>
      </c>
      <c r="F172" s="16" t="str">
        <f>INDEX(ATS!$B:$V,MATCH('2) Order Form'!$V172,ATS!$U:$U,0),5)</f>
        <v>Dirt Black</v>
      </c>
      <c r="G172" s="43" t="str">
        <f>INDEX(ATS!$B:$V,MATCH('2) Order Form'!$V172,ATS!$U:$U,0),6)</f>
        <v>ML</v>
      </c>
      <c r="H172" s="43">
        <f>IFERROR(VLOOKUP(C172,EAN!$K:$O,5,FALSE),0)</f>
        <v>1</v>
      </c>
      <c r="I172" s="59">
        <v>0</v>
      </c>
      <c r="J172" s="60">
        <f>IFERROR(VLOOKUP(V172,ATS!$U:$V,2,FALSE),0)</f>
        <v>0</v>
      </c>
      <c r="K172" s="29" t="str">
        <f t="shared" si="76"/>
        <v>0</v>
      </c>
      <c r="L172" s="29">
        <f>IFERROR(VLOOKUP(V172,ATS!$U:$W,3,FALSE),0)</f>
        <v>0</v>
      </c>
      <c r="M172" s="29" t="str">
        <f t="shared" si="77"/>
        <v>0</v>
      </c>
      <c r="N172" s="61">
        <v>0</v>
      </c>
      <c r="O172" s="62">
        <f t="shared" si="78"/>
        <v>0</v>
      </c>
      <c r="P172" s="63">
        <f>VLOOKUP($C172,Prices!$A$3:$R$1996,MATCH('2) Order Form'!P$8,Prices!$A$2:$R$2,0),FALSE)</f>
        <v>60</v>
      </c>
      <c r="Q172" s="64">
        <f>VLOOKUP($C172,Prices!$A$3:$R$1996,MATCH('2) Order Form'!Q$8,Prices!$A$2:$R$2,0),FALSE)</f>
        <v>119</v>
      </c>
      <c r="R172" s="65">
        <f t="shared" si="79"/>
        <v>0</v>
      </c>
      <c r="S172" s="66">
        <f t="shared" si="80"/>
        <v>0</v>
      </c>
      <c r="T172" s="64">
        <f t="shared" si="81"/>
        <v>0</v>
      </c>
      <c r="U172" s="97"/>
      <c r="V172" s="28">
        <v>7048652832603</v>
      </c>
      <c r="W172" s="25"/>
      <c r="X172" s="94">
        <f t="shared" si="62"/>
        <v>0</v>
      </c>
      <c r="Y172" s="70">
        <f t="shared" ca="1" si="63"/>
        <v>0</v>
      </c>
      <c r="Z172" s="70">
        <f t="shared" ca="1" si="64"/>
        <v>9</v>
      </c>
      <c r="AA172" s="70">
        <f t="shared" ca="1" si="65"/>
        <v>0</v>
      </c>
      <c r="AB172" s="70">
        <f t="shared" ca="1" si="66"/>
        <v>0</v>
      </c>
      <c r="AC172" s="91" t="str">
        <f t="shared" si="67"/>
        <v>840103Dirt Black</v>
      </c>
      <c r="AD172" s="91">
        <f t="shared" si="68"/>
        <v>840103</v>
      </c>
      <c r="AE172" s="71" t="str">
        <f>INDEX(ATS!$B:$V,MATCH('2) Order Form'!$V172,ATS!$U:$U,0),7)</f>
        <v>Active</v>
      </c>
    </row>
    <row r="173" spans="1:31" ht="16.5" customHeight="1">
      <c r="A173" s="5">
        <v>1</v>
      </c>
      <c r="B173" s="5" t="s">
        <v>80</v>
      </c>
      <c r="C173" s="5">
        <f>INDEX(ATS!$B:$V,MATCH('2) Order Form'!$V173,ATS!$U:$U,0),1)</f>
        <v>840103</v>
      </c>
      <c r="D173" s="5" t="str">
        <f>INDEX(ATS!$B:$V,MATCH('2) Order Form'!$V173,ATS!$U:$U,0),2)</f>
        <v>Winder Helmet</v>
      </c>
      <c r="E173" s="16" t="str">
        <f>INDEX(ATS!$B:$V,MATCH('2) Order Form'!$V173,ATS!$U:$U,0),4)</f>
        <v>DTBLK-LXL</v>
      </c>
      <c r="F173" s="16" t="str">
        <f>INDEX(ATS!$B:$V,MATCH('2) Order Form'!$V173,ATS!$U:$U,0),5)</f>
        <v>Dirt Black</v>
      </c>
      <c r="G173" s="43" t="str">
        <f>INDEX(ATS!$B:$V,MATCH('2) Order Form'!$V173,ATS!$U:$U,0),6)</f>
        <v>LXL</v>
      </c>
      <c r="H173" s="43">
        <f>IFERROR(VLOOKUP(C173,EAN!$K:$O,5,FALSE),0)</f>
        <v>1</v>
      </c>
      <c r="I173" s="59">
        <v>0</v>
      </c>
      <c r="J173" s="60">
        <f>IFERROR(VLOOKUP(V173,ATS!$U:$V,2,FALSE),0)</f>
        <v>8</v>
      </c>
      <c r="K173" s="29">
        <f t="shared" si="76"/>
        <v>8</v>
      </c>
      <c r="L173" s="29">
        <f>IFERROR(VLOOKUP(V173,ATS!$U:$W,3,FALSE),0)</f>
        <v>8</v>
      </c>
      <c r="M173" s="29">
        <f t="shared" si="77"/>
        <v>8</v>
      </c>
      <c r="N173" s="61">
        <v>0</v>
      </c>
      <c r="O173" s="62">
        <f t="shared" si="78"/>
        <v>0</v>
      </c>
      <c r="P173" s="63">
        <f>VLOOKUP($C173,Prices!$A$3:$R$1996,MATCH('2) Order Form'!P$8,Prices!$A$2:$R$2,0),FALSE)</f>
        <v>60</v>
      </c>
      <c r="Q173" s="64">
        <f>VLOOKUP($C173,Prices!$A$3:$R$1996,MATCH('2) Order Form'!Q$8,Prices!$A$2:$R$2,0),FALSE)</f>
        <v>119</v>
      </c>
      <c r="R173" s="65">
        <f t="shared" si="79"/>
        <v>0</v>
      </c>
      <c r="S173" s="66">
        <f t="shared" si="80"/>
        <v>0</v>
      </c>
      <c r="T173" s="64">
        <f t="shared" si="81"/>
        <v>0</v>
      </c>
      <c r="U173" s="97"/>
      <c r="V173" s="28">
        <v>7048652832597</v>
      </c>
      <c r="W173" s="25"/>
      <c r="X173" s="94">
        <f t="shared" si="62"/>
        <v>0</v>
      </c>
      <c r="Y173" s="70">
        <f t="shared" ca="1" si="63"/>
        <v>0</v>
      </c>
      <c r="Z173" s="70">
        <f t="shared" ca="1" si="64"/>
        <v>9</v>
      </c>
      <c r="AA173" s="70">
        <f t="shared" ca="1" si="65"/>
        <v>0</v>
      </c>
      <c r="AB173" s="70">
        <f t="shared" ca="1" si="66"/>
        <v>0</v>
      </c>
      <c r="AC173" s="91" t="str">
        <f t="shared" si="67"/>
        <v>840103Dirt Black</v>
      </c>
      <c r="AD173" s="91">
        <f t="shared" si="68"/>
        <v>840103</v>
      </c>
      <c r="AE173" s="71" t="str">
        <f>INDEX(ATS!$B:$V,MATCH('2) Order Form'!$V173,ATS!$U:$U,0),7)</f>
        <v>Active</v>
      </c>
    </row>
    <row r="174" spans="1:31" ht="16.5" customHeight="1">
      <c r="A174" s="5">
        <v>1</v>
      </c>
      <c r="B174" s="5" t="s">
        <v>80</v>
      </c>
      <c r="C174" s="5">
        <f>INDEX(ATS!$B:$V,MATCH('2) Order Form'!$V174,ATS!$U:$U,0),1)</f>
        <v>840103</v>
      </c>
      <c r="D174" s="5" t="str">
        <f>INDEX(ATS!$B:$V,MATCH('2) Order Form'!$V174,ATS!$U:$U,0),2)</f>
        <v>Winder Helmet</v>
      </c>
      <c r="E174" s="16" t="str">
        <f>INDEX(ATS!$B:$V,MATCH('2) Order Form'!$V174,ATS!$U:$U,0),4)</f>
        <v>MASEM-SM</v>
      </c>
      <c r="F174" s="16" t="str">
        <f>INDEX(ATS!$B:$V,MATCH('2) Order Form'!$V174,ATS!$U:$U,0),5)</f>
        <v>Matte Sea Metallic</v>
      </c>
      <c r="G174" s="43" t="str">
        <f>INDEX(ATS!$B:$V,MATCH('2) Order Form'!$V174,ATS!$U:$U,0),6)</f>
        <v>SM</v>
      </c>
      <c r="H174" s="43">
        <f>IFERROR(VLOOKUP(C174,EAN!$K:$O,5,FALSE),0)</f>
        <v>1</v>
      </c>
      <c r="I174" s="59">
        <v>0</v>
      </c>
      <c r="J174" s="60">
        <f>IFERROR(VLOOKUP(V174,ATS!$U:$V,2,FALSE),0)</f>
        <v>9</v>
      </c>
      <c r="K174" s="29">
        <f t="shared" si="76"/>
        <v>9</v>
      </c>
      <c r="L174" s="29">
        <f>IFERROR(VLOOKUP(V174,ATS!$U:$W,3,FALSE),0)</f>
        <v>9</v>
      </c>
      <c r="M174" s="29">
        <f t="shared" si="77"/>
        <v>9</v>
      </c>
      <c r="N174" s="61">
        <v>0</v>
      </c>
      <c r="O174" s="62">
        <f t="shared" si="78"/>
        <v>0</v>
      </c>
      <c r="P174" s="63">
        <f>VLOOKUP($C174,Prices!$A$3:$R$1996,MATCH('2) Order Form'!P$8,Prices!$A$2:$R$2,0),FALSE)</f>
        <v>60</v>
      </c>
      <c r="Q174" s="64">
        <f>VLOOKUP($C174,Prices!$A$3:$R$1996,MATCH('2) Order Form'!Q$8,Prices!$A$2:$R$2,0),FALSE)</f>
        <v>119</v>
      </c>
      <c r="R174" s="65">
        <f t="shared" si="79"/>
        <v>0</v>
      </c>
      <c r="S174" s="66">
        <f t="shared" si="80"/>
        <v>0</v>
      </c>
      <c r="T174" s="64">
        <f t="shared" si="81"/>
        <v>0</v>
      </c>
      <c r="U174" s="97"/>
      <c r="V174" s="28">
        <v>7048652832672</v>
      </c>
      <c r="W174" s="25"/>
      <c r="X174" s="94">
        <f t="shared" si="62"/>
        <v>0</v>
      </c>
      <c r="Y174" s="70">
        <f t="shared" ca="1" si="63"/>
        <v>0</v>
      </c>
      <c r="Z174" s="70">
        <f t="shared" ca="1" si="64"/>
        <v>9</v>
      </c>
      <c r="AA174" s="70">
        <f t="shared" ca="1" si="65"/>
        <v>0</v>
      </c>
      <c r="AB174" s="70">
        <f t="shared" ca="1" si="66"/>
        <v>1</v>
      </c>
      <c r="AC174" s="91" t="str">
        <f t="shared" si="67"/>
        <v>840103Matte Sea Metallic</v>
      </c>
      <c r="AD174" s="91">
        <f t="shared" si="68"/>
        <v>840103</v>
      </c>
      <c r="AE174" s="71" t="str">
        <f>INDEX(ATS!$B:$V,MATCH('2) Order Form'!$V174,ATS!$U:$U,0),7)</f>
        <v>Stock</v>
      </c>
    </row>
    <row r="175" spans="1:31" ht="16.5" customHeight="1">
      <c r="A175" s="5">
        <v>1</v>
      </c>
      <c r="B175" s="5" t="s">
        <v>80</v>
      </c>
      <c r="C175" s="5">
        <f>INDEX(ATS!$B:$V,MATCH('2) Order Form'!$V175,ATS!$U:$U,0),1)</f>
        <v>840103</v>
      </c>
      <c r="D175" s="5" t="str">
        <f>INDEX(ATS!$B:$V,MATCH('2) Order Form'!$V175,ATS!$U:$U,0),2)</f>
        <v>Winder Helmet</v>
      </c>
      <c r="E175" s="16" t="str">
        <f>INDEX(ATS!$B:$V,MATCH('2) Order Form'!$V175,ATS!$U:$U,0),4)</f>
        <v>MASEM-ML</v>
      </c>
      <c r="F175" s="16" t="str">
        <f>INDEX(ATS!$B:$V,MATCH('2) Order Form'!$V175,ATS!$U:$U,0),5)</f>
        <v>Matte Sea Metallic</v>
      </c>
      <c r="G175" s="43" t="str">
        <f>INDEX(ATS!$B:$V,MATCH('2) Order Form'!$V175,ATS!$U:$U,0),6)</f>
        <v>ML</v>
      </c>
      <c r="H175" s="43">
        <f>IFERROR(VLOOKUP(C175,EAN!$K:$O,5,FALSE),0)</f>
        <v>1</v>
      </c>
      <c r="I175" s="59">
        <v>0</v>
      </c>
      <c r="J175" s="60">
        <f>IFERROR(VLOOKUP(V175,ATS!$U:$V,2,FALSE),0)</f>
        <v>133</v>
      </c>
      <c r="K175" s="29" t="str">
        <f t="shared" si="76"/>
        <v>50+</v>
      </c>
      <c r="L175" s="29">
        <f>IFERROR(VLOOKUP(V175,ATS!$U:$W,3,FALSE),0)</f>
        <v>133</v>
      </c>
      <c r="M175" s="29" t="str">
        <f t="shared" si="77"/>
        <v>50+</v>
      </c>
      <c r="N175" s="61">
        <v>0</v>
      </c>
      <c r="O175" s="62">
        <f t="shared" si="78"/>
        <v>0</v>
      </c>
      <c r="P175" s="63">
        <f>VLOOKUP($C175,Prices!$A$3:$R$1996,MATCH('2) Order Form'!P$8,Prices!$A$2:$R$2,0),FALSE)</f>
        <v>60</v>
      </c>
      <c r="Q175" s="64">
        <f>VLOOKUP($C175,Prices!$A$3:$R$1996,MATCH('2) Order Form'!Q$8,Prices!$A$2:$R$2,0),FALSE)</f>
        <v>119</v>
      </c>
      <c r="R175" s="65">
        <f t="shared" si="79"/>
        <v>0</v>
      </c>
      <c r="S175" s="66">
        <f t="shared" si="80"/>
        <v>0</v>
      </c>
      <c r="T175" s="64">
        <f t="shared" si="81"/>
        <v>0</v>
      </c>
      <c r="U175" s="97"/>
      <c r="V175" s="28">
        <v>7048652832665</v>
      </c>
      <c r="W175" s="25"/>
      <c r="X175" s="94">
        <f t="shared" si="62"/>
        <v>0</v>
      </c>
      <c r="Y175" s="70">
        <f t="shared" ca="1" si="63"/>
        <v>0</v>
      </c>
      <c r="Z175" s="70">
        <f t="shared" ca="1" si="64"/>
        <v>9</v>
      </c>
      <c r="AA175" s="70">
        <f t="shared" ca="1" si="65"/>
        <v>0</v>
      </c>
      <c r="AB175" s="70">
        <f t="shared" ca="1" si="66"/>
        <v>0</v>
      </c>
      <c r="AC175" s="91" t="str">
        <f t="shared" si="67"/>
        <v>840103Matte Sea Metallic</v>
      </c>
      <c r="AD175" s="91">
        <f t="shared" si="68"/>
        <v>840103</v>
      </c>
      <c r="AE175" s="71" t="str">
        <f>INDEX(ATS!$B:$V,MATCH('2) Order Form'!$V175,ATS!$U:$U,0),7)</f>
        <v>Stock</v>
      </c>
    </row>
    <row r="176" spans="1:31" ht="16.5" customHeight="1">
      <c r="A176" s="5">
        <v>1</v>
      </c>
      <c r="B176" s="5" t="s">
        <v>80</v>
      </c>
      <c r="C176" s="5">
        <f>INDEX(ATS!$B:$V,MATCH('2) Order Form'!$V176,ATS!$U:$U,0),1)</f>
        <v>840103</v>
      </c>
      <c r="D176" s="5" t="str">
        <f>INDEX(ATS!$B:$V,MATCH('2) Order Form'!$V176,ATS!$U:$U,0),2)</f>
        <v>Winder Helmet</v>
      </c>
      <c r="E176" s="16" t="str">
        <f>INDEX(ATS!$B:$V,MATCH('2) Order Form'!$V176,ATS!$U:$U,0),4)</f>
        <v>MASEM-LXL</v>
      </c>
      <c r="F176" s="16" t="str">
        <f>INDEX(ATS!$B:$V,MATCH('2) Order Form'!$V176,ATS!$U:$U,0),5)</f>
        <v>Matte Sea Metallic</v>
      </c>
      <c r="G176" s="43" t="str">
        <f>INDEX(ATS!$B:$V,MATCH('2) Order Form'!$V176,ATS!$U:$U,0),6)</f>
        <v>LXL</v>
      </c>
      <c r="H176" s="43">
        <f>IFERROR(VLOOKUP(C176,EAN!$K:$O,5,FALSE),0)</f>
        <v>1</v>
      </c>
      <c r="I176" s="59">
        <v>0</v>
      </c>
      <c r="J176" s="60">
        <f>IFERROR(VLOOKUP(V176,ATS!$U:$V,2,FALSE),0)</f>
        <v>87</v>
      </c>
      <c r="K176" s="29" t="str">
        <f t="shared" si="76"/>
        <v>50+</v>
      </c>
      <c r="L176" s="29">
        <f>IFERROR(VLOOKUP(V176,ATS!$U:$W,3,FALSE),0)</f>
        <v>87</v>
      </c>
      <c r="M176" s="29" t="str">
        <f t="shared" si="77"/>
        <v>50+</v>
      </c>
      <c r="N176" s="61">
        <v>0</v>
      </c>
      <c r="O176" s="62">
        <f t="shared" si="78"/>
        <v>0</v>
      </c>
      <c r="P176" s="63">
        <f>VLOOKUP($C176,Prices!$A$3:$R$1996,MATCH('2) Order Form'!P$8,Prices!$A$2:$R$2,0),FALSE)</f>
        <v>60</v>
      </c>
      <c r="Q176" s="64">
        <f>VLOOKUP($C176,Prices!$A$3:$R$1996,MATCH('2) Order Form'!Q$8,Prices!$A$2:$R$2,0),FALSE)</f>
        <v>119</v>
      </c>
      <c r="R176" s="65">
        <f t="shared" si="79"/>
        <v>0</v>
      </c>
      <c r="S176" s="66">
        <f t="shared" si="80"/>
        <v>0</v>
      </c>
      <c r="T176" s="64">
        <f t="shared" si="81"/>
        <v>0</v>
      </c>
      <c r="U176" s="97"/>
      <c r="V176" s="28">
        <v>7048652832658</v>
      </c>
      <c r="W176" s="25"/>
      <c r="X176" s="94">
        <f t="shared" si="62"/>
        <v>0</v>
      </c>
      <c r="Y176" s="70">
        <f t="shared" ca="1" si="63"/>
        <v>0</v>
      </c>
      <c r="Z176" s="70">
        <f t="shared" ca="1" si="64"/>
        <v>9</v>
      </c>
      <c r="AA176" s="70">
        <f t="shared" ca="1" si="65"/>
        <v>0</v>
      </c>
      <c r="AB176" s="70">
        <f t="shared" ca="1" si="66"/>
        <v>0</v>
      </c>
      <c r="AC176" s="91" t="str">
        <f t="shared" si="67"/>
        <v>840103Matte Sea Metallic</v>
      </c>
      <c r="AD176" s="91">
        <f t="shared" si="68"/>
        <v>840103</v>
      </c>
      <c r="AE176" s="71" t="str">
        <f>INDEX(ATS!$B:$V,MATCH('2) Order Form'!$V176,ATS!$U:$U,0),7)</f>
        <v>Stock</v>
      </c>
    </row>
    <row r="177" spans="1:31" ht="16.5" customHeight="1">
      <c r="A177" s="5">
        <v>1</v>
      </c>
      <c r="B177" s="5" t="s">
        <v>80</v>
      </c>
      <c r="C177" s="5">
        <f>INDEX(ATS!$B:$V,MATCH('2) Order Form'!$V177,ATS!$U:$U,0),1)</f>
        <v>840103</v>
      </c>
      <c r="D177" s="5" t="str">
        <f>INDEX(ATS!$B:$V,MATCH('2) Order Form'!$V177,ATS!$U:$U,0),2)</f>
        <v>Winder Helmet</v>
      </c>
      <c r="E177" s="16" t="str">
        <f>INDEX(ATS!$B:$V,MATCH('2) Order Form'!$V177,ATS!$U:$U,0),4)</f>
        <v>MBRWH-SM</v>
      </c>
      <c r="F177" s="16" t="str">
        <f>INDEX(ATS!$B:$V,MATCH('2) Order Form'!$V177,ATS!$U:$U,0),5)</f>
        <v xml:space="preserve">Matte Bronco White </v>
      </c>
      <c r="G177" s="43" t="str">
        <f>INDEX(ATS!$B:$V,MATCH('2) Order Form'!$V177,ATS!$U:$U,0),6)</f>
        <v>SM</v>
      </c>
      <c r="H177" s="43">
        <f>IFERROR(VLOOKUP(C177,EAN!$K:$O,5,FALSE),0)</f>
        <v>1</v>
      </c>
      <c r="I177" s="59">
        <v>0</v>
      </c>
      <c r="J177" s="60">
        <f>IFERROR(VLOOKUP(V177,ATS!$U:$V,2,FALSE),0)</f>
        <v>53</v>
      </c>
      <c r="K177" s="29" t="str">
        <f t="shared" si="76"/>
        <v>50+</v>
      </c>
      <c r="L177" s="29">
        <f>IFERROR(VLOOKUP(V177,ATS!$U:$W,3,FALSE),0)</f>
        <v>53</v>
      </c>
      <c r="M177" s="29" t="str">
        <f t="shared" si="77"/>
        <v>50+</v>
      </c>
      <c r="N177" s="61">
        <v>0</v>
      </c>
      <c r="O177" s="62">
        <f t="shared" si="78"/>
        <v>0</v>
      </c>
      <c r="P177" s="63">
        <f>VLOOKUP($C177,Prices!$A$3:$R$1996,MATCH('2) Order Form'!P$8,Prices!$A$2:$R$2,0),FALSE)</f>
        <v>60</v>
      </c>
      <c r="Q177" s="64">
        <f>VLOOKUP($C177,Prices!$A$3:$R$1996,MATCH('2) Order Form'!Q$8,Prices!$A$2:$R$2,0),FALSE)</f>
        <v>119</v>
      </c>
      <c r="R177" s="65">
        <f t="shared" si="79"/>
        <v>0</v>
      </c>
      <c r="S177" s="66">
        <f t="shared" si="80"/>
        <v>0</v>
      </c>
      <c r="T177" s="64">
        <f t="shared" si="81"/>
        <v>0</v>
      </c>
      <c r="U177" s="97"/>
      <c r="V177" s="28">
        <v>7048652832702</v>
      </c>
      <c r="W177" s="25"/>
      <c r="X177" s="94">
        <f t="shared" si="62"/>
        <v>0</v>
      </c>
      <c r="Y177" s="70">
        <f t="shared" ca="1" si="63"/>
        <v>0</v>
      </c>
      <c r="Z177" s="70">
        <f t="shared" ca="1" si="64"/>
        <v>9</v>
      </c>
      <c r="AA177" s="70">
        <f t="shared" ca="1" si="65"/>
        <v>0</v>
      </c>
      <c r="AB177" s="70">
        <f t="shared" ca="1" si="66"/>
        <v>1</v>
      </c>
      <c r="AC177" s="91" t="str">
        <f t="shared" si="67"/>
        <v xml:space="preserve">840103Matte Bronco White </v>
      </c>
      <c r="AD177" s="91">
        <f t="shared" si="68"/>
        <v>840103</v>
      </c>
      <c r="AE177" s="71" t="str">
        <f>INDEX(ATS!$B:$V,MATCH('2) Order Form'!$V177,ATS!$U:$U,0),7)</f>
        <v>Active</v>
      </c>
    </row>
    <row r="178" spans="1:31" ht="16.5" customHeight="1">
      <c r="A178" s="5">
        <v>1</v>
      </c>
      <c r="B178" s="5" t="s">
        <v>80</v>
      </c>
      <c r="C178" s="5">
        <f>INDEX(ATS!$B:$V,MATCH('2) Order Form'!$V178,ATS!$U:$U,0),1)</f>
        <v>840103</v>
      </c>
      <c r="D178" s="5" t="str">
        <f>INDEX(ATS!$B:$V,MATCH('2) Order Form'!$V178,ATS!$U:$U,0),2)</f>
        <v>Winder Helmet</v>
      </c>
      <c r="E178" s="16" t="str">
        <f>INDEX(ATS!$B:$V,MATCH('2) Order Form'!$V178,ATS!$U:$U,0),4)</f>
        <v>MBRWH-ML</v>
      </c>
      <c r="F178" s="16" t="str">
        <f>INDEX(ATS!$B:$V,MATCH('2) Order Form'!$V178,ATS!$U:$U,0),5)</f>
        <v xml:space="preserve">Matte Bronco White </v>
      </c>
      <c r="G178" s="43" t="str">
        <f>INDEX(ATS!$B:$V,MATCH('2) Order Form'!$V178,ATS!$U:$U,0),6)</f>
        <v>ML</v>
      </c>
      <c r="H178" s="43">
        <f>IFERROR(VLOOKUP(C178,EAN!$K:$O,5,FALSE),0)</f>
        <v>1</v>
      </c>
      <c r="I178" s="59">
        <v>0</v>
      </c>
      <c r="J178" s="60">
        <f>IFERROR(VLOOKUP(V178,ATS!$U:$V,2,FALSE),0)</f>
        <v>81</v>
      </c>
      <c r="K178" s="29" t="str">
        <f t="shared" si="76"/>
        <v>50+</v>
      </c>
      <c r="L178" s="29">
        <f>IFERROR(VLOOKUP(V178,ATS!$U:$W,3,FALSE),0)</f>
        <v>81</v>
      </c>
      <c r="M178" s="29" t="str">
        <f t="shared" si="77"/>
        <v>50+</v>
      </c>
      <c r="N178" s="61">
        <v>0</v>
      </c>
      <c r="O178" s="62">
        <f t="shared" si="78"/>
        <v>0</v>
      </c>
      <c r="P178" s="63">
        <f>VLOOKUP($C178,Prices!$A$3:$R$1996,MATCH('2) Order Form'!P$8,Prices!$A$2:$R$2,0),FALSE)</f>
        <v>60</v>
      </c>
      <c r="Q178" s="64">
        <f>VLOOKUP($C178,Prices!$A$3:$R$1996,MATCH('2) Order Form'!Q$8,Prices!$A$2:$R$2,0),FALSE)</f>
        <v>119</v>
      </c>
      <c r="R178" s="65">
        <f t="shared" si="79"/>
        <v>0</v>
      </c>
      <c r="S178" s="66">
        <f t="shared" si="80"/>
        <v>0</v>
      </c>
      <c r="T178" s="64">
        <f t="shared" si="81"/>
        <v>0</v>
      </c>
      <c r="U178" s="97"/>
      <c r="V178" s="28">
        <v>7048652832696</v>
      </c>
      <c r="W178" s="25"/>
      <c r="X178" s="94">
        <f t="shared" si="62"/>
        <v>0</v>
      </c>
      <c r="Y178" s="70">
        <f t="shared" ca="1" si="63"/>
        <v>0</v>
      </c>
      <c r="Z178" s="70">
        <f t="shared" ca="1" si="64"/>
        <v>9</v>
      </c>
      <c r="AA178" s="70">
        <f t="shared" ca="1" si="65"/>
        <v>0</v>
      </c>
      <c r="AB178" s="70">
        <f t="shared" ca="1" si="66"/>
        <v>0</v>
      </c>
      <c r="AC178" s="91" t="str">
        <f t="shared" si="67"/>
        <v xml:space="preserve">840103Matte Bronco White </v>
      </c>
      <c r="AD178" s="91">
        <f t="shared" si="68"/>
        <v>840103</v>
      </c>
      <c r="AE178" s="71" t="str">
        <f>INDEX(ATS!$B:$V,MATCH('2) Order Form'!$V178,ATS!$U:$U,0),7)</f>
        <v>Active</v>
      </c>
    </row>
    <row r="179" spans="1:31" ht="16.5" customHeight="1">
      <c r="A179" s="5">
        <v>1</v>
      </c>
      <c r="B179" s="5" t="s">
        <v>80</v>
      </c>
      <c r="C179" s="5">
        <f>INDEX(ATS!$B:$V,MATCH('2) Order Form'!$V179,ATS!$U:$U,0),1)</f>
        <v>840103</v>
      </c>
      <c r="D179" s="5" t="str">
        <f>INDEX(ATS!$B:$V,MATCH('2) Order Form'!$V179,ATS!$U:$U,0),2)</f>
        <v>Winder Helmet</v>
      </c>
      <c r="E179" s="16" t="str">
        <f>INDEX(ATS!$B:$V,MATCH('2) Order Form'!$V179,ATS!$U:$U,0),4)</f>
        <v>MBRWH-LXL</v>
      </c>
      <c r="F179" s="16" t="str">
        <f>INDEX(ATS!$B:$V,MATCH('2) Order Form'!$V179,ATS!$U:$U,0),5)</f>
        <v xml:space="preserve">Matte Bronco White </v>
      </c>
      <c r="G179" s="43" t="str">
        <f>INDEX(ATS!$B:$V,MATCH('2) Order Form'!$V179,ATS!$U:$U,0),6)</f>
        <v>LXL</v>
      </c>
      <c r="H179" s="43">
        <f>IFERROR(VLOOKUP(C179,EAN!$K:$O,5,FALSE),0)</f>
        <v>1</v>
      </c>
      <c r="I179" s="59">
        <v>0</v>
      </c>
      <c r="J179" s="60">
        <f>IFERROR(VLOOKUP(V179,ATS!$U:$V,2,FALSE),0)</f>
        <v>89</v>
      </c>
      <c r="K179" s="29" t="str">
        <f t="shared" si="76"/>
        <v>50+</v>
      </c>
      <c r="L179" s="29">
        <f>IFERROR(VLOOKUP(V179,ATS!$U:$W,3,FALSE),0)</f>
        <v>89</v>
      </c>
      <c r="M179" s="29" t="str">
        <f t="shared" si="77"/>
        <v>50+</v>
      </c>
      <c r="N179" s="61">
        <v>0</v>
      </c>
      <c r="O179" s="62">
        <f t="shared" si="78"/>
        <v>0</v>
      </c>
      <c r="P179" s="63">
        <f>VLOOKUP($C179,Prices!$A$3:$R$1996,MATCH('2) Order Form'!P$8,Prices!$A$2:$R$2,0),FALSE)</f>
        <v>60</v>
      </c>
      <c r="Q179" s="64">
        <f>VLOOKUP($C179,Prices!$A$3:$R$1996,MATCH('2) Order Form'!Q$8,Prices!$A$2:$R$2,0),FALSE)</f>
        <v>119</v>
      </c>
      <c r="R179" s="65">
        <f t="shared" si="79"/>
        <v>0</v>
      </c>
      <c r="S179" s="66">
        <f t="shared" si="80"/>
        <v>0</v>
      </c>
      <c r="T179" s="64">
        <f t="shared" si="81"/>
        <v>0</v>
      </c>
      <c r="U179" s="97"/>
      <c r="V179" s="28">
        <v>7048652832689</v>
      </c>
      <c r="W179" s="25"/>
      <c r="X179" s="94">
        <f t="shared" si="62"/>
        <v>0</v>
      </c>
      <c r="Y179" s="70">
        <f t="shared" ca="1" si="63"/>
        <v>0</v>
      </c>
      <c r="Z179" s="70">
        <f t="shared" ca="1" si="64"/>
        <v>9</v>
      </c>
      <c r="AA179" s="70">
        <f t="shared" ca="1" si="65"/>
        <v>0</v>
      </c>
      <c r="AB179" s="70">
        <f t="shared" ca="1" si="66"/>
        <v>0</v>
      </c>
      <c r="AC179" s="91" t="str">
        <f t="shared" si="67"/>
        <v xml:space="preserve">840103Matte Bronco White </v>
      </c>
      <c r="AD179" s="91">
        <f t="shared" si="68"/>
        <v>840103</v>
      </c>
      <c r="AE179" s="71" t="str">
        <f>INDEX(ATS!$B:$V,MATCH('2) Order Form'!$V179,ATS!$U:$U,0),7)</f>
        <v>Active</v>
      </c>
    </row>
    <row r="180" spans="1:31" ht="16.5" customHeight="1">
      <c r="A180" s="5">
        <v>1</v>
      </c>
      <c r="B180" s="5" t="s">
        <v>80</v>
      </c>
      <c r="C180" s="5">
        <f>INDEX(ATS!$B:$V,MATCH('2) Order Form'!$V180,ATS!$U:$U,0),1)</f>
        <v>840103</v>
      </c>
      <c r="D180" s="5" t="str">
        <f>INDEX(ATS!$B:$V,MATCH('2) Order Form'!$V180,ATS!$U:$U,0),2)</f>
        <v>Winder Helmet</v>
      </c>
      <c r="E180" s="16" t="str">
        <f>INDEX(ATS!$B:$V,MATCH('2) Order Form'!$V180,ATS!$U:$U,0),4)</f>
        <v>MBUOE-SM</v>
      </c>
      <c r="F180" s="16" t="str">
        <f>INDEX(ATS!$B:$V,MATCH('2) Order Form'!$V180,ATS!$U:$U,0),5)</f>
        <v xml:space="preserve">Matte Burning Orange </v>
      </c>
      <c r="G180" s="43" t="str">
        <f>INDEX(ATS!$B:$V,MATCH('2) Order Form'!$V180,ATS!$U:$U,0),6)</f>
        <v>SM</v>
      </c>
      <c r="H180" s="43">
        <f>IFERROR(VLOOKUP(C180,EAN!$K:$O,5,FALSE),0)</f>
        <v>1</v>
      </c>
      <c r="I180" s="59">
        <v>0</v>
      </c>
      <c r="J180" s="60">
        <f>IFERROR(VLOOKUP(V180,ATS!$U:$V,2,FALSE),0)</f>
        <v>0</v>
      </c>
      <c r="K180" s="29" t="str">
        <f t="shared" si="76"/>
        <v>0</v>
      </c>
      <c r="L180" s="29">
        <f>IFERROR(VLOOKUP(V180,ATS!$U:$W,3,FALSE),0)</f>
        <v>0</v>
      </c>
      <c r="M180" s="29" t="str">
        <f t="shared" si="77"/>
        <v>0</v>
      </c>
      <c r="N180" s="61">
        <v>0</v>
      </c>
      <c r="O180" s="62">
        <f t="shared" si="78"/>
        <v>0</v>
      </c>
      <c r="P180" s="63">
        <f>VLOOKUP($C180,Prices!$A$3:$R$1996,MATCH('2) Order Form'!P$8,Prices!$A$2:$R$2,0),FALSE)</f>
        <v>60</v>
      </c>
      <c r="Q180" s="64">
        <f>VLOOKUP($C180,Prices!$A$3:$R$1996,MATCH('2) Order Form'!Q$8,Prices!$A$2:$R$2,0),FALSE)</f>
        <v>119</v>
      </c>
      <c r="R180" s="65">
        <f t="shared" si="79"/>
        <v>0</v>
      </c>
      <c r="S180" s="66">
        <f t="shared" si="80"/>
        <v>0</v>
      </c>
      <c r="T180" s="64">
        <f t="shared" si="81"/>
        <v>0</v>
      </c>
      <c r="U180" s="97"/>
      <c r="V180" s="28">
        <v>7048652832733</v>
      </c>
      <c r="W180" s="25"/>
      <c r="X180" s="94">
        <f t="shared" si="62"/>
        <v>0</v>
      </c>
      <c r="Y180" s="70">
        <f t="shared" ca="1" si="63"/>
        <v>0</v>
      </c>
      <c r="Z180" s="70">
        <f t="shared" ca="1" si="64"/>
        <v>9</v>
      </c>
      <c r="AA180" s="70">
        <f t="shared" ca="1" si="65"/>
        <v>0</v>
      </c>
      <c r="AB180" s="70">
        <f t="shared" ca="1" si="66"/>
        <v>1</v>
      </c>
      <c r="AC180" s="91" t="str">
        <f t="shared" si="67"/>
        <v xml:space="preserve">840103Matte Burning Orange </v>
      </c>
      <c r="AD180" s="91">
        <f t="shared" si="68"/>
        <v>840103</v>
      </c>
      <c r="AE180" s="71" t="str">
        <f>INDEX(ATS!$B:$V,MATCH('2) Order Form'!$V180,ATS!$U:$U,0),7)</f>
        <v>Stock</v>
      </c>
    </row>
    <row r="181" spans="1:31" ht="16.5" customHeight="1">
      <c r="A181" s="5">
        <v>1</v>
      </c>
      <c r="B181" s="5" t="s">
        <v>80</v>
      </c>
      <c r="C181" s="5">
        <f>INDEX(ATS!$B:$V,MATCH('2) Order Form'!$V181,ATS!$U:$U,0),1)</f>
        <v>840103</v>
      </c>
      <c r="D181" s="5" t="str">
        <f>INDEX(ATS!$B:$V,MATCH('2) Order Form'!$V181,ATS!$U:$U,0),2)</f>
        <v>Winder Helmet</v>
      </c>
      <c r="E181" s="16" t="str">
        <f>INDEX(ATS!$B:$V,MATCH('2) Order Form'!$V181,ATS!$U:$U,0),4)</f>
        <v>MBUOE-ML</v>
      </c>
      <c r="F181" s="16" t="str">
        <f>INDEX(ATS!$B:$V,MATCH('2) Order Form'!$V181,ATS!$U:$U,0),5)</f>
        <v xml:space="preserve">Matte Burning Orange </v>
      </c>
      <c r="G181" s="43" t="str">
        <f>INDEX(ATS!$B:$V,MATCH('2) Order Form'!$V181,ATS!$U:$U,0),6)</f>
        <v>ML</v>
      </c>
      <c r="H181" s="43">
        <f>IFERROR(VLOOKUP(C181,EAN!$K:$O,5,FALSE),0)</f>
        <v>1</v>
      </c>
      <c r="I181" s="59">
        <v>0</v>
      </c>
      <c r="J181" s="60">
        <f>IFERROR(VLOOKUP(V181,ATS!$U:$V,2,FALSE),0)</f>
        <v>24</v>
      </c>
      <c r="K181" s="29">
        <f t="shared" si="76"/>
        <v>24</v>
      </c>
      <c r="L181" s="29">
        <f>IFERROR(VLOOKUP(V181,ATS!$U:$W,3,FALSE),0)</f>
        <v>24</v>
      </c>
      <c r="M181" s="29">
        <f t="shared" si="77"/>
        <v>24</v>
      </c>
      <c r="N181" s="61">
        <v>0</v>
      </c>
      <c r="O181" s="62">
        <f t="shared" si="78"/>
        <v>0</v>
      </c>
      <c r="P181" s="63">
        <f>VLOOKUP($C181,Prices!$A$3:$R$1996,MATCH('2) Order Form'!P$8,Prices!$A$2:$R$2,0),FALSE)</f>
        <v>60</v>
      </c>
      <c r="Q181" s="64">
        <f>VLOOKUP($C181,Prices!$A$3:$R$1996,MATCH('2) Order Form'!Q$8,Prices!$A$2:$R$2,0),FALSE)</f>
        <v>119</v>
      </c>
      <c r="R181" s="65">
        <f t="shared" si="79"/>
        <v>0</v>
      </c>
      <c r="S181" s="66">
        <f t="shared" si="80"/>
        <v>0</v>
      </c>
      <c r="T181" s="64">
        <f t="shared" si="81"/>
        <v>0</v>
      </c>
      <c r="U181" s="97"/>
      <c r="V181" s="28">
        <v>7048652832726</v>
      </c>
      <c r="W181" s="25"/>
      <c r="X181" s="94">
        <f t="shared" si="62"/>
        <v>0</v>
      </c>
      <c r="Y181" s="70">
        <f t="shared" ca="1" si="63"/>
        <v>0</v>
      </c>
      <c r="Z181" s="70">
        <f t="shared" ca="1" si="64"/>
        <v>9</v>
      </c>
      <c r="AA181" s="70">
        <f t="shared" ca="1" si="65"/>
        <v>0</v>
      </c>
      <c r="AB181" s="70">
        <f t="shared" ca="1" si="66"/>
        <v>0</v>
      </c>
      <c r="AC181" s="91" t="str">
        <f t="shared" si="67"/>
        <v xml:space="preserve">840103Matte Burning Orange </v>
      </c>
      <c r="AD181" s="91">
        <f t="shared" si="68"/>
        <v>840103</v>
      </c>
      <c r="AE181" s="71" t="str">
        <f>INDEX(ATS!$B:$V,MATCH('2) Order Form'!$V181,ATS!$U:$U,0),7)</f>
        <v>Stock</v>
      </c>
    </row>
    <row r="182" spans="1:31" ht="16.5" customHeight="1">
      <c r="A182" s="5">
        <v>1</v>
      </c>
      <c r="B182" s="5" t="s">
        <v>80</v>
      </c>
      <c r="C182" s="5">
        <f>INDEX(ATS!$B:$V,MATCH('2) Order Form'!$V182,ATS!$U:$U,0),1)</f>
        <v>840103</v>
      </c>
      <c r="D182" s="5" t="str">
        <f>INDEX(ATS!$B:$V,MATCH('2) Order Form'!$V182,ATS!$U:$U,0),2)</f>
        <v>Winder Helmet</v>
      </c>
      <c r="E182" s="16" t="str">
        <f>INDEX(ATS!$B:$V,MATCH('2) Order Form'!$V182,ATS!$U:$U,0),4)</f>
        <v>MBUOE-LXL</v>
      </c>
      <c r="F182" s="16" t="str">
        <f>INDEX(ATS!$B:$V,MATCH('2) Order Form'!$V182,ATS!$U:$U,0),5)</f>
        <v xml:space="preserve">Matte Burning Orange </v>
      </c>
      <c r="G182" s="43" t="str">
        <f>INDEX(ATS!$B:$V,MATCH('2) Order Form'!$V182,ATS!$U:$U,0),6)</f>
        <v>LXL</v>
      </c>
      <c r="H182" s="43">
        <f>IFERROR(VLOOKUP(C182,EAN!$K:$O,5,FALSE),0)</f>
        <v>1</v>
      </c>
      <c r="I182" s="59">
        <v>0</v>
      </c>
      <c r="J182" s="60">
        <f>IFERROR(VLOOKUP(V182,ATS!$U:$V,2,FALSE),0)</f>
        <v>49</v>
      </c>
      <c r="K182" s="29">
        <f t="shared" si="76"/>
        <v>49</v>
      </c>
      <c r="L182" s="29">
        <f>IFERROR(VLOOKUP(V182,ATS!$U:$W,3,FALSE),0)</f>
        <v>49</v>
      </c>
      <c r="M182" s="29">
        <f t="shared" si="77"/>
        <v>49</v>
      </c>
      <c r="N182" s="61">
        <v>0</v>
      </c>
      <c r="O182" s="62">
        <f t="shared" si="78"/>
        <v>0</v>
      </c>
      <c r="P182" s="63">
        <f>VLOOKUP($C182,Prices!$A$3:$R$1996,MATCH('2) Order Form'!P$8,Prices!$A$2:$R$2,0),FALSE)</f>
        <v>60</v>
      </c>
      <c r="Q182" s="64">
        <f>VLOOKUP($C182,Prices!$A$3:$R$1996,MATCH('2) Order Form'!Q$8,Prices!$A$2:$R$2,0),FALSE)</f>
        <v>119</v>
      </c>
      <c r="R182" s="65">
        <f t="shared" si="79"/>
        <v>0</v>
      </c>
      <c r="S182" s="66">
        <f t="shared" si="80"/>
        <v>0</v>
      </c>
      <c r="T182" s="64">
        <f t="shared" si="81"/>
        <v>0</v>
      </c>
      <c r="U182" s="97"/>
      <c r="V182" s="28">
        <v>7048652832719</v>
      </c>
      <c r="W182" s="25"/>
      <c r="X182" s="94">
        <f t="shared" si="62"/>
        <v>0</v>
      </c>
      <c r="Y182" s="70">
        <f t="shared" ca="1" si="63"/>
        <v>0</v>
      </c>
      <c r="Z182" s="70">
        <f t="shared" ca="1" si="64"/>
        <v>9</v>
      </c>
      <c r="AA182" s="70">
        <f t="shared" ca="1" si="65"/>
        <v>0</v>
      </c>
      <c r="AB182" s="70">
        <f t="shared" ca="1" si="66"/>
        <v>0</v>
      </c>
      <c r="AC182" s="91" t="str">
        <f t="shared" si="67"/>
        <v xml:space="preserve">840103Matte Burning Orange </v>
      </c>
      <c r="AD182" s="91">
        <f t="shared" si="68"/>
        <v>840103</v>
      </c>
      <c r="AE182" s="71" t="str">
        <f>INDEX(ATS!$B:$V,MATCH('2) Order Form'!$V182,ATS!$U:$U,0),7)</f>
        <v>Stock</v>
      </c>
    </row>
    <row r="183" spans="1:31" ht="16.5" customHeight="1">
      <c r="A183" s="5">
        <v>1</v>
      </c>
      <c r="B183" s="5" t="s">
        <v>80</v>
      </c>
      <c r="C183" s="5">
        <f>INDEX(ATS!$B:$V,MATCH('2) Order Form'!$V183,ATS!$U:$U,0),1)</f>
        <v>840103</v>
      </c>
      <c r="D183" s="5" t="str">
        <f>INDEX(ATS!$B:$V,MATCH('2) Order Form'!$V183,ATS!$U:$U,0),2)</f>
        <v>Winder Helmet</v>
      </c>
      <c r="E183" s="16" t="str">
        <f>INDEX(ATS!$B:$V,MATCH('2) Order Form'!$V183,ATS!$U:$U,0),4)</f>
        <v>MTURQ-SM</v>
      </c>
      <c r="F183" s="16" t="str">
        <f>INDEX(ATS!$B:$V,MATCH('2) Order Form'!$V183,ATS!$U:$U,0),5)</f>
        <v>Misty Turquoise</v>
      </c>
      <c r="G183" s="43" t="str">
        <f>INDEX(ATS!$B:$V,MATCH('2) Order Form'!$V183,ATS!$U:$U,0),6)</f>
        <v>SM</v>
      </c>
      <c r="H183" s="43">
        <f>IFERROR(VLOOKUP(C183,EAN!$K:$O,5,FALSE),0)</f>
        <v>1</v>
      </c>
      <c r="I183" s="59">
        <v>0</v>
      </c>
      <c r="J183" s="60">
        <f>IFERROR(VLOOKUP(V183,ATS!$U:$V,2,FALSE),0)</f>
        <v>35</v>
      </c>
      <c r="K183" s="29">
        <f t="shared" si="76"/>
        <v>35</v>
      </c>
      <c r="L183" s="29">
        <f>IFERROR(VLOOKUP(V183,ATS!$U:$W,3,FALSE),0)</f>
        <v>35</v>
      </c>
      <c r="M183" s="29">
        <f t="shared" si="77"/>
        <v>35</v>
      </c>
      <c r="N183" s="61">
        <v>0</v>
      </c>
      <c r="O183" s="62">
        <f t="shared" si="78"/>
        <v>0</v>
      </c>
      <c r="P183" s="63">
        <f>VLOOKUP($C183,Prices!$A$3:$R$1996,MATCH('2) Order Form'!P$8,Prices!$A$2:$R$2,0),FALSE)</f>
        <v>60</v>
      </c>
      <c r="Q183" s="64">
        <f>VLOOKUP($C183,Prices!$A$3:$R$1996,MATCH('2) Order Form'!Q$8,Prices!$A$2:$R$2,0),FALSE)</f>
        <v>119</v>
      </c>
      <c r="R183" s="65">
        <f t="shared" si="79"/>
        <v>0</v>
      </c>
      <c r="S183" s="66">
        <f t="shared" si="80"/>
        <v>0</v>
      </c>
      <c r="T183" s="64">
        <f t="shared" si="81"/>
        <v>0</v>
      </c>
      <c r="U183" s="97"/>
      <c r="V183" s="28">
        <v>7048652966568</v>
      </c>
      <c r="W183" s="25"/>
      <c r="X183" s="94">
        <f t="shared" si="62"/>
        <v>0</v>
      </c>
      <c r="Y183" s="70">
        <f t="shared" ca="1" si="63"/>
        <v>0</v>
      </c>
      <c r="Z183" s="70">
        <f t="shared" ca="1" si="64"/>
        <v>9</v>
      </c>
      <c r="AA183" s="70">
        <f t="shared" ca="1" si="65"/>
        <v>0</v>
      </c>
      <c r="AB183" s="70">
        <f t="shared" ca="1" si="66"/>
        <v>1</v>
      </c>
      <c r="AC183" s="91" t="str">
        <f t="shared" si="67"/>
        <v>840103Misty Turquoise</v>
      </c>
      <c r="AD183" s="91">
        <f t="shared" si="68"/>
        <v>840103</v>
      </c>
      <c r="AE183" s="71" t="str">
        <f>INDEX(ATS!$B:$V,MATCH('2) Order Form'!$V183,ATS!$U:$U,0),7)</f>
        <v>Stock</v>
      </c>
    </row>
    <row r="184" spans="1:31" ht="16.5" customHeight="1">
      <c r="A184" s="5">
        <v>1</v>
      </c>
      <c r="B184" s="5" t="s">
        <v>80</v>
      </c>
      <c r="C184" s="5">
        <f>INDEX(ATS!$B:$V,MATCH('2) Order Form'!$V184,ATS!$U:$U,0),1)</f>
        <v>840103</v>
      </c>
      <c r="D184" s="5" t="str">
        <f>INDEX(ATS!$B:$V,MATCH('2) Order Form'!$V184,ATS!$U:$U,0),2)</f>
        <v>Winder Helmet</v>
      </c>
      <c r="E184" s="16" t="str">
        <f>INDEX(ATS!$B:$V,MATCH('2) Order Form'!$V184,ATS!$U:$U,0),4)</f>
        <v>MTURQ-ML</v>
      </c>
      <c r="F184" s="16" t="str">
        <f>INDEX(ATS!$B:$V,MATCH('2) Order Form'!$V184,ATS!$U:$U,0),5)</f>
        <v>Misty Turquoise</v>
      </c>
      <c r="G184" s="43" t="str">
        <f>INDEX(ATS!$B:$V,MATCH('2) Order Form'!$V184,ATS!$U:$U,0),6)</f>
        <v>ML</v>
      </c>
      <c r="H184" s="43">
        <f>IFERROR(VLOOKUP(C184,EAN!$K:$O,5,FALSE),0)</f>
        <v>1</v>
      </c>
      <c r="I184" s="59">
        <v>0</v>
      </c>
      <c r="J184" s="60">
        <f>IFERROR(VLOOKUP(V184,ATS!$U:$V,2,FALSE),0)</f>
        <v>40</v>
      </c>
      <c r="K184" s="29">
        <f t="shared" si="76"/>
        <v>40</v>
      </c>
      <c r="L184" s="29">
        <f>IFERROR(VLOOKUP(V184,ATS!$U:$W,3,FALSE),0)</f>
        <v>40</v>
      </c>
      <c r="M184" s="29">
        <f t="shared" si="77"/>
        <v>40</v>
      </c>
      <c r="N184" s="61">
        <v>0</v>
      </c>
      <c r="O184" s="62">
        <f t="shared" si="78"/>
        <v>0</v>
      </c>
      <c r="P184" s="63">
        <f>VLOOKUP($C184,Prices!$A$3:$R$1996,MATCH('2) Order Form'!P$8,Prices!$A$2:$R$2,0),FALSE)</f>
        <v>60</v>
      </c>
      <c r="Q184" s="64">
        <f>VLOOKUP($C184,Prices!$A$3:$R$1996,MATCH('2) Order Form'!Q$8,Prices!$A$2:$R$2,0),FALSE)</f>
        <v>119</v>
      </c>
      <c r="R184" s="65">
        <f t="shared" si="79"/>
        <v>0</v>
      </c>
      <c r="S184" s="66">
        <f t="shared" si="80"/>
        <v>0</v>
      </c>
      <c r="T184" s="64">
        <f t="shared" si="81"/>
        <v>0</v>
      </c>
      <c r="U184" s="97"/>
      <c r="V184" s="28">
        <v>7048652966551</v>
      </c>
      <c r="W184" s="25"/>
      <c r="X184" s="94">
        <f t="shared" si="62"/>
        <v>0</v>
      </c>
      <c r="Y184" s="70">
        <f t="shared" ca="1" si="63"/>
        <v>0</v>
      </c>
      <c r="Z184" s="70">
        <f t="shared" ca="1" si="64"/>
        <v>9</v>
      </c>
      <c r="AA184" s="70">
        <f t="shared" ca="1" si="65"/>
        <v>0</v>
      </c>
      <c r="AB184" s="70">
        <f t="shared" ca="1" si="66"/>
        <v>0</v>
      </c>
      <c r="AC184" s="91" t="str">
        <f t="shared" si="67"/>
        <v>840103Misty Turquoise</v>
      </c>
      <c r="AD184" s="91">
        <f t="shared" si="68"/>
        <v>840103</v>
      </c>
      <c r="AE184" s="71" t="str">
        <f>INDEX(ATS!$B:$V,MATCH('2) Order Form'!$V184,ATS!$U:$U,0),7)</f>
        <v>Stock</v>
      </c>
    </row>
    <row r="185" spans="1:31" ht="16.5" customHeight="1">
      <c r="A185" s="5">
        <v>1</v>
      </c>
      <c r="B185" s="5" t="s">
        <v>80</v>
      </c>
      <c r="C185" s="5">
        <f>INDEX(ATS!$B:$V,MATCH('2) Order Form'!$V185,ATS!$U:$U,0),1)</f>
        <v>840103</v>
      </c>
      <c r="D185" s="5" t="str">
        <f>INDEX(ATS!$B:$V,MATCH('2) Order Form'!$V185,ATS!$U:$U,0),2)</f>
        <v>Winder Helmet</v>
      </c>
      <c r="E185" s="16" t="str">
        <f>INDEX(ATS!$B:$V,MATCH('2) Order Form'!$V185,ATS!$U:$U,0),4)</f>
        <v>MTURQ-LXL</v>
      </c>
      <c r="F185" s="16" t="str">
        <f>INDEX(ATS!$B:$V,MATCH('2) Order Form'!$V185,ATS!$U:$U,0),5)</f>
        <v>Misty Turquoise</v>
      </c>
      <c r="G185" s="43" t="str">
        <f>INDEX(ATS!$B:$V,MATCH('2) Order Form'!$V185,ATS!$U:$U,0),6)</f>
        <v>LXL</v>
      </c>
      <c r="H185" s="43">
        <f>IFERROR(VLOOKUP(C185,EAN!$K:$O,5,FALSE),0)</f>
        <v>1</v>
      </c>
      <c r="I185" s="59">
        <v>0</v>
      </c>
      <c r="J185" s="60">
        <f>IFERROR(VLOOKUP(V185,ATS!$U:$V,2,FALSE),0)</f>
        <v>47</v>
      </c>
      <c r="K185" s="29">
        <f t="shared" si="76"/>
        <v>47</v>
      </c>
      <c r="L185" s="29">
        <f>IFERROR(VLOOKUP(V185,ATS!$U:$W,3,FALSE),0)</f>
        <v>47</v>
      </c>
      <c r="M185" s="29">
        <f t="shared" si="77"/>
        <v>47</v>
      </c>
      <c r="N185" s="61">
        <v>0</v>
      </c>
      <c r="O185" s="62">
        <f t="shared" si="78"/>
        <v>0</v>
      </c>
      <c r="P185" s="63">
        <f>VLOOKUP($C185,Prices!$A$3:$R$1996,MATCH('2) Order Form'!P$8,Prices!$A$2:$R$2,0),FALSE)</f>
        <v>60</v>
      </c>
      <c r="Q185" s="64">
        <f>VLOOKUP($C185,Prices!$A$3:$R$1996,MATCH('2) Order Form'!Q$8,Prices!$A$2:$R$2,0),FALSE)</f>
        <v>119</v>
      </c>
      <c r="R185" s="65">
        <f t="shared" si="79"/>
        <v>0</v>
      </c>
      <c r="S185" s="66">
        <f t="shared" si="80"/>
        <v>0</v>
      </c>
      <c r="T185" s="64">
        <f t="shared" si="81"/>
        <v>0</v>
      </c>
      <c r="U185" s="97"/>
      <c r="V185" s="28">
        <v>7048652966544</v>
      </c>
      <c r="W185" s="25"/>
      <c r="X185" s="94">
        <f t="shared" si="62"/>
        <v>0</v>
      </c>
      <c r="Y185" s="70">
        <f t="shared" ca="1" si="63"/>
        <v>0</v>
      </c>
      <c r="Z185" s="70">
        <f t="shared" ca="1" si="64"/>
        <v>9</v>
      </c>
      <c r="AA185" s="70">
        <f t="shared" ca="1" si="65"/>
        <v>0</v>
      </c>
      <c r="AB185" s="70">
        <f t="shared" ca="1" si="66"/>
        <v>0</v>
      </c>
      <c r="AC185" s="91" t="str">
        <f t="shared" si="67"/>
        <v>840103Misty Turquoise</v>
      </c>
      <c r="AD185" s="91">
        <f t="shared" si="68"/>
        <v>840103</v>
      </c>
      <c r="AE185" s="71" t="str">
        <f>INDEX(ATS!$B:$V,MATCH('2) Order Form'!$V185,ATS!$U:$U,0),7)</f>
        <v>Stock</v>
      </c>
    </row>
    <row r="186" spans="1:31" ht="16.5" customHeight="1">
      <c r="A186" s="5">
        <v>1</v>
      </c>
      <c r="B186" s="5" t="s">
        <v>80</v>
      </c>
      <c r="C186" s="5">
        <f>INDEX(ATS!$B:$V,MATCH('2) Order Form'!$V186,ATS!$U:$U,0),1)</f>
        <v>840103</v>
      </c>
      <c r="D186" s="5" t="str">
        <f>INDEX(ATS!$B:$V,MATCH('2) Order Form'!$V186,ATS!$U:$U,0),2)</f>
        <v>Winder Helmet</v>
      </c>
      <c r="E186" s="16" t="str">
        <f>INDEX(ATS!$B:$V,MATCH('2) Order Form'!$V186,ATS!$U:$U,0),4)</f>
        <v>RGLDM-SM</v>
      </c>
      <c r="F186" s="16" t="str">
        <f>INDEX(ATS!$B:$V,MATCH('2) Order Form'!$V186,ATS!$U:$U,0),5)</f>
        <v xml:space="preserve">Rose Gold Metallic </v>
      </c>
      <c r="G186" s="43" t="str">
        <f>INDEX(ATS!$B:$V,MATCH('2) Order Form'!$V186,ATS!$U:$U,0),6)</f>
        <v>SM</v>
      </c>
      <c r="H186" s="43">
        <f>IFERROR(VLOOKUP(C186,EAN!$K:$O,5,FALSE),0)</f>
        <v>1</v>
      </c>
      <c r="I186" s="59">
        <v>0</v>
      </c>
      <c r="J186" s="60">
        <f>IFERROR(VLOOKUP(V186,ATS!$U:$V,2,FALSE),0)</f>
        <v>40</v>
      </c>
      <c r="K186" s="29">
        <f t="shared" si="76"/>
        <v>40</v>
      </c>
      <c r="L186" s="29">
        <f>IFERROR(VLOOKUP(V186,ATS!$U:$W,3,FALSE),0)</f>
        <v>40</v>
      </c>
      <c r="M186" s="29">
        <f t="shared" si="77"/>
        <v>40</v>
      </c>
      <c r="N186" s="61">
        <v>0</v>
      </c>
      <c r="O186" s="62">
        <f t="shared" si="78"/>
        <v>0</v>
      </c>
      <c r="P186" s="63">
        <f>VLOOKUP($C186,Prices!$A$3:$R$1996,MATCH('2) Order Form'!P$8,Prices!$A$2:$R$2,0),FALSE)</f>
        <v>60</v>
      </c>
      <c r="Q186" s="64">
        <f>VLOOKUP($C186,Prices!$A$3:$R$1996,MATCH('2) Order Form'!Q$8,Prices!$A$2:$R$2,0),FALSE)</f>
        <v>119</v>
      </c>
      <c r="R186" s="65">
        <f t="shared" si="79"/>
        <v>0</v>
      </c>
      <c r="S186" s="66">
        <f t="shared" si="80"/>
        <v>0</v>
      </c>
      <c r="T186" s="64">
        <f t="shared" si="81"/>
        <v>0</v>
      </c>
      <c r="U186" s="97"/>
      <c r="V186" s="28">
        <v>7048652832795</v>
      </c>
      <c r="W186" s="25"/>
      <c r="X186" s="94">
        <f t="shared" si="62"/>
        <v>0</v>
      </c>
      <c r="Y186" s="70">
        <f t="shared" ca="1" si="63"/>
        <v>0</v>
      </c>
      <c r="Z186" s="70">
        <f t="shared" ca="1" si="64"/>
        <v>9</v>
      </c>
      <c r="AA186" s="70">
        <f t="shared" ca="1" si="65"/>
        <v>0</v>
      </c>
      <c r="AB186" s="70">
        <f t="shared" ca="1" si="66"/>
        <v>1</v>
      </c>
      <c r="AC186" s="91" t="str">
        <f t="shared" si="67"/>
        <v xml:space="preserve">840103Rose Gold Metallic </v>
      </c>
      <c r="AD186" s="91">
        <f t="shared" si="68"/>
        <v>840103</v>
      </c>
      <c r="AE186" s="71" t="str">
        <f>INDEX(ATS!$B:$V,MATCH('2) Order Form'!$V186,ATS!$U:$U,0),7)</f>
        <v>Stock</v>
      </c>
    </row>
    <row r="187" spans="1:31" ht="16.5" customHeight="1">
      <c r="A187" s="5">
        <v>1</v>
      </c>
      <c r="B187" s="5" t="s">
        <v>80</v>
      </c>
      <c r="C187" s="5">
        <f>INDEX(ATS!$B:$V,MATCH('2) Order Form'!$V187,ATS!$U:$U,0),1)</f>
        <v>840103</v>
      </c>
      <c r="D187" s="5" t="str">
        <f>INDEX(ATS!$B:$V,MATCH('2) Order Form'!$V187,ATS!$U:$U,0),2)</f>
        <v>Winder Helmet</v>
      </c>
      <c r="E187" s="16" t="str">
        <f>INDEX(ATS!$B:$V,MATCH('2) Order Form'!$V187,ATS!$U:$U,0),4)</f>
        <v>RGLDM-ML</v>
      </c>
      <c r="F187" s="16" t="str">
        <f>INDEX(ATS!$B:$V,MATCH('2) Order Form'!$V187,ATS!$U:$U,0),5)</f>
        <v xml:space="preserve">Rose Gold Metallic </v>
      </c>
      <c r="G187" s="43" t="str">
        <f>INDEX(ATS!$B:$V,MATCH('2) Order Form'!$V187,ATS!$U:$U,0),6)</f>
        <v>ML</v>
      </c>
      <c r="H187" s="43">
        <f>IFERROR(VLOOKUP(C187,EAN!$K:$O,5,FALSE),0)</f>
        <v>1</v>
      </c>
      <c r="I187" s="59">
        <v>0</v>
      </c>
      <c r="J187" s="60">
        <f>IFERROR(VLOOKUP(V187,ATS!$U:$V,2,FALSE),0)</f>
        <v>71</v>
      </c>
      <c r="K187" s="29" t="str">
        <f t="shared" si="76"/>
        <v>50+</v>
      </c>
      <c r="L187" s="29">
        <f>IFERROR(VLOOKUP(V187,ATS!$U:$W,3,FALSE),0)</f>
        <v>71</v>
      </c>
      <c r="M187" s="29" t="str">
        <f t="shared" si="77"/>
        <v>50+</v>
      </c>
      <c r="N187" s="61">
        <v>0</v>
      </c>
      <c r="O187" s="62">
        <f t="shared" si="78"/>
        <v>0</v>
      </c>
      <c r="P187" s="63">
        <f>VLOOKUP($C187,Prices!$A$3:$R$1996,MATCH('2) Order Form'!P$8,Prices!$A$2:$R$2,0),FALSE)</f>
        <v>60</v>
      </c>
      <c r="Q187" s="64">
        <f>VLOOKUP($C187,Prices!$A$3:$R$1996,MATCH('2) Order Form'!Q$8,Prices!$A$2:$R$2,0),FALSE)</f>
        <v>119</v>
      </c>
      <c r="R187" s="65">
        <f t="shared" si="79"/>
        <v>0</v>
      </c>
      <c r="S187" s="66">
        <f t="shared" si="80"/>
        <v>0</v>
      </c>
      <c r="T187" s="64">
        <f t="shared" si="81"/>
        <v>0</v>
      </c>
      <c r="U187" s="97"/>
      <c r="V187" s="28">
        <v>7048652832788</v>
      </c>
      <c r="W187" s="25"/>
      <c r="X187" s="94">
        <f t="shared" si="62"/>
        <v>0</v>
      </c>
      <c r="Y187" s="70">
        <f t="shared" ca="1" si="63"/>
        <v>0</v>
      </c>
      <c r="Z187" s="70">
        <f t="shared" ca="1" si="64"/>
        <v>9</v>
      </c>
      <c r="AA187" s="70">
        <f t="shared" ca="1" si="65"/>
        <v>0</v>
      </c>
      <c r="AB187" s="70">
        <f t="shared" ca="1" si="66"/>
        <v>0</v>
      </c>
      <c r="AC187" s="91" t="str">
        <f t="shared" si="67"/>
        <v xml:space="preserve">840103Rose Gold Metallic </v>
      </c>
      <c r="AD187" s="91">
        <f t="shared" si="68"/>
        <v>840103</v>
      </c>
      <c r="AE187" s="71" t="str">
        <f>INDEX(ATS!$B:$V,MATCH('2) Order Form'!$V187,ATS!$U:$U,0),7)</f>
        <v>Stock</v>
      </c>
    </row>
    <row r="188" spans="1:31" ht="16.5" customHeight="1">
      <c r="A188" s="5">
        <v>1</v>
      </c>
      <c r="B188" s="5" t="s">
        <v>80</v>
      </c>
      <c r="C188" s="5">
        <f>INDEX(ATS!$B:$V,MATCH('2) Order Form'!$V188,ATS!$U:$U,0),1)</f>
        <v>840103</v>
      </c>
      <c r="D188" s="5" t="str">
        <f>INDEX(ATS!$B:$V,MATCH('2) Order Form'!$V188,ATS!$U:$U,0),2)</f>
        <v>Winder Helmet</v>
      </c>
      <c r="E188" s="16" t="str">
        <f>INDEX(ATS!$B:$V,MATCH('2) Order Form'!$V188,ATS!$U:$U,0),4)</f>
        <v>RGLDM-LXL</v>
      </c>
      <c r="F188" s="16" t="str">
        <f>INDEX(ATS!$B:$V,MATCH('2) Order Form'!$V188,ATS!$U:$U,0),5)</f>
        <v xml:space="preserve">Rose Gold Metallic </v>
      </c>
      <c r="G188" s="43" t="str">
        <f>INDEX(ATS!$B:$V,MATCH('2) Order Form'!$V188,ATS!$U:$U,0),6)</f>
        <v>LXL</v>
      </c>
      <c r="H188" s="43">
        <f>IFERROR(VLOOKUP(C188,EAN!$K:$O,5,FALSE),0)</f>
        <v>1</v>
      </c>
      <c r="I188" s="59">
        <v>0</v>
      </c>
      <c r="J188" s="60">
        <f>IFERROR(VLOOKUP(V188,ATS!$U:$V,2,FALSE),0)</f>
        <v>44</v>
      </c>
      <c r="K188" s="29">
        <f t="shared" si="76"/>
        <v>44</v>
      </c>
      <c r="L188" s="29">
        <f>IFERROR(VLOOKUP(V188,ATS!$U:$W,3,FALSE),0)</f>
        <v>44</v>
      </c>
      <c r="M188" s="29">
        <f t="shared" si="77"/>
        <v>44</v>
      </c>
      <c r="N188" s="61">
        <v>0</v>
      </c>
      <c r="O188" s="62">
        <f t="shared" si="78"/>
        <v>0</v>
      </c>
      <c r="P188" s="63">
        <f>VLOOKUP($C188,Prices!$A$3:$R$1996,MATCH('2) Order Form'!P$8,Prices!$A$2:$R$2,0),FALSE)</f>
        <v>60</v>
      </c>
      <c r="Q188" s="64">
        <f>VLOOKUP($C188,Prices!$A$3:$R$1996,MATCH('2) Order Form'!Q$8,Prices!$A$2:$R$2,0),FALSE)</f>
        <v>119</v>
      </c>
      <c r="R188" s="65">
        <f t="shared" si="79"/>
        <v>0</v>
      </c>
      <c r="S188" s="66">
        <f t="shared" si="80"/>
        <v>0</v>
      </c>
      <c r="T188" s="64">
        <f t="shared" si="81"/>
        <v>0</v>
      </c>
      <c r="U188" s="97"/>
      <c r="V188" s="28">
        <v>7048652832771</v>
      </c>
      <c r="W188" s="25"/>
      <c r="X188" s="94">
        <f t="shared" si="62"/>
        <v>0</v>
      </c>
      <c r="Y188" s="70">
        <f t="shared" ca="1" si="63"/>
        <v>0</v>
      </c>
      <c r="Z188" s="70">
        <f t="shared" ca="1" si="64"/>
        <v>9</v>
      </c>
      <c r="AA188" s="70">
        <f t="shared" ca="1" si="65"/>
        <v>0</v>
      </c>
      <c r="AB188" s="70">
        <f t="shared" ca="1" si="66"/>
        <v>0</v>
      </c>
      <c r="AC188" s="91" t="str">
        <f t="shared" si="67"/>
        <v xml:space="preserve">840103Rose Gold Metallic </v>
      </c>
      <c r="AD188" s="91">
        <f t="shared" si="68"/>
        <v>840103</v>
      </c>
      <c r="AE188" s="71" t="str">
        <f>INDEX(ATS!$B:$V,MATCH('2) Order Form'!$V188,ATS!$U:$U,0),7)</f>
        <v>Stock</v>
      </c>
    </row>
    <row r="189" spans="1:31" ht="16.5" customHeight="1">
      <c r="A189" s="5">
        <v>1</v>
      </c>
      <c r="B189" s="5" t="s">
        <v>80</v>
      </c>
      <c r="C189" s="5">
        <f>INDEX(ATS!$B:$V,MATCH('2) Order Form'!$V189,ATS!$U:$U,0),1)</f>
        <v>840103</v>
      </c>
      <c r="D189" s="5" t="str">
        <f>INDEX(ATS!$B:$V,MATCH('2) Order Form'!$V189,ATS!$U:$U,0),2)</f>
        <v>Winder Helmet</v>
      </c>
      <c r="E189" s="16" t="str">
        <f>INDEX(ATS!$B:$V,MATCH('2) Order Form'!$V189,ATS!$U:$U,0),4)</f>
        <v>WOLND-SM</v>
      </c>
      <c r="F189" s="16" t="str">
        <f>INDEX(ATS!$B:$V,MATCH('2) Order Form'!$V189,ATS!$U:$U,0),5)</f>
        <v>Woodland</v>
      </c>
      <c r="G189" s="43" t="str">
        <f>INDEX(ATS!$B:$V,MATCH('2) Order Form'!$V189,ATS!$U:$U,0),6)</f>
        <v>SM</v>
      </c>
      <c r="H189" s="43">
        <f>IFERROR(VLOOKUP(C189,EAN!$K:$O,5,FALSE),0)</f>
        <v>1</v>
      </c>
      <c r="I189" s="59">
        <v>0</v>
      </c>
      <c r="J189" s="60">
        <f>IFERROR(VLOOKUP(V189,ATS!$U:$V,2,FALSE),0)</f>
        <v>24</v>
      </c>
      <c r="K189" s="29">
        <f t="shared" si="76"/>
        <v>24</v>
      </c>
      <c r="L189" s="29">
        <f>IFERROR(VLOOKUP(V189,ATS!$U:$W,3,FALSE),0)</f>
        <v>24</v>
      </c>
      <c r="M189" s="29">
        <f t="shared" si="77"/>
        <v>24</v>
      </c>
      <c r="N189" s="61">
        <v>0</v>
      </c>
      <c r="O189" s="62">
        <f t="shared" si="78"/>
        <v>0</v>
      </c>
      <c r="P189" s="63">
        <f>VLOOKUP($C189,Prices!$A$3:$R$1996,MATCH('2) Order Form'!P$8,Prices!$A$2:$R$2,0),FALSE)</f>
        <v>60</v>
      </c>
      <c r="Q189" s="64">
        <f>VLOOKUP($C189,Prices!$A$3:$R$1996,MATCH('2) Order Form'!Q$8,Prices!$A$2:$R$2,0),FALSE)</f>
        <v>119</v>
      </c>
      <c r="R189" s="65">
        <f t="shared" si="79"/>
        <v>0</v>
      </c>
      <c r="S189" s="66">
        <f t="shared" si="80"/>
        <v>0</v>
      </c>
      <c r="T189" s="64">
        <f t="shared" si="81"/>
        <v>0</v>
      </c>
      <c r="U189" s="97"/>
      <c r="V189" s="28">
        <v>7048652966599</v>
      </c>
      <c r="W189" s="25"/>
      <c r="X189" s="94">
        <f t="shared" si="62"/>
        <v>0</v>
      </c>
      <c r="Y189" s="70">
        <f t="shared" ca="1" si="63"/>
        <v>0</v>
      </c>
      <c r="Z189" s="70">
        <f t="shared" ca="1" si="64"/>
        <v>9</v>
      </c>
      <c r="AA189" s="70">
        <f t="shared" ca="1" si="65"/>
        <v>0</v>
      </c>
      <c r="AB189" s="70">
        <f t="shared" ca="1" si="66"/>
        <v>1</v>
      </c>
      <c r="AC189" s="91" t="str">
        <f t="shared" si="67"/>
        <v>840103Woodland</v>
      </c>
      <c r="AD189" s="91">
        <f t="shared" si="68"/>
        <v>840103</v>
      </c>
      <c r="AE189" s="71" t="str">
        <f>INDEX(ATS!$B:$V,MATCH('2) Order Form'!$V189,ATS!$U:$U,0),7)</f>
        <v>Active</v>
      </c>
    </row>
    <row r="190" spans="1:31" ht="16.5" customHeight="1">
      <c r="A190" s="5">
        <v>1</v>
      </c>
      <c r="B190" s="5" t="s">
        <v>80</v>
      </c>
      <c r="C190" s="5">
        <f>INDEX(ATS!$B:$V,MATCH('2) Order Form'!$V190,ATS!$U:$U,0),1)</f>
        <v>840103</v>
      </c>
      <c r="D190" s="5" t="str">
        <f>INDEX(ATS!$B:$V,MATCH('2) Order Form'!$V190,ATS!$U:$U,0),2)</f>
        <v>Winder Helmet</v>
      </c>
      <c r="E190" s="16" t="str">
        <f>INDEX(ATS!$B:$V,MATCH('2) Order Form'!$V190,ATS!$U:$U,0),4)</f>
        <v>WOLND-ML</v>
      </c>
      <c r="F190" s="16" t="str">
        <f>INDEX(ATS!$B:$V,MATCH('2) Order Form'!$V190,ATS!$U:$U,0),5)</f>
        <v>Woodland</v>
      </c>
      <c r="G190" s="43" t="str">
        <f>INDEX(ATS!$B:$V,MATCH('2) Order Form'!$V190,ATS!$U:$U,0),6)</f>
        <v>ML</v>
      </c>
      <c r="H190" s="43">
        <f>IFERROR(VLOOKUP(C190,EAN!$K:$O,5,FALSE),0)</f>
        <v>1</v>
      </c>
      <c r="I190" s="59">
        <v>0</v>
      </c>
      <c r="J190" s="60">
        <f>IFERROR(VLOOKUP(V190,ATS!$U:$V,2,FALSE),0)</f>
        <v>-24</v>
      </c>
      <c r="K190" s="29" t="str">
        <f t="shared" si="76"/>
        <v>0</v>
      </c>
      <c r="L190" s="29">
        <f>IFERROR(VLOOKUP(V190,ATS!$U:$W,3,FALSE),0)</f>
        <v>-24</v>
      </c>
      <c r="M190" s="29" t="str">
        <f t="shared" si="77"/>
        <v>0</v>
      </c>
      <c r="N190" s="61">
        <v>0</v>
      </c>
      <c r="O190" s="62">
        <f t="shared" si="78"/>
        <v>0</v>
      </c>
      <c r="P190" s="63">
        <f>VLOOKUP($C190,Prices!$A$3:$R$1996,MATCH('2) Order Form'!P$8,Prices!$A$2:$R$2,0),FALSE)</f>
        <v>60</v>
      </c>
      <c r="Q190" s="64">
        <f>VLOOKUP($C190,Prices!$A$3:$R$1996,MATCH('2) Order Form'!Q$8,Prices!$A$2:$R$2,0),FALSE)</f>
        <v>119</v>
      </c>
      <c r="R190" s="65">
        <f t="shared" si="79"/>
        <v>0</v>
      </c>
      <c r="S190" s="66">
        <f t="shared" si="80"/>
        <v>0</v>
      </c>
      <c r="T190" s="64">
        <f t="shared" si="81"/>
        <v>0</v>
      </c>
      <c r="U190" s="97"/>
      <c r="V190" s="28">
        <v>7048652966582</v>
      </c>
      <c r="W190" s="25"/>
      <c r="X190" s="94">
        <f t="shared" si="62"/>
        <v>0</v>
      </c>
      <c r="Y190" s="70">
        <f t="shared" ca="1" si="63"/>
        <v>0</v>
      </c>
      <c r="Z190" s="70">
        <f t="shared" ca="1" si="64"/>
        <v>9</v>
      </c>
      <c r="AA190" s="70">
        <f t="shared" ca="1" si="65"/>
        <v>0</v>
      </c>
      <c r="AB190" s="70">
        <f t="shared" ca="1" si="66"/>
        <v>0</v>
      </c>
      <c r="AC190" s="91" t="str">
        <f t="shared" si="67"/>
        <v>840103Woodland</v>
      </c>
      <c r="AD190" s="91">
        <f t="shared" si="68"/>
        <v>840103</v>
      </c>
      <c r="AE190" s="71" t="str">
        <f>INDEX(ATS!$B:$V,MATCH('2) Order Form'!$V190,ATS!$U:$U,0),7)</f>
        <v>Active</v>
      </c>
    </row>
    <row r="191" spans="1:31" ht="16.5" customHeight="1">
      <c r="A191" s="5">
        <v>1</v>
      </c>
      <c r="B191" s="5" t="s">
        <v>80</v>
      </c>
      <c r="C191" s="5">
        <f>INDEX(ATS!$B:$V,MATCH('2) Order Form'!$V191,ATS!$U:$U,0),1)</f>
        <v>840103</v>
      </c>
      <c r="D191" s="5" t="str">
        <f>INDEX(ATS!$B:$V,MATCH('2) Order Form'!$V191,ATS!$U:$U,0),2)</f>
        <v>Winder Helmet</v>
      </c>
      <c r="E191" s="16" t="str">
        <f>INDEX(ATS!$B:$V,MATCH('2) Order Form'!$V191,ATS!$U:$U,0),4)</f>
        <v>WOLND-LXL</v>
      </c>
      <c r="F191" s="16" t="str">
        <f>INDEX(ATS!$B:$V,MATCH('2) Order Form'!$V191,ATS!$U:$U,0),5)</f>
        <v>Woodland</v>
      </c>
      <c r="G191" s="43" t="str">
        <f>INDEX(ATS!$B:$V,MATCH('2) Order Form'!$V191,ATS!$U:$U,0),6)</f>
        <v>LXL</v>
      </c>
      <c r="H191" s="43">
        <f>IFERROR(VLOOKUP(C191,EAN!$K:$O,5,FALSE),0)</f>
        <v>1</v>
      </c>
      <c r="I191" s="59">
        <v>0</v>
      </c>
      <c r="J191" s="60">
        <f>IFERROR(VLOOKUP(V191,ATS!$U:$V,2,FALSE),0)</f>
        <v>-20</v>
      </c>
      <c r="K191" s="29" t="str">
        <f t="shared" si="76"/>
        <v>0</v>
      </c>
      <c r="L191" s="29">
        <f>IFERROR(VLOOKUP(V191,ATS!$U:$W,3,FALSE),0)</f>
        <v>-20</v>
      </c>
      <c r="M191" s="29" t="str">
        <f t="shared" si="77"/>
        <v>0</v>
      </c>
      <c r="N191" s="61">
        <v>0</v>
      </c>
      <c r="O191" s="62">
        <f t="shared" si="78"/>
        <v>0</v>
      </c>
      <c r="P191" s="63">
        <f>VLOOKUP($C191,Prices!$A$3:$R$1996,MATCH('2) Order Form'!P$8,Prices!$A$2:$R$2,0),FALSE)</f>
        <v>60</v>
      </c>
      <c r="Q191" s="64">
        <f>VLOOKUP($C191,Prices!$A$3:$R$1996,MATCH('2) Order Form'!Q$8,Prices!$A$2:$R$2,0),FALSE)</f>
        <v>119</v>
      </c>
      <c r="R191" s="65">
        <f t="shared" si="79"/>
        <v>0</v>
      </c>
      <c r="S191" s="66">
        <f t="shared" si="80"/>
        <v>0</v>
      </c>
      <c r="T191" s="64">
        <f t="shared" si="81"/>
        <v>0</v>
      </c>
      <c r="U191" s="97"/>
      <c r="V191" s="28">
        <v>7048652966575</v>
      </c>
      <c r="W191" s="25"/>
      <c r="X191" s="94">
        <f t="shared" si="62"/>
        <v>0</v>
      </c>
      <c r="Y191" s="70">
        <f t="shared" ca="1" si="63"/>
        <v>0</v>
      </c>
      <c r="Z191" s="70">
        <f t="shared" ca="1" si="64"/>
        <v>9</v>
      </c>
      <c r="AA191" s="70">
        <f t="shared" ca="1" si="65"/>
        <v>0</v>
      </c>
      <c r="AB191" s="70">
        <f t="shared" ca="1" si="66"/>
        <v>0</v>
      </c>
      <c r="AC191" s="91" t="str">
        <f t="shared" si="67"/>
        <v>840103Woodland</v>
      </c>
      <c r="AD191" s="91">
        <f t="shared" si="68"/>
        <v>840103</v>
      </c>
      <c r="AE191" s="71" t="str">
        <f>INDEX(ATS!$B:$V,MATCH('2) Order Form'!$V191,ATS!$U:$U,0),7)</f>
        <v>Active</v>
      </c>
    </row>
    <row r="192" spans="1:31" ht="16.5" customHeight="1">
      <c r="A192" s="5">
        <v>1</v>
      </c>
      <c r="B192" s="5" t="s">
        <v>80</v>
      </c>
      <c r="C192" s="5">
        <f>INDEX(ATS!$B:$V,MATCH('2) Order Form'!$V192,ATS!$U:$U,0),1)</f>
        <v>840055</v>
      </c>
      <c r="D192" s="5" t="str">
        <f>INDEX(ATS!$B:$V,MATCH('2) Order Form'!$V192,ATS!$U:$U,0),2)</f>
        <v>Rooster II Mips Helmet</v>
      </c>
      <c r="E192" s="16" t="str">
        <f>INDEX(ATS!$B:$V,MATCH('2) Order Form'!$V192,ATS!$U:$U,0),4)</f>
        <v>DTBLK-SM</v>
      </c>
      <c r="F192" s="16" t="str">
        <f>INDEX(ATS!$B:$V,MATCH('2) Order Form'!$V192,ATS!$U:$U,0),5)</f>
        <v>Dirt Black</v>
      </c>
      <c r="G192" s="43" t="str">
        <f>INDEX(ATS!$B:$V,MATCH('2) Order Form'!$V192,ATS!$U:$U,0),6)</f>
        <v>SM</v>
      </c>
      <c r="H192" s="43">
        <f>IFERROR(VLOOKUP(C192,EAN!$K:$O,5,FALSE),0)</f>
        <v>1</v>
      </c>
      <c r="I192" s="59">
        <v>0</v>
      </c>
      <c r="J192" s="60">
        <f>IFERROR(VLOOKUP(V192,ATS!$U:$V,2,FALSE),0)</f>
        <v>75</v>
      </c>
      <c r="K192" s="29" t="str">
        <f t="shared" si="76"/>
        <v>50+</v>
      </c>
      <c r="L192" s="29">
        <f>IFERROR(VLOOKUP(V192,ATS!$U:$W,3,FALSE),0)</f>
        <v>75</v>
      </c>
      <c r="M192" s="29" t="str">
        <f t="shared" si="77"/>
        <v>50+</v>
      </c>
      <c r="N192" s="61">
        <v>0</v>
      </c>
      <c r="O192" s="62">
        <f t="shared" si="78"/>
        <v>0</v>
      </c>
      <c r="P192" s="63">
        <f>VLOOKUP($C192,Prices!$A$3:$R$1996,MATCH('2) Order Form'!P$8,Prices!$A$2:$R$2,0),FALSE)</f>
        <v>300</v>
      </c>
      <c r="Q192" s="64">
        <f>VLOOKUP($C192,Prices!$A$3:$R$1996,MATCH('2) Order Form'!Q$8,Prices!$A$2:$R$2,0),FALSE)</f>
        <v>599</v>
      </c>
      <c r="R192" s="65">
        <f t="shared" si="79"/>
        <v>0</v>
      </c>
      <c r="S192" s="66">
        <f t="shared" si="80"/>
        <v>0</v>
      </c>
      <c r="T192" s="64">
        <f t="shared" si="81"/>
        <v>0</v>
      </c>
      <c r="U192" s="97"/>
      <c r="V192" s="28">
        <v>7048652186355</v>
      </c>
      <c r="W192" s="25"/>
      <c r="X192" s="94">
        <f t="shared" si="62"/>
        <v>0</v>
      </c>
      <c r="Y192" s="70">
        <f t="shared" ca="1" si="63"/>
        <v>0</v>
      </c>
      <c r="Z192" s="70">
        <f t="shared" ca="1" si="64"/>
        <v>10</v>
      </c>
      <c r="AA192" s="70">
        <f t="shared" ca="1" si="65"/>
        <v>1</v>
      </c>
      <c r="AB192" s="70">
        <f t="shared" ca="1" si="66"/>
        <v>1</v>
      </c>
      <c r="AC192" s="91" t="str">
        <f t="shared" si="67"/>
        <v>840055Dirt Black</v>
      </c>
      <c r="AD192" s="91">
        <f t="shared" si="68"/>
        <v>840055</v>
      </c>
      <c r="AE192" s="71" t="str">
        <f>INDEX(ATS!$B:$V,MATCH('2) Order Form'!$V192,ATS!$U:$U,0),7)</f>
        <v>Active</v>
      </c>
    </row>
    <row r="193" spans="1:31" ht="16.5" customHeight="1">
      <c r="A193" s="5">
        <v>1</v>
      </c>
      <c r="B193" s="5" t="s">
        <v>80</v>
      </c>
      <c r="C193" s="5">
        <f>INDEX(ATS!$B:$V,MATCH('2) Order Form'!$V193,ATS!$U:$U,0),1)</f>
        <v>840055</v>
      </c>
      <c r="D193" s="5" t="str">
        <f>INDEX(ATS!$B:$V,MATCH('2) Order Form'!$V193,ATS!$U:$U,0),2)</f>
        <v>Rooster II Mips Helmet</v>
      </c>
      <c r="E193" s="16" t="str">
        <f>INDEX(ATS!$B:$V,MATCH('2) Order Form'!$V193,ATS!$U:$U,0),4)</f>
        <v>DTBLK-ML</v>
      </c>
      <c r="F193" s="16" t="str">
        <f>INDEX(ATS!$B:$V,MATCH('2) Order Form'!$V193,ATS!$U:$U,0),5)</f>
        <v>Dirt Black</v>
      </c>
      <c r="G193" s="43" t="str">
        <f>INDEX(ATS!$B:$V,MATCH('2) Order Form'!$V193,ATS!$U:$U,0),6)</f>
        <v>ML</v>
      </c>
      <c r="H193" s="43">
        <f>IFERROR(VLOOKUP(C193,EAN!$K:$O,5,FALSE),0)</f>
        <v>1</v>
      </c>
      <c r="I193" s="59">
        <v>0</v>
      </c>
      <c r="J193" s="60">
        <f>IFERROR(VLOOKUP(V193,ATS!$U:$V,2,FALSE),0)</f>
        <v>58</v>
      </c>
      <c r="K193" s="29" t="str">
        <f t="shared" si="76"/>
        <v>50+</v>
      </c>
      <c r="L193" s="29">
        <f>IFERROR(VLOOKUP(V193,ATS!$U:$W,3,FALSE),0)</f>
        <v>58</v>
      </c>
      <c r="M193" s="29" t="str">
        <f t="shared" si="77"/>
        <v>50+</v>
      </c>
      <c r="N193" s="61">
        <v>0</v>
      </c>
      <c r="O193" s="62">
        <f t="shared" si="78"/>
        <v>0</v>
      </c>
      <c r="P193" s="63">
        <f>VLOOKUP($C193,Prices!$A$3:$R$1996,MATCH('2) Order Form'!P$8,Prices!$A$2:$R$2,0),FALSE)</f>
        <v>300</v>
      </c>
      <c r="Q193" s="64">
        <f>VLOOKUP($C193,Prices!$A$3:$R$1996,MATCH('2) Order Form'!Q$8,Prices!$A$2:$R$2,0),FALSE)</f>
        <v>599</v>
      </c>
      <c r="R193" s="65">
        <f t="shared" si="79"/>
        <v>0</v>
      </c>
      <c r="S193" s="66">
        <f t="shared" si="80"/>
        <v>0</v>
      </c>
      <c r="T193" s="64">
        <f t="shared" si="81"/>
        <v>0</v>
      </c>
      <c r="U193" s="97"/>
      <c r="V193" s="28">
        <v>7048652186348</v>
      </c>
      <c r="W193" s="25"/>
      <c r="X193" s="94">
        <f t="shared" si="62"/>
        <v>0</v>
      </c>
      <c r="Y193" s="70">
        <f t="shared" ca="1" si="63"/>
        <v>0</v>
      </c>
      <c r="Z193" s="70">
        <f t="shared" ca="1" si="64"/>
        <v>10</v>
      </c>
      <c r="AA193" s="70">
        <f t="shared" ca="1" si="65"/>
        <v>0</v>
      </c>
      <c r="AB193" s="70">
        <f t="shared" ca="1" si="66"/>
        <v>0</v>
      </c>
      <c r="AC193" s="91" t="str">
        <f t="shared" si="67"/>
        <v>840055Dirt Black</v>
      </c>
      <c r="AD193" s="91">
        <f t="shared" si="68"/>
        <v>840055</v>
      </c>
      <c r="AE193" s="71" t="str">
        <f>INDEX(ATS!$B:$V,MATCH('2) Order Form'!$V193,ATS!$U:$U,0),7)</f>
        <v>Active</v>
      </c>
    </row>
    <row r="194" spans="1:31" ht="16.5" customHeight="1">
      <c r="A194" s="5">
        <v>1</v>
      </c>
      <c r="B194" s="5" t="s">
        <v>80</v>
      </c>
      <c r="C194" s="5">
        <f>INDEX(ATS!$B:$V,MATCH('2) Order Form'!$V194,ATS!$U:$U,0),1)</f>
        <v>840055</v>
      </c>
      <c r="D194" s="5" t="str">
        <f>INDEX(ATS!$B:$V,MATCH('2) Order Form'!$V194,ATS!$U:$U,0),2)</f>
        <v>Rooster II Mips Helmet</v>
      </c>
      <c r="E194" s="16" t="str">
        <f>INDEX(ATS!$B:$V,MATCH('2) Order Form'!$V194,ATS!$U:$U,0),4)</f>
        <v>DTBLK-LXL</v>
      </c>
      <c r="F194" s="16" t="str">
        <f>INDEX(ATS!$B:$V,MATCH('2) Order Form'!$V194,ATS!$U:$U,0),5)</f>
        <v>Dirt Black</v>
      </c>
      <c r="G194" s="43" t="str">
        <f>INDEX(ATS!$B:$V,MATCH('2) Order Form'!$V194,ATS!$U:$U,0),6)</f>
        <v>LXL</v>
      </c>
      <c r="H194" s="43">
        <f>IFERROR(VLOOKUP(C194,EAN!$K:$O,5,FALSE),0)</f>
        <v>1</v>
      </c>
      <c r="I194" s="59">
        <v>0</v>
      </c>
      <c r="J194" s="60">
        <f>IFERROR(VLOOKUP(V194,ATS!$U:$V,2,FALSE),0)</f>
        <v>27</v>
      </c>
      <c r="K194" s="29">
        <f t="shared" si="76"/>
        <v>27</v>
      </c>
      <c r="L194" s="29">
        <f>IFERROR(VLOOKUP(V194,ATS!$U:$W,3,FALSE),0)</f>
        <v>27</v>
      </c>
      <c r="M194" s="29">
        <f t="shared" si="77"/>
        <v>27</v>
      </c>
      <c r="N194" s="61">
        <v>0</v>
      </c>
      <c r="O194" s="62">
        <f t="shared" si="78"/>
        <v>0</v>
      </c>
      <c r="P194" s="63">
        <f>VLOOKUP($C194,Prices!$A$3:$R$1996,MATCH('2) Order Form'!P$8,Prices!$A$2:$R$2,0),FALSE)</f>
        <v>300</v>
      </c>
      <c r="Q194" s="64">
        <f>VLOOKUP($C194,Prices!$A$3:$R$1996,MATCH('2) Order Form'!Q$8,Prices!$A$2:$R$2,0),FALSE)</f>
        <v>599</v>
      </c>
      <c r="R194" s="65">
        <f t="shared" si="79"/>
        <v>0</v>
      </c>
      <c r="S194" s="66">
        <f t="shared" si="80"/>
        <v>0</v>
      </c>
      <c r="T194" s="64">
        <f t="shared" si="81"/>
        <v>0</v>
      </c>
      <c r="U194" s="97"/>
      <c r="V194" s="28">
        <v>7048652186331</v>
      </c>
      <c r="W194" s="25"/>
      <c r="X194" s="94">
        <f t="shared" si="62"/>
        <v>0</v>
      </c>
      <c r="Y194" s="70">
        <f t="shared" ca="1" si="63"/>
        <v>0</v>
      </c>
      <c r="Z194" s="70">
        <f t="shared" ca="1" si="64"/>
        <v>10</v>
      </c>
      <c r="AA194" s="70">
        <f t="shared" ca="1" si="65"/>
        <v>0</v>
      </c>
      <c r="AB194" s="70">
        <f t="shared" ca="1" si="66"/>
        <v>0</v>
      </c>
      <c r="AC194" s="91" t="str">
        <f t="shared" si="67"/>
        <v>840055Dirt Black</v>
      </c>
      <c r="AD194" s="91">
        <f t="shared" si="68"/>
        <v>840055</v>
      </c>
      <c r="AE194" s="71" t="str">
        <f>INDEX(ATS!$B:$V,MATCH('2) Order Form'!$V194,ATS!$U:$U,0),7)</f>
        <v>Active</v>
      </c>
    </row>
    <row r="195" spans="1:31" ht="16.5" customHeight="1">
      <c r="A195" s="5">
        <v>1</v>
      </c>
      <c r="B195" s="5" t="s">
        <v>80</v>
      </c>
      <c r="C195" s="5">
        <f>INDEX(ATS!$B:$V,MATCH('2) Order Form'!$V195,ATS!$U:$U,0),1)</f>
        <v>840055</v>
      </c>
      <c r="D195" s="5" t="str">
        <f>INDEX(ATS!$B:$V,MATCH('2) Order Form'!$V195,ATS!$U:$U,0),2)</f>
        <v>Rooster II Mips Helmet</v>
      </c>
      <c r="E195" s="16" t="str">
        <f>INDEX(ATS!$B:$V,MATCH('2) Order Form'!$V195,ATS!$U:$U,0),4)</f>
        <v>GSWHT-SM</v>
      </c>
      <c r="F195" s="16" t="str">
        <f>INDEX(ATS!$B:$V,MATCH('2) Order Form'!$V195,ATS!$U:$U,0),5)</f>
        <v>Gloss White</v>
      </c>
      <c r="G195" s="43" t="str">
        <f>INDEX(ATS!$B:$V,MATCH('2) Order Form'!$V195,ATS!$U:$U,0),6)</f>
        <v>SM</v>
      </c>
      <c r="H195" s="43">
        <f>IFERROR(VLOOKUP(C195,EAN!$K:$O,5,FALSE),0)</f>
        <v>1</v>
      </c>
      <c r="I195" s="59">
        <v>0</v>
      </c>
      <c r="J195" s="60">
        <f>IFERROR(VLOOKUP(V195,ATS!$U:$V,2,FALSE),0)</f>
        <v>48</v>
      </c>
      <c r="K195" s="29">
        <f t="shared" si="76"/>
        <v>48</v>
      </c>
      <c r="L195" s="29">
        <f>IFERROR(VLOOKUP(V195,ATS!$U:$W,3,FALSE),0)</f>
        <v>48</v>
      </c>
      <c r="M195" s="29">
        <f t="shared" si="77"/>
        <v>48</v>
      </c>
      <c r="N195" s="61">
        <v>0</v>
      </c>
      <c r="O195" s="62">
        <f t="shared" si="78"/>
        <v>0</v>
      </c>
      <c r="P195" s="63">
        <f>VLOOKUP($C195,Prices!$A$3:$R$1996,MATCH('2) Order Form'!P$8,Prices!$A$2:$R$2,0),FALSE)</f>
        <v>300</v>
      </c>
      <c r="Q195" s="64">
        <f>VLOOKUP($C195,Prices!$A$3:$R$1996,MATCH('2) Order Form'!Q$8,Prices!$A$2:$R$2,0),FALSE)</f>
        <v>599</v>
      </c>
      <c r="R195" s="65">
        <f t="shared" si="79"/>
        <v>0</v>
      </c>
      <c r="S195" s="66">
        <f t="shared" si="80"/>
        <v>0</v>
      </c>
      <c r="T195" s="64">
        <f t="shared" si="81"/>
        <v>0</v>
      </c>
      <c r="U195" s="97"/>
      <c r="V195" s="28">
        <v>7048652186386</v>
      </c>
      <c r="W195" s="25"/>
      <c r="X195" s="94">
        <f t="shared" si="62"/>
        <v>0</v>
      </c>
      <c r="Y195" s="70">
        <f t="shared" ca="1" si="63"/>
        <v>0</v>
      </c>
      <c r="Z195" s="70">
        <f t="shared" ca="1" si="64"/>
        <v>10</v>
      </c>
      <c r="AA195" s="70">
        <f t="shared" ca="1" si="65"/>
        <v>0</v>
      </c>
      <c r="AB195" s="70">
        <f t="shared" ca="1" si="66"/>
        <v>1</v>
      </c>
      <c r="AC195" s="91" t="str">
        <f t="shared" si="67"/>
        <v>840055Gloss White</v>
      </c>
      <c r="AD195" s="91">
        <f t="shared" si="68"/>
        <v>840055</v>
      </c>
      <c r="AE195" s="71" t="str">
        <f>INDEX(ATS!$B:$V,MATCH('2) Order Form'!$V195,ATS!$U:$U,0),7)</f>
        <v>Active</v>
      </c>
    </row>
    <row r="196" spans="1:31" ht="16.5" customHeight="1">
      <c r="A196" s="5">
        <v>1</v>
      </c>
      <c r="B196" s="5" t="s">
        <v>80</v>
      </c>
      <c r="C196" s="5">
        <f>INDEX(ATS!$B:$V,MATCH('2) Order Form'!$V196,ATS!$U:$U,0),1)</f>
        <v>840055</v>
      </c>
      <c r="D196" s="5" t="str">
        <f>INDEX(ATS!$B:$V,MATCH('2) Order Form'!$V196,ATS!$U:$U,0),2)</f>
        <v>Rooster II Mips Helmet</v>
      </c>
      <c r="E196" s="16" t="str">
        <f>INDEX(ATS!$B:$V,MATCH('2) Order Form'!$V196,ATS!$U:$U,0),4)</f>
        <v>GSWHT-ML</v>
      </c>
      <c r="F196" s="16" t="str">
        <f>INDEX(ATS!$B:$V,MATCH('2) Order Form'!$V196,ATS!$U:$U,0),5)</f>
        <v>Gloss White</v>
      </c>
      <c r="G196" s="43" t="str">
        <f>INDEX(ATS!$B:$V,MATCH('2) Order Form'!$V196,ATS!$U:$U,0),6)</f>
        <v>ML</v>
      </c>
      <c r="H196" s="43">
        <f>IFERROR(VLOOKUP(C196,EAN!$K:$O,5,FALSE),0)</f>
        <v>1</v>
      </c>
      <c r="I196" s="59">
        <v>0</v>
      </c>
      <c r="J196" s="60">
        <f>IFERROR(VLOOKUP(V196,ATS!$U:$V,2,FALSE),0)</f>
        <v>54</v>
      </c>
      <c r="K196" s="29" t="str">
        <f t="shared" si="76"/>
        <v>50+</v>
      </c>
      <c r="L196" s="29">
        <f>IFERROR(VLOOKUP(V196,ATS!$U:$W,3,FALSE),0)</f>
        <v>54</v>
      </c>
      <c r="M196" s="29" t="str">
        <f t="shared" si="77"/>
        <v>50+</v>
      </c>
      <c r="N196" s="61">
        <v>0</v>
      </c>
      <c r="O196" s="62">
        <f t="shared" si="78"/>
        <v>0</v>
      </c>
      <c r="P196" s="63">
        <f>VLOOKUP($C196,Prices!$A$3:$R$1996,MATCH('2) Order Form'!P$8,Prices!$A$2:$R$2,0),FALSE)</f>
        <v>300</v>
      </c>
      <c r="Q196" s="64">
        <f>VLOOKUP($C196,Prices!$A$3:$R$1996,MATCH('2) Order Form'!Q$8,Prices!$A$2:$R$2,0),FALSE)</f>
        <v>599</v>
      </c>
      <c r="R196" s="65">
        <f t="shared" si="79"/>
        <v>0</v>
      </c>
      <c r="S196" s="66">
        <f t="shared" si="80"/>
        <v>0</v>
      </c>
      <c r="T196" s="64">
        <f t="shared" si="81"/>
        <v>0</v>
      </c>
      <c r="U196" s="97"/>
      <c r="V196" s="28">
        <v>7048652186379</v>
      </c>
      <c r="W196" s="25"/>
      <c r="X196" s="94">
        <f t="shared" si="62"/>
        <v>0</v>
      </c>
      <c r="Y196" s="70">
        <f t="shared" ca="1" si="63"/>
        <v>0</v>
      </c>
      <c r="Z196" s="70">
        <f t="shared" ca="1" si="64"/>
        <v>10</v>
      </c>
      <c r="AA196" s="70">
        <f t="shared" ca="1" si="65"/>
        <v>0</v>
      </c>
      <c r="AB196" s="70">
        <f t="shared" ca="1" si="66"/>
        <v>0</v>
      </c>
      <c r="AC196" s="91" t="str">
        <f t="shared" si="67"/>
        <v>840055Gloss White</v>
      </c>
      <c r="AD196" s="91">
        <f t="shared" si="68"/>
        <v>840055</v>
      </c>
      <c r="AE196" s="71" t="str">
        <f>INDEX(ATS!$B:$V,MATCH('2) Order Form'!$V196,ATS!$U:$U,0),7)</f>
        <v>Active</v>
      </c>
    </row>
    <row r="197" spans="1:31" ht="16.5" customHeight="1">
      <c r="A197" s="5">
        <v>1</v>
      </c>
      <c r="B197" s="5" t="s">
        <v>80</v>
      </c>
      <c r="C197" s="5">
        <f>INDEX(ATS!$B:$V,MATCH('2) Order Form'!$V197,ATS!$U:$U,0),1)</f>
        <v>840055</v>
      </c>
      <c r="D197" s="5" t="str">
        <f>INDEX(ATS!$B:$V,MATCH('2) Order Form'!$V197,ATS!$U:$U,0),2)</f>
        <v>Rooster II Mips Helmet</v>
      </c>
      <c r="E197" s="16" t="str">
        <f>INDEX(ATS!$B:$V,MATCH('2) Order Form'!$V197,ATS!$U:$U,0),4)</f>
        <v>GSWHT-LXL</v>
      </c>
      <c r="F197" s="16" t="str">
        <f>INDEX(ATS!$B:$V,MATCH('2) Order Form'!$V197,ATS!$U:$U,0),5)</f>
        <v>Gloss White</v>
      </c>
      <c r="G197" s="43" t="str">
        <f>INDEX(ATS!$B:$V,MATCH('2) Order Form'!$V197,ATS!$U:$U,0),6)</f>
        <v>LXL</v>
      </c>
      <c r="H197" s="43">
        <f>IFERROR(VLOOKUP(C197,EAN!$K:$O,5,FALSE),0)</f>
        <v>1</v>
      </c>
      <c r="I197" s="59">
        <v>0</v>
      </c>
      <c r="J197" s="60">
        <f>IFERROR(VLOOKUP(V197,ATS!$U:$V,2,FALSE),0)</f>
        <v>42</v>
      </c>
      <c r="K197" s="29">
        <f t="shared" si="76"/>
        <v>42</v>
      </c>
      <c r="L197" s="29">
        <f>IFERROR(VLOOKUP(V197,ATS!$U:$W,3,FALSE),0)</f>
        <v>42</v>
      </c>
      <c r="M197" s="29">
        <f t="shared" si="77"/>
        <v>42</v>
      </c>
      <c r="N197" s="61">
        <v>0</v>
      </c>
      <c r="O197" s="62">
        <f t="shared" si="78"/>
        <v>0</v>
      </c>
      <c r="P197" s="63">
        <f>VLOOKUP($C197,Prices!$A$3:$R$1996,MATCH('2) Order Form'!P$8,Prices!$A$2:$R$2,0),FALSE)</f>
        <v>300</v>
      </c>
      <c r="Q197" s="64">
        <f>VLOOKUP($C197,Prices!$A$3:$R$1996,MATCH('2) Order Form'!Q$8,Prices!$A$2:$R$2,0),FALSE)</f>
        <v>599</v>
      </c>
      <c r="R197" s="65">
        <f t="shared" si="79"/>
        <v>0</v>
      </c>
      <c r="S197" s="66">
        <f t="shared" si="80"/>
        <v>0</v>
      </c>
      <c r="T197" s="64">
        <f t="shared" si="81"/>
        <v>0</v>
      </c>
      <c r="U197" s="97"/>
      <c r="V197" s="28">
        <v>7048652186362</v>
      </c>
      <c r="W197" s="25"/>
      <c r="X197" s="94">
        <f t="shared" si="62"/>
        <v>0</v>
      </c>
      <c r="Y197" s="70">
        <f t="shared" ca="1" si="63"/>
        <v>0</v>
      </c>
      <c r="Z197" s="70">
        <f t="shared" ca="1" si="64"/>
        <v>10</v>
      </c>
      <c r="AA197" s="70">
        <f t="shared" ca="1" si="65"/>
        <v>0</v>
      </c>
      <c r="AB197" s="70">
        <f t="shared" ca="1" si="66"/>
        <v>0</v>
      </c>
      <c r="AC197" s="91" t="str">
        <f t="shared" si="67"/>
        <v>840055Gloss White</v>
      </c>
      <c r="AD197" s="91">
        <f t="shared" si="68"/>
        <v>840055</v>
      </c>
      <c r="AE197" s="71" t="str">
        <f>INDEX(ATS!$B:$V,MATCH('2) Order Form'!$V197,ATS!$U:$U,0),7)</f>
        <v>Active</v>
      </c>
    </row>
    <row r="198" spans="1:31" ht="16.5" customHeight="1">
      <c r="A198" s="5">
        <v>1</v>
      </c>
      <c r="B198" s="5" t="s">
        <v>80</v>
      </c>
      <c r="C198" s="5">
        <f>INDEX(ATS!$B:$V,MATCH('2) Order Form'!$V198,ATS!$U:$U,0),1)</f>
        <v>840056</v>
      </c>
      <c r="D198" s="5" t="str">
        <f>INDEX(ATS!$B:$V,MATCH('2) Order Form'!$V198,ATS!$U:$U,0),2)</f>
        <v>Rooster II Mips LE Helmet</v>
      </c>
      <c r="E198" s="16" t="str">
        <f>INDEX(ATS!$B:$V,MATCH('2) Order Form'!$V198,ATS!$U:$U,0),4)</f>
        <v>NACAR-SM</v>
      </c>
      <c r="F198" s="16" t="str">
        <f>INDEX(ATS!$B:$V,MATCH('2) Order Form'!$V198,ATS!$U:$U,0),5)</f>
        <v>Natural Carbon</v>
      </c>
      <c r="G198" s="43" t="str">
        <f>INDEX(ATS!$B:$V,MATCH('2) Order Form'!$V198,ATS!$U:$U,0),6)</f>
        <v>SM</v>
      </c>
      <c r="H198" s="43">
        <f>IFERROR(VLOOKUP(C198,EAN!$K:$O,5,FALSE),0)</f>
        <v>6</v>
      </c>
      <c r="I198" s="59">
        <v>0</v>
      </c>
      <c r="J198" s="60">
        <f>IFERROR(VLOOKUP(V198,ATS!$U:$V,2,FALSE),0)</f>
        <v>102</v>
      </c>
      <c r="K198" s="29" t="str">
        <f t="shared" si="76"/>
        <v>50+</v>
      </c>
      <c r="L198" s="29">
        <f>IFERROR(VLOOKUP(V198,ATS!$U:$W,3,FALSE),0)</f>
        <v>102</v>
      </c>
      <c r="M198" s="29" t="str">
        <f t="shared" si="77"/>
        <v>50+</v>
      </c>
      <c r="N198" s="61">
        <v>0</v>
      </c>
      <c r="O198" s="62">
        <f t="shared" si="78"/>
        <v>0</v>
      </c>
      <c r="P198" s="63">
        <f>VLOOKUP($C198,Prices!$A$3:$R$1996,MATCH('2) Order Form'!P$8,Prices!$A$2:$R$2,0),FALSE)</f>
        <v>325</v>
      </c>
      <c r="Q198" s="64">
        <f>VLOOKUP($C198,Prices!$A$3:$R$1996,MATCH('2) Order Form'!Q$8,Prices!$A$2:$R$2,0),FALSE)</f>
        <v>649</v>
      </c>
      <c r="R198" s="65">
        <f t="shared" si="79"/>
        <v>0</v>
      </c>
      <c r="S198" s="66">
        <f t="shared" si="80"/>
        <v>0</v>
      </c>
      <c r="T198" s="64">
        <f t="shared" si="81"/>
        <v>0</v>
      </c>
      <c r="U198" s="97"/>
      <c r="V198" s="28">
        <v>7048652186416</v>
      </c>
      <c r="W198" s="25"/>
      <c r="X198" s="94">
        <f t="shared" si="62"/>
        <v>0</v>
      </c>
      <c r="Y198" s="70">
        <f t="shared" ca="1" si="63"/>
        <v>0</v>
      </c>
      <c r="Z198" s="70">
        <f t="shared" ca="1" si="64"/>
        <v>11</v>
      </c>
      <c r="AA198" s="70">
        <f t="shared" ca="1" si="65"/>
        <v>1</v>
      </c>
      <c r="AB198" s="70">
        <f t="shared" ca="1" si="66"/>
        <v>1</v>
      </c>
      <c r="AC198" s="91" t="str">
        <f t="shared" si="67"/>
        <v>840056Natural Carbon</v>
      </c>
      <c r="AD198" s="91">
        <f t="shared" si="68"/>
        <v>840056</v>
      </c>
      <c r="AE198" s="71" t="str">
        <f>INDEX(ATS!$B:$V,MATCH('2) Order Form'!$V198,ATS!$U:$U,0),7)</f>
        <v>Active</v>
      </c>
    </row>
    <row r="199" spans="1:31" ht="16.5" customHeight="1">
      <c r="A199" s="5">
        <v>1</v>
      </c>
      <c r="B199" s="5" t="s">
        <v>80</v>
      </c>
      <c r="C199" s="5">
        <f>INDEX(ATS!$B:$V,MATCH('2) Order Form'!$V199,ATS!$U:$U,0),1)</f>
        <v>840056</v>
      </c>
      <c r="D199" s="5" t="str">
        <f>INDEX(ATS!$B:$V,MATCH('2) Order Form'!$V199,ATS!$U:$U,0),2)</f>
        <v>Rooster II Mips LE Helmet</v>
      </c>
      <c r="E199" s="16" t="str">
        <f>INDEX(ATS!$B:$V,MATCH('2) Order Form'!$V199,ATS!$U:$U,0),4)</f>
        <v>NACAR-ML</v>
      </c>
      <c r="F199" s="16" t="str">
        <f>INDEX(ATS!$B:$V,MATCH('2) Order Form'!$V199,ATS!$U:$U,0),5)</f>
        <v>Natural Carbon</v>
      </c>
      <c r="G199" s="43" t="str">
        <f>INDEX(ATS!$B:$V,MATCH('2) Order Form'!$V199,ATS!$U:$U,0),6)</f>
        <v>ML</v>
      </c>
      <c r="H199" s="43">
        <f>IFERROR(VLOOKUP(C199,EAN!$K:$O,5,FALSE),0)</f>
        <v>6</v>
      </c>
      <c r="I199" s="59">
        <v>0</v>
      </c>
      <c r="J199" s="60">
        <f>IFERROR(VLOOKUP(V199,ATS!$U:$V,2,FALSE),0)</f>
        <v>77</v>
      </c>
      <c r="K199" s="29" t="str">
        <f t="shared" si="76"/>
        <v>50+</v>
      </c>
      <c r="L199" s="29">
        <f>IFERROR(VLOOKUP(V199,ATS!$U:$W,3,FALSE),0)</f>
        <v>77</v>
      </c>
      <c r="M199" s="29" t="str">
        <f t="shared" si="77"/>
        <v>50+</v>
      </c>
      <c r="N199" s="61">
        <v>0</v>
      </c>
      <c r="O199" s="62">
        <f t="shared" si="78"/>
        <v>0</v>
      </c>
      <c r="P199" s="63">
        <f>VLOOKUP($C199,Prices!$A$3:$R$1996,MATCH('2) Order Form'!P$8,Prices!$A$2:$R$2,0),FALSE)</f>
        <v>325</v>
      </c>
      <c r="Q199" s="64">
        <f>VLOOKUP($C199,Prices!$A$3:$R$1996,MATCH('2) Order Form'!Q$8,Prices!$A$2:$R$2,0),FALSE)</f>
        <v>649</v>
      </c>
      <c r="R199" s="65">
        <f t="shared" si="79"/>
        <v>0</v>
      </c>
      <c r="S199" s="66">
        <f t="shared" si="80"/>
        <v>0</v>
      </c>
      <c r="T199" s="64">
        <f t="shared" si="81"/>
        <v>0</v>
      </c>
      <c r="U199" s="97"/>
      <c r="V199" s="28">
        <v>7048652186409</v>
      </c>
      <c r="W199" s="25"/>
      <c r="X199" s="94">
        <f t="shared" si="62"/>
        <v>0</v>
      </c>
      <c r="Y199" s="70">
        <f t="shared" ca="1" si="63"/>
        <v>0</v>
      </c>
      <c r="Z199" s="70">
        <f t="shared" ca="1" si="64"/>
        <v>11</v>
      </c>
      <c r="AA199" s="70">
        <f t="shared" ca="1" si="65"/>
        <v>0</v>
      </c>
      <c r="AB199" s="70">
        <f t="shared" ca="1" si="66"/>
        <v>0</v>
      </c>
      <c r="AC199" s="91" t="str">
        <f t="shared" si="67"/>
        <v>840056Natural Carbon</v>
      </c>
      <c r="AD199" s="91">
        <f t="shared" si="68"/>
        <v>840056</v>
      </c>
      <c r="AE199" s="71" t="str">
        <f>INDEX(ATS!$B:$V,MATCH('2) Order Form'!$V199,ATS!$U:$U,0),7)</f>
        <v>Active</v>
      </c>
    </row>
    <row r="200" spans="1:31" ht="16.5" customHeight="1">
      <c r="A200" s="5">
        <v>1</v>
      </c>
      <c r="B200" s="5" t="s">
        <v>80</v>
      </c>
      <c r="C200" s="5">
        <f>INDEX(ATS!$B:$V,MATCH('2) Order Form'!$V200,ATS!$U:$U,0),1)</f>
        <v>840056</v>
      </c>
      <c r="D200" s="5" t="str">
        <f>INDEX(ATS!$B:$V,MATCH('2) Order Form'!$V200,ATS!$U:$U,0),2)</f>
        <v>Rooster II Mips LE Helmet</v>
      </c>
      <c r="E200" s="16" t="str">
        <f>INDEX(ATS!$B:$V,MATCH('2) Order Form'!$V200,ATS!$U:$U,0),4)</f>
        <v>NACAR-LXL</v>
      </c>
      <c r="F200" s="16" t="str">
        <f>INDEX(ATS!$B:$V,MATCH('2) Order Form'!$V200,ATS!$U:$U,0),5)</f>
        <v>Natural Carbon</v>
      </c>
      <c r="G200" s="43" t="str">
        <f>INDEX(ATS!$B:$V,MATCH('2) Order Form'!$V200,ATS!$U:$U,0),6)</f>
        <v>LXL</v>
      </c>
      <c r="H200" s="43">
        <f>IFERROR(VLOOKUP(C200,EAN!$K:$O,5,FALSE),0)</f>
        <v>6</v>
      </c>
      <c r="I200" s="59">
        <v>0</v>
      </c>
      <c r="J200" s="60">
        <f>IFERROR(VLOOKUP(V200,ATS!$U:$V,2,FALSE),0)</f>
        <v>57</v>
      </c>
      <c r="K200" s="29" t="str">
        <f t="shared" si="76"/>
        <v>50+</v>
      </c>
      <c r="L200" s="29">
        <f>IFERROR(VLOOKUP(V200,ATS!$U:$W,3,FALSE),0)</f>
        <v>57</v>
      </c>
      <c r="M200" s="29" t="str">
        <f t="shared" si="77"/>
        <v>50+</v>
      </c>
      <c r="N200" s="61">
        <v>0</v>
      </c>
      <c r="O200" s="62">
        <f t="shared" si="78"/>
        <v>0</v>
      </c>
      <c r="P200" s="63">
        <f>VLOOKUP($C200,Prices!$A$3:$R$1996,MATCH('2) Order Form'!P$8,Prices!$A$2:$R$2,0),FALSE)</f>
        <v>325</v>
      </c>
      <c r="Q200" s="64">
        <f>VLOOKUP($C200,Prices!$A$3:$R$1996,MATCH('2) Order Form'!Q$8,Prices!$A$2:$R$2,0),FALSE)</f>
        <v>649</v>
      </c>
      <c r="R200" s="65">
        <f t="shared" si="79"/>
        <v>0</v>
      </c>
      <c r="S200" s="66">
        <f t="shared" si="80"/>
        <v>0</v>
      </c>
      <c r="T200" s="64">
        <f t="shared" si="81"/>
        <v>0</v>
      </c>
      <c r="U200" s="97"/>
      <c r="V200" s="28">
        <v>7048652186393</v>
      </c>
      <c r="W200" s="25"/>
      <c r="X200" s="94">
        <f t="shared" si="62"/>
        <v>0</v>
      </c>
      <c r="Y200" s="70">
        <f t="shared" ca="1" si="63"/>
        <v>0</v>
      </c>
      <c r="Z200" s="70">
        <f t="shared" ca="1" si="64"/>
        <v>11</v>
      </c>
      <c r="AA200" s="70">
        <f t="shared" ca="1" si="65"/>
        <v>0</v>
      </c>
      <c r="AB200" s="70">
        <f t="shared" ca="1" si="66"/>
        <v>0</v>
      </c>
      <c r="AC200" s="91" t="str">
        <f t="shared" si="67"/>
        <v>840056Natural Carbon</v>
      </c>
      <c r="AD200" s="91">
        <f t="shared" si="68"/>
        <v>840056</v>
      </c>
      <c r="AE200" s="71" t="str">
        <f>INDEX(ATS!$B:$V,MATCH('2) Order Form'!$V200,ATS!$U:$U,0),7)</f>
        <v>Active</v>
      </c>
    </row>
    <row r="201" spans="1:31" ht="16.5" customHeight="1">
      <c r="A201" s="5">
        <v>1</v>
      </c>
      <c r="B201" s="5" t="s">
        <v>80</v>
      </c>
      <c r="C201" s="5">
        <f>INDEX(ATS!$B:$V,MATCH('2) Order Form'!$V201,ATS!$U:$U,0),1)</f>
        <v>835026</v>
      </c>
      <c r="D201" s="5" t="str">
        <f>INDEX(ATS!$B:$V,MATCH('2) Order Form'!$V201,ATS!$U:$U,0),2)</f>
        <v>Winder Mips Helmet JR</v>
      </c>
      <c r="E201" s="16" t="str">
        <f>INDEX(ATS!$B:$V,MATCH('2) Order Form'!$V201,ATS!$U:$U,0),4)</f>
        <v>GLBLM-XSS</v>
      </c>
      <c r="F201" s="16" t="str">
        <f>INDEX(ATS!$B:$V,MATCH('2) Order Form'!$V201,ATS!$U:$U,0),5)</f>
        <v>Glacier Blue Metallic</v>
      </c>
      <c r="G201" s="43" t="str">
        <f>INDEX(ATS!$B:$V,MATCH('2) Order Form'!$V201,ATS!$U:$U,0),6)</f>
        <v>XSS</v>
      </c>
      <c r="H201" s="43">
        <f>IFERROR(VLOOKUP(C201,EAN!$K:$O,5,FALSE),0)</f>
        <v>1</v>
      </c>
      <c r="I201" s="59">
        <v>0</v>
      </c>
      <c r="J201" s="60">
        <f>IFERROR(VLOOKUP(V201,ATS!$U:$V,2,FALSE),0)</f>
        <v>44</v>
      </c>
      <c r="K201" s="29">
        <f t="shared" si="76"/>
        <v>44</v>
      </c>
      <c r="L201" s="29">
        <f>IFERROR(VLOOKUP(V201,ATS!$U:$W,3,FALSE),0)</f>
        <v>44</v>
      </c>
      <c r="M201" s="29">
        <f t="shared" si="77"/>
        <v>44</v>
      </c>
      <c r="N201" s="61">
        <v>0</v>
      </c>
      <c r="O201" s="62">
        <f t="shared" ref="O201:O203" si="82">IF(N201&lt;&gt;0,N201,$P$5)</f>
        <v>0</v>
      </c>
      <c r="P201" s="63">
        <f>VLOOKUP($C201,Prices!$A$3:$R$1996,MATCH('2) Order Form'!P$8,Prices!$A$2:$R$2,0),FALSE)</f>
        <v>65</v>
      </c>
      <c r="Q201" s="64">
        <f>VLOOKUP($C201,Prices!$A$3:$R$1996,MATCH('2) Order Form'!Q$8,Prices!$A$2:$R$2,0),FALSE)</f>
        <v>129</v>
      </c>
      <c r="R201" s="65">
        <f t="shared" si="79"/>
        <v>0</v>
      </c>
      <c r="S201" s="66">
        <f t="shared" si="80"/>
        <v>0</v>
      </c>
      <c r="T201" s="64">
        <f t="shared" si="81"/>
        <v>0</v>
      </c>
      <c r="U201" s="97"/>
      <c r="V201" s="28">
        <v>7048652843760</v>
      </c>
      <c r="W201" s="25"/>
      <c r="X201" s="94">
        <f t="shared" si="62"/>
        <v>0</v>
      </c>
      <c r="Y201" s="70">
        <f t="shared" ca="1" si="63"/>
        <v>0</v>
      </c>
      <c r="Z201" s="70">
        <f t="shared" ca="1" si="64"/>
        <v>12</v>
      </c>
      <c r="AA201" s="70">
        <f t="shared" ca="1" si="65"/>
        <v>1</v>
      </c>
      <c r="AB201" s="70">
        <f t="shared" ca="1" si="66"/>
        <v>1</v>
      </c>
      <c r="AC201" s="91" t="str">
        <f t="shared" si="67"/>
        <v>835026Glacier Blue Metallic</v>
      </c>
      <c r="AD201" s="91">
        <f t="shared" si="68"/>
        <v>835026</v>
      </c>
      <c r="AE201" s="71" t="str">
        <f>INDEX(ATS!$B:$V,MATCH('2) Order Form'!$V201,ATS!$U:$U,0),7)</f>
        <v>Active</v>
      </c>
    </row>
    <row r="202" spans="1:31" ht="16.5" customHeight="1">
      <c r="A202" s="5">
        <v>1</v>
      </c>
      <c r="B202" s="5" t="s">
        <v>80</v>
      </c>
      <c r="C202" s="5">
        <f>INDEX(ATS!$B:$V,MATCH('2) Order Form'!$V202,ATS!$U:$U,0),1)</f>
        <v>835026</v>
      </c>
      <c r="D202" s="5" t="str">
        <f>INDEX(ATS!$B:$V,MATCH('2) Order Form'!$V202,ATS!$U:$U,0),2)</f>
        <v>Winder Mips Helmet JR</v>
      </c>
      <c r="E202" s="16" t="str">
        <f>INDEX(ATS!$B:$V,MATCH('2) Order Form'!$V202,ATS!$U:$U,0),4)</f>
        <v>GLBLM-SM</v>
      </c>
      <c r="F202" s="16" t="str">
        <f>INDEX(ATS!$B:$V,MATCH('2) Order Form'!$V202,ATS!$U:$U,0),5)</f>
        <v>Glacier Blue Metallic</v>
      </c>
      <c r="G202" s="43" t="str">
        <f>INDEX(ATS!$B:$V,MATCH('2) Order Form'!$V202,ATS!$U:$U,0),6)</f>
        <v>SM</v>
      </c>
      <c r="H202" s="43">
        <f>IFERROR(VLOOKUP(C202,EAN!$K:$O,5,FALSE),0)</f>
        <v>1</v>
      </c>
      <c r="I202" s="59">
        <v>0</v>
      </c>
      <c r="J202" s="60">
        <f>IFERROR(VLOOKUP(V202,ATS!$U:$V,2,FALSE),0)</f>
        <v>88</v>
      </c>
      <c r="K202" s="29" t="str">
        <f t="shared" si="76"/>
        <v>50+</v>
      </c>
      <c r="L202" s="29">
        <f>IFERROR(VLOOKUP(V202,ATS!$U:$W,3,FALSE),0)</f>
        <v>88</v>
      </c>
      <c r="M202" s="29" t="str">
        <f t="shared" si="77"/>
        <v>50+</v>
      </c>
      <c r="N202" s="61">
        <v>0</v>
      </c>
      <c r="O202" s="62">
        <f t="shared" si="82"/>
        <v>0</v>
      </c>
      <c r="P202" s="63">
        <f>VLOOKUP($C202,Prices!$A$3:$R$1996,MATCH('2) Order Form'!P$8,Prices!$A$2:$R$2,0),FALSE)</f>
        <v>65</v>
      </c>
      <c r="Q202" s="64">
        <f>VLOOKUP($C202,Prices!$A$3:$R$1996,MATCH('2) Order Form'!Q$8,Prices!$A$2:$R$2,0),FALSE)</f>
        <v>129</v>
      </c>
      <c r="R202" s="65">
        <f t="shared" si="79"/>
        <v>0</v>
      </c>
      <c r="S202" s="66">
        <f t="shared" si="80"/>
        <v>0</v>
      </c>
      <c r="T202" s="64">
        <f t="shared" si="81"/>
        <v>0</v>
      </c>
      <c r="U202" s="97"/>
      <c r="V202" s="28">
        <v>7048652822161</v>
      </c>
      <c r="W202" s="25"/>
      <c r="X202" s="94">
        <f t="shared" si="62"/>
        <v>0</v>
      </c>
      <c r="Y202" s="70">
        <f t="shared" ca="1" si="63"/>
        <v>0</v>
      </c>
      <c r="Z202" s="70">
        <f t="shared" ca="1" si="64"/>
        <v>12</v>
      </c>
      <c r="AA202" s="70">
        <f t="shared" ca="1" si="65"/>
        <v>0</v>
      </c>
      <c r="AB202" s="70">
        <f t="shared" ca="1" si="66"/>
        <v>0</v>
      </c>
      <c r="AC202" s="91" t="str">
        <f t="shared" si="67"/>
        <v>835026Glacier Blue Metallic</v>
      </c>
      <c r="AD202" s="91">
        <f t="shared" si="68"/>
        <v>835026</v>
      </c>
      <c r="AE202" s="71" t="str">
        <f>INDEX(ATS!$B:$V,MATCH('2) Order Form'!$V202,ATS!$U:$U,0),7)</f>
        <v>Active</v>
      </c>
    </row>
    <row r="203" spans="1:31" ht="16.5" customHeight="1">
      <c r="A203" s="5">
        <v>1</v>
      </c>
      <c r="B203" s="5" t="s">
        <v>80</v>
      </c>
      <c r="C203" s="5">
        <f>INDEX(ATS!$B:$V,MATCH('2) Order Form'!$V203,ATS!$U:$U,0),1)</f>
        <v>835026</v>
      </c>
      <c r="D203" s="5" t="str">
        <f>INDEX(ATS!$B:$V,MATCH('2) Order Form'!$V203,ATS!$U:$U,0),2)</f>
        <v>Winder Mips Helmet JR</v>
      </c>
      <c r="E203" s="16" t="str">
        <f>INDEX(ATS!$B:$V,MATCH('2) Order Form'!$V203,ATS!$U:$U,0),4)</f>
        <v>NIBLM-XSS</v>
      </c>
      <c r="F203" s="16" t="str">
        <f>INDEX(ATS!$B:$V,MATCH('2) Order Form'!$V203,ATS!$U:$U,0),5)</f>
        <v xml:space="preserve">Night Blue Metallic </v>
      </c>
      <c r="G203" s="43" t="str">
        <f>INDEX(ATS!$B:$V,MATCH('2) Order Form'!$V203,ATS!$U:$U,0),6)</f>
        <v>XSS</v>
      </c>
      <c r="H203" s="43">
        <f>IFERROR(VLOOKUP(C203,EAN!$K:$O,5,FALSE),0)</f>
        <v>1</v>
      </c>
      <c r="I203" s="59">
        <v>0</v>
      </c>
      <c r="J203" s="60">
        <f>IFERROR(VLOOKUP(V203,ATS!$U:$V,2,FALSE),0)</f>
        <v>183</v>
      </c>
      <c r="K203" s="29" t="str">
        <f t="shared" ref="K203:K229" si="83">IF(J203=99999,"OPEN",IF(J203&gt;50,"50+",IF(J203&lt;=0,"0",J203)))</f>
        <v>50+</v>
      </c>
      <c r="L203" s="29">
        <f>IFERROR(VLOOKUP(V203,ATS!$U:$W,3,FALSE),0)</f>
        <v>183</v>
      </c>
      <c r="M203" s="29" t="str">
        <f t="shared" ref="M203:M229" si="84">IF(L203=99999,"OPEN",IF(L203&gt;50,"50+",IF(L203&lt;=0,"0",L203)))</f>
        <v>50+</v>
      </c>
      <c r="N203" s="61">
        <v>0</v>
      </c>
      <c r="O203" s="62">
        <f t="shared" si="82"/>
        <v>0</v>
      </c>
      <c r="P203" s="63">
        <f>VLOOKUP($C203,Prices!$A$3:$R$1996,MATCH('2) Order Form'!P$8,Prices!$A$2:$R$2,0),FALSE)</f>
        <v>65</v>
      </c>
      <c r="Q203" s="64">
        <f>VLOOKUP($C203,Prices!$A$3:$R$1996,MATCH('2) Order Form'!Q$8,Prices!$A$2:$R$2,0),FALSE)</f>
        <v>129</v>
      </c>
      <c r="R203" s="65">
        <f t="shared" ref="R203:R229" si="85">I203*P203</f>
        <v>0</v>
      </c>
      <c r="S203" s="66">
        <f t="shared" ref="S203:S229" si="86">R203*O203</f>
        <v>0</v>
      </c>
      <c r="T203" s="64">
        <f t="shared" ref="T203:T229" si="87">R203-S203</f>
        <v>0</v>
      </c>
      <c r="U203" s="97"/>
      <c r="V203" s="28">
        <v>7048652843784</v>
      </c>
      <c r="W203" s="25"/>
      <c r="X203" s="94">
        <f t="shared" ref="X203:X266" si="88">I203*Q203</f>
        <v>0</v>
      </c>
      <c r="Y203" s="70">
        <f t="shared" ref="Y203:Y266" ca="1" si="89">IF(A203=OFFSET(A203,-1,0),0,1)</f>
        <v>0</v>
      </c>
      <c r="Z203" s="70">
        <f t="shared" ref="Z203:Z266" ca="1" si="90">IF(C203=OFFSET(C203,-1,0),OFFSET(Z203,-1,0),OFFSET(Z203,-1,0)+1)</f>
        <v>12</v>
      </c>
      <c r="AA203" s="70">
        <f t="shared" ref="AA203:AA266" ca="1" si="91">IF(C203=OFFSET(C203,-1,0),0,1)</f>
        <v>0</v>
      </c>
      <c r="AB203" s="70">
        <f t="shared" ref="AB203:AB266" ca="1" si="92">IF(F203=OFFSET(F203,-1,0),0,1)</f>
        <v>1</v>
      </c>
      <c r="AC203" s="91" t="str">
        <f t="shared" ref="AC203:AC266" si="93">CONCATENATE(C203,F203)</f>
        <v xml:space="preserve">835026Night Blue Metallic </v>
      </c>
      <c r="AD203" s="91">
        <f t="shared" ref="AD203:AD266" si="94">IFERROR(IF(B203="EYEWEAR",CONCATENATE(C203,"-",G203),C203),C203)</f>
        <v>835026</v>
      </c>
      <c r="AE203" s="71" t="str">
        <f>INDEX(ATS!$B:$V,MATCH('2) Order Form'!$V203,ATS!$U:$U,0),7)</f>
        <v>Stock</v>
      </c>
    </row>
    <row r="204" spans="1:31" ht="16.5" customHeight="1">
      <c r="A204" s="5">
        <v>1</v>
      </c>
      <c r="B204" s="5" t="s">
        <v>80</v>
      </c>
      <c r="C204" s="5">
        <f>INDEX(ATS!$B:$V,MATCH('2) Order Form'!$V204,ATS!$U:$U,0),1)</f>
        <v>835026</v>
      </c>
      <c r="D204" s="5" t="str">
        <f>INDEX(ATS!$B:$V,MATCH('2) Order Form'!$V204,ATS!$U:$U,0),2)</f>
        <v>Winder Mips Helmet JR</v>
      </c>
      <c r="E204" s="16" t="str">
        <f>INDEX(ATS!$B:$V,MATCH('2) Order Form'!$V204,ATS!$U:$U,0),4)</f>
        <v>NIBLM-SM</v>
      </c>
      <c r="F204" s="16" t="str">
        <f>INDEX(ATS!$B:$V,MATCH('2) Order Form'!$V204,ATS!$U:$U,0),5)</f>
        <v xml:space="preserve">Night Blue Metallic </v>
      </c>
      <c r="G204" s="43" t="str">
        <f>INDEX(ATS!$B:$V,MATCH('2) Order Form'!$V204,ATS!$U:$U,0),6)</f>
        <v>SM</v>
      </c>
      <c r="H204" s="43">
        <f>IFERROR(VLOOKUP(C204,EAN!$K:$O,5,FALSE),0)</f>
        <v>1</v>
      </c>
      <c r="I204" s="59">
        <v>0</v>
      </c>
      <c r="J204" s="60">
        <f>IFERROR(VLOOKUP(V204,ATS!$U:$V,2,FALSE),0)</f>
        <v>0</v>
      </c>
      <c r="K204" s="29" t="str">
        <f t="shared" si="83"/>
        <v>0</v>
      </c>
      <c r="L204" s="29">
        <f>IFERROR(VLOOKUP(V204,ATS!$U:$W,3,FALSE),0)</f>
        <v>0</v>
      </c>
      <c r="M204" s="29" t="str">
        <f t="shared" si="84"/>
        <v>0</v>
      </c>
      <c r="N204" s="61">
        <v>0</v>
      </c>
      <c r="O204" s="62">
        <f t="shared" ref="O204:O207" si="95">IF(N204&lt;&gt;0,N204,$P$5)</f>
        <v>0</v>
      </c>
      <c r="P204" s="63">
        <f>VLOOKUP($C204,Prices!$A$3:$R$1996,MATCH('2) Order Form'!P$8,Prices!$A$2:$R$2,0),FALSE)</f>
        <v>65</v>
      </c>
      <c r="Q204" s="64">
        <f>VLOOKUP($C204,Prices!$A$3:$R$1996,MATCH('2) Order Form'!Q$8,Prices!$A$2:$R$2,0),FALSE)</f>
        <v>129</v>
      </c>
      <c r="R204" s="65">
        <f t="shared" si="85"/>
        <v>0</v>
      </c>
      <c r="S204" s="66">
        <f t="shared" si="86"/>
        <v>0</v>
      </c>
      <c r="T204" s="64">
        <f t="shared" si="87"/>
        <v>0</v>
      </c>
      <c r="U204" s="97"/>
      <c r="V204" s="28">
        <v>7048652822208</v>
      </c>
      <c r="W204" s="25"/>
      <c r="X204" s="94">
        <f t="shared" si="88"/>
        <v>0</v>
      </c>
      <c r="Y204" s="70">
        <f t="shared" ca="1" si="89"/>
        <v>0</v>
      </c>
      <c r="Z204" s="70">
        <f t="shared" ca="1" si="90"/>
        <v>12</v>
      </c>
      <c r="AA204" s="70">
        <f t="shared" ca="1" si="91"/>
        <v>0</v>
      </c>
      <c r="AB204" s="70">
        <f t="shared" ca="1" si="92"/>
        <v>0</v>
      </c>
      <c r="AC204" s="91" t="str">
        <f t="shared" si="93"/>
        <v xml:space="preserve">835026Night Blue Metallic </v>
      </c>
      <c r="AD204" s="91">
        <f t="shared" si="94"/>
        <v>835026</v>
      </c>
      <c r="AE204" s="71" t="str">
        <f>INDEX(ATS!$B:$V,MATCH('2) Order Form'!$V204,ATS!$U:$U,0),7)</f>
        <v>Stock</v>
      </c>
    </row>
    <row r="205" spans="1:31" ht="16.5" customHeight="1">
      <c r="A205" s="5">
        <v>1</v>
      </c>
      <c r="B205" s="5" t="s">
        <v>80</v>
      </c>
      <c r="C205" s="5">
        <f>INDEX(ATS!$B:$V,MATCH('2) Order Form'!$V205,ATS!$U:$U,0),1)</f>
        <v>835026</v>
      </c>
      <c r="D205" s="5" t="str">
        <f>INDEX(ATS!$B:$V,MATCH('2) Order Form'!$V205,ATS!$U:$U,0),2)</f>
        <v>Winder Mips Helmet JR</v>
      </c>
      <c r="E205" s="16" t="str">
        <f>INDEX(ATS!$B:$V,MATCH('2) Order Form'!$V205,ATS!$U:$U,0),4)</f>
        <v>RGLDM-XSS</v>
      </c>
      <c r="F205" s="16" t="str">
        <f>INDEX(ATS!$B:$V,MATCH('2) Order Form'!$V205,ATS!$U:$U,0),5)</f>
        <v xml:space="preserve">Rose Gold Metallic </v>
      </c>
      <c r="G205" s="43" t="str">
        <f>INDEX(ATS!$B:$V,MATCH('2) Order Form'!$V205,ATS!$U:$U,0),6)</f>
        <v>XSS</v>
      </c>
      <c r="H205" s="43">
        <f>IFERROR(VLOOKUP(C205,EAN!$K:$O,5,FALSE),0)</f>
        <v>1</v>
      </c>
      <c r="I205" s="59">
        <v>0</v>
      </c>
      <c r="J205" s="60">
        <f>IFERROR(VLOOKUP(V205,ATS!$U:$V,2,FALSE),0)</f>
        <v>169</v>
      </c>
      <c r="K205" s="29" t="str">
        <f t="shared" si="83"/>
        <v>50+</v>
      </c>
      <c r="L205" s="29">
        <f>IFERROR(VLOOKUP(V205,ATS!$U:$W,3,FALSE),0)</f>
        <v>169</v>
      </c>
      <c r="M205" s="29" t="str">
        <f t="shared" si="84"/>
        <v>50+</v>
      </c>
      <c r="N205" s="61">
        <v>0</v>
      </c>
      <c r="O205" s="62">
        <f t="shared" si="95"/>
        <v>0</v>
      </c>
      <c r="P205" s="63">
        <f>VLOOKUP($C205,Prices!$A$3:$R$1996,MATCH('2) Order Form'!P$8,Prices!$A$2:$R$2,0),FALSE)</f>
        <v>65</v>
      </c>
      <c r="Q205" s="64">
        <f>VLOOKUP($C205,Prices!$A$3:$R$1996,MATCH('2) Order Form'!Q$8,Prices!$A$2:$R$2,0),FALSE)</f>
        <v>129</v>
      </c>
      <c r="R205" s="65">
        <f t="shared" si="85"/>
        <v>0</v>
      </c>
      <c r="S205" s="66">
        <f t="shared" si="86"/>
        <v>0</v>
      </c>
      <c r="T205" s="64">
        <f t="shared" si="87"/>
        <v>0</v>
      </c>
      <c r="U205" s="97"/>
      <c r="V205" s="28">
        <v>7048652843791</v>
      </c>
      <c r="W205" s="25"/>
      <c r="X205" s="94">
        <f t="shared" si="88"/>
        <v>0</v>
      </c>
      <c r="Y205" s="70">
        <f t="shared" ca="1" si="89"/>
        <v>0</v>
      </c>
      <c r="Z205" s="70">
        <f t="shared" ca="1" si="90"/>
        <v>12</v>
      </c>
      <c r="AA205" s="70">
        <f t="shared" ca="1" si="91"/>
        <v>0</v>
      </c>
      <c r="AB205" s="70">
        <f t="shared" ca="1" si="92"/>
        <v>1</v>
      </c>
      <c r="AC205" s="91" t="str">
        <f t="shared" si="93"/>
        <v xml:space="preserve">835026Rose Gold Metallic </v>
      </c>
      <c r="AD205" s="91">
        <f t="shared" si="94"/>
        <v>835026</v>
      </c>
      <c r="AE205" s="71" t="str">
        <f>INDEX(ATS!$B:$V,MATCH('2) Order Form'!$V205,ATS!$U:$U,0),7)</f>
        <v>Active</v>
      </c>
    </row>
    <row r="206" spans="1:31" ht="16.5" customHeight="1">
      <c r="A206" s="5">
        <v>1</v>
      </c>
      <c r="B206" s="5" t="s">
        <v>80</v>
      </c>
      <c r="C206" s="5">
        <f>INDEX(ATS!$B:$V,MATCH('2) Order Form'!$V206,ATS!$U:$U,0),1)</f>
        <v>835026</v>
      </c>
      <c r="D206" s="5" t="str">
        <f>INDEX(ATS!$B:$V,MATCH('2) Order Form'!$V206,ATS!$U:$U,0),2)</f>
        <v>Winder Mips Helmet JR</v>
      </c>
      <c r="E206" s="16" t="str">
        <f>INDEX(ATS!$B:$V,MATCH('2) Order Form'!$V206,ATS!$U:$U,0),4)</f>
        <v>RGLDM-SM</v>
      </c>
      <c r="F206" s="16" t="str">
        <f>INDEX(ATS!$B:$V,MATCH('2) Order Form'!$V206,ATS!$U:$U,0),5)</f>
        <v xml:space="preserve">Rose Gold Metallic </v>
      </c>
      <c r="G206" s="43" t="str">
        <f>INDEX(ATS!$B:$V,MATCH('2) Order Form'!$V206,ATS!$U:$U,0),6)</f>
        <v>SM</v>
      </c>
      <c r="H206" s="43">
        <f>IFERROR(VLOOKUP(C206,EAN!$K:$O,5,FALSE),0)</f>
        <v>1</v>
      </c>
      <c r="I206" s="59">
        <v>0</v>
      </c>
      <c r="J206" s="60">
        <f>IFERROR(VLOOKUP(V206,ATS!$U:$V,2,FALSE),0)</f>
        <v>156</v>
      </c>
      <c r="K206" s="29" t="str">
        <f t="shared" si="83"/>
        <v>50+</v>
      </c>
      <c r="L206" s="29">
        <f>IFERROR(VLOOKUP(V206,ATS!$U:$W,3,FALSE),0)</f>
        <v>156</v>
      </c>
      <c r="M206" s="29" t="str">
        <f t="shared" si="84"/>
        <v>50+</v>
      </c>
      <c r="N206" s="61">
        <v>0</v>
      </c>
      <c r="O206" s="62">
        <f t="shared" si="95"/>
        <v>0</v>
      </c>
      <c r="P206" s="63">
        <f>VLOOKUP($C206,Prices!$A$3:$R$1996,MATCH('2) Order Form'!P$8,Prices!$A$2:$R$2,0),FALSE)</f>
        <v>65</v>
      </c>
      <c r="Q206" s="64">
        <f>VLOOKUP($C206,Prices!$A$3:$R$1996,MATCH('2) Order Form'!Q$8,Prices!$A$2:$R$2,0),FALSE)</f>
        <v>129</v>
      </c>
      <c r="R206" s="65">
        <f t="shared" si="85"/>
        <v>0</v>
      </c>
      <c r="S206" s="66">
        <f t="shared" si="86"/>
        <v>0</v>
      </c>
      <c r="T206" s="64">
        <f t="shared" si="87"/>
        <v>0</v>
      </c>
      <c r="U206" s="97"/>
      <c r="V206" s="28">
        <v>7048652822222</v>
      </c>
      <c r="W206" s="25"/>
      <c r="X206" s="94">
        <f t="shared" si="88"/>
        <v>0</v>
      </c>
      <c r="Y206" s="70">
        <f t="shared" ca="1" si="89"/>
        <v>0</v>
      </c>
      <c r="Z206" s="70">
        <f t="shared" ca="1" si="90"/>
        <v>12</v>
      </c>
      <c r="AA206" s="70">
        <f t="shared" ca="1" si="91"/>
        <v>0</v>
      </c>
      <c r="AB206" s="70">
        <f t="shared" ca="1" si="92"/>
        <v>0</v>
      </c>
      <c r="AC206" s="91" t="str">
        <f t="shared" si="93"/>
        <v xml:space="preserve">835026Rose Gold Metallic </v>
      </c>
      <c r="AD206" s="91">
        <f t="shared" si="94"/>
        <v>835026</v>
      </c>
      <c r="AE206" s="71" t="str">
        <f>INDEX(ATS!$B:$V,MATCH('2) Order Form'!$V206,ATS!$U:$U,0),7)</f>
        <v>Active</v>
      </c>
    </row>
    <row r="207" spans="1:31" ht="16.5" customHeight="1">
      <c r="A207" s="5">
        <v>1</v>
      </c>
      <c r="B207" s="5" t="s">
        <v>80</v>
      </c>
      <c r="C207" s="5">
        <f>INDEX(ATS!$B:$V,MATCH('2) Order Form'!$V207,ATS!$U:$U,0),1)</f>
        <v>835026</v>
      </c>
      <c r="D207" s="5" t="str">
        <f>INDEX(ATS!$B:$V,MATCH('2) Order Form'!$V207,ATS!$U:$U,0),2)</f>
        <v>Winder Mips Helmet JR</v>
      </c>
      <c r="E207" s="16" t="str">
        <f>INDEX(ATS!$B:$V,MATCH('2) Order Form'!$V207,ATS!$U:$U,0),4)</f>
        <v>SLGFL-XSS</v>
      </c>
      <c r="F207" s="16" t="str">
        <f>INDEX(ATS!$B:$V,MATCH('2) Order Form'!$V207,ATS!$U:$U,0),5)</f>
        <v>Slate Gray/Fluo</v>
      </c>
      <c r="G207" s="43" t="str">
        <f>INDEX(ATS!$B:$V,MATCH('2) Order Form'!$V207,ATS!$U:$U,0),6)</f>
        <v>XSS</v>
      </c>
      <c r="H207" s="43">
        <f>IFERROR(VLOOKUP(C207,EAN!$K:$O,5,FALSE),0)</f>
        <v>1</v>
      </c>
      <c r="I207" s="59">
        <v>0</v>
      </c>
      <c r="J207" s="60">
        <f>IFERROR(VLOOKUP(V207,ATS!$U:$V,2,FALSE),0)</f>
        <v>105</v>
      </c>
      <c r="K207" s="29" t="str">
        <f t="shared" si="83"/>
        <v>50+</v>
      </c>
      <c r="L207" s="29">
        <f>IFERROR(VLOOKUP(V207,ATS!$U:$W,3,FALSE),0)</f>
        <v>105</v>
      </c>
      <c r="M207" s="29" t="str">
        <f t="shared" si="84"/>
        <v>50+</v>
      </c>
      <c r="N207" s="61">
        <v>0</v>
      </c>
      <c r="O207" s="62">
        <f t="shared" si="95"/>
        <v>0</v>
      </c>
      <c r="P207" s="63">
        <f>VLOOKUP($C207,Prices!$A$3:$R$1996,MATCH('2) Order Form'!P$8,Prices!$A$2:$R$2,0),FALSE)</f>
        <v>65</v>
      </c>
      <c r="Q207" s="64">
        <f>VLOOKUP($C207,Prices!$A$3:$R$1996,MATCH('2) Order Form'!Q$8,Prices!$A$2:$R$2,0),FALSE)</f>
        <v>129</v>
      </c>
      <c r="R207" s="65">
        <f t="shared" si="85"/>
        <v>0</v>
      </c>
      <c r="S207" s="66">
        <f t="shared" si="86"/>
        <v>0</v>
      </c>
      <c r="T207" s="64">
        <f t="shared" si="87"/>
        <v>0</v>
      </c>
      <c r="U207" s="97"/>
      <c r="V207" s="28">
        <v>7048652843807</v>
      </c>
      <c r="W207" s="25"/>
      <c r="X207" s="94">
        <f t="shared" si="88"/>
        <v>0</v>
      </c>
      <c r="Y207" s="70">
        <f t="shared" ca="1" si="89"/>
        <v>0</v>
      </c>
      <c r="Z207" s="70">
        <f t="shared" ca="1" si="90"/>
        <v>12</v>
      </c>
      <c r="AA207" s="70">
        <f t="shared" ca="1" si="91"/>
        <v>0</v>
      </c>
      <c r="AB207" s="70">
        <f t="shared" ca="1" si="92"/>
        <v>1</v>
      </c>
      <c r="AC207" s="91" t="str">
        <f t="shared" si="93"/>
        <v>835026Slate Gray/Fluo</v>
      </c>
      <c r="AD207" s="91">
        <f t="shared" si="94"/>
        <v>835026</v>
      </c>
      <c r="AE207" s="71" t="str">
        <f>INDEX(ATS!$B:$V,MATCH('2) Order Form'!$V207,ATS!$U:$U,0),7)</f>
        <v>Active</v>
      </c>
    </row>
    <row r="208" spans="1:31" ht="16.5" customHeight="1">
      <c r="A208" s="5">
        <v>1</v>
      </c>
      <c r="B208" s="5" t="s">
        <v>80</v>
      </c>
      <c r="C208" s="5">
        <f>INDEX(ATS!$B:$V,MATCH('2) Order Form'!$V208,ATS!$U:$U,0),1)</f>
        <v>835026</v>
      </c>
      <c r="D208" s="5" t="str">
        <f>INDEX(ATS!$B:$V,MATCH('2) Order Form'!$V208,ATS!$U:$U,0),2)</f>
        <v>Winder Mips Helmet JR</v>
      </c>
      <c r="E208" s="16" t="str">
        <f>INDEX(ATS!$B:$V,MATCH('2) Order Form'!$V208,ATS!$U:$U,0),4)</f>
        <v>SLGFL-SM</v>
      </c>
      <c r="F208" s="16" t="str">
        <f>INDEX(ATS!$B:$V,MATCH('2) Order Form'!$V208,ATS!$U:$U,0),5)</f>
        <v>Slate Gray/Fluo</v>
      </c>
      <c r="G208" s="43" t="str">
        <f>INDEX(ATS!$B:$V,MATCH('2) Order Form'!$V208,ATS!$U:$U,0),6)</f>
        <v>SM</v>
      </c>
      <c r="H208" s="43">
        <f>IFERROR(VLOOKUP(C208,EAN!$K:$O,5,FALSE),0)</f>
        <v>1</v>
      </c>
      <c r="I208" s="59">
        <v>0</v>
      </c>
      <c r="J208" s="60">
        <f>IFERROR(VLOOKUP(V208,ATS!$U:$V,2,FALSE),0)</f>
        <v>20</v>
      </c>
      <c r="K208" s="29">
        <f t="shared" si="83"/>
        <v>20</v>
      </c>
      <c r="L208" s="29">
        <f>IFERROR(VLOOKUP(V208,ATS!$U:$W,3,FALSE),0)</f>
        <v>20</v>
      </c>
      <c r="M208" s="29">
        <f t="shared" si="84"/>
        <v>20</v>
      </c>
      <c r="N208" s="61">
        <v>0</v>
      </c>
      <c r="O208" s="62">
        <f t="shared" ref="O208:O210" si="96">IF(N208&lt;&gt;0,N208,$P$5)</f>
        <v>0</v>
      </c>
      <c r="P208" s="63">
        <f>VLOOKUP($C208,Prices!$A$3:$R$1996,MATCH('2) Order Form'!P$8,Prices!$A$2:$R$2,0),FALSE)</f>
        <v>65</v>
      </c>
      <c r="Q208" s="64">
        <f>VLOOKUP($C208,Prices!$A$3:$R$1996,MATCH('2) Order Form'!Q$8,Prices!$A$2:$R$2,0),FALSE)</f>
        <v>129</v>
      </c>
      <c r="R208" s="65">
        <f t="shared" si="85"/>
        <v>0</v>
      </c>
      <c r="S208" s="66">
        <f t="shared" si="86"/>
        <v>0</v>
      </c>
      <c r="T208" s="64">
        <f t="shared" si="87"/>
        <v>0</v>
      </c>
      <c r="U208" s="97"/>
      <c r="V208" s="28">
        <v>7048652822246</v>
      </c>
      <c r="W208" s="25"/>
      <c r="X208" s="94">
        <f t="shared" si="88"/>
        <v>0</v>
      </c>
      <c r="Y208" s="70">
        <f t="shared" ca="1" si="89"/>
        <v>0</v>
      </c>
      <c r="Z208" s="70">
        <f t="shared" ca="1" si="90"/>
        <v>12</v>
      </c>
      <c r="AA208" s="70">
        <f t="shared" ca="1" si="91"/>
        <v>0</v>
      </c>
      <c r="AB208" s="70">
        <f t="shared" ca="1" si="92"/>
        <v>0</v>
      </c>
      <c r="AC208" s="91" t="str">
        <f t="shared" si="93"/>
        <v>835026Slate Gray/Fluo</v>
      </c>
      <c r="AD208" s="91">
        <f t="shared" si="94"/>
        <v>835026</v>
      </c>
      <c r="AE208" s="71" t="str">
        <f>INDEX(ATS!$B:$V,MATCH('2) Order Form'!$V208,ATS!$U:$U,0),7)</f>
        <v>Active</v>
      </c>
    </row>
    <row r="209" spans="1:31" ht="16.5" customHeight="1">
      <c r="A209" s="5">
        <v>1</v>
      </c>
      <c r="B209" s="5" t="s">
        <v>80</v>
      </c>
      <c r="C209" s="5">
        <f>INDEX(ATS!$B:$V,MATCH('2) Order Form'!$V209,ATS!$U:$U,0),1)</f>
        <v>835026</v>
      </c>
      <c r="D209" s="5" t="str">
        <f>INDEX(ATS!$B:$V,MATCH('2) Order Form'!$V209,ATS!$U:$U,0),2)</f>
        <v>Winder Mips Helmet JR</v>
      </c>
      <c r="E209" s="16" t="str">
        <f>INDEX(ATS!$B:$V,MATCH('2) Order Form'!$V209,ATS!$U:$U,0),4)</f>
        <v>WOLND-XSS</v>
      </c>
      <c r="F209" s="16" t="str">
        <f>INDEX(ATS!$B:$V,MATCH('2) Order Form'!$V209,ATS!$U:$U,0),5)</f>
        <v>Woodland</v>
      </c>
      <c r="G209" s="43" t="str">
        <f>INDEX(ATS!$B:$V,MATCH('2) Order Form'!$V209,ATS!$U:$U,0),6)</f>
        <v>XSS</v>
      </c>
      <c r="H209" s="43">
        <f>IFERROR(VLOOKUP(C209,EAN!$K:$O,5,FALSE),0)</f>
        <v>1</v>
      </c>
      <c r="I209" s="59">
        <v>0</v>
      </c>
      <c r="J209" s="60">
        <f>IFERROR(VLOOKUP(V209,ATS!$U:$V,2,FALSE),0)</f>
        <v>48</v>
      </c>
      <c r="K209" s="29">
        <f t="shared" si="83"/>
        <v>48</v>
      </c>
      <c r="L209" s="29">
        <f>IFERROR(VLOOKUP(V209,ATS!$U:$W,3,FALSE),0)</f>
        <v>48</v>
      </c>
      <c r="M209" s="29">
        <f t="shared" si="84"/>
        <v>48</v>
      </c>
      <c r="N209" s="61">
        <v>0</v>
      </c>
      <c r="O209" s="62">
        <f t="shared" si="96"/>
        <v>0</v>
      </c>
      <c r="P209" s="63">
        <f>VLOOKUP($C209,Prices!$A$3:$R$1996,MATCH('2) Order Form'!P$8,Prices!$A$2:$R$2,0),FALSE)</f>
        <v>65</v>
      </c>
      <c r="Q209" s="64">
        <f>VLOOKUP($C209,Prices!$A$3:$R$1996,MATCH('2) Order Form'!Q$8,Prices!$A$2:$R$2,0),FALSE)</f>
        <v>129</v>
      </c>
      <c r="R209" s="65">
        <f t="shared" si="85"/>
        <v>0</v>
      </c>
      <c r="S209" s="66">
        <f t="shared" si="86"/>
        <v>0</v>
      </c>
      <c r="T209" s="64">
        <f t="shared" si="87"/>
        <v>0</v>
      </c>
      <c r="U209" s="97"/>
      <c r="V209" s="28">
        <v>7048652965929</v>
      </c>
      <c r="W209" s="25"/>
      <c r="X209" s="94">
        <f t="shared" si="88"/>
        <v>0</v>
      </c>
      <c r="Y209" s="70">
        <f t="shared" ca="1" si="89"/>
        <v>0</v>
      </c>
      <c r="Z209" s="70">
        <f t="shared" ca="1" si="90"/>
        <v>12</v>
      </c>
      <c r="AA209" s="70">
        <f t="shared" ca="1" si="91"/>
        <v>0</v>
      </c>
      <c r="AB209" s="70">
        <f t="shared" ca="1" si="92"/>
        <v>1</v>
      </c>
      <c r="AC209" s="91" t="str">
        <f t="shared" si="93"/>
        <v>835026Woodland</v>
      </c>
      <c r="AD209" s="91">
        <f t="shared" si="94"/>
        <v>835026</v>
      </c>
      <c r="AE209" s="71" t="str">
        <f>INDEX(ATS!$B:$V,MATCH('2) Order Form'!$V209,ATS!$U:$U,0),7)</f>
        <v>Stock</v>
      </c>
    </row>
    <row r="210" spans="1:31" ht="16.5" customHeight="1">
      <c r="A210" s="5">
        <v>1</v>
      </c>
      <c r="B210" s="5" t="s">
        <v>80</v>
      </c>
      <c r="C210" s="5">
        <f>INDEX(ATS!$B:$V,MATCH('2) Order Form'!$V210,ATS!$U:$U,0),1)</f>
        <v>835026</v>
      </c>
      <c r="D210" s="5" t="str">
        <f>INDEX(ATS!$B:$V,MATCH('2) Order Form'!$V210,ATS!$U:$U,0),2)</f>
        <v>Winder Mips Helmet JR</v>
      </c>
      <c r="E210" s="16" t="str">
        <f>INDEX(ATS!$B:$V,MATCH('2) Order Form'!$V210,ATS!$U:$U,0),4)</f>
        <v>WOLND-SM</v>
      </c>
      <c r="F210" s="16" t="str">
        <f>INDEX(ATS!$B:$V,MATCH('2) Order Form'!$V210,ATS!$U:$U,0),5)</f>
        <v>Woodland</v>
      </c>
      <c r="G210" s="43" t="str">
        <f>INDEX(ATS!$B:$V,MATCH('2) Order Form'!$V210,ATS!$U:$U,0),6)</f>
        <v>SM</v>
      </c>
      <c r="H210" s="43">
        <f>IFERROR(VLOOKUP(C210,EAN!$K:$O,5,FALSE),0)</f>
        <v>1</v>
      </c>
      <c r="I210" s="59">
        <v>0</v>
      </c>
      <c r="J210" s="60">
        <f>IFERROR(VLOOKUP(V210,ATS!$U:$V,2,FALSE),0)</f>
        <v>30</v>
      </c>
      <c r="K210" s="29">
        <f t="shared" si="83"/>
        <v>30</v>
      </c>
      <c r="L210" s="29">
        <f>IFERROR(VLOOKUP(V210,ATS!$U:$W,3,FALSE),0)</f>
        <v>30</v>
      </c>
      <c r="M210" s="29">
        <f t="shared" si="84"/>
        <v>30</v>
      </c>
      <c r="N210" s="61">
        <v>0</v>
      </c>
      <c r="O210" s="62">
        <f t="shared" si="96"/>
        <v>0</v>
      </c>
      <c r="P210" s="63">
        <f>VLOOKUP($C210,Prices!$A$3:$R$1996,MATCH('2) Order Form'!P$8,Prices!$A$2:$R$2,0),FALSE)</f>
        <v>65</v>
      </c>
      <c r="Q210" s="64">
        <f>VLOOKUP($C210,Prices!$A$3:$R$1996,MATCH('2) Order Form'!Q$8,Prices!$A$2:$R$2,0),FALSE)</f>
        <v>129</v>
      </c>
      <c r="R210" s="65">
        <f t="shared" si="85"/>
        <v>0</v>
      </c>
      <c r="S210" s="66">
        <f t="shared" si="86"/>
        <v>0</v>
      </c>
      <c r="T210" s="64">
        <f t="shared" si="87"/>
        <v>0</v>
      </c>
      <c r="U210" s="97"/>
      <c r="V210" s="28">
        <v>7048652965912</v>
      </c>
      <c r="W210" s="25"/>
      <c r="X210" s="94">
        <f t="shared" si="88"/>
        <v>0</v>
      </c>
      <c r="Y210" s="70">
        <f t="shared" ca="1" si="89"/>
        <v>0</v>
      </c>
      <c r="Z210" s="70">
        <f t="shared" ca="1" si="90"/>
        <v>12</v>
      </c>
      <c r="AA210" s="70">
        <f t="shared" ca="1" si="91"/>
        <v>0</v>
      </c>
      <c r="AB210" s="70">
        <f t="shared" ca="1" si="92"/>
        <v>0</v>
      </c>
      <c r="AC210" s="91" t="str">
        <f t="shared" si="93"/>
        <v>835026Woodland</v>
      </c>
      <c r="AD210" s="91">
        <f t="shared" si="94"/>
        <v>835026</v>
      </c>
      <c r="AE210" s="71" t="str">
        <f>INDEX(ATS!$B:$V,MATCH('2) Order Form'!$V210,ATS!$U:$U,0),7)</f>
        <v>Stock</v>
      </c>
    </row>
    <row r="211" spans="1:31" ht="16.5" customHeight="1">
      <c r="A211" s="5">
        <v>1</v>
      </c>
      <c r="B211" s="5" t="s">
        <v>80</v>
      </c>
      <c r="C211" s="5">
        <f>INDEX(ATS!$B:$V,MATCH('2) Order Form'!$V211,ATS!$U:$U,0),1)</f>
        <v>835025</v>
      </c>
      <c r="D211" s="5" t="str">
        <f>INDEX(ATS!$B:$V,MATCH('2) Order Form'!$V211,ATS!$U:$U,0),2)</f>
        <v>Winder Helmet JR</v>
      </c>
      <c r="E211" s="16" t="str">
        <f>INDEX(ATS!$B:$V,MATCH('2) Order Form'!$V211,ATS!$U:$U,0),4)</f>
        <v>GLBLM-XSS</v>
      </c>
      <c r="F211" s="16" t="str">
        <f>INDEX(ATS!$B:$V,MATCH('2) Order Form'!$V211,ATS!$U:$U,0),5)</f>
        <v>Glacier Blue Metallic</v>
      </c>
      <c r="G211" s="43" t="str">
        <f>INDEX(ATS!$B:$V,MATCH('2) Order Form'!$V211,ATS!$U:$U,0),6)</f>
        <v>XSS</v>
      </c>
      <c r="H211" s="43">
        <f>IFERROR(VLOOKUP(C211,EAN!$K:$O,5,FALSE),0)</f>
        <v>1</v>
      </c>
      <c r="I211" s="59">
        <v>0</v>
      </c>
      <c r="J211" s="60">
        <f>IFERROR(VLOOKUP(V211,ATS!$U:$V,2,FALSE),0)</f>
        <v>259</v>
      </c>
      <c r="K211" s="29" t="str">
        <f t="shared" si="83"/>
        <v>50+</v>
      </c>
      <c r="L211" s="29">
        <f>IFERROR(VLOOKUP(V211,ATS!$U:$W,3,FALSE),0)</f>
        <v>259</v>
      </c>
      <c r="M211" s="29" t="str">
        <f t="shared" si="84"/>
        <v>50+</v>
      </c>
      <c r="N211" s="61">
        <v>0</v>
      </c>
      <c r="O211" s="62">
        <f t="shared" ref="O211" si="97">IF(N211&lt;&gt;0,N211,$P$5)</f>
        <v>0</v>
      </c>
      <c r="P211" s="63">
        <f>VLOOKUP($C211,Prices!$A$3:$R$1996,MATCH('2) Order Form'!P$8,Prices!$A$2:$R$2,0),FALSE)</f>
        <v>50</v>
      </c>
      <c r="Q211" s="64">
        <f>VLOOKUP($C211,Prices!$A$3:$R$1996,MATCH('2) Order Form'!Q$8,Prices!$A$2:$R$2,0),FALSE)</f>
        <v>99</v>
      </c>
      <c r="R211" s="65">
        <f t="shared" si="85"/>
        <v>0</v>
      </c>
      <c r="S211" s="66">
        <f t="shared" si="86"/>
        <v>0</v>
      </c>
      <c r="T211" s="64">
        <f t="shared" si="87"/>
        <v>0</v>
      </c>
      <c r="U211" s="97"/>
      <c r="V211" s="28">
        <v>7048652843715</v>
      </c>
      <c r="W211" s="25"/>
      <c r="X211" s="94">
        <f t="shared" si="88"/>
        <v>0</v>
      </c>
      <c r="Y211" s="70">
        <f t="shared" ca="1" si="89"/>
        <v>0</v>
      </c>
      <c r="Z211" s="70">
        <f t="shared" ca="1" si="90"/>
        <v>13</v>
      </c>
      <c r="AA211" s="70">
        <f t="shared" ca="1" si="91"/>
        <v>1</v>
      </c>
      <c r="AB211" s="70">
        <f t="shared" ca="1" si="92"/>
        <v>1</v>
      </c>
      <c r="AC211" s="91" t="str">
        <f t="shared" si="93"/>
        <v>835025Glacier Blue Metallic</v>
      </c>
      <c r="AD211" s="91">
        <f t="shared" si="94"/>
        <v>835025</v>
      </c>
      <c r="AE211" s="71" t="str">
        <f>INDEX(ATS!$B:$V,MATCH('2) Order Form'!$V211,ATS!$U:$U,0),7)</f>
        <v>Active</v>
      </c>
    </row>
    <row r="212" spans="1:31" ht="16.5" customHeight="1">
      <c r="A212" s="5">
        <v>1</v>
      </c>
      <c r="B212" s="5" t="s">
        <v>80</v>
      </c>
      <c r="C212" s="5">
        <f>INDEX(ATS!$B:$V,MATCH('2) Order Form'!$V212,ATS!$U:$U,0),1)</f>
        <v>835025</v>
      </c>
      <c r="D212" s="5" t="str">
        <f>INDEX(ATS!$B:$V,MATCH('2) Order Form'!$V212,ATS!$U:$U,0),2)</f>
        <v>Winder Helmet JR</v>
      </c>
      <c r="E212" s="16" t="str">
        <f>INDEX(ATS!$B:$V,MATCH('2) Order Form'!$V212,ATS!$U:$U,0),4)</f>
        <v>GLBLM-SM</v>
      </c>
      <c r="F212" s="16" t="str">
        <f>INDEX(ATS!$B:$V,MATCH('2) Order Form'!$V212,ATS!$U:$U,0),5)</f>
        <v>Glacier Blue Metallic</v>
      </c>
      <c r="G212" s="43" t="str">
        <f>INDEX(ATS!$B:$V,MATCH('2) Order Form'!$V212,ATS!$U:$U,0),6)</f>
        <v>SM</v>
      </c>
      <c r="H212" s="43">
        <f>IFERROR(VLOOKUP(C212,EAN!$K:$O,5,FALSE),0)</f>
        <v>1</v>
      </c>
      <c r="I212" s="59">
        <v>0</v>
      </c>
      <c r="J212" s="60">
        <f>IFERROR(VLOOKUP(V212,ATS!$U:$V,2,FALSE),0)</f>
        <v>255</v>
      </c>
      <c r="K212" s="29" t="str">
        <f t="shared" si="83"/>
        <v>50+</v>
      </c>
      <c r="L212" s="29">
        <f>IFERROR(VLOOKUP(V212,ATS!$U:$W,3,FALSE),0)</f>
        <v>255</v>
      </c>
      <c r="M212" s="29" t="str">
        <f t="shared" si="84"/>
        <v>50+</v>
      </c>
      <c r="N212" s="61">
        <v>0</v>
      </c>
      <c r="O212" s="62">
        <f t="shared" ref="O212:O229" si="98">IF(N212&lt;&gt;0,N212,$P$5)</f>
        <v>0</v>
      </c>
      <c r="P212" s="63">
        <f>VLOOKUP($C212,Prices!$A$3:$R$1996,MATCH('2) Order Form'!P$8,Prices!$A$2:$R$2,0),FALSE)</f>
        <v>50</v>
      </c>
      <c r="Q212" s="64">
        <f>VLOOKUP($C212,Prices!$A$3:$R$1996,MATCH('2) Order Form'!Q$8,Prices!$A$2:$R$2,0),FALSE)</f>
        <v>99</v>
      </c>
      <c r="R212" s="65">
        <f t="shared" si="85"/>
        <v>0</v>
      </c>
      <c r="S212" s="66">
        <f t="shared" si="86"/>
        <v>0</v>
      </c>
      <c r="T212" s="64">
        <f t="shared" si="87"/>
        <v>0</v>
      </c>
      <c r="U212" s="97"/>
      <c r="V212" s="28">
        <v>7048652822048</v>
      </c>
      <c r="W212" s="25"/>
      <c r="X212" s="94">
        <f t="shared" si="88"/>
        <v>0</v>
      </c>
      <c r="Y212" s="70">
        <f t="shared" ca="1" si="89"/>
        <v>0</v>
      </c>
      <c r="Z212" s="70">
        <f t="shared" ca="1" si="90"/>
        <v>13</v>
      </c>
      <c r="AA212" s="70">
        <f t="shared" ca="1" si="91"/>
        <v>0</v>
      </c>
      <c r="AB212" s="70">
        <f t="shared" ca="1" si="92"/>
        <v>0</v>
      </c>
      <c r="AC212" s="91" t="str">
        <f t="shared" si="93"/>
        <v>835025Glacier Blue Metallic</v>
      </c>
      <c r="AD212" s="91">
        <f t="shared" si="94"/>
        <v>835025</v>
      </c>
      <c r="AE212" s="71" t="str">
        <f>INDEX(ATS!$B:$V,MATCH('2) Order Form'!$V212,ATS!$U:$U,0),7)</f>
        <v>Active</v>
      </c>
    </row>
    <row r="213" spans="1:31" ht="16.5" customHeight="1">
      <c r="A213" s="5">
        <v>1</v>
      </c>
      <c r="B213" s="5" t="s">
        <v>80</v>
      </c>
      <c r="C213" s="5">
        <f>INDEX(ATS!$B:$V,MATCH('2) Order Form'!$V213,ATS!$U:$U,0),1)</f>
        <v>835025</v>
      </c>
      <c r="D213" s="5" t="str">
        <f>INDEX(ATS!$B:$V,MATCH('2) Order Form'!$V213,ATS!$U:$U,0),2)</f>
        <v>Winder Helmet JR</v>
      </c>
      <c r="E213" s="16" t="str">
        <f>INDEX(ATS!$B:$V,MATCH('2) Order Form'!$V213,ATS!$U:$U,0),4)</f>
        <v>NIBLM-XSS</v>
      </c>
      <c r="F213" s="16" t="str">
        <f>INDEX(ATS!$B:$V,MATCH('2) Order Form'!$V213,ATS!$U:$U,0),5)</f>
        <v xml:space="preserve">Night Blue Metallic </v>
      </c>
      <c r="G213" s="43" t="str">
        <f>INDEX(ATS!$B:$V,MATCH('2) Order Form'!$V213,ATS!$U:$U,0),6)</f>
        <v>XSS</v>
      </c>
      <c r="H213" s="43">
        <f>IFERROR(VLOOKUP(C213,EAN!$K:$O,5,FALSE),0)</f>
        <v>1</v>
      </c>
      <c r="I213" s="59">
        <v>0</v>
      </c>
      <c r="J213" s="60">
        <f>IFERROR(VLOOKUP(V213,ATS!$U:$V,2,FALSE),0)</f>
        <v>213</v>
      </c>
      <c r="K213" s="29" t="str">
        <f t="shared" si="83"/>
        <v>50+</v>
      </c>
      <c r="L213" s="29">
        <f>IFERROR(VLOOKUP(V213,ATS!$U:$W,3,FALSE),0)</f>
        <v>213</v>
      </c>
      <c r="M213" s="29" t="str">
        <f t="shared" si="84"/>
        <v>50+</v>
      </c>
      <c r="N213" s="61">
        <v>0</v>
      </c>
      <c r="O213" s="62">
        <f t="shared" si="98"/>
        <v>0</v>
      </c>
      <c r="P213" s="63">
        <f>VLOOKUP($C213,Prices!$A$3:$R$1996,MATCH('2) Order Form'!P$8,Prices!$A$2:$R$2,0),FALSE)</f>
        <v>50</v>
      </c>
      <c r="Q213" s="64">
        <f>VLOOKUP($C213,Prices!$A$3:$R$1996,MATCH('2) Order Form'!Q$8,Prices!$A$2:$R$2,0),FALSE)</f>
        <v>99</v>
      </c>
      <c r="R213" s="65">
        <f t="shared" si="85"/>
        <v>0</v>
      </c>
      <c r="S213" s="66">
        <f t="shared" si="86"/>
        <v>0</v>
      </c>
      <c r="T213" s="64">
        <f t="shared" si="87"/>
        <v>0</v>
      </c>
      <c r="U213" s="97"/>
      <c r="V213" s="28">
        <v>7048652843814</v>
      </c>
      <c r="W213" s="25"/>
      <c r="X213" s="94">
        <f t="shared" si="88"/>
        <v>0</v>
      </c>
      <c r="Y213" s="70">
        <f t="shared" ca="1" si="89"/>
        <v>0</v>
      </c>
      <c r="Z213" s="70">
        <f t="shared" ca="1" si="90"/>
        <v>13</v>
      </c>
      <c r="AA213" s="70">
        <f t="shared" ca="1" si="91"/>
        <v>0</v>
      </c>
      <c r="AB213" s="70">
        <f t="shared" ca="1" si="92"/>
        <v>1</v>
      </c>
      <c r="AC213" s="91" t="str">
        <f t="shared" si="93"/>
        <v xml:space="preserve">835025Night Blue Metallic </v>
      </c>
      <c r="AD213" s="91">
        <f t="shared" si="94"/>
        <v>835025</v>
      </c>
      <c r="AE213" s="71" t="str">
        <f>INDEX(ATS!$B:$V,MATCH('2) Order Form'!$V213,ATS!$U:$U,0),7)</f>
        <v>Stock</v>
      </c>
    </row>
    <row r="214" spans="1:31" ht="16.5" customHeight="1">
      <c r="A214" s="5">
        <v>1</v>
      </c>
      <c r="B214" s="5" t="s">
        <v>80</v>
      </c>
      <c r="C214" s="5">
        <f>INDEX(ATS!$B:$V,MATCH('2) Order Form'!$V214,ATS!$U:$U,0),1)</f>
        <v>835025</v>
      </c>
      <c r="D214" s="5" t="str">
        <f>INDEX(ATS!$B:$V,MATCH('2) Order Form'!$V214,ATS!$U:$U,0),2)</f>
        <v>Winder Helmet JR</v>
      </c>
      <c r="E214" s="16" t="str">
        <f>INDEX(ATS!$B:$V,MATCH('2) Order Form'!$V214,ATS!$U:$U,0),4)</f>
        <v>NIBLM-SM</v>
      </c>
      <c r="F214" s="16" t="str">
        <f>INDEX(ATS!$B:$V,MATCH('2) Order Form'!$V214,ATS!$U:$U,0),5)</f>
        <v xml:space="preserve">Night Blue Metallic </v>
      </c>
      <c r="G214" s="43" t="str">
        <f>INDEX(ATS!$B:$V,MATCH('2) Order Form'!$V214,ATS!$U:$U,0),6)</f>
        <v>SM</v>
      </c>
      <c r="H214" s="43">
        <f>IFERROR(VLOOKUP(C214,EAN!$K:$O,5,FALSE),0)</f>
        <v>1</v>
      </c>
      <c r="I214" s="59">
        <v>0</v>
      </c>
      <c r="J214" s="60">
        <f>IFERROR(VLOOKUP(V214,ATS!$U:$V,2,FALSE),0)</f>
        <v>268</v>
      </c>
      <c r="K214" s="29" t="str">
        <f t="shared" si="83"/>
        <v>50+</v>
      </c>
      <c r="L214" s="29">
        <f>IFERROR(VLOOKUP(V214,ATS!$U:$W,3,FALSE),0)</f>
        <v>268</v>
      </c>
      <c r="M214" s="29" t="str">
        <f t="shared" si="84"/>
        <v>50+</v>
      </c>
      <c r="N214" s="61">
        <v>0</v>
      </c>
      <c r="O214" s="62">
        <f t="shared" si="98"/>
        <v>0</v>
      </c>
      <c r="P214" s="63">
        <f>VLOOKUP($C214,Prices!$A$3:$R$1996,MATCH('2) Order Form'!P$8,Prices!$A$2:$R$2,0),FALSE)</f>
        <v>50</v>
      </c>
      <c r="Q214" s="64">
        <f>VLOOKUP($C214,Prices!$A$3:$R$1996,MATCH('2) Order Form'!Q$8,Prices!$A$2:$R$2,0),FALSE)</f>
        <v>99</v>
      </c>
      <c r="R214" s="65">
        <f t="shared" si="85"/>
        <v>0</v>
      </c>
      <c r="S214" s="66">
        <f t="shared" si="86"/>
        <v>0</v>
      </c>
      <c r="T214" s="64">
        <f t="shared" si="87"/>
        <v>0</v>
      </c>
      <c r="U214" s="97"/>
      <c r="V214" s="28">
        <v>7048652822109</v>
      </c>
      <c r="W214" s="25"/>
      <c r="X214" s="94">
        <f t="shared" si="88"/>
        <v>0</v>
      </c>
      <c r="Y214" s="70">
        <f t="shared" ca="1" si="89"/>
        <v>0</v>
      </c>
      <c r="Z214" s="70">
        <f t="shared" ca="1" si="90"/>
        <v>13</v>
      </c>
      <c r="AA214" s="70">
        <f t="shared" ca="1" si="91"/>
        <v>0</v>
      </c>
      <c r="AB214" s="70">
        <f t="shared" ca="1" si="92"/>
        <v>0</v>
      </c>
      <c r="AC214" s="91" t="str">
        <f t="shared" si="93"/>
        <v xml:space="preserve">835025Night Blue Metallic </v>
      </c>
      <c r="AD214" s="91">
        <f t="shared" si="94"/>
        <v>835025</v>
      </c>
      <c r="AE214" s="71" t="str">
        <f>INDEX(ATS!$B:$V,MATCH('2) Order Form'!$V214,ATS!$U:$U,0),7)</f>
        <v>Stock</v>
      </c>
    </row>
    <row r="215" spans="1:31" ht="16.5" customHeight="1">
      <c r="A215" s="5">
        <v>1</v>
      </c>
      <c r="B215" s="5" t="s">
        <v>80</v>
      </c>
      <c r="C215" s="5">
        <f>INDEX(ATS!$B:$V,MATCH('2) Order Form'!$V215,ATS!$U:$U,0),1)</f>
        <v>835025</v>
      </c>
      <c r="D215" s="5" t="str">
        <f>INDEX(ATS!$B:$V,MATCH('2) Order Form'!$V215,ATS!$U:$U,0),2)</f>
        <v>Winder Helmet JR</v>
      </c>
      <c r="E215" s="16" t="str">
        <f>INDEX(ATS!$B:$V,MATCH('2) Order Form'!$V215,ATS!$U:$U,0),4)</f>
        <v>RGLDM-XSS</v>
      </c>
      <c r="F215" s="16" t="str">
        <f>INDEX(ATS!$B:$V,MATCH('2) Order Form'!$V215,ATS!$U:$U,0),5)</f>
        <v xml:space="preserve">Rose Gold Metallic </v>
      </c>
      <c r="G215" s="43" t="str">
        <f>INDEX(ATS!$B:$V,MATCH('2) Order Form'!$V215,ATS!$U:$U,0),6)</f>
        <v>XSS</v>
      </c>
      <c r="H215" s="43">
        <f>IFERROR(VLOOKUP(C215,EAN!$K:$O,5,FALSE),0)</f>
        <v>1</v>
      </c>
      <c r="I215" s="59">
        <v>0</v>
      </c>
      <c r="J215" s="60">
        <f>IFERROR(VLOOKUP(V215,ATS!$U:$V,2,FALSE),0)</f>
        <v>-23</v>
      </c>
      <c r="K215" s="29" t="str">
        <f t="shared" si="83"/>
        <v>0</v>
      </c>
      <c r="L215" s="29">
        <f>IFERROR(VLOOKUP(V215,ATS!$U:$W,3,FALSE),0)</f>
        <v>-23</v>
      </c>
      <c r="M215" s="29" t="str">
        <f t="shared" si="84"/>
        <v>0</v>
      </c>
      <c r="N215" s="61">
        <v>0</v>
      </c>
      <c r="O215" s="62">
        <f t="shared" si="98"/>
        <v>0</v>
      </c>
      <c r="P215" s="63">
        <f>VLOOKUP($C215,Prices!$A$3:$R$1996,MATCH('2) Order Form'!P$8,Prices!$A$2:$R$2,0),FALSE)</f>
        <v>50</v>
      </c>
      <c r="Q215" s="64">
        <f>VLOOKUP($C215,Prices!$A$3:$R$1996,MATCH('2) Order Form'!Q$8,Prices!$A$2:$R$2,0),FALSE)</f>
        <v>99</v>
      </c>
      <c r="R215" s="65">
        <f t="shared" si="85"/>
        <v>0</v>
      </c>
      <c r="S215" s="66">
        <f t="shared" si="86"/>
        <v>0</v>
      </c>
      <c r="T215" s="64">
        <f t="shared" si="87"/>
        <v>0</v>
      </c>
      <c r="U215" s="97"/>
      <c r="V215" s="28">
        <v>7048652843739</v>
      </c>
      <c r="W215" s="25"/>
      <c r="X215" s="94">
        <f t="shared" si="88"/>
        <v>0</v>
      </c>
      <c r="Y215" s="70">
        <f t="shared" ca="1" si="89"/>
        <v>0</v>
      </c>
      <c r="Z215" s="70">
        <f t="shared" ca="1" si="90"/>
        <v>13</v>
      </c>
      <c r="AA215" s="70">
        <f t="shared" ca="1" si="91"/>
        <v>0</v>
      </c>
      <c r="AB215" s="70">
        <f t="shared" ca="1" si="92"/>
        <v>1</v>
      </c>
      <c r="AC215" s="91" t="str">
        <f t="shared" si="93"/>
        <v xml:space="preserve">835025Rose Gold Metallic </v>
      </c>
      <c r="AD215" s="91">
        <f t="shared" si="94"/>
        <v>835025</v>
      </c>
      <c r="AE215" s="71" t="str">
        <f>INDEX(ATS!$B:$V,MATCH('2) Order Form'!$V215,ATS!$U:$U,0),7)</f>
        <v>Active</v>
      </c>
    </row>
    <row r="216" spans="1:31" ht="16.5" customHeight="1">
      <c r="A216" s="5">
        <v>1</v>
      </c>
      <c r="B216" s="5" t="s">
        <v>80</v>
      </c>
      <c r="C216" s="5">
        <f>INDEX(ATS!$B:$V,MATCH('2) Order Form'!$V216,ATS!$U:$U,0),1)</f>
        <v>835025</v>
      </c>
      <c r="D216" s="5" t="str">
        <f>INDEX(ATS!$B:$V,MATCH('2) Order Form'!$V216,ATS!$U:$U,0),2)</f>
        <v>Winder Helmet JR</v>
      </c>
      <c r="E216" s="16" t="str">
        <f>INDEX(ATS!$B:$V,MATCH('2) Order Form'!$V216,ATS!$U:$U,0),4)</f>
        <v>RGLDM-SM</v>
      </c>
      <c r="F216" s="16" t="str">
        <f>INDEX(ATS!$B:$V,MATCH('2) Order Form'!$V216,ATS!$U:$U,0),5)</f>
        <v xml:space="preserve">Rose Gold Metallic </v>
      </c>
      <c r="G216" s="43" t="str">
        <f>INDEX(ATS!$B:$V,MATCH('2) Order Form'!$V216,ATS!$U:$U,0),6)</f>
        <v>SM</v>
      </c>
      <c r="H216" s="43">
        <f>IFERROR(VLOOKUP(C216,EAN!$K:$O,5,FALSE),0)</f>
        <v>1</v>
      </c>
      <c r="I216" s="59">
        <v>0</v>
      </c>
      <c r="J216" s="60">
        <f>IFERROR(VLOOKUP(V216,ATS!$U:$V,2,FALSE),0)</f>
        <v>8</v>
      </c>
      <c r="K216" s="29">
        <f t="shared" si="83"/>
        <v>8</v>
      </c>
      <c r="L216" s="29">
        <f>IFERROR(VLOOKUP(V216,ATS!$U:$W,3,FALSE),0)</f>
        <v>8</v>
      </c>
      <c r="M216" s="29">
        <f t="shared" si="84"/>
        <v>8</v>
      </c>
      <c r="N216" s="61">
        <v>0</v>
      </c>
      <c r="O216" s="62">
        <f t="shared" si="98"/>
        <v>0</v>
      </c>
      <c r="P216" s="63">
        <f>VLOOKUP($C216,Prices!$A$3:$R$1996,MATCH('2) Order Form'!P$8,Prices!$A$2:$R$2,0),FALSE)</f>
        <v>50</v>
      </c>
      <c r="Q216" s="64">
        <f>VLOOKUP($C216,Prices!$A$3:$R$1996,MATCH('2) Order Form'!Q$8,Prices!$A$2:$R$2,0),FALSE)</f>
        <v>99</v>
      </c>
      <c r="R216" s="65">
        <f t="shared" si="85"/>
        <v>0</v>
      </c>
      <c r="S216" s="66">
        <f t="shared" si="86"/>
        <v>0</v>
      </c>
      <c r="T216" s="64">
        <f t="shared" si="87"/>
        <v>0</v>
      </c>
      <c r="U216" s="97"/>
      <c r="V216" s="28">
        <v>7048652822086</v>
      </c>
      <c r="W216" s="25"/>
      <c r="X216" s="94">
        <f t="shared" si="88"/>
        <v>0</v>
      </c>
      <c r="Y216" s="70">
        <f t="shared" ca="1" si="89"/>
        <v>0</v>
      </c>
      <c r="Z216" s="70">
        <f t="shared" ca="1" si="90"/>
        <v>13</v>
      </c>
      <c r="AA216" s="70">
        <f t="shared" ca="1" si="91"/>
        <v>0</v>
      </c>
      <c r="AB216" s="70">
        <f t="shared" ca="1" si="92"/>
        <v>0</v>
      </c>
      <c r="AC216" s="91" t="str">
        <f t="shared" si="93"/>
        <v xml:space="preserve">835025Rose Gold Metallic </v>
      </c>
      <c r="AD216" s="91">
        <f t="shared" si="94"/>
        <v>835025</v>
      </c>
      <c r="AE216" s="71" t="str">
        <f>INDEX(ATS!$B:$V,MATCH('2) Order Form'!$V216,ATS!$U:$U,0),7)</f>
        <v>Active</v>
      </c>
    </row>
    <row r="217" spans="1:31" ht="16.5" customHeight="1">
      <c r="A217" s="5">
        <v>1</v>
      </c>
      <c r="B217" s="5" t="s">
        <v>80</v>
      </c>
      <c r="C217" s="5">
        <f>INDEX(ATS!$B:$V,MATCH('2) Order Form'!$V217,ATS!$U:$U,0),1)</f>
        <v>835025</v>
      </c>
      <c r="D217" s="5" t="str">
        <f>INDEX(ATS!$B:$V,MATCH('2) Order Form'!$V217,ATS!$U:$U,0),2)</f>
        <v>Winder Helmet JR</v>
      </c>
      <c r="E217" s="16" t="str">
        <f>INDEX(ATS!$B:$V,MATCH('2) Order Form'!$V217,ATS!$U:$U,0),4)</f>
        <v>SLGFL-XSS</v>
      </c>
      <c r="F217" s="16" t="str">
        <f>INDEX(ATS!$B:$V,MATCH('2) Order Form'!$V217,ATS!$U:$U,0),5)</f>
        <v>Slate Gray/Fluo</v>
      </c>
      <c r="G217" s="43" t="str">
        <f>INDEX(ATS!$B:$V,MATCH('2) Order Form'!$V217,ATS!$U:$U,0),6)</f>
        <v>XSS</v>
      </c>
      <c r="H217" s="43">
        <f>IFERROR(VLOOKUP(C217,EAN!$K:$O,5,FALSE),0)</f>
        <v>1</v>
      </c>
      <c r="I217" s="59">
        <v>0</v>
      </c>
      <c r="J217" s="60">
        <f>IFERROR(VLOOKUP(V217,ATS!$U:$V,2,FALSE),0)</f>
        <v>26</v>
      </c>
      <c r="K217" s="29">
        <f t="shared" si="83"/>
        <v>26</v>
      </c>
      <c r="L217" s="29">
        <f>IFERROR(VLOOKUP(V217,ATS!$U:$W,3,FALSE),0)</f>
        <v>26</v>
      </c>
      <c r="M217" s="29">
        <f t="shared" si="84"/>
        <v>26</v>
      </c>
      <c r="N217" s="61">
        <v>0</v>
      </c>
      <c r="O217" s="62">
        <f t="shared" si="98"/>
        <v>0</v>
      </c>
      <c r="P217" s="63">
        <f>VLOOKUP($C217,Prices!$A$3:$R$1996,MATCH('2) Order Form'!P$8,Prices!$A$2:$R$2,0),FALSE)</f>
        <v>50</v>
      </c>
      <c r="Q217" s="64">
        <f>VLOOKUP($C217,Prices!$A$3:$R$1996,MATCH('2) Order Form'!Q$8,Prices!$A$2:$R$2,0),FALSE)</f>
        <v>99</v>
      </c>
      <c r="R217" s="65">
        <f t="shared" si="85"/>
        <v>0</v>
      </c>
      <c r="S217" s="66">
        <f t="shared" si="86"/>
        <v>0</v>
      </c>
      <c r="T217" s="64">
        <f t="shared" si="87"/>
        <v>0</v>
      </c>
      <c r="U217" s="97"/>
      <c r="V217" s="28">
        <v>7048652843746</v>
      </c>
      <c r="W217" s="25"/>
      <c r="X217" s="94">
        <f t="shared" si="88"/>
        <v>0</v>
      </c>
      <c r="Y217" s="70">
        <f t="shared" ca="1" si="89"/>
        <v>0</v>
      </c>
      <c r="Z217" s="70">
        <f t="shared" ca="1" si="90"/>
        <v>13</v>
      </c>
      <c r="AA217" s="70">
        <f t="shared" ca="1" si="91"/>
        <v>0</v>
      </c>
      <c r="AB217" s="70">
        <f t="shared" ca="1" si="92"/>
        <v>1</v>
      </c>
      <c r="AC217" s="91" t="str">
        <f t="shared" si="93"/>
        <v>835025Slate Gray/Fluo</v>
      </c>
      <c r="AD217" s="91">
        <f t="shared" si="94"/>
        <v>835025</v>
      </c>
      <c r="AE217" s="71" t="str">
        <f>INDEX(ATS!$B:$V,MATCH('2) Order Form'!$V217,ATS!$U:$U,0),7)</f>
        <v>Active</v>
      </c>
    </row>
    <row r="218" spans="1:31" ht="16.5" customHeight="1">
      <c r="A218" s="5">
        <v>1</v>
      </c>
      <c r="B218" s="5" t="s">
        <v>80</v>
      </c>
      <c r="C218" s="5">
        <f>INDEX(ATS!$B:$V,MATCH('2) Order Form'!$V218,ATS!$U:$U,0),1)</f>
        <v>835025</v>
      </c>
      <c r="D218" s="5" t="str">
        <f>INDEX(ATS!$B:$V,MATCH('2) Order Form'!$V218,ATS!$U:$U,0),2)</f>
        <v>Winder Helmet JR</v>
      </c>
      <c r="E218" s="16" t="str">
        <f>INDEX(ATS!$B:$V,MATCH('2) Order Form'!$V218,ATS!$U:$U,0),4)</f>
        <v>SLGFL-SM</v>
      </c>
      <c r="F218" s="16" t="str">
        <f>INDEX(ATS!$B:$V,MATCH('2) Order Form'!$V218,ATS!$U:$U,0),5)</f>
        <v>Slate Gray/Fluo</v>
      </c>
      <c r="G218" s="43" t="str">
        <f>INDEX(ATS!$B:$V,MATCH('2) Order Form'!$V218,ATS!$U:$U,0),6)</f>
        <v>SM</v>
      </c>
      <c r="H218" s="43">
        <f>IFERROR(VLOOKUP(C218,EAN!$K:$O,5,FALSE),0)</f>
        <v>1</v>
      </c>
      <c r="I218" s="59">
        <v>0</v>
      </c>
      <c r="J218" s="60">
        <f>IFERROR(VLOOKUP(V218,ATS!$U:$V,2,FALSE),0)</f>
        <v>102</v>
      </c>
      <c r="K218" s="29" t="str">
        <f t="shared" si="83"/>
        <v>50+</v>
      </c>
      <c r="L218" s="29">
        <f>IFERROR(VLOOKUP(V218,ATS!$U:$W,3,FALSE),0)</f>
        <v>102</v>
      </c>
      <c r="M218" s="29" t="str">
        <f t="shared" si="84"/>
        <v>50+</v>
      </c>
      <c r="N218" s="61">
        <v>0</v>
      </c>
      <c r="O218" s="62">
        <f t="shared" si="98"/>
        <v>0</v>
      </c>
      <c r="P218" s="63">
        <f>VLOOKUP($C218,Prices!$A$3:$R$1996,MATCH('2) Order Form'!P$8,Prices!$A$2:$R$2,0),FALSE)</f>
        <v>50</v>
      </c>
      <c r="Q218" s="64">
        <f>VLOOKUP($C218,Prices!$A$3:$R$1996,MATCH('2) Order Form'!Q$8,Prices!$A$2:$R$2,0),FALSE)</f>
        <v>99</v>
      </c>
      <c r="R218" s="65">
        <f t="shared" si="85"/>
        <v>0</v>
      </c>
      <c r="S218" s="66">
        <f t="shared" si="86"/>
        <v>0</v>
      </c>
      <c r="T218" s="64">
        <f t="shared" si="87"/>
        <v>0</v>
      </c>
      <c r="U218" s="97"/>
      <c r="V218" s="28">
        <v>7048652822123</v>
      </c>
      <c r="W218" s="25"/>
      <c r="X218" s="94">
        <f t="shared" si="88"/>
        <v>0</v>
      </c>
      <c r="Y218" s="70">
        <f t="shared" ca="1" si="89"/>
        <v>0</v>
      </c>
      <c r="Z218" s="70">
        <f t="shared" ca="1" si="90"/>
        <v>13</v>
      </c>
      <c r="AA218" s="70">
        <f t="shared" ca="1" si="91"/>
        <v>0</v>
      </c>
      <c r="AB218" s="70">
        <f t="shared" ca="1" si="92"/>
        <v>0</v>
      </c>
      <c r="AC218" s="91" t="str">
        <f t="shared" si="93"/>
        <v>835025Slate Gray/Fluo</v>
      </c>
      <c r="AD218" s="91">
        <f t="shared" si="94"/>
        <v>835025</v>
      </c>
      <c r="AE218" s="71" t="str">
        <f>INDEX(ATS!$B:$V,MATCH('2) Order Form'!$V218,ATS!$U:$U,0),7)</f>
        <v>Active</v>
      </c>
    </row>
    <row r="219" spans="1:31" ht="16.5" customHeight="1">
      <c r="A219" s="5">
        <v>1</v>
      </c>
      <c r="B219" s="5" t="s">
        <v>80</v>
      </c>
      <c r="C219" s="5">
        <f>INDEX(ATS!$B:$V,MATCH('2) Order Form'!$V219,ATS!$U:$U,0),1)</f>
        <v>835025</v>
      </c>
      <c r="D219" s="5" t="str">
        <f>INDEX(ATS!$B:$V,MATCH('2) Order Form'!$V219,ATS!$U:$U,0),2)</f>
        <v>Winder Helmet JR</v>
      </c>
      <c r="E219" s="16" t="str">
        <f>INDEX(ATS!$B:$V,MATCH('2) Order Form'!$V219,ATS!$U:$U,0),4)</f>
        <v>WOLND-XSS</v>
      </c>
      <c r="F219" s="16" t="str">
        <f>INDEX(ATS!$B:$V,MATCH('2) Order Form'!$V219,ATS!$U:$U,0),5)</f>
        <v>Woodland</v>
      </c>
      <c r="G219" s="43" t="str">
        <f>INDEX(ATS!$B:$V,MATCH('2) Order Form'!$V219,ATS!$U:$U,0),6)</f>
        <v>XSS</v>
      </c>
      <c r="H219" s="43">
        <f>IFERROR(VLOOKUP(C219,EAN!$K:$O,5,FALSE),0)</f>
        <v>1</v>
      </c>
      <c r="I219" s="59">
        <v>0</v>
      </c>
      <c r="J219" s="60">
        <f>IFERROR(VLOOKUP(V219,ATS!$U:$V,2,FALSE),0)</f>
        <v>36</v>
      </c>
      <c r="K219" s="29">
        <f>IF(J219=99999,"OPEN",IF(J219&gt;50,"50+",IF(J219&lt;=0,"0",J219)))</f>
        <v>36</v>
      </c>
      <c r="L219" s="29">
        <f>IFERROR(VLOOKUP(V219,ATS!$U:$W,3,FALSE),0)</f>
        <v>36</v>
      </c>
      <c r="M219" s="29">
        <f>IF(L219=99999,"OPEN",IF(L219&gt;50,"50+",IF(L219&lt;=0,"0",L219)))</f>
        <v>36</v>
      </c>
      <c r="N219" s="61">
        <v>0</v>
      </c>
      <c r="O219" s="62">
        <f>IF(N219&lt;&gt;0,N219,$P$5)</f>
        <v>0</v>
      </c>
      <c r="P219" s="63">
        <f>VLOOKUP($C219,Prices!$A$3:$R$1996,MATCH('2) Order Form'!P$8,Prices!$A$2:$R$2,0),FALSE)</f>
        <v>50</v>
      </c>
      <c r="Q219" s="64">
        <f>VLOOKUP($C219,Prices!$A$3:$R$1996,MATCH('2) Order Form'!Q$8,Prices!$A$2:$R$2,0),FALSE)</f>
        <v>99</v>
      </c>
      <c r="R219" s="65">
        <f>I219*P219</f>
        <v>0</v>
      </c>
      <c r="S219" s="66">
        <f>R219*O219</f>
        <v>0</v>
      </c>
      <c r="T219" s="64">
        <f>R219-S219</f>
        <v>0</v>
      </c>
      <c r="U219" s="97"/>
      <c r="V219" s="28">
        <v>7048652965899</v>
      </c>
      <c r="W219" s="25"/>
      <c r="X219" s="94">
        <f t="shared" si="88"/>
        <v>0</v>
      </c>
      <c r="Y219" s="70">
        <f t="shared" ca="1" si="89"/>
        <v>0</v>
      </c>
      <c r="Z219" s="70">
        <f t="shared" ca="1" si="90"/>
        <v>13</v>
      </c>
      <c r="AA219" s="70">
        <f t="shared" ca="1" si="91"/>
        <v>0</v>
      </c>
      <c r="AB219" s="70">
        <f t="shared" ca="1" si="92"/>
        <v>1</v>
      </c>
      <c r="AC219" s="91" t="str">
        <f t="shared" si="93"/>
        <v>835025Woodland</v>
      </c>
      <c r="AD219" s="91">
        <f t="shared" si="94"/>
        <v>835025</v>
      </c>
      <c r="AE219" s="71" t="str">
        <f>INDEX(ATS!$B:$V,MATCH('2) Order Form'!$V219,ATS!$U:$U,0),7)</f>
        <v>Stock</v>
      </c>
    </row>
    <row r="220" spans="1:31" ht="16.5" customHeight="1">
      <c r="A220" s="5">
        <v>1</v>
      </c>
      <c r="B220" s="5" t="s">
        <v>80</v>
      </c>
      <c r="C220" s="5">
        <f>INDEX(ATS!$B:$V,MATCH('2) Order Form'!$V220,ATS!$U:$U,0),1)</f>
        <v>835025</v>
      </c>
      <c r="D220" s="5" t="str">
        <f>INDEX(ATS!$B:$V,MATCH('2) Order Form'!$V220,ATS!$U:$U,0),2)</f>
        <v>Winder Helmet JR</v>
      </c>
      <c r="E220" s="16" t="str">
        <f>INDEX(ATS!$B:$V,MATCH('2) Order Form'!$V220,ATS!$U:$U,0),4)</f>
        <v>WOLND-SM</v>
      </c>
      <c r="F220" s="16" t="str">
        <f>INDEX(ATS!$B:$V,MATCH('2) Order Form'!$V220,ATS!$U:$U,0),5)</f>
        <v>Woodland</v>
      </c>
      <c r="G220" s="43" t="str">
        <f>INDEX(ATS!$B:$V,MATCH('2) Order Form'!$V220,ATS!$U:$U,0),6)</f>
        <v>SM</v>
      </c>
      <c r="H220" s="43">
        <f>IFERROR(VLOOKUP(C220,EAN!$K:$O,5,FALSE),0)</f>
        <v>1</v>
      </c>
      <c r="I220" s="59">
        <v>0</v>
      </c>
      <c r="J220" s="60">
        <f>IFERROR(VLOOKUP(V220,ATS!$U:$V,2,FALSE),0)</f>
        <v>55</v>
      </c>
      <c r="K220" s="29" t="str">
        <f t="shared" si="83"/>
        <v>50+</v>
      </c>
      <c r="L220" s="29">
        <f>IFERROR(VLOOKUP(V220,ATS!$U:$W,3,FALSE),0)</f>
        <v>55</v>
      </c>
      <c r="M220" s="29" t="str">
        <f t="shared" si="84"/>
        <v>50+</v>
      </c>
      <c r="N220" s="61">
        <v>0</v>
      </c>
      <c r="O220" s="62">
        <f t="shared" si="98"/>
        <v>0</v>
      </c>
      <c r="P220" s="63">
        <f>VLOOKUP($C220,Prices!$A$3:$R$1996,MATCH('2) Order Form'!P$8,Prices!$A$2:$R$2,0),FALSE)</f>
        <v>50</v>
      </c>
      <c r="Q220" s="64">
        <f>VLOOKUP($C220,Prices!$A$3:$R$1996,MATCH('2) Order Form'!Q$8,Prices!$A$2:$R$2,0),FALSE)</f>
        <v>99</v>
      </c>
      <c r="R220" s="65">
        <f t="shared" si="85"/>
        <v>0</v>
      </c>
      <c r="S220" s="66">
        <f t="shared" si="86"/>
        <v>0</v>
      </c>
      <c r="T220" s="64">
        <f t="shared" si="87"/>
        <v>0</v>
      </c>
      <c r="U220" s="97"/>
      <c r="V220" s="28">
        <v>7048652965905</v>
      </c>
      <c r="W220" s="25"/>
      <c r="X220" s="94">
        <f t="shared" si="88"/>
        <v>0</v>
      </c>
      <c r="Y220" s="70">
        <f t="shared" ca="1" si="89"/>
        <v>0</v>
      </c>
      <c r="Z220" s="70">
        <f t="shared" ca="1" si="90"/>
        <v>13</v>
      </c>
      <c r="AA220" s="70">
        <f t="shared" ca="1" si="91"/>
        <v>0</v>
      </c>
      <c r="AB220" s="70">
        <f t="shared" ca="1" si="92"/>
        <v>0</v>
      </c>
      <c r="AC220" s="91" t="str">
        <f t="shared" si="93"/>
        <v>835025Woodland</v>
      </c>
      <c r="AD220" s="91">
        <f t="shared" si="94"/>
        <v>835025</v>
      </c>
      <c r="AE220" s="71" t="str">
        <f>INDEX(ATS!$B:$V,MATCH('2) Order Form'!$V220,ATS!$U:$U,0),7)</f>
        <v>Stock</v>
      </c>
    </row>
    <row r="221" spans="1:31" ht="16.5" customHeight="1">
      <c r="A221" s="5">
        <v>1</v>
      </c>
      <c r="B221" s="5" t="s">
        <v>80</v>
      </c>
      <c r="C221" s="5">
        <f>INDEX(ATS!$B:$V,MATCH('2) Order Form'!$V221,ATS!$U:$U,0),1)</f>
        <v>840108</v>
      </c>
      <c r="D221" s="5" t="str">
        <f>INDEX(ATS!$B:$V,MATCH('2) Order Form'!$V221,ATS!$U:$U,0),2)</f>
        <v>Volata Carbon 2Vi Mips Helmet</v>
      </c>
      <c r="E221" s="16" t="str">
        <f>INDEX(ATS!$B:$V,MATCH('2) Order Form'!$V221,ATS!$U:$U,0),4)</f>
        <v>DTBLK-SM</v>
      </c>
      <c r="F221" s="16" t="str">
        <f>INDEX(ATS!$B:$V,MATCH('2) Order Form'!$V221,ATS!$U:$U,0),5)</f>
        <v>Dirt Black</v>
      </c>
      <c r="G221" s="43" t="str">
        <f>INDEX(ATS!$B:$V,MATCH('2) Order Form'!$V221,ATS!$U:$U,0),6)</f>
        <v>SM</v>
      </c>
      <c r="H221" s="43">
        <f>IFERROR(VLOOKUP(C221,EAN!$K:$O,5,FALSE),0)</f>
        <v>1</v>
      </c>
      <c r="I221" s="59">
        <v>0</v>
      </c>
      <c r="J221" s="60">
        <f>IFERROR(VLOOKUP(V221,ATS!$U:$V,2,FALSE),0)</f>
        <v>21</v>
      </c>
      <c r="K221" s="29">
        <f t="shared" si="83"/>
        <v>21</v>
      </c>
      <c r="L221" s="29">
        <f>IFERROR(VLOOKUP(V221,ATS!$U:$W,3,FALSE),0)</f>
        <v>21</v>
      </c>
      <c r="M221" s="29">
        <f t="shared" si="84"/>
        <v>21</v>
      </c>
      <c r="N221" s="61">
        <v>0</v>
      </c>
      <c r="O221" s="62">
        <f t="shared" si="98"/>
        <v>0</v>
      </c>
      <c r="P221" s="63">
        <f>VLOOKUP($C221,Prices!$A$3:$R$1996,MATCH('2) Order Form'!P$8,Prices!$A$2:$R$2,0),FALSE)</f>
        <v>325</v>
      </c>
      <c r="Q221" s="64">
        <f>VLOOKUP($C221,Prices!$A$3:$R$1996,MATCH('2) Order Form'!Q$8,Prices!$A$2:$R$2,0),FALSE)</f>
        <v>649</v>
      </c>
      <c r="R221" s="65">
        <f t="shared" si="85"/>
        <v>0</v>
      </c>
      <c r="S221" s="66">
        <f t="shared" si="86"/>
        <v>0</v>
      </c>
      <c r="T221" s="64">
        <f t="shared" si="87"/>
        <v>0</v>
      </c>
      <c r="U221" s="97"/>
      <c r="V221" s="28">
        <v>7048652966988</v>
      </c>
      <c r="W221" s="25"/>
      <c r="X221" s="94">
        <f t="shared" si="88"/>
        <v>0</v>
      </c>
      <c r="Y221" s="70">
        <f t="shared" ca="1" si="89"/>
        <v>0</v>
      </c>
      <c r="Z221" s="70">
        <f t="shared" ca="1" si="90"/>
        <v>14</v>
      </c>
      <c r="AA221" s="70">
        <f t="shared" ca="1" si="91"/>
        <v>1</v>
      </c>
      <c r="AB221" s="70">
        <f t="shared" ca="1" si="92"/>
        <v>1</v>
      </c>
      <c r="AC221" s="91" t="str">
        <f t="shared" si="93"/>
        <v>840108Dirt Black</v>
      </c>
      <c r="AD221" s="91">
        <f t="shared" si="94"/>
        <v>840108</v>
      </c>
      <c r="AE221" s="71" t="str">
        <f>INDEX(ATS!$B:$V,MATCH('2) Order Form'!$V221,ATS!$U:$U,0),7)</f>
        <v>Active</v>
      </c>
    </row>
    <row r="222" spans="1:31" ht="16.5" customHeight="1">
      <c r="A222" s="5">
        <v>1</v>
      </c>
      <c r="B222" s="5" t="s">
        <v>80</v>
      </c>
      <c r="C222" s="5">
        <f>INDEX(ATS!$B:$V,MATCH('2) Order Form'!$V222,ATS!$U:$U,0),1)</f>
        <v>840108</v>
      </c>
      <c r="D222" s="5" t="str">
        <f>INDEX(ATS!$B:$V,MATCH('2) Order Form'!$V222,ATS!$U:$U,0),2)</f>
        <v>Volata Carbon 2Vi Mips Helmet</v>
      </c>
      <c r="E222" s="16" t="str">
        <f>INDEX(ATS!$B:$V,MATCH('2) Order Form'!$V222,ATS!$U:$U,0),4)</f>
        <v>DTBLK-ML</v>
      </c>
      <c r="F222" s="16" t="str">
        <f>INDEX(ATS!$B:$V,MATCH('2) Order Form'!$V222,ATS!$U:$U,0),5)</f>
        <v>Dirt Black</v>
      </c>
      <c r="G222" s="43" t="str">
        <f>INDEX(ATS!$B:$V,MATCH('2) Order Form'!$V222,ATS!$U:$U,0),6)</f>
        <v>ML</v>
      </c>
      <c r="H222" s="43">
        <f>IFERROR(VLOOKUP(C222,EAN!$K:$O,5,FALSE),0)</f>
        <v>1</v>
      </c>
      <c r="I222" s="59">
        <v>0</v>
      </c>
      <c r="J222" s="60">
        <f>IFERROR(VLOOKUP(V222,ATS!$U:$V,2,FALSE),0)</f>
        <v>15</v>
      </c>
      <c r="K222" s="29">
        <f t="shared" si="83"/>
        <v>15</v>
      </c>
      <c r="L222" s="29">
        <f>IFERROR(VLOOKUP(V222,ATS!$U:$W,3,FALSE),0)</f>
        <v>15</v>
      </c>
      <c r="M222" s="29">
        <f t="shared" si="84"/>
        <v>15</v>
      </c>
      <c r="N222" s="61">
        <v>0</v>
      </c>
      <c r="O222" s="62">
        <f t="shared" si="98"/>
        <v>0</v>
      </c>
      <c r="P222" s="63">
        <f>VLOOKUP($C222,Prices!$A$3:$R$1996,MATCH('2) Order Form'!P$8,Prices!$A$2:$R$2,0),FALSE)</f>
        <v>325</v>
      </c>
      <c r="Q222" s="64">
        <f>VLOOKUP($C222,Prices!$A$3:$R$1996,MATCH('2) Order Form'!Q$8,Prices!$A$2:$R$2,0),FALSE)</f>
        <v>649</v>
      </c>
      <c r="R222" s="65">
        <f t="shared" si="85"/>
        <v>0</v>
      </c>
      <c r="S222" s="66">
        <f t="shared" si="86"/>
        <v>0</v>
      </c>
      <c r="T222" s="64">
        <f t="shared" si="87"/>
        <v>0</v>
      </c>
      <c r="U222" s="97"/>
      <c r="V222" s="28">
        <v>7048652966971</v>
      </c>
      <c r="W222" s="25"/>
      <c r="X222" s="94">
        <f t="shared" si="88"/>
        <v>0</v>
      </c>
      <c r="Y222" s="70">
        <f t="shared" ca="1" si="89"/>
        <v>0</v>
      </c>
      <c r="Z222" s="70">
        <f t="shared" ca="1" si="90"/>
        <v>14</v>
      </c>
      <c r="AA222" s="70">
        <f t="shared" ca="1" si="91"/>
        <v>0</v>
      </c>
      <c r="AB222" s="70">
        <f t="shared" ca="1" si="92"/>
        <v>0</v>
      </c>
      <c r="AC222" s="91" t="str">
        <f t="shared" si="93"/>
        <v>840108Dirt Black</v>
      </c>
      <c r="AD222" s="91">
        <f t="shared" si="94"/>
        <v>840108</v>
      </c>
      <c r="AE222" s="71" t="str">
        <f>INDEX(ATS!$B:$V,MATCH('2) Order Form'!$V222,ATS!$U:$U,0),7)</f>
        <v>Active</v>
      </c>
    </row>
    <row r="223" spans="1:31" ht="16.5" customHeight="1">
      <c r="A223" s="5">
        <v>1</v>
      </c>
      <c r="B223" s="5" t="s">
        <v>80</v>
      </c>
      <c r="C223" s="5">
        <f>INDEX(ATS!$B:$V,MATCH('2) Order Form'!$V223,ATS!$U:$U,0),1)</f>
        <v>840108</v>
      </c>
      <c r="D223" s="5" t="str">
        <f>INDEX(ATS!$B:$V,MATCH('2) Order Form'!$V223,ATS!$U:$U,0),2)</f>
        <v>Volata Carbon 2Vi Mips Helmet</v>
      </c>
      <c r="E223" s="16" t="str">
        <f>INDEX(ATS!$B:$V,MATCH('2) Order Form'!$V223,ATS!$U:$U,0),4)</f>
        <v>DTBLK-LXL</v>
      </c>
      <c r="F223" s="16" t="str">
        <f>INDEX(ATS!$B:$V,MATCH('2) Order Form'!$V223,ATS!$U:$U,0),5)</f>
        <v>Dirt Black</v>
      </c>
      <c r="G223" s="43" t="str">
        <f>INDEX(ATS!$B:$V,MATCH('2) Order Form'!$V223,ATS!$U:$U,0),6)</f>
        <v>LXL</v>
      </c>
      <c r="H223" s="43">
        <f>IFERROR(VLOOKUP(C223,EAN!$K:$O,5,FALSE),0)</f>
        <v>1</v>
      </c>
      <c r="I223" s="59">
        <v>0</v>
      </c>
      <c r="J223" s="60">
        <f>IFERROR(VLOOKUP(V223,ATS!$U:$V,2,FALSE),0)</f>
        <v>10</v>
      </c>
      <c r="K223" s="29">
        <f t="shared" si="83"/>
        <v>10</v>
      </c>
      <c r="L223" s="29">
        <f>IFERROR(VLOOKUP(V223,ATS!$U:$W,3,FALSE),0)</f>
        <v>10</v>
      </c>
      <c r="M223" s="29">
        <f t="shared" si="84"/>
        <v>10</v>
      </c>
      <c r="N223" s="61">
        <v>0</v>
      </c>
      <c r="O223" s="62">
        <f t="shared" si="98"/>
        <v>0</v>
      </c>
      <c r="P223" s="63">
        <f>VLOOKUP($C223,Prices!$A$3:$R$1996,MATCH('2) Order Form'!P$8,Prices!$A$2:$R$2,0),FALSE)</f>
        <v>325</v>
      </c>
      <c r="Q223" s="64">
        <f>VLOOKUP($C223,Prices!$A$3:$R$1996,MATCH('2) Order Form'!Q$8,Prices!$A$2:$R$2,0),FALSE)</f>
        <v>649</v>
      </c>
      <c r="R223" s="65">
        <f t="shared" si="85"/>
        <v>0</v>
      </c>
      <c r="S223" s="66">
        <f t="shared" si="86"/>
        <v>0</v>
      </c>
      <c r="T223" s="64">
        <f t="shared" si="87"/>
        <v>0</v>
      </c>
      <c r="U223" s="97"/>
      <c r="V223" s="28">
        <v>7048652966964</v>
      </c>
      <c r="W223" s="25"/>
      <c r="X223" s="94">
        <f t="shared" si="88"/>
        <v>0</v>
      </c>
      <c r="Y223" s="70">
        <f t="shared" ca="1" si="89"/>
        <v>0</v>
      </c>
      <c r="Z223" s="70">
        <f t="shared" ca="1" si="90"/>
        <v>14</v>
      </c>
      <c r="AA223" s="70">
        <f t="shared" ca="1" si="91"/>
        <v>0</v>
      </c>
      <c r="AB223" s="70">
        <f t="shared" ca="1" si="92"/>
        <v>0</v>
      </c>
      <c r="AC223" s="91" t="str">
        <f t="shared" si="93"/>
        <v>840108Dirt Black</v>
      </c>
      <c r="AD223" s="91">
        <f t="shared" si="94"/>
        <v>840108</v>
      </c>
      <c r="AE223" s="71" t="str">
        <f>INDEX(ATS!$B:$V,MATCH('2) Order Form'!$V223,ATS!$U:$U,0),7)</f>
        <v>Active</v>
      </c>
    </row>
    <row r="224" spans="1:31" ht="16.5" customHeight="1">
      <c r="A224" s="5">
        <v>1</v>
      </c>
      <c r="B224" s="5" t="s">
        <v>80</v>
      </c>
      <c r="C224" s="5">
        <f>INDEX(ATS!$B:$V,MATCH('2) Order Form'!$V224,ATS!$U:$U,0),1)</f>
        <v>840108</v>
      </c>
      <c r="D224" s="5" t="str">
        <f>INDEX(ATS!$B:$V,MATCH('2) Order Form'!$V224,ATS!$U:$U,0),2)</f>
        <v>Volata Carbon 2Vi Mips Helmet</v>
      </c>
      <c r="E224" s="16" t="str">
        <f>INDEX(ATS!$B:$V,MATCH('2) Order Form'!$V224,ATS!$U:$U,0),4)</f>
        <v>GSWHT-SM</v>
      </c>
      <c r="F224" s="16" t="str">
        <f>INDEX(ATS!$B:$V,MATCH('2) Order Form'!$V224,ATS!$U:$U,0),5)</f>
        <v>Gloss White</v>
      </c>
      <c r="G224" s="43" t="str">
        <f>INDEX(ATS!$B:$V,MATCH('2) Order Form'!$V224,ATS!$U:$U,0),6)</f>
        <v>SM</v>
      </c>
      <c r="H224" s="43">
        <f>IFERROR(VLOOKUP(C224,EAN!$K:$O,5,FALSE),0)</f>
        <v>1</v>
      </c>
      <c r="I224" s="59">
        <v>0</v>
      </c>
      <c r="J224" s="60">
        <f>IFERROR(VLOOKUP(V224,ATS!$U:$V,2,FALSE),0)</f>
        <v>18</v>
      </c>
      <c r="K224" s="29">
        <f t="shared" si="83"/>
        <v>18</v>
      </c>
      <c r="L224" s="29">
        <f>IFERROR(VLOOKUP(V224,ATS!$U:$W,3,FALSE),0)</f>
        <v>18</v>
      </c>
      <c r="M224" s="29">
        <f t="shared" si="84"/>
        <v>18</v>
      </c>
      <c r="N224" s="61">
        <v>0</v>
      </c>
      <c r="O224" s="62">
        <f t="shared" si="98"/>
        <v>0</v>
      </c>
      <c r="P224" s="63">
        <f>VLOOKUP($C224,Prices!$A$3:$R$1996,MATCH('2) Order Form'!P$8,Prices!$A$2:$R$2,0),FALSE)</f>
        <v>325</v>
      </c>
      <c r="Q224" s="64">
        <f>VLOOKUP($C224,Prices!$A$3:$R$1996,MATCH('2) Order Form'!Q$8,Prices!$A$2:$R$2,0),FALSE)</f>
        <v>649</v>
      </c>
      <c r="R224" s="65">
        <f t="shared" si="85"/>
        <v>0</v>
      </c>
      <c r="S224" s="66">
        <f t="shared" si="86"/>
        <v>0</v>
      </c>
      <c r="T224" s="64">
        <f t="shared" si="87"/>
        <v>0</v>
      </c>
      <c r="U224" s="97"/>
      <c r="V224" s="28">
        <v>7048652967015</v>
      </c>
      <c r="W224" s="25"/>
      <c r="X224" s="94">
        <f t="shared" si="88"/>
        <v>0</v>
      </c>
      <c r="Y224" s="70">
        <f t="shared" ca="1" si="89"/>
        <v>0</v>
      </c>
      <c r="Z224" s="70">
        <f t="shared" ca="1" si="90"/>
        <v>14</v>
      </c>
      <c r="AA224" s="70">
        <f t="shared" ca="1" si="91"/>
        <v>0</v>
      </c>
      <c r="AB224" s="70">
        <f t="shared" ca="1" si="92"/>
        <v>1</v>
      </c>
      <c r="AC224" s="91" t="str">
        <f t="shared" si="93"/>
        <v>840108Gloss White</v>
      </c>
      <c r="AD224" s="91">
        <f t="shared" si="94"/>
        <v>840108</v>
      </c>
      <c r="AE224" s="71" t="str">
        <f>INDEX(ATS!$B:$V,MATCH('2) Order Form'!$V224,ATS!$U:$U,0),7)</f>
        <v>Active</v>
      </c>
    </row>
    <row r="225" spans="1:31" ht="16.5" customHeight="1">
      <c r="A225" s="5">
        <v>1</v>
      </c>
      <c r="B225" s="5" t="s">
        <v>80</v>
      </c>
      <c r="C225" s="5">
        <f>INDEX(ATS!$B:$V,MATCH('2) Order Form'!$V225,ATS!$U:$U,0),1)</f>
        <v>840108</v>
      </c>
      <c r="D225" s="5" t="str">
        <f>INDEX(ATS!$B:$V,MATCH('2) Order Form'!$V225,ATS!$U:$U,0),2)</f>
        <v>Volata Carbon 2Vi Mips Helmet</v>
      </c>
      <c r="E225" s="16" t="str">
        <f>INDEX(ATS!$B:$V,MATCH('2) Order Form'!$V225,ATS!$U:$U,0),4)</f>
        <v>GSWHT-ML</v>
      </c>
      <c r="F225" s="16" t="str">
        <f>INDEX(ATS!$B:$V,MATCH('2) Order Form'!$V225,ATS!$U:$U,0),5)</f>
        <v>Gloss White</v>
      </c>
      <c r="G225" s="43" t="str">
        <f>INDEX(ATS!$B:$V,MATCH('2) Order Form'!$V225,ATS!$U:$U,0),6)</f>
        <v>ML</v>
      </c>
      <c r="H225" s="43">
        <f>IFERROR(VLOOKUP(C225,EAN!$K:$O,5,FALSE),0)</f>
        <v>1</v>
      </c>
      <c r="I225" s="59">
        <v>0</v>
      </c>
      <c r="J225" s="60">
        <f>IFERROR(VLOOKUP(V225,ATS!$U:$V,2,FALSE),0)</f>
        <v>8</v>
      </c>
      <c r="K225" s="29">
        <f t="shared" si="83"/>
        <v>8</v>
      </c>
      <c r="L225" s="29">
        <f>IFERROR(VLOOKUP(V225,ATS!$U:$W,3,FALSE),0)</f>
        <v>8</v>
      </c>
      <c r="M225" s="29">
        <f t="shared" si="84"/>
        <v>8</v>
      </c>
      <c r="N225" s="61">
        <v>0</v>
      </c>
      <c r="O225" s="62">
        <f t="shared" si="98"/>
        <v>0</v>
      </c>
      <c r="P225" s="63">
        <f>VLOOKUP($C225,Prices!$A$3:$R$1996,MATCH('2) Order Form'!P$8,Prices!$A$2:$R$2,0),FALSE)</f>
        <v>325</v>
      </c>
      <c r="Q225" s="64">
        <f>VLOOKUP($C225,Prices!$A$3:$R$1996,MATCH('2) Order Form'!Q$8,Prices!$A$2:$R$2,0),FALSE)</f>
        <v>649</v>
      </c>
      <c r="R225" s="65">
        <f t="shared" si="85"/>
        <v>0</v>
      </c>
      <c r="S225" s="66">
        <f t="shared" si="86"/>
        <v>0</v>
      </c>
      <c r="T225" s="64">
        <f t="shared" si="87"/>
        <v>0</v>
      </c>
      <c r="U225" s="97"/>
      <c r="V225" s="28">
        <v>7048652967008</v>
      </c>
      <c r="W225" s="25"/>
      <c r="X225" s="94">
        <f t="shared" si="88"/>
        <v>0</v>
      </c>
      <c r="Y225" s="70">
        <f t="shared" ca="1" si="89"/>
        <v>0</v>
      </c>
      <c r="Z225" s="70">
        <f t="shared" ca="1" si="90"/>
        <v>14</v>
      </c>
      <c r="AA225" s="70">
        <f t="shared" ca="1" si="91"/>
        <v>0</v>
      </c>
      <c r="AB225" s="70">
        <f t="shared" ca="1" si="92"/>
        <v>0</v>
      </c>
      <c r="AC225" s="91" t="str">
        <f t="shared" si="93"/>
        <v>840108Gloss White</v>
      </c>
      <c r="AD225" s="91">
        <f t="shared" si="94"/>
        <v>840108</v>
      </c>
      <c r="AE225" s="71" t="str">
        <f>INDEX(ATS!$B:$V,MATCH('2) Order Form'!$V225,ATS!$U:$U,0),7)</f>
        <v>Active</v>
      </c>
    </row>
    <row r="226" spans="1:31" ht="16.5" customHeight="1">
      <c r="A226" s="5">
        <v>1</v>
      </c>
      <c r="B226" s="5" t="s">
        <v>80</v>
      </c>
      <c r="C226" s="5">
        <f>INDEX(ATS!$B:$V,MATCH('2) Order Form'!$V226,ATS!$U:$U,0),1)</f>
        <v>840108</v>
      </c>
      <c r="D226" s="5" t="str">
        <f>INDEX(ATS!$B:$V,MATCH('2) Order Form'!$V226,ATS!$U:$U,0),2)</f>
        <v>Volata Carbon 2Vi Mips Helmet</v>
      </c>
      <c r="E226" s="16" t="str">
        <f>INDEX(ATS!$B:$V,MATCH('2) Order Form'!$V226,ATS!$U:$U,0),4)</f>
        <v>GSWHT-LXL</v>
      </c>
      <c r="F226" s="16" t="str">
        <f>INDEX(ATS!$B:$V,MATCH('2) Order Form'!$V226,ATS!$U:$U,0),5)</f>
        <v>Gloss White</v>
      </c>
      <c r="G226" s="43" t="str">
        <f>INDEX(ATS!$B:$V,MATCH('2) Order Form'!$V226,ATS!$U:$U,0),6)</f>
        <v>LXL</v>
      </c>
      <c r="H226" s="43">
        <f>IFERROR(VLOOKUP(C226,EAN!$K:$O,5,FALSE),0)</f>
        <v>1</v>
      </c>
      <c r="I226" s="59">
        <v>0</v>
      </c>
      <c r="J226" s="60">
        <f>IFERROR(VLOOKUP(V226,ATS!$U:$V,2,FALSE),0)</f>
        <v>0</v>
      </c>
      <c r="K226" s="29" t="str">
        <f t="shared" si="83"/>
        <v>0</v>
      </c>
      <c r="L226" s="29">
        <f>IFERROR(VLOOKUP(V226,ATS!$U:$W,3,FALSE),0)</f>
        <v>0</v>
      </c>
      <c r="M226" s="29" t="str">
        <f t="shared" si="84"/>
        <v>0</v>
      </c>
      <c r="N226" s="61">
        <v>0</v>
      </c>
      <c r="O226" s="62">
        <f t="shared" si="98"/>
        <v>0</v>
      </c>
      <c r="P226" s="63">
        <f>VLOOKUP($C226,Prices!$A$3:$R$1996,MATCH('2) Order Form'!P$8,Prices!$A$2:$R$2,0),FALSE)</f>
        <v>325</v>
      </c>
      <c r="Q226" s="64">
        <f>VLOOKUP($C226,Prices!$A$3:$R$1996,MATCH('2) Order Form'!Q$8,Prices!$A$2:$R$2,0),FALSE)</f>
        <v>649</v>
      </c>
      <c r="R226" s="65">
        <f t="shared" si="85"/>
        <v>0</v>
      </c>
      <c r="S226" s="66">
        <f t="shared" si="86"/>
        <v>0</v>
      </c>
      <c r="T226" s="64">
        <f t="shared" si="87"/>
        <v>0</v>
      </c>
      <c r="U226" s="97"/>
      <c r="V226" s="28">
        <v>7048652966995</v>
      </c>
      <c r="W226" s="25"/>
      <c r="X226" s="94">
        <f t="shared" si="88"/>
        <v>0</v>
      </c>
      <c r="Y226" s="70">
        <f t="shared" ca="1" si="89"/>
        <v>0</v>
      </c>
      <c r="Z226" s="70">
        <f t="shared" ca="1" si="90"/>
        <v>14</v>
      </c>
      <c r="AA226" s="70">
        <f t="shared" ca="1" si="91"/>
        <v>0</v>
      </c>
      <c r="AB226" s="70">
        <f t="shared" ca="1" si="92"/>
        <v>0</v>
      </c>
      <c r="AC226" s="91" t="str">
        <f t="shared" si="93"/>
        <v>840108Gloss White</v>
      </c>
      <c r="AD226" s="91">
        <f t="shared" si="94"/>
        <v>840108</v>
      </c>
      <c r="AE226" s="71" t="str">
        <f>INDEX(ATS!$B:$V,MATCH('2) Order Form'!$V226,ATS!$U:$U,0),7)</f>
        <v>Active</v>
      </c>
    </row>
    <row r="227" spans="1:31" ht="16.5" customHeight="1">
      <c r="A227" s="5">
        <v>1</v>
      </c>
      <c r="B227" s="5" t="s">
        <v>80</v>
      </c>
      <c r="C227" s="5">
        <f>INDEX(ATS!$B:$V,MATCH('2) Order Form'!$V227,ATS!$U:$U,0),1)</f>
        <v>840108</v>
      </c>
      <c r="D227" s="5" t="str">
        <f>INDEX(ATS!$B:$V,MATCH('2) Order Form'!$V227,ATS!$U:$U,0),2)</f>
        <v>Volata Carbon 2Vi Mips Helmet</v>
      </c>
      <c r="E227" s="16" t="str">
        <f>INDEX(ATS!$B:$V,MATCH('2) Order Form'!$V227,ATS!$U:$U,0),4)</f>
        <v>MTURQ-SM</v>
      </c>
      <c r="F227" s="16" t="str">
        <f>INDEX(ATS!$B:$V,MATCH('2) Order Form'!$V227,ATS!$U:$U,0),5)</f>
        <v>Misty Turquoise</v>
      </c>
      <c r="G227" s="43" t="str">
        <f>INDEX(ATS!$B:$V,MATCH('2) Order Form'!$V227,ATS!$U:$U,0),6)</f>
        <v>SM</v>
      </c>
      <c r="H227" s="43">
        <f>IFERROR(VLOOKUP(C227,EAN!$K:$O,5,FALSE),0)</f>
        <v>1</v>
      </c>
      <c r="I227" s="59">
        <v>0</v>
      </c>
      <c r="J227" s="60">
        <f>IFERROR(VLOOKUP(V227,ATS!$U:$V,2,FALSE),0)</f>
        <v>36</v>
      </c>
      <c r="K227" s="29">
        <f t="shared" si="83"/>
        <v>36</v>
      </c>
      <c r="L227" s="29">
        <f>IFERROR(VLOOKUP(V227,ATS!$U:$W,3,FALSE),0)</f>
        <v>36</v>
      </c>
      <c r="M227" s="29">
        <f t="shared" si="84"/>
        <v>36</v>
      </c>
      <c r="N227" s="61">
        <v>0</v>
      </c>
      <c r="O227" s="62">
        <f t="shared" si="98"/>
        <v>0</v>
      </c>
      <c r="P227" s="63">
        <f>VLOOKUP($C227,Prices!$A$3:$R$1996,MATCH('2) Order Form'!P$8,Prices!$A$2:$R$2,0),FALSE)</f>
        <v>325</v>
      </c>
      <c r="Q227" s="64">
        <f>VLOOKUP($C227,Prices!$A$3:$R$1996,MATCH('2) Order Form'!Q$8,Prices!$A$2:$R$2,0),FALSE)</f>
        <v>649</v>
      </c>
      <c r="R227" s="65">
        <f t="shared" si="85"/>
        <v>0</v>
      </c>
      <c r="S227" s="66">
        <f t="shared" si="86"/>
        <v>0</v>
      </c>
      <c r="T227" s="64">
        <f t="shared" si="87"/>
        <v>0</v>
      </c>
      <c r="U227" s="97"/>
      <c r="V227" s="28">
        <v>7048652967046</v>
      </c>
      <c r="W227" s="25"/>
      <c r="X227" s="94">
        <f t="shared" si="88"/>
        <v>0</v>
      </c>
      <c r="Y227" s="70">
        <f t="shared" ca="1" si="89"/>
        <v>0</v>
      </c>
      <c r="Z227" s="70">
        <f t="shared" ca="1" si="90"/>
        <v>14</v>
      </c>
      <c r="AA227" s="70">
        <f t="shared" ca="1" si="91"/>
        <v>0</v>
      </c>
      <c r="AB227" s="70">
        <f t="shared" ca="1" si="92"/>
        <v>1</v>
      </c>
      <c r="AC227" s="91" t="str">
        <f t="shared" si="93"/>
        <v>840108Misty Turquoise</v>
      </c>
      <c r="AD227" s="91">
        <f t="shared" si="94"/>
        <v>840108</v>
      </c>
      <c r="AE227" s="71" t="str">
        <f>INDEX(ATS!$B:$V,MATCH('2) Order Form'!$V227,ATS!$U:$U,0),7)</f>
        <v>Stock</v>
      </c>
    </row>
    <row r="228" spans="1:31" ht="16.5" customHeight="1">
      <c r="A228" s="5">
        <v>1</v>
      </c>
      <c r="B228" s="5" t="s">
        <v>80</v>
      </c>
      <c r="C228" s="5">
        <f>INDEX(ATS!$B:$V,MATCH('2) Order Form'!$V228,ATS!$U:$U,0),1)</f>
        <v>840108</v>
      </c>
      <c r="D228" s="5" t="str">
        <f>INDEX(ATS!$B:$V,MATCH('2) Order Form'!$V228,ATS!$U:$U,0),2)</f>
        <v>Volata Carbon 2Vi Mips Helmet</v>
      </c>
      <c r="E228" s="16" t="str">
        <f>INDEX(ATS!$B:$V,MATCH('2) Order Form'!$V228,ATS!$U:$U,0),4)</f>
        <v>MTURQ-ML</v>
      </c>
      <c r="F228" s="16" t="str">
        <f>INDEX(ATS!$B:$V,MATCH('2) Order Form'!$V228,ATS!$U:$U,0),5)</f>
        <v>Misty Turquoise</v>
      </c>
      <c r="G228" s="43" t="str">
        <f>INDEX(ATS!$B:$V,MATCH('2) Order Form'!$V228,ATS!$U:$U,0),6)</f>
        <v>ML</v>
      </c>
      <c r="H228" s="43">
        <f>IFERROR(VLOOKUP(C228,EAN!$K:$O,5,FALSE),0)</f>
        <v>1</v>
      </c>
      <c r="I228" s="59">
        <v>0</v>
      </c>
      <c r="J228" s="60">
        <f>IFERROR(VLOOKUP(V228,ATS!$U:$V,2,FALSE),0)</f>
        <v>25</v>
      </c>
      <c r="K228" s="29">
        <f t="shared" si="83"/>
        <v>25</v>
      </c>
      <c r="L228" s="29">
        <f>IFERROR(VLOOKUP(V228,ATS!$U:$W,3,FALSE),0)</f>
        <v>25</v>
      </c>
      <c r="M228" s="29">
        <f t="shared" si="84"/>
        <v>25</v>
      </c>
      <c r="N228" s="61">
        <v>0</v>
      </c>
      <c r="O228" s="62">
        <f t="shared" si="98"/>
        <v>0</v>
      </c>
      <c r="P228" s="63">
        <f>VLOOKUP($C228,Prices!$A$3:$R$1996,MATCH('2) Order Form'!P$8,Prices!$A$2:$R$2,0),FALSE)</f>
        <v>325</v>
      </c>
      <c r="Q228" s="64">
        <f>VLOOKUP($C228,Prices!$A$3:$R$1996,MATCH('2) Order Form'!Q$8,Prices!$A$2:$R$2,0),FALSE)</f>
        <v>649</v>
      </c>
      <c r="R228" s="65">
        <f t="shared" si="85"/>
        <v>0</v>
      </c>
      <c r="S228" s="66">
        <f t="shared" si="86"/>
        <v>0</v>
      </c>
      <c r="T228" s="64">
        <f t="shared" si="87"/>
        <v>0</v>
      </c>
      <c r="U228" s="97"/>
      <c r="V228" s="28">
        <v>7048652967039</v>
      </c>
      <c r="W228" s="25"/>
      <c r="X228" s="94">
        <f t="shared" si="88"/>
        <v>0</v>
      </c>
      <c r="Y228" s="70">
        <f t="shared" ca="1" si="89"/>
        <v>0</v>
      </c>
      <c r="Z228" s="70">
        <f t="shared" ca="1" si="90"/>
        <v>14</v>
      </c>
      <c r="AA228" s="70">
        <f t="shared" ca="1" si="91"/>
        <v>0</v>
      </c>
      <c r="AB228" s="70">
        <f t="shared" ca="1" si="92"/>
        <v>0</v>
      </c>
      <c r="AC228" s="91" t="str">
        <f t="shared" si="93"/>
        <v>840108Misty Turquoise</v>
      </c>
      <c r="AD228" s="91">
        <f t="shared" si="94"/>
        <v>840108</v>
      </c>
      <c r="AE228" s="71" t="str">
        <f>INDEX(ATS!$B:$V,MATCH('2) Order Form'!$V228,ATS!$U:$U,0),7)</f>
        <v>Stock</v>
      </c>
    </row>
    <row r="229" spans="1:31" ht="16.5" customHeight="1">
      <c r="A229" s="5">
        <v>1</v>
      </c>
      <c r="B229" s="5" t="s">
        <v>80</v>
      </c>
      <c r="C229" s="5">
        <f>INDEX(ATS!$B:$V,MATCH('2) Order Form'!$V229,ATS!$U:$U,0),1)</f>
        <v>840108</v>
      </c>
      <c r="D229" s="5" t="str">
        <f>INDEX(ATS!$B:$V,MATCH('2) Order Form'!$V229,ATS!$U:$U,0),2)</f>
        <v>Volata Carbon 2Vi Mips Helmet</v>
      </c>
      <c r="E229" s="16" t="str">
        <f>INDEX(ATS!$B:$V,MATCH('2) Order Form'!$V229,ATS!$U:$U,0),4)</f>
        <v>MTURQ-LXL</v>
      </c>
      <c r="F229" s="16" t="str">
        <f>INDEX(ATS!$B:$V,MATCH('2) Order Form'!$V229,ATS!$U:$U,0),5)</f>
        <v>Misty Turquoise</v>
      </c>
      <c r="G229" s="43" t="str">
        <f>INDEX(ATS!$B:$V,MATCH('2) Order Form'!$V229,ATS!$U:$U,0),6)</f>
        <v>LXL</v>
      </c>
      <c r="H229" s="43">
        <f>IFERROR(VLOOKUP(C229,EAN!$K:$O,5,FALSE),0)</f>
        <v>1</v>
      </c>
      <c r="I229" s="59">
        <v>0</v>
      </c>
      <c r="J229" s="60">
        <f>IFERROR(VLOOKUP(V229,ATS!$U:$V,2,FALSE),0)</f>
        <v>44</v>
      </c>
      <c r="K229" s="29">
        <f t="shared" si="83"/>
        <v>44</v>
      </c>
      <c r="L229" s="29">
        <f>IFERROR(VLOOKUP(V229,ATS!$U:$W,3,FALSE),0)</f>
        <v>44</v>
      </c>
      <c r="M229" s="29">
        <f t="shared" si="84"/>
        <v>44</v>
      </c>
      <c r="N229" s="61">
        <v>0</v>
      </c>
      <c r="O229" s="62">
        <f t="shared" si="98"/>
        <v>0</v>
      </c>
      <c r="P229" s="63">
        <f>VLOOKUP($C229,Prices!$A$3:$R$1996,MATCH('2) Order Form'!P$8,Prices!$A$2:$R$2,0),FALSE)</f>
        <v>325</v>
      </c>
      <c r="Q229" s="64">
        <f>VLOOKUP($C229,Prices!$A$3:$R$1996,MATCH('2) Order Form'!Q$8,Prices!$A$2:$R$2,0),FALSE)</f>
        <v>649</v>
      </c>
      <c r="R229" s="65">
        <f t="shared" si="85"/>
        <v>0</v>
      </c>
      <c r="S229" s="66">
        <f t="shared" si="86"/>
        <v>0</v>
      </c>
      <c r="T229" s="64">
        <f t="shared" si="87"/>
        <v>0</v>
      </c>
      <c r="U229" s="97"/>
      <c r="V229" s="28">
        <v>7048652967022</v>
      </c>
      <c r="W229" s="25"/>
      <c r="X229" s="94">
        <f t="shared" si="88"/>
        <v>0</v>
      </c>
      <c r="Y229" s="70">
        <f t="shared" ca="1" si="89"/>
        <v>0</v>
      </c>
      <c r="Z229" s="70">
        <f t="shared" ca="1" si="90"/>
        <v>14</v>
      </c>
      <c r="AA229" s="70">
        <f t="shared" ca="1" si="91"/>
        <v>0</v>
      </c>
      <c r="AB229" s="70">
        <f t="shared" ca="1" si="92"/>
        <v>0</v>
      </c>
      <c r="AC229" s="91" t="str">
        <f t="shared" si="93"/>
        <v>840108Misty Turquoise</v>
      </c>
      <c r="AD229" s="91">
        <f t="shared" si="94"/>
        <v>840108</v>
      </c>
      <c r="AE229" s="71" t="str">
        <f>INDEX(ATS!$B:$V,MATCH('2) Order Form'!$V229,ATS!$U:$U,0),7)</f>
        <v>Stock</v>
      </c>
    </row>
    <row r="230" spans="1:31" ht="16.5" customHeight="1">
      <c r="A230" s="5">
        <v>1</v>
      </c>
      <c r="B230" s="5" t="s">
        <v>80</v>
      </c>
      <c r="C230" s="5">
        <f>INDEX(ATS!$B:$V,MATCH('2) Order Form'!$V230,ATS!$U:$U,0),1)</f>
        <v>840106</v>
      </c>
      <c r="D230" s="5" t="str">
        <f>INDEX(ATS!$B:$V,MATCH('2) Order Form'!$V230,ATS!$U:$U,0),2)</f>
        <v>Volata 2Vi Mips Helmet</v>
      </c>
      <c r="E230" s="16" t="str">
        <f>INDEX(ATS!$B:$V,MATCH('2) Order Form'!$V230,ATS!$U:$U,0),4)</f>
        <v>GSBLK-XSS</v>
      </c>
      <c r="F230" s="16" t="str">
        <f>INDEX(ATS!$B:$V,MATCH('2) Order Form'!$V230,ATS!$U:$U,0),5)</f>
        <v>Gloss Black</v>
      </c>
      <c r="G230" s="43" t="str">
        <f>INDEX(ATS!$B:$V,MATCH('2) Order Form'!$V230,ATS!$U:$U,0),6)</f>
        <v>XSS</v>
      </c>
      <c r="H230" s="43">
        <f>IFERROR(VLOOKUP(C230,EAN!$K:$O,5,FALSE),0)</f>
        <v>1</v>
      </c>
      <c r="I230" s="59">
        <v>0</v>
      </c>
      <c r="J230" s="60">
        <f>IFERROR(VLOOKUP(V230,ATS!$U:$V,2,FALSE),0)</f>
        <v>28</v>
      </c>
      <c r="K230" s="29">
        <f t="shared" ref="K230:K251" si="99">IF(J230=99999,"OPEN",IF(J230&gt;50,"50+",IF(J230&lt;=0,"0",J230)))</f>
        <v>28</v>
      </c>
      <c r="L230" s="29">
        <f>IFERROR(VLOOKUP(V230,ATS!$U:$W,3,FALSE),0)</f>
        <v>28</v>
      </c>
      <c r="M230" s="29">
        <f t="shared" ref="M230:M251" si="100">IF(L230=99999,"OPEN",IF(L230&gt;50,"50+",IF(L230&lt;=0,"0",L230)))</f>
        <v>28</v>
      </c>
      <c r="N230" s="61">
        <v>0</v>
      </c>
      <c r="O230" s="62">
        <f t="shared" ref="O230:O251" si="101">IF(N230&lt;&gt;0,N230,$P$5)</f>
        <v>0</v>
      </c>
      <c r="P230" s="63">
        <f>VLOOKUP($C230,Prices!$A$3:$R$1996,MATCH('2) Order Form'!P$8,Prices!$A$2:$R$2,0),FALSE)</f>
        <v>140</v>
      </c>
      <c r="Q230" s="64">
        <f>VLOOKUP($C230,Prices!$A$3:$R$1996,MATCH('2) Order Form'!Q$8,Prices!$A$2:$R$2,0),FALSE)</f>
        <v>279</v>
      </c>
      <c r="R230" s="65">
        <f t="shared" ref="R230:R251" si="102">I230*P230</f>
        <v>0</v>
      </c>
      <c r="S230" s="66">
        <f t="shared" ref="S230:S251" si="103">R230*O230</f>
        <v>0</v>
      </c>
      <c r="T230" s="64">
        <f t="shared" ref="T230:T251" si="104">R230-S230</f>
        <v>0</v>
      </c>
      <c r="U230" s="97"/>
      <c r="V230" s="28">
        <v>7048652987372</v>
      </c>
      <c r="W230" s="25"/>
      <c r="X230" s="94">
        <f t="shared" si="88"/>
        <v>0</v>
      </c>
      <c r="Y230" s="70">
        <f t="shared" ca="1" si="89"/>
        <v>0</v>
      </c>
      <c r="Z230" s="70">
        <f t="shared" ca="1" si="90"/>
        <v>15</v>
      </c>
      <c r="AA230" s="70">
        <f t="shared" ca="1" si="91"/>
        <v>1</v>
      </c>
      <c r="AB230" s="70">
        <f t="shared" ca="1" si="92"/>
        <v>1</v>
      </c>
      <c r="AC230" s="91" t="str">
        <f t="shared" si="93"/>
        <v>840106Gloss Black</v>
      </c>
      <c r="AD230" s="91">
        <f t="shared" si="94"/>
        <v>840106</v>
      </c>
      <c r="AE230" s="71" t="str">
        <f>INDEX(ATS!$B:$V,MATCH('2) Order Form'!$V230,ATS!$U:$U,0),7)</f>
        <v>Active</v>
      </c>
    </row>
    <row r="231" spans="1:31" ht="16.5" customHeight="1">
      <c r="A231" s="5">
        <v>1</v>
      </c>
      <c r="B231" s="5" t="s">
        <v>80</v>
      </c>
      <c r="C231" s="5">
        <f>INDEX(ATS!$B:$V,MATCH('2) Order Form'!$V231,ATS!$U:$U,0),1)</f>
        <v>840106</v>
      </c>
      <c r="D231" s="5" t="str">
        <f>INDEX(ATS!$B:$V,MATCH('2) Order Form'!$V231,ATS!$U:$U,0),2)</f>
        <v>Volata 2Vi Mips Helmet</v>
      </c>
      <c r="E231" s="16" t="str">
        <f>INDEX(ATS!$B:$V,MATCH('2) Order Form'!$V231,ATS!$U:$U,0),4)</f>
        <v>GSBLK-SM</v>
      </c>
      <c r="F231" s="16" t="str">
        <f>INDEX(ATS!$B:$V,MATCH('2) Order Form'!$V231,ATS!$U:$U,0),5)</f>
        <v>Gloss Black</v>
      </c>
      <c r="G231" s="43" t="str">
        <f>INDEX(ATS!$B:$V,MATCH('2) Order Form'!$V231,ATS!$U:$U,0),6)</f>
        <v>SM</v>
      </c>
      <c r="H231" s="43">
        <f>IFERROR(VLOOKUP(C231,EAN!$K:$O,5,FALSE),0)</f>
        <v>1</v>
      </c>
      <c r="I231" s="59">
        <v>0</v>
      </c>
      <c r="J231" s="60">
        <f>IFERROR(VLOOKUP(V231,ATS!$U:$V,2,FALSE),0)</f>
        <v>0</v>
      </c>
      <c r="K231" s="29" t="str">
        <f t="shared" si="99"/>
        <v>0</v>
      </c>
      <c r="L231" s="29">
        <f>IFERROR(VLOOKUP(V231,ATS!$U:$W,3,FALSE),0)</f>
        <v>0</v>
      </c>
      <c r="M231" s="29" t="str">
        <f t="shared" si="100"/>
        <v>0</v>
      </c>
      <c r="N231" s="61">
        <v>0</v>
      </c>
      <c r="O231" s="62">
        <f t="shared" si="101"/>
        <v>0</v>
      </c>
      <c r="P231" s="63">
        <f>VLOOKUP($C231,Prices!$A$3:$R$1996,MATCH('2) Order Form'!P$8,Prices!$A$2:$R$2,0),FALSE)</f>
        <v>140</v>
      </c>
      <c r="Q231" s="64">
        <f>VLOOKUP($C231,Prices!$A$3:$R$1996,MATCH('2) Order Form'!Q$8,Prices!$A$2:$R$2,0),FALSE)</f>
        <v>279</v>
      </c>
      <c r="R231" s="65">
        <f t="shared" si="102"/>
        <v>0</v>
      </c>
      <c r="S231" s="66">
        <f t="shared" si="103"/>
        <v>0</v>
      </c>
      <c r="T231" s="64">
        <f t="shared" si="104"/>
        <v>0</v>
      </c>
      <c r="U231" s="97"/>
      <c r="V231" s="28">
        <v>7048652987365</v>
      </c>
      <c r="W231" s="25"/>
      <c r="X231" s="94">
        <f t="shared" si="88"/>
        <v>0</v>
      </c>
      <c r="Y231" s="70">
        <f t="shared" ca="1" si="89"/>
        <v>0</v>
      </c>
      <c r="Z231" s="70">
        <f t="shared" ca="1" si="90"/>
        <v>15</v>
      </c>
      <c r="AA231" s="70">
        <f t="shared" ca="1" si="91"/>
        <v>0</v>
      </c>
      <c r="AB231" s="70">
        <f t="shared" ca="1" si="92"/>
        <v>0</v>
      </c>
      <c r="AC231" s="91" t="str">
        <f t="shared" si="93"/>
        <v>840106Gloss Black</v>
      </c>
      <c r="AD231" s="91">
        <f t="shared" si="94"/>
        <v>840106</v>
      </c>
      <c r="AE231" s="71" t="str">
        <f>INDEX(ATS!$B:$V,MATCH('2) Order Form'!$V231,ATS!$U:$U,0),7)</f>
        <v>Active</v>
      </c>
    </row>
    <row r="232" spans="1:31" ht="16.5" customHeight="1">
      <c r="A232" s="5">
        <v>1</v>
      </c>
      <c r="B232" s="5" t="s">
        <v>80</v>
      </c>
      <c r="C232" s="5">
        <f>INDEX(ATS!$B:$V,MATCH('2) Order Form'!$V232,ATS!$U:$U,0),1)</f>
        <v>840106</v>
      </c>
      <c r="D232" s="5" t="str">
        <f>INDEX(ATS!$B:$V,MATCH('2) Order Form'!$V232,ATS!$U:$U,0),2)</f>
        <v>Volata 2Vi Mips Helmet</v>
      </c>
      <c r="E232" s="16" t="str">
        <f>INDEX(ATS!$B:$V,MATCH('2) Order Form'!$V232,ATS!$U:$U,0),4)</f>
        <v>GSBLK-ML</v>
      </c>
      <c r="F232" s="16" t="str">
        <f>INDEX(ATS!$B:$V,MATCH('2) Order Form'!$V232,ATS!$U:$U,0),5)</f>
        <v>Gloss Black</v>
      </c>
      <c r="G232" s="43" t="str">
        <f>INDEX(ATS!$B:$V,MATCH('2) Order Form'!$V232,ATS!$U:$U,0),6)</f>
        <v>ML</v>
      </c>
      <c r="H232" s="43">
        <f>IFERROR(VLOOKUP(C232,EAN!$K:$O,5,FALSE),0)</f>
        <v>1</v>
      </c>
      <c r="I232" s="59">
        <v>0</v>
      </c>
      <c r="J232" s="60">
        <f>IFERROR(VLOOKUP(V232,ATS!$U:$V,2,FALSE),0)</f>
        <v>9</v>
      </c>
      <c r="K232" s="29">
        <f t="shared" si="99"/>
        <v>9</v>
      </c>
      <c r="L232" s="29">
        <f>IFERROR(VLOOKUP(V232,ATS!$U:$W,3,FALSE),0)</f>
        <v>9</v>
      </c>
      <c r="M232" s="29">
        <f t="shared" si="100"/>
        <v>9</v>
      </c>
      <c r="N232" s="61">
        <v>0</v>
      </c>
      <c r="O232" s="62">
        <f t="shared" si="101"/>
        <v>0</v>
      </c>
      <c r="P232" s="63">
        <f>VLOOKUP($C232,Prices!$A$3:$R$1996,MATCH('2) Order Form'!P$8,Prices!$A$2:$R$2,0),FALSE)</f>
        <v>140</v>
      </c>
      <c r="Q232" s="64">
        <f>VLOOKUP($C232,Prices!$A$3:$R$1996,MATCH('2) Order Form'!Q$8,Prices!$A$2:$R$2,0),FALSE)</f>
        <v>279</v>
      </c>
      <c r="R232" s="65">
        <f t="shared" si="102"/>
        <v>0</v>
      </c>
      <c r="S232" s="66">
        <f t="shared" si="103"/>
        <v>0</v>
      </c>
      <c r="T232" s="64">
        <f t="shared" si="104"/>
        <v>0</v>
      </c>
      <c r="U232" s="97"/>
      <c r="V232" s="28">
        <v>7048652987358</v>
      </c>
      <c r="W232" s="25"/>
      <c r="X232" s="94">
        <f t="shared" si="88"/>
        <v>0</v>
      </c>
      <c r="Y232" s="70">
        <f t="shared" ca="1" si="89"/>
        <v>0</v>
      </c>
      <c r="Z232" s="70">
        <f t="shared" ca="1" si="90"/>
        <v>15</v>
      </c>
      <c r="AA232" s="70">
        <f t="shared" ca="1" si="91"/>
        <v>0</v>
      </c>
      <c r="AB232" s="70">
        <f t="shared" ca="1" si="92"/>
        <v>0</v>
      </c>
      <c r="AC232" s="91" t="str">
        <f t="shared" si="93"/>
        <v>840106Gloss Black</v>
      </c>
      <c r="AD232" s="91">
        <f t="shared" si="94"/>
        <v>840106</v>
      </c>
      <c r="AE232" s="71" t="str">
        <f>INDEX(ATS!$B:$V,MATCH('2) Order Form'!$V232,ATS!$U:$U,0),7)</f>
        <v>Active</v>
      </c>
    </row>
    <row r="233" spans="1:31" ht="16.5" customHeight="1">
      <c r="A233" s="5">
        <v>1</v>
      </c>
      <c r="B233" s="5" t="s">
        <v>80</v>
      </c>
      <c r="C233" s="5">
        <f>INDEX(ATS!$B:$V,MATCH('2) Order Form'!$V233,ATS!$U:$U,0),1)</f>
        <v>840106</v>
      </c>
      <c r="D233" s="5" t="str">
        <f>INDEX(ATS!$B:$V,MATCH('2) Order Form'!$V233,ATS!$U:$U,0),2)</f>
        <v>Volata 2Vi Mips Helmet</v>
      </c>
      <c r="E233" s="16" t="str">
        <f>INDEX(ATS!$B:$V,MATCH('2) Order Form'!$V233,ATS!$U:$U,0),4)</f>
        <v>GSBLK-LXL</v>
      </c>
      <c r="F233" s="16" t="str">
        <f>INDEX(ATS!$B:$V,MATCH('2) Order Form'!$V233,ATS!$U:$U,0),5)</f>
        <v>Gloss Black</v>
      </c>
      <c r="G233" s="43" t="str">
        <f>INDEX(ATS!$B:$V,MATCH('2) Order Form'!$V233,ATS!$U:$U,0),6)</f>
        <v>LXL</v>
      </c>
      <c r="H233" s="43">
        <f>IFERROR(VLOOKUP(C233,EAN!$K:$O,5,FALSE),0)</f>
        <v>1</v>
      </c>
      <c r="I233" s="59">
        <v>0</v>
      </c>
      <c r="J233" s="60">
        <f>IFERROR(VLOOKUP(V233,ATS!$U:$V,2,FALSE),0)</f>
        <v>19</v>
      </c>
      <c r="K233" s="29">
        <f t="shared" si="99"/>
        <v>19</v>
      </c>
      <c r="L233" s="29">
        <f>IFERROR(VLOOKUP(V233,ATS!$U:$W,3,FALSE),0)</f>
        <v>19</v>
      </c>
      <c r="M233" s="29">
        <f t="shared" si="100"/>
        <v>19</v>
      </c>
      <c r="N233" s="61">
        <v>0</v>
      </c>
      <c r="O233" s="62">
        <f t="shared" si="101"/>
        <v>0</v>
      </c>
      <c r="P233" s="63">
        <f>VLOOKUP($C233,Prices!$A$3:$R$1996,MATCH('2) Order Form'!P$8,Prices!$A$2:$R$2,0),FALSE)</f>
        <v>140</v>
      </c>
      <c r="Q233" s="64">
        <f>VLOOKUP($C233,Prices!$A$3:$R$1996,MATCH('2) Order Form'!Q$8,Prices!$A$2:$R$2,0),FALSE)</f>
        <v>279</v>
      </c>
      <c r="R233" s="65">
        <f t="shared" si="102"/>
        <v>0</v>
      </c>
      <c r="S233" s="66">
        <f t="shared" si="103"/>
        <v>0</v>
      </c>
      <c r="T233" s="64">
        <f t="shared" si="104"/>
        <v>0</v>
      </c>
      <c r="U233" s="97"/>
      <c r="V233" s="28">
        <v>7048652987341</v>
      </c>
      <c r="W233" s="25"/>
      <c r="X233" s="94">
        <f t="shared" si="88"/>
        <v>0</v>
      </c>
      <c r="Y233" s="70">
        <f t="shared" ca="1" si="89"/>
        <v>0</v>
      </c>
      <c r="Z233" s="70">
        <f t="shared" ca="1" si="90"/>
        <v>15</v>
      </c>
      <c r="AA233" s="70">
        <f t="shared" ca="1" si="91"/>
        <v>0</v>
      </c>
      <c r="AB233" s="70">
        <f t="shared" ca="1" si="92"/>
        <v>0</v>
      </c>
      <c r="AC233" s="91" t="str">
        <f t="shared" si="93"/>
        <v>840106Gloss Black</v>
      </c>
      <c r="AD233" s="91">
        <f t="shared" si="94"/>
        <v>840106</v>
      </c>
      <c r="AE233" s="71" t="str">
        <f>INDEX(ATS!$B:$V,MATCH('2) Order Form'!$V233,ATS!$U:$U,0),7)</f>
        <v>Active</v>
      </c>
    </row>
    <row r="234" spans="1:31" ht="16.5" customHeight="1">
      <c r="A234" s="5">
        <v>1</v>
      </c>
      <c r="B234" s="5" t="s">
        <v>80</v>
      </c>
      <c r="C234" s="5">
        <f>INDEX(ATS!$B:$V,MATCH('2) Order Form'!$V234,ATS!$U:$U,0),1)</f>
        <v>840106</v>
      </c>
      <c r="D234" s="5" t="str">
        <f>INDEX(ATS!$B:$V,MATCH('2) Order Form'!$V234,ATS!$U:$U,0),2)</f>
        <v>Volata 2Vi Mips Helmet</v>
      </c>
      <c r="E234" s="16" t="str">
        <f>INDEX(ATS!$B:$V,MATCH('2) Order Form'!$V234,ATS!$U:$U,0),4)</f>
        <v>GSWHT-XSS</v>
      </c>
      <c r="F234" s="16" t="str">
        <f>INDEX(ATS!$B:$V,MATCH('2) Order Form'!$V234,ATS!$U:$U,0),5)</f>
        <v>Gloss White</v>
      </c>
      <c r="G234" s="43" t="str">
        <f>INDEX(ATS!$B:$V,MATCH('2) Order Form'!$V234,ATS!$U:$U,0),6)</f>
        <v>XSS</v>
      </c>
      <c r="H234" s="43">
        <f>IFERROR(VLOOKUP(C234,EAN!$K:$O,5,FALSE),0)</f>
        <v>1</v>
      </c>
      <c r="I234" s="59">
        <v>0</v>
      </c>
      <c r="J234" s="60">
        <f>IFERROR(VLOOKUP(V234,ATS!$U:$V,2,FALSE),0)</f>
        <v>1</v>
      </c>
      <c r="K234" s="29">
        <f t="shared" si="99"/>
        <v>1</v>
      </c>
      <c r="L234" s="29">
        <f>IFERROR(VLOOKUP(V234,ATS!$U:$W,3,FALSE),0)</f>
        <v>1</v>
      </c>
      <c r="M234" s="29">
        <f t="shared" si="100"/>
        <v>1</v>
      </c>
      <c r="N234" s="61">
        <v>0</v>
      </c>
      <c r="O234" s="62">
        <f t="shared" si="101"/>
        <v>0</v>
      </c>
      <c r="P234" s="63">
        <f>VLOOKUP($C234,Prices!$A$3:$R$1996,MATCH('2) Order Form'!P$8,Prices!$A$2:$R$2,0),FALSE)</f>
        <v>140</v>
      </c>
      <c r="Q234" s="64">
        <f>VLOOKUP($C234,Prices!$A$3:$R$1996,MATCH('2) Order Form'!Q$8,Prices!$A$2:$R$2,0),FALSE)</f>
        <v>279</v>
      </c>
      <c r="R234" s="65">
        <f t="shared" si="102"/>
        <v>0</v>
      </c>
      <c r="S234" s="66">
        <f t="shared" si="103"/>
        <v>0</v>
      </c>
      <c r="T234" s="64">
        <f t="shared" si="104"/>
        <v>0</v>
      </c>
      <c r="U234" s="97"/>
      <c r="V234" s="28">
        <v>7048652966735</v>
      </c>
      <c r="W234" s="25"/>
      <c r="X234" s="94">
        <f t="shared" si="88"/>
        <v>0</v>
      </c>
      <c r="Y234" s="70">
        <f t="shared" ca="1" si="89"/>
        <v>0</v>
      </c>
      <c r="Z234" s="70">
        <f t="shared" ca="1" si="90"/>
        <v>15</v>
      </c>
      <c r="AA234" s="70">
        <f t="shared" ca="1" si="91"/>
        <v>0</v>
      </c>
      <c r="AB234" s="70">
        <f t="shared" ca="1" si="92"/>
        <v>1</v>
      </c>
      <c r="AC234" s="91" t="str">
        <f t="shared" si="93"/>
        <v>840106Gloss White</v>
      </c>
      <c r="AD234" s="91">
        <f t="shared" si="94"/>
        <v>840106</v>
      </c>
      <c r="AE234" s="71" t="str">
        <f>INDEX(ATS!$B:$V,MATCH('2) Order Form'!$V234,ATS!$U:$U,0),7)</f>
        <v>Active</v>
      </c>
    </row>
    <row r="235" spans="1:31" ht="16.5" customHeight="1">
      <c r="A235" s="5">
        <v>1</v>
      </c>
      <c r="B235" s="5" t="s">
        <v>80</v>
      </c>
      <c r="C235" s="5">
        <f>INDEX(ATS!$B:$V,MATCH('2) Order Form'!$V235,ATS!$U:$U,0),1)</f>
        <v>840106</v>
      </c>
      <c r="D235" s="5" t="str">
        <f>INDEX(ATS!$B:$V,MATCH('2) Order Form'!$V235,ATS!$U:$U,0),2)</f>
        <v>Volata 2Vi Mips Helmet</v>
      </c>
      <c r="E235" s="16" t="str">
        <f>INDEX(ATS!$B:$V,MATCH('2) Order Form'!$V235,ATS!$U:$U,0),4)</f>
        <v>GSWHT-SM</v>
      </c>
      <c r="F235" s="16" t="str">
        <f>INDEX(ATS!$B:$V,MATCH('2) Order Form'!$V235,ATS!$U:$U,0),5)</f>
        <v>Gloss White</v>
      </c>
      <c r="G235" s="43" t="str">
        <f>INDEX(ATS!$B:$V,MATCH('2) Order Form'!$V235,ATS!$U:$U,0),6)</f>
        <v>SM</v>
      </c>
      <c r="H235" s="43">
        <f>IFERROR(VLOOKUP(C235,EAN!$K:$O,5,FALSE),0)</f>
        <v>1</v>
      </c>
      <c r="I235" s="59">
        <v>0</v>
      </c>
      <c r="J235" s="60">
        <f>IFERROR(VLOOKUP(V235,ATS!$U:$V,2,FALSE),0)</f>
        <v>0</v>
      </c>
      <c r="K235" s="29" t="str">
        <f t="shared" si="99"/>
        <v>0</v>
      </c>
      <c r="L235" s="29">
        <f>IFERROR(VLOOKUP(V235,ATS!$U:$W,3,FALSE),0)</f>
        <v>0</v>
      </c>
      <c r="M235" s="29" t="str">
        <f t="shared" si="100"/>
        <v>0</v>
      </c>
      <c r="N235" s="61">
        <v>0</v>
      </c>
      <c r="O235" s="62">
        <f t="shared" si="101"/>
        <v>0</v>
      </c>
      <c r="P235" s="63">
        <f>VLOOKUP($C235,Prices!$A$3:$R$1996,MATCH('2) Order Form'!P$8,Prices!$A$2:$R$2,0),FALSE)</f>
        <v>140</v>
      </c>
      <c r="Q235" s="64">
        <f>VLOOKUP($C235,Prices!$A$3:$R$1996,MATCH('2) Order Form'!Q$8,Prices!$A$2:$R$2,0),FALSE)</f>
        <v>279</v>
      </c>
      <c r="R235" s="65">
        <f t="shared" si="102"/>
        <v>0</v>
      </c>
      <c r="S235" s="66">
        <f t="shared" si="103"/>
        <v>0</v>
      </c>
      <c r="T235" s="64">
        <f t="shared" si="104"/>
        <v>0</v>
      </c>
      <c r="U235" s="97"/>
      <c r="V235" s="28">
        <v>7048652966728</v>
      </c>
      <c r="W235" s="25"/>
      <c r="X235" s="94">
        <f t="shared" si="88"/>
        <v>0</v>
      </c>
      <c r="Y235" s="70">
        <f t="shared" ca="1" si="89"/>
        <v>0</v>
      </c>
      <c r="Z235" s="70">
        <f t="shared" ca="1" si="90"/>
        <v>15</v>
      </c>
      <c r="AA235" s="70">
        <f t="shared" ca="1" si="91"/>
        <v>0</v>
      </c>
      <c r="AB235" s="70">
        <f t="shared" ca="1" si="92"/>
        <v>0</v>
      </c>
      <c r="AC235" s="91" t="str">
        <f t="shared" si="93"/>
        <v>840106Gloss White</v>
      </c>
      <c r="AD235" s="91">
        <f t="shared" si="94"/>
        <v>840106</v>
      </c>
      <c r="AE235" s="71" t="str">
        <f>INDEX(ATS!$B:$V,MATCH('2) Order Form'!$V235,ATS!$U:$U,0),7)</f>
        <v>Active</v>
      </c>
    </row>
    <row r="236" spans="1:31" ht="16.5" customHeight="1">
      <c r="A236" s="5">
        <v>1</v>
      </c>
      <c r="B236" s="5" t="s">
        <v>80</v>
      </c>
      <c r="C236" s="5">
        <f>INDEX(ATS!$B:$V,MATCH('2) Order Form'!$V236,ATS!$U:$U,0),1)</f>
        <v>840106</v>
      </c>
      <c r="D236" s="5" t="str">
        <f>INDEX(ATS!$B:$V,MATCH('2) Order Form'!$V236,ATS!$U:$U,0),2)</f>
        <v>Volata 2Vi Mips Helmet</v>
      </c>
      <c r="E236" s="16" t="str">
        <f>INDEX(ATS!$B:$V,MATCH('2) Order Form'!$V236,ATS!$U:$U,0),4)</f>
        <v>GSWHT-ML</v>
      </c>
      <c r="F236" s="16" t="str">
        <f>INDEX(ATS!$B:$V,MATCH('2) Order Form'!$V236,ATS!$U:$U,0),5)</f>
        <v>Gloss White</v>
      </c>
      <c r="G236" s="43" t="str">
        <f>INDEX(ATS!$B:$V,MATCH('2) Order Form'!$V236,ATS!$U:$U,0),6)</f>
        <v>ML</v>
      </c>
      <c r="H236" s="43">
        <f>IFERROR(VLOOKUP(C236,EAN!$K:$O,5,FALSE),0)</f>
        <v>1</v>
      </c>
      <c r="I236" s="59">
        <v>0</v>
      </c>
      <c r="J236" s="60">
        <f>IFERROR(VLOOKUP(V236,ATS!$U:$V,2,FALSE),0)</f>
        <v>0</v>
      </c>
      <c r="K236" s="29" t="str">
        <f t="shared" si="99"/>
        <v>0</v>
      </c>
      <c r="L236" s="29">
        <f>IFERROR(VLOOKUP(V236,ATS!$U:$W,3,FALSE),0)</f>
        <v>0</v>
      </c>
      <c r="M236" s="29" t="str">
        <f t="shared" si="100"/>
        <v>0</v>
      </c>
      <c r="N236" s="61">
        <v>0</v>
      </c>
      <c r="O236" s="62">
        <f t="shared" si="101"/>
        <v>0</v>
      </c>
      <c r="P236" s="63">
        <f>VLOOKUP($C236,Prices!$A$3:$R$1996,MATCH('2) Order Form'!P$8,Prices!$A$2:$R$2,0),FALSE)</f>
        <v>140</v>
      </c>
      <c r="Q236" s="64">
        <f>VLOOKUP($C236,Prices!$A$3:$R$1996,MATCH('2) Order Form'!Q$8,Prices!$A$2:$R$2,0),FALSE)</f>
        <v>279</v>
      </c>
      <c r="R236" s="65">
        <f t="shared" si="102"/>
        <v>0</v>
      </c>
      <c r="S236" s="66">
        <f t="shared" si="103"/>
        <v>0</v>
      </c>
      <c r="T236" s="64">
        <f t="shared" si="104"/>
        <v>0</v>
      </c>
      <c r="U236" s="97"/>
      <c r="V236" s="28">
        <v>7048652966711</v>
      </c>
      <c r="W236" s="25"/>
      <c r="X236" s="94">
        <f t="shared" si="88"/>
        <v>0</v>
      </c>
      <c r="Y236" s="70">
        <f t="shared" ca="1" si="89"/>
        <v>0</v>
      </c>
      <c r="Z236" s="70">
        <f t="shared" ca="1" si="90"/>
        <v>15</v>
      </c>
      <c r="AA236" s="70">
        <f t="shared" ca="1" si="91"/>
        <v>0</v>
      </c>
      <c r="AB236" s="70">
        <f t="shared" ca="1" si="92"/>
        <v>0</v>
      </c>
      <c r="AC236" s="91" t="str">
        <f t="shared" si="93"/>
        <v>840106Gloss White</v>
      </c>
      <c r="AD236" s="91">
        <f t="shared" si="94"/>
        <v>840106</v>
      </c>
      <c r="AE236" s="71" t="str">
        <f>INDEX(ATS!$B:$V,MATCH('2) Order Form'!$V236,ATS!$U:$U,0),7)</f>
        <v>Active</v>
      </c>
    </row>
    <row r="237" spans="1:31" ht="16.5" customHeight="1">
      <c r="A237" s="5">
        <v>1</v>
      </c>
      <c r="B237" s="5" t="s">
        <v>80</v>
      </c>
      <c r="C237" s="5">
        <f>INDEX(ATS!$B:$V,MATCH('2) Order Form'!$V237,ATS!$U:$U,0),1)</f>
        <v>840106</v>
      </c>
      <c r="D237" s="5" t="str">
        <f>INDEX(ATS!$B:$V,MATCH('2) Order Form'!$V237,ATS!$U:$U,0),2)</f>
        <v>Volata 2Vi Mips Helmet</v>
      </c>
      <c r="E237" s="16" t="str">
        <f>INDEX(ATS!$B:$V,MATCH('2) Order Form'!$V237,ATS!$U:$U,0),4)</f>
        <v>GSWHT-LXL</v>
      </c>
      <c r="F237" s="16" t="str">
        <f>INDEX(ATS!$B:$V,MATCH('2) Order Form'!$V237,ATS!$U:$U,0),5)</f>
        <v>Gloss White</v>
      </c>
      <c r="G237" s="43" t="str">
        <f>INDEX(ATS!$B:$V,MATCH('2) Order Form'!$V237,ATS!$U:$U,0),6)</f>
        <v>LXL</v>
      </c>
      <c r="H237" s="43">
        <f>IFERROR(VLOOKUP(C237,EAN!$K:$O,5,FALSE),0)</f>
        <v>1</v>
      </c>
      <c r="I237" s="59">
        <v>0</v>
      </c>
      <c r="J237" s="60">
        <f>IFERROR(VLOOKUP(V237,ATS!$U:$V,2,FALSE),0)</f>
        <v>22</v>
      </c>
      <c r="K237" s="29">
        <f t="shared" si="99"/>
        <v>22</v>
      </c>
      <c r="L237" s="29">
        <f>IFERROR(VLOOKUP(V237,ATS!$U:$W,3,FALSE),0)</f>
        <v>22</v>
      </c>
      <c r="M237" s="29">
        <f t="shared" si="100"/>
        <v>22</v>
      </c>
      <c r="N237" s="61">
        <v>0</v>
      </c>
      <c r="O237" s="62">
        <f t="shared" si="101"/>
        <v>0</v>
      </c>
      <c r="P237" s="63">
        <f>VLOOKUP($C237,Prices!$A$3:$R$1996,MATCH('2) Order Form'!P$8,Prices!$A$2:$R$2,0),FALSE)</f>
        <v>140</v>
      </c>
      <c r="Q237" s="64">
        <f>VLOOKUP($C237,Prices!$A$3:$R$1996,MATCH('2) Order Form'!Q$8,Prices!$A$2:$R$2,0),FALSE)</f>
        <v>279</v>
      </c>
      <c r="R237" s="65">
        <f t="shared" si="102"/>
        <v>0</v>
      </c>
      <c r="S237" s="66">
        <f t="shared" si="103"/>
        <v>0</v>
      </c>
      <c r="T237" s="64">
        <f t="shared" si="104"/>
        <v>0</v>
      </c>
      <c r="U237" s="97"/>
      <c r="V237" s="28">
        <v>7048652966704</v>
      </c>
      <c r="W237" s="25"/>
      <c r="X237" s="94">
        <f t="shared" si="88"/>
        <v>0</v>
      </c>
      <c r="Y237" s="70">
        <f t="shared" ca="1" si="89"/>
        <v>0</v>
      </c>
      <c r="Z237" s="70">
        <f t="shared" ca="1" si="90"/>
        <v>15</v>
      </c>
      <c r="AA237" s="70">
        <f t="shared" ca="1" si="91"/>
        <v>0</v>
      </c>
      <c r="AB237" s="70">
        <f t="shared" ca="1" si="92"/>
        <v>0</v>
      </c>
      <c r="AC237" s="91" t="str">
        <f t="shared" si="93"/>
        <v>840106Gloss White</v>
      </c>
      <c r="AD237" s="91">
        <f t="shared" si="94"/>
        <v>840106</v>
      </c>
      <c r="AE237" s="71" t="str">
        <f>INDEX(ATS!$B:$V,MATCH('2) Order Form'!$V237,ATS!$U:$U,0),7)</f>
        <v>Active</v>
      </c>
    </row>
    <row r="238" spans="1:31" ht="16.5" customHeight="1">
      <c r="A238" s="5">
        <v>1</v>
      </c>
      <c r="B238" s="5" t="s">
        <v>80</v>
      </c>
      <c r="C238" s="5">
        <f>INDEX(ATS!$B:$V,MATCH('2) Order Form'!$V238,ATS!$U:$U,0),1)</f>
        <v>840106</v>
      </c>
      <c r="D238" s="5" t="str">
        <f>INDEX(ATS!$B:$V,MATCH('2) Order Form'!$V238,ATS!$U:$U,0),2)</f>
        <v>Volata 2Vi Mips Helmet</v>
      </c>
      <c r="E238" s="16" t="str">
        <f>INDEX(ATS!$B:$V,MATCH('2) Order Form'!$V238,ATS!$U:$U,0),4)</f>
        <v>MTURQ-XSS</v>
      </c>
      <c r="F238" s="16" t="str">
        <f>INDEX(ATS!$B:$V,MATCH('2) Order Form'!$V238,ATS!$U:$U,0),5)</f>
        <v>Misty Turquoise</v>
      </c>
      <c r="G238" s="43" t="str">
        <f>INDEX(ATS!$B:$V,MATCH('2) Order Form'!$V238,ATS!$U:$U,0),6)</f>
        <v>XSS</v>
      </c>
      <c r="H238" s="43">
        <f>IFERROR(VLOOKUP(C238,EAN!$K:$O,5,FALSE),0)</f>
        <v>1</v>
      </c>
      <c r="I238" s="59">
        <v>0</v>
      </c>
      <c r="J238" s="60">
        <f>IFERROR(VLOOKUP(V238,ATS!$U:$V,2,FALSE),0)</f>
        <v>66</v>
      </c>
      <c r="K238" s="29" t="str">
        <f t="shared" si="99"/>
        <v>50+</v>
      </c>
      <c r="L238" s="29">
        <f>IFERROR(VLOOKUP(V238,ATS!$U:$W,3,FALSE),0)</f>
        <v>66</v>
      </c>
      <c r="M238" s="29" t="str">
        <f t="shared" si="100"/>
        <v>50+</v>
      </c>
      <c r="N238" s="61">
        <v>0</v>
      </c>
      <c r="O238" s="62">
        <f t="shared" si="101"/>
        <v>0</v>
      </c>
      <c r="P238" s="63">
        <f>VLOOKUP($C238,Prices!$A$3:$R$1996,MATCH('2) Order Form'!P$8,Prices!$A$2:$R$2,0),FALSE)</f>
        <v>140</v>
      </c>
      <c r="Q238" s="64">
        <f>VLOOKUP($C238,Prices!$A$3:$R$1996,MATCH('2) Order Form'!Q$8,Prices!$A$2:$R$2,0),FALSE)</f>
        <v>279</v>
      </c>
      <c r="R238" s="65">
        <f t="shared" si="102"/>
        <v>0</v>
      </c>
      <c r="S238" s="66">
        <f t="shared" si="103"/>
        <v>0</v>
      </c>
      <c r="T238" s="64">
        <f t="shared" si="104"/>
        <v>0</v>
      </c>
      <c r="U238" s="97"/>
      <c r="V238" s="28">
        <v>7048652966810</v>
      </c>
      <c r="W238" s="25"/>
      <c r="X238" s="94">
        <f t="shared" si="88"/>
        <v>0</v>
      </c>
      <c r="Y238" s="70">
        <f t="shared" ca="1" si="89"/>
        <v>0</v>
      </c>
      <c r="Z238" s="70">
        <f t="shared" ca="1" si="90"/>
        <v>15</v>
      </c>
      <c r="AA238" s="70">
        <f t="shared" ca="1" si="91"/>
        <v>0</v>
      </c>
      <c r="AB238" s="70">
        <f t="shared" ca="1" si="92"/>
        <v>1</v>
      </c>
      <c r="AC238" s="91" t="str">
        <f t="shared" si="93"/>
        <v>840106Misty Turquoise</v>
      </c>
      <c r="AD238" s="91">
        <f t="shared" si="94"/>
        <v>840106</v>
      </c>
      <c r="AE238" s="71" t="str">
        <f>INDEX(ATS!$B:$V,MATCH('2) Order Form'!$V238,ATS!$U:$U,0),7)</f>
        <v>Stock</v>
      </c>
    </row>
    <row r="239" spans="1:31" ht="16.5" customHeight="1">
      <c r="A239" s="5">
        <v>1</v>
      </c>
      <c r="B239" s="5" t="s">
        <v>80</v>
      </c>
      <c r="C239" s="5">
        <f>INDEX(ATS!$B:$V,MATCH('2) Order Form'!$V239,ATS!$U:$U,0),1)</f>
        <v>840106</v>
      </c>
      <c r="D239" s="5" t="str">
        <f>INDEX(ATS!$B:$V,MATCH('2) Order Form'!$V239,ATS!$U:$U,0),2)</f>
        <v>Volata 2Vi Mips Helmet</v>
      </c>
      <c r="E239" s="16" t="str">
        <f>INDEX(ATS!$B:$V,MATCH('2) Order Form'!$V239,ATS!$U:$U,0),4)</f>
        <v>MTURQ-SM</v>
      </c>
      <c r="F239" s="16" t="str">
        <f>INDEX(ATS!$B:$V,MATCH('2) Order Form'!$V239,ATS!$U:$U,0),5)</f>
        <v>Misty Turquoise</v>
      </c>
      <c r="G239" s="43" t="str">
        <f>INDEX(ATS!$B:$V,MATCH('2) Order Form'!$V239,ATS!$U:$U,0),6)</f>
        <v>SM</v>
      </c>
      <c r="H239" s="43">
        <f>IFERROR(VLOOKUP(C239,EAN!$K:$O,5,FALSE),0)</f>
        <v>1</v>
      </c>
      <c r="I239" s="59">
        <v>0</v>
      </c>
      <c r="J239" s="60">
        <f>IFERROR(VLOOKUP(V239,ATS!$U:$V,2,FALSE),0)</f>
        <v>34</v>
      </c>
      <c r="K239" s="29">
        <f t="shared" si="99"/>
        <v>34</v>
      </c>
      <c r="L239" s="29">
        <f>IFERROR(VLOOKUP(V239,ATS!$U:$W,3,FALSE),0)</f>
        <v>34</v>
      </c>
      <c r="M239" s="29">
        <f t="shared" si="100"/>
        <v>34</v>
      </c>
      <c r="N239" s="61">
        <v>0</v>
      </c>
      <c r="O239" s="62">
        <f t="shared" si="101"/>
        <v>0</v>
      </c>
      <c r="P239" s="63">
        <f>VLOOKUP($C239,Prices!$A$3:$R$1996,MATCH('2) Order Form'!P$8,Prices!$A$2:$R$2,0),FALSE)</f>
        <v>140</v>
      </c>
      <c r="Q239" s="64">
        <f>VLOOKUP($C239,Prices!$A$3:$R$1996,MATCH('2) Order Form'!Q$8,Prices!$A$2:$R$2,0),FALSE)</f>
        <v>279</v>
      </c>
      <c r="R239" s="65">
        <f t="shared" si="102"/>
        <v>0</v>
      </c>
      <c r="S239" s="66">
        <f t="shared" si="103"/>
        <v>0</v>
      </c>
      <c r="T239" s="64">
        <f t="shared" si="104"/>
        <v>0</v>
      </c>
      <c r="U239" s="97"/>
      <c r="V239" s="28">
        <v>7048652966803</v>
      </c>
      <c r="W239" s="25"/>
      <c r="X239" s="94">
        <f t="shared" si="88"/>
        <v>0</v>
      </c>
      <c r="Y239" s="70">
        <f t="shared" ca="1" si="89"/>
        <v>0</v>
      </c>
      <c r="Z239" s="70">
        <f t="shared" ca="1" si="90"/>
        <v>15</v>
      </c>
      <c r="AA239" s="70">
        <f t="shared" ca="1" si="91"/>
        <v>0</v>
      </c>
      <c r="AB239" s="70">
        <f t="shared" ca="1" si="92"/>
        <v>0</v>
      </c>
      <c r="AC239" s="91" t="str">
        <f t="shared" si="93"/>
        <v>840106Misty Turquoise</v>
      </c>
      <c r="AD239" s="91">
        <f t="shared" si="94"/>
        <v>840106</v>
      </c>
      <c r="AE239" s="71" t="str">
        <f>INDEX(ATS!$B:$V,MATCH('2) Order Form'!$V239,ATS!$U:$U,0),7)</f>
        <v>Stock</v>
      </c>
    </row>
    <row r="240" spans="1:31" ht="16.5" customHeight="1">
      <c r="A240" s="5">
        <v>1</v>
      </c>
      <c r="B240" s="5" t="s">
        <v>80</v>
      </c>
      <c r="C240" s="5">
        <f>INDEX(ATS!$B:$V,MATCH('2) Order Form'!$V240,ATS!$U:$U,0),1)</f>
        <v>840106</v>
      </c>
      <c r="D240" s="5" t="str">
        <f>INDEX(ATS!$B:$V,MATCH('2) Order Form'!$V240,ATS!$U:$U,0),2)</f>
        <v>Volata 2Vi Mips Helmet</v>
      </c>
      <c r="E240" s="16" t="str">
        <f>INDEX(ATS!$B:$V,MATCH('2) Order Form'!$V240,ATS!$U:$U,0),4)</f>
        <v>MTURQ-ML</v>
      </c>
      <c r="F240" s="16" t="str">
        <f>INDEX(ATS!$B:$V,MATCH('2) Order Form'!$V240,ATS!$U:$U,0),5)</f>
        <v>Misty Turquoise</v>
      </c>
      <c r="G240" s="43" t="str">
        <f>INDEX(ATS!$B:$V,MATCH('2) Order Form'!$V240,ATS!$U:$U,0),6)</f>
        <v>ML</v>
      </c>
      <c r="H240" s="43">
        <f>IFERROR(VLOOKUP(C240,EAN!$K:$O,5,FALSE),0)</f>
        <v>1</v>
      </c>
      <c r="I240" s="59">
        <v>0</v>
      </c>
      <c r="J240" s="60">
        <f>IFERROR(VLOOKUP(V240,ATS!$U:$V,2,FALSE),0)</f>
        <v>29</v>
      </c>
      <c r="K240" s="29">
        <f t="shared" si="99"/>
        <v>29</v>
      </c>
      <c r="L240" s="29">
        <f>IFERROR(VLOOKUP(V240,ATS!$U:$W,3,FALSE),0)</f>
        <v>29</v>
      </c>
      <c r="M240" s="29">
        <f t="shared" si="100"/>
        <v>29</v>
      </c>
      <c r="N240" s="61">
        <v>0</v>
      </c>
      <c r="O240" s="62">
        <f t="shared" si="101"/>
        <v>0</v>
      </c>
      <c r="P240" s="63">
        <f>VLOOKUP($C240,Prices!$A$3:$R$1996,MATCH('2) Order Form'!P$8,Prices!$A$2:$R$2,0),FALSE)</f>
        <v>140</v>
      </c>
      <c r="Q240" s="64">
        <f>VLOOKUP($C240,Prices!$A$3:$R$1996,MATCH('2) Order Form'!Q$8,Prices!$A$2:$R$2,0),FALSE)</f>
        <v>279</v>
      </c>
      <c r="R240" s="65">
        <f t="shared" si="102"/>
        <v>0</v>
      </c>
      <c r="S240" s="66">
        <f t="shared" si="103"/>
        <v>0</v>
      </c>
      <c r="T240" s="64">
        <f t="shared" si="104"/>
        <v>0</v>
      </c>
      <c r="U240" s="97"/>
      <c r="V240" s="28">
        <v>7048652966797</v>
      </c>
      <c r="W240" s="25"/>
      <c r="X240" s="94">
        <f t="shared" si="88"/>
        <v>0</v>
      </c>
      <c r="Y240" s="70">
        <f t="shared" ca="1" si="89"/>
        <v>0</v>
      </c>
      <c r="Z240" s="70">
        <f t="shared" ca="1" si="90"/>
        <v>15</v>
      </c>
      <c r="AA240" s="70">
        <f t="shared" ca="1" si="91"/>
        <v>0</v>
      </c>
      <c r="AB240" s="70">
        <f t="shared" ca="1" si="92"/>
        <v>0</v>
      </c>
      <c r="AC240" s="91" t="str">
        <f t="shared" si="93"/>
        <v>840106Misty Turquoise</v>
      </c>
      <c r="AD240" s="91">
        <f t="shared" si="94"/>
        <v>840106</v>
      </c>
      <c r="AE240" s="71" t="str">
        <f>INDEX(ATS!$B:$V,MATCH('2) Order Form'!$V240,ATS!$U:$U,0),7)</f>
        <v>Stock</v>
      </c>
    </row>
    <row r="241" spans="1:31" ht="16.5" customHeight="1">
      <c r="A241" s="5">
        <v>1</v>
      </c>
      <c r="B241" s="5" t="s">
        <v>80</v>
      </c>
      <c r="C241" s="5">
        <f>INDEX(ATS!$B:$V,MATCH('2) Order Form'!$V241,ATS!$U:$U,0),1)</f>
        <v>840106</v>
      </c>
      <c r="D241" s="5" t="str">
        <f>INDEX(ATS!$B:$V,MATCH('2) Order Form'!$V241,ATS!$U:$U,0),2)</f>
        <v>Volata 2Vi Mips Helmet</v>
      </c>
      <c r="E241" s="16" t="str">
        <f>INDEX(ATS!$B:$V,MATCH('2) Order Form'!$V241,ATS!$U:$U,0),4)</f>
        <v>MTURQ-LXL</v>
      </c>
      <c r="F241" s="16" t="str">
        <f>INDEX(ATS!$B:$V,MATCH('2) Order Form'!$V241,ATS!$U:$U,0),5)</f>
        <v>Misty Turquoise</v>
      </c>
      <c r="G241" s="43" t="str">
        <f>INDEX(ATS!$B:$V,MATCH('2) Order Form'!$V241,ATS!$U:$U,0),6)</f>
        <v>LXL</v>
      </c>
      <c r="H241" s="43">
        <f>IFERROR(VLOOKUP(C241,EAN!$K:$O,5,FALSE),0)</f>
        <v>1</v>
      </c>
      <c r="I241" s="59">
        <v>0</v>
      </c>
      <c r="J241" s="60">
        <f>IFERROR(VLOOKUP(V241,ATS!$U:$V,2,FALSE),0)</f>
        <v>65</v>
      </c>
      <c r="K241" s="29" t="str">
        <f t="shared" si="99"/>
        <v>50+</v>
      </c>
      <c r="L241" s="29">
        <f>IFERROR(VLOOKUP(V241,ATS!$U:$W,3,FALSE),0)</f>
        <v>65</v>
      </c>
      <c r="M241" s="29" t="str">
        <f t="shared" si="100"/>
        <v>50+</v>
      </c>
      <c r="N241" s="61">
        <v>0</v>
      </c>
      <c r="O241" s="62">
        <f t="shared" si="101"/>
        <v>0</v>
      </c>
      <c r="P241" s="63">
        <f>VLOOKUP($C241,Prices!$A$3:$R$1996,MATCH('2) Order Form'!P$8,Prices!$A$2:$R$2,0),FALSE)</f>
        <v>140</v>
      </c>
      <c r="Q241" s="64">
        <f>VLOOKUP($C241,Prices!$A$3:$R$1996,MATCH('2) Order Form'!Q$8,Prices!$A$2:$R$2,0),FALSE)</f>
        <v>279</v>
      </c>
      <c r="R241" s="65">
        <f t="shared" si="102"/>
        <v>0</v>
      </c>
      <c r="S241" s="66">
        <f t="shared" si="103"/>
        <v>0</v>
      </c>
      <c r="T241" s="64">
        <f t="shared" si="104"/>
        <v>0</v>
      </c>
      <c r="U241" s="97"/>
      <c r="V241" s="28">
        <v>7048652966780</v>
      </c>
      <c r="W241" s="25"/>
      <c r="X241" s="94">
        <f t="shared" si="88"/>
        <v>0</v>
      </c>
      <c r="Y241" s="70">
        <f t="shared" ca="1" si="89"/>
        <v>0</v>
      </c>
      <c r="Z241" s="70">
        <f t="shared" ca="1" si="90"/>
        <v>15</v>
      </c>
      <c r="AA241" s="70">
        <f t="shared" ca="1" si="91"/>
        <v>0</v>
      </c>
      <c r="AB241" s="70">
        <f t="shared" ca="1" si="92"/>
        <v>0</v>
      </c>
      <c r="AC241" s="91" t="str">
        <f t="shared" si="93"/>
        <v>840106Misty Turquoise</v>
      </c>
      <c r="AD241" s="91">
        <f t="shared" si="94"/>
        <v>840106</v>
      </c>
      <c r="AE241" s="71" t="str">
        <f>INDEX(ATS!$B:$V,MATCH('2) Order Form'!$V241,ATS!$U:$U,0),7)</f>
        <v>Stock</v>
      </c>
    </row>
    <row r="242" spans="1:31" ht="16.5" customHeight="1">
      <c r="A242" s="5">
        <v>1</v>
      </c>
      <c r="B242" s="5" t="s">
        <v>80</v>
      </c>
      <c r="C242" s="5">
        <f>INDEX(ATS!$B:$V,MATCH('2) Order Form'!$V242,ATS!$U:$U,0),1)</f>
        <v>840106</v>
      </c>
      <c r="D242" s="5" t="str">
        <f>INDEX(ATS!$B:$V,MATCH('2) Order Form'!$V242,ATS!$U:$U,0),2)</f>
        <v>Volata 2Vi Mips Helmet</v>
      </c>
      <c r="E242" s="16" t="str">
        <f>INDEX(ATS!$B:$V,MATCH('2) Order Form'!$V242,ATS!$U:$U,0),4)</f>
        <v>PANTH-XSS</v>
      </c>
      <c r="F242" s="16" t="str">
        <f>INDEX(ATS!$B:$V,MATCH('2) Order Form'!$V242,ATS!$U:$U,0),5)</f>
        <v>Panther</v>
      </c>
      <c r="G242" s="43" t="str">
        <f>INDEX(ATS!$B:$V,MATCH('2) Order Form'!$V242,ATS!$U:$U,0),6)</f>
        <v>XSS</v>
      </c>
      <c r="H242" s="43">
        <f>IFERROR(VLOOKUP(C242,EAN!$K:$O,5,FALSE),0)</f>
        <v>1</v>
      </c>
      <c r="I242" s="59">
        <v>0</v>
      </c>
      <c r="J242" s="60">
        <f>IFERROR(VLOOKUP(V242,ATS!$U:$V,2,FALSE),0)</f>
        <v>80</v>
      </c>
      <c r="K242" s="29" t="str">
        <f t="shared" si="99"/>
        <v>50+</v>
      </c>
      <c r="L242" s="29">
        <f>IFERROR(VLOOKUP(V242,ATS!$U:$W,3,FALSE),0)</f>
        <v>80</v>
      </c>
      <c r="M242" s="29" t="str">
        <f t="shared" si="100"/>
        <v>50+</v>
      </c>
      <c r="N242" s="61">
        <v>0</v>
      </c>
      <c r="O242" s="62">
        <f t="shared" si="101"/>
        <v>0</v>
      </c>
      <c r="P242" s="63">
        <f>VLOOKUP($C242,Prices!$A$3:$R$1996,MATCH('2) Order Form'!P$8,Prices!$A$2:$R$2,0),FALSE)</f>
        <v>140</v>
      </c>
      <c r="Q242" s="64">
        <f>VLOOKUP($C242,Prices!$A$3:$R$1996,MATCH('2) Order Form'!Q$8,Prices!$A$2:$R$2,0),FALSE)</f>
        <v>279</v>
      </c>
      <c r="R242" s="65">
        <f t="shared" si="102"/>
        <v>0</v>
      </c>
      <c r="S242" s="66">
        <f t="shared" si="103"/>
        <v>0</v>
      </c>
      <c r="T242" s="64">
        <f t="shared" si="104"/>
        <v>0</v>
      </c>
      <c r="U242" s="97"/>
      <c r="V242" s="28">
        <v>7048652966858</v>
      </c>
      <c r="W242" s="25"/>
      <c r="X242" s="94">
        <f t="shared" si="88"/>
        <v>0</v>
      </c>
      <c r="Y242" s="70">
        <f t="shared" ca="1" si="89"/>
        <v>0</v>
      </c>
      <c r="Z242" s="70">
        <f t="shared" ca="1" si="90"/>
        <v>15</v>
      </c>
      <c r="AA242" s="70">
        <f t="shared" ca="1" si="91"/>
        <v>0</v>
      </c>
      <c r="AB242" s="70">
        <f t="shared" ca="1" si="92"/>
        <v>1</v>
      </c>
      <c r="AC242" s="91" t="str">
        <f t="shared" si="93"/>
        <v>840106Panther</v>
      </c>
      <c r="AD242" s="91">
        <f t="shared" si="94"/>
        <v>840106</v>
      </c>
      <c r="AE242" s="71" t="str">
        <f>INDEX(ATS!$B:$V,MATCH('2) Order Form'!$V242,ATS!$U:$U,0),7)</f>
        <v>Stock</v>
      </c>
    </row>
    <row r="243" spans="1:31" ht="16.5" customHeight="1">
      <c r="A243" s="5">
        <v>1</v>
      </c>
      <c r="B243" s="5" t="s">
        <v>80</v>
      </c>
      <c r="C243" s="5">
        <f>INDEX(ATS!$B:$V,MATCH('2) Order Form'!$V243,ATS!$U:$U,0),1)</f>
        <v>840106</v>
      </c>
      <c r="D243" s="5" t="str">
        <f>INDEX(ATS!$B:$V,MATCH('2) Order Form'!$V243,ATS!$U:$U,0),2)</f>
        <v>Volata 2Vi Mips Helmet</v>
      </c>
      <c r="E243" s="16" t="str">
        <f>INDEX(ATS!$B:$V,MATCH('2) Order Form'!$V243,ATS!$U:$U,0),4)</f>
        <v>PANTH-SM</v>
      </c>
      <c r="F243" s="16" t="str">
        <f>INDEX(ATS!$B:$V,MATCH('2) Order Form'!$V243,ATS!$U:$U,0),5)</f>
        <v>Panther</v>
      </c>
      <c r="G243" s="43" t="str">
        <f>INDEX(ATS!$B:$V,MATCH('2) Order Form'!$V243,ATS!$U:$U,0),6)</f>
        <v>SM</v>
      </c>
      <c r="H243" s="43">
        <f>IFERROR(VLOOKUP(C243,EAN!$K:$O,5,FALSE),0)</f>
        <v>1</v>
      </c>
      <c r="I243" s="59">
        <v>0</v>
      </c>
      <c r="J243" s="60">
        <f>IFERROR(VLOOKUP(V243,ATS!$U:$V,2,FALSE),0)</f>
        <v>24</v>
      </c>
      <c r="K243" s="29">
        <f t="shared" si="99"/>
        <v>24</v>
      </c>
      <c r="L243" s="29">
        <f>IFERROR(VLOOKUP(V243,ATS!$U:$W,3,FALSE),0)</f>
        <v>24</v>
      </c>
      <c r="M243" s="29">
        <f t="shared" si="100"/>
        <v>24</v>
      </c>
      <c r="N243" s="61">
        <v>0</v>
      </c>
      <c r="O243" s="62">
        <f t="shared" si="101"/>
        <v>0</v>
      </c>
      <c r="P243" s="63">
        <f>VLOOKUP($C243,Prices!$A$3:$R$1996,MATCH('2) Order Form'!P$8,Prices!$A$2:$R$2,0),FALSE)</f>
        <v>140</v>
      </c>
      <c r="Q243" s="64">
        <f>VLOOKUP($C243,Prices!$A$3:$R$1996,MATCH('2) Order Form'!Q$8,Prices!$A$2:$R$2,0),FALSE)</f>
        <v>279</v>
      </c>
      <c r="R243" s="65">
        <f t="shared" si="102"/>
        <v>0</v>
      </c>
      <c r="S243" s="66">
        <f t="shared" si="103"/>
        <v>0</v>
      </c>
      <c r="T243" s="64">
        <f t="shared" si="104"/>
        <v>0</v>
      </c>
      <c r="U243" s="97"/>
      <c r="V243" s="28">
        <v>7048652966841</v>
      </c>
      <c r="W243" s="25"/>
      <c r="X243" s="94">
        <f t="shared" si="88"/>
        <v>0</v>
      </c>
      <c r="Y243" s="70">
        <f t="shared" ca="1" si="89"/>
        <v>0</v>
      </c>
      <c r="Z243" s="70">
        <f t="shared" ca="1" si="90"/>
        <v>15</v>
      </c>
      <c r="AA243" s="70">
        <f t="shared" ca="1" si="91"/>
        <v>0</v>
      </c>
      <c r="AB243" s="70">
        <f t="shared" ca="1" si="92"/>
        <v>0</v>
      </c>
      <c r="AC243" s="91" t="str">
        <f t="shared" si="93"/>
        <v>840106Panther</v>
      </c>
      <c r="AD243" s="91">
        <f t="shared" si="94"/>
        <v>840106</v>
      </c>
      <c r="AE243" s="71" t="str">
        <f>INDEX(ATS!$B:$V,MATCH('2) Order Form'!$V243,ATS!$U:$U,0),7)</f>
        <v>Stock</v>
      </c>
    </row>
    <row r="244" spans="1:31" ht="16.5" customHeight="1">
      <c r="A244" s="5">
        <v>1</v>
      </c>
      <c r="B244" s="5" t="s">
        <v>80</v>
      </c>
      <c r="C244" s="5">
        <f>INDEX(ATS!$B:$V,MATCH('2) Order Form'!$V244,ATS!$U:$U,0),1)</f>
        <v>840106</v>
      </c>
      <c r="D244" s="5" t="str">
        <f>INDEX(ATS!$B:$V,MATCH('2) Order Form'!$V244,ATS!$U:$U,0),2)</f>
        <v>Volata 2Vi Mips Helmet</v>
      </c>
      <c r="E244" s="16" t="str">
        <f>INDEX(ATS!$B:$V,MATCH('2) Order Form'!$V244,ATS!$U:$U,0),4)</f>
        <v>PANTH-ML</v>
      </c>
      <c r="F244" s="16" t="str">
        <f>INDEX(ATS!$B:$V,MATCH('2) Order Form'!$V244,ATS!$U:$U,0),5)</f>
        <v>Panther</v>
      </c>
      <c r="G244" s="43" t="str">
        <f>INDEX(ATS!$B:$V,MATCH('2) Order Form'!$V244,ATS!$U:$U,0),6)</f>
        <v>ML</v>
      </c>
      <c r="H244" s="43">
        <f>IFERROR(VLOOKUP(C244,EAN!$K:$O,5,FALSE),0)</f>
        <v>1</v>
      </c>
      <c r="I244" s="59">
        <v>0</v>
      </c>
      <c r="J244" s="60">
        <f>IFERROR(VLOOKUP(V244,ATS!$U:$V,2,FALSE),0)</f>
        <v>33</v>
      </c>
      <c r="K244" s="29">
        <f t="shared" si="99"/>
        <v>33</v>
      </c>
      <c r="L244" s="29">
        <f>IFERROR(VLOOKUP(V244,ATS!$U:$W,3,FALSE),0)</f>
        <v>33</v>
      </c>
      <c r="M244" s="29">
        <f t="shared" si="100"/>
        <v>33</v>
      </c>
      <c r="N244" s="61">
        <v>0</v>
      </c>
      <c r="O244" s="62">
        <f t="shared" si="101"/>
        <v>0</v>
      </c>
      <c r="P244" s="63">
        <f>VLOOKUP($C244,Prices!$A$3:$R$1996,MATCH('2) Order Form'!P$8,Prices!$A$2:$R$2,0),FALSE)</f>
        <v>140</v>
      </c>
      <c r="Q244" s="64">
        <f>VLOOKUP($C244,Prices!$A$3:$R$1996,MATCH('2) Order Form'!Q$8,Prices!$A$2:$R$2,0),FALSE)</f>
        <v>279</v>
      </c>
      <c r="R244" s="65">
        <f t="shared" si="102"/>
        <v>0</v>
      </c>
      <c r="S244" s="66">
        <f t="shared" si="103"/>
        <v>0</v>
      </c>
      <c r="T244" s="64">
        <f t="shared" si="104"/>
        <v>0</v>
      </c>
      <c r="U244" s="97"/>
      <c r="V244" s="28">
        <v>7048652966834</v>
      </c>
      <c r="W244" s="25"/>
      <c r="X244" s="94">
        <f t="shared" si="88"/>
        <v>0</v>
      </c>
      <c r="Y244" s="70">
        <f t="shared" ca="1" si="89"/>
        <v>0</v>
      </c>
      <c r="Z244" s="70">
        <f t="shared" ca="1" si="90"/>
        <v>15</v>
      </c>
      <c r="AA244" s="70">
        <f t="shared" ca="1" si="91"/>
        <v>0</v>
      </c>
      <c r="AB244" s="70">
        <f t="shared" ca="1" si="92"/>
        <v>0</v>
      </c>
      <c r="AC244" s="91" t="str">
        <f t="shared" si="93"/>
        <v>840106Panther</v>
      </c>
      <c r="AD244" s="91">
        <f t="shared" si="94"/>
        <v>840106</v>
      </c>
      <c r="AE244" s="71" t="str">
        <f>INDEX(ATS!$B:$V,MATCH('2) Order Form'!$V244,ATS!$U:$U,0),7)</f>
        <v>Stock</v>
      </c>
    </row>
    <row r="245" spans="1:31" ht="16.5" customHeight="1">
      <c r="A245" s="5">
        <v>1</v>
      </c>
      <c r="B245" s="5" t="s">
        <v>80</v>
      </c>
      <c r="C245" s="5">
        <f>INDEX(ATS!$B:$V,MATCH('2) Order Form'!$V245,ATS!$U:$U,0),1)</f>
        <v>840106</v>
      </c>
      <c r="D245" s="5" t="str">
        <f>INDEX(ATS!$B:$V,MATCH('2) Order Form'!$V245,ATS!$U:$U,0),2)</f>
        <v>Volata 2Vi Mips Helmet</v>
      </c>
      <c r="E245" s="16" t="str">
        <f>INDEX(ATS!$B:$V,MATCH('2) Order Form'!$V245,ATS!$U:$U,0),4)</f>
        <v>PANTH-LXL</v>
      </c>
      <c r="F245" s="16" t="str">
        <f>INDEX(ATS!$B:$V,MATCH('2) Order Form'!$V245,ATS!$U:$U,0),5)</f>
        <v>Panther</v>
      </c>
      <c r="G245" s="43" t="str">
        <f>INDEX(ATS!$B:$V,MATCH('2) Order Form'!$V245,ATS!$U:$U,0),6)</f>
        <v>LXL</v>
      </c>
      <c r="H245" s="43">
        <f>IFERROR(VLOOKUP(C245,EAN!$K:$O,5,FALSE),0)</f>
        <v>1</v>
      </c>
      <c r="I245" s="59">
        <v>0</v>
      </c>
      <c r="J245" s="60">
        <f>IFERROR(VLOOKUP(V245,ATS!$U:$V,2,FALSE),0)</f>
        <v>79</v>
      </c>
      <c r="K245" s="29" t="str">
        <f t="shared" si="99"/>
        <v>50+</v>
      </c>
      <c r="L245" s="29">
        <f>IFERROR(VLOOKUP(V245,ATS!$U:$W,3,FALSE),0)</f>
        <v>79</v>
      </c>
      <c r="M245" s="29" t="str">
        <f t="shared" si="100"/>
        <v>50+</v>
      </c>
      <c r="N245" s="61">
        <v>0</v>
      </c>
      <c r="O245" s="62">
        <f t="shared" si="101"/>
        <v>0</v>
      </c>
      <c r="P245" s="63">
        <f>VLOOKUP($C245,Prices!$A$3:$R$1996,MATCH('2) Order Form'!P$8,Prices!$A$2:$R$2,0),FALSE)</f>
        <v>140</v>
      </c>
      <c r="Q245" s="64">
        <f>VLOOKUP($C245,Prices!$A$3:$R$1996,MATCH('2) Order Form'!Q$8,Prices!$A$2:$R$2,0),FALSE)</f>
        <v>279</v>
      </c>
      <c r="R245" s="65">
        <f t="shared" si="102"/>
        <v>0</v>
      </c>
      <c r="S245" s="66">
        <f t="shared" si="103"/>
        <v>0</v>
      </c>
      <c r="T245" s="64">
        <f t="shared" si="104"/>
        <v>0</v>
      </c>
      <c r="U245" s="97"/>
      <c r="V245" s="28">
        <v>7048652966827</v>
      </c>
      <c r="W245" s="25"/>
      <c r="X245" s="94">
        <f t="shared" si="88"/>
        <v>0</v>
      </c>
      <c r="Y245" s="70">
        <f t="shared" ca="1" si="89"/>
        <v>0</v>
      </c>
      <c r="Z245" s="70">
        <f t="shared" ca="1" si="90"/>
        <v>15</v>
      </c>
      <c r="AA245" s="70">
        <f t="shared" ca="1" si="91"/>
        <v>0</v>
      </c>
      <c r="AB245" s="70">
        <f t="shared" ca="1" si="92"/>
        <v>0</v>
      </c>
      <c r="AC245" s="91" t="str">
        <f t="shared" si="93"/>
        <v>840106Panther</v>
      </c>
      <c r="AD245" s="91">
        <f t="shared" si="94"/>
        <v>840106</v>
      </c>
      <c r="AE245" s="71" t="str">
        <f>INDEX(ATS!$B:$V,MATCH('2) Order Form'!$V245,ATS!$U:$U,0),7)</f>
        <v>Stock</v>
      </c>
    </row>
    <row r="246" spans="1:31" ht="16.5" customHeight="1">
      <c r="A246" s="5">
        <v>1</v>
      </c>
      <c r="B246" s="5" t="s">
        <v>80</v>
      </c>
      <c r="C246" s="5">
        <f>INDEX(ATS!$B:$V,MATCH('2) Order Form'!$V246,ATS!$U:$U,0),1)</f>
        <v>840107</v>
      </c>
      <c r="D246" s="5" t="str">
        <f>INDEX(ATS!$B:$V,MATCH('2) Order Form'!$V246,ATS!$U:$U,0),2)</f>
        <v>Volata 2Vi Mips Helmet x Henrik</v>
      </c>
      <c r="E246" s="16" t="str">
        <f>INDEX(ATS!$B:$V,MATCH('2) Order Form'!$V246,ATS!$U:$U,0),4)</f>
        <v>HK006-SM</v>
      </c>
      <c r="F246" s="16" t="str">
        <f>INDEX(ATS!$B:$V,MATCH('2) Order Form'!$V246,ATS!$U:$U,0),5)</f>
        <v>Henrik Kristoffersen 006</v>
      </c>
      <c r="G246" s="43" t="str">
        <f>INDEX(ATS!$B:$V,MATCH('2) Order Form'!$V246,ATS!$U:$U,0),6)</f>
        <v>SM</v>
      </c>
      <c r="H246" s="43">
        <f>IFERROR(VLOOKUP(C246,EAN!$K:$O,5,FALSE),0)</f>
        <v>1</v>
      </c>
      <c r="I246" s="59">
        <v>0</v>
      </c>
      <c r="J246" s="60">
        <f>IFERROR(VLOOKUP(V246,ATS!$U:$V,2,FALSE),0)</f>
        <v>3</v>
      </c>
      <c r="K246" s="29">
        <f t="shared" si="99"/>
        <v>3</v>
      </c>
      <c r="L246" s="29">
        <f>IFERROR(VLOOKUP(V246,ATS!$U:$W,3,FALSE),0)</f>
        <v>3</v>
      </c>
      <c r="M246" s="29">
        <f t="shared" si="100"/>
        <v>3</v>
      </c>
      <c r="N246" s="61">
        <v>0</v>
      </c>
      <c r="O246" s="62">
        <f t="shared" si="101"/>
        <v>0</v>
      </c>
      <c r="P246" s="63">
        <f>VLOOKUP($C246,Prices!$A$3:$R$1996,MATCH('2) Order Form'!P$8,Prices!$A$2:$R$2,0),FALSE)</f>
        <v>150</v>
      </c>
      <c r="Q246" s="64">
        <f>VLOOKUP($C246,Prices!$A$3:$R$1996,MATCH('2) Order Form'!Q$8,Prices!$A$2:$R$2,0),FALSE)</f>
        <v>299</v>
      </c>
      <c r="R246" s="65">
        <f t="shared" si="102"/>
        <v>0</v>
      </c>
      <c r="S246" s="66">
        <f t="shared" si="103"/>
        <v>0</v>
      </c>
      <c r="T246" s="64">
        <f t="shared" si="104"/>
        <v>0</v>
      </c>
      <c r="U246" s="97"/>
      <c r="V246" s="28">
        <v>7048652966926</v>
      </c>
      <c r="W246" s="25"/>
      <c r="X246" s="94">
        <f t="shared" si="88"/>
        <v>0</v>
      </c>
      <c r="Y246" s="70">
        <f t="shared" ca="1" si="89"/>
        <v>0</v>
      </c>
      <c r="Z246" s="70">
        <f t="shared" ca="1" si="90"/>
        <v>16</v>
      </c>
      <c r="AA246" s="70">
        <f t="shared" ca="1" si="91"/>
        <v>1</v>
      </c>
      <c r="AB246" s="70">
        <f t="shared" ca="1" si="92"/>
        <v>1</v>
      </c>
      <c r="AC246" s="91" t="str">
        <f t="shared" si="93"/>
        <v>840107Henrik Kristoffersen 006</v>
      </c>
      <c r="AD246" s="91">
        <f t="shared" si="94"/>
        <v>840107</v>
      </c>
      <c r="AE246" s="71" t="str">
        <f>INDEX(ATS!$B:$V,MATCH('2) Order Form'!$V246,ATS!$U:$U,0),7)</f>
        <v>Active</v>
      </c>
    </row>
    <row r="247" spans="1:31" ht="16.5" customHeight="1">
      <c r="A247" s="5">
        <v>1</v>
      </c>
      <c r="B247" s="5" t="s">
        <v>80</v>
      </c>
      <c r="C247" s="5">
        <f>INDEX(ATS!$B:$V,MATCH('2) Order Form'!$V247,ATS!$U:$U,0),1)</f>
        <v>840107</v>
      </c>
      <c r="D247" s="5" t="str">
        <f>INDEX(ATS!$B:$V,MATCH('2) Order Form'!$V247,ATS!$U:$U,0),2)</f>
        <v>Volata 2Vi Mips Helmet x Henrik</v>
      </c>
      <c r="E247" s="16" t="str">
        <f>INDEX(ATS!$B:$V,MATCH('2) Order Form'!$V247,ATS!$U:$U,0),4)</f>
        <v>HK006-ML</v>
      </c>
      <c r="F247" s="16" t="str">
        <f>INDEX(ATS!$B:$V,MATCH('2) Order Form'!$V247,ATS!$U:$U,0),5)</f>
        <v>Henrik Kristoffersen 006</v>
      </c>
      <c r="G247" s="43" t="str">
        <f>INDEX(ATS!$B:$V,MATCH('2) Order Form'!$V247,ATS!$U:$U,0),6)</f>
        <v>ML</v>
      </c>
      <c r="H247" s="43">
        <f>IFERROR(VLOOKUP(C247,EAN!$K:$O,5,FALSE),0)</f>
        <v>1</v>
      </c>
      <c r="I247" s="59">
        <v>0</v>
      </c>
      <c r="J247" s="60">
        <f>IFERROR(VLOOKUP(V247,ATS!$U:$V,2,FALSE),0)</f>
        <v>25</v>
      </c>
      <c r="K247" s="29">
        <f t="shared" si="99"/>
        <v>25</v>
      </c>
      <c r="L247" s="29">
        <f>IFERROR(VLOOKUP(V247,ATS!$U:$W,3,FALSE),0)</f>
        <v>25</v>
      </c>
      <c r="M247" s="29">
        <f t="shared" si="100"/>
        <v>25</v>
      </c>
      <c r="N247" s="61">
        <v>0</v>
      </c>
      <c r="O247" s="62">
        <f t="shared" si="101"/>
        <v>0</v>
      </c>
      <c r="P247" s="63">
        <f>VLOOKUP($C247,Prices!$A$3:$R$1996,MATCH('2) Order Form'!P$8,Prices!$A$2:$R$2,0),FALSE)</f>
        <v>150</v>
      </c>
      <c r="Q247" s="64">
        <f>VLOOKUP($C247,Prices!$A$3:$R$1996,MATCH('2) Order Form'!Q$8,Prices!$A$2:$R$2,0),FALSE)</f>
        <v>299</v>
      </c>
      <c r="R247" s="65">
        <f t="shared" si="102"/>
        <v>0</v>
      </c>
      <c r="S247" s="66">
        <f t="shared" si="103"/>
        <v>0</v>
      </c>
      <c r="T247" s="64">
        <f t="shared" si="104"/>
        <v>0</v>
      </c>
      <c r="U247" s="97"/>
      <c r="V247" s="28">
        <v>7048652966919</v>
      </c>
      <c r="W247" s="25"/>
      <c r="X247" s="94">
        <f t="shared" si="88"/>
        <v>0</v>
      </c>
      <c r="Y247" s="70">
        <f t="shared" ca="1" si="89"/>
        <v>0</v>
      </c>
      <c r="Z247" s="70">
        <f t="shared" ca="1" si="90"/>
        <v>16</v>
      </c>
      <c r="AA247" s="70">
        <f t="shared" ca="1" si="91"/>
        <v>0</v>
      </c>
      <c r="AB247" s="70">
        <f t="shared" ca="1" si="92"/>
        <v>0</v>
      </c>
      <c r="AC247" s="91" t="str">
        <f t="shared" si="93"/>
        <v>840107Henrik Kristoffersen 006</v>
      </c>
      <c r="AD247" s="91">
        <f t="shared" si="94"/>
        <v>840107</v>
      </c>
      <c r="AE247" s="71" t="str">
        <f>INDEX(ATS!$B:$V,MATCH('2) Order Form'!$V247,ATS!$U:$U,0),7)</f>
        <v>Active</v>
      </c>
    </row>
    <row r="248" spans="1:31" ht="16.5" customHeight="1">
      <c r="A248" s="5">
        <v>1</v>
      </c>
      <c r="B248" s="5" t="s">
        <v>80</v>
      </c>
      <c r="C248" s="5">
        <f>INDEX(ATS!$B:$V,MATCH('2) Order Form'!$V248,ATS!$U:$U,0),1)</f>
        <v>840107</v>
      </c>
      <c r="D248" s="5" t="str">
        <f>INDEX(ATS!$B:$V,MATCH('2) Order Form'!$V248,ATS!$U:$U,0),2)</f>
        <v>Volata 2Vi Mips Helmet x Henrik</v>
      </c>
      <c r="E248" s="16" t="str">
        <f>INDEX(ATS!$B:$V,MATCH('2) Order Form'!$V248,ATS!$U:$U,0),4)</f>
        <v>HK006-LXL</v>
      </c>
      <c r="F248" s="16" t="str">
        <f>INDEX(ATS!$B:$V,MATCH('2) Order Form'!$V248,ATS!$U:$U,0),5)</f>
        <v>Henrik Kristoffersen 006</v>
      </c>
      <c r="G248" s="43" t="str">
        <f>INDEX(ATS!$B:$V,MATCH('2) Order Form'!$V248,ATS!$U:$U,0),6)</f>
        <v>LXL</v>
      </c>
      <c r="H248" s="43">
        <f>IFERROR(VLOOKUP(C248,EAN!$K:$O,5,FALSE),0)</f>
        <v>1</v>
      </c>
      <c r="I248" s="59">
        <v>0</v>
      </c>
      <c r="J248" s="60">
        <f>IFERROR(VLOOKUP(V248,ATS!$U:$V,2,FALSE),0)</f>
        <v>26</v>
      </c>
      <c r="K248" s="29">
        <f t="shared" si="99"/>
        <v>26</v>
      </c>
      <c r="L248" s="29">
        <f>IFERROR(VLOOKUP(V248,ATS!$U:$W,3,FALSE),0)</f>
        <v>26</v>
      </c>
      <c r="M248" s="29">
        <f t="shared" si="100"/>
        <v>26</v>
      </c>
      <c r="N248" s="61">
        <v>0</v>
      </c>
      <c r="O248" s="62">
        <f t="shared" si="101"/>
        <v>0</v>
      </c>
      <c r="P248" s="63">
        <f>VLOOKUP($C248,Prices!$A$3:$R$1996,MATCH('2) Order Form'!P$8,Prices!$A$2:$R$2,0),FALSE)</f>
        <v>150</v>
      </c>
      <c r="Q248" s="64">
        <f>VLOOKUP($C248,Prices!$A$3:$R$1996,MATCH('2) Order Form'!Q$8,Prices!$A$2:$R$2,0),FALSE)</f>
        <v>299</v>
      </c>
      <c r="R248" s="65">
        <f t="shared" si="102"/>
        <v>0</v>
      </c>
      <c r="S248" s="66">
        <f t="shared" si="103"/>
        <v>0</v>
      </c>
      <c r="T248" s="64">
        <f t="shared" si="104"/>
        <v>0</v>
      </c>
      <c r="U248" s="97"/>
      <c r="V248" s="28">
        <v>7048652966902</v>
      </c>
      <c r="W248" s="25"/>
      <c r="X248" s="94">
        <f t="shared" si="88"/>
        <v>0</v>
      </c>
      <c r="Y248" s="70">
        <f t="shared" ca="1" si="89"/>
        <v>0</v>
      </c>
      <c r="Z248" s="70">
        <f t="shared" ca="1" si="90"/>
        <v>16</v>
      </c>
      <c r="AA248" s="70">
        <f t="shared" ca="1" si="91"/>
        <v>0</v>
      </c>
      <c r="AB248" s="70">
        <f t="shared" ca="1" si="92"/>
        <v>0</v>
      </c>
      <c r="AC248" s="91" t="str">
        <f t="shared" si="93"/>
        <v>840107Henrik Kristoffersen 006</v>
      </c>
      <c r="AD248" s="91">
        <f t="shared" si="94"/>
        <v>840107</v>
      </c>
      <c r="AE248" s="71" t="str">
        <f>INDEX(ATS!$B:$V,MATCH('2) Order Form'!$V248,ATS!$U:$U,0),7)</f>
        <v>Active</v>
      </c>
    </row>
    <row r="249" spans="1:31" ht="16.5" customHeight="1">
      <c r="A249" s="5">
        <v>1</v>
      </c>
      <c r="B249" s="5" t="s">
        <v>80</v>
      </c>
      <c r="C249" s="5">
        <f>INDEX(ATS!$B:$V,MATCH('2) Order Form'!$V249,ATS!$U:$U,0),1)</f>
        <v>840109</v>
      </c>
      <c r="D249" s="5" t="str">
        <f>INDEX(ATS!$B:$V,MATCH('2) Order Form'!$V249,ATS!$U:$U,0),2)</f>
        <v>Volata 2Vi Mips Helmet x Ragnhild</v>
      </c>
      <c r="E249" s="16" t="str">
        <f>INDEX(ATS!$B:$V,MATCH('2) Order Form'!$V249,ATS!$U:$U,0),4)</f>
        <v>RM005-SM</v>
      </c>
      <c r="F249" s="16" t="str">
        <f>INDEX(ATS!$B:$V,MATCH('2) Order Form'!$V249,ATS!$U:$U,0),5)</f>
        <v>Ragnhild Mowinckel 005</v>
      </c>
      <c r="G249" s="43" t="str">
        <f>INDEX(ATS!$B:$V,MATCH('2) Order Form'!$V249,ATS!$U:$U,0),6)</f>
        <v>SM</v>
      </c>
      <c r="H249" s="43">
        <f>IFERROR(VLOOKUP(C249,EAN!$K:$O,5,FALSE),0)</f>
        <v>1</v>
      </c>
      <c r="I249" s="59">
        <v>0</v>
      </c>
      <c r="J249" s="60">
        <f>IFERROR(VLOOKUP(V249,ATS!$U:$V,2,FALSE),0)</f>
        <v>31</v>
      </c>
      <c r="K249" s="29">
        <f t="shared" si="99"/>
        <v>31</v>
      </c>
      <c r="L249" s="29">
        <f>IFERROR(VLOOKUP(V249,ATS!$U:$W,3,FALSE),0)</f>
        <v>31</v>
      </c>
      <c r="M249" s="29">
        <f t="shared" si="100"/>
        <v>31</v>
      </c>
      <c r="N249" s="61">
        <v>0</v>
      </c>
      <c r="O249" s="62">
        <f t="shared" si="101"/>
        <v>0</v>
      </c>
      <c r="P249" s="63">
        <f>VLOOKUP($C249,Prices!$A$3:$R$1996,MATCH('2) Order Form'!P$8,Prices!$A$2:$R$2,0),FALSE)</f>
        <v>150</v>
      </c>
      <c r="Q249" s="64">
        <f>VLOOKUP($C249,Prices!$A$3:$R$1996,MATCH('2) Order Form'!Q$8,Prices!$A$2:$R$2,0),FALSE)</f>
        <v>299</v>
      </c>
      <c r="R249" s="65">
        <f t="shared" si="102"/>
        <v>0</v>
      </c>
      <c r="S249" s="66">
        <f t="shared" si="103"/>
        <v>0</v>
      </c>
      <c r="T249" s="64">
        <f t="shared" si="104"/>
        <v>0</v>
      </c>
      <c r="U249" s="97"/>
      <c r="V249" s="28">
        <v>7048652969033</v>
      </c>
      <c r="W249" s="25"/>
      <c r="X249" s="94">
        <f t="shared" si="88"/>
        <v>0</v>
      </c>
      <c r="Y249" s="70">
        <f t="shared" ca="1" si="89"/>
        <v>0</v>
      </c>
      <c r="Z249" s="70">
        <f t="shared" ca="1" si="90"/>
        <v>17</v>
      </c>
      <c r="AA249" s="70">
        <f t="shared" ca="1" si="91"/>
        <v>1</v>
      </c>
      <c r="AB249" s="70">
        <f t="shared" ca="1" si="92"/>
        <v>1</v>
      </c>
      <c r="AC249" s="91" t="str">
        <f t="shared" si="93"/>
        <v>840109Ragnhild Mowinckel 005</v>
      </c>
      <c r="AD249" s="91">
        <f t="shared" si="94"/>
        <v>840109</v>
      </c>
      <c r="AE249" s="71" t="str">
        <f>INDEX(ATS!$B:$V,MATCH('2) Order Form'!$V249,ATS!$U:$U,0),7)</f>
        <v>Active</v>
      </c>
    </row>
    <row r="250" spans="1:31" ht="16.5" customHeight="1">
      <c r="A250" s="5">
        <v>1</v>
      </c>
      <c r="B250" s="5" t="s">
        <v>80</v>
      </c>
      <c r="C250" s="5">
        <f>INDEX(ATS!$B:$V,MATCH('2) Order Form'!$V250,ATS!$U:$U,0),1)</f>
        <v>840109</v>
      </c>
      <c r="D250" s="5" t="str">
        <f>INDEX(ATS!$B:$V,MATCH('2) Order Form'!$V250,ATS!$U:$U,0),2)</f>
        <v>Volata 2Vi Mips Helmet x Ragnhild</v>
      </c>
      <c r="E250" s="16" t="str">
        <f>INDEX(ATS!$B:$V,MATCH('2) Order Form'!$V250,ATS!$U:$U,0),4)</f>
        <v>RM005-ML</v>
      </c>
      <c r="F250" s="16" t="str">
        <f>INDEX(ATS!$B:$V,MATCH('2) Order Form'!$V250,ATS!$U:$U,0),5)</f>
        <v>Ragnhild Mowinckel 005</v>
      </c>
      <c r="G250" s="43" t="str">
        <f>INDEX(ATS!$B:$V,MATCH('2) Order Form'!$V250,ATS!$U:$U,0),6)</f>
        <v>ML</v>
      </c>
      <c r="H250" s="43">
        <f>IFERROR(VLOOKUP(C250,EAN!$K:$O,5,FALSE),0)</f>
        <v>1</v>
      </c>
      <c r="I250" s="59">
        <v>0</v>
      </c>
      <c r="J250" s="60">
        <f>IFERROR(VLOOKUP(V250,ATS!$U:$V,2,FALSE),0)</f>
        <v>31</v>
      </c>
      <c r="K250" s="29">
        <f t="shared" si="99"/>
        <v>31</v>
      </c>
      <c r="L250" s="29">
        <f>IFERROR(VLOOKUP(V250,ATS!$U:$W,3,FALSE),0)</f>
        <v>31</v>
      </c>
      <c r="M250" s="29">
        <f t="shared" si="100"/>
        <v>31</v>
      </c>
      <c r="N250" s="61">
        <v>0</v>
      </c>
      <c r="O250" s="62">
        <f t="shared" si="101"/>
        <v>0</v>
      </c>
      <c r="P250" s="63">
        <f>VLOOKUP($C250,Prices!$A$3:$R$1996,MATCH('2) Order Form'!P$8,Prices!$A$2:$R$2,0),FALSE)</f>
        <v>150</v>
      </c>
      <c r="Q250" s="64">
        <f>VLOOKUP($C250,Prices!$A$3:$R$1996,MATCH('2) Order Form'!Q$8,Prices!$A$2:$R$2,0),FALSE)</f>
        <v>299</v>
      </c>
      <c r="R250" s="65">
        <f t="shared" si="102"/>
        <v>0</v>
      </c>
      <c r="S250" s="66">
        <f t="shared" si="103"/>
        <v>0</v>
      </c>
      <c r="T250" s="64">
        <f t="shared" si="104"/>
        <v>0</v>
      </c>
      <c r="U250" s="97"/>
      <c r="V250" s="28">
        <v>7048652969026</v>
      </c>
      <c r="W250" s="25"/>
      <c r="X250" s="94">
        <f t="shared" si="88"/>
        <v>0</v>
      </c>
      <c r="Y250" s="70">
        <f t="shared" ca="1" si="89"/>
        <v>0</v>
      </c>
      <c r="Z250" s="70">
        <f t="shared" ca="1" si="90"/>
        <v>17</v>
      </c>
      <c r="AA250" s="70">
        <f t="shared" ca="1" si="91"/>
        <v>0</v>
      </c>
      <c r="AB250" s="70">
        <f t="shared" ca="1" si="92"/>
        <v>0</v>
      </c>
      <c r="AC250" s="91" t="str">
        <f t="shared" si="93"/>
        <v>840109Ragnhild Mowinckel 005</v>
      </c>
      <c r="AD250" s="91">
        <f t="shared" si="94"/>
        <v>840109</v>
      </c>
      <c r="AE250" s="71" t="str">
        <f>INDEX(ATS!$B:$V,MATCH('2) Order Form'!$V250,ATS!$U:$U,0),7)</f>
        <v>Active</v>
      </c>
    </row>
    <row r="251" spans="1:31" ht="16.5" customHeight="1">
      <c r="A251" s="5">
        <v>1</v>
      </c>
      <c r="B251" s="5" t="s">
        <v>80</v>
      </c>
      <c r="C251" s="5">
        <f>INDEX(ATS!$B:$V,MATCH('2) Order Form'!$V251,ATS!$U:$U,0),1)</f>
        <v>840109</v>
      </c>
      <c r="D251" s="5" t="str">
        <f>INDEX(ATS!$B:$V,MATCH('2) Order Form'!$V251,ATS!$U:$U,0),2)</f>
        <v>Volata 2Vi Mips Helmet x Ragnhild</v>
      </c>
      <c r="E251" s="16" t="str">
        <f>INDEX(ATS!$B:$V,MATCH('2) Order Form'!$V251,ATS!$U:$U,0),4)</f>
        <v>RM005-LXL</v>
      </c>
      <c r="F251" s="16" t="str">
        <f>INDEX(ATS!$B:$V,MATCH('2) Order Form'!$V251,ATS!$U:$U,0),5)</f>
        <v>Ragnhild Mowinckel 005</v>
      </c>
      <c r="G251" s="43" t="str">
        <f>INDEX(ATS!$B:$V,MATCH('2) Order Form'!$V251,ATS!$U:$U,0),6)</f>
        <v>LXL</v>
      </c>
      <c r="H251" s="43">
        <f>IFERROR(VLOOKUP(C251,EAN!$K:$O,5,FALSE),0)</f>
        <v>1</v>
      </c>
      <c r="I251" s="59">
        <v>0</v>
      </c>
      <c r="J251" s="60">
        <f>IFERROR(VLOOKUP(V251,ATS!$U:$V,2,FALSE),0)</f>
        <v>63</v>
      </c>
      <c r="K251" s="29" t="str">
        <f t="shared" si="99"/>
        <v>50+</v>
      </c>
      <c r="L251" s="29">
        <f>IFERROR(VLOOKUP(V251,ATS!$U:$W,3,FALSE),0)</f>
        <v>63</v>
      </c>
      <c r="M251" s="29" t="str">
        <f t="shared" si="100"/>
        <v>50+</v>
      </c>
      <c r="N251" s="61">
        <v>0</v>
      </c>
      <c r="O251" s="62">
        <f t="shared" si="101"/>
        <v>0</v>
      </c>
      <c r="P251" s="63">
        <f>VLOOKUP($C251,Prices!$A$3:$R$1996,MATCH('2) Order Form'!P$8,Prices!$A$2:$R$2,0),FALSE)</f>
        <v>150</v>
      </c>
      <c r="Q251" s="64">
        <f>VLOOKUP($C251,Prices!$A$3:$R$1996,MATCH('2) Order Form'!Q$8,Prices!$A$2:$R$2,0),FALSE)</f>
        <v>299</v>
      </c>
      <c r="R251" s="65">
        <f t="shared" si="102"/>
        <v>0</v>
      </c>
      <c r="S251" s="66">
        <f t="shared" si="103"/>
        <v>0</v>
      </c>
      <c r="T251" s="64">
        <f t="shared" si="104"/>
        <v>0</v>
      </c>
      <c r="U251" s="97"/>
      <c r="V251" s="28">
        <v>7048652969019</v>
      </c>
      <c r="W251" s="25"/>
      <c r="X251" s="94">
        <f t="shared" si="88"/>
        <v>0</v>
      </c>
      <c r="Y251" s="70">
        <f t="shared" ca="1" si="89"/>
        <v>0</v>
      </c>
      <c r="Z251" s="70">
        <f t="shared" ca="1" si="90"/>
        <v>17</v>
      </c>
      <c r="AA251" s="70">
        <f t="shared" ca="1" si="91"/>
        <v>0</v>
      </c>
      <c r="AB251" s="70">
        <f t="shared" ca="1" si="92"/>
        <v>0</v>
      </c>
      <c r="AC251" s="91" t="str">
        <f t="shared" si="93"/>
        <v>840109Ragnhild Mowinckel 005</v>
      </c>
      <c r="AD251" s="91">
        <f t="shared" si="94"/>
        <v>840109</v>
      </c>
      <c r="AE251" s="71" t="str">
        <f>INDEX(ATS!$B:$V,MATCH('2) Order Form'!$V251,ATS!$U:$U,0),7)</f>
        <v>Active</v>
      </c>
    </row>
    <row r="252" spans="1:31" ht="16.5" customHeight="1">
      <c r="A252" s="5">
        <v>1</v>
      </c>
      <c r="B252" s="5" t="s">
        <v>80</v>
      </c>
      <c r="C252" s="5">
        <f>INDEX(ATS!$B:$V,MATCH('2) Order Form'!$V252,ATS!$U:$U,0),1)</f>
        <v>840095</v>
      </c>
      <c r="D252" s="5" t="str">
        <f>INDEX(ATS!$B:$V,MATCH('2) Order Form'!$V252,ATS!$U:$U,0),2)</f>
        <v>Trooper 2Vi SL Mips Helmet</v>
      </c>
      <c r="E252" s="16" t="str">
        <f>INDEX(ATS!$B:$V,MATCH('2) Order Form'!$V252,ATS!$U:$U,0),4)</f>
        <v>DTBLK-SM</v>
      </c>
      <c r="F252" s="16" t="str">
        <f>INDEX(ATS!$B:$V,MATCH('2) Order Form'!$V252,ATS!$U:$U,0),5)</f>
        <v>Dirt Black</v>
      </c>
      <c r="G252" s="43" t="str">
        <f>INDEX(ATS!$B:$V,MATCH('2) Order Form'!$V252,ATS!$U:$U,0),6)</f>
        <v>SM</v>
      </c>
      <c r="H252" s="43">
        <f>IFERROR(VLOOKUP(C252,EAN!$K:$O,5,FALSE),0)</f>
        <v>1</v>
      </c>
      <c r="I252" s="59">
        <v>0</v>
      </c>
      <c r="J252" s="60">
        <f>IFERROR(VLOOKUP(V252,ATS!$U:$V,2,FALSE),0)</f>
        <v>24</v>
      </c>
      <c r="K252" s="29">
        <f t="shared" ref="K252:K266" si="105">IF(J252=99999,"OPEN",IF(J252&gt;50,"50+",IF(J252&lt;=0,"0",J252)))</f>
        <v>24</v>
      </c>
      <c r="L252" s="29">
        <f>IFERROR(VLOOKUP(V252,ATS!$U:$W,3,FALSE),0)</f>
        <v>24</v>
      </c>
      <c r="M252" s="29">
        <f t="shared" ref="M252:M266" si="106">IF(L252=99999,"OPEN",IF(L252&gt;50,"50+",IF(L252&lt;=0,"0",L252)))</f>
        <v>24</v>
      </c>
      <c r="N252" s="61">
        <v>0</v>
      </c>
      <c r="O252" s="62">
        <f t="shared" ref="O252:O266" si="107">IF(N252&lt;&gt;0,N252,$P$5)</f>
        <v>0</v>
      </c>
      <c r="P252" s="63">
        <f>VLOOKUP($C252,Prices!$A$3:$R$1996,MATCH('2) Order Form'!P$8,Prices!$A$2:$R$2,0),FALSE)</f>
        <v>170</v>
      </c>
      <c r="Q252" s="64">
        <f>VLOOKUP($C252,Prices!$A$3:$R$1996,MATCH('2) Order Form'!Q$8,Prices!$A$2:$R$2,0),FALSE)</f>
        <v>339</v>
      </c>
      <c r="R252" s="65">
        <f t="shared" ref="R252:R266" si="108">I252*P252</f>
        <v>0</v>
      </c>
      <c r="S252" s="66">
        <f t="shared" ref="S252:S266" si="109">R252*O252</f>
        <v>0</v>
      </c>
      <c r="T252" s="64">
        <f t="shared" ref="T252:T266" si="110">R252-S252</f>
        <v>0</v>
      </c>
      <c r="U252" s="97"/>
      <c r="V252" s="28">
        <v>7048652823502</v>
      </c>
      <c r="W252" s="25"/>
      <c r="X252" s="94">
        <f t="shared" si="88"/>
        <v>0</v>
      </c>
      <c r="Y252" s="70">
        <f t="shared" ca="1" si="89"/>
        <v>0</v>
      </c>
      <c r="Z252" s="70">
        <f t="shared" ca="1" si="90"/>
        <v>18</v>
      </c>
      <c r="AA252" s="70">
        <f t="shared" ca="1" si="91"/>
        <v>1</v>
      </c>
      <c r="AB252" s="70">
        <f t="shared" ca="1" si="92"/>
        <v>1</v>
      </c>
      <c r="AC252" s="91" t="str">
        <f t="shared" si="93"/>
        <v>840095Dirt Black</v>
      </c>
      <c r="AD252" s="91">
        <f t="shared" si="94"/>
        <v>840095</v>
      </c>
      <c r="AE252" s="71" t="str">
        <f>INDEX(ATS!$B:$V,MATCH('2) Order Form'!$V252,ATS!$U:$U,0),7)</f>
        <v>Active</v>
      </c>
    </row>
    <row r="253" spans="1:31" ht="16.5" customHeight="1">
      <c r="A253" s="5">
        <v>1</v>
      </c>
      <c r="B253" s="5" t="s">
        <v>80</v>
      </c>
      <c r="C253" s="5">
        <f>INDEX(ATS!$B:$V,MATCH('2) Order Form'!$V253,ATS!$U:$U,0),1)</f>
        <v>840095</v>
      </c>
      <c r="D253" s="5" t="str">
        <f>INDEX(ATS!$B:$V,MATCH('2) Order Form'!$V253,ATS!$U:$U,0),2)</f>
        <v>Trooper 2Vi SL Mips Helmet</v>
      </c>
      <c r="E253" s="16" t="str">
        <f>INDEX(ATS!$B:$V,MATCH('2) Order Form'!$V253,ATS!$U:$U,0),4)</f>
        <v>DTBLK-ML</v>
      </c>
      <c r="F253" s="16" t="str">
        <f>INDEX(ATS!$B:$V,MATCH('2) Order Form'!$V253,ATS!$U:$U,0),5)</f>
        <v>Dirt Black</v>
      </c>
      <c r="G253" s="43" t="str">
        <f>INDEX(ATS!$B:$V,MATCH('2) Order Form'!$V253,ATS!$U:$U,0),6)</f>
        <v>ML</v>
      </c>
      <c r="H253" s="43">
        <f>IFERROR(VLOOKUP(C253,EAN!$K:$O,5,FALSE),0)</f>
        <v>1</v>
      </c>
      <c r="I253" s="59">
        <v>0</v>
      </c>
      <c r="J253" s="60">
        <f>IFERROR(VLOOKUP(V253,ATS!$U:$V,2,FALSE),0)</f>
        <v>5</v>
      </c>
      <c r="K253" s="29">
        <f t="shared" si="105"/>
        <v>5</v>
      </c>
      <c r="L253" s="29">
        <f>IFERROR(VLOOKUP(V253,ATS!$U:$W,3,FALSE),0)</f>
        <v>5</v>
      </c>
      <c r="M253" s="29">
        <f t="shared" si="106"/>
        <v>5</v>
      </c>
      <c r="N253" s="61">
        <v>0</v>
      </c>
      <c r="O253" s="62">
        <f t="shared" si="107"/>
        <v>0</v>
      </c>
      <c r="P253" s="63">
        <f>VLOOKUP($C253,Prices!$A$3:$R$1996,MATCH('2) Order Form'!P$8,Prices!$A$2:$R$2,0),FALSE)</f>
        <v>170</v>
      </c>
      <c r="Q253" s="64">
        <f>VLOOKUP($C253,Prices!$A$3:$R$1996,MATCH('2) Order Form'!Q$8,Prices!$A$2:$R$2,0),FALSE)</f>
        <v>339</v>
      </c>
      <c r="R253" s="65">
        <f t="shared" si="108"/>
        <v>0</v>
      </c>
      <c r="S253" s="66">
        <f t="shared" si="109"/>
        <v>0</v>
      </c>
      <c r="T253" s="64">
        <f t="shared" si="110"/>
        <v>0</v>
      </c>
      <c r="U253" s="97"/>
      <c r="V253" s="28">
        <v>7048652823496</v>
      </c>
      <c r="W253" s="25"/>
      <c r="X253" s="94">
        <f t="shared" si="88"/>
        <v>0</v>
      </c>
      <c r="Y253" s="70">
        <f t="shared" ca="1" si="89"/>
        <v>0</v>
      </c>
      <c r="Z253" s="70">
        <f t="shared" ca="1" si="90"/>
        <v>18</v>
      </c>
      <c r="AA253" s="70">
        <f t="shared" ca="1" si="91"/>
        <v>0</v>
      </c>
      <c r="AB253" s="70">
        <f t="shared" ca="1" si="92"/>
        <v>0</v>
      </c>
      <c r="AC253" s="91" t="str">
        <f t="shared" si="93"/>
        <v>840095Dirt Black</v>
      </c>
      <c r="AD253" s="91">
        <f t="shared" si="94"/>
        <v>840095</v>
      </c>
      <c r="AE253" s="71" t="str">
        <f>INDEX(ATS!$B:$V,MATCH('2) Order Form'!$V253,ATS!$U:$U,0),7)</f>
        <v>Active</v>
      </c>
    </row>
    <row r="254" spans="1:31" ht="16.5" customHeight="1">
      <c r="A254" s="5">
        <v>1</v>
      </c>
      <c r="B254" s="5" t="s">
        <v>80</v>
      </c>
      <c r="C254" s="5">
        <f>INDEX(ATS!$B:$V,MATCH('2) Order Form'!$V254,ATS!$U:$U,0),1)</f>
        <v>840095</v>
      </c>
      <c r="D254" s="5" t="str">
        <f>INDEX(ATS!$B:$V,MATCH('2) Order Form'!$V254,ATS!$U:$U,0),2)</f>
        <v>Trooper 2Vi SL Mips Helmet</v>
      </c>
      <c r="E254" s="16" t="str">
        <f>INDEX(ATS!$B:$V,MATCH('2) Order Form'!$V254,ATS!$U:$U,0),4)</f>
        <v>DTBLK-LXL</v>
      </c>
      <c r="F254" s="16" t="str">
        <f>INDEX(ATS!$B:$V,MATCH('2) Order Form'!$V254,ATS!$U:$U,0),5)</f>
        <v>Dirt Black</v>
      </c>
      <c r="G254" s="43" t="str">
        <f>INDEX(ATS!$B:$V,MATCH('2) Order Form'!$V254,ATS!$U:$U,0),6)</f>
        <v>LXL</v>
      </c>
      <c r="H254" s="43">
        <f>IFERROR(VLOOKUP(C254,EAN!$K:$O,5,FALSE),0)</f>
        <v>1</v>
      </c>
      <c r="I254" s="59">
        <v>0</v>
      </c>
      <c r="J254" s="60">
        <f>IFERROR(VLOOKUP(V254,ATS!$U:$V,2,FALSE),0)</f>
        <v>54</v>
      </c>
      <c r="K254" s="29" t="str">
        <f t="shared" si="105"/>
        <v>50+</v>
      </c>
      <c r="L254" s="29">
        <f>IFERROR(VLOOKUP(V254,ATS!$U:$W,3,FALSE),0)</f>
        <v>54</v>
      </c>
      <c r="M254" s="29" t="str">
        <f t="shared" si="106"/>
        <v>50+</v>
      </c>
      <c r="N254" s="61">
        <v>0</v>
      </c>
      <c r="O254" s="62">
        <f t="shared" si="107"/>
        <v>0</v>
      </c>
      <c r="P254" s="63">
        <f>VLOOKUP($C254,Prices!$A$3:$R$1996,MATCH('2) Order Form'!P$8,Prices!$A$2:$R$2,0),FALSE)</f>
        <v>170</v>
      </c>
      <c r="Q254" s="64">
        <f>VLOOKUP($C254,Prices!$A$3:$R$1996,MATCH('2) Order Form'!Q$8,Prices!$A$2:$R$2,0),FALSE)</f>
        <v>339</v>
      </c>
      <c r="R254" s="65">
        <f t="shared" si="108"/>
        <v>0</v>
      </c>
      <c r="S254" s="66">
        <f t="shared" si="109"/>
        <v>0</v>
      </c>
      <c r="T254" s="64">
        <f t="shared" si="110"/>
        <v>0</v>
      </c>
      <c r="U254" s="97"/>
      <c r="V254" s="28">
        <v>7048652823489</v>
      </c>
      <c r="W254" s="25"/>
      <c r="X254" s="94">
        <f t="shared" si="88"/>
        <v>0</v>
      </c>
      <c r="Y254" s="70">
        <f t="shared" ca="1" si="89"/>
        <v>0</v>
      </c>
      <c r="Z254" s="70">
        <f t="shared" ca="1" si="90"/>
        <v>18</v>
      </c>
      <c r="AA254" s="70">
        <f t="shared" ca="1" si="91"/>
        <v>0</v>
      </c>
      <c r="AB254" s="70">
        <f t="shared" ca="1" si="92"/>
        <v>0</v>
      </c>
      <c r="AC254" s="91" t="str">
        <f t="shared" si="93"/>
        <v>840095Dirt Black</v>
      </c>
      <c r="AD254" s="91">
        <f t="shared" si="94"/>
        <v>840095</v>
      </c>
      <c r="AE254" s="71" t="str">
        <f>INDEX(ATS!$B:$V,MATCH('2) Order Form'!$V254,ATS!$U:$U,0),7)</f>
        <v>Active</v>
      </c>
    </row>
    <row r="255" spans="1:31" ht="16.5" customHeight="1">
      <c r="A255" s="5">
        <v>1</v>
      </c>
      <c r="B255" s="5" t="s">
        <v>80</v>
      </c>
      <c r="C255" s="5">
        <f>INDEX(ATS!$B:$V,MATCH('2) Order Form'!$V255,ATS!$U:$U,0),1)</f>
        <v>840095</v>
      </c>
      <c r="D255" s="5" t="str">
        <f>INDEX(ATS!$B:$V,MATCH('2) Order Form'!$V255,ATS!$U:$U,0),2)</f>
        <v>Trooper 2Vi SL Mips Helmet</v>
      </c>
      <c r="E255" s="16" t="str">
        <f>INDEX(ATS!$B:$V,MATCH('2) Order Form'!$V255,ATS!$U:$U,0),4)</f>
        <v>GSWHT-SM</v>
      </c>
      <c r="F255" s="16" t="str">
        <f>INDEX(ATS!$B:$V,MATCH('2) Order Form'!$V255,ATS!$U:$U,0),5)</f>
        <v>Gloss White</v>
      </c>
      <c r="G255" s="43" t="str">
        <f>INDEX(ATS!$B:$V,MATCH('2) Order Form'!$V255,ATS!$U:$U,0),6)</f>
        <v>SM</v>
      </c>
      <c r="H255" s="43">
        <f>IFERROR(VLOOKUP(C255,EAN!$K:$O,5,FALSE),0)</f>
        <v>1</v>
      </c>
      <c r="I255" s="59">
        <v>0</v>
      </c>
      <c r="J255" s="60">
        <f>IFERROR(VLOOKUP(V255,ATS!$U:$V,2,FALSE),0)</f>
        <v>0</v>
      </c>
      <c r="K255" s="29" t="str">
        <f t="shared" si="105"/>
        <v>0</v>
      </c>
      <c r="L255" s="29">
        <f>IFERROR(VLOOKUP(V255,ATS!$U:$W,3,FALSE),0)</f>
        <v>0</v>
      </c>
      <c r="M255" s="29" t="str">
        <f t="shared" si="106"/>
        <v>0</v>
      </c>
      <c r="N255" s="61">
        <v>0</v>
      </c>
      <c r="O255" s="62">
        <f t="shared" si="107"/>
        <v>0</v>
      </c>
      <c r="P255" s="63">
        <f>VLOOKUP($C255,Prices!$A$3:$R$1996,MATCH('2) Order Form'!P$8,Prices!$A$2:$R$2,0),FALSE)</f>
        <v>170</v>
      </c>
      <c r="Q255" s="64">
        <f>VLOOKUP($C255,Prices!$A$3:$R$1996,MATCH('2) Order Form'!Q$8,Prices!$A$2:$R$2,0),FALSE)</f>
        <v>339</v>
      </c>
      <c r="R255" s="65">
        <f t="shared" si="108"/>
        <v>0</v>
      </c>
      <c r="S255" s="66">
        <f t="shared" si="109"/>
        <v>0</v>
      </c>
      <c r="T255" s="64">
        <f t="shared" si="110"/>
        <v>0</v>
      </c>
      <c r="U255" s="97"/>
      <c r="V255" s="28">
        <v>7048652713612</v>
      </c>
      <c r="W255" s="25"/>
      <c r="X255" s="94">
        <f t="shared" si="88"/>
        <v>0</v>
      </c>
      <c r="Y255" s="70">
        <f t="shared" ca="1" si="89"/>
        <v>0</v>
      </c>
      <c r="Z255" s="70">
        <f t="shared" ca="1" si="90"/>
        <v>18</v>
      </c>
      <c r="AA255" s="70">
        <f t="shared" ca="1" si="91"/>
        <v>0</v>
      </c>
      <c r="AB255" s="70">
        <f t="shared" ca="1" si="92"/>
        <v>1</v>
      </c>
      <c r="AC255" s="91" t="str">
        <f t="shared" si="93"/>
        <v>840095Gloss White</v>
      </c>
      <c r="AD255" s="91">
        <f t="shared" si="94"/>
        <v>840095</v>
      </c>
      <c r="AE255" s="71" t="str">
        <f>INDEX(ATS!$B:$V,MATCH('2) Order Form'!$V255,ATS!$U:$U,0),7)</f>
        <v>Active</v>
      </c>
    </row>
    <row r="256" spans="1:31" ht="16.5" customHeight="1">
      <c r="A256" s="5">
        <v>1</v>
      </c>
      <c r="B256" s="5" t="s">
        <v>80</v>
      </c>
      <c r="C256" s="5">
        <f>INDEX(ATS!$B:$V,MATCH('2) Order Form'!$V256,ATS!$U:$U,0),1)</f>
        <v>840095</v>
      </c>
      <c r="D256" s="5" t="str">
        <f>INDEX(ATS!$B:$V,MATCH('2) Order Form'!$V256,ATS!$U:$U,0),2)</f>
        <v>Trooper 2Vi SL Mips Helmet</v>
      </c>
      <c r="E256" s="16" t="str">
        <f>INDEX(ATS!$B:$V,MATCH('2) Order Form'!$V256,ATS!$U:$U,0),4)</f>
        <v>GSWHT-ML</v>
      </c>
      <c r="F256" s="16" t="str">
        <f>INDEX(ATS!$B:$V,MATCH('2) Order Form'!$V256,ATS!$U:$U,0),5)</f>
        <v>Gloss White</v>
      </c>
      <c r="G256" s="43" t="str">
        <f>INDEX(ATS!$B:$V,MATCH('2) Order Form'!$V256,ATS!$U:$U,0),6)</f>
        <v>ML</v>
      </c>
      <c r="H256" s="43">
        <f>IFERROR(VLOOKUP(C256,EAN!$K:$O,5,FALSE),0)</f>
        <v>1</v>
      </c>
      <c r="I256" s="59">
        <v>0</v>
      </c>
      <c r="J256" s="60">
        <f>IFERROR(VLOOKUP(V256,ATS!$U:$V,2,FALSE),0)</f>
        <v>0</v>
      </c>
      <c r="K256" s="29" t="str">
        <f t="shared" si="105"/>
        <v>0</v>
      </c>
      <c r="L256" s="29">
        <f>IFERROR(VLOOKUP(V256,ATS!$U:$W,3,FALSE),0)</f>
        <v>0</v>
      </c>
      <c r="M256" s="29" t="str">
        <f t="shared" si="106"/>
        <v>0</v>
      </c>
      <c r="N256" s="61">
        <v>0</v>
      </c>
      <c r="O256" s="62">
        <f t="shared" si="107"/>
        <v>0</v>
      </c>
      <c r="P256" s="63">
        <f>VLOOKUP($C256,Prices!$A$3:$R$1996,MATCH('2) Order Form'!P$8,Prices!$A$2:$R$2,0),FALSE)</f>
        <v>170</v>
      </c>
      <c r="Q256" s="64">
        <f>VLOOKUP($C256,Prices!$A$3:$R$1996,MATCH('2) Order Form'!Q$8,Prices!$A$2:$R$2,0),FALSE)</f>
        <v>339</v>
      </c>
      <c r="R256" s="65">
        <f t="shared" si="108"/>
        <v>0</v>
      </c>
      <c r="S256" s="66">
        <f t="shared" si="109"/>
        <v>0</v>
      </c>
      <c r="T256" s="64">
        <f t="shared" si="110"/>
        <v>0</v>
      </c>
      <c r="U256" s="97"/>
      <c r="V256" s="28">
        <v>7048652713605</v>
      </c>
      <c r="W256" s="25"/>
      <c r="X256" s="94">
        <f t="shared" si="88"/>
        <v>0</v>
      </c>
      <c r="Y256" s="70">
        <f t="shared" ca="1" si="89"/>
        <v>0</v>
      </c>
      <c r="Z256" s="70">
        <f t="shared" ca="1" si="90"/>
        <v>18</v>
      </c>
      <c r="AA256" s="70">
        <f t="shared" ca="1" si="91"/>
        <v>0</v>
      </c>
      <c r="AB256" s="70">
        <f t="shared" ca="1" si="92"/>
        <v>0</v>
      </c>
      <c r="AC256" s="91" t="str">
        <f t="shared" si="93"/>
        <v>840095Gloss White</v>
      </c>
      <c r="AD256" s="91">
        <f t="shared" si="94"/>
        <v>840095</v>
      </c>
      <c r="AE256" s="71" t="str">
        <f>INDEX(ATS!$B:$V,MATCH('2) Order Form'!$V256,ATS!$U:$U,0),7)</f>
        <v>Active</v>
      </c>
    </row>
    <row r="257" spans="1:31" ht="16.5" customHeight="1">
      <c r="A257" s="5">
        <v>1</v>
      </c>
      <c r="B257" s="5" t="s">
        <v>80</v>
      </c>
      <c r="C257" s="5">
        <f>INDEX(ATS!$B:$V,MATCH('2) Order Form'!$V257,ATS!$U:$U,0),1)</f>
        <v>840095</v>
      </c>
      <c r="D257" s="5" t="str">
        <f>INDEX(ATS!$B:$V,MATCH('2) Order Form'!$V257,ATS!$U:$U,0),2)</f>
        <v>Trooper 2Vi SL Mips Helmet</v>
      </c>
      <c r="E257" s="16" t="str">
        <f>INDEX(ATS!$B:$V,MATCH('2) Order Form'!$V257,ATS!$U:$U,0),4)</f>
        <v>GSWHT-LXL</v>
      </c>
      <c r="F257" s="16" t="str">
        <f>INDEX(ATS!$B:$V,MATCH('2) Order Form'!$V257,ATS!$U:$U,0),5)</f>
        <v>Gloss White</v>
      </c>
      <c r="G257" s="43" t="str">
        <f>INDEX(ATS!$B:$V,MATCH('2) Order Form'!$V257,ATS!$U:$U,0),6)</f>
        <v>LXL</v>
      </c>
      <c r="H257" s="43">
        <f>IFERROR(VLOOKUP(C257,EAN!$K:$O,5,FALSE),0)</f>
        <v>1</v>
      </c>
      <c r="I257" s="59">
        <v>0</v>
      </c>
      <c r="J257" s="60">
        <f>IFERROR(VLOOKUP(V257,ATS!$U:$V,2,FALSE),0)</f>
        <v>35</v>
      </c>
      <c r="K257" s="29">
        <f t="shared" si="105"/>
        <v>35</v>
      </c>
      <c r="L257" s="29">
        <f>IFERROR(VLOOKUP(V257,ATS!$U:$W,3,FALSE),0)</f>
        <v>35</v>
      </c>
      <c r="M257" s="29">
        <f t="shared" si="106"/>
        <v>35</v>
      </c>
      <c r="N257" s="61">
        <v>0</v>
      </c>
      <c r="O257" s="62">
        <f t="shared" si="107"/>
        <v>0</v>
      </c>
      <c r="P257" s="63">
        <f>VLOOKUP($C257,Prices!$A$3:$R$1996,MATCH('2) Order Form'!P$8,Prices!$A$2:$R$2,0),FALSE)</f>
        <v>170</v>
      </c>
      <c r="Q257" s="64">
        <f>VLOOKUP($C257,Prices!$A$3:$R$1996,MATCH('2) Order Form'!Q$8,Prices!$A$2:$R$2,0),FALSE)</f>
        <v>339</v>
      </c>
      <c r="R257" s="65">
        <f t="shared" si="108"/>
        <v>0</v>
      </c>
      <c r="S257" s="66">
        <f t="shared" si="109"/>
        <v>0</v>
      </c>
      <c r="T257" s="64">
        <f t="shared" si="110"/>
        <v>0</v>
      </c>
      <c r="U257" s="97"/>
      <c r="V257" s="28">
        <v>7048652713599</v>
      </c>
      <c r="W257" s="25"/>
      <c r="X257" s="94">
        <f t="shared" si="88"/>
        <v>0</v>
      </c>
      <c r="Y257" s="70">
        <f t="shared" ca="1" si="89"/>
        <v>0</v>
      </c>
      <c r="Z257" s="70">
        <f t="shared" ca="1" si="90"/>
        <v>18</v>
      </c>
      <c r="AA257" s="70">
        <f t="shared" ca="1" si="91"/>
        <v>0</v>
      </c>
      <c r="AB257" s="70">
        <f t="shared" ca="1" si="92"/>
        <v>0</v>
      </c>
      <c r="AC257" s="91" t="str">
        <f t="shared" si="93"/>
        <v>840095Gloss White</v>
      </c>
      <c r="AD257" s="91">
        <f t="shared" si="94"/>
        <v>840095</v>
      </c>
      <c r="AE257" s="71" t="str">
        <f>INDEX(ATS!$B:$V,MATCH('2) Order Form'!$V257,ATS!$U:$U,0),7)</f>
        <v>Active</v>
      </c>
    </row>
    <row r="258" spans="1:31" ht="16.5" customHeight="1">
      <c r="A258" s="5">
        <v>1</v>
      </c>
      <c r="B258" s="5" t="s">
        <v>80</v>
      </c>
      <c r="C258" s="5">
        <f>INDEX(ATS!$B:$V,MATCH('2) Order Form'!$V258,ATS!$U:$U,0),1)</f>
        <v>840095</v>
      </c>
      <c r="D258" s="5" t="str">
        <f>INDEX(ATS!$B:$V,MATCH('2) Order Form'!$V258,ATS!$U:$U,0),2)</f>
        <v>Trooper 2Vi SL Mips Helmet</v>
      </c>
      <c r="E258" s="16" t="str">
        <f>INDEX(ATS!$B:$V,MATCH('2) Order Form'!$V258,ATS!$U:$U,0),4)</f>
        <v>MTURQ-SM</v>
      </c>
      <c r="F258" s="16" t="str">
        <f>INDEX(ATS!$B:$V,MATCH('2) Order Form'!$V258,ATS!$U:$U,0),5)</f>
        <v>Misty Turquoise</v>
      </c>
      <c r="G258" s="43" t="str">
        <f>INDEX(ATS!$B:$V,MATCH('2) Order Form'!$V258,ATS!$U:$U,0),6)</f>
        <v>SM</v>
      </c>
      <c r="H258" s="43">
        <f>IFERROR(VLOOKUP(C258,EAN!$K:$O,5,FALSE),0)</f>
        <v>1</v>
      </c>
      <c r="I258" s="59">
        <v>0</v>
      </c>
      <c r="J258" s="60">
        <f>IFERROR(VLOOKUP(V258,ATS!$U:$V,2,FALSE),0)</f>
        <v>14</v>
      </c>
      <c r="K258" s="29">
        <f t="shared" si="105"/>
        <v>14</v>
      </c>
      <c r="L258" s="29">
        <f>IFERROR(VLOOKUP(V258,ATS!$U:$W,3,FALSE),0)</f>
        <v>14</v>
      </c>
      <c r="M258" s="29">
        <f t="shared" si="106"/>
        <v>14</v>
      </c>
      <c r="N258" s="61">
        <v>0</v>
      </c>
      <c r="O258" s="62">
        <f t="shared" si="107"/>
        <v>0</v>
      </c>
      <c r="P258" s="63">
        <f>VLOOKUP($C258,Prices!$A$3:$R$1996,MATCH('2) Order Form'!P$8,Prices!$A$2:$R$2,0),FALSE)</f>
        <v>170</v>
      </c>
      <c r="Q258" s="64">
        <f>VLOOKUP($C258,Prices!$A$3:$R$1996,MATCH('2) Order Form'!Q$8,Prices!$A$2:$R$2,0),FALSE)</f>
        <v>339</v>
      </c>
      <c r="R258" s="65">
        <f t="shared" si="108"/>
        <v>0</v>
      </c>
      <c r="S258" s="66">
        <f t="shared" si="109"/>
        <v>0</v>
      </c>
      <c r="T258" s="64">
        <f t="shared" si="110"/>
        <v>0</v>
      </c>
      <c r="U258" s="97"/>
      <c r="V258" s="28">
        <v>7048652966384</v>
      </c>
      <c r="W258" s="25"/>
      <c r="X258" s="94">
        <f t="shared" si="88"/>
        <v>0</v>
      </c>
      <c r="Y258" s="70">
        <f t="shared" ca="1" si="89"/>
        <v>0</v>
      </c>
      <c r="Z258" s="70">
        <f t="shared" ca="1" si="90"/>
        <v>18</v>
      </c>
      <c r="AA258" s="70">
        <f t="shared" ca="1" si="91"/>
        <v>0</v>
      </c>
      <c r="AB258" s="70">
        <f t="shared" ca="1" si="92"/>
        <v>1</v>
      </c>
      <c r="AC258" s="91" t="str">
        <f t="shared" si="93"/>
        <v>840095Misty Turquoise</v>
      </c>
      <c r="AD258" s="91">
        <f t="shared" si="94"/>
        <v>840095</v>
      </c>
      <c r="AE258" s="71" t="str">
        <f>INDEX(ATS!$B:$V,MATCH('2) Order Form'!$V258,ATS!$U:$U,0),7)</f>
        <v>Stock</v>
      </c>
    </row>
    <row r="259" spans="1:31" ht="16.5" customHeight="1">
      <c r="A259" s="5">
        <v>1</v>
      </c>
      <c r="B259" s="5" t="s">
        <v>80</v>
      </c>
      <c r="C259" s="5">
        <f>INDEX(ATS!$B:$V,MATCH('2) Order Form'!$V259,ATS!$U:$U,0),1)</f>
        <v>840095</v>
      </c>
      <c r="D259" s="5" t="str">
        <f>INDEX(ATS!$B:$V,MATCH('2) Order Form'!$V259,ATS!$U:$U,0),2)</f>
        <v>Trooper 2Vi SL Mips Helmet</v>
      </c>
      <c r="E259" s="16" t="str">
        <f>INDEX(ATS!$B:$V,MATCH('2) Order Form'!$V259,ATS!$U:$U,0),4)</f>
        <v>MTURQ-ML</v>
      </c>
      <c r="F259" s="16" t="str">
        <f>INDEX(ATS!$B:$V,MATCH('2) Order Form'!$V259,ATS!$U:$U,0),5)</f>
        <v>Misty Turquoise</v>
      </c>
      <c r="G259" s="43" t="str">
        <f>INDEX(ATS!$B:$V,MATCH('2) Order Form'!$V259,ATS!$U:$U,0),6)</f>
        <v>ML</v>
      </c>
      <c r="H259" s="43">
        <f>IFERROR(VLOOKUP(C259,EAN!$K:$O,5,FALSE),0)</f>
        <v>1</v>
      </c>
      <c r="I259" s="59">
        <v>0</v>
      </c>
      <c r="J259" s="60">
        <f>IFERROR(VLOOKUP(V259,ATS!$U:$V,2,FALSE),0)</f>
        <v>39</v>
      </c>
      <c r="K259" s="29">
        <f t="shared" si="105"/>
        <v>39</v>
      </c>
      <c r="L259" s="29">
        <f>IFERROR(VLOOKUP(V259,ATS!$U:$W,3,FALSE),0)</f>
        <v>39</v>
      </c>
      <c r="M259" s="29">
        <f t="shared" si="106"/>
        <v>39</v>
      </c>
      <c r="N259" s="61">
        <v>0</v>
      </c>
      <c r="O259" s="62">
        <f t="shared" si="107"/>
        <v>0</v>
      </c>
      <c r="P259" s="63">
        <f>VLOOKUP($C259,Prices!$A$3:$R$1996,MATCH('2) Order Form'!P$8,Prices!$A$2:$R$2,0),FALSE)</f>
        <v>170</v>
      </c>
      <c r="Q259" s="64">
        <f>VLOOKUP($C259,Prices!$A$3:$R$1996,MATCH('2) Order Form'!Q$8,Prices!$A$2:$R$2,0),FALSE)</f>
        <v>339</v>
      </c>
      <c r="R259" s="65">
        <f t="shared" si="108"/>
        <v>0</v>
      </c>
      <c r="S259" s="66">
        <f t="shared" si="109"/>
        <v>0</v>
      </c>
      <c r="T259" s="64">
        <f t="shared" si="110"/>
        <v>0</v>
      </c>
      <c r="U259" s="97"/>
      <c r="V259" s="28">
        <v>7048652966377</v>
      </c>
      <c r="W259" s="25"/>
      <c r="X259" s="94">
        <f t="shared" si="88"/>
        <v>0</v>
      </c>
      <c r="Y259" s="70">
        <f t="shared" ca="1" si="89"/>
        <v>0</v>
      </c>
      <c r="Z259" s="70">
        <f t="shared" ca="1" si="90"/>
        <v>18</v>
      </c>
      <c r="AA259" s="70">
        <f t="shared" ca="1" si="91"/>
        <v>0</v>
      </c>
      <c r="AB259" s="70">
        <f t="shared" ca="1" si="92"/>
        <v>0</v>
      </c>
      <c r="AC259" s="91" t="str">
        <f t="shared" si="93"/>
        <v>840095Misty Turquoise</v>
      </c>
      <c r="AD259" s="91">
        <f t="shared" si="94"/>
        <v>840095</v>
      </c>
      <c r="AE259" s="71" t="str">
        <f>INDEX(ATS!$B:$V,MATCH('2) Order Form'!$V259,ATS!$U:$U,0),7)</f>
        <v>Stock</v>
      </c>
    </row>
    <row r="260" spans="1:31" ht="16.5" customHeight="1">
      <c r="A260" s="5">
        <v>1</v>
      </c>
      <c r="B260" s="5" t="s">
        <v>80</v>
      </c>
      <c r="C260" s="5">
        <f>INDEX(ATS!$B:$V,MATCH('2) Order Form'!$V260,ATS!$U:$U,0),1)</f>
        <v>840095</v>
      </c>
      <c r="D260" s="5" t="str">
        <f>INDEX(ATS!$B:$V,MATCH('2) Order Form'!$V260,ATS!$U:$U,0),2)</f>
        <v>Trooper 2Vi SL Mips Helmet</v>
      </c>
      <c r="E260" s="16" t="str">
        <f>INDEX(ATS!$B:$V,MATCH('2) Order Form'!$V260,ATS!$U:$U,0),4)</f>
        <v>MTURQ-LXL</v>
      </c>
      <c r="F260" s="16" t="str">
        <f>INDEX(ATS!$B:$V,MATCH('2) Order Form'!$V260,ATS!$U:$U,0),5)</f>
        <v>Misty Turquoise</v>
      </c>
      <c r="G260" s="43" t="str">
        <f>INDEX(ATS!$B:$V,MATCH('2) Order Form'!$V260,ATS!$U:$U,0),6)</f>
        <v>LXL</v>
      </c>
      <c r="H260" s="43">
        <f>IFERROR(VLOOKUP(C260,EAN!$K:$O,5,FALSE),0)</f>
        <v>1</v>
      </c>
      <c r="I260" s="59">
        <v>0</v>
      </c>
      <c r="J260" s="60">
        <f>IFERROR(VLOOKUP(V260,ATS!$U:$V,2,FALSE),0)</f>
        <v>35</v>
      </c>
      <c r="K260" s="29">
        <f t="shared" si="105"/>
        <v>35</v>
      </c>
      <c r="L260" s="29">
        <f>IFERROR(VLOOKUP(V260,ATS!$U:$W,3,FALSE),0)</f>
        <v>35</v>
      </c>
      <c r="M260" s="29">
        <f t="shared" si="106"/>
        <v>35</v>
      </c>
      <c r="N260" s="61">
        <v>0</v>
      </c>
      <c r="O260" s="62">
        <f t="shared" si="107"/>
        <v>0</v>
      </c>
      <c r="P260" s="63">
        <f>VLOOKUP($C260,Prices!$A$3:$R$1996,MATCH('2) Order Form'!P$8,Prices!$A$2:$R$2,0),FALSE)</f>
        <v>170</v>
      </c>
      <c r="Q260" s="64">
        <f>VLOOKUP($C260,Prices!$A$3:$R$1996,MATCH('2) Order Form'!Q$8,Prices!$A$2:$R$2,0),FALSE)</f>
        <v>339</v>
      </c>
      <c r="R260" s="65">
        <f t="shared" si="108"/>
        <v>0</v>
      </c>
      <c r="S260" s="66">
        <f t="shared" si="109"/>
        <v>0</v>
      </c>
      <c r="T260" s="64">
        <f t="shared" si="110"/>
        <v>0</v>
      </c>
      <c r="U260" s="97"/>
      <c r="V260" s="28">
        <v>7048652966360</v>
      </c>
      <c r="W260" s="25"/>
      <c r="X260" s="94">
        <f t="shared" si="88"/>
        <v>0</v>
      </c>
      <c r="Y260" s="70">
        <f t="shared" ca="1" si="89"/>
        <v>0</v>
      </c>
      <c r="Z260" s="70">
        <f t="shared" ca="1" si="90"/>
        <v>18</v>
      </c>
      <c r="AA260" s="70">
        <f t="shared" ca="1" si="91"/>
        <v>0</v>
      </c>
      <c r="AB260" s="70">
        <f t="shared" ca="1" si="92"/>
        <v>0</v>
      </c>
      <c r="AC260" s="91" t="str">
        <f t="shared" si="93"/>
        <v>840095Misty Turquoise</v>
      </c>
      <c r="AD260" s="91">
        <f t="shared" si="94"/>
        <v>840095</v>
      </c>
      <c r="AE260" s="71" t="str">
        <f>INDEX(ATS!$B:$V,MATCH('2) Order Form'!$V260,ATS!$U:$U,0),7)</f>
        <v>Stock</v>
      </c>
    </row>
    <row r="261" spans="1:31" ht="16.5" customHeight="1">
      <c r="A261" s="5">
        <v>1</v>
      </c>
      <c r="B261" s="5" t="s">
        <v>80</v>
      </c>
      <c r="C261" s="5">
        <f>INDEX(ATS!$B:$V,MATCH('2) Order Form'!$V261,ATS!$U:$U,0),1)</f>
        <v>840095</v>
      </c>
      <c r="D261" s="5" t="str">
        <f>INDEX(ATS!$B:$V,MATCH('2) Order Form'!$V261,ATS!$U:$U,0),2)</f>
        <v>Trooper 2Vi SL Mips Helmet</v>
      </c>
      <c r="E261" s="16" t="str">
        <f>INDEX(ATS!$B:$V,MATCH('2) Order Form'!$V261,ATS!$U:$U,0),4)</f>
        <v>PANTH-SM</v>
      </c>
      <c r="F261" s="16" t="str">
        <f>INDEX(ATS!$B:$V,MATCH('2) Order Form'!$V261,ATS!$U:$U,0),5)</f>
        <v>Panther</v>
      </c>
      <c r="G261" s="43" t="str">
        <f>INDEX(ATS!$B:$V,MATCH('2) Order Form'!$V261,ATS!$U:$U,0),6)</f>
        <v>SM</v>
      </c>
      <c r="H261" s="43">
        <f>IFERROR(VLOOKUP(C261,EAN!$K:$O,5,FALSE),0)</f>
        <v>1</v>
      </c>
      <c r="I261" s="59">
        <v>0</v>
      </c>
      <c r="J261" s="60">
        <f>IFERROR(VLOOKUP(V261,ATS!$U:$V,2,FALSE),0)</f>
        <v>24</v>
      </c>
      <c r="K261" s="29">
        <f t="shared" si="105"/>
        <v>24</v>
      </c>
      <c r="L261" s="29">
        <f>IFERROR(VLOOKUP(V261,ATS!$U:$W,3,FALSE),0)</f>
        <v>24</v>
      </c>
      <c r="M261" s="29">
        <f t="shared" si="106"/>
        <v>24</v>
      </c>
      <c r="N261" s="61">
        <v>0</v>
      </c>
      <c r="O261" s="62">
        <f t="shared" si="107"/>
        <v>0</v>
      </c>
      <c r="P261" s="63">
        <f>VLOOKUP($C261,Prices!$A$3:$R$1996,MATCH('2) Order Form'!P$8,Prices!$A$2:$R$2,0),FALSE)</f>
        <v>170</v>
      </c>
      <c r="Q261" s="64">
        <f>VLOOKUP($C261,Prices!$A$3:$R$1996,MATCH('2) Order Form'!Q$8,Prices!$A$2:$R$2,0),FALSE)</f>
        <v>339</v>
      </c>
      <c r="R261" s="65">
        <f t="shared" si="108"/>
        <v>0</v>
      </c>
      <c r="S261" s="66">
        <f t="shared" si="109"/>
        <v>0</v>
      </c>
      <c r="T261" s="64">
        <f t="shared" si="110"/>
        <v>0</v>
      </c>
      <c r="U261" s="97"/>
      <c r="V261" s="28">
        <v>7048652966414</v>
      </c>
      <c r="W261" s="25"/>
      <c r="X261" s="94">
        <f t="shared" si="88"/>
        <v>0</v>
      </c>
      <c r="Y261" s="70">
        <f t="shared" ca="1" si="89"/>
        <v>0</v>
      </c>
      <c r="Z261" s="70">
        <f t="shared" ca="1" si="90"/>
        <v>18</v>
      </c>
      <c r="AA261" s="70">
        <f t="shared" ca="1" si="91"/>
        <v>0</v>
      </c>
      <c r="AB261" s="70">
        <f t="shared" ca="1" si="92"/>
        <v>1</v>
      </c>
      <c r="AC261" s="91" t="str">
        <f t="shared" si="93"/>
        <v>840095Panther</v>
      </c>
      <c r="AD261" s="91">
        <f t="shared" si="94"/>
        <v>840095</v>
      </c>
      <c r="AE261" s="71" t="str">
        <f>INDEX(ATS!$B:$V,MATCH('2) Order Form'!$V261,ATS!$U:$U,0),7)</f>
        <v>Stock</v>
      </c>
    </row>
    <row r="262" spans="1:31" ht="16.5" customHeight="1">
      <c r="A262" s="5">
        <v>1</v>
      </c>
      <c r="B262" s="5" t="s">
        <v>80</v>
      </c>
      <c r="C262" s="5">
        <f>INDEX(ATS!$B:$V,MATCH('2) Order Form'!$V262,ATS!$U:$U,0),1)</f>
        <v>840095</v>
      </c>
      <c r="D262" s="5" t="str">
        <f>INDEX(ATS!$B:$V,MATCH('2) Order Form'!$V262,ATS!$U:$U,0),2)</f>
        <v>Trooper 2Vi SL Mips Helmet</v>
      </c>
      <c r="E262" s="16" t="str">
        <f>INDEX(ATS!$B:$V,MATCH('2) Order Form'!$V262,ATS!$U:$U,0),4)</f>
        <v>PANTH-ML</v>
      </c>
      <c r="F262" s="16" t="str">
        <f>INDEX(ATS!$B:$V,MATCH('2) Order Form'!$V262,ATS!$U:$U,0),5)</f>
        <v>Panther</v>
      </c>
      <c r="G262" s="43" t="str">
        <f>INDEX(ATS!$B:$V,MATCH('2) Order Form'!$V262,ATS!$U:$U,0),6)</f>
        <v>ML</v>
      </c>
      <c r="H262" s="43">
        <f>IFERROR(VLOOKUP(C262,EAN!$K:$O,5,FALSE),0)</f>
        <v>1</v>
      </c>
      <c r="I262" s="59">
        <v>0</v>
      </c>
      <c r="J262" s="60">
        <f>IFERROR(VLOOKUP(V262,ATS!$U:$V,2,FALSE),0)</f>
        <v>38</v>
      </c>
      <c r="K262" s="29">
        <f t="shared" si="105"/>
        <v>38</v>
      </c>
      <c r="L262" s="29">
        <f>IFERROR(VLOOKUP(V262,ATS!$U:$W,3,FALSE),0)</f>
        <v>38</v>
      </c>
      <c r="M262" s="29">
        <f t="shared" si="106"/>
        <v>38</v>
      </c>
      <c r="N262" s="61">
        <v>0</v>
      </c>
      <c r="O262" s="62">
        <f t="shared" si="107"/>
        <v>0</v>
      </c>
      <c r="P262" s="63">
        <f>VLOOKUP($C262,Prices!$A$3:$R$1996,MATCH('2) Order Form'!P$8,Prices!$A$2:$R$2,0),FALSE)</f>
        <v>170</v>
      </c>
      <c r="Q262" s="64">
        <f>VLOOKUP($C262,Prices!$A$3:$R$1996,MATCH('2) Order Form'!Q$8,Prices!$A$2:$R$2,0),FALSE)</f>
        <v>339</v>
      </c>
      <c r="R262" s="65">
        <f t="shared" si="108"/>
        <v>0</v>
      </c>
      <c r="S262" s="66">
        <f t="shared" si="109"/>
        <v>0</v>
      </c>
      <c r="T262" s="64">
        <f t="shared" si="110"/>
        <v>0</v>
      </c>
      <c r="U262" s="97"/>
      <c r="V262" s="28">
        <v>7048652966407</v>
      </c>
      <c r="W262" s="25"/>
      <c r="X262" s="94">
        <f t="shared" si="88"/>
        <v>0</v>
      </c>
      <c r="Y262" s="70">
        <f t="shared" ca="1" si="89"/>
        <v>0</v>
      </c>
      <c r="Z262" s="70">
        <f t="shared" ca="1" si="90"/>
        <v>18</v>
      </c>
      <c r="AA262" s="70">
        <f t="shared" ca="1" si="91"/>
        <v>0</v>
      </c>
      <c r="AB262" s="70">
        <f t="shared" ca="1" si="92"/>
        <v>0</v>
      </c>
      <c r="AC262" s="91" t="str">
        <f t="shared" si="93"/>
        <v>840095Panther</v>
      </c>
      <c r="AD262" s="91">
        <f t="shared" si="94"/>
        <v>840095</v>
      </c>
      <c r="AE262" s="71" t="str">
        <f>INDEX(ATS!$B:$V,MATCH('2) Order Form'!$V262,ATS!$U:$U,0),7)</f>
        <v>Stock</v>
      </c>
    </row>
    <row r="263" spans="1:31" ht="16.5" customHeight="1">
      <c r="A263" s="5">
        <v>1</v>
      </c>
      <c r="B263" s="5" t="s">
        <v>80</v>
      </c>
      <c r="C263" s="5">
        <f>INDEX(ATS!$B:$V,MATCH('2) Order Form'!$V263,ATS!$U:$U,0),1)</f>
        <v>840095</v>
      </c>
      <c r="D263" s="5" t="str">
        <f>INDEX(ATS!$B:$V,MATCH('2) Order Form'!$V263,ATS!$U:$U,0),2)</f>
        <v>Trooper 2Vi SL Mips Helmet</v>
      </c>
      <c r="E263" s="16" t="str">
        <f>INDEX(ATS!$B:$V,MATCH('2) Order Form'!$V263,ATS!$U:$U,0),4)</f>
        <v>PANTH-LXL</v>
      </c>
      <c r="F263" s="16" t="str">
        <f>INDEX(ATS!$B:$V,MATCH('2) Order Form'!$V263,ATS!$U:$U,0),5)</f>
        <v>Panther</v>
      </c>
      <c r="G263" s="43" t="str">
        <f>INDEX(ATS!$B:$V,MATCH('2) Order Form'!$V263,ATS!$U:$U,0),6)</f>
        <v>LXL</v>
      </c>
      <c r="H263" s="43">
        <f>IFERROR(VLOOKUP(C263,EAN!$K:$O,5,FALSE),0)</f>
        <v>1</v>
      </c>
      <c r="I263" s="59">
        <v>0</v>
      </c>
      <c r="J263" s="60">
        <f>IFERROR(VLOOKUP(V263,ATS!$U:$V,2,FALSE),0)</f>
        <v>30</v>
      </c>
      <c r="K263" s="29">
        <f t="shared" si="105"/>
        <v>30</v>
      </c>
      <c r="L263" s="29">
        <f>IFERROR(VLOOKUP(V263,ATS!$U:$W,3,FALSE),0)</f>
        <v>30</v>
      </c>
      <c r="M263" s="29">
        <f t="shared" si="106"/>
        <v>30</v>
      </c>
      <c r="N263" s="61">
        <v>0</v>
      </c>
      <c r="O263" s="62">
        <f t="shared" si="107"/>
        <v>0</v>
      </c>
      <c r="P263" s="63">
        <f>VLOOKUP($C263,Prices!$A$3:$R$1996,MATCH('2) Order Form'!P$8,Prices!$A$2:$R$2,0),FALSE)</f>
        <v>170</v>
      </c>
      <c r="Q263" s="64">
        <f>VLOOKUP($C263,Prices!$A$3:$R$1996,MATCH('2) Order Form'!Q$8,Prices!$A$2:$R$2,0),FALSE)</f>
        <v>339</v>
      </c>
      <c r="R263" s="65">
        <f t="shared" si="108"/>
        <v>0</v>
      </c>
      <c r="S263" s="66">
        <f t="shared" si="109"/>
        <v>0</v>
      </c>
      <c r="T263" s="64">
        <f t="shared" si="110"/>
        <v>0</v>
      </c>
      <c r="U263" s="97"/>
      <c r="V263" s="28">
        <v>7048652966391</v>
      </c>
      <c r="W263" s="25"/>
      <c r="X263" s="94">
        <f t="shared" si="88"/>
        <v>0</v>
      </c>
      <c r="Y263" s="70">
        <f t="shared" ca="1" si="89"/>
        <v>0</v>
      </c>
      <c r="Z263" s="70">
        <f t="shared" ca="1" si="90"/>
        <v>18</v>
      </c>
      <c r="AA263" s="70">
        <f t="shared" ca="1" si="91"/>
        <v>0</v>
      </c>
      <c r="AB263" s="70">
        <f t="shared" ca="1" si="92"/>
        <v>0</v>
      </c>
      <c r="AC263" s="91" t="str">
        <f t="shared" si="93"/>
        <v>840095Panther</v>
      </c>
      <c r="AD263" s="91">
        <f t="shared" si="94"/>
        <v>840095</v>
      </c>
      <c r="AE263" s="71" t="str">
        <f>INDEX(ATS!$B:$V,MATCH('2) Order Form'!$V263,ATS!$U:$U,0),7)</f>
        <v>Stock</v>
      </c>
    </row>
    <row r="264" spans="1:31" ht="16.5" customHeight="1">
      <c r="A264" s="5">
        <v>1</v>
      </c>
      <c r="B264" s="5" t="s">
        <v>80</v>
      </c>
      <c r="C264" s="5">
        <f>INDEX(ATS!$B:$V,MATCH('2) Order Form'!$V264,ATS!$U:$U,0),1)</f>
        <v>840096</v>
      </c>
      <c r="D264" s="5" t="str">
        <f>INDEX(ATS!$B:$V,MATCH('2) Order Form'!$V264,ATS!$U:$U,0),2)</f>
        <v>Trooper 2Vi SL Mips TE Helmet</v>
      </c>
      <c r="E264" s="16" t="str">
        <f>INDEX(ATS!$B:$V,MATCH('2) Order Form'!$V264,ATS!$U:$U,0),4)</f>
        <v>HK006-SM</v>
      </c>
      <c r="F264" s="16" t="str">
        <f>INDEX(ATS!$B:$V,MATCH('2) Order Form'!$V264,ATS!$U:$U,0),5)</f>
        <v>Henrik Kristoffersen 006</v>
      </c>
      <c r="G264" s="43" t="str">
        <f>INDEX(ATS!$B:$V,MATCH('2) Order Form'!$V264,ATS!$U:$U,0),6)</f>
        <v>SM</v>
      </c>
      <c r="H264" s="43">
        <f>IFERROR(VLOOKUP(C264,EAN!$K:$O,5,FALSE),0)</f>
        <v>1</v>
      </c>
      <c r="I264" s="59">
        <v>0</v>
      </c>
      <c r="J264" s="60">
        <f>IFERROR(VLOOKUP(V264,ATS!$U:$V,2,FALSE),0)</f>
        <v>3</v>
      </c>
      <c r="K264" s="29">
        <f t="shared" si="105"/>
        <v>3</v>
      </c>
      <c r="L264" s="29">
        <f>IFERROR(VLOOKUP(V264,ATS!$U:$W,3,FALSE),0)</f>
        <v>3</v>
      </c>
      <c r="M264" s="29">
        <f t="shared" si="106"/>
        <v>3</v>
      </c>
      <c r="N264" s="61">
        <v>0</v>
      </c>
      <c r="O264" s="62">
        <f t="shared" si="107"/>
        <v>0</v>
      </c>
      <c r="P264" s="63">
        <f>VLOOKUP($C264,Prices!$A$3:$R$1996,MATCH('2) Order Form'!P$8,Prices!$A$2:$R$2,0),FALSE)</f>
        <v>175</v>
      </c>
      <c r="Q264" s="64">
        <f>VLOOKUP($C264,Prices!$A$3:$R$1996,MATCH('2) Order Form'!Q$8,Prices!$A$2:$R$2,0),FALSE)</f>
        <v>349</v>
      </c>
      <c r="R264" s="65">
        <f t="shared" si="108"/>
        <v>0</v>
      </c>
      <c r="S264" s="66">
        <f t="shared" si="109"/>
        <v>0</v>
      </c>
      <c r="T264" s="64">
        <f t="shared" si="110"/>
        <v>0</v>
      </c>
      <c r="U264" s="97"/>
      <c r="V264" s="28">
        <v>7048652966445</v>
      </c>
      <c r="W264" s="25"/>
      <c r="X264" s="94">
        <f t="shared" si="88"/>
        <v>0</v>
      </c>
      <c r="Y264" s="70">
        <f t="shared" ca="1" si="89"/>
        <v>0</v>
      </c>
      <c r="Z264" s="70">
        <f t="shared" ca="1" si="90"/>
        <v>19</v>
      </c>
      <c r="AA264" s="70">
        <f t="shared" ca="1" si="91"/>
        <v>1</v>
      </c>
      <c r="AB264" s="70">
        <f t="shared" ca="1" si="92"/>
        <v>1</v>
      </c>
      <c r="AC264" s="91" t="str">
        <f t="shared" si="93"/>
        <v>840096Henrik Kristoffersen 006</v>
      </c>
      <c r="AD264" s="91">
        <f t="shared" si="94"/>
        <v>840096</v>
      </c>
      <c r="AE264" s="71" t="str">
        <f>INDEX(ATS!$B:$V,MATCH('2) Order Form'!$V264,ATS!$U:$U,0),7)</f>
        <v>Active</v>
      </c>
    </row>
    <row r="265" spans="1:31" ht="16.5" customHeight="1">
      <c r="A265" s="5">
        <v>1</v>
      </c>
      <c r="B265" s="5" t="s">
        <v>80</v>
      </c>
      <c r="C265" s="5">
        <f>INDEX(ATS!$B:$V,MATCH('2) Order Form'!$V265,ATS!$U:$U,0),1)</f>
        <v>840096</v>
      </c>
      <c r="D265" s="5" t="str">
        <f>INDEX(ATS!$B:$V,MATCH('2) Order Form'!$V265,ATS!$U:$U,0),2)</f>
        <v>Trooper 2Vi SL Mips TE Helmet</v>
      </c>
      <c r="E265" s="16" t="str">
        <f>INDEX(ATS!$B:$V,MATCH('2) Order Form'!$V265,ATS!$U:$U,0),4)</f>
        <v>HK006-ML</v>
      </c>
      <c r="F265" s="16" t="str">
        <f>INDEX(ATS!$B:$V,MATCH('2) Order Form'!$V265,ATS!$U:$U,0),5)</f>
        <v>Henrik Kristoffersen 006</v>
      </c>
      <c r="G265" s="43" t="str">
        <f>INDEX(ATS!$B:$V,MATCH('2) Order Form'!$V265,ATS!$U:$U,0),6)</f>
        <v>ML</v>
      </c>
      <c r="H265" s="43">
        <f>IFERROR(VLOOKUP(C265,EAN!$K:$O,5,FALSE),0)</f>
        <v>1</v>
      </c>
      <c r="I265" s="59">
        <v>0</v>
      </c>
      <c r="J265" s="60">
        <f>IFERROR(VLOOKUP(V265,ATS!$U:$V,2,FALSE),0)</f>
        <v>0</v>
      </c>
      <c r="K265" s="29" t="str">
        <f t="shared" si="105"/>
        <v>0</v>
      </c>
      <c r="L265" s="29">
        <f>IFERROR(VLOOKUP(V265,ATS!$U:$W,3,FALSE),0)</f>
        <v>0</v>
      </c>
      <c r="M265" s="29" t="str">
        <f t="shared" si="106"/>
        <v>0</v>
      </c>
      <c r="N265" s="61">
        <v>0</v>
      </c>
      <c r="O265" s="62">
        <f t="shared" si="107"/>
        <v>0</v>
      </c>
      <c r="P265" s="63">
        <f>VLOOKUP($C265,Prices!$A$3:$R$1996,MATCH('2) Order Form'!P$8,Prices!$A$2:$R$2,0),FALSE)</f>
        <v>175</v>
      </c>
      <c r="Q265" s="64">
        <f>VLOOKUP($C265,Prices!$A$3:$R$1996,MATCH('2) Order Form'!Q$8,Prices!$A$2:$R$2,0),FALSE)</f>
        <v>349</v>
      </c>
      <c r="R265" s="65">
        <f t="shared" si="108"/>
        <v>0</v>
      </c>
      <c r="S265" s="66">
        <f t="shared" si="109"/>
        <v>0</v>
      </c>
      <c r="T265" s="64">
        <f t="shared" si="110"/>
        <v>0</v>
      </c>
      <c r="U265" s="97"/>
      <c r="V265" s="28">
        <v>7048652966438</v>
      </c>
      <c r="W265" s="25"/>
      <c r="X265" s="94">
        <f t="shared" si="88"/>
        <v>0</v>
      </c>
      <c r="Y265" s="70">
        <f t="shared" ca="1" si="89"/>
        <v>0</v>
      </c>
      <c r="Z265" s="70">
        <f t="shared" ca="1" si="90"/>
        <v>19</v>
      </c>
      <c r="AA265" s="70">
        <f t="shared" ca="1" si="91"/>
        <v>0</v>
      </c>
      <c r="AB265" s="70">
        <f t="shared" ca="1" si="92"/>
        <v>0</v>
      </c>
      <c r="AC265" s="91" t="str">
        <f t="shared" si="93"/>
        <v>840096Henrik Kristoffersen 006</v>
      </c>
      <c r="AD265" s="91">
        <f t="shared" si="94"/>
        <v>840096</v>
      </c>
      <c r="AE265" s="71" t="str">
        <f>INDEX(ATS!$B:$V,MATCH('2) Order Form'!$V265,ATS!$U:$U,0),7)</f>
        <v>Active</v>
      </c>
    </row>
    <row r="266" spans="1:31" ht="16.5" customHeight="1">
      <c r="A266" s="5">
        <v>1</v>
      </c>
      <c r="B266" s="5" t="s">
        <v>80</v>
      </c>
      <c r="C266" s="5">
        <f>INDEX(ATS!$B:$V,MATCH('2) Order Form'!$V266,ATS!$U:$U,0),1)</f>
        <v>840096</v>
      </c>
      <c r="D266" s="5" t="str">
        <f>INDEX(ATS!$B:$V,MATCH('2) Order Form'!$V266,ATS!$U:$U,0),2)</f>
        <v>Trooper 2Vi SL Mips TE Helmet</v>
      </c>
      <c r="E266" s="16" t="str">
        <f>INDEX(ATS!$B:$V,MATCH('2) Order Form'!$V266,ATS!$U:$U,0),4)</f>
        <v>HK006-LXL</v>
      </c>
      <c r="F266" s="16" t="str">
        <f>INDEX(ATS!$B:$V,MATCH('2) Order Form'!$V266,ATS!$U:$U,0),5)</f>
        <v>Henrik Kristoffersen 006</v>
      </c>
      <c r="G266" s="43" t="str">
        <f>INDEX(ATS!$B:$V,MATCH('2) Order Form'!$V266,ATS!$U:$U,0),6)</f>
        <v>LXL</v>
      </c>
      <c r="H266" s="43">
        <f>IFERROR(VLOOKUP(C266,EAN!$K:$O,5,FALSE),0)</f>
        <v>1</v>
      </c>
      <c r="I266" s="59">
        <v>0</v>
      </c>
      <c r="J266" s="60">
        <f>IFERROR(VLOOKUP(V266,ATS!$U:$V,2,FALSE),0)</f>
        <v>28</v>
      </c>
      <c r="K266" s="29">
        <f t="shared" si="105"/>
        <v>28</v>
      </c>
      <c r="L266" s="29">
        <f>IFERROR(VLOOKUP(V266,ATS!$U:$W,3,FALSE),0)</f>
        <v>28</v>
      </c>
      <c r="M266" s="29">
        <f t="shared" si="106"/>
        <v>28</v>
      </c>
      <c r="N266" s="61">
        <v>0</v>
      </c>
      <c r="O266" s="62">
        <f t="shared" si="107"/>
        <v>0</v>
      </c>
      <c r="P266" s="63">
        <f>VLOOKUP($C266,Prices!$A$3:$R$1996,MATCH('2) Order Form'!P$8,Prices!$A$2:$R$2,0),FALSE)</f>
        <v>175</v>
      </c>
      <c r="Q266" s="64">
        <f>VLOOKUP($C266,Prices!$A$3:$R$1996,MATCH('2) Order Form'!Q$8,Prices!$A$2:$R$2,0),FALSE)</f>
        <v>349</v>
      </c>
      <c r="R266" s="65">
        <f t="shared" si="108"/>
        <v>0</v>
      </c>
      <c r="S266" s="66">
        <f t="shared" si="109"/>
        <v>0</v>
      </c>
      <c r="T266" s="64">
        <f t="shared" si="110"/>
        <v>0</v>
      </c>
      <c r="U266" s="97"/>
      <c r="V266" s="28">
        <v>7048652966421</v>
      </c>
      <c r="W266" s="25"/>
      <c r="X266" s="94">
        <f t="shared" si="88"/>
        <v>0</v>
      </c>
      <c r="Y266" s="70">
        <f t="shared" ca="1" si="89"/>
        <v>0</v>
      </c>
      <c r="Z266" s="70">
        <f t="shared" ca="1" si="90"/>
        <v>19</v>
      </c>
      <c r="AA266" s="70">
        <f t="shared" ca="1" si="91"/>
        <v>0</v>
      </c>
      <c r="AB266" s="70">
        <f t="shared" ca="1" si="92"/>
        <v>0</v>
      </c>
      <c r="AC266" s="91" t="str">
        <f t="shared" si="93"/>
        <v>840096Henrik Kristoffersen 006</v>
      </c>
      <c r="AD266" s="91">
        <f t="shared" si="94"/>
        <v>840096</v>
      </c>
      <c r="AE266" s="71" t="str">
        <f>INDEX(ATS!$B:$V,MATCH('2) Order Form'!$V266,ATS!$U:$U,0),7)</f>
        <v>Active</v>
      </c>
    </row>
    <row r="267" spans="1:31" ht="16.5" customHeight="1">
      <c r="A267" s="5" t="s">
        <v>2503</v>
      </c>
      <c r="B267" s="5" t="s">
        <v>80</v>
      </c>
      <c r="C267" s="5">
        <f>INDEX(ATS!$B:$V,MATCH('2) Order Form'!$V267,ATS!$U:$U,0),1)</f>
        <v>810148</v>
      </c>
      <c r="D267" s="5" t="str">
        <f>INDEX(ATS!$B:$V,MATCH('2) Order Form'!$V267,ATS!$U:$U,0),2)</f>
        <v>Audio Chips Ultra 2.0</v>
      </c>
      <c r="E267" s="16" t="str">
        <f>INDEX(ATS!$B:$V,MATCH('2) Order Form'!$V267,ATS!$U:$U,0),4)</f>
        <v>BLACK-OS</v>
      </c>
      <c r="F267" s="16" t="str">
        <f>INDEX(ATS!$B:$V,MATCH('2) Order Form'!$V267,ATS!$U:$U,0),5)</f>
        <v>Black</v>
      </c>
      <c r="G267" s="43" t="str">
        <f>INDEX(ATS!$B:$V,MATCH('2) Order Form'!$V267,ATS!$U:$U,0),6)</f>
        <v>OS</v>
      </c>
      <c r="H267" s="43">
        <f>IFERROR(VLOOKUP(C267,EAN!$K:$O,5,FALSE),0)</f>
        <v>1</v>
      </c>
      <c r="I267" s="59">
        <v>0</v>
      </c>
      <c r="J267" s="60">
        <f>IFERROR(VLOOKUP(V267,ATS!$U:$V,2,FALSE),0)</f>
        <v>-27</v>
      </c>
      <c r="K267" s="29" t="str">
        <f>IF(J267=99999,"OPEN",IF(J267&gt;50,"50+",IF(J267&lt;=0,"0",J267)))</f>
        <v>0</v>
      </c>
      <c r="L267" s="29">
        <f>IFERROR(VLOOKUP(V267,ATS!$U:$W,3,FALSE),0)</f>
        <v>-27</v>
      </c>
      <c r="M267" s="29" t="str">
        <f>IF(L267=99999,"OPEN",IF(L267&gt;50,"50+",IF(L267&lt;=0,"0",L267)))</f>
        <v>0</v>
      </c>
      <c r="N267" s="61">
        <v>0</v>
      </c>
      <c r="O267" s="62">
        <f>IF(N267&lt;&gt;0,N267,$P$5)</f>
        <v>0</v>
      </c>
      <c r="P267" s="63">
        <f>VLOOKUP($C267,Prices!$A$3:$R$1996,MATCH('2) Order Form'!P$8,Prices!$A$2:$R$2,0),FALSE)</f>
        <v>135</v>
      </c>
      <c r="Q267" s="64">
        <f>VLOOKUP($C267,Prices!$A$3:$R$1996,MATCH('2) Order Form'!Q$8,Prices!$A$2:$R$2,0),FALSE)</f>
        <v>269</v>
      </c>
      <c r="R267" s="65">
        <f>I267*P267</f>
        <v>0</v>
      </c>
      <c r="S267" s="66">
        <f>R267*O267</f>
        <v>0</v>
      </c>
      <c r="T267" s="64">
        <f>R267-S267</f>
        <v>0</v>
      </c>
      <c r="U267" s="97"/>
      <c r="V267" s="28">
        <v>7048652986498</v>
      </c>
      <c r="W267" s="25"/>
      <c r="X267" s="94">
        <f t="shared" ref="X267:X331" si="111">I267*Q267</f>
        <v>0</v>
      </c>
      <c r="Y267" s="70">
        <f t="shared" ref="Y267:Y331" ca="1" si="112">IF(A267=OFFSET(A267,-1,0),0,1)</f>
        <v>1</v>
      </c>
      <c r="Z267" s="70">
        <f t="shared" ref="Z267:Z331" ca="1" si="113">IF(C267=OFFSET(C267,-1,0),OFFSET(Z267,-1,0),OFFSET(Z267,-1,0)+1)</f>
        <v>20</v>
      </c>
      <c r="AA267" s="70">
        <f t="shared" ref="AA267:AA331" ca="1" si="114">IF(C267=OFFSET(C267,-1,0),0,1)</f>
        <v>1</v>
      </c>
      <c r="AB267" s="70">
        <f t="shared" ref="AB267:AB331" ca="1" si="115">IF(F267=OFFSET(F267,-1,0),0,1)</f>
        <v>1</v>
      </c>
      <c r="AC267" s="91" t="str">
        <f t="shared" ref="AC267:AC331" si="116">CONCATENATE(C267,F267)</f>
        <v>810148Black</v>
      </c>
      <c r="AD267" s="91">
        <f t="shared" ref="AD267:AD331" si="117">IFERROR(IF(B267="EYEWEAR",CONCATENATE(C267,"-",G267),C267),C267)</f>
        <v>810148</v>
      </c>
      <c r="AE267" s="71" t="str">
        <f>INDEX(ATS!$B:$V,MATCH('2) Order Form'!$V267,ATS!$U:$U,0),7)</f>
        <v>Active</v>
      </c>
    </row>
    <row r="268" spans="1:31" ht="16.5" customHeight="1">
      <c r="A268" s="5" t="s">
        <v>2503</v>
      </c>
      <c r="B268" s="5" t="s">
        <v>80</v>
      </c>
      <c r="C268" s="5">
        <f>INDEX(ATS!$B:$V,MATCH('2) Order Form'!$V268,ATS!$U:$U,0),1)</f>
        <v>810127</v>
      </c>
      <c r="D268" s="5" t="str">
        <f>INDEX(ATS!$B:$V,MATCH('2) Order Form'!$V268,ATS!$U:$U,0),2)</f>
        <v>Audio Chips Wireless 3.0</v>
      </c>
      <c r="E268" s="16" t="str">
        <f>INDEX(ATS!$B:$V,MATCH('2) Order Form'!$V268,ATS!$U:$U,0),4)</f>
        <v>RED-OS</v>
      </c>
      <c r="F268" s="16" t="str">
        <f>INDEX(ATS!$B:$V,MATCH('2) Order Form'!$V268,ATS!$U:$U,0),5)</f>
        <v xml:space="preserve">Red </v>
      </c>
      <c r="G268" s="43" t="str">
        <f>INDEX(ATS!$B:$V,MATCH('2) Order Form'!$V268,ATS!$U:$U,0),6)</f>
        <v>OS</v>
      </c>
      <c r="H268" s="43">
        <f>IFERROR(VLOOKUP(C268,EAN!$K:$O,5,FALSE),0)</f>
        <v>1</v>
      </c>
      <c r="I268" s="59">
        <v>0</v>
      </c>
      <c r="J268" s="60">
        <f>IFERROR(VLOOKUP(V268,ATS!$U:$V,2,FALSE),0)</f>
        <v>-440</v>
      </c>
      <c r="K268" s="29" t="str">
        <f t="shared" ref="K268:K284" si="118">IF(J268=99999,"OPEN",IF(J268&gt;50,"50+",IF(J268&lt;=0,"0",J268)))</f>
        <v>0</v>
      </c>
      <c r="L268" s="29">
        <f>IFERROR(VLOOKUP(V268,ATS!$U:$W,3,FALSE),0)</f>
        <v>-440</v>
      </c>
      <c r="M268" s="29" t="str">
        <f t="shared" ref="M268:M284" si="119">IF(L268=99999,"OPEN",IF(L268&gt;50,"50+",IF(L268&lt;=0,"0",L268)))</f>
        <v>0</v>
      </c>
      <c r="N268" s="61">
        <v>0</v>
      </c>
      <c r="O268" s="62">
        <f t="shared" ref="O268:O284" si="120">IF(N268&lt;&gt;0,N268,$P$5)</f>
        <v>0</v>
      </c>
      <c r="P268" s="63">
        <f>VLOOKUP($C268,Prices!$A$3:$R$1996,MATCH('2) Order Form'!P$8,Prices!$A$2:$R$2,0),FALSE)</f>
        <v>85</v>
      </c>
      <c r="Q268" s="64">
        <f>VLOOKUP($C268,Prices!$A$3:$R$1996,MATCH('2) Order Form'!Q$8,Prices!$A$2:$R$2,0),FALSE)</f>
        <v>169</v>
      </c>
      <c r="R268" s="65">
        <f t="shared" ref="R268:R284" si="121">I268*P268</f>
        <v>0</v>
      </c>
      <c r="S268" s="66">
        <f t="shared" ref="S268:S284" si="122">R268*O268</f>
        <v>0</v>
      </c>
      <c r="T268" s="64">
        <f t="shared" ref="T268:T284" si="123">R268-S268</f>
        <v>0</v>
      </c>
      <c r="U268" s="97"/>
      <c r="V268" s="28">
        <v>7048652736369</v>
      </c>
      <c r="W268" s="25"/>
      <c r="X268" s="94">
        <f t="shared" si="111"/>
        <v>0</v>
      </c>
      <c r="Y268" s="70">
        <f t="shared" ca="1" si="112"/>
        <v>0</v>
      </c>
      <c r="Z268" s="70">
        <f t="shared" ca="1" si="113"/>
        <v>21</v>
      </c>
      <c r="AA268" s="70">
        <f t="shared" ca="1" si="114"/>
        <v>1</v>
      </c>
      <c r="AB268" s="70">
        <f t="shared" ca="1" si="115"/>
        <v>1</v>
      </c>
      <c r="AC268" s="91" t="str">
        <f t="shared" si="116"/>
        <v xml:space="preserve">810127Red </v>
      </c>
      <c r="AD268" s="91">
        <f t="shared" si="117"/>
        <v>810127</v>
      </c>
      <c r="AE268" s="71" t="str">
        <f>INDEX(ATS!$B:$V,MATCH('2) Order Form'!$V268,ATS!$U:$U,0),7)</f>
        <v>Active</v>
      </c>
    </row>
    <row r="269" spans="1:31" ht="16.5" customHeight="1">
      <c r="A269" s="5" t="s">
        <v>2503</v>
      </c>
      <c r="B269" s="5" t="s">
        <v>80</v>
      </c>
      <c r="C269" s="5">
        <f>INDEX(ATS!$B:$V,MATCH('2) Order Form'!$V269,ATS!$U:$U,0),1)</f>
        <v>810072</v>
      </c>
      <c r="D269" s="5" t="str">
        <f>INDEX(ATS!$B:$V,MATCH('2) Order Form'!$V269,ATS!$U:$U,0),2)</f>
        <v>Universal Helmet Case</v>
      </c>
      <c r="E269" s="16" t="str">
        <f>INDEX(ATS!$B:$V,MATCH('2) Order Form'!$V269,ATS!$U:$U,0),4)</f>
        <v>BLACK-OS</v>
      </c>
      <c r="F269" s="16" t="str">
        <f>INDEX(ATS!$B:$V,MATCH('2) Order Form'!$V269,ATS!$U:$U,0),5)</f>
        <v>Black</v>
      </c>
      <c r="G269" s="43" t="str">
        <f>INDEX(ATS!$B:$V,MATCH('2) Order Form'!$V269,ATS!$U:$U,0),6)</f>
        <v>OS</v>
      </c>
      <c r="H269" s="43">
        <f>IFERROR(VLOOKUP(C269,EAN!$K:$O,5,FALSE),0)</f>
        <v>1</v>
      </c>
      <c r="I269" s="59">
        <v>0</v>
      </c>
      <c r="J269" s="60">
        <f>IFERROR(VLOOKUP(V269,ATS!$U:$V,2,FALSE),0)</f>
        <v>582</v>
      </c>
      <c r="K269" s="29" t="str">
        <f t="shared" ref="K269" si="124">IF(J269=99999,"OPEN",IF(J269&gt;50,"50+",IF(J269&lt;=0,"0",J269)))</f>
        <v>50+</v>
      </c>
      <c r="L269" s="29">
        <f>IFERROR(VLOOKUP(V269,ATS!$U:$W,3,FALSE),0)</f>
        <v>582</v>
      </c>
      <c r="M269" s="29" t="str">
        <f>IF(L269=99999,"OPEN",IF(L269&gt;50,"50+",IF(L269&lt;=0,"0",L269)))</f>
        <v>50+</v>
      </c>
      <c r="N269" s="61">
        <v>0</v>
      </c>
      <c r="O269" s="62">
        <f>IF(N269&lt;&gt;0,N269,$P$5)</f>
        <v>0</v>
      </c>
      <c r="P269" s="63">
        <f>VLOOKUP($C269,Prices!$A$3:$R$1996,MATCH('2) Order Form'!P$8,Prices!$A$2:$R$2,0),FALSE)</f>
        <v>24.5</v>
      </c>
      <c r="Q269" s="64">
        <f>VLOOKUP($C269,Prices!$A$3:$R$1996,MATCH('2) Order Form'!Q$8,Prices!$A$2:$R$2,0),FALSE)</f>
        <v>49</v>
      </c>
      <c r="R269" s="65">
        <f t="shared" ref="R269" si="125">I269*P269</f>
        <v>0</v>
      </c>
      <c r="S269" s="66">
        <f t="shared" ref="S269" si="126">R269*O269</f>
        <v>0</v>
      </c>
      <c r="T269" s="64">
        <f t="shared" ref="T269" si="127">R269-S269</f>
        <v>0</v>
      </c>
      <c r="U269" s="97"/>
      <c r="V269" s="28">
        <v>7048652194046</v>
      </c>
      <c r="W269" s="25"/>
      <c r="X269" s="94">
        <f t="shared" si="111"/>
        <v>0</v>
      </c>
      <c r="Y269" s="70">
        <f t="shared" ca="1" si="112"/>
        <v>0</v>
      </c>
      <c r="Z269" s="70">
        <f t="shared" ca="1" si="113"/>
        <v>22</v>
      </c>
      <c r="AA269" s="70">
        <f t="shared" ca="1" si="114"/>
        <v>1</v>
      </c>
      <c r="AB269" s="70">
        <f t="shared" ca="1" si="115"/>
        <v>1</v>
      </c>
      <c r="AC269" s="91" t="str">
        <f t="shared" si="116"/>
        <v>810072Black</v>
      </c>
      <c r="AD269" s="91">
        <f t="shared" si="117"/>
        <v>810072</v>
      </c>
      <c r="AE269" s="71" t="str">
        <f>INDEX(ATS!$B:$V,MATCH('2) Order Form'!$V269,ATS!$U:$U,0),7)</f>
        <v>Active</v>
      </c>
    </row>
    <row r="270" spans="1:31" ht="16.5" customHeight="1">
      <c r="A270" s="5" t="s">
        <v>2503</v>
      </c>
      <c r="B270" s="5" t="s">
        <v>80</v>
      </c>
      <c r="C270" s="5">
        <f>INDEX(ATS!$B:$V,MATCH('2) Order Form'!$V270,ATS!$U:$U,0),1)</f>
        <v>810073</v>
      </c>
      <c r="D270" s="5" t="str">
        <f>INDEX(ATS!$B:$V,MATCH('2) Order Form'!$V270,ATS!$U:$U,0),2)</f>
        <v>Universal Helmet Bag</v>
      </c>
      <c r="E270" s="16" t="str">
        <f>INDEX(ATS!$B:$V,MATCH('2) Order Form'!$V270,ATS!$U:$U,0),4)</f>
        <v>BLACK-OS</v>
      </c>
      <c r="F270" s="16" t="str">
        <f>INDEX(ATS!$B:$V,MATCH('2) Order Form'!$V270,ATS!$U:$U,0),5)</f>
        <v>Black</v>
      </c>
      <c r="G270" s="43" t="str">
        <f>INDEX(ATS!$B:$V,MATCH('2) Order Form'!$V270,ATS!$U:$U,0),6)</f>
        <v>OS</v>
      </c>
      <c r="H270" s="43">
        <f>IFERROR(VLOOKUP(C270,EAN!$K:$O,5,FALSE),0)</f>
        <v>1</v>
      </c>
      <c r="I270" s="59">
        <v>0</v>
      </c>
      <c r="J270" s="60">
        <f>IFERROR(VLOOKUP(V270,ATS!$U:$V,2,FALSE),0)</f>
        <v>-62</v>
      </c>
      <c r="K270" s="29" t="str">
        <f>IF(J270=99999,"OPEN",IF(J270&gt;50,"50+",IF(J270&lt;=0,"0",J270)))</f>
        <v>0</v>
      </c>
      <c r="L270" s="29">
        <f>IFERROR(VLOOKUP(V270,ATS!$U:$W,3,FALSE),0)</f>
        <v>-62</v>
      </c>
      <c r="M270" s="29" t="str">
        <f>IF(L270=99999,"OPEN",IF(L270&gt;50,"50+",IF(L270&lt;=0,"0",L270)))</f>
        <v>0</v>
      </c>
      <c r="N270" s="61">
        <v>0</v>
      </c>
      <c r="O270" s="62">
        <f>IF(N270&lt;&gt;0,N270,$P$5)</f>
        <v>0</v>
      </c>
      <c r="P270" s="63">
        <f>VLOOKUP($C270,Prices!$A$3:$R$1996,MATCH('2) Order Form'!P$8,Prices!$A$2:$R$2,0),FALSE)</f>
        <v>19.5</v>
      </c>
      <c r="Q270" s="64">
        <f>VLOOKUP($C270,Prices!$A$3:$R$1996,MATCH('2) Order Form'!Q$8,Prices!$A$2:$R$2,0),FALSE)</f>
        <v>39</v>
      </c>
      <c r="R270" s="65">
        <f>I270*P270</f>
        <v>0</v>
      </c>
      <c r="S270" s="66">
        <f>R270*O270</f>
        <v>0</v>
      </c>
      <c r="T270" s="64">
        <f>R270-S270</f>
        <v>0</v>
      </c>
      <c r="U270" s="97"/>
      <c r="V270" s="28">
        <v>7048652194053</v>
      </c>
      <c r="W270" s="25"/>
      <c r="X270" s="94">
        <f t="shared" si="111"/>
        <v>0</v>
      </c>
      <c r="Y270" s="70">
        <f t="shared" ca="1" si="112"/>
        <v>0</v>
      </c>
      <c r="Z270" s="70">
        <f t="shared" ca="1" si="113"/>
        <v>23</v>
      </c>
      <c r="AA270" s="70">
        <f t="shared" ca="1" si="114"/>
        <v>1</v>
      </c>
      <c r="AB270" s="70">
        <f t="shared" ca="1" si="115"/>
        <v>0</v>
      </c>
      <c r="AC270" s="91" t="str">
        <f t="shared" si="116"/>
        <v>810073Black</v>
      </c>
      <c r="AD270" s="91">
        <f t="shared" si="117"/>
        <v>810073</v>
      </c>
      <c r="AE270" s="71" t="str">
        <f>INDEX(ATS!$B:$V,MATCH('2) Order Form'!$V270,ATS!$U:$U,0),7)</f>
        <v>Active</v>
      </c>
    </row>
    <row r="271" spans="1:31" ht="16.5" customHeight="1">
      <c r="A271" s="5" t="s">
        <v>2503</v>
      </c>
      <c r="B271" s="5" t="s">
        <v>80</v>
      </c>
      <c r="C271" s="5">
        <f>INDEX(ATS!$B:$V,MATCH('2) Order Form'!$V271,ATS!$U:$U,0),1)</f>
        <v>810126</v>
      </c>
      <c r="D271" s="5" t="str">
        <f>INDEX(ATS!$B:$V,MATCH('2) Order Form'!$V271,ATS!$U:$U,0),2)</f>
        <v>Igniter/Trooper/Grimnir 2Vi Earpads</v>
      </c>
      <c r="E271" s="16" t="str">
        <f>INDEX(ATS!$B:$V,MATCH('2) Order Form'!$V271,ATS!$U:$U,0),4)</f>
        <v>BLACK-OS</v>
      </c>
      <c r="F271" s="16" t="str">
        <f>INDEX(ATS!$B:$V,MATCH('2) Order Form'!$V271,ATS!$U:$U,0),5)</f>
        <v>Black</v>
      </c>
      <c r="G271" s="43" t="str">
        <f>INDEX(ATS!$B:$V,MATCH('2) Order Form'!$V271,ATS!$U:$U,0),6)</f>
        <v>OS</v>
      </c>
      <c r="H271" s="43">
        <f>IFERROR(VLOOKUP(C271,EAN!$K:$O,5,FALSE),0)</f>
        <v>1</v>
      </c>
      <c r="I271" s="59">
        <v>0</v>
      </c>
      <c r="J271" s="60">
        <f>IFERROR(VLOOKUP(V271,ATS!$U:$V,2,FALSE),0)</f>
        <v>93</v>
      </c>
      <c r="K271" s="29" t="str">
        <f t="shared" si="118"/>
        <v>50+</v>
      </c>
      <c r="L271" s="29">
        <f>IFERROR(VLOOKUP(V271,ATS!$U:$W,3,FALSE),0)</f>
        <v>93</v>
      </c>
      <c r="M271" s="29" t="str">
        <f t="shared" si="119"/>
        <v>50+</v>
      </c>
      <c r="N271" s="61">
        <v>0</v>
      </c>
      <c r="O271" s="62">
        <f t="shared" si="120"/>
        <v>0</v>
      </c>
      <c r="P271" s="63">
        <f>VLOOKUP($C271,Prices!$A$3:$R$1996,MATCH('2) Order Form'!P$8,Prices!$A$2:$R$2,0),FALSE)</f>
        <v>24.5</v>
      </c>
      <c r="Q271" s="64">
        <f>VLOOKUP($C271,Prices!$A$3:$R$1996,MATCH('2) Order Form'!Q$8,Prices!$A$2:$R$2,0),FALSE)</f>
        <v>49</v>
      </c>
      <c r="R271" s="65">
        <f t="shared" si="121"/>
        <v>0</v>
      </c>
      <c r="S271" s="66">
        <f t="shared" si="122"/>
        <v>0</v>
      </c>
      <c r="T271" s="64">
        <f t="shared" si="123"/>
        <v>0</v>
      </c>
      <c r="U271" s="97"/>
      <c r="V271" s="28">
        <v>7048652712936</v>
      </c>
      <c r="W271" s="25"/>
      <c r="X271" s="94">
        <f t="shared" si="111"/>
        <v>0</v>
      </c>
      <c r="Y271" s="70">
        <f t="shared" ca="1" si="112"/>
        <v>0</v>
      </c>
      <c r="Z271" s="70">
        <f t="shared" ca="1" si="113"/>
        <v>24</v>
      </c>
      <c r="AA271" s="70">
        <f t="shared" ca="1" si="114"/>
        <v>1</v>
      </c>
      <c r="AB271" s="70">
        <f t="shared" ca="1" si="115"/>
        <v>0</v>
      </c>
      <c r="AC271" s="91" t="str">
        <f t="shared" si="116"/>
        <v>810126Black</v>
      </c>
      <c r="AD271" s="91">
        <f t="shared" si="117"/>
        <v>810126</v>
      </c>
      <c r="AE271" s="71" t="str">
        <f>INDEX(ATS!$B:$V,MATCH('2) Order Form'!$V271,ATS!$U:$U,0),7)</f>
        <v>Active</v>
      </c>
    </row>
    <row r="272" spans="1:31" ht="16.5" customHeight="1">
      <c r="A272" s="5" t="s">
        <v>2503</v>
      </c>
      <c r="B272" s="5" t="s">
        <v>80</v>
      </c>
      <c r="C272" s="5">
        <f>INDEX(ATS!$B:$V,MATCH('2) Order Form'!$V272,ATS!$U:$U,0),1)</f>
        <v>810084</v>
      </c>
      <c r="D272" s="5" t="str">
        <f>INDEX(ATS!$B:$V,MATCH('2) Order Form'!$V272,ATS!$U:$U,0),2)</f>
        <v>Switcher Earpads</v>
      </c>
      <c r="E272" s="16" t="str">
        <f>INDEX(ATS!$B:$V,MATCH('2) Order Form'!$V272,ATS!$U:$U,0),4)</f>
        <v>BLACK-OS</v>
      </c>
      <c r="F272" s="16" t="str">
        <f>INDEX(ATS!$B:$V,MATCH('2) Order Form'!$V272,ATS!$U:$U,0),5)</f>
        <v>Black</v>
      </c>
      <c r="G272" s="43" t="str">
        <f>INDEX(ATS!$B:$V,MATCH('2) Order Form'!$V272,ATS!$U:$U,0),6)</f>
        <v>OS</v>
      </c>
      <c r="H272" s="43">
        <f>IFERROR(VLOOKUP(C272,EAN!$K:$O,5,FALSE),0)</f>
        <v>1</v>
      </c>
      <c r="I272" s="59">
        <v>0</v>
      </c>
      <c r="J272" s="60">
        <f>IFERROR(VLOOKUP(V272,ATS!$U:$V,2,FALSE),0)</f>
        <v>171</v>
      </c>
      <c r="K272" s="29" t="str">
        <f t="shared" si="118"/>
        <v>50+</v>
      </c>
      <c r="L272" s="29">
        <f>IFERROR(VLOOKUP(V272,ATS!$U:$W,3,FALSE),0)</f>
        <v>171</v>
      </c>
      <c r="M272" s="29" t="str">
        <f t="shared" si="119"/>
        <v>50+</v>
      </c>
      <c r="N272" s="61">
        <v>0</v>
      </c>
      <c r="O272" s="62">
        <f t="shared" si="120"/>
        <v>0</v>
      </c>
      <c r="P272" s="63">
        <f>VLOOKUP($C272,Prices!$A$3:$R$1996,MATCH('2) Order Form'!P$8,Prices!$A$2:$R$2,0),FALSE)</f>
        <v>19.5</v>
      </c>
      <c r="Q272" s="64">
        <f>VLOOKUP($C272,Prices!$A$3:$R$1996,MATCH('2) Order Form'!Q$8,Prices!$A$2:$R$2,0),FALSE)</f>
        <v>39</v>
      </c>
      <c r="R272" s="65">
        <f t="shared" si="121"/>
        <v>0</v>
      </c>
      <c r="S272" s="66">
        <f t="shared" si="122"/>
        <v>0</v>
      </c>
      <c r="T272" s="64">
        <f t="shared" si="123"/>
        <v>0</v>
      </c>
      <c r="U272" s="97"/>
      <c r="V272" s="28">
        <v>7048652256423</v>
      </c>
      <c r="W272" s="25"/>
      <c r="X272" s="94">
        <f t="shared" si="111"/>
        <v>0</v>
      </c>
      <c r="Y272" s="70">
        <f t="shared" ca="1" si="112"/>
        <v>0</v>
      </c>
      <c r="Z272" s="70">
        <f t="shared" ca="1" si="113"/>
        <v>25</v>
      </c>
      <c r="AA272" s="70">
        <f t="shared" ca="1" si="114"/>
        <v>1</v>
      </c>
      <c r="AB272" s="70">
        <f t="shared" ca="1" si="115"/>
        <v>0</v>
      </c>
      <c r="AC272" s="91" t="str">
        <f t="shared" si="116"/>
        <v>810084Black</v>
      </c>
      <c r="AD272" s="91">
        <f t="shared" si="117"/>
        <v>810084</v>
      </c>
      <c r="AE272" s="71" t="str">
        <f>INDEX(ATS!$B:$V,MATCH('2) Order Form'!$V272,ATS!$U:$U,0),7)</f>
        <v>Active</v>
      </c>
    </row>
    <row r="273" spans="1:31" ht="16.5" customHeight="1">
      <c r="A273" s="5" t="s">
        <v>2503</v>
      </c>
      <c r="B273" s="5" t="s">
        <v>80</v>
      </c>
      <c r="C273" s="5">
        <f>INDEX(ATS!$B:$V,MATCH('2) Order Form'!$V273,ATS!$U:$U,0),1)</f>
        <v>810098</v>
      </c>
      <c r="D273" s="5" t="str">
        <f>INDEX(ATS!$B:$V,MATCH('2) Order Form'!$V273,ATS!$U:$U,0),2)</f>
        <v>Looper/Winder Earpads</v>
      </c>
      <c r="E273" s="16" t="str">
        <f>INDEX(ATS!$B:$V,MATCH('2) Order Form'!$V273,ATS!$U:$U,0),4)</f>
        <v>BLACK-OS</v>
      </c>
      <c r="F273" s="16" t="str">
        <f>INDEX(ATS!$B:$V,MATCH('2) Order Form'!$V273,ATS!$U:$U,0),5)</f>
        <v>Black</v>
      </c>
      <c r="G273" s="43" t="str">
        <f>INDEX(ATS!$B:$V,MATCH('2) Order Form'!$V273,ATS!$U:$U,0),6)</f>
        <v>OS</v>
      </c>
      <c r="H273" s="43">
        <f>IFERROR(VLOOKUP(C273,EAN!$K:$O,5,FALSE),0)</f>
        <v>1</v>
      </c>
      <c r="I273" s="59">
        <v>0</v>
      </c>
      <c r="J273" s="60">
        <f>IFERROR(VLOOKUP(V273,ATS!$U:$V,2,FALSE),0)</f>
        <v>117</v>
      </c>
      <c r="K273" s="29" t="str">
        <f t="shared" si="118"/>
        <v>50+</v>
      </c>
      <c r="L273" s="29">
        <f>IFERROR(VLOOKUP(V273,ATS!$U:$W,3,FALSE),0)</f>
        <v>117</v>
      </c>
      <c r="M273" s="29" t="str">
        <f t="shared" si="119"/>
        <v>50+</v>
      </c>
      <c r="N273" s="61">
        <v>0</v>
      </c>
      <c r="O273" s="62">
        <f t="shared" si="120"/>
        <v>0</v>
      </c>
      <c r="P273" s="63">
        <f>VLOOKUP($C273,Prices!$A$3:$R$1996,MATCH('2) Order Form'!P$8,Prices!$A$2:$R$2,0),FALSE)</f>
        <v>19.5</v>
      </c>
      <c r="Q273" s="64">
        <f>VLOOKUP($C273,Prices!$A$3:$R$1996,MATCH('2) Order Form'!Q$8,Prices!$A$2:$R$2,0),FALSE)</f>
        <v>39</v>
      </c>
      <c r="R273" s="65">
        <f t="shared" si="121"/>
        <v>0</v>
      </c>
      <c r="S273" s="66">
        <f t="shared" si="122"/>
        <v>0</v>
      </c>
      <c r="T273" s="64">
        <f t="shared" si="123"/>
        <v>0</v>
      </c>
      <c r="U273" s="97"/>
      <c r="V273" s="28">
        <v>7048652607591</v>
      </c>
      <c r="W273" s="25"/>
      <c r="X273" s="94">
        <f t="shared" si="111"/>
        <v>0</v>
      </c>
      <c r="Y273" s="70">
        <f t="shared" ca="1" si="112"/>
        <v>0</v>
      </c>
      <c r="Z273" s="70">
        <f t="shared" ca="1" si="113"/>
        <v>26</v>
      </c>
      <c r="AA273" s="70">
        <f t="shared" ca="1" si="114"/>
        <v>1</v>
      </c>
      <c r="AB273" s="70">
        <f t="shared" ca="1" si="115"/>
        <v>0</v>
      </c>
      <c r="AC273" s="91" t="str">
        <f t="shared" si="116"/>
        <v>810098Black</v>
      </c>
      <c r="AD273" s="91">
        <f t="shared" si="117"/>
        <v>810098</v>
      </c>
      <c r="AE273" s="71" t="str">
        <f>INDEX(ATS!$B:$V,MATCH('2) Order Form'!$V273,ATS!$U:$U,0),7)</f>
        <v>Active</v>
      </c>
    </row>
    <row r="274" spans="1:31" ht="16.5" customHeight="1">
      <c r="A274" s="5" t="s">
        <v>2503</v>
      </c>
      <c r="B274" s="5" t="s">
        <v>80</v>
      </c>
      <c r="C274" s="5">
        <f>INDEX(ATS!$B:$V,MATCH('2) Order Form'!$V274,ATS!$U:$U,0),1)</f>
        <v>810078</v>
      </c>
      <c r="D274" s="5" t="str">
        <f>INDEX(ATS!$B:$V,MATCH('2) Order Form'!$V274,ATS!$U:$U,0),2)</f>
        <v>Rooster II LE Earpads</v>
      </c>
      <c r="E274" s="16" t="str">
        <f>INDEX(ATS!$B:$V,MATCH('2) Order Form'!$V274,ATS!$U:$U,0),4)</f>
        <v>BLACK-OS</v>
      </c>
      <c r="F274" s="16" t="str">
        <f>INDEX(ATS!$B:$V,MATCH('2) Order Form'!$V274,ATS!$U:$U,0),5)</f>
        <v>Black</v>
      </c>
      <c r="G274" s="43" t="str">
        <f>INDEX(ATS!$B:$V,MATCH('2) Order Form'!$V274,ATS!$U:$U,0),6)</f>
        <v>OS</v>
      </c>
      <c r="H274" s="43">
        <f>IFERROR(VLOOKUP(C274,EAN!$K:$O,5,FALSE),0)</f>
        <v>1</v>
      </c>
      <c r="I274" s="59">
        <v>0</v>
      </c>
      <c r="J274" s="60">
        <f>IFERROR(VLOOKUP(V274,ATS!$U:$V,2,FALSE),0)</f>
        <v>113</v>
      </c>
      <c r="K274" s="29" t="str">
        <f t="shared" si="118"/>
        <v>50+</v>
      </c>
      <c r="L274" s="29">
        <f>IFERROR(VLOOKUP(V274,ATS!$U:$W,3,FALSE),0)</f>
        <v>113</v>
      </c>
      <c r="M274" s="29" t="str">
        <f t="shared" si="119"/>
        <v>50+</v>
      </c>
      <c r="N274" s="61">
        <v>0</v>
      </c>
      <c r="O274" s="62">
        <f t="shared" si="120"/>
        <v>0</v>
      </c>
      <c r="P274" s="63">
        <f>VLOOKUP($C274,Prices!$A$3:$R$1996,MATCH('2) Order Form'!P$8,Prices!$A$2:$R$2,0),FALSE)</f>
        <v>19.5</v>
      </c>
      <c r="Q274" s="64">
        <f>VLOOKUP($C274,Prices!$A$3:$R$1996,MATCH('2) Order Form'!Q$8,Prices!$A$2:$R$2,0),FALSE)</f>
        <v>39</v>
      </c>
      <c r="R274" s="65">
        <f t="shared" si="121"/>
        <v>0</v>
      </c>
      <c r="S274" s="66">
        <f t="shared" si="122"/>
        <v>0</v>
      </c>
      <c r="T274" s="64">
        <f t="shared" si="123"/>
        <v>0</v>
      </c>
      <c r="U274" s="97"/>
      <c r="V274" s="28">
        <v>7048652194107</v>
      </c>
      <c r="W274" s="25"/>
      <c r="X274" s="94">
        <f t="shared" si="111"/>
        <v>0</v>
      </c>
      <c r="Y274" s="70">
        <f t="shared" ca="1" si="112"/>
        <v>0</v>
      </c>
      <c r="Z274" s="70">
        <f t="shared" ca="1" si="113"/>
        <v>27</v>
      </c>
      <c r="AA274" s="70">
        <f t="shared" ca="1" si="114"/>
        <v>1</v>
      </c>
      <c r="AB274" s="70">
        <f t="shared" ca="1" si="115"/>
        <v>0</v>
      </c>
      <c r="AC274" s="91" t="str">
        <f t="shared" si="116"/>
        <v>810078Black</v>
      </c>
      <c r="AD274" s="91">
        <f t="shared" si="117"/>
        <v>810078</v>
      </c>
      <c r="AE274" s="71" t="str">
        <f>INDEX(ATS!$B:$V,MATCH('2) Order Form'!$V274,ATS!$U:$U,0),7)</f>
        <v>Active</v>
      </c>
    </row>
    <row r="275" spans="1:31" ht="16.5" customHeight="1">
      <c r="A275" s="5" t="s">
        <v>2503</v>
      </c>
      <c r="B275" s="5" t="s">
        <v>80</v>
      </c>
      <c r="C275" s="5">
        <f>INDEX(ATS!$B:$V,MATCH('2) Order Form'!$V275,ATS!$U:$U,0),1)</f>
        <v>810077</v>
      </c>
      <c r="D275" s="5" t="str">
        <f>INDEX(ATS!$B:$V,MATCH('2) Order Form'!$V275,ATS!$U:$U,0),2)</f>
        <v>Volata Earpads</v>
      </c>
      <c r="E275" s="16" t="str">
        <f>INDEX(ATS!$B:$V,MATCH('2) Order Form'!$V275,ATS!$U:$U,0),4)</f>
        <v>BLCK-XS/SM</v>
      </c>
      <c r="F275" s="16" t="str">
        <f>INDEX(ATS!$B:$V,MATCH('2) Order Form'!$V275,ATS!$U:$U,0),5)</f>
        <v>Black</v>
      </c>
      <c r="G275" s="43" t="str">
        <f>INDEX(ATS!$B:$V,MATCH('2) Order Form'!$V275,ATS!$U:$U,0),6)</f>
        <v>XS/SM</v>
      </c>
      <c r="H275" s="43">
        <f>IFERROR(VLOOKUP(C275,EAN!$K:$O,5,FALSE),0)</f>
        <v>1</v>
      </c>
      <c r="I275" s="59">
        <v>0</v>
      </c>
      <c r="J275" s="60">
        <f>IFERROR(VLOOKUP(V275,ATS!$U:$V,2,FALSE),0)</f>
        <v>29</v>
      </c>
      <c r="K275" s="29">
        <f t="shared" si="118"/>
        <v>29</v>
      </c>
      <c r="L275" s="29">
        <f>IFERROR(VLOOKUP(V275,ATS!$U:$W,3,FALSE),0)</f>
        <v>29</v>
      </c>
      <c r="M275" s="29">
        <f t="shared" si="119"/>
        <v>29</v>
      </c>
      <c r="N275" s="61">
        <v>0</v>
      </c>
      <c r="O275" s="62">
        <f t="shared" si="120"/>
        <v>0</v>
      </c>
      <c r="P275" s="63">
        <f>VLOOKUP($C275,Prices!$A$3:$R$1996,MATCH('2) Order Form'!P$8,Prices!$A$2:$R$2,0),FALSE)</f>
        <v>19.5</v>
      </c>
      <c r="Q275" s="64">
        <f>VLOOKUP($C275,Prices!$A$3:$R$1996,MATCH('2) Order Form'!Q$8,Prices!$A$2:$R$2,0),FALSE)</f>
        <v>39</v>
      </c>
      <c r="R275" s="65">
        <f t="shared" si="121"/>
        <v>0</v>
      </c>
      <c r="S275" s="66">
        <f t="shared" si="122"/>
        <v>0</v>
      </c>
      <c r="T275" s="64">
        <f t="shared" si="123"/>
        <v>0</v>
      </c>
      <c r="U275" s="97"/>
      <c r="V275" s="28">
        <v>7048652281531</v>
      </c>
      <c r="W275" s="25"/>
      <c r="X275" s="94">
        <f t="shared" si="111"/>
        <v>0</v>
      </c>
      <c r="Y275" s="70">
        <f t="shared" ca="1" si="112"/>
        <v>0</v>
      </c>
      <c r="Z275" s="70">
        <f t="shared" ca="1" si="113"/>
        <v>28</v>
      </c>
      <c r="AA275" s="70">
        <f t="shared" ca="1" si="114"/>
        <v>1</v>
      </c>
      <c r="AB275" s="70">
        <f t="shared" ca="1" si="115"/>
        <v>0</v>
      </c>
      <c r="AC275" s="91" t="str">
        <f t="shared" si="116"/>
        <v>810077Black</v>
      </c>
      <c r="AD275" s="91">
        <f t="shared" si="117"/>
        <v>810077</v>
      </c>
      <c r="AE275" s="71" t="str">
        <f>INDEX(ATS!$B:$V,MATCH('2) Order Form'!$V275,ATS!$U:$U,0),7)</f>
        <v>Active</v>
      </c>
    </row>
    <row r="276" spans="1:31" ht="16.5" customHeight="1">
      <c r="A276" s="5" t="s">
        <v>2503</v>
      </c>
      <c r="B276" s="5" t="s">
        <v>80</v>
      </c>
      <c r="C276" s="5">
        <f>INDEX(ATS!$B:$V,MATCH('2) Order Form'!$V276,ATS!$U:$U,0),1)</f>
        <v>810077</v>
      </c>
      <c r="D276" s="5" t="str">
        <f>INDEX(ATS!$B:$V,MATCH('2) Order Form'!$V276,ATS!$U:$U,0),2)</f>
        <v>Volata Earpads</v>
      </c>
      <c r="E276" s="16" t="str">
        <f>INDEX(ATS!$B:$V,MATCH('2) Order Form'!$V276,ATS!$U:$U,0),4)</f>
        <v>BLCK-ML</v>
      </c>
      <c r="F276" s="16" t="str">
        <f>INDEX(ATS!$B:$V,MATCH('2) Order Form'!$V276,ATS!$U:$U,0),5)</f>
        <v>Black</v>
      </c>
      <c r="G276" s="43" t="str">
        <f>INDEX(ATS!$B:$V,MATCH('2) Order Form'!$V276,ATS!$U:$U,0),6)</f>
        <v>ML</v>
      </c>
      <c r="H276" s="43">
        <f>IFERROR(VLOOKUP(C276,EAN!$K:$O,5,FALSE),0)</f>
        <v>1</v>
      </c>
      <c r="I276" s="59">
        <v>0</v>
      </c>
      <c r="J276" s="60">
        <f>IFERROR(VLOOKUP(V276,ATS!$U:$V,2,FALSE),0)</f>
        <v>92</v>
      </c>
      <c r="K276" s="29" t="str">
        <f t="shared" si="118"/>
        <v>50+</v>
      </c>
      <c r="L276" s="29">
        <f>IFERROR(VLOOKUP(V276,ATS!$U:$W,3,FALSE),0)</f>
        <v>92</v>
      </c>
      <c r="M276" s="29" t="str">
        <f t="shared" si="119"/>
        <v>50+</v>
      </c>
      <c r="N276" s="61">
        <v>0</v>
      </c>
      <c r="O276" s="62">
        <f t="shared" si="120"/>
        <v>0</v>
      </c>
      <c r="P276" s="63">
        <f>VLOOKUP($C276,Prices!$A$3:$R$1996,MATCH('2) Order Form'!P$8,Prices!$A$2:$R$2,0),FALSE)</f>
        <v>19.5</v>
      </c>
      <c r="Q276" s="64">
        <f>VLOOKUP($C276,Prices!$A$3:$R$1996,MATCH('2) Order Form'!Q$8,Prices!$A$2:$R$2,0),FALSE)</f>
        <v>39</v>
      </c>
      <c r="R276" s="65">
        <f t="shared" si="121"/>
        <v>0</v>
      </c>
      <c r="S276" s="66">
        <f t="shared" si="122"/>
        <v>0</v>
      </c>
      <c r="T276" s="64">
        <f t="shared" si="123"/>
        <v>0</v>
      </c>
      <c r="U276" s="97"/>
      <c r="V276" s="28">
        <v>7048652281524</v>
      </c>
      <c r="W276" s="25"/>
      <c r="X276" s="94">
        <f t="shared" si="111"/>
        <v>0</v>
      </c>
      <c r="Y276" s="70">
        <f t="shared" ca="1" si="112"/>
        <v>0</v>
      </c>
      <c r="Z276" s="70">
        <f t="shared" ca="1" si="113"/>
        <v>28</v>
      </c>
      <c r="AA276" s="70">
        <f t="shared" ca="1" si="114"/>
        <v>0</v>
      </c>
      <c r="AB276" s="70">
        <f t="shared" ca="1" si="115"/>
        <v>0</v>
      </c>
      <c r="AC276" s="91" t="str">
        <f t="shared" si="116"/>
        <v>810077Black</v>
      </c>
      <c r="AD276" s="91">
        <f t="shared" si="117"/>
        <v>810077</v>
      </c>
      <c r="AE276" s="71" t="str">
        <f>INDEX(ATS!$B:$V,MATCH('2) Order Form'!$V276,ATS!$U:$U,0),7)</f>
        <v>Active</v>
      </c>
    </row>
    <row r="277" spans="1:31" ht="16.5" customHeight="1">
      <c r="A277" s="5" t="s">
        <v>2503</v>
      </c>
      <c r="B277" s="5" t="s">
        <v>80</v>
      </c>
      <c r="C277" s="5">
        <f>INDEX(ATS!$B:$V,MATCH('2) Order Form'!$V277,ATS!$U:$U,0),1)</f>
        <v>810077</v>
      </c>
      <c r="D277" s="5" t="str">
        <f>INDEX(ATS!$B:$V,MATCH('2) Order Form'!$V277,ATS!$U:$U,0),2)</f>
        <v>Volata Earpads</v>
      </c>
      <c r="E277" s="16" t="str">
        <f>INDEX(ATS!$B:$V,MATCH('2) Order Form'!$V277,ATS!$U:$U,0),4)</f>
        <v>BLCK-LXL</v>
      </c>
      <c r="F277" s="16" t="str">
        <f>INDEX(ATS!$B:$V,MATCH('2) Order Form'!$V277,ATS!$U:$U,0),5)</f>
        <v>Black</v>
      </c>
      <c r="G277" s="43" t="str">
        <f>INDEX(ATS!$B:$V,MATCH('2) Order Form'!$V277,ATS!$U:$U,0),6)</f>
        <v>LXL</v>
      </c>
      <c r="H277" s="43">
        <f>IFERROR(VLOOKUP(C277,EAN!$K:$O,5,FALSE),0)</f>
        <v>1</v>
      </c>
      <c r="I277" s="59">
        <v>0</v>
      </c>
      <c r="J277" s="60">
        <f>IFERROR(VLOOKUP(V277,ATS!$U:$V,2,FALSE),0)</f>
        <v>27</v>
      </c>
      <c r="K277" s="29">
        <f t="shared" si="118"/>
        <v>27</v>
      </c>
      <c r="L277" s="29">
        <f>IFERROR(VLOOKUP(V277,ATS!$U:$W,3,FALSE),0)</f>
        <v>27</v>
      </c>
      <c r="M277" s="29">
        <f t="shared" si="119"/>
        <v>27</v>
      </c>
      <c r="N277" s="61">
        <v>0</v>
      </c>
      <c r="O277" s="62">
        <f t="shared" si="120"/>
        <v>0</v>
      </c>
      <c r="P277" s="63">
        <f>VLOOKUP($C277,Prices!$A$3:$R$1996,MATCH('2) Order Form'!P$8,Prices!$A$2:$R$2,0),FALSE)</f>
        <v>19.5</v>
      </c>
      <c r="Q277" s="64">
        <f>VLOOKUP($C277,Prices!$A$3:$R$1996,MATCH('2) Order Form'!Q$8,Prices!$A$2:$R$2,0),FALSE)</f>
        <v>39</v>
      </c>
      <c r="R277" s="65">
        <f t="shared" si="121"/>
        <v>0</v>
      </c>
      <c r="S277" s="66">
        <f t="shared" si="122"/>
        <v>0</v>
      </c>
      <c r="T277" s="64">
        <f t="shared" si="123"/>
        <v>0</v>
      </c>
      <c r="U277" s="97"/>
      <c r="V277" s="28">
        <v>7048652281517</v>
      </c>
      <c r="W277" s="25"/>
      <c r="X277" s="94">
        <f t="shared" si="111"/>
        <v>0</v>
      </c>
      <c r="Y277" s="70">
        <f t="shared" ca="1" si="112"/>
        <v>0</v>
      </c>
      <c r="Z277" s="70">
        <f t="shared" ca="1" si="113"/>
        <v>28</v>
      </c>
      <c r="AA277" s="70">
        <f t="shared" ca="1" si="114"/>
        <v>0</v>
      </c>
      <c r="AB277" s="70">
        <f t="shared" ca="1" si="115"/>
        <v>0</v>
      </c>
      <c r="AC277" s="91" t="str">
        <f t="shared" si="116"/>
        <v>810077Black</v>
      </c>
      <c r="AD277" s="91">
        <f t="shared" si="117"/>
        <v>810077</v>
      </c>
      <c r="AE277" s="71" t="str">
        <f>INDEX(ATS!$B:$V,MATCH('2) Order Form'!$V277,ATS!$U:$U,0),7)</f>
        <v>Active</v>
      </c>
    </row>
    <row r="278" spans="1:31" ht="16.5" customHeight="1">
      <c r="A278" s="5" t="s">
        <v>2503</v>
      </c>
      <c r="B278" s="5" t="s">
        <v>80</v>
      </c>
      <c r="C278" s="5">
        <f>INDEX(ATS!$B:$V,MATCH('2) Order Form'!$V278,ATS!$U:$U,0),1)</f>
        <v>810079</v>
      </c>
      <c r="D278" s="5" t="str">
        <f>INDEX(ATS!$B:$V,MATCH('2) Order Form'!$V278,ATS!$U:$U,0),2)</f>
        <v>Volata Chin Guard</v>
      </c>
      <c r="E278" s="16" t="str">
        <f>INDEX(ATS!$B:$V,MATCH('2) Order Form'!$V278,ATS!$U:$U,0),4)</f>
        <v>ADBLK-OS</v>
      </c>
      <c r="F278" s="16" t="str">
        <f>INDEX(ATS!$B:$V,MATCH('2) Order Form'!$V278,ATS!$U:$U,0),5)</f>
        <v>Anodized Black</v>
      </c>
      <c r="G278" s="43" t="str">
        <f>INDEX(ATS!$B:$V,MATCH('2) Order Form'!$V278,ATS!$U:$U,0),6)</f>
        <v>OS</v>
      </c>
      <c r="H278" s="43">
        <f>IFERROR(VLOOKUP(C278,EAN!$K:$O,5,FALSE),0)</f>
        <v>1</v>
      </c>
      <c r="I278" s="59">
        <v>0</v>
      </c>
      <c r="J278" s="60">
        <f>IFERROR(VLOOKUP(V278,ATS!$U:$V,2,FALSE),0)</f>
        <v>0</v>
      </c>
      <c r="K278" s="29" t="str">
        <f t="shared" si="118"/>
        <v>0</v>
      </c>
      <c r="L278" s="29">
        <f>IFERROR(VLOOKUP(V278,ATS!$U:$W,3,FALSE),0)</f>
        <v>0</v>
      </c>
      <c r="M278" s="29" t="str">
        <f t="shared" si="119"/>
        <v>0</v>
      </c>
      <c r="N278" s="61">
        <v>0</v>
      </c>
      <c r="O278" s="62">
        <f t="shared" si="120"/>
        <v>0</v>
      </c>
      <c r="P278" s="63">
        <f>VLOOKUP($C278,Prices!$A$3:$R$1996,MATCH('2) Order Form'!P$8,Prices!$A$2:$R$2,0),FALSE)</f>
        <v>24.5</v>
      </c>
      <c r="Q278" s="64">
        <f>VLOOKUP($C278,Prices!$A$3:$R$1996,MATCH('2) Order Form'!Q$8,Prices!$A$2:$R$2,0),FALSE)</f>
        <v>49</v>
      </c>
      <c r="R278" s="65">
        <f t="shared" si="121"/>
        <v>0</v>
      </c>
      <c r="S278" s="66">
        <f t="shared" si="122"/>
        <v>0</v>
      </c>
      <c r="T278" s="64">
        <f t="shared" si="123"/>
        <v>0</v>
      </c>
      <c r="U278" s="97"/>
      <c r="V278" s="28">
        <v>7048652193919</v>
      </c>
      <c r="W278" s="25"/>
      <c r="X278" s="94">
        <f t="shared" si="111"/>
        <v>0</v>
      </c>
      <c r="Y278" s="70">
        <f t="shared" ca="1" si="112"/>
        <v>0</v>
      </c>
      <c r="Z278" s="70">
        <f t="shared" ca="1" si="113"/>
        <v>29</v>
      </c>
      <c r="AA278" s="70">
        <f t="shared" ca="1" si="114"/>
        <v>1</v>
      </c>
      <c r="AB278" s="70">
        <f t="shared" ca="1" si="115"/>
        <v>1</v>
      </c>
      <c r="AC278" s="91" t="str">
        <f t="shared" si="116"/>
        <v>810079Anodized Black</v>
      </c>
      <c r="AD278" s="91">
        <f t="shared" si="117"/>
        <v>810079</v>
      </c>
      <c r="AE278" s="71" t="str">
        <f>INDEX(ATS!$B:$V,MATCH('2) Order Form'!$V278,ATS!$U:$U,0),7)</f>
        <v>Active</v>
      </c>
    </row>
    <row r="279" spans="1:31" ht="16.5" customHeight="1">
      <c r="A279" s="5" t="s">
        <v>2503</v>
      </c>
      <c r="B279" s="5" t="s">
        <v>80</v>
      </c>
      <c r="C279" s="5">
        <f>INDEX(ATS!$B:$V,MATCH('2) Order Form'!$V279,ATS!$U:$U,0),1)</f>
        <v>810080</v>
      </c>
      <c r="D279" s="5" t="str">
        <f>INDEX(ATS!$B:$V,MATCH('2) Order Form'!$V279,ATS!$U:$U,0),2)</f>
        <v>Volata Chin Guard Cover</v>
      </c>
      <c r="E279" s="16" t="str">
        <f>INDEX(ATS!$B:$V,MATCH('2) Order Form'!$V279,ATS!$U:$U,0),4)</f>
        <v>BLACK-OS</v>
      </c>
      <c r="F279" s="16" t="str">
        <f>INDEX(ATS!$B:$V,MATCH('2) Order Form'!$V279,ATS!$U:$U,0),5)</f>
        <v>Black</v>
      </c>
      <c r="G279" s="43" t="str">
        <f>INDEX(ATS!$B:$V,MATCH('2) Order Form'!$V279,ATS!$U:$U,0),6)</f>
        <v>OS</v>
      </c>
      <c r="H279" s="43">
        <f>IFERROR(VLOOKUP(C279,EAN!$K:$O,5,FALSE),0)</f>
        <v>1</v>
      </c>
      <c r="I279" s="59">
        <v>0</v>
      </c>
      <c r="J279" s="60">
        <f>IFERROR(VLOOKUP(V279,ATS!$U:$V,2,FALSE),0)</f>
        <v>-2</v>
      </c>
      <c r="K279" s="29" t="str">
        <f t="shared" si="118"/>
        <v>0</v>
      </c>
      <c r="L279" s="29">
        <f>IFERROR(VLOOKUP(V279,ATS!$U:$W,3,FALSE),0)</f>
        <v>-2</v>
      </c>
      <c r="M279" s="29" t="str">
        <f t="shared" si="119"/>
        <v>0</v>
      </c>
      <c r="N279" s="61">
        <v>0</v>
      </c>
      <c r="O279" s="62">
        <f t="shared" si="120"/>
        <v>0</v>
      </c>
      <c r="P279" s="63">
        <f>VLOOKUP($C279,Prices!$A$3:$R$1996,MATCH('2) Order Form'!P$8,Prices!$A$2:$R$2,0),FALSE)</f>
        <v>5</v>
      </c>
      <c r="Q279" s="64">
        <f>VLOOKUP($C279,Prices!$A$3:$R$1996,MATCH('2) Order Form'!Q$8,Prices!$A$2:$R$2,0),FALSE)</f>
        <v>10</v>
      </c>
      <c r="R279" s="65">
        <f t="shared" si="121"/>
        <v>0</v>
      </c>
      <c r="S279" s="66">
        <f t="shared" si="122"/>
        <v>0</v>
      </c>
      <c r="T279" s="64">
        <f t="shared" si="123"/>
        <v>0</v>
      </c>
      <c r="U279" s="97"/>
      <c r="V279" s="28">
        <v>7048652194114</v>
      </c>
      <c r="W279" s="25"/>
      <c r="X279" s="94">
        <f t="shared" si="111"/>
        <v>0</v>
      </c>
      <c r="Y279" s="70">
        <f t="shared" ca="1" si="112"/>
        <v>0</v>
      </c>
      <c r="Z279" s="70">
        <f t="shared" ca="1" si="113"/>
        <v>30</v>
      </c>
      <c r="AA279" s="70">
        <f t="shared" ca="1" si="114"/>
        <v>1</v>
      </c>
      <c r="AB279" s="70">
        <f t="shared" ca="1" si="115"/>
        <v>1</v>
      </c>
      <c r="AC279" s="91" t="str">
        <f t="shared" si="116"/>
        <v>810080Black</v>
      </c>
      <c r="AD279" s="91">
        <f t="shared" si="117"/>
        <v>810080</v>
      </c>
      <c r="AE279" s="71" t="str">
        <f>INDEX(ATS!$B:$V,MATCH('2) Order Form'!$V279,ATS!$U:$U,0),7)</f>
        <v>Active</v>
      </c>
    </row>
    <row r="280" spans="1:31" ht="16.5" customHeight="1">
      <c r="A280" s="5" t="s">
        <v>2503</v>
      </c>
      <c r="B280" s="5" t="s">
        <v>80</v>
      </c>
      <c r="C280" s="5">
        <f>INDEX(ATS!$B:$V,MATCH('2) Order Form'!$V280,ATS!$U:$U,0),1)</f>
        <v>810080</v>
      </c>
      <c r="D280" s="5" t="str">
        <f>INDEX(ATS!$B:$V,MATCH('2) Order Form'!$V280,ATS!$U:$U,0),2)</f>
        <v>Volata Chin Guard Cover</v>
      </c>
      <c r="E280" s="16" t="str">
        <f>INDEX(ATS!$B:$V,MATCH('2) Order Form'!$V280,ATS!$U:$U,0),4)</f>
        <v>MTURQ-OS</v>
      </c>
      <c r="F280" s="16" t="str">
        <f>INDEX(ATS!$B:$V,MATCH('2) Order Form'!$V280,ATS!$U:$U,0),5)</f>
        <v>Misty Turquoise</v>
      </c>
      <c r="G280" s="43" t="str">
        <f>INDEX(ATS!$B:$V,MATCH('2) Order Form'!$V280,ATS!$U:$U,0),6)</f>
        <v>OS</v>
      </c>
      <c r="H280" s="43">
        <f>IFERROR(VLOOKUP(C280,EAN!$K:$O,5,FALSE),0)</f>
        <v>1</v>
      </c>
      <c r="I280" s="59">
        <v>0</v>
      </c>
      <c r="J280" s="60">
        <f>IFERROR(VLOOKUP(V280,ATS!$U:$V,2,FALSE),0)</f>
        <v>7</v>
      </c>
      <c r="K280" s="29">
        <f t="shared" si="118"/>
        <v>7</v>
      </c>
      <c r="L280" s="29">
        <f>IFERROR(VLOOKUP(V280,ATS!$U:$W,3,FALSE),0)</f>
        <v>7</v>
      </c>
      <c r="M280" s="29">
        <f t="shared" si="119"/>
        <v>7</v>
      </c>
      <c r="N280" s="61">
        <v>0</v>
      </c>
      <c r="O280" s="62">
        <f t="shared" si="120"/>
        <v>0</v>
      </c>
      <c r="P280" s="63">
        <f>VLOOKUP($C280,Prices!$A$3:$R$1996,MATCH('2) Order Form'!P$8,Prices!$A$2:$R$2,0),FALSE)</f>
        <v>5</v>
      </c>
      <c r="Q280" s="64">
        <f>VLOOKUP($C280,Prices!$A$3:$R$1996,MATCH('2) Order Form'!Q$8,Prices!$A$2:$R$2,0),FALSE)</f>
        <v>10</v>
      </c>
      <c r="R280" s="65">
        <f t="shared" si="121"/>
        <v>0</v>
      </c>
      <c r="S280" s="66">
        <f t="shared" si="122"/>
        <v>0</v>
      </c>
      <c r="T280" s="64">
        <f t="shared" si="123"/>
        <v>0</v>
      </c>
      <c r="U280" s="97"/>
      <c r="V280" s="28">
        <v>7048652965813</v>
      </c>
      <c r="W280" s="25"/>
      <c r="X280" s="94">
        <f t="shared" si="111"/>
        <v>0</v>
      </c>
      <c r="Y280" s="70">
        <f t="shared" ca="1" si="112"/>
        <v>0</v>
      </c>
      <c r="Z280" s="70">
        <f t="shared" ca="1" si="113"/>
        <v>30</v>
      </c>
      <c r="AA280" s="70">
        <f t="shared" ca="1" si="114"/>
        <v>0</v>
      </c>
      <c r="AB280" s="70">
        <f t="shared" ca="1" si="115"/>
        <v>1</v>
      </c>
      <c r="AC280" s="91" t="str">
        <f t="shared" si="116"/>
        <v>810080Misty Turquoise</v>
      </c>
      <c r="AD280" s="91">
        <f t="shared" si="117"/>
        <v>810080</v>
      </c>
      <c r="AE280" s="71" t="str">
        <f>INDEX(ATS!$B:$V,MATCH('2) Order Form'!$V280,ATS!$U:$U,0),7)</f>
        <v>Stock</v>
      </c>
    </row>
    <row r="281" spans="1:31" ht="16.5" customHeight="1">
      <c r="A281" s="5" t="s">
        <v>2503</v>
      </c>
      <c r="B281" s="5" t="s">
        <v>80</v>
      </c>
      <c r="C281" s="5">
        <f>INDEX(ATS!$B:$V,MATCH('2) Order Form'!$V281,ATS!$U:$U,0),1)</f>
        <v>810080</v>
      </c>
      <c r="D281" s="5" t="str">
        <f>INDEX(ATS!$B:$V,MATCH('2) Order Form'!$V281,ATS!$U:$U,0),2)</f>
        <v>Volata Chin Guard Cover</v>
      </c>
      <c r="E281" s="16" t="str">
        <f>INDEX(ATS!$B:$V,MATCH('2) Order Form'!$V281,ATS!$U:$U,0),4)</f>
        <v>PANTH-OS</v>
      </c>
      <c r="F281" s="16" t="str">
        <f>INDEX(ATS!$B:$V,MATCH('2) Order Form'!$V281,ATS!$U:$U,0),5)</f>
        <v>Panther</v>
      </c>
      <c r="G281" s="43" t="str">
        <f>INDEX(ATS!$B:$V,MATCH('2) Order Form'!$V281,ATS!$U:$U,0),6)</f>
        <v>OS</v>
      </c>
      <c r="H281" s="43">
        <f>IFERROR(VLOOKUP(C281,EAN!$K:$O,5,FALSE),0)</f>
        <v>1</v>
      </c>
      <c r="I281" s="59">
        <v>0</v>
      </c>
      <c r="J281" s="60">
        <f>IFERROR(VLOOKUP(V281,ATS!$U:$V,2,FALSE),0)</f>
        <v>8</v>
      </c>
      <c r="K281" s="29">
        <f t="shared" si="118"/>
        <v>8</v>
      </c>
      <c r="L281" s="29">
        <f>IFERROR(VLOOKUP(V281,ATS!$U:$W,3,FALSE),0)</f>
        <v>8</v>
      </c>
      <c r="M281" s="29">
        <f t="shared" si="119"/>
        <v>8</v>
      </c>
      <c r="N281" s="61">
        <v>0</v>
      </c>
      <c r="O281" s="62">
        <f t="shared" si="120"/>
        <v>0</v>
      </c>
      <c r="P281" s="63">
        <f>VLOOKUP($C281,Prices!$A$3:$R$1996,MATCH('2) Order Form'!P$8,Prices!$A$2:$R$2,0),FALSE)</f>
        <v>5</v>
      </c>
      <c r="Q281" s="64">
        <f>VLOOKUP($C281,Prices!$A$3:$R$1996,MATCH('2) Order Form'!Q$8,Prices!$A$2:$R$2,0),FALSE)</f>
        <v>10</v>
      </c>
      <c r="R281" s="65">
        <f t="shared" si="121"/>
        <v>0</v>
      </c>
      <c r="S281" s="66">
        <f t="shared" si="122"/>
        <v>0</v>
      </c>
      <c r="T281" s="64">
        <f t="shared" si="123"/>
        <v>0</v>
      </c>
      <c r="U281" s="97"/>
      <c r="V281" s="28">
        <v>7048652965820</v>
      </c>
      <c r="W281" s="25"/>
      <c r="X281" s="94">
        <f t="shared" si="111"/>
        <v>0</v>
      </c>
      <c r="Y281" s="70">
        <f t="shared" ca="1" si="112"/>
        <v>0</v>
      </c>
      <c r="Z281" s="70">
        <f t="shared" ca="1" si="113"/>
        <v>30</v>
      </c>
      <c r="AA281" s="70">
        <f t="shared" ca="1" si="114"/>
        <v>0</v>
      </c>
      <c r="AB281" s="70">
        <f t="shared" ca="1" si="115"/>
        <v>1</v>
      </c>
      <c r="AC281" s="91" t="str">
        <f t="shared" si="116"/>
        <v>810080Panther</v>
      </c>
      <c r="AD281" s="91">
        <f t="shared" si="117"/>
        <v>810080</v>
      </c>
      <c r="AE281" s="71" t="str">
        <f>INDEX(ATS!$B:$V,MATCH('2) Order Form'!$V281,ATS!$U:$U,0),7)</f>
        <v>Stock</v>
      </c>
    </row>
    <row r="282" spans="1:31" ht="16.5" customHeight="1">
      <c r="A282" s="5" t="s">
        <v>2503</v>
      </c>
      <c r="B282" s="5" t="s">
        <v>80</v>
      </c>
      <c r="C282" s="5">
        <f>INDEX(ATS!$B:$V,MATCH('2) Order Form'!$V282,ATS!$U:$U,0),1)</f>
        <v>810080</v>
      </c>
      <c r="D282" s="5" t="str">
        <f>INDEX(ATS!$B:$V,MATCH('2) Order Form'!$V282,ATS!$U:$U,0),2)</f>
        <v>Volata Chin Guard Cover</v>
      </c>
      <c r="E282" s="16" t="str">
        <f>INDEX(ATS!$B:$V,MATCH('2) Order Form'!$V282,ATS!$U:$U,0),4)</f>
        <v>WHITE-OS</v>
      </c>
      <c r="F282" s="16" t="str">
        <f>INDEX(ATS!$B:$V,MATCH('2) Order Form'!$V282,ATS!$U:$U,0),5)</f>
        <v>White</v>
      </c>
      <c r="G282" s="43" t="str">
        <f>INDEX(ATS!$B:$V,MATCH('2) Order Form'!$V282,ATS!$U:$U,0),6)</f>
        <v>OS</v>
      </c>
      <c r="H282" s="43">
        <f>IFERROR(VLOOKUP(C282,EAN!$K:$O,5,FALSE),0)</f>
        <v>1</v>
      </c>
      <c r="I282" s="59">
        <v>0</v>
      </c>
      <c r="J282" s="60">
        <f>IFERROR(VLOOKUP(V282,ATS!$U:$V,2,FALSE),0)</f>
        <v>0</v>
      </c>
      <c r="K282" s="29" t="str">
        <f t="shared" si="118"/>
        <v>0</v>
      </c>
      <c r="L282" s="29">
        <f>IFERROR(VLOOKUP(V282,ATS!$U:$W,3,FALSE),0)</f>
        <v>0</v>
      </c>
      <c r="M282" s="29" t="str">
        <f t="shared" si="119"/>
        <v>0</v>
      </c>
      <c r="N282" s="61">
        <v>0</v>
      </c>
      <c r="O282" s="62">
        <f t="shared" si="120"/>
        <v>0</v>
      </c>
      <c r="P282" s="63">
        <f>VLOOKUP($C282,Prices!$A$3:$R$1996,MATCH('2) Order Form'!P$8,Prices!$A$2:$R$2,0),FALSE)</f>
        <v>5</v>
      </c>
      <c r="Q282" s="64">
        <f>VLOOKUP($C282,Prices!$A$3:$R$1996,MATCH('2) Order Form'!Q$8,Prices!$A$2:$R$2,0),FALSE)</f>
        <v>10</v>
      </c>
      <c r="R282" s="65">
        <f t="shared" si="121"/>
        <v>0</v>
      </c>
      <c r="S282" s="66">
        <f t="shared" si="122"/>
        <v>0</v>
      </c>
      <c r="T282" s="64">
        <f t="shared" si="123"/>
        <v>0</v>
      </c>
      <c r="U282" s="97"/>
      <c r="V282" s="28">
        <v>7048652714381</v>
      </c>
      <c r="W282" s="25"/>
      <c r="X282" s="94">
        <f t="shared" si="111"/>
        <v>0</v>
      </c>
      <c r="Y282" s="70">
        <f t="shared" ca="1" si="112"/>
        <v>0</v>
      </c>
      <c r="Z282" s="70">
        <f t="shared" ca="1" si="113"/>
        <v>30</v>
      </c>
      <c r="AA282" s="70">
        <f t="shared" ca="1" si="114"/>
        <v>0</v>
      </c>
      <c r="AB282" s="70">
        <f t="shared" ca="1" si="115"/>
        <v>1</v>
      </c>
      <c r="AC282" s="91" t="str">
        <f t="shared" si="116"/>
        <v>810080White</v>
      </c>
      <c r="AD282" s="91">
        <f t="shared" si="117"/>
        <v>810080</v>
      </c>
      <c r="AE282" s="71" t="str">
        <f>INDEX(ATS!$B:$V,MATCH('2) Order Form'!$V282,ATS!$U:$U,0),7)</f>
        <v>Active</v>
      </c>
    </row>
    <row r="283" spans="1:31" ht="16.5" customHeight="1">
      <c r="A283" s="5" t="s">
        <v>2503</v>
      </c>
      <c r="B283" s="5" t="s">
        <v>80</v>
      </c>
      <c r="C283" s="5">
        <f>INDEX(ATS!$B:$V,MATCH('2) Order Form'!$V283,ATS!$U:$U,0),1)</f>
        <v>810125</v>
      </c>
      <c r="D283" s="5" t="str">
        <f>INDEX(ATS!$B:$V,MATCH('2) Order Form'!$V283,ATS!$U:$U,0),2)</f>
        <v xml:space="preserve">Trooper 2Vi SL Chin Guard Titanium </v>
      </c>
      <c r="E283" s="16" t="str">
        <f>INDEX(ATS!$B:$V,MATCH('2) Order Form'!$V283,ATS!$U:$U,0),4)</f>
        <v>TITAN-OS</v>
      </c>
      <c r="F283" s="16" t="str">
        <f>INDEX(ATS!$B:$V,MATCH('2) Order Form'!$V283,ATS!$U:$U,0),5)</f>
        <v xml:space="preserve">Titanium </v>
      </c>
      <c r="G283" s="43" t="str">
        <f>INDEX(ATS!$B:$V,MATCH('2) Order Form'!$V283,ATS!$U:$U,0),6)</f>
        <v>OS</v>
      </c>
      <c r="H283" s="43">
        <f>IFERROR(VLOOKUP(C283,EAN!$K:$O,5,FALSE),0)</f>
        <v>1</v>
      </c>
      <c r="I283" s="59">
        <v>0</v>
      </c>
      <c r="J283" s="60">
        <f>IFERROR(VLOOKUP(V283,ATS!$U:$V,2,FALSE),0)</f>
        <v>104</v>
      </c>
      <c r="K283" s="29" t="str">
        <f t="shared" si="118"/>
        <v>50+</v>
      </c>
      <c r="L283" s="29">
        <f>IFERROR(VLOOKUP(V283,ATS!$U:$W,3,FALSE),0)</f>
        <v>104</v>
      </c>
      <c r="M283" s="29" t="str">
        <f t="shared" si="119"/>
        <v>50+</v>
      </c>
      <c r="N283" s="61">
        <v>0</v>
      </c>
      <c r="O283" s="62">
        <f t="shared" si="120"/>
        <v>0</v>
      </c>
      <c r="P283" s="63">
        <f>VLOOKUP($C283,Prices!$A$3:$R$1996,MATCH('2) Order Form'!P$8,Prices!$A$2:$R$2,0),FALSE)</f>
        <v>35</v>
      </c>
      <c r="Q283" s="64">
        <f>VLOOKUP($C283,Prices!$A$3:$R$1996,MATCH('2) Order Form'!Q$8,Prices!$A$2:$R$2,0),FALSE)</f>
        <v>69</v>
      </c>
      <c r="R283" s="65">
        <f t="shared" si="121"/>
        <v>0</v>
      </c>
      <c r="S283" s="66">
        <f t="shared" si="122"/>
        <v>0</v>
      </c>
      <c r="T283" s="64">
        <f t="shared" si="123"/>
        <v>0</v>
      </c>
      <c r="U283" s="97"/>
      <c r="V283" s="28">
        <v>7048652712943</v>
      </c>
      <c r="W283" s="25"/>
      <c r="X283" s="94">
        <f t="shared" si="111"/>
        <v>0</v>
      </c>
      <c r="Y283" s="70">
        <f t="shared" ca="1" si="112"/>
        <v>0</v>
      </c>
      <c r="Z283" s="70">
        <f t="shared" ca="1" si="113"/>
        <v>31</v>
      </c>
      <c r="AA283" s="70">
        <f t="shared" ca="1" si="114"/>
        <v>1</v>
      </c>
      <c r="AB283" s="70">
        <f t="shared" ca="1" si="115"/>
        <v>1</v>
      </c>
      <c r="AC283" s="91" t="str">
        <f t="shared" si="116"/>
        <v xml:space="preserve">810125Titanium </v>
      </c>
      <c r="AD283" s="91">
        <f t="shared" si="117"/>
        <v>810125</v>
      </c>
      <c r="AE283" s="71" t="str">
        <f>INDEX(ATS!$B:$V,MATCH('2) Order Form'!$V283,ATS!$U:$U,0),7)</f>
        <v>Active</v>
      </c>
    </row>
    <row r="284" spans="1:31" ht="16.5" customHeight="1">
      <c r="A284" s="5" t="s">
        <v>2503</v>
      </c>
      <c r="B284" s="5" t="s">
        <v>80</v>
      </c>
      <c r="C284" s="5">
        <f>INDEX(ATS!$B:$V,MATCH('2) Order Form'!$V284,ATS!$U:$U,0),1)</f>
        <v>810124</v>
      </c>
      <c r="D284" s="5" t="str">
        <f>INDEX(ATS!$B:$V,MATCH('2) Order Form'!$V284,ATS!$U:$U,0),2)</f>
        <v>Trooper 2Vi SL Chin Guard</v>
      </c>
      <c r="E284" s="16" t="str">
        <f>INDEX(ATS!$B:$V,MATCH('2) Order Form'!$V284,ATS!$U:$U,0),4)</f>
        <v>BLACK-OS</v>
      </c>
      <c r="F284" s="16" t="str">
        <f>INDEX(ATS!$B:$V,MATCH('2) Order Form'!$V284,ATS!$U:$U,0),5)</f>
        <v>Black</v>
      </c>
      <c r="G284" s="43" t="str">
        <f>INDEX(ATS!$B:$V,MATCH('2) Order Form'!$V284,ATS!$U:$U,0),6)</f>
        <v>OS</v>
      </c>
      <c r="H284" s="43">
        <f>IFERROR(VLOOKUP(C284,EAN!$K:$O,5,FALSE),0)</f>
        <v>1</v>
      </c>
      <c r="I284" s="59">
        <v>0</v>
      </c>
      <c r="J284" s="60">
        <f>IFERROR(VLOOKUP(V284,ATS!$U:$V,2,FALSE),0)</f>
        <v>0</v>
      </c>
      <c r="K284" s="29" t="str">
        <f t="shared" si="118"/>
        <v>0</v>
      </c>
      <c r="L284" s="29">
        <f>IFERROR(VLOOKUP(V284,ATS!$U:$W,3,FALSE),0)</f>
        <v>0</v>
      </c>
      <c r="M284" s="29" t="str">
        <f t="shared" si="119"/>
        <v>0</v>
      </c>
      <c r="N284" s="61">
        <v>0</v>
      </c>
      <c r="O284" s="62">
        <f t="shared" si="120"/>
        <v>0</v>
      </c>
      <c r="P284" s="63">
        <f>VLOOKUP($C284,Prices!$A$3:$R$1996,MATCH('2) Order Form'!P$8,Prices!$A$2:$R$2,0),FALSE)</f>
        <v>24.5</v>
      </c>
      <c r="Q284" s="64">
        <f>VLOOKUP($C284,Prices!$A$3:$R$1996,MATCH('2) Order Form'!Q$8,Prices!$A$2:$R$2,0),FALSE)</f>
        <v>49</v>
      </c>
      <c r="R284" s="65">
        <f t="shared" si="121"/>
        <v>0</v>
      </c>
      <c r="S284" s="66">
        <f t="shared" si="122"/>
        <v>0</v>
      </c>
      <c r="T284" s="64">
        <f t="shared" si="123"/>
        <v>0</v>
      </c>
      <c r="U284" s="97"/>
      <c r="V284" s="28">
        <v>7048652712950</v>
      </c>
      <c r="W284" s="25"/>
      <c r="X284" s="94">
        <f t="shared" si="111"/>
        <v>0</v>
      </c>
      <c r="Y284" s="70">
        <f t="shared" ca="1" si="112"/>
        <v>0</v>
      </c>
      <c r="Z284" s="70">
        <f t="shared" ca="1" si="113"/>
        <v>32</v>
      </c>
      <c r="AA284" s="70">
        <f t="shared" ca="1" si="114"/>
        <v>1</v>
      </c>
      <c r="AB284" s="70">
        <f t="shared" ca="1" si="115"/>
        <v>1</v>
      </c>
      <c r="AC284" s="91" t="str">
        <f t="shared" si="116"/>
        <v>810124Black</v>
      </c>
      <c r="AD284" s="91">
        <f t="shared" si="117"/>
        <v>810124</v>
      </c>
      <c r="AE284" s="71" t="str">
        <f>INDEX(ATS!$B:$V,MATCH('2) Order Form'!$V284,ATS!$U:$U,0),7)</f>
        <v>Active</v>
      </c>
    </row>
    <row r="285" spans="1:31" ht="16.5" customHeight="1">
      <c r="A285" s="103">
        <v>2</v>
      </c>
      <c r="B285" s="5" t="s">
        <v>14</v>
      </c>
      <c r="C285" s="5">
        <f>INDEX(ATS!$B:$V,MATCH('2) Order Form'!$V285,ATS!$U:$U,0),1)</f>
        <v>835000</v>
      </c>
      <c r="D285" s="5" t="str">
        <f>INDEX(ATS!$B:$V,MATCH('2) Order Form'!$V285,ATS!$U:$U,0),2)</f>
        <v>Back Protector Vest M</v>
      </c>
      <c r="E285" s="16" t="str">
        <f>INDEX(ATS!$B:$V,MATCH('2) Order Form'!$V285,ATS!$U:$U,0),4)</f>
        <v>TEBLK-S</v>
      </c>
      <c r="F285" s="16" t="str">
        <f>INDEX(ATS!$B:$V,MATCH('2) Order Form'!$V285,ATS!$U:$U,0),5)</f>
        <v>True Black</v>
      </c>
      <c r="G285" s="43" t="str">
        <f>INDEX(ATS!$B:$V,MATCH('2) Order Form'!$V285,ATS!$U:$U,0),6)</f>
        <v>S</v>
      </c>
      <c r="H285" s="43">
        <f>IFERROR(VLOOKUP(C285,EAN!$K:$O,5,FALSE),0)</f>
        <v>1</v>
      </c>
      <c r="I285" s="59">
        <v>0</v>
      </c>
      <c r="J285" s="60">
        <f>IFERROR(VLOOKUP(V285,ATS!$U:$V,2,FALSE),0)</f>
        <v>8</v>
      </c>
      <c r="K285" s="29">
        <f t="shared" ref="K285:K301" si="128">IF(J285=99999,"OPEN",IF(J285&gt;50,"50+",IF(J285&lt;=0,"0",J285)))</f>
        <v>8</v>
      </c>
      <c r="L285" s="29">
        <f>IFERROR(VLOOKUP(V285,ATS!$U:$W,3,FALSE),0)</f>
        <v>8</v>
      </c>
      <c r="M285" s="29">
        <f t="shared" ref="M285:M301" si="129">IF(L285=99999,"OPEN",IF(L285&gt;50,"50+",IF(L285&lt;=0,"0",L285)))</f>
        <v>8</v>
      </c>
      <c r="N285" s="61">
        <v>0</v>
      </c>
      <c r="O285" s="62">
        <f t="shared" ref="O285" si="130">IF(N285&lt;&gt;0,N285,$P$5)</f>
        <v>0</v>
      </c>
      <c r="P285" s="63">
        <f>VLOOKUP($C285,Prices!$A$3:$R$1996,MATCH('2) Order Form'!P$8,Prices!$A$2:$R$2,0),FALSE)</f>
        <v>85</v>
      </c>
      <c r="Q285" s="64">
        <f>VLOOKUP($C285,Prices!$A$3:$R$1996,MATCH('2) Order Form'!Q$8,Prices!$A$2:$R$2,0),FALSE)</f>
        <v>169</v>
      </c>
      <c r="R285" s="65">
        <f t="shared" ref="R285:R300" si="131">I285*P285</f>
        <v>0</v>
      </c>
      <c r="S285" s="66">
        <f t="shared" ref="S285:S300" si="132">R285*O285</f>
        <v>0</v>
      </c>
      <c r="T285" s="64">
        <f t="shared" ref="T285:T300" si="133">R285-S285</f>
        <v>0</v>
      </c>
      <c r="U285" s="97"/>
      <c r="V285" s="28">
        <v>7048652227867</v>
      </c>
      <c r="W285" s="104"/>
      <c r="X285" s="94">
        <f t="shared" si="111"/>
        <v>0</v>
      </c>
      <c r="Y285" s="70">
        <f t="shared" ca="1" si="112"/>
        <v>1</v>
      </c>
      <c r="Z285" s="70">
        <f t="shared" ca="1" si="113"/>
        <v>33</v>
      </c>
      <c r="AA285" s="70">
        <f t="shared" ca="1" si="114"/>
        <v>1</v>
      </c>
      <c r="AB285" s="70">
        <f t="shared" ca="1" si="115"/>
        <v>1</v>
      </c>
      <c r="AC285" s="91" t="str">
        <f t="shared" si="116"/>
        <v>835000True Black</v>
      </c>
      <c r="AD285" s="91">
        <f t="shared" si="117"/>
        <v>835000</v>
      </c>
      <c r="AE285" s="71" t="str">
        <f>INDEX(ATS!$B:$V,MATCH('2) Order Form'!$V285,ATS!$U:$U,0),7)</f>
        <v>Active</v>
      </c>
    </row>
    <row r="286" spans="1:31" ht="16.5" customHeight="1">
      <c r="A286" s="5">
        <v>2</v>
      </c>
      <c r="B286" s="5" t="s">
        <v>14</v>
      </c>
      <c r="C286" s="5">
        <f>INDEX(ATS!$B:$V,MATCH('2) Order Form'!$V286,ATS!$U:$U,0),1)</f>
        <v>835000</v>
      </c>
      <c r="D286" s="5" t="str">
        <f>INDEX(ATS!$B:$V,MATCH('2) Order Form'!$V286,ATS!$U:$U,0),2)</f>
        <v>Back Protector Vest M</v>
      </c>
      <c r="E286" s="16" t="str">
        <f>INDEX(ATS!$B:$V,MATCH('2) Order Form'!$V286,ATS!$U:$U,0),4)</f>
        <v>TEBLK-M</v>
      </c>
      <c r="F286" s="16" t="str">
        <f>INDEX(ATS!$B:$V,MATCH('2) Order Form'!$V286,ATS!$U:$U,0),5)</f>
        <v>True Black</v>
      </c>
      <c r="G286" s="43" t="str">
        <f>INDEX(ATS!$B:$V,MATCH('2) Order Form'!$V286,ATS!$U:$U,0),6)</f>
        <v>M</v>
      </c>
      <c r="H286" s="43">
        <f>IFERROR(VLOOKUP(C286,EAN!$K:$O,5,FALSE),0)</f>
        <v>1</v>
      </c>
      <c r="I286" s="59">
        <v>0</v>
      </c>
      <c r="J286" s="60">
        <f>IFERROR(VLOOKUP(V286,ATS!$U:$V,2,FALSE),0)</f>
        <v>0</v>
      </c>
      <c r="K286" s="29" t="str">
        <f t="shared" si="128"/>
        <v>0</v>
      </c>
      <c r="L286" s="29">
        <f>IFERROR(VLOOKUP(V286,ATS!$U:$W,3,FALSE),0)</f>
        <v>0</v>
      </c>
      <c r="M286" s="29" t="str">
        <f t="shared" si="129"/>
        <v>0</v>
      </c>
      <c r="N286" s="61">
        <v>0</v>
      </c>
      <c r="O286" s="62">
        <f t="shared" ref="O286:O287" si="134">IF(N286&lt;&gt;0,N286,$P$5)</f>
        <v>0</v>
      </c>
      <c r="P286" s="63">
        <f>VLOOKUP($C286,Prices!$A$3:$R$1996,MATCH('2) Order Form'!P$8,Prices!$A$2:$R$2,0),FALSE)</f>
        <v>85</v>
      </c>
      <c r="Q286" s="64">
        <f>VLOOKUP($C286,Prices!$A$3:$R$1996,MATCH('2) Order Form'!Q$8,Prices!$A$2:$R$2,0),FALSE)</f>
        <v>169</v>
      </c>
      <c r="R286" s="65">
        <f t="shared" si="131"/>
        <v>0</v>
      </c>
      <c r="S286" s="66">
        <f t="shared" si="132"/>
        <v>0</v>
      </c>
      <c r="T286" s="64">
        <f t="shared" si="133"/>
        <v>0</v>
      </c>
      <c r="U286" s="97"/>
      <c r="V286" s="28">
        <v>7048652194565</v>
      </c>
      <c r="W286" s="25"/>
      <c r="X286" s="94">
        <f t="shared" si="111"/>
        <v>0</v>
      </c>
      <c r="Y286" s="70">
        <f t="shared" ca="1" si="112"/>
        <v>0</v>
      </c>
      <c r="Z286" s="70">
        <f t="shared" ca="1" si="113"/>
        <v>33</v>
      </c>
      <c r="AA286" s="70">
        <f t="shared" ca="1" si="114"/>
        <v>0</v>
      </c>
      <c r="AB286" s="70">
        <f t="shared" ca="1" si="115"/>
        <v>0</v>
      </c>
      <c r="AC286" s="91" t="str">
        <f t="shared" si="116"/>
        <v>835000True Black</v>
      </c>
      <c r="AD286" s="91">
        <f t="shared" si="117"/>
        <v>835000</v>
      </c>
      <c r="AE286" s="71" t="str">
        <f>INDEX(ATS!$B:$V,MATCH('2) Order Form'!$V286,ATS!$U:$U,0),7)</f>
        <v>Active</v>
      </c>
    </row>
    <row r="287" spans="1:31" ht="16.5" customHeight="1">
      <c r="A287" s="5">
        <v>2</v>
      </c>
      <c r="B287" s="5" t="s">
        <v>14</v>
      </c>
      <c r="C287" s="5">
        <f>INDEX(ATS!$B:$V,MATCH('2) Order Form'!$V287,ATS!$U:$U,0),1)</f>
        <v>835000</v>
      </c>
      <c r="D287" s="5" t="str">
        <f>INDEX(ATS!$B:$V,MATCH('2) Order Form'!$V287,ATS!$U:$U,0),2)</f>
        <v>Back Protector Vest M</v>
      </c>
      <c r="E287" s="16" t="str">
        <f>INDEX(ATS!$B:$V,MATCH('2) Order Form'!$V287,ATS!$U:$U,0),4)</f>
        <v>TEBLK-L</v>
      </c>
      <c r="F287" s="16" t="str">
        <f>INDEX(ATS!$B:$V,MATCH('2) Order Form'!$V287,ATS!$U:$U,0),5)</f>
        <v>True Black</v>
      </c>
      <c r="G287" s="43" t="str">
        <f>INDEX(ATS!$B:$V,MATCH('2) Order Form'!$V287,ATS!$U:$U,0),6)</f>
        <v>L</v>
      </c>
      <c r="H287" s="43">
        <f>IFERROR(VLOOKUP(C287,EAN!$K:$O,5,FALSE),0)</f>
        <v>1</v>
      </c>
      <c r="I287" s="59">
        <v>0</v>
      </c>
      <c r="J287" s="60">
        <f>IFERROR(VLOOKUP(V287,ATS!$U:$V,2,FALSE),0)</f>
        <v>0</v>
      </c>
      <c r="K287" s="29" t="str">
        <f t="shared" si="128"/>
        <v>0</v>
      </c>
      <c r="L287" s="29">
        <f>IFERROR(VLOOKUP(V287,ATS!$U:$W,3,FALSE),0)</f>
        <v>0</v>
      </c>
      <c r="M287" s="29" t="str">
        <f t="shared" si="129"/>
        <v>0</v>
      </c>
      <c r="N287" s="61">
        <v>0</v>
      </c>
      <c r="O287" s="62">
        <f t="shared" si="134"/>
        <v>0</v>
      </c>
      <c r="P287" s="63">
        <f>VLOOKUP($C287,Prices!$A$3:$R$1996,MATCH('2) Order Form'!P$8,Prices!$A$2:$R$2,0),FALSE)</f>
        <v>85</v>
      </c>
      <c r="Q287" s="64">
        <f>VLOOKUP($C287,Prices!$A$3:$R$1996,MATCH('2) Order Form'!Q$8,Prices!$A$2:$R$2,0),FALSE)</f>
        <v>169</v>
      </c>
      <c r="R287" s="65">
        <f t="shared" si="131"/>
        <v>0</v>
      </c>
      <c r="S287" s="66">
        <f t="shared" si="132"/>
        <v>0</v>
      </c>
      <c r="T287" s="64">
        <f t="shared" si="133"/>
        <v>0</v>
      </c>
      <c r="U287" s="97"/>
      <c r="V287" s="28">
        <v>7048652194558</v>
      </c>
      <c r="W287" s="25"/>
      <c r="X287" s="94">
        <f t="shared" si="111"/>
        <v>0</v>
      </c>
      <c r="Y287" s="70">
        <f t="shared" ca="1" si="112"/>
        <v>0</v>
      </c>
      <c r="Z287" s="70">
        <f t="shared" ca="1" si="113"/>
        <v>33</v>
      </c>
      <c r="AA287" s="70">
        <f t="shared" ca="1" si="114"/>
        <v>0</v>
      </c>
      <c r="AB287" s="70">
        <f t="shared" ca="1" si="115"/>
        <v>0</v>
      </c>
      <c r="AC287" s="91" t="str">
        <f t="shared" si="116"/>
        <v>835000True Black</v>
      </c>
      <c r="AD287" s="91">
        <f t="shared" si="117"/>
        <v>835000</v>
      </c>
      <c r="AE287" s="71" t="str">
        <f>INDEX(ATS!$B:$V,MATCH('2) Order Form'!$V287,ATS!$U:$U,0),7)</f>
        <v>Active</v>
      </c>
    </row>
    <row r="288" spans="1:31" ht="16.5" customHeight="1">
      <c r="A288" s="5">
        <v>2</v>
      </c>
      <c r="B288" s="5" t="s">
        <v>14</v>
      </c>
      <c r="C288" s="5">
        <f>INDEX(ATS!$B:$V,MATCH('2) Order Form'!$V288,ATS!$U:$U,0),1)</f>
        <v>835000</v>
      </c>
      <c r="D288" s="5" t="str">
        <f>INDEX(ATS!$B:$V,MATCH('2) Order Form'!$V288,ATS!$U:$U,0),2)</f>
        <v>Back Protector Vest M</v>
      </c>
      <c r="E288" s="16" t="str">
        <f>INDEX(ATS!$B:$V,MATCH('2) Order Form'!$V288,ATS!$U:$U,0),4)</f>
        <v>TEBLK-XL</v>
      </c>
      <c r="F288" s="16" t="str">
        <f>INDEX(ATS!$B:$V,MATCH('2) Order Form'!$V288,ATS!$U:$U,0),5)</f>
        <v>True Black</v>
      </c>
      <c r="G288" s="43" t="str">
        <f>INDEX(ATS!$B:$V,MATCH('2) Order Form'!$V288,ATS!$U:$U,0),6)</f>
        <v>XL</v>
      </c>
      <c r="H288" s="43">
        <f>IFERROR(VLOOKUP(C288,EAN!$K:$O,5,FALSE),0)</f>
        <v>1</v>
      </c>
      <c r="I288" s="59">
        <v>0</v>
      </c>
      <c r="J288" s="60">
        <f>IFERROR(VLOOKUP(V288,ATS!$U:$V,2,FALSE),0)</f>
        <v>0</v>
      </c>
      <c r="K288" s="29" t="str">
        <f t="shared" si="128"/>
        <v>0</v>
      </c>
      <c r="L288" s="29">
        <f>IFERROR(VLOOKUP(V288,ATS!$U:$W,3,FALSE),0)</f>
        <v>0</v>
      </c>
      <c r="M288" s="29" t="str">
        <f t="shared" si="129"/>
        <v>0</v>
      </c>
      <c r="N288" s="61">
        <v>0</v>
      </c>
      <c r="O288" s="62">
        <f t="shared" ref="O288" si="135">IF(N288&lt;&gt;0,N288,$P$5)</f>
        <v>0</v>
      </c>
      <c r="P288" s="63">
        <f>VLOOKUP($C288,Prices!$A$3:$R$1996,MATCH('2) Order Form'!P$8,Prices!$A$2:$R$2,0),FALSE)</f>
        <v>85</v>
      </c>
      <c r="Q288" s="64">
        <f>VLOOKUP($C288,Prices!$A$3:$R$1996,MATCH('2) Order Form'!Q$8,Prices!$A$2:$R$2,0),FALSE)</f>
        <v>169</v>
      </c>
      <c r="R288" s="65">
        <f t="shared" si="131"/>
        <v>0</v>
      </c>
      <c r="S288" s="66">
        <f t="shared" si="132"/>
        <v>0</v>
      </c>
      <c r="T288" s="64">
        <f t="shared" si="133"/>
        <v>0</v>
      </c>
      <c r="U288" s="97"/>
      <c r="V288" s="28">
        <v>7048652194572</v>
      </c>
      <c r="W288" s="25"/>
      <c r="X288" s="94">
        <f t="shared" si="111"/>
        <v>0</v>
      </c>
      <c r="Y288" s="70">
        <f t="shared" ca="1" si="112"/>
        <v>0</v>
      </c>
      <c r="Z288" s="70">
        <f t="shared" ca="1" si="113"/>
        <v>33</v>
      </c>
      <c r="AA288" s="70">
        <f t="shared" ca="1" si="114"/>
        <v>0</v>
      </c>
      <c r="AB288" s="70">
        <f t="shared" ca="1" si="115"/>
        <v>0</v>
      </c>
      <c r="AC288" s="91" t="str">
        <f t="shared" si="116"/>
        <v>835000True Black</v>
      </c>
      <c r="AD288" s="91">
        <f t="shared" si="117"/>
        <v>835000</v>
      </c>
      <c r="AE288" s="71" t="str">
        <f>INDEX(ATS!$B:$V,MATCH('2) Order Form'!$V288,ATS!$U:$U,0),7)</f>
        <v>Active</v>
      </c>
    </row>
    <row r="289" spans="1:31" ht="16.5" customHeight="1">
      <c r="A289" s="5">
        <v>2</v>
      </c>
      <c r="B289" s="5" t="s">
        <v>14</v>
      </c>
      <c r="C289" s="5">
        <f>INDEX(ATS!$B:$V,MATCH('2) Order Form'!$V289,ATS!$U:$U,0),1)</f>
        <v>835001</v>
      </c>
      <c r="D289" s="5" t="str">
        <f>INDEX(ATS!$B:$V,MATCH('2) Order Form'!$V289,ATS!$U:$U,0),2)</f>
        <v>Back Protector Vest W</v>
      </c>
      <c r="E289" s="16" t="str">
        <f>INDEX(ATS!$B:$V,MATCH('2) Order Form'!$V289,ATS!$U:$U,0),4)</f>
        <v>TBSWT-S</v>
      </c>
      <c r="F289" s="16" t="str">
        <f>INDEX(ATS!$B:$V,MATCH('2) Order Form'!$V289,ATS!$U:$U,0),5)</f>
        <v>True Black/Snow White</v>
      </c>
      <c r="G289" s="43" t="str">
        <f>INDEX(ATS!$B:$V,MATCH('2) Order Form'!$V289,ATS!$U:$U,0),6)</f>
        <v>S</v>
      </c>
      <c r="H289" s="43">
        <f>IFERROR(VLOOKUP(C289,EAN!$K:$O,5,FALSE),0)</f>
        <v>1</v>
      </c>
      <c r="I289" s="59">
        <v>0</v>
      </c>
      <c r="J289" s="60">
        <f>IFERROR(VLOOKUP(V289,ATS!$U:$V,2,FALSE),0)</f>
        <v>0</v>
      </c>
      <c r="K289" s="29" t="str">
        <f t="shared" si="128"/>
        <v>0</v>
      </c>
      <c r="L289" s="29">
        <f>IFERROR(VLOOKUP(V289,ATS!$U:$W,3,FALSE),0)</f>
        <v>0</v>
      </c>
      <c r="M289" s="29" t="str">
        <f t="shared" si="129"/>
        <v>0</v>
      </c>
      <c r="N289" s="61">
        <v>0</v>
      </c>
      <c r="O289" s="62">
        <f t="shared" ref="O289:O300" si="136">IF(N289&lt;&gt;0,N289,$P$5)</f>
        <v>0</v>
      </c>
      <c r="P289" s="63">
        <f>VLOOKUP($C289,Prices!$A$3:$R$1996,MATCH('2) Order Form'!P$8,Prices!$A$2:$R$2,0),FALSE)</f>
        <v>85</v>
      </c>
      <c r="Q289" s="64">
        <f>VLOOKUP($C289,Prices!$A$3:$R$1996,MATCH('2) Order Form'!Q$8,Prices!$A$2:$R$2,0),FALSE)</f>
        <v>169</v>
      </c>
      <c r="R289" s="65">
        <f t="shared" si="131"/>
        <v>0</v>
      </c>
      <c r="S289" s="66">
        <f t="shared" si="132"/>
        <v>0</v>
      </c>
      <c r="T289" s="64">
        <f t="shared" si="133"/>
        <v>0</v>
      </c>
      <c r="U289" s="97"/>
      <c r="V289" s="28">
        <v>7048652193315</v>
      </c>
      <c r="W289" s="25"/>
      <c r="X289" s="94">
        <f t="shared" si="111"/>
        <v>0</v>
      </c>
      <c r="Y289" s="70">
        <f t="shared" ca="1" si="112"/>
        <v>0</v>
      </c>
      <c r="Z289" s="70">
        <f t="shared" ca="1" si="113"/>
        <v>34</v>
      </c>
      <c r="AA289" s="70">
        <f t="shared" ca="1" si="114"/>
        <v>1</v>
      </c>
      <c r="AB289" s="70">
        <f t="shared" ca="1" si="115"/>
        <v>1</v>
      </c>
      <c r="AC289" s="91" t="str">
        <f t="shared" si="116"/>
        <v>835001True Black/Snow White</v>
      </c>
      <c r="AD289" s="91">
        <f t="shared" si="117"/>
        <v>835001</v>
      </c>
      <c r="AE289" s="71" t="str">
        <f>INDEX(ATS!$B:$V,MATCH('2) Order Form'!$V289,ATS!$U:$U,0),7)</f>
        <v>Active</v>
      </c>
    </row>
    <row r="290" spans="1:31" ht="16.5" customHeight="1">
      <c r="A290" s="5">
        <v>2</v>
      </c>
      <c r="B290" s="5" t="s">
        <v>14</v>
      </c>
      <c r="C290" s="5">
        <f>INDEX(ATS!$B:$V,MATCH('2) Order Form'!$V290,ATS!$U:$U,0),1)</f>
        <v>835001</v>
      </c>
      <c r="D290" s="5" t="str">
        <f>INDEX(ATS!$B:$V,MATCH('2) Order Form'!$V290,ATS!$U:$U,0),2)</f>
        <v>Back Protector Vest W</v>
      </c>
      <c r="E290" s="16" t="str">
        <f>INDEX(ATS!$B:$V,MATCH('2) Order Form'!$V290,ATS!$U:$U,0),4)</f>
        <v>TBSWT-M</v>
      </c>
      <c r="F290" s="16" t="str">
        <f>INDEX(ATS!$B:$V,MATCH('2) Order Form'!$V290,ATS!$U:$U,0),5)</f>
        <v>True Black/Snow White</v>
      </c>
      <c r="G290" s="43" t="str">
        <f>INDEX(ATS!$B:$V,MATCH('2) Order Form'!$V290,ATS!$U:$U,0),6)</f>
        <v>M</v>
      </c>
      <c r="H290" s="43">
        <f>IFERROR(VLOOKUP(C290,EAN!$K:$O,5,FALSE),0)</f>
        <v>1</v>
      </c>
      <c r="I290" s="59">
        <v>0</v>
      </c>
      <c r="J290" s="60">
        <f>IFERROR(VLOOKUP(V290,ATS!$U:$V,2,FALSE),0)</f>
        <v>0</v>
      </c>
      <c r="K290" s="29" t="str">
        <f t="shared" si="128"/>
        <v>0</v>
      </c>
      <c r="L290" s="29">
        <f>IFERROR(VLOOKUP(V290,ATS!$U:$W,3,FALSE),0)</f>
        <v>0</v>
      </c>
      <c r="M290" s="29" t="str">
        <f t="shared" si="129"/>
        <v>0</v>
      </c>
      <c r="N290" s="61">
        <v>0</v>
      </c>
      <c r="O290" s="62">
        <f t="shared" si="136"/>
        <v>0</v>
      </c>
      <c r="P290" s="63">
        <f>VLOOKUP($C290,Prices!$A$3:$R$1996,MATCH('2) Order Form'!P$8,Prices!$A$2:$R$2,0),FALSE)</f>
        <v>85</v>
      </c>
      <c r="Q290" s="64">
        <f>VLOOKUP($C290,Prices!$A$3:$R$1996,MATCH('2) Order Form'!Q$8,Prices!$A$2:$R$2,0),FALSE)</f>
        <v>169</v>
      </c>
      <c r="R290" s="65">
        <f t="shared" si="131"/>
        <v>0</v>
      </c>
      <c r="S290" s="66">
        <f t="shared" si="132"/>
        <v>0</v>
      </c>
      <c r="T290" s="64">
        <f t="shared" si="133"/>
        <v>0</v>
      </c>
      <c r="U290" s="97"/>
      <c r="V290" s="28">
        <v>7048652193308</v>
      </c>
      <c r="W290" s="25"/>
      <c r="X290" s="94">
        <f t="shared" si="111"/>
        <v>0</v>
      </c>
      <c r="Y290" s="70">
        <f t="shared" ca="1" si="112"/>
        <v>0</v>
      </c>
      <c r="Z290" s="70">
        <f t="shared" ca="1" si="113"/>
        <v>34</v>
      </c>
      <c r="AA290" s="70">
        <f t="shared" ca="1" si="114"/>
        <v>0</v>
      </c>
      <c r="AB290" s="70">
        <f t="shared" ca="1" si="115"/>
        <v>0</v>
      </c>
      <c r="AC290" s="91" t="str">
        <f t="shared" si="116"/>
        <v>835001True Black/Snow White</v>
      </c>
      <c r="AD290" s="91">
        <f t="shared" si="117"/>
        <v>835001</v>
      </c>
      <c r="AE290" s="71" t="str">
        <f>INDEX(ATS!$B:$V,MATCH('2) Order Form'!$V290,ATS!$U:$U,0),7)</f>
        <v>Active</v>
      </c>
    </row>
    <row r="291" spans="1:31" ht="16.5" customHeight="1">
      <c r="A291" s="5">
        <v>2</v>
      </c>
      <c r="B291" s="5" t="s">
        <v>14</v>
      </c>
      <c r="C291" s="5">
        <f>INDEX(ATS!$B:$V,MATCH('2) Order Form'!$V291,ATS!$U:$U,0),1)</f>
        <v>835001</v>
      </c>
      <c r="D291" s="5" t="str">
        <f>INDEX(ATS!$B:$V,MATCH('2) Order Form'!$V291,ATS!$U:$U,0),2)</f>
        <v>Back Protector Vest W</v>
      </c>
      <c r="E291" s="16" t="str">
        <f>INDEX(ATS!$B:$V,MATCH('2) Order Form'!$V291,ATS!$U:$U,0),4)</f>
        <v>TBSWT-L</v>
      </c>
      <c r="F291" s="16" t="str">
        <f>INDEX(ATS!$B:$V,MATCH('2) Order Form'!$V291,ATS!$U:$U,0),5)</f>
        <v>True Black/Snow White</v>
      </c>
      <c r="G291" s="43" t="str">
        <f>INDEX(ATS!$B:$V,MATCH('2) Order Form'!$V291,ATS!$U:$U,0),6)</f>
        <v>L</v>
      </c>
      <c r="H291" s="43">
        <f>IFERROR(VLOOKUP(C291,EAN!$K:$O,5,FALSE),0)</f>
        <v>1</v>
      </c>
      <c r="I291" s="59">
        <v>0</v>
      </c>
      <c r="J291" s="60">
        <f>IFERROR(VLOOKUP(V291,ATS!$U:$V,2,FALSE),0)</f>
        <v>0</v>
      </c>
      <c r="K291" s="29" t="str">
        <f t="shared" si="128"/>
        <v>0</v>
      </c>
      <c r="L291" s="29">
        <f>IFERROR(VLOOKUP(V291,ATS!$U:$W,3,FALSE),0)</f>
        <v>0</v>
      </c>
      <c r="M291" s="29" t="str">
        <f t="shared" si="129"/>
        <v>0</v>
      </c>
      <c r="N291" s="61">
        <v>0</v>
      </c>
      <c r="O291" s="62">
        <f t="shared" si="136"/>
        <v>0</v>
      </c>
      <c r="P291" s="63">
        <f>VLOOKUP($C291,Prices!$A$3:$R$1996,MATCH('2) Order Form'!P$8,Prices!$A$2:$R$2,0),FALSE)</f>
        <v>85</v>
      </c>
      <c r="Q291" s="64">
        <f>VLOOKUP($C291,Prices!$A$3:$R$1996,MATCH('2) Order Form'!Q$8,Prices!$A$2:$R$2,0),FALSE)</f>
        <v>169</v>
      </c>
      <c r="R291" s="65">
        <f t="shared" si="131"/>
        <v>0</v>
      </c>
      <c r="S291" s="66">
        <f t="shared" si="132"/>
        <v>0</v>
      </c>
      <c r="T291" s="64">
        <f t="shared" si="133"/>
        <v>0</v>
      </c>
      <c r="U291" s="97"/>
      <c r="V291" s="28">
        <v>7048652193292</v>
      </c>
      <c r="W291" s="25"/>
      <c r="X291" s="94">
        <f t="shared" si="111"/>
        <v>0</v>
      </c>
      <c r="Y291" s="70">
        <f t="shared" ca="1" si="112"/>
        <v>0</v>
      </c>
      <c r="Z291" s="70">
        <f t="shared" ca="1" si="113"/>
        <v>34</v>
      </c>
      <c r="AA291" s="70">
        <f t="shared" ca="1" si="114"/>
        <v>0</v>
      </c>
      <c r="AB291" s="70">
        <f t="shared" ca="1" si="115"/>
        <v>0</v>
      </c>
      <c r="AC291" s="91" t="str">
        <f t="shared" si="116"/>
        <v>835001True Black/Snow White</v>
      </c>
      <c r="AD291" s="91">
        <f t="shared" si="117"/>
        <v>835001</v>
      </c>
      <c r="AE291" s="71" t="str">
        <f>INDEX(ATS!$B:$V,MATCH('2) Order Form'!$V291,ATS!$U:$U,0),7)</f>
        <v>Active</v>
      </c>
    </row>
    <row r="292" spans="1:31" ht="16.5" customHeight="1">
      <c r="A292" s="5">
        <v>2</v>
      </c>
      <c r="B292" s="5" t="s">
        <v>14</v>
      </c>
      <c r="C292" s="5">
        <f>INDEX(ATS!$B:$V,MATCH('2) Order Form'!$V292,ATS!$U:$U,0),1)</f>
        <v>835002</v>
      </c>
      <c r="D292" s="5" t="str">
        <f>INDEX(ATS!$B:$V,MATCH('2) Order Form'!$V292,ATS!$U:$U,0),2)</f>
        <v>Back Protector Vest JR</v>
      </c>
      <c r="E292" s="16" t="str">
        <f>INDEX(ATS!$B:$V,MATCH('2) Order Form'!$V292,ATS!$U:$U,0),4)</f>
        <v>RURED-XS</v>
      </c>
      <c r="F292" s="16" t="str">
        <f>INDEX(ATS!$B:$V,MATCH('2) Order Form'!$V292,ATS!$U:$U,0),5)</f>
        <v>Rubus Red</v>
      </c>
      <c r="G292" s="43" t="str">
        <f>INDEX(ATS!$B:$V,MATCH('2) Order Form'!$V292,ATS!$U:$U,0),6)</f>
        <v>XS</v>
      </c>
      <c r="H292" s="43">
        <f>IFERROR(VLOOKUP(C292,EAN!$K:$O,5,FALSE),0)</f>
        <v>1</v>
      </c>
      <c r="I292" s="59">
        <v>0</v>
      </c>
      <c r="J292" s="60">
        <f>IFERROR(VLOOKUP(V292,ATS!$U:$V,2,FALSE),0)</f>
        <v>293</v>
      </c>
      <c r="K292" s="29" t="str">
        <f t="shared" si="128"/>
        <v>50+</v>
      </c>
      <c r="L292" s="29">
        <f>IFERROR(VLOOKUP(V292,ATS!$U:$W,3,FALSE),0)</f>
        <v>293</v>
      </c>
      <c r="M292" s="29" t="str">
        <f t="shared" si="129"/>
        <v>50+</v>
      </c>
      <c r="N292" s="61">
        <v>0</v>
      </c>
      <c r="O292" s="62">
        <f t="shared" si="136"/>
        <v>0</v>
      </c>
      <c r="P292" s="63">
        <f>VLOOKUP($C292,Prices!$A$3:$R$1996,MATCH('2) Order Form'!P$8,Prices!$A$2:$R$2,0),FALSE)</f>
        <v>70</v>
      </c>
      <c r="Q292" s="64">
        <f>VLOOKUP($C292,Prices!$A$3:$R$1996,MATCH('2) Order Form'!Q$8,Prices!$A$2:$R$2,0),FALSE)</f>
        <v>139</v>
      </c>
      <c r="R292" s="65">
        <f t="shared" si="131"/>
        <v>0</v>
      </c>
      <c r="S292" s="66">
        <f t="shared" si="132"/>
        <v>0</v>
      </c>
      <c r="T292" s="64">
        <f t="shared" si="133"/>
        <v>0</v>
      </c>
      <c r="U292" s="97"/>
      <c r="V292" s="28">
        <v>7048652193353</v>
      </c>
      <c r="W292" s="25"/>
      <c r="X292" s="94">
        <f t="shared" si="111"/>
        <v>0</v>
      </c>
      <c r="Y292" s="70">
        <f t="shared" ca="1" si="112"/>
        <v>0</v>
      </c>
      <c r="Z292" s="70">
        <f t="shared" ca="1" si="113"/>
        <v>35</v>
      </c>
      <c r="AA292" s="70">
        <f t="shared" ca="1" si="114"/>
        <v>1</v>
      </c>
      <c r="AB292" s="70">
        <f t="shared" ca="1" si="115"/>
        <v>1</v>
      </c>
      <c r="AC292" s="91" t="str">
        <f t="shared" si="116"/>
        <v>835002Rubus Red</v>
      </c>
      <c r="AD292" s="91">
        <f t="shared" si="117"/>
        <v>835002</v>
      </c>
      <c r="AE292" s="71" t="str">
        <f>INDEX(ATS!$B:$V,MATCH('2) Order Form'!$V292,ATS!$U:$U,0),7)</f>
        <v>Active</v>
      </c>
    </row>
    <row r="293" spans="1:31" ht="16.5" customHeight="1">
      <c r="A293" s="5">
        <v>2</v>
      </c>
      <c r="B293" s="5" t="s">
        <v>14</v>
      </c>
      <c r="C293" s="5">
        <f>INDEX(ATS!$B:$V,MATCH('2) Order Form'!$V293,ATS!$U:$U,0),1)</f>
        <v>835002</v>
      </c>
      <c r="D293" s="5" t="str">
        <f>INDEX(ATS!$B:$V,MATCH('2) Order Form'!$V293,ATS!$U:$U,0),2)</f>
        <v>Back Protector Vest JR</v>
      </c>
      <c r="E293" s="16" t="str">
        <f>INDEX(ATS!$B:$V,MATCH('2) Order Form'!$V293,ATS!$U:$U,0),4)</f>
        <v>RURED-S</v>
      </c>
      <c r="F293" s="16" t="str">
        <f>INDEX(ATS!$B:$V,MATCH('2) Order Form'!$V293,ATS!$U:$U,0),5)</f>
        <v>Rubus Red</v>
      </c>
      <c r="G293" s="43" t="str">
        <f>INDEX(ATS!$B:$V,MATCH('2) Order Form'!$V293,ATS!$U:$U,0),6)</f>
        <v>S</v>
      </c>
      <c r="H293" s="43">
        <f>IFERROR(VLOOKUP(C293,EAN!$K:$O,5,FALSE),0)</f>
        <v>1</v>
      </c>
      <c r="I293" s="59">
        <v>0</v>
      </c>
      <c r="J293" s="60">
        <f>IFERROR(VLOOKUP(V293,ATS!$U:$V,2,FALSE),0)</f>
        <v>480</v>
      </c>
      <c r="K293" s="29" t="str">
        <f t="shared" si="128"/>
        <v>50+</v>
      </c>
      <c r="L293" s="29">
        <f>IFERROR(VLOOKUP(V293,ATS!$U:$W,3,FALSE),0)</f>
        <v>480</v>
      </c>
      <c r="M293" s="29" t="str">
        <f t="shared" si="129"/>
        <v>50+</v>
      </c>
      <c r="N293" s="61">
        <v>0</v>
      </c>
      <c r="O293" s="62">
        <f t="shared" ref="O293:O296" si="137">IF(N293&lt;&gt;0,N293,$P$5)</f>
        <v>0</v>
      </c>
      <c r="P293" s="63">
        <f>VLOOKUP($C293,Prices!$A$3:$R$1996,MATCH('2) Order Form'!P$8,Prices!$A$2:$R$2,0),FALSE)</f>
        <v>70</v>
      </c>
      <c r="Q293" s="64">
        <f>VLOOKUP($C293,Prices!$A$3:$R$1996,MATCH('2) Order Form'!Q$8,Prices!$A$2:$R$2,0),FALSE)</f>
        <v>139</v>
      </c>
      <c r="R293" s="65">
        <f t="shared" si="131"/>
        <v>0</v>
      </c>
      <c r="S293" s="66">
        <f t="shared" si="132"/>
        <v>0</v>
      </c>
      <c r="T293" s="64">
        <f t="shared" si="133"/>
        <v>0</v>
      </c>
      <c r="U293" s="97"/>
      <c r="V293" s="28">
        <v>7048652193346</v>
      </c>
      <c r="W293" s="25"/>
      <c r="X293" s="94">
        <f t="shared" si="111"/>
        <v>0</v>
      </c>
      <c r="Y293" s="70">
        <f t="shared" ca="1" si="112"/>
        <v>0</v>
      </c>
      <c r="Z293" s="70">
        <f t="shared" ca="1" si="113"/>
        <v>35</v>
      </c>
      <c r="AA293" s="70">
        <f t="shared" ca="1" si="114"/>
        <v>0</v>
      </c>
      <c r="AB293" s="70">
        <f t="shared" ca="1" si="115"/>
        <v>0</v>
      </c>
      <c r="AC293" s="91" t="str">
        <f t="shared" si="116"/>
        <v>835002Rubus Red</v>
      </c>
      <c r="AD293" s="91">
        <f t="shared" si="117"/>
        <v>835002</v>
      </c>
      <c r="AE293" s="71" t="str">
        <f>INDEX(ATS!$B:$V,MATCH('2) Order Form'!$V293,ATS!$U:$U,0),7)</f>
        <v>Active</v>
      </c>
    </row>
    <row r="294" spans="1:31" ht="16.5" customHeight="1">
      <c r="A294" s="5">
        <v>2</v>
      </c>
      <c r="B294" s="5" t="s">
        <v>14</v>
      </c>
      <c r="C294" s="5">
        <f>INDEX(ATS!$B:$V,MATCH('2) Order Form'!$V294,ATS!$U:$U,0),1)</f>
        <v>835002</v>
      </c>
      <c r="D294" s="5" t="str">
        <f>INDEX(ATS!$B:$V,MATCH('2) Order Form'!$V294,ATS!$U:$U,0),2)</f>
        <v>Back Protector Vest JR</v>
      </c>
      <c r="E294" s="16" t="str">
        <f>INDEX(ATS!$B:$V,MATCH('2) Order Form'!$V294,ATS!$U:$U,0),4)</f>
        <v>TEBLK-XS</v>
      </c>
      <c r="F294" s="16" t="str">
        <f>INDEX(ATS!$B:$V,MATCH('2) Order Form'!$V294,ATS!$U:$U,0),5)</f>
        <v>True Black</v>
      </c>
      <c r="G294" s="43" t="str">
        <f>INDEX(ATS!$B:$V,MATCH('2) Order Form'!$V294,ATS!$U:$U,0),6)</f>
        <v>XS</v>
      </c>
      <c r="H294" s="43">
        <f>IFERROR(VLOOKUP(C294,EAN!$K:$O,5,FALSE),0)</f>
        <v>1</v>
      </c>
      <c r="I294" s="59">
        <v>0</v>
      </c>
      <c r="J294" s="60">
        <f>IFERROR(VLOOKUP(V294,ATS!$U:$V,2,FALSE),0)</f>
        <v>53</v>
      </c>
      <c r="K294" s="29" t="str">
        <f t="shared" si="128"/>
        <v>50+</v>
      </c>
      <c r="L294" s="29">
        <f>IFERROR(VLOOKUP(V294,ATS!$U:$W,3,FALSE),0)</f>
        <v>53</v>
      </c>
      <c r="M294" s="29" t="str">
        <f t="shared" si="129"/>
        <v>50+</v>
      </c>
      <c r="N294" s="61">
        <v>0</v>
      </c>
      <c r="O294" s="62">
        <f t="shared" si="137"/>
        <v>0</v>
      </c>
      <c r="P294" s="63">
        <f>VLOOKUP($C294,Prices!$A$3:$R$1996,MATCH('2) Order Form'!P$8,Prices!$A$2:$R$2,0),FALSE)</f>
        <v>70</v>
      </c>
      <c r="Q294" s="64">
        <f>VLOOKUP($C294,Prices!$A$3:$R$1996,MATCH('2) Order Form'!Q$8,Prices!$A$2:$R$2,0),FALSE)</f>
        <v>139</v>
      </c>
      <c r="R294" s="65">
        <f t="shared" si="131"/>
        <v>0</v>
      </c>
      <c r="S294" s="66">
        <f t="shared" si="132"/>
        <v>0</v>
      </c>
      <c r="T294" s="64">
        <f t="shared" si="133"/>
        <v>0</v>
      </c>
      <c r="U294" s="97"/>
      <c r="V294" s="28">
        <v>7048652490322</v>
      </c>
      <c r="W294" s="25"/>
      <c r="X294" s="94">
        <f t="shared" si="111"/>
        <v>0</v>
      </c>
      <c r="Y294" s="70">
        <f t="shared" ca="1" si="112"/>
        <v>0</v>
      </c>
      <c r="Z294" s="70">
        <f t="shared" ca="1" si="113"/>
        <v>35</v>
      </c>
      <c r="AA294" s="70">
        <f t="shared" ca="1" si="114"/>
        <v>0</v>
      </c>
      <c r="AB294" s="70">
        <f t="shared" ca="1" si="115"/>
        <v>1</v>
      </c>
      <c r="AC294" s="91" t="str">
        <f t="shared" si="116"/>
        <v>835002True Black</v>
      </c>
      <c r="AD294" s="91">
        <f t="shared" si="117"/>
        <v>835002</v>
      </c>
      <c r="AE294" s="71" t="str">
        <f>INDEX(ATS!$B:$V,MATCH('2) Order Form'!$V294,ATS!$U:$U,0),7)</f>
        <v>Active</v>
      </c>
    </row>
    <row r="295" spans="1:31" ht="16.5" customHeight="1">
      <c r="A295" s="5">
        <v>2</v>
      </c>
      <c r="B295" s="5" t="s">
        <v>14</v>
      </c>
      <c r="C295" s="5">
        <f>INDEX(ATS!$B:$V,MATCH('2) Order Form'!$V295,ATS!$U:$U,0),1)</f>
        <v>835002</v>
      </c>
      <c r="D295" s="5" t="str">
        <f>INDEX(ATS!$B:$V,MATCH('2) Order Form'!$V295,ATS!$U:$U,0),2)</f>
        <v>Back Protector Vest JR</v>
      </c>
      <c r="E295" s="16" t="str">
        <f>INDEX(ATS!$B:$V,MATCH('2) Order Form'!$V295,ATS!$U:$U,0),4)</f>
        <v>TEBLK-S</v>
      </c>
      <c r="F295" s="16" t="str">
        <f>INDEX(ATS!$B:$V,MATCH('2) Order Form'!$V295,ATS!$U:$U,0),5)</f>
        <v>True Black</v>
      </c>
      <c r="G295" s="43" t="str">
        <f>INDEX(ATS!$B:$V,MATCH('2) Order Form'!$V295,ATS!$U:$U,0),6)</f>
        <v>S</v>
      </c>
      <c r="H295" s="43">
        <f>IFERROR(VLOOKUP(C295,EAN!$K:$O,5,FALSE),0)</f>
        <v>1</v>
      </c>
      <c r="I295" s="59">
        <v>0</v>
      </c>
      <c r="J295" s="60">
        <f>IFERROR(VLOOKUP(V295,ATS!$U:$V,2,FALSE),0)</f>
        <v>119</v>
      </c>
      <c r="K295" s="29" t="str">
        <f t="shared" si="128"/>
        <v>50+</v>
      </c>
      <c r="L295" s="29">
        <f>IFERROR(VLOOKUP(V295,ATS!$U:$W,3,FALSE),0)</f>
        <v>119</v>
      </c>
      <c r="M295" s="29" t="str">
        <f t="shared" si="129"/>
        <v>50+</v>
      </c>
      <c r="N295" s="61">
        <v>0</v>
      </c>
      <c r="O295" s="62">
        <f t="shared" si="137"/>
        <v>0</v>
      </c>
      <c r="P295" s="63">
        <f>VLOOKUP($C295,Prices!$A$3:$R$1996,MATCH('2) Order Form'!P$8,Prices!$A$2:$R$2,0),FALSE)</f>
        <v>70</v>
      </c>
      <c r="Q295" s="64">
        <f>VLOOKUP($C295,Prices!$A$3:$R$1996,MATCH('2) Order Form'!Q$8,Prices!$A$2:$R$2,0),FALSE)</f>
        <v>139</v>
      </c>
      <c r="R295" s="65">
        <f t="shared" si="131"/>
        <v>0</v>
      </c>
      <c r="S295" s="66">
        <f t="shared" si="132"/>
        <v>0</v>
      </c>
      <c r="T295" s="64">
        <f t="shared" si="133"/>
        <v>0</v>
      </c>
      <c r="U295" s="97"/>
      <c r="V295" s="28">
        <v>7048652490315</v>
      </c>
      <c r="W295" s="25"/>
      <c r="X295" s="94">
        <f t="shared" si="111"/>
        <v>0</v>
      </c>
      <c r="Y295" s="70">
        <f t="shared" ca="1" si="112"/>
        <v>0</v>
      </c>
      <c r="Z295" s="70">
        <f t="shared" ca="1" si="113"/>
        <v>35</v>
      </c>
      <c r="AA295" s="70">
        <f t="shared" ca="1" si="114"/>
        <v>0</v>
      </c>
      <c r="AB295" s="70">
        <f t="shared" ca="1" si="115"/>
        <v>0</v>
      </c>
      <c r="AC295" s="91" t="str">
        <f t="shared" si="116"/>
        <v>835002True Black</v>
      </c>
      <c r="AD295" s="91">
        <f t="shared" si="117"/>
        <v>835002</v>
      </c>
      <c r="AE295" s="71" t="str">
        <f>INDEX(ATS!$B:$V,MATCH('2) Order Form'!$V295,ATS!$U:$U,0),7)</f>
        <v>Active</v>
      </c>
    </row>
    <row r="296" spans="1:31" ht="16.5" customHeight="1">
      <c r="A296" s="5">
        <v>2</v>
      </c>
      <c r="B296" s="5" t="s">
        <v>14</v>
      </c>
      <c r="C296" s="5">
        <f>INDEX(ATS!$B:$V,MATCH('2) Order Form'!$V296,ATS!$U:$U,0),1)</f>
        <v>835003</v>
      </c>
      <c r="D296" s="5" t="str">
        <f>INDEX(ATS!$B:$V,MATCH('2) Order Form'!$V296,ATS!$U:$U,0),2)</f>
        <v>Back Protector Race Vest M</v>
      </c>
      <c r="E296" s="16" t="str">
        <f>INDEX(ATS!$B:$V,MATCH('2) Order Form'!$V296,ATS!$U:$U,0),4)</f>
        <v>TBSWT-M</v>
      </c>
      <c r="F296" s="16" t="str">
        <f>INDEX(ATS!$B:$V,MATCH('2) Order Form'!$V296,ATS!$U:$U,0),5)</f>
        <v>True Black/Snow White</v>
      </c>
      <c r="G296" s="43" t="str">
        <f>INDEX(ATS!$B:$V,MATCH('2) Order Form'!$V296,ATS!$U:$U,0),6)</f>
        <v>M</v>
      </c>
      <c r="H296" s="43">
        <f>IFERROR(VLOOKUP(C296,EAN!$K:$O,5,FALSE),0)</f>
        <v>1</v>
      </c>
      <c r="I296" s="59">
        <v>0</v>
      </c>
      <c r="J296" s="60">
        <f>IFERROR(VLOOKUP(V296,ATS!$U:$V,2,FALSE),0)</f>
        <v>0</v>
      </c>
      <c r="K296" s="29" t="str">
        <f t="shared" si="128"/>
        <v>0</v>
      </c>
      <c r="L296" s="29">
        <f>IFERROR(VLOOKUP(V296,ATS!$U:$W,3,FALSE),0)</f>
        <v>0</v>
      </c>
      <c r="M296" s="29" t="str">
        <f t="shared" si="129"/>
        <v>0</v>
      </c>
      <c r="N296" s="61">
        <v>0</v>
      </c>
      <c r="O296" s="62">
        <f t="shared" si="137"/>
        <v>0</v>
      </c>
      <c r="P296" s="63">
        <f>VLOOKUP($C296,Prices!$A$3:$R$1996,MATCH('2) Order Form'!P$8,Prices!$A$2:$R$2,0),FALSE)</f>
        <v>90</v>
      </c>
      <c r="Q296" s="64">
        <f>VLOOKUP($C296,Prices!$A$3:$R$1996,MATCH('2) Order Form'!Q$8,Prices!$A$2:$R$2,0),FALSE)</f>
        <v>179</v>
      </c>
      <c r="R296" s="65">
        <f t="shared" si="131"/>
        <v>0</v>
      </c>
      <c r="S296" s="66">
        <f t="shared" si="132"/>
        <v>0</v>
      </c>
      <c r="T296" s="64">
        <f t="shared" si="133"/>
        <v>0</v>
      </c>
      <c r="U296" s="97"/>
      <c r="V296" s="28">
        <v>7048652193377</v>
      </c>
      <c r="W296" s="25"/>
      <c r="X296" s="94">
        <f t="shared" si="111"/>
        <v>0</v>
      </c>
      <c r="Y296" s="70">
        <f t="shared" ca="1" si="112"/>
        <v>0</v>
      </c>
      <c r="Z296" s="70">
        <f t="shared" ca="1" si="113"/>
        <v>36</v>
      </c>
      <c r="AA296" s="70">
        <f t="shared" ca="1" si="114"/>
        <v>1</v>
      </c>
      <c r="AB296" s="70">
        <f t="shared" ca="1" si="115"/>
        <v>1</v>
      </c>
      <c r="AC296" s="91" t="str">
        <f t="shared" si="116"/>
        <v>835003True Black/Snow White</v>
      </c>
      <c r="AD296" s="91">
        <f t="shared" si="117"/>
        <v>835003</v>
      </c>
      <c r="AE296" s="71" t="str">
        <f>INDEX(ATS!$B:$V,MATCH('2) Order Form'!$V296,ATS!$U:$U,0),7)</f>
        <v>Active</v>
      </c>
    </row>
    <row r="297" spans="1:31" ht="16.5" customHeight="1">
      <c r="A297" s="5">
        <v>2</v>
      </c>
      <c r="B297" s="5" t="s">
        <v>14</v>
      </c>
      <c r="C297" s="5">
        <f>INDEX(ATS!$B:$V,MATCH('2) Order Form'!$V297,ATS!$U:$U,0),1)</f>
        <v>835003</v>
      </c>
      <c r="D297" s="5" t="str">
        <f>INDEX(ATS!$B:$V,MATCH('2) Order Form'!$V297,ATS!$U:$U,0),2)</f>
        <v>Back Protector Race Vest M</v>
      </c>
      <c r="E297" s="16" t="str">
        <f>INDEX(ATS!$B:$V,MATCH('2) Order Form'!$V297,ATS!$U:$U,0),4)</f>
        <v>TBSWT-L</v>
      </c>
      <c r="F297" s="16" t="str">
        <f>INDEX(ATS!$B:$V,MATCH('2) Order Form'!$V297,ATS!$U:$U,0),5)</f>
        <v>True Black/Snow White</v>
      </c>
      <c r="G297" s="43" t="str">
        <f>INDEX(ATS!$B:$V,MATCH('2) Order Form'!$V297,ATS!$U:$U,0),6)</f>
        <v>L</v>
      </c>
      <c r="H297" s="43">
        <f>IFERROR(VLOOKUP(C297,EAN!$K:$O,5,FALSE),0)</f>
        <v>1</v>
      </c>
      <c r="I297" s="59">
        <v>0</v>
      </c>
      <c r="J297" s="60">
        <f>IFERROR(VLOOKUP(V297,ATS!$U:$V,2,FALSE),0)</f>
        <v>0</v>
      </c>
      <c r="K297" s="29" t="str">
        <f t="shared" si="128"/>
        <v>0</v>
      </c>
      <c r="L297" s="29">
        <f>IFERROR(VLOOKUP(V297,ATS!$U:$W,3,FALSE),0)</f>
        <v>0</v>
      </c>
      <c r="M297" s="29" t="str">
        <f t="shared" si="129"/>
        <v>0</v>
      </c>
      <c r="N297" s="61">
        <v>0</v>
      </c>
      <c r="O297" s="62">
        <f t="shared" si="136"/>
        <v>0</v>
      </c>
      <c r="P297" s="63">
        <f>VLOOKUP($C297,Prices!$A$3:$R$1996,MATCH('2) Order Form'!P$8,Prices!$A$2:$R$2,0),FALSE)</f>
        <v>90</v>
      </c>
      <c r="Q297" s="64">
        <f>VLOOKUP($C297,Prices!$A$3:$R$1996,MATCH('2) Order Form'!Q$8,Prices!$A$2:$R$2,0),FALSE)</f>
        <v>179</v>
      </c>
      <c r="R297" s="65">
        <f t="shared" si="131"/>
        <v>0</v>
      </c>
      <c r="S297" s="66">
        <f t="shared" si="132"/>
        <v>0</v>
      </c>
      <c r="T297" s="64">
        <f t="shared" si="133"/>
        <v>0</v>
      </c>
      <c r="U297" s="97"/>
      <c r="V297" s="28">
        <v>7048652193360</v>
      </c>
      <c r="W297" s="25"/>
      <c r="X297" s="94">
        <f t="shared" si="111"/>
        <v>0</v>
      </c>
      <c r="Y297" s="70">
        <f t="shared" ca="1" si="112"/>
        <v>0</v>
      </c>
      <c r="Z297" s="70">
        <f t="shared" ca="1" si="113"/>
        <v>36</v>
      </c>
      <c r="AA297" s="70">
        <f t="shared" ca="1" si="114"/>
        <v>0</v>
      </c>
      <c r="AB297" s="70">
        <f t="shared" ca="1" si="115"/>
        <v>0</v>
      </c>
      <c r="AC297" s="91" t="str">
        <f t="shared" si="116"/>
        <v>835003True Black/Snow White</v>
      </c>
      <c r="AD297" s="91">
        <f t="shared" si="117"/>
        <v>835003</v>
      </c>
      <c r="AE297" s="71" t="str">
        <f>INDEX(ATS!$B:$V,MATCH('2) Order Form'!$V297,ATS!$U:$U,0),7)</f>
        <v>Active</v>
      </c>
    </row>
    <row r="298" spans="1:31" ht="16.5" customHeight="1">
      <c r="A298" s="5">
        <v>2</v>
      </c>
      <c r="B298" s="5" t="s">
        <v>14</v>
      </c>
      <c r="C298" s="5">
        <f>INDEX(ATS!$B:$V,MATCH('2) Order Form'!$V298,ATS!$U:$U,0),1)</f>
        <v>835003</v>
      </c>
      <c r="D298" s="5" t="str">
        <f>INDEX(ATS!$B:$V,MATCH('2) Order Form'!$V298,ATS!$U:$U,0),2)</f>
        <v>Back Protector Race Vest M</v>
      </c>
      <c r="E298" s="16" t="str">
        <f>INDEX(ATS!$B:$V,MATCH('2) Order Form'!$V298,ATS!$U:$U,0),4)</f>
        <v>TBSWT-XL</v>
      </c>
      <c r="F298" s="16" t="str">
        <f>INDEX(ATS!$B:$V,MATCH('2) Order Form'!$V298,ATS!$U:$U,0),5)</f>
        <v>True Black/Snow White</v>
      </c>
      <c r="G298" s="43" t="str">
        <f>INDEX(ATS!$B:$V,MATCH('2) Order Form'!$V298,ATS!$U:$U,0),6)</f>
        <v>XL</v>
      </c>
      <c r="H298" s="43">
        <f>IFERROR(VLOOKUP(C298,EAN!$K:$O,5,FALSE),0)</f>
        <v>1</v>
      </c>
      <c r="I298" s="59">
        <v>0</v>
      </c>
      <c r="J298" s="60">
        <f>IFERROR(VLOOKUP(V298,ATS!$U:$V,2,FALSE),0)</f>
        <v>89</v>
      </c>
      <c r="K298" s="29" t="str">
        <f t="shared" si="128"/>
        <v>50+</v>
      </c>
      <c r="L298" s="29">
        <f>IFERROR(VLOOKUP(V298,ATS!$U:$W,3,FALSE),0)</f>
        <v>89</v>
      </c>
      <c r="M298" s="29" t="str">
        <f t="shared" si="129"/>
        <v>50+</v>
      </c>
      <c r="N298" s="61">
        <v>0</v>
      </c>
      <c r="O298" s="62">
        <f t="shared" si="136"/>
        <v>0</v>
      </c>
      <c r="P298" s="63">
        <f>VLOOKUP($C298,Prices!$A$3:$R$1996,MATCH('2) Order Form'!P$8,Prices!$A$2:$R$2,0),FALSE)</f>
        <v>90</v>
      </c>
      <c r="Q298" s="64">
        <f>VLOOKUP($C298,Prices!$A$3:$R$1996,MATCH('2) Order Form'!Q$8,Prices!$A$2:$R$2,0),FALSE)</f>
        <v>179</v>
      </c>
      <c r="R298" s="65">
        <f t="shared" si="131"/>
        <v>0</v>
      </c>
      <c r="S298" s="66">
        <f t="shared" si="132"/>
        <v>0</v>
      </c>
      <c r="T298" s="64">
        <f t="shared" si="133"/>
        <v>0</v>
      </c>
      <c r="U298" s="97"/>
      <c r="V298" s="28">
        <v>7048652193384</v>
      </c>
      <c r="W298" s="25"/>
      <c r="X298" s="94">
        <f t="shared" si="111"/>
        <v>0</v>
      </c>
      <c r="Y298" s="70">
        <f t="shared" ca="1" si="112"/>
        <v>0</v>
      </c>
      <c r="Z298" s="70">
        <f t="shared" ca="1" si="113"/>
        <v>36</v>
      </c>
      <c r="AA298" s="70">
        <f t="shared" ca="1" si="114"/>
        <v>0</v>
      </c>
      <c r="AB298" s="70">
        <f t="shared" ca="1" si="115"/>
        <v>0</v>
      </c>
      <c r="AC298" s="91" t="str">
        <f t="shared" si="116"/>
        <v>835003True Black/Snow White</v>
      </c>
      <c r="AD298" s="91">
        <f t="shared" si="117"/>
        <v>835003</v>
      </c>
      <c r="AE298" s="71" t="str">
        <f>INDEX(ATS!$B:$V,MATCH('2) Order Form'!$V298,ATS!$U:$U,0),7)</f>
        <v>Active</v>
      </c>
    </row>
    <row r="299" spans="1:31" ht="16.5" customHeight="1">
      <c r="A299" s="5">
        <v>2</v>
      </c>
      <c r="B299" s="5" t="s">
        <v>14</v>
      </c>
      <c r="C299" s="5">
        <f>INDEX(ATS!$B:$V,MATCH('2) Order Form'!$V299,ATS!$U:$U,0),1)</f>
        <v>835004</v>
      </c>
      <c r="D299" s="5" t="str">
        <f>INDEX(ATS!$B:$V,MATCH('2) Order Form'!$V299,ATS!$U:$U,0),2)</f>
        <v>Back Protector Race Vest JR</v>
      </c>
      <c r="E299" s="16" t="str">
        <f>INDEX(ATS!$B:$V,MATCH('2) Order Form'!$V299,ATS!$U:$U,0),4)</f>
        <v>TBSWT-XS</v>
      </c>
      <c r="F299" s="16" t="str">
        <f>INDEX(ATS!$B:$V,MATCH('2) Order Form'!$V299,ATS!$U:$U,0),5)</f>
        <v>True Black/Snow White</v>
      </c>
      <c r="G299" s="43" t="str">
        <f>INDEX(ATS!$B:$V,MATCH('2) Order Form'!$V299,ATS!$U:$U,0),6)</f>
        <v>XS</v>
      </c>
      <c r="H299" s="43">
        <f>IFERROR(VLOOKUP(C299,EAN!$K:$O,5,FALSE),0)</f>
        <v>1</v>
      </c>
      <c r="I299" s="59">
        <v>0</v>
      </c>
      <c r="J299" s="60">
        <f>IFERROR(VLOOKUP(V299,ATS!$U:$V,2,FALSE),0)</f>
        <v>62</v>
      </c>
      <c r="K299" s="29" t="str">
        <f t="shared" si="128"/>
        <v>50+</v>
      </c>
      <c r="L299" s="29">
        <f>IFERROR(VLOOKUP(V299,ATS!$U:$W,3,FALSE),0)</f>
        <v>62</v>
      </c>
      <c r="M299" s="29" t="str">
        <f t="shared" si="129"/>
        <v>50+</v>
      </c>
      <c r="N299" s="61">
        <v>0</v>
      </c>
      <c r="O299" s="62">
        <f t="shared" si="136"/>
        <v>0</v>
      </c>
      <c r="P299" s="63">
        <f>VLOOKUP($C299,Prices!$A$3:$R$1996,MATCH('2) Order Form'!P$8,Prices!$A$2:$R$2,0),FALSE)</f>
        <v>75</v>
      </c>
      <c r="Q299" s="64">
        <f>VLOOKUP($C299,Prices!$A$3:$R$1996,MATCH('2) Order Form'!Q$8,Prices!$A$2:$R$2,0),FALSE)</f>
        <v>149</v>
      </c>
      <c r="R299" s="65">
        <f t="shared" si="131"/>
        <v>0</v>
      </c>
      <c r="S299" s="66">
        <f t="shared" si="132"/>
        <v>0</v>
      </c>
      <c r="T299" s="64">
        <f t="shared" si="133"/>
        <v>0</v>
      </c>
      <c r="U299" s="97"/>
      <c r="V299" s="28">
        <v>7048652193407</v>
      </c>
      <c r="W299" s="25"/>
      <c r="X299" s="94">
        <f t="shared" si="111"/>
        <v>0</v>
      </c>
      <c r="Y299" s="70">
        <f t="shared" ca="1" si="112"/>
        <v>0</v>
      </c>
      <c r="Z299" s="70">
        <f t="shared" ca="1" si="113"/>
        <v>37</v>
      </c>
      <c r="AA299" s="70">
        <f t="shared" ca="1" si="114"/>
        <v>1</v>
      </c>
      <c r="AB299" s="70">
        <f t="shared" ca="1" si="115"/>
        <v>0</v>
      </c>
      <c r="AC299" s="91" t="str">
        <f t="shared" si="116"/>
        <v>835004True Black/Snow White</v>
      </c>
      <c r="AD299" s="91">
        <f t="shared" si="117"/>
        <v>835004</v>
      </c>
      <c r="AE299" s="71" t="str">
        <f>INDEX(ATS!$B:$V,MATCH('2) Order Form'!$V299,ATS!$U:$U,0),7)</f>
        <v>Active</v>
      </c>
    </row>
    <row r="300" spans="1:31" ht="16.5" customHeight="1">
      <c r="A300" s="5">
        <v>2</v>
      </c>
      <c r="B300" s="5" t="s">
        <v>14</v>
      </c>
      <c r="C300" s="5">
        <f>INDEX(ATS!$B:$V,MATCH('2) Order Form'!$V300,ATS!$U:$U,0),1)</f>
        <v>835004</v>
      </c>
      <c r="D300" s="5" t="str">
        <f>INDEX(ATS!$B:$V,MATCH('2) Order Form'!$V300,ATS!$U:$U,0),2)</f>
        <v>Back Protector Race Vest JR</v>
      </c>
      <c r="E300" s="16" t="str">
        <f>INDEX(ATS!$B:$V,MATCH('2) Order Form'!$V300,ATS!$U:$U,0),4)</f>
        <v>TBSWT-S</v>
      </c>
      <c r="F300" s="16" t="str">
        <f>INDEX(ATS!$B:$V,MATCH('2) Order Form'!$V300,ATS!$U:$U,0),5)</f>
        <v>True Black/Snow White</v>
      </c>
      <c r="G300" s="43" t="str">
        <f>INDEX(ATS!$B:$V,MATCH('2) Order Form'!$V300,ATS!$U:$U,0),6)</f>
        <v>S</v>
      </c>
      <c r="H300" s="43">
        <f>IFERROR(VLOOKUP(C300,EAN!$K:$O,5,FALSE),0)</f>
        <v>1</v>
      </c>
      <c r="I300" s="59">
        <v>0</v>
      </c>
      <c r="J300" s="60">
        <f>IFERROR(VLOOKUP(V300,ATS!$U:$V,2,FALSE),0)</f>
        <v>21</v>
      </c>
      <c r="K300" s="29">
        <f t="shared" si="128"/>
        <v>21</v>
      </c>
      <c r="L300" s="29">
        <f>IFERROR(VLOOKUP(V300,ATS!$U:$W,3,FALSE),0)</f>
        <v>21</v>
      </c>
      <c r="M300" s="29">
        <f t="shared" si="129"/>
        <v>21</v>
      </c>
      <c r="N300" s="61">
        <v>0</v>
      </c>
      <c r="O300" s="62">
        <f t="shared" si="136"/>
        <v>0</v>
      </c>
      <c r="P300" s="63">
        <f>VLOOKUP($C300,Prices!$A$3:$R$1996,MATCH('2) Order Form'!P$8,Prices!$A$2:$R$2,0),FALSE)</f>
        <v>75</v>
      </c>
      <c r="Q300" s="64">
        <f>VLOOKUP($C300,Prices!$A$3:$R$1996,MATCH('2) Order Form'!Q$8,Prices!$A$2:$R$2,0),FALSE)</f>
        <v>149</v>
      </c>
      <c r="R300" s="65">
        <f t="shared" si="131"/>
        <v>0</v>
      </c>
      <c r="S300" s="66">
        <f t="shared" si="132"/>
        <v>0</v>
      </c>
      <c r="T300" s="64">
        <f t="shared" si="133"/>
        <v>0</v>
      </c>
      <c r="U300" s="97"/>
      <c r="V300" s="28">
        <v>7048652193391</v>
      </c>
      <c r="W300" s="25"/>
      <c r="X300" s="94">
        <f t="shared" si="111"/>
        <v>0</v>
      </c>
      <c r="Y300" s="70">
        <f t="shared" ca="1" si="112"/>
        <v>0</v>
      </c>
      <c r="Z300" s="70">
        <f t="shared" ca="1" si="113"/>
        <v>37</v>
      </c>
      <c r="AA300" s="70">
        <f t="shared" ca="1" si="114"/>
        <v>0</v>
      </c>
      <c r="AB300" s="70">
        <f t="shared" ca="1" si="115"/>
        <v>0</v>
      </c>
      <c r="AC300" s="91" t="str">
        <f t="shared" si="116"/>
        <v>835004True Black/Snow White</v>
      </c>
      <c r="AD300" s="91">
        <f t="shared" si="117"/>
        <v>835004</v>
      </c>
      <c r="AE300" s="71" t="str">
        <f>INDEX(ATS!$B:$V,MATCH('2) Order Form'!$V300,ATS!$U:$U,0),7)</f>
        <v>Active</v>
      </c>
    </row>
    <row r="301" spans="1:31" ht="16.5" customHeight="1">
      <c r="A301" s="5">
        <v>2</v>
      </c>
      <c r="B301" s="5" t="s">
        <v>14</v>
      </c>
      <c r="C301" s="5">
        <f>INDEX(ATS!$B:$V,MATCH('2) Order Form'!$V301,ATS!$U:$U,0),1)</f>
        <v>835006</v>
      </c>
      <c r="D301" s="5" t="str">
        <f>INDEX(ATS!$B:$V,MATCH('2) Order Form'!$V301,ATS!$U:$U,0),2)</f>
        <v>Back Protector</v>
      </c>
      <c r="E301" s="16" t="str">
        <f>INDEX(ATS!$B:$V,MATCH('2) Order Form'!$V301,ATS!$U:$U,0),4)</f>
        <v>TEBLK-S</v>
      </c>
      <c r="F301" s="16" t="str">
        <f>INDEX(ATS!$B:$V,MATCH('2) Order Form'!$V301,ATS!$U:$U,0),5)</f>
        <v>True Black</v>
      </c>
      <c r="G301" s="43" t="str">
        <f>INDEX(ATS!$B:$V,MATCH('2) Order Form'!$V301,ATS!$U:$U,0),6)</f>
        <v>S</v>
      </c>
      <c r="H301" s="43">
        <f>IFERROR(VLOOKUP(C301,EAN!$K:$O,5,FALSE),0)</f>
        <v>1</v>
      </c>
      <c r="I301" s="59">
        <v>0</v>
      </c>
      <c r="J301" s="60">
        <f>IFERROR(VLOOKUP(V301,ATS!$U:$V,2,FALSE),0)</f>
        <v>0</v>
      </c>
      <c r="K301" s="29" t="str">
        <f t="shared" si="128"/>
        <v>0</v>
      </c>
      <c r="L301" s="29">
        <f>IFERROR(VLOOKUP(V301,ATS!$U:$W,3,FALSE),0)</f>
        <v>0</v>
      </c>
      <c r="M301" s="29" t="str">
        <f t="shared" si="129"/>
        <v>0</v>
      </c>
      <c r="N301" s="61">
        <v>0</v>
      </c>
      <c r="O301" s="62">
        <f t="shared" ref="O301:O304" si="138">IF(N301&lt;&gt;0,N301,$P$5)</f>
        <v>0</v>
      </c>
      <c r="P301" s="63">
        <f>VLOOKUP($C301,Prices!$A$3:$R$1996,MATCH('2) Order Form'!P$8,Prices!$A$2:$R$2,0),FALSE)</f>
        <v>70</v>
      </c>
      <c r="Q301" s="64">
        <f>VLOOKUP($C301,Prices!$A$3:$R$1996,MATCH('2) Order Form'!Q$8,Prices!$A$2:$R$2,0),FALSE)</f>
        <v>139</v>
      </c>
      <c r="R301" s="65">
        <f t="shared" ref="R301:R333" si="139">I301*P301</f>
        <v>0</v>
      </c>
      <c r="S301" s="66">
        <f t="shared" ref="S301:S333" si="140">R301*O301</f>
        <v>0</v>
      </c>
      <c r="T301" s="64">
        <f t="shared" ref="T301:T333" si="141">R301-S301</f>
        <v>0</v>
      </c>
      <c r="U301" s="97"/>
      <c r="V301" s="28">
        <v>7048652193438</v>
      </c>
      <c r="W301" s="25"/>
      <c r="X301" s="94">
        <f t="shared" si="111"/>
        <v>0</v>
      </c>
      <c r="Y301" s="70">
        <f t="shared" ca="1" si="112"/>
        <v>0</v>
      </c>
      <c r="Z301" s="70">
        <f t="shared" ca="1" si="113"/>
        <v>38</v>
      </c>
      <c r="AA301" s="70">
        <f t="shared" ca="1" si="114"/>
        <v>1</v>
      </c>
      <c r="AB301" s="70">
        <f t="shared" ca="1" si="115"/>
        <v>1</v>
      </c>
      <c r="AC301" s="91" t="str">
        <f t="shared" si="116"/>
        <v>835006True Black</v>
      </c>
      <c r="AD301" s="91">
        <f t="shared" si="117"/>
        <v>835006</v>
      </c>
      <c r="AE301" s="71" t="str">
        <f>INDEX(ATS!$B:$V,MATCH('2) Order Form'!$V301,ATS!$U:$U,0),7)</f>
        <v>Active</v>
      </c>
    </row>
    <row r="302" spans="1:31" ht="16.5" customHeight="1">
      <c r="A302" s="5">
        <v>2</v>
      </c>
      <c r="B302" s="5" t="s">
        <v>14</v>
      </c>
      <c r="C302" s="5">
        <f>INDEX(ATS!$B:$V,MATCH('2) Order Form'!$V302,ATS!$U:$U,0),1)</f>
        <v>835006</v>
      </c>
      <c r="D302" s="5" t="str">
        <f>INDEX(ATS!$B:$V,MATCH('2) Order Form'!$V302,ATS!$U:$U,0),2)</f>
        <v>Back Protector</v>
      </c>
      <c r="E302" s="16" t="str">
        <f>INDEX(ATS!$B:$V,MATCH('2) Order Form'!$V302,ATS!$U:$U,0),4)</f>
        <v>TEBLK-M</v>
      </c>
      <c r="F302" s="16" t="str">
        <f>INDEX(ATS!$B:$V,MATCH('2) Order Form'!$V302,ATS!$U:$U,0),5)</f>
        <v>True Black</v>
      </c>
      <c r="G302" s="43" t="str">
        <f>INDEX(ATS!$B:$V,MATCH('2) Order Form'!$V302,ATS!$U:$U,0),6)</f>
        <v>M</v>
      </c>
      <c r="H302" s="43">
        <f>IFERROR(VLOOKUP(C302,EAN!$K:$O,5,FALSE),0)</f>
        <v>1</v>
      </c>
      <c r="I302" s="59">
        <v>0</v>
      </c>
      <c r="J302" s="60">
        <f>IFERROR(VLOOKUP(V302,ATS!$U:$V,2,FALSE),0)</f>
        <v>67</v>
      </c>
      <c r="K302" s="29" t="str">
        <f t="shared" ref="K302:K334" si="142">IF(J302=99999,"OPEN",IF(J302&gt;50,"50+",IF(J302&lt;=0,"0",J302)))</f>
        <v>50+</v>
      </c>
      <c r="L302" s="29">
        <f>IFERROR(VLOOKUP(V302,ATS!$U:$W,3,FALSE),0)</f>
        <v>67</v>
      </c>
      <c r="M302" s="29" t="str">
        <f t="shared" ref="M302:M334" si="143">IF(L302=99999,"OPEN",IF(L302&gt;50,"50+",IF(L302&lt;=0,"0",L302)))</f>
        <v>50+</v>
      </c>
      <c r="N302" s="61">
        <v>0</v>
      </c>
      <c r="O302" s="62">
        <f t="shared" si="138"/>
        <v>0</v>
      </c>
      <c r="P302" s="63">
        <f>VLOOKUP($C302,Prices!$A$3:$R$1996,MATCH('2) Order Form'!P$8,Prices!$A$2:$R$2,0),FALSE)</f>
        <v>70</v>
      </c>
      <c r="Q302" s="64">
        <f>VLOOKUP($C302,Prices!$A$3:$R$1996,MATCH('2) Order Form'!Q$8,Prices!$A$2:$R$2,0),FALSE)</f>
        <v>139</v>
      </c>
      <c r="R302" s="65">
        <f t="shared" si="139"/>
        <v>0</v>
      </c>
      <c r="S302" s="66">
        <f t="shared" si="140"/>
        <v>0</v>
      </c>
      <c r="T302" s="64">
        <f t="shared" si="141"/>
        <v>0</v>
      </c>
      <c r="U302" s="97"/>
      <c r="V302" s="28">
        <v>7048652193421</v>
      </c>
      <c r="W302" s="25"/>
      <c r="X302" s="94">
        <f t="shared" si="111"/>
        <v>0</v>
      </c>
      <c r="Y302" s="70">
        <f t="shared" ca="1" si="112"/>
        <v>0</v>
      </c>
      <c r="Z302" s="70">
        <f t="shared" ca="1" si="113"/>
        <v>38</v>
      </c>
      <c r="AA302" s="70">
        <f t="shared" ca="1" si="114"/>
        <v>0</v>
      </c>
      <c r="AB302" s="70">
        <f t="shared" ca="1" si="115"/>
        <v>0</v>
      </c>
      <c r="AC302" s="91" t="str">
        <f t="shared" si="116"/>
        <v>835006True Black</v>
      </c>
      <c r="AD302" s="91">
        <f t="shared" si="117"/>
        <v>835006</v>
      </c>
      <c r="AE302" s="71" t="str">
        <f>INDEX(ATS!$B:$V,MATCH('2) Order Form'!$V302,ATS!$U:$U,0),7)</f>
        <v>Active</v>
      </c>
    </row>
    <row r="303" spans="1:31" ht="16.5" customHeight="1">
      <c r="A303" s="5">
        <v>2</v>
      </c>
      <c r="B303" s="5" t="s">
        <v>14</v>
      </c>
      <c r="C303" s="5">
        <f>INDEX(ATS!$B:$V,MATCH('2) Order Form'!$V303,ATS!$U:$U,0),1)</f>
        <v>835006</v>
      </c>
      <c r="D303" s="5" t="str">
        <f>INDEX(ATS!$B:$V,MATCH('2) Order Form'!$V303,ATS!$U:$U,0),2)</f>
        <v>Back Protector</v>
      </c>
      <c r="E303" s="16" t="str">
        <f>INDEX(ATS!$B:$V,MATCH('2) Order Form'!$V303,ATS!$U:$U,0),4)</f>
        <v>TEBLK-L</v>
      </c>
      <c r="F303" s="16" t="str">
        <f>INDEX(ATS!$B:$V,MATCH('2) Order Form'!$V303,ATS!$U:$U,0),5)</f>
        <v>True Black</v>
      </c>
      <c r="G303" s="43" t="str">
        <f>INDEX(ATS!$B:$V,MATCH('2) Order Form'!$V303,ATS!$U:$U,0),6)</f>
        <v>L</v>
      </c>
      <c r="H303" s="43">
        <f>IFERROR(VLOOKUP(C303,EAN!$K:$O,5,FALSE),0)</f>
        <v>1</v>
      </c>
      <c r="I303" s="59">
        <v>0</v>
      </c>
      <c r="J303" s="60">
        <f>IFERROR(VLOOKUP(V303,ATS!$U:$V,2,FALSE),0)</f>
        <v>133</v>
      </c>
      <c r="K303" s="29" t="str">
        <f t="shared" si="142"/>
        <v>50+</v>
      </c>
      <c r="L303" s="29">
        <f>IFERROR(VLOOKUP(V303,ATS!$U:$W,3,FALSE),0)</f>
        <v>133</v>
      </c>
      <c r="M303" s="29" t="str">
        <f t="shared" si="143"/>
        <v>50+</v>
      </c>
      <c r="N303" s="61">
        <v>0</v>
      </c>
      <c r="O303" s="62">
        <f t="shared" si="138"/>
        <v>0</v>
      </c>
      <c r="P303" s="63">
        <f>VLOOKUP($C303,Prices!$A$3:$R$1996,MATCH('2) Order Form'!P$8,Prices!$A$2:$R$2,0),FALSE)</f>
        <v>70</v>
      </c>
      <c r="Q303" s="64">
        <f>VLOOKUP($C303,Prices!$A$3:$R$1996,MATCH('2) Order Form'!Q$8,Prices!$A$2:$R$2,0),FALSE)</f>
        <v>139</v>
      </c>
      <c r="R303" s="65">
        <f t="shared" si="139"/>
        <v>0</v>
      </c>
      <c r="S303" s="66">
        <f t="shared" si="140"/>
        <v>0</v>
      </c>
      <c r="T303" s="64">
        <f t="shared" si="141"/>
        <v>0</v>
      </c>
      <c r="U303" s="97"/>
      <c r="V303" s="28">
        <v>7048652193414</v>
      </c>
      <c r="W303" s="25"/>
      <c r="X303" s="94">
        <f t="shared" si="111"/>
        <v>0</v>
      </c>
      <c r="Y303" s="70">
        <f t="shared" ca="1" si="112"/>
        <v>0</v>
      </c>
      <c r="Z303" s="70">
        <f t="shared" ca="1" si="113"/>
        <v>38</v>
      </c>
      <c r="AA303" s="70">
        <f t="shared" ca="1" si="114"/>
        <v>0</v>
      </c>
      <c r="AB303" s="70">
        <f t="shared" ca="1" si="115"/>
        <v>0</v>
      </c>
      <c r="AC303" s="91" t="str">
        <f t="shared" si="116"/>
        <v>835006True Black</v>
      </c>
      <c r="AD303" s="91">
        <f t="shared" si="117"/>
        <v>835006</v>
      </c>
      <c r="AE303" s="71" t="str">
        <f>INDEX(ATS!$B:$V,MATCH('2) Order Form'!$V303,ATS!$U:$U,0),7)</f>
        <v>Active</v>
      </c>
    </row>
    <row r="304" spans="1:31" ht="16.5" customHeight="1">
      <c r="A304" s="5">
        <v>2</v>
      </c>
      <c r="B304" s="5" t="s">
        <v>14</v>
      </c>
      <c r="C304" s="5">
        <f>INDEX(ATS!$B:$V,MATCH('2) Order Form'!$V304,ATS!$U:$U,0),1)</f>
        <v>835006</v>
      </c>
      <c r="D304" s="5" t="str">
        <f>INDEX(ATS!$B:$V,MATCH('2) Order Form'!$V304,ATS!$U:$U,0),2)</f>
        <v>Back Protector</v>
      </c>
      <c r="E304" s="16" t="str">
        <f>INDEX(ATS!$B:$V,MATCH('2) Order Form'!$V304,ATS!$U:$U,0),4)</f>
        <v>TEBLK-XL</v>
      </c>
      <c r="F304" s="16" t="str">
        <f>INDEX(ATS!$B:$V,MATCH('2) Order Form'!$V304,ATS!$U:$U,0),5)</f>
        <v>True Black</v>
      </c>
      <c r="G304" s="43" t="str">
        <f>INDEX(ATS!$B:$V,MATCH('2) Order Form'!$V304,ATS!$U:$U,0),6)</f>
        <v>XL</v>
      </c>
      <c r="H304" s="43">
        <f>IFERROR(VLOOKUP(C304,EAN!$K:$O,5,FALSE),0)</f>
        <v>1</v>
      </c>
      <c r="I304" s="59">
        <v>0</v>
      </c>
      <c r="J304" s="60">
        <f>IFERROR(VLOOKUP(V304,ATS!$U:$V,2,FALSE),0)</f>
        <v>0</v>
      </c>
      <c r="K304" s="29" t="str">
        <f t="shared" si="142"/>
        <v>0</v>
      </c>
      <c r="L304" s="29">
        <f>IFERROR(VLOOKUP(V304,ATS!$U:$W,3,FALSE),0)</f>
        <v>0</v>
      </c>
      <c r="M304" s="29" t="str">
        <f t="shared" si="143"/>
        <v>0</v>
      </c>
      <c r="N304" s="61">
        <v>0</v>
      </c>
      <c r="O304" s="62">
        <f t="shared" si="138"/>
        <v>0</v>
      </c>
      <c r="P304" s="63">
        <f>VLOOKUP($C304,Prices!$A$3:$R$1996,MATCH('2) Order Form'!P$8,Prices!$A$2:$R$2,0),FALSE)</f>
        <v>70</v>
      </c>
      <c r="Q304" s="64">
        <f>VLOOKUP($C304,Prices!$A$3:$R$1996,MATCH('2) Order Form'!Q$8,Prices!$A$2:$R$2,0),FALSE)</f>
        <v>139</v>
      </c>
      <c r="R304" s="65">
        <f t="shared" si="139"/>
        <v>0</v>
      </c>
      <c r="S304" s="66">
        <f t="shared" si="140"/>
        <v>0</v>
      </c>
      <c r="T304" s="64">
        <f t="shared" si="141"/>
        <v>0</v>
      </c>
      <c r="U304" s="97"/>
      <c r="V304" s="28">
        <v>7048652193445</v>
      </c>
      <c r="W304" s="25"/>
      <c r="X304" s="94">
        <f t="shared" si="111"/>
        <v>0</v>
      </c>
      <c r="Y304" s="70">
        <f t="shared" ca="1" si="112"/>
        <v>0</v>
      </c>
      <c r="Z304" s="70">
        <f t="shared" ca="1" si="113"/>
        <v>38</v>
      </c>
      <c r="AA304" s="70">
        <f t="shared" ca="1" si="114"/>
        <v>0</v>
      </c>
      <c r="AB304" s="70">
        <f t="shared" ca="1" si="115"/>
        <v>0</v>
      </c>
      <c r="AC304" s="91" t="str">
        <f t="shared" si="116"/>
        <v>835006True Black</v>
      </c>
      <c r="AD304" s="91">
        <f t="shared" si="117"/>
        <v>835006</v>
      </c>
      <c r="AE304" s="71" t="str">
        <f>INDEX(ATS!$B:$V,MATCH('2) Order Form'!$V304,ATS!$U:$U,0),7)</f>
        <v>Active</v>
      </c>
    </row>
    <row r="305" spans="1:31" ht="16.5" customHeight="1">
      <c r="A305" s="5">
        <v>3</v>
      </c>
      <c r="B305" s="5" t="s">
        <v>78</v>
      </c>
      <c r="C305" s="5">
        <f>INDEX(ATS!$B:$V,MATCH('2) Order Form'!$V305,ATS!$U:$U,0),1)</f>
        <v>852102</v>
      </c>
      <c r="D305" s="5" t="str">
        <f>INDEX(ATS!$B:$V,MATCH('2) Order Form'!$V305,ATS!$U:$U,0),2)</f>
        <v>Interstellar RIG Reflect</v>
      </c>
      <c r="E305" s="16" t="str">
        <f>INDEX(ATS!$B:$V,MATCH('2) Order Form'!$V305,ATS!$U:$U,0),4)</f>
        <v>060101-OS</v>
      </c>
      <c r="F305" s="16" t="str">
        <f>INDEX(ATS!$B:$V,MATCH('2) Order Form'!$V305,ATS!$U:$U,0),5)</f>
        <v>RIG Topaz/Matte Black/Black</v>
      </c>
      <c r="G305" s="43" t="str">
        <f>INDEX(ATS!$B:$V,MATCH('2) Order Form'!$V305,ATS!$U:$U,0),6)</f>
        <v>OS</v>
      </c>
      <c r="H305" s="43">
        <f>IFERROR(VLOOKUP(C305,EAN!$K:$O,5,FALSE),0)</f>
        <v>1</v>
      </c>
      <c r="I305" s="59">
        <v>0</v>
      </c>
      <c r="J305" s="60">
        <f>IFERROR(VLOOKUP(V305,ATS!$U:$V,2,FALSE),0)</f>
        <v>2</v>
      </c>
      <c r="K305" s="29">
        <f t="shared" si="142"/>
        <v>2</v>
      </c>
      <c r="L305" s="29">
        <f>IFERROR(VLOOKUP(V305,ATS!$U:$W,3,FALSE),0)</f>
        <v>2</v>
      </c>
      <c r="M305" s="29">
        <f t="shared" si="143"/>
        <v>2</v>
      </c>
      <c r="N305" s="61">
        <v>0</v>
      </c>
      <c r="O305" s="62">
        <f t="shared" ref="O305:O336" si="144">IF(N305&lt;&gt;0,N305,$P$5)</f>
        <v>0</v>
      </c>
      <c r="P305" s="63">
        <f>VLOOKUP($C305,Prices!$A$3:$R$1996,MATCH('2) Order Form'!P$8,Prices!$A$2:$R$2,0),FALSE)</f>
        <v>125</v>
      </c>
      <c r="Q305" s="64">
        <f>VLOOKUP($C305,Prices!$A$3:$R$1996,MATCH('2) Order Form'!Q$8,Prices!$A$2:$R$2,0),FALSE)</f>
        <v>249</v>
      </c>
      <c r="R305" s="65">
        <f t="shared" si="139"/>
        <v>0</v>
      </c>
      <c r="S305" s="66">
        <f t="shared" si="140"/>
        <v>0</v>
      </c>
      <c r="T305" s="64">
        <f t="shared" si="141"/>
        <v>0</v>
      </c>
      <c r="U305" s="97"/>
      <c r="V305" s="28">
        <v>7048652837851</v>
      </c>
      <c r="W305" s="25"/>
      <c r="X305" s="94">
        <f t="shared" si="111"/>
        <v>0</v>
      </c>
      <c r="Y305" s="70">
        <f t="shared" ca="1" si="112"/>
        <v>1</v>
      </c>
      <c r="Z305" s="70">
        <f t="shared" ca="1" si="113"/>
        <v>39</v>
      </c>
      <c r="AA305" s="70">
        <f t="shared" ca="1" si="114"/>
        <v>1</v>
      </c>
      <c r="AB305" s="70">
        <f t="shared" ca="1" si="115"/>
        <v>1</v>
      </c>
      <c r="AC305" s="91" t="str">
        <f t="shared" si="116"/>
        <v>852102RIG Topaz/Matte Black/Black</v>
      </c>
      <c r="AD305" s="91" t="str">
        <f t="shared" si="117"/>
        <v>852102-OS</v>
      </c>
      <c r="AE305" s="71" t="str">
        <f>INDEX(ATS!$B:$V,MATCH('2) Order Form'!$V305,ATS!$U:$U,0),7)</f>
        <v>Active</v>
      </c>
    </row>
    <row r="306" spans="1:31" ht="16.5" customHeight="1">
      <c r="A306" s="5">
        <v>3</v>
      </c>
      <c r="B306" s="5" t="s">
        <v>78</v>
      </c>
      <c r="C306" s="5">
        <f>INDEX(ATS!$B:$V,MATCH('2) Order Form'!$V306,ATS!$U:$U,0),1)</f>
        <v>852102</v>
      </c>
      <c r="D306" s="5" t="str">
        <f>INDEX(ATS!$B:$V,MATCH('2) Order Form'!$V306,ATS!$U:$U,0),2)</f>
        <v>Interstellar RIG Reflect</v>
      </c>
      <c r="E306" s="16" t="str">
        <f>INDEX(ATS!$B:$V,MATCH('2) Order Form'!$V306,ATS!$U:$U,0),4)</f>
        <v>150101-OS</v>
      </c>
      <c r="F306" s="16" t="str">
        <f>INDEX(ATS!$B:$V,MATCH('2) Order Form'!$V306,ATS!$U:$U,0),5)</f>
        <v>RIG Bixbite/Matte Black/Black</v>
      </c>
      <c r="G306" s="43" t="str">
        <f>INDEX(ATS!$B:$V,MATCH('2) Order Form'!$V306,ATS!$U:$U,0),6)</f>
        <v>OS</v>
      </c>
      <c r="H306" s="43">
        <f>IFERROR(VLOOKUP(C306,EAN!$K:$O,5,FALSE),0)</f>
        <v>1</v>
      </c>
      <c r="I306" s="59">
        <v>0</v>
      </c>
      <c r="J306" s="60">
        <f>IFERROR(VLOOKUP(V306,ATS!$U:$V,2,FALSE),0)</f>
        <v>43</v>
      </c>
      <c r="K306" s="29">
        <f t="shared" si="142"/>
        <v>43</v>
      </c>
      <c r="L306" s="29">
        <f>IFERROR(VLOOKUP(V306,ATS!$U:$W,3,FALSE),0)</f>
        <v>43</v>
      </c>
      <c r="M306" s="29">
        <f t="shared" si="143"/>
        <v>43</v>
      </c>
      <c r="N306" s="61">
        <v>0</v>
      </c>
      <c r="O306" s="62">
        <f t="shared" si="144"/>
        <v>0</v>
      </c>
      <c r="P306" s="63">
        <f>VLOOKUP($C306,Prices!$A$3:$R$1996,MATCH('2) Order Form'!P$8,Prices!$A$2:$R$2,0),FALSE)</f>
        <v>125</v>
      </c>
      <c r="Q306" s="64">
        <f>VLOOKUP($C306,Prices!$A$3:$R$1996,MATCH('2) Order Form'!Q$8,Prices!$A$2:$R$2,0),FALSE)</f>
        <v>249</v>
      </c>
      <c r="R306" s="65">
        <f t="shared" si="139"/>
        <v>0</v>
      </c>
      <c r="S306" s="66">
        <f t="shared" si="140"/>
        <v>0</v>
      </c>
      <c r="T306" s="64">
        <f t="shared" si="141"/>
        <v>0</v>
      </c>
      <c r="U306" s="97"/>
      <c r="V306" s="28">
        <v>7048652837868</v>
      </c>
      <c r="W306" s="25"/>
      <c r="X306" s="94">
        <f t="shared" si="111"/>
        <v>0</v>
      </c>
      <c r="Y306" s="70">
        <f t="shared" ca="1" si="112"/>
        <v>0</v>
      </c>
      <c r="Z306" s="70">
        <f t="shared" ca="1" si="113"/>
        <v>39</v>
      </c>
      <c r="AA306" s="70">
        <f t="shared" ca="1" si="114"/>
        <v>0</v>
      </c>
      <c r="AB306" s="70">
        <f t="shared" ca="1" si="115"/>
        <v>1</v>
      </c>
      <c r="AC306" s="91" t="str">
        <f t="shared" si="116"/>
        <v>852102RIG Bixbite/Matte Black/Black</v>
      </c>
      <c r="AD306" s="91" t="str">
        <f t="shared" si="117"/>
        <v>852102-OS</v>
      </c>
      <c r="AE306" s="71" t="str">
        <f>INDEX(ATS!$B:$V,MATCH('2) Order Form'!$V306,ATS!$U:$U,0),7)</f>
        <v>Active</v>
      </c>
    </row>
    <row r="307" spans="1:31" ht="16.5" customHeight="1">
      <c r="A307" s="5">
        <v>3</v>
      </c>
      <c r="B307" s="5" t="s">
        <v>78</v>
      </c>
      <c r="C307" s="5">
        <f>INDEX(ATS!$B:$V,MATCH('2) Order Form'!$V307,ATS!$U:$U,0),1)</f>
        <v>852102</v>
      </c>
      <c r="D307" s="5" t="str">
        <f>INDEX(ATS!$B:$V,MATCH('2) Order Form'!$V307,ATS!$U:$U,0),2)</f>
        <v>Interstellar RIG Reflect</v>
      </c>
      <c r="E307" s="16" t="str">
        <f>INDEX(ATS!$B:$V,MATCH('2) Order Form'!$V307,ATS!$U:$U,0),4)</f>
        <v>160147-OS</v>
      </c>
      <c r="F307" s="16" t="str">
        <f>INDEX(ATS!$B:$V,MATCH('2) Order Form'!$V307,ATS!$U:$U,0),5)</f>
        <v>RIG Aquamarine/Matte Black/Black Water</v>
      </c>
      <c r="G307" s="43" t="str">
        <f>INDEX(ATS!$B:$V,MATCH('2) Order Form'!$V307,ATS!$U:$U,0),6)</f>
        <v>OS</v>
      </c>
      <c r="H307" s="43">
        <f>IFERROR(VLOOKUP(C307,EAN!$K:$O,5,FALSE),0)</f>
        <v>1</v>
      </c>
      <c r="I307" s="59">
        <v>0</v>
      </c>
      <c r="J307" s="60">
        <f>IFERROR(VLOOKUP(V307,ATS!$U:$V,2,FALSE),0)</f>
        <v>0</v>
      </c>
      <c r="K307" s="29" t="str">
        <f t="shared" si="142"/>
        <v>0</v>
      </c>
      <c r="L307" s="29">
        <f>IFERROR(VLOOKUP(V307,ATS!$U:$W,3,FALSE),0)</f>
        <v>0</v>
      </c>
      <c r="M307" s="29" t="str">
        <f t="shared" si="143"/>
        <v>0</v>
      </c>
      <c r="N307" s="61">
        <v>0</v>
      </c>
      <c r="O307" s="62">
        <f t="shared" si="144"/>
        <v>0</v>
      </c>
      <c r="P307" s="63">
        <f>VLOOKUP($C307,Prices!$A$3:$R$1996,MATCH('2) Order Form'!P$8,Prices!$A$2:$R$2,0),FALSE)</f>
        <v>125</v>
      </c>
      <c r="Q307" s="64">
        <f>VLOOKUP($C307,Prices!$A$3:$R$1996,MATCH('2) Order Form'!Q$8,Prices!$A$2:$R$2,0),FALSE)</f>
        <v>249</v>
      </c>
      <c r="R307" s="65">
        <f t="shared" si="139"/>
        <v>0</v>
      </c>
      <c r="S307" s="66">
        <f t="shared" si="140"/>
        <v>0</v>
      </c>
      <c r="T307" s="64">
        <f t="shared" si="141"/>
        <v>0</v>
      </c>
      <c r="U307" s="97"/>
      <c r="V307" s="28">
        <v>7048652837820</v>
      </c>
      <c r="W307" s="25"/>
      <c r="X307" s="94">
        <f t="shared" si="111"/>
        <v>0</v>
      </c>
      <c r="Y307" s="70">
        <f t="shared" ca="1" si="112"/>
        <v>0</v>
      </c>
      <c r="Z307" s="70">
        <f t="shared" ca="1" si="113"/>
        <v>39</v>
      </c>
      <c r="AA307" s="70">
        <f t="shared" ca="1" si="114"/>
        <v>0</v>
      </c>
      <c r="AB307" s="70">
        <f t="shared" ca="1" si="115"/>
        <v>1</v>
      </c>
      <c r="AC307" s="91" t="str">
        <f t="shared" si="116"/>
        <v>852102RIG Aquamarine/Matte Black/Black Water</v>
      </c>
      <c r="AD307" s="91" t="str">
        <f t="shared" si="117"/>
        <v>852102-OS</v>
      </c>
      <c r="AE307" s="71" t="str">
        <f>INDEX(ATS!$B:$V,MATCH('2) Order Form'!$V307,ATS!$U:$U,0),7)</f>
        <v>Stock</v>
      </c>
    </row>
    <row r="308" spans="1:31" ht="16.5" customHeight="1">
      <c r="A308" s="5">
        <v>3</v>
      </c>
      <c r="B308" s="5" t="s">
        <v>78</v>
      </c>
      <c r="C308" s="5">
        <f>INDEX(ATS!$B:$V,MATCH('2) Order Form'!$V308,ATS!$U:$U,0),1)</f>
        <v>852102</v>
      </c>
      <c r="D308" s="5" t="str">
        <f>INDEX(ATS!$B:$V,MATCH('2) Order Form'!$V308,ATS!$U:$U,0),2)</f>
        <v>Interstellar RIG Reflect</v>
      </c>
      <c r="E308" s="16" t="str">
        <f>INDEX(ATS!$B:$V,MATCH('2) Order Form'!$V308,ATS!$U:$U,0),4)</f>
        <v>180101-OS</v>
      </c>
      <c r="F308" s="16" t="str">
        <f>INDEX(ATS!$B:$V,MATCH('2) Order Form'!$V308,ATS!$U:$U,0),5)</f>
        <v>RIG Light Amethyst/Matte Black/Black</v>
      </c>
      <c r="G308" s="43" t="str">
        <f>INDEX(ATS!$B:$V,MATCH('2) Order Form'!$V308,ATS!$U:$U,0),6)</f>
        <v>OS</v>
      </c>
      <c r="H308" s="43">
        <f>IFERROR(VLOOKUP(C308,EAN!$K:$O,5,FALSE),0)</f>
        <v>1</v>
      </c>
      <c r="I308" s="59">
        <v>0</v>
      </c>
      <c r="J308" s="60">
        <f>IFERROR(VLOOKUP(V308,ATS!$U:$V,2,FALSE),0)</f>
        <v>0</v>
      </c>
      <c r="K308" s="29" t="str">
        <f t="shared" si="142"/>
        <v>0</v>
      </c>
      <c r="L308" s="29">
        <f>IFERROR(VLOOKUP(V308,ATS!$U:$W,3,FALSE),0)</f>
        <v>0</v>
      </c>
      <c r="M308" s="29" t="str">
        <f t="shared" si="143"/>
        <v>0</v>
      </c>
      <c r="N308" s="61">
        <v>0</v>
      </c>
      <c r="O308" s="62">
        <f t="shared" si="144"/>
        <v>0</v>
      </c>
      <c r="P308" s="63">
        <f>VLOOKUP($C308,Prices!$A$3:$R$1996,MATCH('2) Order Form'!P$8,Prices!$A$2:$R$2,0),FALSE)</f>
        <v>125</v>
      </c>
      <c r="Q308" s="64">
        <f>VLOOKUP($C308,Prices!$A$3:$R$1996,MATCH('2) Order Form'!Q$8,Prices!$A$2:$R$2,0),FALSE)</f>
        <v>249</v>
      </c>
      <c r="R308" s="65">
        <f t="shared" si="139"/>
        <v>0</v>
      </c>
      <c r="S308" s="66">
        <f t="shared" si="140"/>
        <v>0</v>
      </c>
      <c r="T308" s="64">
        <f t="shared" si="141"/>
        <v>0</v>
      </c>
      <c r="U308" s="97"/>
      <c r="V308" s="28">
        <v>7048652967268</v>
      </c>
      <c r="W308" s="25"/>
      <c r="X308" s="94">
        <f t="shared" si="111"/>
        <v>0</v>
      </c>
      <c r="Y308" s="70">
        <f t="shared" ca="1" si="112"/>
        <v>0</v>
      </c>
      <c r="Z308" s="70">
        <f t="shared" ca="1" si="113"/>
        <v>39</v>
      </c>
      <c r="AA308" s="70">
        <f t="shared" ca="1" si="114"/>
        <v>0</v>
      </c>
      <c r="AB308" s="70">
        <f t="shared" ca="1" si="115"/>
        <v>1</v>
      </c>
      <c r="AC308" s="91" t="str">
        <f t="shared" si="116"/>
        <v>852102RIG Light Amethyst/Matte Black/Black</v>
      </c>
      <c r="AD308" s="91" t="str">
        <f t="shared" si="117"/>
        <v>852102-OS</v>
      </c>
      <c r="AE308" s="71" t="str">
        <f>INDEX(ATS!$B:$V,MATCH('2) Order Form'!$V308,ATS!$U:$U,0),7)</f>
        <v>Stock</v>
      </c>
    </row>
    <row r="309" spans="1:31" ht="16.5" customHeight="1">
      <c r="A309" s="5">
        <v>3</v>
      </c>
      <c r="B309" s="5" t="s">
        <v>78</v>
      </c>
      <c r="C309" s="5">
        <f>INDEX(ATS!$B:$V,MATCH('2) Order Form'!$V309,ATS!$U:$U,0),1)</f>
        <v>852102</v>
      </c>
      <c r="D309" s="5" t="str">
        <f>INDEX(ATS!$B:$V,MATCH('2) Order Form'!$V309,ATS!$U:$U,0),2)</f>
        <v>Interstellar RIG Reflect</v>
      </c>
      <c r="E309" s="16" t="str">
        <f>INDEX(ATS!$B:$V,MATCH('2) Order Form'!$V309,ATS!$U:$U,0),4)</f>
        <v>206757-OS</v>
      </c>
      <c r="F309" s="16" t="str">
        <f>INDEX(ATS!$B:$V,MATCH('2) Order Form'!$V309,ATS!$U:$U,0),5)</f>
        <v>RIG Obsidian/Woodland/Black</v>
      </c>
      <c r="G309" s="43" t="str">
        <f>INDEX(ATS!$B:$V,MATCH('2) Order Form'!$V309,ATS!$U:$U,0),6)</f>
        <v>OS</v>
      </c>
      <c r="H309" s="43">
        <f>IFERROR(VLOOKUP(C309,EAN!$K:$O,5,FALSE),0)</f>
        <v>1</v>
      </c>
      <c r="I309" s="59">
        <v>0</v>
      </c>
      <c r="J309" s="60">
        <f>IFERROR(VLOOKUP(V309,ATS!$U:$V,2,FALSE),0)</f>
        <v>21</v>
      </c>
      <c r="K309" s="29">
        <f t="shared" si="142"/>
        <v>21</v>
      </c>
      <c r="L309" s="29">
        <f>IFERROR(VLOOKUP(V309,ATS!$U:$W,3,FALSE),0)</f>
        <v>21</v>
      </c>
      <c r="M309" s="29">
        <f t="shared" si="143"/>
        <v>21</v>
      </c>
      <c r="N309" s="61">
        <v>0</v>
      </c>
      <c r="O309" s="62">
        <f t="shared" si="144"/>
        <v>0</v>
      </c>
      <c r="P309" s="63">
        <f>VLOOKUP($C309,Prices!$A$3:$R$1996,MATCH('2) Order Form'!P$8,Prices!$A$2:$R$2,0),FALSE)</f>
        <v>125</v>
      </c>
      <c r="Q309" s="64">
        <f>VLOOKUP($C309,Prices!$A$3:$R$1996,MATCH('2) Order Form'!Q$8,Prices!$A$2:$R$2,0),FALSE)</f>
        <v>249</v>
      </c>
      <c r="R309" s="65">
        <f t="shared" si="139"/>
        <v>0</v>
      </c>
      <c r="S309" s="66">
        <f t="shared" si="140"/>
        <v>0</v>
      </c>
      <c r="T309" s="64">
        <f t="shared" si="141"/>
        <v>0</v>
      </c>
      <c r="U309" s="97"/>
      <c r="V309" s="28">
        <v>7048652967275</v>
      </c>
      <c r="W309" s="25"/>
      <c r="X309" s="94">
        <f t="shared" si="111"/>
        <v>0</v>
      </c>
      <c r="Y309" s="70">
        <f t="shared" ca="1" si="112"/>
        <v>0</v>
      </c>
      <c r="Z309" s="70">
        <f t="shared" ca="1" si="113"/>
        <v>39</v>
      </c>
      <c r="AA309" s="70">
        <f t="shared" ca="1" si="114"/>
        <v>0</v>
      </c>
      <c r="AB309" s="70">
        <f t="shared" ca="1" si="115"/>
        <v>1</v>
      </c>
      <c r="AC309" s="91" t="str">
        <f t="shared" si="116"/>
        <v>852102RIG Obsidian/Woodland/Black</v>
      </c>
      <c r="AD309" s="91" t="str">
        <f t="shared" si="117"/>
        <v>852102-OS</v>
      </c>
      <c r="AE309" s="71" t="str">
        <f>INDEX(ATS!$B:$V,MATCH('2) Order Form'!$V309,ATS!$U:$U,0),7)</f>
        <v>Stock</v>
      </c>
    </row>
    <row r="310" spans="1:31" ht="16.5" customHeight="1">
      <c r="A310" s="5">
        <v>3</v>
      </c>
      <c r="B310" s="5" t="s">
        <v>78</v>
      </c>
      <c r="C310" s="5">
        <f>INDEX(ATS!$B:$V,MATCH('2) Order Form'!$V310,ATS!$U:$U,0),1)</f>
        <v>852104</v>
      </c>
      <c r="D310" s="5" t="str">
        <f>INDEX(ATS!$B:$V,MATCH('2) Order Form'!$V310,ATS!$U:$U,0),2)</f>
        <v>Interstellar RIG Reflect BLI</v>
      </c>
      <c r="E310" s="16" t="str">
        <f>INDEX(ATS!$B:$V,MATCH('2) Order Form'!$V310,ATS!$U:$U,0),4)</f>
        <v>500101-OS</v>
      </c>
      <c r="F310" s="16" t="str">
        <f>INDEX(ATS!$B:$V,MATCH('2) Order Form'!$V310,ATS!$U:$U,0),5)</f>
        <v>RIG Topaz+RIG L Amethyst/Matte Black/Black</v>
      </c>
      <c r="G310" s="43" t="str">
        <f>INDEX(ATS!$B:$V,MATCH('2) Order Form'!$V310,ATS!$U:$U,0),6)</f>
        <v>OS</v>
      </c>
      <c r="H310" s="43">
        <f>IFERROR(VLOOKUP(C310,EAN!$K:$O,5,FALSE),0)</f>
        <v>1</v>
      </c>
      <c r="I310" s="59">
        <v>0</v>
      </c>
      <c r="J310" s="60">
        <f>IFERROR(VLOOKUP(V310,ATS!$U:$V,2,FALSE),0)</f>
        <v>6</v>
      </c>
      <c r="K310" s="29">
        <f t="shared" si="142"/>
        <v>6</v>
      </c>
      <c r="L310" s="29">
        <f>IFERROR(VLOOKUP(V310,ATS!$U:$W,3,FALSE),0)</f>
        <v>6</v>
      </c>
      <c r="M310" s="29">
        <f t="shared" si="143"/>
        <v>6</v>
      </c>
      <c r="N310" s="61">
        <v>0</v>
      </c>
      <c r="O310" s="62">
        <f t="shared" si="144"/>
        <v>0</v>
      </c>
      <c r="P310" s="63">
        <f>VLOOKUP($C310,Prices!$A$3:$R$1996,MATCH('2) Order Form'!P$8,Prices!$A$2:$R$2,0),FALSE)</f>
        <v>160</v>
      </c>
      <c r="Q310" s="64">
        <f>VLOOKUP($C310,Prices!$A$3:$R$1996,MATCH('2) Order Form'!Q$8,Prices!$A$2:$R$2,0),FALSE)</f>
        <v>319</v>
      </c>
      <c r="R310" s="65">
        <f t="shared" si="139"/>
        <v>0</v>
      </c>
      <c r="S310" s="66">
        <f t="shared" si="140"/>
        <v>0</v>
      </c>
      <c r="T310" s="64">
        <f t="shared" si="141"/>
        <v>0</v>
      </c>
      <c r="U310" s="97"/>
      <c r="V310" s="28">
        <v>7048652837752</v>
      </c>
      <c r="W310" s="25"/>
      <c r="X310" s="94">
        <f t="shared" si="111"/>
        <v>0</v>
      </c>
      <c r="Y310" s="70">
        <f t="shared" ca="1" si="112"/>
        <v>0</v>
      </c>
      <c r="Z310" s="70">
        <f t="shared" ca="1" si="113"/>
        <v>40</v>
      </c>
      <c r="AA310" s="70">
        <f t="shared" ca="1" si="114"/>
        <v>1</v>
      </c>
      <c r="AB310" s="70">
        <f t="shared" ca="1" si="115"/>
        <v>1</v>
      </c>
      <c r="AC310" s="91" t="str">
        <f t="shared" si="116"/>
        <v>852104RIG Topaz+RIG L Amethyst/Matte Black/Black</v>
      </c>
      <c r="AD310" s="91" t="str">
        <f t="shared" si="117"/>
        <v>852104-OS</v>
      </c>
      <c r="AE310" s="71" t="str">
        <f>INDEX(ATS!$B:$V,MATCH('2) Order Form'!$V310,ATS!$U:$U,0),7)</f>
        <v>Active</v>
      </c>
    </row>
    <row r="311" spans="1:31" ht="16.5" customHeight="1">
      <c r="A311" s="5">
        <v>3</v>
      </c>
      <c r="B311" s="5" t="s">
        <v>78</v>
      </c>
      <c r="C311" s="5">
        <f>INDEX(ATS!$B:$V,MATCH('2) Order Form'!$V311,ATS!$U:$U,0),1)</f>
        <v>852104</v>
      </c>
      <c r="D311" s="5" t="str">
        <f>INDEX(ATS!$B:$V,MATCH('2) Order Form'!$V311,ATS!$U:$U,0),2)</f>
        <v>Interstellar RIG Reflect BLI</v>
      </c>
      <c r="E311" s="16" t="str">
        <f>INDEX(ATS!$B:$V,MATCH('2) Order Form'!$V311,ATS!$U:$U,0),4)</f>
        <v>510147-OS</v>
      </c>
      <c r="F311" s="16" t="str">
        <f>INDEX(ATS!$B:$V,MATCH('2) Order Form'!$V311,ATS!$U:$U,0),5)</f>
        <v>RIG Aqua+RIG L. Amet./Matte Black/ Black Water</v>
      </c>
      <c r="G311" s="43" t="str">
        <f>INDEX(ATS!$B:$V,MATCH('2) Order Form'!$V311,ATS!$U:$U,0),6)</f>
        <v>OS</v>
      </c>
      <c r="H311" s="43">
        <f>IFERROR(VLOOKUP(C311,EAN!$K:$O,5,FALSE),0)</f>
        <v>1</v>
      </c>
      <c r="I311" s="59">
        <v>0</v>
      </c>
      <c r="J311" s="60">
        <f>IFERROR(VLOOKUP(V311,ATS!$U:$V,2,FALSE),0)</f>
        <v>1</v>
      </c>
      <c r="K311" s="29">
        <f t="shared" si="142"/>
        <v>1</v>
      </c>
      <c r="L311" s="29">
        <f>IFERROR(VLOOKUP(V311,ATS!$U:$W,3,FALSE),0)</f>
        <v>1</v>
      </c>
      <c r="M311" s="29">
        <f t="shared" si="143"/>
        <v>1</v>
      </c>
      <c r="N311" s="61">
        <v>0</v>
      </c>
      <c r="O311" s="62">
        <f t="shared" si="144"/>
        <v>0</v>
      </c>
      <c r="P311" s="63">
        <f>VLOOKUP($C311,Prices!$A$3:$R$1996,MATCH('2) Order Form'!P$8,Prices!$A$2:$R$2,0),FALSE)</f>
        <v>160</v>
      </c>
      <c r="Q311" s="64">
        <f>VLOOKUP($C311,Prices!$A$3:$R$1996,MATCH('2) Order Form'!Q$8,Prices!$A$2:$R$2,0),FALSE)</f>
        <v>319</v>
      </c>
      <c r="R311" s="65">
        <f t="shared" si="139"/>
        <v>0</v>
      </c>
      <c r="S311" s="66">
        <f t="shared" si="140"/>
        <v>0</v>
      </c>
      <c r="T311" s="64">
        <f t="shared" si="141"/>
        <v>0</v>
      </c>
      <c r="U311" s="97"/>
      <c r="V311" s="28">
        <v>7048652837769</v>
      </c>
      <c r="W311" s="25"/>
      <c r="X311" s="94">
        <f t="shared" si="111"/>
        <v>0</v>
      </c>
      <c r="Y311" s="70">
        <f t="shared" ca="1" si="112"/>
        <v>0</v>
      </c>
      <c r="Z311" s="70">
        <f t="shared" ca="1" si="113"/>
        <v>40</v>
      </c>
      <c r="AA311" s="70">
        <f t="shared" ca="1" si="114"/>
        <v>0</v>
      </c>
      <c r="AB311" s="70">
        <f t="shared" ca="1" si="115"/>
        <v>1</v>
      </c>
      <c r="AC311" s="91" t="str">
        <f t="shared" si="116"/>
        <v>852104RIG Aqua+RIG L. Amet./Matte Black/ Black Water</v>
      </c>
      <c r="AD311" s="91" t="str">
        <f t="shared" si="117"/>
        <v>852104-OS</v>
      </c>
      <c r="AE311" s="71" t="str">
        <f>INDEX(ATS!$B:$V,MATCH('2) Order Form'!$V311,ATS!$U:$U,0),7)</f>
        <v>Stock</v>
      </c>
    </row>
    <row r="312" spans="1:31" ht="16.5" customHeight="1">
      <c r="A312" s="5">
        <v>3</v>
      </c>
      <c r="B312" s="5" t="s">
        <v>78</v>
      </c>
      <c r="C312" s="5">
        <f>INDEX(ATS!$B:$V,MATCH('2) Order Form'!$V312,ATS!$U:$U,0),1)</f>
        <v>852104</v>
      </c>
      <c r="D312" s="5" t="str">
        <f>INDEX(ATS!$B:$V,MATCH('2) Order Form'!$V312,ATS!$U:$U,0),2)</f>
        <v>Interstellar RIG Reflect BLI</v>
      </c>
      <c r="E312" s="16" t="str">
        <f>INDEX(ATS!$B:$V,MATCH('2) Order Form'!$V312,ATS!$U:$U,0),4)</f>
        <v>530101-OS</v>
      </c>
      <c r="F312" s="16" t="str">
        <f>INDEX(ATS!$B:$V,MATCH('2) Order Form'!$V312,ATS!$U:$U,0),5)</f>
        <v>RIG Obsidian+RIG L Amethyst/Matte Black/Black</v>
      </c>
      <c r="G312" s="43" t="str">
        <f>INDEX(ATS!$B:$V,MATCH('2) Order Form'!$V312,ATS!$U:$U,0),6)</f>
        <v>OS</v>
      </c>
      <c r="H312" s="43">
        <f>IFERROR(VLOOKUP(C312,EAN!$K:$O,5,FALSE),0)</f>
        <v>1</v>
      </c>
      <c r="I312" s="59">
        <v>0</v>
      </c>
      <c r="J312" s="60">
        <f>IFERROR(VLOOKUP(V312,ATS!$U:$V,2,FALSE),0)</f>
        <v>8</v>
      </c>
      <c r="K312" s="29">
        <f t="shared" si="142"/>
        <v>8</v>
      </c>
      <c r="L312" s="29">
        <f>IFERROR(VLOOKUP(V312,ATS!$U:$W,3,FALSE),0)</f>
        <v>8</v>
      </c>
      <c r="M312" s="29">
        <f t="shared" si="143"/>
        <v>8</v>
      </c>
      <c r="N312" s="61">
        <v>0</v>
      </c>
      <c r="O312" s="62">
        <f t="shared" si="144"/>
        <v>0</v>
      </c>
      <c r="P312" s="63">
        <f>VLOOKUP($C312,Prices!$A$3:$R$1996,MATCH('2) Order Form'!P$8,Prices!$A$2:$R$2,0),FALSE)</f>
        <v>160</v>
      </c>
      <c r="Q312" s="64">
        <f>VLOOKUP($C312,Prices!$A$3:$R$1996,MATCH('2) Order Form'!Q$8,Prices!$A$2:$R$2,0),FALSE)</f>
        <v>319</v>
      </c>
      <c r="R312" s="65">
        <f t="shared" si="139"/>
        <v>0</v>
      </c>
      <c r="S312" s="66">
        <f t="shared" si="140"/>
        <v>0</v>
      </c>
      <c r="T312" s="64">
        <f t="shared" si="141"/>
        <v>0</v>
      </c>
      <c r="U312" s="97"/>
      <c r="V312" s="28">
        <v>7048652837776</v>
      </c>
      <c r="W312" s="25"/>
      <c r="X312" s="94">
        <f t="shared" si="111"/>
        <v>0</v>
      </c>
      <c r="Y312" s="70">
        <f t="shared" ca="1" si="112"/>
        <v>0</v>
      </c>
      <c r="Z312" s="70">
        <f t="shared" ca="1" si="113"/>
        <v>40</v>
      </c>
      <c r="AA312" s="70">
        <f t="shared" ca="1" si="114"/>
        <v>0</v>
      </c>
      <c r="AB312" s="70">
        <f t="shared" ca="1" si="115"/>
        <v>1</v>
      </c>
      <c r="AC312" s="91" t="str">
        <f t="shared" si="116"/>
        <v>852104RIG Obsidian+RIG L Amethyst/Matte Black/Black</v>
      </c>
      <c r="AD312" s="91" t="str">
        <f t="shared" si="117"/>
        <v>852104-OS</v>
      </c>
      <c r="AE312" s="71" t="str">
        <f>INDEX(ATS!$B:$V,MATCH('2) Order Form'!$V312,ATS!$U:$U,0),7)</f>
        <v>Active</v>
      </c>
    </row>
    <row r="313" spans="1:31" ht="16.5" customHeight="1">
      <c r="A313" s="5">
        <v>3</v>
      </c>
      <c r="B313" s="5" t="s">
        <v>78</v>
      </c>
      <c r="C313" s="5">
        <f>INDEX(ATS!$B:$V,MATCH('2) Order Form'!$V313,ATS!$U:$U,0),1)</f>
        <v>852104</v>
      </c>
      <c r="D313" s="5" t="str">
        <f>INDEX(ATS!$B:$V,MATCH('2) Order Form'!$V313,ATS!$U:$U,0),2)</f>
        <v>Interstellar RIG Reflect BLI</v>
      </c>
      <c r="E313" s="16" t="str">
        <f>INDEX(ATS!$B:$V,MATCH('2) Order Form'!$V313,ATS!$U:$U,0),4)</f>
        <v>536757-OS</v>
      </c>
      <c r="F313" s="16" t="str">
        <f>INDEX(ATS!$B:$V,MATCH('2) Order Form'!$V313,ATS!$U:$U,0),5)</f>
        <v>RIG Obsidian+RIG L Amethyst/Woodland/Black</v>
      </c>
      <c r="G313" s="43" t="str">
        <f>INDEX(ATS!$B:$V,MATCH('2) Order Form'!$V313,ATS!$U:$U,0),6)</f>
        <v>OS</v>
      </c>
      <c r="H313" s="43">
        <f>IFERROR(VLOOKUP(C313,EAN!$K:$O,5,FALSE),0)</f>
        <v>1</v>
      </c>
      <c r="I313" s="59">
        <v>0</v>
      </c>
      <c r="J313" s="60">
        <f>IFERROR(VLOOKUP(V313,ATS!$U:$V,2,FALSE),0)</f>
        <v>0</v>
      </c>
      <c r="K313" s="29" t="str">
        <f t="shared" si="142"/>
        <v>0</v>
      </c>
      <c r="L313" s="29">
        <f>IFERROR(VLOOKUP(V313,ATS!$U:$W,3,FALSE),0)</f>
        <v>0</v>
      </c>
      <c r="M313" s="29" t="str">
        <f t="shared" si="143"/>
        <v>0</v>
      </c>
      <c r="N313" s="61">
        <v>0</v>
      </c>
      <c r="O313" s="62">
        <f t="shared" si="144"/>
        <v>0</v>
      </c>
      <c r="P313" s="63">
        <f>VLOOKUP($C313,Prices!$A$3:$R$1996,MATCH('2) Order Form'!P$8,Prices!$A$2:$R$2,0),FALSE)</f>
        <v>160</v>
      </c>
      <c r="Q313" s="64">
        <f>VLOOKUP($C313,Prices!$A$3:$R$1996,MATCH('2) Order Form'!Q$8,Prices!$A$2:$R$2,0),FALSE)</f>
        <v>319</v>
      </c>
      <c r="R313" s="65">
        <f t="shared" si="139"/>
        <v>0</v>
      </c>
      <c r="S313" s="66">
        <f t="shared" si="140"/>
        <v>0</v>
      </c>
      <c r="T313" s="64">
        <f t="shared" si="141"/>
        <v>0</v>
      </c>
      <c r="U313" s="97"/>
      <c r="V313" s="28">
        <v>7048652967282</v>
      </c>
      <c r="W313" s="25"/>
      <c r="X313" s="94">
        <f t="shared" si="111"/>
        <v>0</v>
      </c>
      <c r="Y313" s="70">
        <f t="shared" ca="1" si="112"/>
        <v>0</v>
      </c>
      <c r="Z313" s="70">
        <f t="shared" ca="1" si="113"/>
        <v>40</v>
      </c>
      <c r="AA313" s="70">
        <f t="shared" ca="1" si="114"/>
        <v>0</v>
      </c>
      <c r="AB313" s="70">
        <f t="shared" ca="1" si="115"/>
        <v>1</v>
      </c>
      <c r="AC313" s="91" t="str">
        <f t="shared" si="116"/>
        <v>852104RIG Obsidian+RIG L Amethyst/Woodland/Black</v>
      </c>
      <c r="AD313" s="91" t="str">
        <f t="shared" si="117"/>
        <v>852104-OS</v>
      </c>
      <c r="AE313" s="71" t="str">
        <f>INDEX(ATS!$B:$V,MATCH('2) Order Form'!$V313,ATS!$U:$U,0),7)</f>
        <v>Active</v>
      </c>
    </row>
    <row r="314" spans="1:31" ht="16.5" customHeight="1">
      <c r="A314" s="5">
        <v>3</v>
      </c>
      <c r="B314" s="5" t="s">
        <v>78</v>
      </c>
      <c r="C314" s="5">
        <f>INDEX(ATS!$B:$V,MATCH('2) Order Form'!$V314,ATS!$U:$U,0),1)</f>
        <v>852104</v>
      </c>
      <c r="D314" s="5" t="str">
        <f>INDEX(ATS!$B:$V,MATCH('2) Order Form'!$V314,ATS!$U:$U,0),2)</f>
        <v>Interstellar RIG Reflect BLI</v>
      </c>
      <c r="E314" s="16" t="str">
        <f>INDEX(ATS!$B:$V,MATCH('2) Order Form'!$V314,ATS!$U:$U,0),4)</f>
        <v>540171-OS</v>
      </c>
      <c r="F314" s="16" t="str">
        <f>INDEX(ATS!$B:$V,MATCH('2) Order Form'!$V314,ATS!$U:$U,0),5)</f>
        <v>RIG Emerald+RIG L Amethyst/Matte Black/Black Trace</v>
      </c>
      <c r="G314" s="43" t="str">
        <f>INDEX(ATS!$B:$V,MATCH('2) Order Form'!$V314,ATS!$U:$U,0),6)</f>
        <v>OS</v>
      </c>
      <c r="H314" s="43">
        <f>IFERROR(VLOOKUP(C314,EAN!$K:$O,5,FALSE),0)</f>
        <v>1</v>
      </c>
      <c r="I314" s="59">
        <v>0</v>
      </c>
      <c r="J314" s="60">
        <f>IFERROR(VLOOKUP(V314,ATS!$U:$V,2,FALSE),0)</f>
        <v>1</v>
      </c>
      <c r="K314" s="29">
        <f t="shared" si="142"/>
        <v>1</v>
      </c>
      <c r="L314" s="29">
        <f>IFERROR(VLOOKUP(V314,ATS!$U:$W,3,FALSE),0)</f>
        <v>1</v>
      </c>
      <c r="M314" s="29">
        <f t="shared" si="143"/>
        <v>1</v>
      </c>
      <c r="N314" s="61">
        <v>0</v>
      </c>
      <c r="O314" s="62">
        <f t="shared" si="144"/>
        <v>0</v>
      </c>
      <c r="P314" s="63">
        <f>VLOOKUP($C314,Prices!$A$3:$R$1996,MATCH('2) Order Form'!P$8,Prices!$A$2:$R$2,0),FALSE)</f>
        <v>160</v>
      </c>
      <c r="Q314" s="64">
        <f>VLOOKUP($C314,Prices!$A$3:$R$1996,MATCH('2) Order Form'!Q$8,Prices!$A$2:$R$2,0),FALSE)</f>
        <v>319</v>
      </c>
      <c r="R314" s="65">
        <f t="shared" si="139"/>
        <v>0</v>
      </c>
      <c r="S314" s="66">
        <f t="shared" si="140"/>
        <v>0</v>
      </c>
      <c r="T314" s="64">
        <f t="shared" si="141"/>
        <v>0</v>
      </c>
      <c r="U314" s="97"/>
      <c r="V314" s="28">
        <v>7048652967299</v>
      </c>
      <c r="W314" s="25"/>
      <c r="X314" s="94">
        <f t="shared" si="111"/>
        <v>0</v>
      </c>
      <c r="Y314" s="70">
        <f t="shared" ca="1" si="112"/>
        <v>0</v>
      </c>
      <c r="Z314" s="70">
        <f t="shared" ca="1" si="113"/>
        <v>40</v>
      </c>
      <c r="AA314" s="70">
        <f t="shared" ca="1" si="114"/>
        <v>0</v>
      </c>
      <c r="AB314" s="70">
        <f t="shared" ca="1" si="115"/>
        <v>1</v>
      </c>
      <c r="AC314" s="91" t="str">
        <f t="shared" si="116"/>
        <v>852104RIG Emerald+RIG L Amethyst/Matte Black/Black Trace</v>
      </c>
      <c r="AD314" s="91" t="str">
        <f t="shared" si="117"/>
        <v>852104-OS</v>
      </c>
      <c r="AE314" s="71" t="str">
        <f>INDEX(ATS!$B:$V,MATCH('2) Order Form'!$V314,ATS!$U:$U,0),7)</f>
        <v>Active</v>
      </c>
    </row>
    <row r="315" spans="1:31" ht="16.5" customHeight="1">
      <c r="A315" s="5">
        <v>3</v>
      </c>
      <c r="B315" s="5" t="s">
        <v>78</v>
      </c>
      <c r="C315" s="5">
        <f>INDEX(ATS!$B:$V,MATCH('2) Order Form'!$V315,ATS!$U:$U,0),1)</f>
        <v>852150</v>
      </c>
      <c r="D315" s="5" t="str">
        <f>INDEX(ATS!$B:$V,MATCH('2) Order Form'!$V315,ATS!$U:$U,0),2)</f>
        <v>Connor RIG Reflect</v>
      </c>
      <c r="E315" s="16" t="str">
        <f>INDEX(ATS!$B:$V,MATCH('2) Order Form'!$V315,ATS!$U:$U,0),4)</f>
        <v>150101-OS</v>
      </c>
      <c r="F315" s="16" t="str">
        <f>INDEX(ATS!$B:$V,MATCH('2) Order Form'!$V315,ATS!$U:$U,0),5)</f>
        <v>RIG Bixbite/Matte Black/Black</v>
      </c>
      <c r="G315" s="43" t="str">
        <f>INDEX(ATS!$B:$V,MATCH('2) Order Form'!$V315,ATS!$U:$U,0),6)</f>
        <v>OS</v>
      </c>
      <c r="H315" s="43">
        <f>IFERROR(VLOOKUP(C315,EAN!$K:$O,5,FALSE),0)</f>
        <v>1</v>
      </c>
      <c r="I315" s="59">
        <v>0</v>
      </c>
      <c r="J315" s="60">
        <f>IFERROR(VLOOKUP(V315,ATS!$U:$V,2,FALSE),0)</f>
        <v>0</v>
      </c>
      <c r="K315" s="29" t="str">
        <f t="shared" ref="K315" si="145">IF(J315=99999,"OPEN",IF(J315&gt;50,"50+",IF(J315&lt;=0,"0",J315)))</f>
        <v>0</v>
      </c>
      <c r="L315" s="29">
        <f>IFERROR(VLOOKUP(V315,ATS!$U:$W,3,FALSE),0)</f>
        <v>0</v>
      </c>
      <c r="M315" s="29" t="str">
        <f t="shared" ref="M315" si="146">IF(L315=99999,"OPEN",IF(L315&gt;50,"50+",IF(L315&lt;=0,"0",L315)))</f>
        <v>0</v>
      </c>
      <c r="N315" s="61">
        <v>0</v>
      </c>
      <c r="O315" s="62">
        <f t="shared" ref="O315" si="147">IF(N315&lt;&gt;0,N315,$P$5)</f>
        <v>0</v>
      </c>
      <c r="P315" s="63">
        <f>VLOOKUP($C315,Prices!$A$3:$R$1996,MATCH('2) Order Form'!P$8,Prices!$A$2:$R$2,0),FALSE)</f>
        <v>110</v>
      </c>
      <c r="Q315" s="64">
        <f>VLOOKUP($C315,Prices!$A$3:$R$1996,MATCH('2) Order Form'!Q$8,Prices!$A$2:$R$2,0),FALSE)</f>
        <v>219</v>
      </c>
      <c r="R315" s="65">
        <f t="shared" ref="R315" si="148">I315*P315</f>
        <v>0</v>
      </c>
      <c r="S315" s="66">
        <f t="shared" ref="S315" si="149">R315*O315</f>
        <v>0</v>
      </c>
      <c r="T315" s="64">
        <f t="shared" ref="T315" si="150">R315-S315</f>
        <v>0</v>
      </c>
      <c r="U315" s="97"/>
      <c r="V315" s="28">
        <v>7048652986481</v>
      </c>
      <c r="W315" s="25"/>
      <c r="X315" s="94">
        <f t="shared" si="111"/>
        <v>0</v>
      </c>
      <c r="Y315" s="70">
        <f t="shared" ca="1" si="112"/>
        <v>0</v>
      </c>
      <c r="Z315" s="70">
        <f t="shared" ca="1" si="113"/>
        <v>41</v>
      </c>
      <c r="AA315" s="70">
        <f t="shared" ca="1" si="114"/>
        <v>1</v>
      </c>
      <c r="AB315" s="70">
        <f t="shared" ca="1" si="115"/>
        <v>1</v>
      </c>
      <c r="AC315" s="91" t="str">
        <f t="shared" si="116"/>
        <v>852150RIG Bixbite/Matte Black/Black</v>
      </c>
      <c r="AD315" s="91" t="str">
        <f t="shared" si="117"/>
        <v>852150-OS</v>
      </c>
      <c r="AE315" s="71" t="str">
        <f>INDEX(ATS!$B:$V,MATCH('2) Order Form'!$V315,ATS!$U:$U,0),7)</f>
        <v>Active</v>
      </c>
    </row>
    <row r="316" spans="1:31" ht="16.5" customHeight="1">
      <c r="A316" s="5">
        <v>3</v>
      </c>
      <c r="B316" s="5" t="s">
        <v>78</v>
      </c>
      <c r="C316" s="5">
        <f>INDEX(ATS!$B:$V,MATCH('2) Order Form'!$V316,ATS!$U:$U,0),1)</f>
        <v>852150</v>
      </c>
      <c r="D316" s="5" t="str">
        <f>INDEX(ATS!$B:$V,MATCH('2) Order Form'!$V316,ATS!$U:$U,0),2)</f>
        <v>Connor RIG Reflect</v>
      </c>
      <c r="E316" s="16" t="str">
        <f>INDEX(ATS!$B:$V,MATCH('2) Order Form'!$V316,ATS!$U:$U,0),4)</f>
        <v>060101-OS</v>
      </c>
      <c r="F316" s="16" t="str">
        <f>INDEX(ATS!$B:$V,MATCH('2) Order Form'!$V316,ATS!$U:$U,0),5)</f>
        <v>RIG Topaz/Matte Black/Black</v>
      </c>
      <c r="G316" s="43" t="str">
        <f>INDEX(ATS!$B:$V,MATCH('2) Order Form'!$V316,ATS!$U:$U,0),6)</f>
        <v>OS</v>
      </c>
      <c r="H316" s="43">
        <f>IFERROR(VLOOKUP(C316,EAN!$K:$O,5,FALSE),0)</f>
        <v>1</v>
      </c>
      <c r="I316" s="59">
        <v>0</v>
      </c>
      <c r="J316" s="60">
        <f>IFERROR(VLOOKUP(V316,ATS!$U:$V,2,FALSE),0)</f>
        <v>0</v>
      </c>
      <c r="K316" s="29" t="str">
        <f t="shared" si="142"/>
        <v>0</v>
      </c>
      <c r="L316" s="29">
        <f>IFERROR(VLOOKUP(V316,ATS!$U:$W,3,FALSE),0)</f>
        <v>0</v>
      </c>
      <c r="M316" s="29" t="str">
        <f t="shared" si="143"/>
        <v>0</v>
      </c>
      <c r="N316" s="61">
        <v>0</v>
      </c>
      <c r="O316" s="62">
        <f t="shared" si="144"/>
        <v>0</v>
      </c>
      <c r="P316" s="63">
        <f>VLOOKUP($C316,Prices!$A$3:$R$1996,MATCH('2) Order Form'!P$8,Prices!$A$2:$R$2,0),FALSE)</f>
        <v>110</v>
      </c>
      <c r="Q316" s="64">
        <f>VLOOKUP($C316,Prices!$A$3:$R$1996,MATCH('2) Order Form'!Q$8,Prices!$A$2:$R$2,0),FALSE)</f>
        <v>219</v>
      </c>
      <c r="R316" s="65">
        <f t="shared" si="139"/>
        <v>0</v>
      </c>
      <c r="S316" s="66">
        <f t="shared" si="140"/>
        <v>0</v>
      </c>
      <c r="T316" s="64">
        <f t="shared" si="141"/>
        <v>0</v>
      </c>
      <c r="U316" s="97"/>
      <c r="V316" s="28">
        <v>7048652967602</v>
      </c>
      <c r="W316" s="25"/>
      <c r="X316" s="94">
        <f t="shared" si="111"/>
        <v>0</v>
      </c>
      <c r="Y316" s="70">
        <f t="shared" ca="1" si="112"/>
        <v>0</v>
      </c>
      <c r="Z316" s="70">
        <f t="shared" ca="1" si="113"/>
        <v>41</v>
      </c>
      <c r="AA316" s="70">
        <f t="shared" ca="1" si="114"/>
        <v>0</v>
      </c>
      <c r="AB316" s="70">
        <f t="shared" ca="1" si="115"/>
        <v>1</v>
      </c>
      <c r="AC316" s="91" t="str">
        <f t="shared" si="116"/>
        <v>852150RIG Topaz/Matte Black/Black</v>
      </c>
      <c r="AD316" s="91" t="str">
        <f t="shared" si="117"/>
        <v>852150-OS</v>
      </c>
      <c r="AE316" s="71" t="str">
        <f>INDEX(ATS!$B:$V,MATCH('2) Order Form'!$V316,ATS!$U:$U,0),7)</f>
        <v>Active</v>
      </c>
    </row>
    <row r="317" spans="1:31" ht="16.5" customHeight="1">
      <c r="A317" s="5">
        <v>3</v>
      </c>
      <c r="B317" s="5" t="s">
        <v>78</v>
      </c>
      <c r="C317" s="5">
        <f>INDEX(ATS!$B:$V,MATCH('2) Order Form'!$V317,ATS!$U:$U,0),1)</f>
        <v>852150</v>
      </c>
      <c r="D317" s="5" t="str">
        <f>INDEX(ATS!$B:$V,MATCH('2) Order Form'!$V317,ATS!$U:$U,0),2)</f>
        <v>Connor RIG Reflect</v>
      </c>
      <c r="E317" s="16" t="str">
        <f>INDEX(ATS!$B:$V,MATCH('2) Order Form'!$V317,ATS!$U:$U,0),4)</f>
        <v>158072-OS</v>
      </c>
      <c r="F317" s="16" t="str">
        <f>INDEX(ATS!$B:$V,MATCH('2) Order Form'!$V317,ATS!$U:$U,0),5)</f>
        <v>RIG  Bixbite/Misty Turquoise/Misty Trace Em</v>
      </c>
      <c r="G317" s="43" t="str">
        <f>INDEX(ATS!$B:$V,MATCH('2) Order Form'!$V317,ATS!$U:$U,0),6)</f>
        <v>OS</v>
      </c>
      <c r="H317" s="43">
        <f>IFERROR(VLOOKUP(C317,EAN!$K:$O,5,FALSE),0)</f>
        <v>1</v>
      </c>
      <c r="I317" s="59">
        <v>0</v>
      </c>
      <c r="J317" s="60">
        <f>IFERROR(VLOOKUP(V317,ATS!$U:$V,2,FALSE),0)</f>
        <v>52</v>
      </c>
      <c r="K317" s="29" t="str">
        <f t="shared" si="142"/>
        <v>50+</v>
      </c>
      <c r="L317" s="29">
        <f>IFERROR(VLOOKUP(V317,ATS!$U:$W,3,FALSE),0)</f>
        <v>52</v>
      </c>
      <c r="M317" s="29" t="str">
        <f t="shared" si="143"/>
        <v>50+</v>
      </c>
      <c r="N317" s="61">
        <v>0</v>
      </c>
      <c r="O317" s="62">
        <f t="shared" si="144"/>
        <v>0</v>
      </c>
      <c r="P317" s="63">
        <f>VLOOKUP($C317,Prices!$A$3:$R$1996,MATCH('2) Order Form'!P$8,Prices!$A$2:$R$2,0),FALSE)</f>
        <v>110</v>
      </c>
      <c r="Q317" s="64">
        <f>VLOOKUP($C317,Prices!$A$3:$R$1996,MATCH('2) Order Form'!Q$8,Prices!$A$2:$R$2,0),FALSE)</f>
        <v>219</v>
      </c>
      <c r="R317" s="65">
        <f t="shared" si="139"/>
        <v>0</v>
      </c>
      <c r="S317" s="66">
        <f t="shared" si="140"/>
        <v>0</v>
      </c>
      <c r="T317" s="64">
        <f t="shared" si="141"/>
        <v>0</v>
      </c>
      <c r="U317" s="97"/>
      <c r="V317" s="28">
        <v>7048652967619</v>
      </c>
      <c r="W317" s="25"/>
      <c r="X317" s="94">
        <f t="shared" si="111"/>
        <v>0</v>
      </c>
      <c r="Y317" s="70">
        <f t="shared" ca="1" si="112"/>
        <v>0</v>
      </c>
      <c r="Z317" s="70">
        <f t="shared" ca="1" si="113"/>
        <v>41</v>
      </c>
      <c r="AA317" s="70">
        <f t="shared" ca="1" si="114"/>
        <v>0</v>
      </c>
      <c r="AB317" s="70">
        <f t="shared" ca="1" si="115"/>
        <v>1</v>
      </c>
      <c r="AC317" s="91" t="str">
        <f t="shared" si="116"/>
        <v>852150RIG  Bixbite/Misty Turquoise/Misty Trace Em</v>
      </c>
      <c r="AD317" s="91" t="str">
        <f t="shared" si="117"/>
        <v>852150-OS</v>
      </c>
      <c r="AE317" s="71" t="str">
        <f>INDEX(ATS!$B:$V,MATCH('2) Order Form'!$V317,ATS!$U:$U,0),7)</f>
        <v>Stock</v>
      </c>
    </row>
    <row r="318" spans="1:31" ht="16.5" customHeight="1">
      <c r="A318" s="5">
        <v>3</v>
      </c>
      <c r="B318" s="5" t="s">
        <v>78</v>
      </c>
      <c r="C318" s="5">
        <f>INDEX(ATS!$B:$V,MATCH('2) Order Form'!$V318,ATS!$U:$U,0),1)</f>
        <v>852150</v>
      </c>
      <c r="D318" s="5" t="str">
        <f>INDEX(ATS!$B:$V,MATCH('2) Order Form'!$V318,ATS!$U:$U,0),2)</f>
        <v>Connor RIG Reflect</v>
      </c>
      <c r="E318" s="16" t="str">
        <f>INDEX(ATS!$B:$V,MATCH('2) Order Form'!$V318,ATS!$U:$U,0),4)</f>
        <v>161003-OS</v>
      </c>
      <c r="F318" s="16" t="str">
        <f>INDEX(ATS!$B:$V,MATCH('2) Order Form'!$V318,ATS!$U:$U,0),5)</f>
        <v>RIG Aquamarine/Satin White/White</v>
      </c>
      <c r="G318" s="43" t="str">
        <f>INDEX(ATS!$B:$V,MATCH('2) Order Form'!$V318,ATS!$U:$U,0),6)</f>
        <v>OS</v>
      </c>
      <c r="H318" s="43">
        <f>IFERROR(VLOOKUP(C318,EAN!$K:$O,5,FALSE),0)</f>
        <v>1</v>
      </c>
      <c r="I318" s="59">
        <v>0</v>
      </c>
      <c r="J318" s="60">
        <f>IFERROR(VLOOKUP(V318,ATS!$U:$V,2,FALSE),0)</f>
        <v>0</v>
      </c>
      <c r="K318" s="29" t="str">
        <f t="shared" si="142"/>
        <v>0</v>
      </c>
      <c r="L318" s="29">
        <f>IFERROR(VLOOKUP(V318,ATS!$U:$W,3,FALSE),0)</f>
        <v>0</v>
      </c>
      <c r="M318" s="29" t="str">
        <f t="shared" si="143"/>
        <v>0</v>
      </c>
      <c r="N318" s="61">
        <v>0</v>
      </c>
      <c r="O318" s="62">
        <f t="shared" si="144"/>
        <v>0</v>
      </c>
      <c r="P318" s="63">
        <f>VLOOKUP($C318,Prices!$A$3:$R$1996,MATCH('2) Order Form'!P$8,Prices!$A$2:$R$2,0),FALSE)</f>
        <v>110</v>
      </c>
      <c r="Q318" s="64">
        <f>VLOOKUP($C318,Prices!$A$3:$R$1996,MATCH('2) Order Form'!Q$8,Prices!$A$2:$R$2,0),FALSE)</f>
        <v>219</v>
      </c>
      <c r="R318" s="65">
        <f t="shared" si="139"/>
        <v>0</v>
      </c>
      <c r="S318" s="66">
        <f t="shared" si="140"/>
        <v>0</v>
      </c>
      <c r="T318" s="64">
        <f t="shared" si="141"/>
        <v>0</v>
      </c>
      <c r="U318" s="97"/>
      <c r="V318" s="28">
        <v>7048652967626</v>
      </c>
      <c r="W318" s="25"/>
      <c r="X318" s="94">
        <f t="shared" si="111"/>
        <v>0</v>
      </c>
      <c r="Y318" s="70">
        <f t="shared" ca="1" si="112"/>
        <v>0</v>
      </c>
      <c r="Z318" s="70">
        <f t="shared" ca="1" si="113"/>
        <v>41</v>
      </c>
      <c r="AA318" s="70">
        <f t="shared" ca="1" si="114"/>
        <v>0</v>
      </c>
      <c r="AB318" s="70">
        <f t="shared" ca="1" si="115"/>
        <v>1</v>
      </c>
      <c r="AC318" s="91" t="str">
        <f t="shared" si="116"/>
        <v>852150RIG Aquamarine/Satin White/White</v>
      </c>
      <c r="AD318" s="91" t="str">
        <f t="shared" si="117"/>
        <v>852150-OS</v>
      </c>
      <c r="AE318" s="71" t="str">
        <f>INDEX(ATS!$B:$V,MATCH('2) Order Form'!$V318,ATS!$U:$U,0),7)</f>
        <v>Active</v>
      </c>
    </row>
    <row r="319" spans="1:31" ht="16.5" customHeight="1">
      <c r="A319" s="5">
        <v>3</v>
      </c>
      <c r="B319" s="5" t="s">
        <v>78</v>
      </c>
      <c r="C319" s="5">
        <f>INDEX(ATS!$B:$V,MATCH('2) Order Form'!$V319,ATS!$U:$U,0),1)</f>
        <v>852150</v>
      </c>
      <c r="D319" s="5" t="str">
        <f>INDEX(ATS!$B:$V,MATCH('2) Order Form'!$V319,ATS!$U:$U,0),2)</f>
        <v>Connor RIG Reflect</v>
      </c>
      <c r="E319" s="16" t="str">
        <f>INDEX(ATS!$B:$V,MATCH('2) Order Form'!$V319,ATS!$U:$U,0),4)</f>
        <v>180101-OS</v>
      </c>
      <c r="F319" s="16" t="str">
        <f>INDEX(ATS!$B:$V,MATCH('2) Order Form'!$V319,ATS!$U:$U,0),5)</f>
        <v>RIG Light Amethyst/Matte Black/Black</v>
      </c>
      <c r="G319" s="43" t="str">
        <f>INDEX(ATS!$B:$V,MATCH('2) Order Form'!$V319,ATS!$U:$U,0),6)</f>
        <v>OS</v>
      </c>
      <c r="H319" s="43">
        <f>IFERROR(VLOOKUP(C319,EAN!$K:$O,5,FALSE),0)</f>
        <v>1</v>
      </c>
      <c r="I319" s="59">
        <v>0</v>
      </c>
      <c r="J319" s="60">
        <f>IFERROR(VLOOKUP(V319,ATS!$U:$V,2,FALSE),0)</f>
        <v>0</v>
      </c>
      <c r="K319" s="29" t="str">
        <f t="shared" si="142"/>
        <v>0</v>
      </c>
      <c r="L319" s="29">
        <f>IFERROR(VLOOKUP(V319,ATS!$U:$W,3,FALSE),0)</f>
        <v>0</v>
      </c>
      <c r="M319" s="29" t="str">
        <f t="shared" si="143"/>
        <v>0</v>
      </c>
      <c r="N319" s="61">
        <v>0</v>
      </c>
      <c r="O319" s="62">
        <f t="shared" si="144"/>
        <v>0</v>
      </c>
      <c r="P319" s="63">
        <f>VLOOKUP($C319,Prices!$A$3:$R$1996,MATCH('2) Order Form'!P$8,Prices!$A$2:$R$2,0),FALSE)</f>
        <v>110</v>
      </c>
      <c r="Q319" s="64">
        <f>VLOOKUP($C319,Prices!$A$3:$R$1996,MATCH('2) Order Form'!Q$8,Prices!$A$2:$R$2,0),FALSE)</f>
        <v>219</v>
      </c>
      <c r="R319" s="65">
        <f t="shared" si="139"/>
        <v>0</v>
      </c>
      <c r="S319" s="66">
        <f t="shared" si="140"/>
        <v>0</v>
      </c>
      <c r="T319" s="64">
        <f t="shared" si="141"/>
        <v>0</v>
      </c>
      <c r="U319" s="97"/>
      <c r="V319" s="28">
        <v>7048652967633</v>
      </c>
      <c r="W319" s="25"/>
      <c r="X319" s="94">
        <f t="shared" si="111"/>
        <v>0</v>
      </c>
      <c r="Y319" s="70">
        <f t="shared" ca="1" si="112"/>
        <v>0</v>
      </c>
      <c r="Z319" s="70">
        <f t="shared" ca="1" si="113"/>
        <v>41</v>
      </c>
      <c r="AA319" s="70">
        <f t="shared" ca="1" si="114"/>
        <v>0</v>
      </c>
      <c r="AB319" s="70">
        <f t="shared" ca="1" si="115"/>
        <v>1</v>
      </c>
      <c r="AC319" s="91" t="str">
        <f t="shared" si="116"/>
        <v>852150RIG Light Amethyst/Matte Black/Black</v>
      </c>
      <c r="AD319" s="91" t="str">
        <f t="shared" si="117"/>
        <v>852150-OS</v>
      </c>
      <c r="AE319" s="71" t="str">
        <f>INDEX(ATS!$B:$V,MATCH('2) Order Form'!$V319,ATS!$U:$U,0),7)</f>
        <v>Stock</v>
      </c>
    </row>
    <row r="320" spans="1:31" ht="16.5" customHeight="1">
      <c r="A320" s="5">
        <v>3</v>
      </c>
      <c r="B320" s="5" t="s">
        <v>78</v>
      </c>
      <c r="C320" s="5">
        <f>INDEX(ATS!$B:$V,MATCH('2) Order Form'!$V320,ATS!$U:$U,0),1)</f>
        <v>852150</v>
      </c>
      <c r="D320" s="5" t="str">
        <f>INDEX(ATS!$B:$V,MATCH('2) Order Form'!$V320,ATS!$U:$U,0),2)</f>
        <v>Connor RIG Reflect</v>
      </c>
      <c r="E320" s="16" t="str">
        <f>INDEX(ATS!$B:$V,MATCH('2) Order Form'!$V320,ATS!$U:$U,0),4)</f>
        <v>193263-OS</v>
      </c>
      <c r="F320" s="16" t="str">
        <f>INDEX(ATS!$B:$V,MATCH('2) Order Form'!$V320,ATS!$U:$U,0),5)</f>
        <v>RIG Malaia/Crystal Barbera/Barbera Trace Em</v>
      </c>
      <c r="G320" s="43" t="str">
        <f>INDEX(ATS!$B:$V,MATCH('2) Order Form'!$V320,ATS!$U:$U,0),6)</f>
        <v>OS</v>
      </c>
      <c r="H320" s="43">
        <f>IFERROR(VLOOKUP(C320,EAN!$K:$O,5,FALSE),0)</f>
        <v>1</v>
      </c>
      <c r="I320" s="59">
        <v>0</v>
      </c>
      <c r="J320" s="60">
        <f>IFERROR(VLOOKUP(V320,ATS!$U:$V,2,FALSE),0)</f>
        <v>22</v>
      </c>
      <c r="K320" s="29">
        <f t="shared" si="142"/>
        <v>22</v>
      </c>
      <c r="L320" s="29">
        <f>IFERROR(VLOOKUP(V320,ATS!$U:$W,3,FALSE),0)</f>
        <v>22</v>
      </c>
      <c r="M320" s="29">
        <f t="shared" si="143"/>
        <v>22</v>
      </c>
      <c r="N320" s="61">
        <v>0</v>
      </c>
      <c r="O320" s="62">
        <f t="shared" si="144"/>
        <v>0</v>
      </c>
      <c r="P320" s="63">
        <f>VLOOKUP($C320,Prices!$A$3:$R$1996,MATCH('2) Order Form'!P$8,Prices!$A$2:$R$2,0),FALSE)</f>
        <v>110</v>
      </c>
      <c r="Q320" s="64">
        <f>VLOOKUP($C320,Prices!$A$3:$R$1996,MATCH('2) Order Form'!Q$8,Prices!$A$2:$R$2,0),FALSE)</f>
        <v>219</v>
      </c>
      <c r="R320" s="65">
        <f t="shared" si="139"/>
        <v>0</v>
      </c>
      <c r="S320" s="66">
        <f t="shared" si="140"/>
        <v>0</v>
      </c>
      <c r="T320" s="64">
        <f t="shared" si="141"/>
        <v>0</v>
      </c>
      <c r="U320" s="97"/>
      <c r="V320" s="28">
        <v>7048652967640</v>
      </c>
      <c r="W320" s="25"/>
      <c r="X320" s="94">
        <f t="shared" si="111"/>
        <v>0</v>
      </c>
      <c r="Y320" s="70">
        <f t="shared" ca="1" si="112"/>
        <v>0</v>
      </c>
      <c r="Z320" s="70">
        <f t="shared" ca="1" si="113"/>
        <v>41</v>
      </c>
      <c r="AA320" s="70">
        <f t="shared" ca="1" si="114"/>
        <v>0</v>
      </c>
      <c r="AB320" s="70">
        <f t="shared" ca="1" si="115"/>
        <v>1</v>
      </c>
      <c r="AC320" s="91" t="str">
        <f t="shared" si="116"/>
        <v>852150RIG Malaia/Crystal Barbera/Barbera Trace Em</v>
      </c>
      <c r="AD320" s="91" t="str">
        <f t="shared" si="117"/>
        <v>852150-OS</v>
      </c>
      <c r="AE320" s="71" t="str">
        <f>INDEX(ATS!$B:$V,MATCH('2) Order Form'!$V320,ATS!$U:$U,0),7)</f>
        <v>Stock</v>
      </c>
    </row>
    <row r="321" spans="1:31" ht="16.5" customHeight="1">
      <c r="A321" s="5">
        <v>3</v>
      </c>
      <c r="B321" s="5" t="s">
        <v>78</v>
      </c>
      <c r="C321" s="5">
        <f>INDEX(ATS!$B:$V,MATCH('2) Order Form'!$V321,ATS!$U:$U,0),1)</f>
        <v>852150</v>
      </c>
      <c r="D321" s="5" t="str">
        <f>INDEX(ATS!$B:$V,MATCH('2) Order Form'!$V321,ATS!$U:$U,0),2)</f>
        <v>Connor RIG Reflect</v>
      </c>
      <c r="E321" s="16" t="str">
        <f>INDEX(ATS!$B:$V,MATCH('2) Order Form'!$V321,ATS!$U:$U,0),4)</f>
        <v>209064-OS</v>
      </c>
      <c r="F321" s="16" t="str">
        <f>INDEX(ATS!$B:$V,MATCH('2) Order Form'!$V321,ATS!$U:$U,0),5)</f>
        <v>RIG Obsidian/Panther/Panther Trace Em</v>
      </c>
      <c r="G321" s="43" t="str">
        <f>INDEX(ATS!$B:$V,MATCH('2) Order Form'!$V321,ATS!$U:$U,0),6)</f>
        <v>OS</v>
      </c>
      <c r="H321" s="43">
        <f>IFERROR(VLOOKUP(C321,EAN!$K:$O,5,FALSE),0)</f>
        <v>1</v>
      </c>
      <c r="I321" s="59">
        <v>0</v>
      </c>
      <c r="J321" s="60">
        <f>IFERROR(VLOOKUP(V321,ATS!$U:$V,2,FALSE),0)</f>
        <v>0</v>
      </c>
      <c r="K321" s="29" t="str">
        <f t="shared" si="142"/>
        <v>0</v>
      </c>
      <c r="L321" s="29">
        <f>IFERROR(VLOOKUP(V321,ATS!$U:$W,3,FALSE),0)</f>
        <v>0</v>
      </c>
      <c r="M321" s="29" t="str">
        <f t="shared" si="143"/>
        <v>0</v>
      </c>
      <c r="N321" s="61">
        <v>0</v>
      </c>
      <c r="O321" s="62">
        <f t="shared" si="144"/>
        <v>0</v>
      </c>
      <c r="P321" s="63">
        <f>VLOOKUP($C321,Prices!$A$3:$R$1996,MATCH('2) Order Form'!P$8,Prices!$A$2:$R$2,0),FALSE)</f>
        <v>110</v>
      </c>
      <c r="Q321" s="64">
        <f>VLOOKUP($C321,Prices!$A$3:$R$1996,MATCH('2) Order Form'!Q$8,Prices!$A$2:$R$2,0),FALSE)</f>
        <v>219</v>
      </c>
      <c r="R321" s="65">
        <f t="shared" si="139"/>
        <v>0</v>
      </c>
      <c r="S321" s="66">
        <f t="shared" si="140"/>
        <v>0</v>
      </c>
      <c r="T321" s="64">
        <f t="shared" si="141"/>
        <v>0</v>
      </c>
      <c r="U321" s="97"/>
      <c r="V321" s="28">
        <v>7048652967657</v>
      </c>
      <c r="W321" s="25"/>
      <c r="X321" s="94">
        <f t="shared" si="111"/>
        <v>0</v>
      </c>
      <c r="Y321" s="70">
        <f t="shared" ca="1" si="112"/>
        <v>0</v>
      </c>
      <c r="Z321" s="70">
        <f t="shared" ca="1" si="113"/>
        <v>41</v>
      </c>
      <c r="AA321" s="70">
        <f t="shared" ca="1" si="114"/>
        <v>0</v>
      </c>
      <c r="AB321" s="70">
        <f t="shared" ca="1" si="115"/>
        <v>1</v>
      </c>
      <c r="AC321" s="91" t="str">
        <f t="shared" si="116"/>
        <v>852150RIG Obsidian/Panther/Panther Trace Em</v>
      </c>
      <c r="AD321" s="91" t="str">
        <f t="shared" si="117"/>
        <v>852150-OS</v>
      </c>
      <c r="AE321" s="71" t="str">
        <f>INDEX(ATS!$B:$V,MATCH('2) Order Form'!$V321,ATS!$U:$U,0),7)</f>
        <v>Stock</v>
      </c>
    </row>
    <row r="322" spans="1:31" ht="16.5" customHeight="1">
      <c r="A322" s="5">
        <v>3</v>
      </c>
      <c r="B322" s="5" t="s">
        <v>78</v>
      </c>
      <c r="C322" s="5">
        <f>INDEX(ATS!$B:$V,MATCH('2) Order Form'!$V322,ATS!$U:$U,0),1)</f>
        <v>852152</v>
      </c>
      <c r="D322" s="5" t="str">
        <f>INDEX(ATS!$B:$V,MATCH('2) Order Form'!$V322,ATS!$U:$U,0),2)</f>
        <v>Connor RIG Reflect BLI</v>
      </c>
      <c r="E322" s="16" t="str">
        <f>INDEX(ATS!$B:$V,MATCH('2) Order Form'!$V322,ATS!$U:$U,0),4)</f>
        <v>500101-OS</v>
      </c>
      <c r="F322" s="16" t="str">
        <f>INDEX(ATS!$B:$V,MATCH('2) Order Form'!$V322,ATS!$U:$U,0),5)</f>
        <v>RIG Topaz+RIG L Amethyst/Matte Black/Black</v>
      </c>
      <c r="G322" s="43" t="str">
        <f>INDEX(ATS!$B:$V,MATCH('2) Order Form'!$V322,ATS!$U:$U,0),6)</f>
        <v>OS</v>
      </c>
      <c r="H322" s="43">
        <f>IFERROR(VLOOKUP(C322,EAN!$K:$O,5,FALSE),0)</f>
        <v>1</v>
      </c>
      <c r="I322" s="59">
        <v>0</v>
      </c>
      <c r="J322" s="60">
        <f>IFERROR(VLOOKUP(V322,ATS!$U:$V,2,FALSE),0)</f>
        <v>0</v>
      </c>
      <c r="K322" s="29" t="str">
        <f t="shared" si="142"/>
        <v>0</v>
      </c>
      <c r="L322" s="29">
        <f>IFERROR(VLOOKUP(V322,ATS!$U:$W,3,FALSE),0)</f>
        <v>0</v>
      </c>
      <c r="M322" s="29" t="str">
        <f t="shared" si="143"/>
        <v>0</v>
      </c>
      <c r="N322" s="61">
        <v>0</v>
      </c>
      <c r="O322" s="62">
        <f t="shared" si="144"/>
        <v>0</v>
      </c>
      <c r="P322" s="63">
        <f>VLOOKUP($C322,Prices!$A$3:$R$1996,MATCH('2) Order Form'!P$8,Prices!$A$2:$R$2,0),FALSE)</f>
        <v>145</v>
      </c>
      <c r="Q322" s="64">
        <f>VLOOKUP($C322,Prices!$A$3:$R$1996,MATCH('2) Order Form'!Q$8,Prices!$A$2:$R$2,0),FALSE)</f>
        <v>289</v>
      </c>
      <c r="R322" s="65">
        <f t="shared" si="139"/>
        <v>0</v>
      </c>
      <c r="S322" s="66">
        <f t="shared" si="140"/>
        <v>0</v>
      </c>
      <c r="T322" s="64">
        <f t="shared" si="141"/>
        <v>0</v>
      </c>
      <c r="U322" s="97"/>
      <c r="V322" s="28">
        <v>7048652967664</v>
      </c>
      <c r="W322" s="25"/>
      <c r="X322" s="94">
        <f t="shared" si="111"/>
        <v>0</v>
      </c>
      <c r="Y322" s="70">
        <f t="shared" ca="1" si="112"/>
        <v>0</v>
      </c>
      <c r="Z322" s="70">
        <f t="shared" ca="1" si="113"/>
        <v>42</v>
      </c>
      <c r="AA322" s="70">
        <f t="shared" ca="1" si="114"/>
        <v>1</v>
      </c>
      <c r="AB322" s="70">
        <f t="shared" ca="1" si="115"/>
        <v>1</v>
      </c>
      <c r="AC322" s="91" t="str">
        <f t="shared" si="116"/>
        <v>852152RIG Topaz+RIG L Amethyst/Matte Black/Black</v>
      </c>
      <c r="AD322" s="91" t="str">
        <f t="shared" si="117"/>
        <v>852152-OS</v>
      </c>
      <c r="AE322" s="71" t="str">
        <f>INDEX(ATS!$B:$V,MATCH('2) Order Form'!$V322,ATS!$U:$U,0),7)</f>
        <v>Active</v>
      </c>
    </row>
    <row r="323" spans="1:31" ht="16.5" customHeight="1">
      <c r="A323" s="5">
        <v>3</v>
      </c>
      <c r="B323" s="5" t="s">
        <v>78</v>
      </c>
      <c r="C323" s="5">
        <f>INDEX(ATS!$B:$V,MATCH('2) Order Form'!$V323,ATS!$U:$U,0),1)</f>
        <v>852152</v>
      </c>
      <c r="D323" s="5" t="str">
        <f>INDEX(ATS!$B:$V,MATCH('2) Order Form'!$V323,ATS!$U:$U,0),2)</f>
        <v>Connor RIG Reflect BLI</v>
      </c>
      <c r="E323" s="16" t="str">
        <f>INDEX(ATS!$B:$V,MATCH('2) Order Form'!$V323,ATS!$U:$U,0),4)</f>
        <v>511003-OS</v>
      </c>
      <c r="F323" s="16" t="str">
        <f>INDEX(ATS!$B:$V,MATCH('2) Order Form'!$V323,ATS!$U:$U,0),5)</f>
        <v>RIG Aquamarine+RIG L Amethyst/Satin White/White</v>
      </c>
      <c r="G323" s="43" t="str">
        <f>INDEX(ATS!$B:$V,MATCH('2) Order Form'!$V323,ATS!$U:$U,0),6)</f>
        <v>OS</v>
      </c>
      <c r="H323" s="43">
        <f>IFERROR(VLOOKUP(C323,EAN!$K:$O,5,FALSE),0)</f>
        <v>1</v>
      </c>
      <c r="I323" s="59">
        <v>0</v>
      </c>
      <c r="J323" s="60">
        <f>IFERROR(VLOOKUP(V323,ATS!$U:$V,2,FALSE),0)</f>
        <v>0</v>
      </c>
      <c r="K323" s="29" t="str">
        <f t="shared" si="142"/>
        <v>0</v>
      </c>
      <c r="L323" s="29">
        <f>IFERROR(VLOOKUP(V323,ATS!$U:$W,3,FALSE),0)</f>
        <v>0</v>
      </c>
      <c r="M323" s="29" t="str">
        <f t="shared" si="143"/>
        <v>0</v>
      </c>
      <c r="N323" s="61">
        <v>0</v>
      </c>
      <c r="O323" s="62">
        <f t="shared" si="144"/>
        <v>0</v>
      </c>
      <c r="P323" s="63">
        <f>VLOOKUP($C323,Prices!$A$3:$R$1996,MATCH('2) Order Form'!P$8,Prices!$A$2:$R$2,0),FALSE)</f>
        <v>145</v>
      </c>
      <c r="Q323" s="64">
        <f>VLOOKUP($C323,Prices!$A$3:$R$1996,MATCH('2) Order Form'!Q$8,Prices!$A$2:$R$2,0),FALSE)</f>
        <v>289</v>
      </c>
      <c r="R323" s="65">
        <f t="shared" si="139"/>
        <v>0</v>
      </c>
      <c r="S323" s="66">
        <f t="shared" si="140"/>
        <v>0</v>
      </c>
      <c r="T323" s="64">
        <f t="shared" si="141"/>
        <v>0</v>
      </c>
      <c r="U323" s="97"/>
      <c r="V323" s="28">
        <v>7048652967671</v>
      </c>
      <c r="W323" s="25"/>
      <c r="X323" s="94">
        <f t="shared" si="111"/>
        <v>0</v>
      </c>
      <c r="Y323" s="70">
        <f t="shared" ca="1" si="112"/>
        <v>0</v>
      </c>
      <c r="Z323" s="70">
        <f t="shared" ca="1" si="113"/>
        <v>42</v>
      </c>
      <c r="AA323" s="70">
        <f t="shared" ca="1" si="114"/>
        <v>0</v>
      </c>
      <c r="AB323" s="70">
        <f t="shared" ca="1" si="115"/>
        <v>1</v>
      </c>
      <c r="AC323" s="91" t="str">
        <f t="shared" si="116"/>
        <v>852152RIG Aquamarine+RIG L Amethyst/Satin White/White</v>
      </c>
      <c r="AD323" s="91" t="str">
        <f t="shared" si="117"/>
        <v>852152-OS</v>
      </c>
      <c r="AE323" s="71" t="str">
        <f>INDEX(ATS!$B:$V,MATCH('2) Order Form'!$V323,ATS!$U:$U,0),7)</f>
        <v>Active</v>
      </c>
    </row>
    <row r="324" spans="1:31" ht="16.5" customHeight="1">
      <c r="A324" s="5">
        <v>3</v>
      </c>
      <c r="B324" s="5" t="s">
        <v>78</v>
      </c>
      <c r="C324" s="5">
        <f>INDEX(ATS!$B:$V,MATCH('2) Order Form'!$V324,ATS!$U:$U,0),1)</f>
        <v>852105</v>
      </c>
      <c r="D324" s="5" t="str">
        <f>INDEX(ATS!$B:$V,MATCH('2) Order Form'!$V324,ATS!$U:$U,0),2)</f>
        <v>Clockwork RIG Reflect</v>
      </c>
      <c r="E324" s="16" t="str">
        <f>INDEX(ATS!$B:$V,MATCH('2) Order Form'!$V324,ATS!$U:$U,0),4)</f>
        <v>060101-OS</v>
      </c>
      <c r="F324" s="16" t="str">
        <f>INDEX(ATS!$B:$V,MATCH('2) Order Form'!$V324,ATS!$U:$U,0),5)</f>
        <v>RIG Topaz/Matte Black/Black</v>
      </c>
      <c r="G324" s="43" t="str">
        <f>INDEX(ATS!$B:$V,MATCH('2) Order Form'!$V324,ATS!$U:$U,0),6)</f>
        <v>OS</v>
      </c>
      <c r="H324" s="43">
        <f>IFERROR(VLOOKUP(C324,EAN!$K:$O,5,FALSE),0)</f>
        <v>1</v>
      </c>
      <c r="I324" s="59">
        <v>0</v>
      </c>
      <c r="J324" s="60">
        <f>IFERROR(VLOOKUP(V324,ATS!$U:$V,2,FALSE),0)</f>
        <v>12</v>
      </c>
      <c r="K324" s="29">
        <f t="shared" si="142"/>
        <v>12</v>
      </c>
      <c r="L324" s="29">
        <f>IFERROR(VLOOKUP(V324,ATS!$U:$W,3,FALSE),0)</f>
        <v>12</v>
      </c>
      <c r="M324" s="29">
        <f t="shared" si="143"/>
        <v>12</v>
      </c>
      <c r="N324" s="61">
        <v>0</v>
      </c>
      <c r="O324" s="62">
        <f t="shared" si="144"/>
        <v>0</v>
      </c>
      <c r="P324" s="63">
        <f>VLOOKUP($C324,Prices!$A$3:$R$1996,MATCH('2) Order Form'!P$8,Prices!$A$2:$R$2,0),FALSE)</f>
        <v>100</v>
      </c>
      <c r="Q324" s="64">
        <f>VLOOKUP($C324,Prices!$A$3:$R$1996,MATCH('2) Order Form'!Q$8,Prices!$A$2:$R$2,0),FALSE)</f>
        <v>199</v>
      </c>
      <c r="R324" s="65">
        <f t="shared" si="139"/>
        <v>0</v>
      </c>
      <c r="S324" s="66">
        <f t="shared" si="140"/>
        <v>0</v>
      </c>
      <c r="T324" s="64">
        <f t="shared" si="141"/>
        <v>0</v>
      </c>
      <c r="U324" s="97"/>
      <c r="V324" s="28">
        <v>7048652837684</v>
      </c>
      <c r="W324" s="25"/>
      <c r="X324" s="94">
        <f t="shared" si="111"/>
        <v>0</v>
      </c>
      <c r="Y324" s="70">
        <f t="shared" ca="1" si="112"/>
        <v>0</v>
      </c>
      <c r="Z324" s="70">
        <f t="shared" ca="1" si="113"/>
        <v>43</v>
      </c>
      <c r="AA324" s="70">
        <f t="shared" ca="1" si="114"/>
        <v>1</v>
      </c>
      <c r="AB324" s="70">
        <f t="shared" ca="1" si="115"/>
        <v>1</v>
      </c>
      <c r="AC324" s="91" t="str">
        <f t="shared" si="116"/>
        <v>852105RIG Topaz/Matte Black/Black</v>
      </c>
      <c r="AD324" s="91" t="str">
        <f t="shared" si="117"/>
        <v>852105-OS</v>
      </c>
      <c r="AE324" s="71" t="str">
        <f>INDEX(ATS!$B:$V,MATCH('2) Order Form'!$V324,ATS!$U:$U,0),7)</f>
        <v>Active</v>
      </c>
    </row>
    <row r="325" spans="1:31" ht="16.5" customHeight="1">
      <c r="A325" s="5">
        <v>3</v>
      </c>
      <c r="B325" s="5" t="s">
        <v>78</v>
      </c>
      <c r="C325" s="5">
        <f>INDEX(ATS!$B:$V,MATCH('2) Order Form'!$V325,ATS!$U:$U,0),1)</f>
        <v>852105</v>
      </c>
      <c r="D325" s="5" t="str">
        <f>INDEX(ATS!$B:$V,MATCH('2) Order Form'!$V325,ATS!$U:$U,0),2)</f>
        <v>Clockwork RIG Reflect</v>
      </c>
      <c r="E325" s="16" t="str">
        <f>INDEX(ATS!$B:$V,MATCH('2) Order Form'!$V325,ATS!$U:$U,0),4)</f>
        <v>156760-OS</v>
      </c>
      <c r="F325" s="16" t="str">
        <f>INDEX(ATS!$B:$V,MATCH('2) Order Form'!$V325,ATS!$U:$U,0),5)</f>
        <v>RIG Bixbite/Woodland/Black Trace</v>
      </c>
      <c r="G325" s="43" t="str">
        <f>INDEX(ATS!$B:$V,MATCH('2) Order Form'!$V325,ATS!$U:$U,0),6)</f>
        <v>OS</v>
      </c>
      <c r="H325" s="43">
        <f>IFERROR(VLOOKUP(C325,EAN!$K:$O,5,FALSE),0)</f>
        <v>1</v>
      </c>
      <c r="I325" s="59">
        <v>0</v>
      </c>
      <c r="J325" s="60">
        <f>IFERROR(VLOOKUP(V325,ATS!$U:$V,2,FALSE),0)</f>
        <v>34</v>
      </c>
      <c r="K325" s="29">
        <f t="shared" si="142"/>
        <v>34</v>
      </c>
      <c r="L325" s="29">
        <f>IFERROR(VLOOKUP(V325,ATS!$U:$W,3,FALSE),0)</f>
        <v>34</v>
      </c>
      <c r="M325" s="29">
        <f t="shared" si="143"/>
        <v>34</v>
      </c>
      <c r="N325" s="61">
        <v>0</v>
      </c>
      <c r="O325" s="62">
        <f t="shared" si="144"/>
        <v>0</v>
      </c>
      <c r="P325" s="63">
        <f>VLOOKUP($C325,Prices!$A$3:$R$1996,MATCH('2) Order Form'!P$8,Prices!$A$2:$R$2,0),FALSE)</f>
        <v>100</v>
      </c>
      <c r="Q325" s="64">
        <f>VLOOKUP($C325,Prices!$A$3:$R$1996,MATCH('2) Order Form'!Q$8,Prices!$A$2:$R$2,0),FALSE)</f>
        <v>199</v>
      </c>
      <c r="R325" s="65">
        <f t="shared" si="139"/>
        <v>0</v>
      </c>
      <c r="S325" s="66">
        <f t="shared" si="140"/>
        <v>0</v>
      </c>
      <c r="T325" s="64">
        <f t="shared" si="141"/>
        <v>0</v>
      </c>
      <c r="U325" s="97"/>
      <c r="V325" s="28">
        <v>7048652967305</v>
      </c>
      <c r="W325" s="25"/>
      <c r="X325" s="94">
        <f t="shared" si="111"/>
        <v>0</v>
      </c>
      <c r="Y325" s="70">
        <f t="shared" ca="1" si="112"/>
        <v>0</v>
      </c>
      <c r="Z325" s="70">
        <f t="shared" ca="1" si="113"/>
        <v>43</v>
      </c>
      <c r="AA325" s="70">
        <f t="shared" ca="1" si="114"/>
        <v>0</v>
      </c>
      <c r="AB325" s="70">
        <f t="shared" ca="1" si="115"/>
        <v>1</v>
      </c>
      <c r="AC325" s="91" t="str">
        <f t="shared" si="116"/>
        <v>852105RIG Bixbite/Woodland/Black Trace</v>
      </c>
      <c r="AD325" s="91" t="str">
        <f t="shared" si="117"/>
        <v>852105-OS</v>
      </c>
      <c r="AE325" s="71" t="str">
        <f>INDEX(ATS!$B:$V,MATCH('2) Order Form'!$V325,ATS!$U:$U,0),7)</f>
        <v>Stock</v>
      </c>
    </row>
    <row r="326" spans="1:31" ht="16.5" customHeight="1">
      <c r="A326" s="5">
        <v>3</v>
      </c>
      <c r="B326" s="5" t="s">
        <v>78</v>
      </c>
      <c r="C326" s="5">
        <f>INDEX(ATS!$B:$V,MATCH('2) Order Form'!$V326,ATS!$U:$U,0),1)</f>
        <v>852105</v>
      </c>
      <c r="D326" s="5" t="str">
        <f>INDEX(ATS!$B:$V,MATCH('2) Order Form'!$V326,ATS!$U:$U,0),2)</f>
        <v>Clockwork RIG Reflect</v>
      </c>
      <c r="E326" s="16" t="str">
        <f>INDEX(ATS!$B:$V,MATCH('2) Order Form'!$V326,ATS!$U:$U,0),4)</f>
        <v>160437-OS</v>
      </c>
      <c r="F326" s="16" t="str">
        <f>INDEX(ATS!$B:$V,MATCH('2) Order Form'!$V326,ATS!$U:$U,0),5)</f>
        <v>RIG Aquamarine/Matte Crystal Black/Black Peaks</v>
      </c>
      <c r="G326" s="43" t="str">
        <f>INDEX(ATS!$B:$V,MATCH('2) Order Form'!$V326,ATS!$U:$U,0),6)</f>
        <v>OS</v>
      </c>
      <c r="H326" s="43">
        <f>IFERROR(VLOOKUP(C326,EAN!$K:$O,5,FALSE),0)</f>
        <v>1</v>
      </c>
      <c r="I326" s="59">
        <v>0</v>
      </c>
      <c r="J326" s="60">
        <f>IFERROR(VLOOKUP(V326,ATS!$U:$V,2,FALSE),0)</f>
        <v>47</v>
      </c>
      <c r="K326" s="29">
        <f t="shared" si="142"/>
        <v>47</v>
      </c>
      <c r="L326" s="29">
        <f>IFERROR(VLOOKUP(V326,ATS!$U:$W,3,FALSE),0)</f>
        <v>47</v>
      </c>
      <c r="M326" s="29">
        <f t="shared" si="143"/>
        <v>47</v>
      </c>
      <c r="N326" s="61">
        <v>0</v>
      </c>
      <c r="O326" s="62">
        <f t="shared" si="144"/>
        <v>0</v>
      </c>
      <c r="P326" s="63">
        <f>VLOOKUP($C326,Prices!$A$3:$R$1996,MATCH('2) Order Form'!P$8,Prices!$A$2:$R$2,0),FALSE)</f>
        <v>100</v>
      </c>
      <c r="Q326" s="64">
        <f>VLOOKUP($C326,Prices!$A$3:$R$1996,MATCH('2) Order Form'!Q$8,Prices!$A$2:$R$2,0),FALSE)</f>
        <v>199</v>
      </c>
      <c r="R326" s="65">
        <f t="shared" si="139"/>
        <v>0</v>
      </c>
      <c r="S326" s="66">
        <f t="shared" si="140"/>
        <v>0</v>
      </c>
      <c r="T326" s="64">
        <f t="shared" si="141"/>
        <v>0</v>
      </c>
      <c r="U326" s="97"/>
      <c r="V326" s="28">
        <v>7048652837721</v>
      </c>
      <c r="W326" s="25"/>
      <c r="X326" s="94">
        <f t="shared" si="111"/>
        <v>0</v>
      </c>
      <c r="Y326" s="70">
        <f t="shared" ca="1" si="112"/>
        <v>0</v>
      </c>
      <c r="Z326" s="70">
        <f t="shared" ca="1" si="113"/>
        <v>43</v>
      </c>
      <c r="AA326" s="70">
        <f t="shared" ca="1" si="114"/>
        <v>0</v>
      </c>
      <c r="AB326" s="70">
        <f t="shared" ca="1" si="115"/>
        <v>1</v>
      </c>
      <c r="AC326" s="91" t="str">
        <f t="shared" si="116"/>
        <v>852105RIG Aquamarine/Matte Crystal Black/Black Peaks</v>
      </c>
      <c r="AD326" s="91" t="str">
        <f t="shared" si="117"/>
        <v>852105-OS</v>
      </c>
      <c r="AE326" s="71" t="str">
        <f>INDEX(ATS!$B:$V,MATCH('2) Order Form'!$V326,ATS!$U:$U,0),7)</f>
        <v>Active</v>
      </c>
    </row>
    <row r="327" spans="1:31" ht="16.5" customHeight="1">
      <c r="A327" s="5">
        <v>3</v>
      </c>
      <c r="B327" s="5" t="s">
        <v>78</v>
      </c>
      <c r="C327" s="5">
        <f>INDEX(ATS!$B:$V,MATCH('2) Order Form'!$V327,ATS!$U:$U,0),1)</f>
        <v>852105</v>
      </c>
      <c r="D327" s="5" t="str">
        <f>INDEX(ATS!$B:$V,MATCH('2) Order Form'!$V327,ATS!$U:$U,0),2)</f>
        <v>Clockwork RIG Reflect</v>
      </c>
      <c r="E327" s="16" t="str">
        <f>INDEX(ATS!$B:$V,MATCH('2) Order Form'!$V327,ATS!$U:$U,0),4)</f>
        <v>180101-OS</v>
      </c>
      <c r="F327" s="16" t="str">
        <f>INDEX(ATS!$B:$V,MATCH('2) Order Form'!$V327,ATS!$U:$U,0),5)</f>
        <v>RIG Light Amethyst/Matte Black/Black</v>
      </c>
      <c r="G327" s="43" t="str">
        <f>INDEX(ATS!$B:$V,MATCH('2) Order Form'!$V327,ATS!$U:$U,0),6)</f>
        <v>OS</v>
      </c>
      <c r="H327" s="43">
        <f>IFERROR(VLOOKUP(C327,EAN!$K:$O,5,FALSE),0)</f>
        <v>1</v>
      </c>
      <c r="I327" s="59">
        <v>0</v>
      </c>
      <c r="J327" s="60">
        <f>IFERROR(VLOOKUP(V327,ATS!$U:$V,2,FALSE),0)</f>
        <v>34</v>
      </c>
      <c r="K327" s="29">
        <f t="shared" si="142"/>
        <v>34</v>
      </c>
      <c r="L327" s="29">
        <f>IFERROR(VLOOKUP(V327,ATS!$U:$W,3,FALSE),0)</f>
        <v>34</v>
      </c>
      <c r="M327" s="29">
        <f t="shared" si="143"/>
        <v>34</v>
      </c>
      <c r="N327" s="61">
        <v>0</v>
      </c>
      <c r="O327" s="62">
        <f t="shared" si="144"/>
        <v>0</v>
      </c>
      <c r="P327" s="63">
        <f>VLOOKUP($C327,Prices!$A$3:$R$1996,MATCH('2) Order Form'!P$8,Prices!$A$2:$R$2,0),FALSE)</f>
        <v>100</v>
      </c>
      <c r="Q327" s="64">
        <f>VLOOKUP($C327,Prices!$A$3:$R$1996,MATCH('2) Order Form'!Q$8,Prices!$A$2:$R$2,0),FALSE)</f>
        <v>199</v>
      </c>
      <c r="R327" s="65">
        <f t="shared" si="139"/>
        <v>0</v>
      </c>
      <c r="S327" s="66">
        <f t="shared" si="140"/>
        <v>0</v>
      </c>
      <c r="T327" s="64">
        <f t="shared" si="141"/>
        <v>0</v>
      </c>
      <c r="U327" s="97"/>
      <c r="V327" s="28">
        <v>7048652967312</v>
      </c>
      <c r="W327" s="25"/>
      <c r="X327" s="94">
        <f t="shared" si="111"/>
        <v>0</v>
      </c>
      <c r="Y327" s="70">
        <f t="shared" ca="1" si="112"/>
        <v>0</v>
      </c>
      <c r="Z327" s="70">
        <f t="shared" ca="1" si="113"/>
        <v>43</v>
      </c>
      <c r="AA327" s="70">
        <f t="shared" ca="1" si="114"/>
        <v>0</v>
      </c>
      <c r="AB327" s="70">
        <f t="shared" ca="1" si="115"/>
        <v>1</v>
      </c>
      <c r="AC327" s="91" t="str">
        <f t="shared" si="116"/>
        <v>852105RIG Light Amethyst/Matte Black/Black</v>
      </c>
      <c r="AD327" s="91" t="str">
        <f t="shared" si="117"/>
        <v>852105-OS</v>
      </c>
      <c r="AE327" s="71" t="str">
        <f>INDEX(ATS!$B:$V,MATCH('2) Order Form'!$V327,ATS!$U:$U,0),7)</f>
        <v>Stock</v>
      </c>
    </row>
    <row r="328" spans="1:31" ht="16.5" customHeight="1">
      <c r="A328" s="5">
        <v>3</v>
      </c>
      <c r="B328" s="5" t="s">
        <v>78</v>
      </c>
      <c r="C328" s="5">
        <f>INDEX(ATS!$B:$V,MATCH('2) Order Form'!$V328,ATS!$U:$U,0),1)</f>
        <v>852105</v>
      </c>
      <c r="D328" s="5" t="str">
        <f>INDEX(ATS!$B:$V,MATCH('2) Order Form'!$V328,ATS!$U:$U,0),2)</f>
        <v>Clockwork RIG Reflect</v>
      </c>
      <c r="E328" s="16" t="str">
        <f>INDEX(ATS!$B:$V,MATCH('2) Order Form'!$V328,ATS!$U:$U,0),4)</f>
        <v>181003-OS</v>
      </c>
      <c r="F328" s="16" t="str">
        <f>INDEX(ATS!$B:$V,MATCH('2) Order Form'!$V328,ATS!$U:$U,0),5)</f>
        <v>RIG Light Amethyst/Satin White/White</v>
      </c>
      <c r="G328" s="43" t="str">
        <f>INDEX(ATS!$B:$V,MATCH('2) Order Form'!$V328,ATS!$U:$U,0),6)</f>
        <v>OS</v>
      </c>
      <c r="H328" s="43">
        <f>IFERROR(VLOOKUP(C328,EAN!$K:$O,5,FALSE),0)</f>
        <v>1</v>
      </c>
      <c r="I328" s="59">
        <v>0</v>
      </c>
      <c r="J328" s="60">
        <f>IFERROR(VLOOKUP(V328,ATS!$U:$V,2,FALSE),0)</f>
        <v>25</v>
      </c>
      <c r="K328" s="29">
        <f t="shared" si="142"/>
        <v>25</v>
      </c>
      <c r="L328" s="29">
        <f>IFERROR(VLOOKUP(V328,ATS!$U:$W,3,FALSE),0)</f>
        <v>25</v>
      </c>
      <c r="M328" s="29">
        <f t="shared" si="143"/>
        <v>25</v>
      </c>
      <c r="N328" s="61">
        <v>0</v>
      </c>
      <c r="O328" s="62">
        <f t="shared" si="144"/>
        <v>0</v>
      </c>
      <c r="P328" s="63">
        <f>VLOOKUP($C328,Prices!$A$3:$R$1996,MATCH('2) Order Form'!P$8,Prices!$A$2:$R$2,0),FALSE)</f>
        <v>100</v>
      </c>
      <c r="Q328" s="64">
        <f>VLOOKUP($C328,Prices!$A$3:$R$1996,MATCH('2) Order Form'!Q$8,Prices!$A$2:$R$2,0),FALSE)</f>
        <v>199</v>
      </c>
      <c r="R328" s="65">
        <f t="shared" si="139"/>
        <v>0</v>
      </c>
      <c r="S328" s="66">
        <f t="shared" si="140"/>
        <v>0</v>
      </c>
      <c r="T328" s="64">
        <f t="shared" si="141"/>
        <v>0</v>
      </c>
      <c r="U328" s="97"/>
      <c r="V328" s="28">
        <v>7048652967329</v>
      </c>
      <c r="W328" s="25"/>
      <c r="X328" s="94">
        <f t="shared" si="111"/>
        <v>0</v>
      </c>
      <c r="Y328" s="70">
        <f t="shared" ca="1" si="112"/>
        <v>0</v>
      </c>
      <c r="Z328" s="70">
        <f t="shared" ca="1" si="113"/>
        <v>43</v>
      </c>
      <c r="AA328" s="70">
        <f t="shared" ca="1" si="114"/>
        <v>0</v>
      </c>
      <c r="AB328" s="70">
        <f t="shared" ca="1" si="115"/>
        <v>1</v>
      </c>
      <c r="AC328" s="91" t="str">
        <f t="shared" si="116"/>
        <v>852105RIG Light Amethyst/Satin White/White</v>
      </c>
      <c r="AD328" s="91" t="str">
        <f t="shared" si="117"/>
        <v>852105-OS</v>
      </c>
      <c r="AE328" s="71" t="str">
        <f>INDEX(ATS!$B:$V,MATCH('2) Order Form'!$V328,ATS!$U:$U,0),7)</f>
        <v>Stock</v>
      </c>
    </row>
    <row r="329" spans="1:31" ht="16.5" customHeight="1">
      <c r="A329" s="5">
        <v>3</v>
      </c>
      <c r="B329" s="5" t="s">
        <v>78</v>
      </c>
      <c r="C329" s="5">
        <f>INDEX(ATS!$B:$V,MATCH('2) Order Form'!$V329,ATS!$U:$U,0),1)</f>
        <v>852105</v>
      </c>
      <c r="D329" s="5" t="str">
        <f>INDEX(ATS!$B:$V,MATCH('2) Order Form'!$V329,ATS!$U:$U,0),2)</f>
        <v>Clockwork RIG Reflect</v>
      </c>
      <c r="E329" s="16" t="str">
        <f>INDEX(ATS!$B:$V,MATCH('2) Order Form'!$V329,ATS!$U:$U,0),4)</f>
        <v>208058-OS</v>
      </c>
      <c r="F329" s="16" t="str">
        <f>INDEX(ATS!$B:$V,MATCH('2) Order Form'!$V329,ATS!$U:$U,0),5)</f>
        <v>RIG Obsidian/Misty Turquoise/Misty Trace Em</v>
      </c>
      <c r="G329" s="43" t="str">
        <f>INDEX(ATS!$B:$V,MATCH('2) Order Form'!$V329,ATS!$U:$U,0),6)</f>
        <v>OS</v>
      </c>
      <c r="H329" s="43">
        <f>IFERROR(VLOOKUP(C329,EAN!$K:$O,5,FALSE),0)</f>
        <v>1</v>
      </c>
      <c r="I329" s="59">
        <v>0</v>
      </c>
      <c r="J329" s="60">
        <f>IFERROR(VLOOKUP(V329,ATS!$U:$V,2,FALSE),0)</f>
        <v>30</v>
      </c>
      <c r="K329" s="29">
        <f t="shared" si="142"/>
        <v>30</v>
      </c>
      <c r="L329" s="29">
        <f>IFERROR(VLOOKUP(V329,ATS!$U:$W,3,FALSE),0)</f>
        <v>30</v>
      </c>
      <c r="M329" s="29">
        <f t="shared" si="143"/>
        <v>30</v>
      </c>
      <c r="N329" s="61">
        <v>0</v>
      </c>
      <c r="O329" s="62">
        <f t="shared" si="144"/>
        <v>0</v>
      </c>
      <c r="P329" s="63">
        <f>VLOOKUP($C329,Prices!$A$3:$R$1996,MATCH('2) Order Form'!P$8,Prices!$A$2:$R$2,0),FALSE)</f>
        <v>100</v>
      </c>
      <c r="Q329" s="64">
        <f>VLOOKUP($C329,Prices!$A$3:$R$1996,MATCH('2) Order Form'!Q$8,Prices!$A$2:$R$2,0),FALSE)</f>
        <v>199</v>
      </c>
      <c r="R329" s="65">
        <f t="shared" si="139"/>
        <v>0</v>
      </c>
      <c r="S329" s="66">
        <f t="shared" si="140"/>
        <v>0</v>
      </c>
      <c r="T329" s="64">
        <f t="shared" si="141"/>
        <v>0</v>
      </c>
      <c r="U329" s="97"/>
      <c r="V329" s="28">
        <v>7048652967336</v>
      </c>
      <c r="W329" s="25"/>
      <c r="X329" s="94">
        <f t="shared" si="111"/>
        <v>0</v>
      </c>
      <c r="Y329" s="70">
        <f t="shared" ca="1" si="112"/>
        <v>0</v>
      </c>
      <c r="Z329" s="70">
        <f t="shared" ca="1" si="113"/>
        <v>43</v>
      </c>
      <c r="AA329" s="70">
        <f t="shared" ca="1" si="114"/>
        <v>0</v>
      </c>
      <c r="AB329" s="70">
        <f t="shared" ca="1" si="115"/>
        <v>1</v>
      </c>
      <c r="AC329" s="91" t="str">
        <f t="shared" si="116"/>
        <v>852105RIG Obsidian/Misty Turquoise/Misty Trace Em</v>
      </c>
      <c r="AD329" s="91" t="str">
        <f t="shared" si="117"/>
        <v>852105-OS</v>
      </c>
      <c r="AE329" s="71" t="str">
        <f>INDEX(ATS!$B:$V,MATCH('2) Order Form'!$V329,ATS!$U:$U,0),7)</f>
        <v>Stock</v>
      </c>
    </row>
    <row r="330" spans="1:31" ht="16.5" customHeight="1">
      <c r="A330" s="5">
        <v>3</v>
      </c>
      <c r="B330" s="5" t="s">
        <v>78</v>
      </c>
      <c r="C330" s="5">
        <f>INDEX(ATS!$B:$V,MATCH('2) Order Form'!$V330,ATS!$U:$U,0),1)</f>
        <v>852141</v>
      </c>
      <c r="D330" s="5" t="str">
        <f>INDEX(ATS!$B:$V,MATCH('2) Order Form'!$V330,ATS!$U:$U,0),2)</f>
        <v>Clockwork RIG Reflect Team Edition</v>
      </c>
      <c r="E330" s="16" t="str">
        <f>INDEX(ATS!$B:$V,MATCH('2) Order Form'!$V330,ATS!$U:$U,0),4)</f>
        <v>161874-OS</v>
      </c>
      <c r="F330" s="16" t="str">
        <f>INDEX(ATS!$B:$V,MATCH('2) Order Form'!$V330,ATS!$U:$U,0),5)</f>
        <v>RIG Aquamarine/Bronco White/Ragnhild 3</v>
      </c>
      <c r="G330" s="43" t="str">
        <f>INDEX(ATS!$B:$V,MATCH('2) Order Form'!$V330,ATS!$U:$U,0),6)</f>
        <v>OS</v>
      </c>
      <c r="H330" s="43">
        <f>IFERROR(VLOOKUP(C330,EAN!$K:$O,5,FALSE),0)</f>
        <v>1</v>
      </c>
      <c r="I330" s="59">
        <v>0</v>
      </c>
      <c r="J330" s="60">
        <f>IFERROR(VLOOKUP(V330,ATS!$U:$V,2,FALSE),0)</f>
        <v>146</v>
      </c>
      <c r="K330" s="29" t="str">
        <f t="shared" ref="K330" si="151">IF(J330=99999,"OPEN",IF(J330&gt;50,"50+",IF(J330&lt;=0,"0",J330)))</f>
        <v>50+</v>
      </c>
      <c r="L330" s="29">
        <f>IFERROR(VLOOKUP(V330,ATS!$U:$W,3,FALSE),0)</f>
        <v>146</v>
      </c>
      <c r="M330" s="29" t="str">
        <f t="shared" ref="M330" si="152">IF(L330=99999,"OPEN",IF(L330&gt;50,"50+",IF(L330&lt;=0,"0",L330)))</f>
        <v>50+</v>
      </c>
      <c r="N330" s="61">
        <v>0</v>
      </c>
      <c r="O330" s="62">
        <f t="shared" ref="O330" si="153">IF(N330&lt;&gt;0,N330,$P$5)</f>
        <v>0</v>
      </c>
      <c r="P330" s="63">
        <f>VLOOKUP($C330,Prices!$A$3:$R$1996,MATCH('2) Order Form'!P$8,Prices!$A$2:$R$2,0),FALSE)</f>
        <v>110</v>
      </c>
      <c r="Q330" s="64">
        <f>VLOOKUP($C330,Prices!$A$3:$R$1996,MATCH('2) Order Form'!Q$8,Prices!$A$2:$R$2,0),FALSE)</f>
        <v>219</v>
      </c>
      <c r="R330" s="65">
        <f t="shared" ref="R330" si="154">I330*P330</f>
        <v>0</v>
      </c>
      <c r="S330" s="66">
        <f t="shared" ref="S330" si="155">R330*O330</f>
        <v>0</v>
      </c>
      <c r="T330" s="64">
        <f t="shared" ref="T330" si="156">R330-S330</f>
        <v>0</v>
      </c>
      <c r="U330" s="97"/>
      <c r="V330" s="28">
        <v>7048653032279</v>
      </c>
      <c r="W330" s="25"/>
      <c r="X330" s="94">
        <f t="shared" ref="X330" si="157">I330*Q330</f>
        <v>0</v>
      </c>
      <c r="Y330" s="70">
        <f t="shared" ref="Y330" ca="1" si="158">IF(A330=OFFSET(A330,-1,0),0,1)</f>
        <v>0</v>
      </c>
      <c r="Z330" s="70">
        <f t="shared" ref="Z330" ca="1" si="159">IF(C330=OFFSET(C330,-1,0),OFFSET(Z330,-1,0),OFFSET(Z330,-1,0)+1)</f>
        <v>44</v>
      </c>
      <c r="AA330" s="70">
        <f t="shared" ref="AA330" ca="1" si="160">IF(C330=OFFSET(C330,-1,0),0,1)</f>
        <v>1</v>
      </c>
      <c r="AB330" s="70">
        <f t="shared" ref="AB330" ca="1" si="161">IF(F330=OFFSET(F330,-1,0),0,1)</f>
        <v>1</v>
      </c>
      <c r="AC330" s="91" t="str">
        <f t="shared" ref="AC330" si="162">CONCATENATE(C330,F330)</f>
        <v>852141RIG Aquamarine/Bronco White/Ragnhild 3</v>
      </c>
      <c r="AD330" s="91" t="str">
        <f t="shared" ref="AD330" si="163">IFERROR(IF(B330="EYEWEAR",CONCATENATE(C330,"-",G330),C330),C330)</f>
        <v>852141-OS</v>
      </c>
      <c r="AE330" s="71" t="str">
        <f>INDEX(ATS!$B:$V,MATCH('2) Order Form'!$V330,ATS!$U:$U,0),7)</f>
        <v>Active</v>
      </c>
    </row>
    <row r="331" spans="1:31" ht="16.5" customHeight="1">
      <c r="A331" s="5">
        <v>3</v>
      </c>
      <c r="B331" s="5" t="s">
        <v>78</v>
      </c>
      <c r="C331" s="5">
        <f>INDEX(ATS!$B:$V,MATCH('2) Order Form'!$V331,ATS!$U:$U,0),1)</f>
        <v>852107</v>
      </c>
      <c r="D331" s="5" t="str">
        <f>INDEX(ATS!$B:$V,MATCH('2) Order Form'!$V331,ATS!$U:$U,0),2)</f>
        <v>Clockwork RIG Reflect BLI</v>
      </c>
      <c r="E331" s="16" t="str">
        <f>INDEX(ATS!$B:$V,MATCH('2) Order Form'!$V331,ATS!$U:$U,0),4)</f>
        <v>500101-OS</v>
      </c>
      <c r="F331" s="16" t="str">
        <f>INDEX(ATS!$B:$V,MATCH('2) Order Form'!$V331,ATS!$U:$U,0),5)</f>
        <v>RIG Topaz+RIG L Amethyst/Matte Black/Black</v>
      </c>
      <c r="G331" s="43" t="str">
        <f>INDEX(ATS!$B:$V,MATCH('2) Order Form'!$V331,ATS!$U:$U,0),6)</f>
        <v>OS</v>
      </c>
      <c r="H331" s="43">
        <f>IFERROR(VLOOKUP(C331,EAN!$K:$O,5,FALSE),0)</f>
        <v>1</v>
      </c>
      <c r="I331" s="59">
        <v>0</v>
      </c>
      <c r="J331" s="60">
        <f>IFERROR(VLOOKUP(V331,ATS!$U:$V,2,FALSE),0)</f>
        <v>21</v>
      </c>
      <c r="K331" s="29">
        <f t="shared" si="142"/>
        <v>21</v>
      </c>
      <c r="L331" s="29">
        <f>IFERROR(VLOOKUP(V331,ATS!$U:$W,3,FALSE),0)</f>
        <v>21</v>
      </c>
      <c r="M331" s="29">
        <f t="shared" si="143"/>
        <v>21</v>
      </c>
      <c r="N331" s="61">
        <v>0</v>
      </c>
      <c r="O331" s="62">
        <f t="shared" si="144"/>
        <v>0</v>
      </c>
      <c r="P331" s="63">
        <f>VLOOKUP($C331,Prices!$A$3:$R$1996,MATCH('2) Order Form'!P$8,Prices!$A$2:$R$2,0),FALSE)</f>
        <v>135</v>
      </c>
      <c r="Q331" s="64">
        <f>VLOOKUP($C331,Prices!$A$3:$R$1996,MATCH('2) Order Form'!Q$8,Prices!$A$2:$R$2,0),FALSE)</f>
        <v>269</v>
      </c>
      <c r="R331" s="65">
        <f t="shared" si="139"/>
        <v>0</v>
      </c>
      <c r="S331" s="66">
        <f t="shared" si="140"/>
        <v>0</v>
      </c>
      <c r="T331" s="64">
        <f t="shared" si="141"/>
        <v>0</v>
      </c>
      <c r="U331" s="97"/>
      <c r="V331" s="28">
        <v>7048652837639</v>
      </c>
      <c r="W331" s="25"/>
      <c r="X331" s="94">
        <f t="shared" si="111"/>
        <v>0</v>
      </c>
      <c r="Y331" s="70">
        <f t="shared" ca="1" si="112"/>
        <v>0</v>
      </c>
      <c r="Z331" s="70">
        <f t="shared" ca="1" si="113"/>
        <v>45</v>
      </c>
      <c r="AA331" s="70">
        <f t="shared" ca="1" si="114"/>
        <v>1</v>
      </c>
      <c r="AB331" s="70">
        <f t="shared" ca="1" si="115"/>
        <v>1</v>
      </c>
      <c r="AC331" s="91" t="str">
        <f t="shared" si="116"/>
        <v>852107RIG Topaz+RIG L Amethyst/Matte Black/Black</v>
      </c>
      <c r="AD331" s="91" t="str">
        <f t="shared" si="117"/>
        <v>852107-OS</v>
      </c>
      <c r="AE331" s="71" t="str">
        <f>INDEX(ATS!$B:$V,MATCH('2) Order Form'!$V331,ATS!$U:$U,0),7)</f>
        <v>Active</v>
      </c>
    </row>
    <row r="332" spans="1:31" ht="16.5" customHeight="1">
      <c r="A332" s="5">
        <v>3</v>
      </c>
      <c r="B332" s="5" t="s">
        <v>78</v>
      </c>
      <c r="C332" s="5">
        <f>INDEX(ATS!$B:$V,MATCH('2) Order Form'!$V332,ATS!$U:$U,0),1)</f>
        <v>852107</v>
      </c>
      <c r="D332" s="5" t="str">
        <f>INDEX(ATS!$B:$V,MATCH('2) Order Form'!$V332,ATS!$U:$U,0),2)</f>
        <v>Clockwork RIG Reflect BLI</v>
      </c>
      <c r="E332" s="16" t="str">
        <f>INDEX(ATS!$B:$V,MATCH('2) Order Form'!$V332,ATS!$U:$U,0),4)</f>
        <v>510437-OS</v>
      </c>
      <c r="F332" s="16" t="str">
        <f>INDEX(ATS!$B:$V,MATCH('2) Order Form'!$V332,ATS!$U:$U,0),5)</f>
        <v>RIG Aqua+RIG L.Amet./Matte Cr. Black/Black Peaks</v>
      </c>
      <c r="G332" s="43" t="str">
        <f>INDEX(ATS!$B:$V,MATCH('2) Order Form'!$V332,ATS!$U:$U,0),6)</f>
        <v>OS</v>
      </c>
      <c r="H332" s="43">
        <f>IFERROR(VLOOKUP(C332,EAN!$K:$O,5,FALSE),0)</f>
        <v>1</v>
      </c>
      <c r="I332" s="59">
        <v>0</v>
      </c>
      <c r="J332" s="60">
        <f>IFERROR(VLOOKUP(V332,ATS!$U:$V,2,FALSE),0)</f>
        <v>12</v>
      </c>
      <c r="K332" s="29">
        <f t="shared" si="142"/>
        <v>12</v>
      </c>
      <c r="L332" s="29">
        <f>IFERROR(VLOOKUP(V332,ATS!$U:$W,3,FALSE),0)</f>
        <v>12</v>
      </c>
      <c r="M332" s="29">
        <f t="shared" si="143"/>
        <v>12</v>
      </c>
      <c r="N332" s="61">
        <v>0</v>
      </c>
      <c r="O332" s="62">
        <f t="shared" si="144"/>
        <v>0</v>
      </c>
      <c r="P332" s="63">
        <f>VLOOKUP($C332,Prices!$A$3:$R$1996,MATCH('2) Order Form'!P$8,Prices!$A$2:$R$2,0),FALSE)</f>
        <v>135</v>
      </c>
      <c r="Q332" s="64">
        <f>VLOOKUP($C332,Prices!$A$3:$R$1996,MATCH('2) Order Form'!Q$8,Prices!$A$2:$R$2,0),FALSE)</f>
        <v>269</v>
      </c>
      <c r="R332" s="65">
        <f t="shared" si="139"/>
        <v>0</v>
      </c>
      <c r="S332" s="66">
        <f t="shared" si="140"/>
        <v>0</v>
      </c>
      <c r="T332" s="64">
        <f t="shared" si="141"/>
        <v>0</v>
      </c>
      <c r="U332" s="97"/>
      <c r="V332" s="28">
        <v>7048652837646</v>
      </c>
      <c r="W332" s="25"/>
      <c r="X332" s="94">
        <f t="shared" ref="X332:X396" si="164">I332*Q332</f>
        <v>0</v>
      </c>
      <c r="Y332" s="70">
        <f t="shared" ref="Y332:Y396" ca="1" si="165">IF(A332=OFFSET(A332,-1,0),0,1)</f>
        <v>0</v>
      </c>
      <c r="Z332" s="70">
        <f t="shared" ref="Z332:Z396" ca="1" si="166">IF(C332=OFFSET(C332,-1,0),OFFSET(Z332,-1,0),OFFSET(Z332,-1,0)+1)</f>
        <v>45</v>
      </c>
      <c r="AA332" s="70">
        <f t="shared" ref="AA332:AA396" ca="1" si="167">IF(C332=OFFSET(C332,-1,0),0,1)</f>
        <v>0</v>
      </c>
      <c r="AB332" s="70">
        <f t="shared" ref="AB332:AB396" ca="1" si="168">IF(F332=OFFSET(F332,-1,0),0,1)</f>
        <v>1</v>
      </c>
      <c r="AC332" s="91" t="str">
        <f t="shared" ref="AC332:AC396" si="169">CONCATENATE(C332,F332)</f>
        <v>852107RIG Aqua+RIG L.Amet./Matte Cr. Black/Black Peaks</v>
      </c>
      <c r="AD332" s="91" t="str">
        <f t="shared" ref="AD332:AD396" si="170">IFERROR(IF(B332="EYEWEAR",CONCATENATE(C332,"-",G332),C332),C332)</f>
        <v>852107-OS</v>
      </c>
      <c r="AE332" s="71" t="str">
        <f>INDEX(ATS!$B:$V,MATCH('2) Order Form'!$V332,ATS!$U:$U,0),7)</f>
        <v>Active</v>
      </c>
    </row>
    <row r="333" spans="1:31" ht="16.5" customHeight="1">
      <c r="A333" s="5">
        <v>3</v>
      </c>
      <c r="B333" s="5" t="s">
        <v>78</v>
      </c>
      <c r="C333" s="5">
        <f>INDEX(ATS!$B:$V,MATCH('2) Order Form'!$V333,ATS!$U:$U,0),1)</f>
        <v>852107</v>
      </c>
      <c r="D333" s="5" t="str">
        <f>INDEX(ATS!$B:$V,MATCH('2) Order Form'!$V333,ATS!$U:$U,0),2)</f>
        <v>Clockwork RIG Reflect BLI</v>
      </c>
      <c r="E333" s="16" t="str">
        <f>INDEX(ATS!$B:$V,MATCH('2) Order Form'!$V333,ATS!$U:$U,0),4)</f>
        <v>531836-OS</v>
      </c>
      <c r="F333" s="16" t="str">
        <f>INDEX(ATS!$B:$V,MATCH('2) Order Form'!$V333,ATS!$U:$U,0),5)</f>
        <v>RIG Obsi+RIG L.Amet./Bronco White/Bronco Peaks</v>
      </c>
      <c r="G333" s="43" t="str">
        <f>INDEX(ATS!$B:$V,MATCH('2) Order Form'!$V333,ATS!$U:$U,0),6)</f>
        <v>OS</v>
      </c>
      <c r="H333" s="43">
        <f>IFERROR(VLOOKUP(C333,EAN!$K:$O,5,FALSE),0)</f>
        <v>1</v>
      </c>
      <c r="I333" s="59">
        <v>0</v>
      </c>
      <c r="J333" s="60">
        <f>IFERROR(VLOOKUP(V333,ATS!$U:$V,2,FALSE),0)</f>
        <v>32</v>
      </c>
      <c r="K333" s="29">
        <f t="shared" si="142"/>
        <v>32</v>
      </c>
      <c r="L333" s="29">
        <f>IFERROR(VLOOKUP(V333,ATS!$U:$W,3,FALSE),0)</f>
        <v>32</v>
      </c>
      <c r="M333" s="29">
        <f t="shared" si="143"/>
        <v>32</v>
      </c>
      <c r="N333" s="61">
        <v>0</v>
      </c>
      <c r="O333" s="62">
        <f t="shared" si="144"/>
        <v>0</v>
      </c>
      <c r="P333" s="63">
        <f>VLOOKUP($C333,Prices!$A$3:$R$1996,MATCH('2) Order Form'!P$8,Prices!$A$2:$R$2,0),FALSE)</f>
        <v>135</v>
      </c>
      <c r="Q333" s="64">
        <f>VLOOKUP($C333,Prices!$A$3:$R$1996,MATCH('2) Order Form'!Q$8,Prices!$A$2:$R$2,0),FALSE)</f>
        <v>269</v>
      </c>
      <c r="R333" s="65">
        <f t="shared" si="139"/>
        <v>0</v>
      </c>
      <c r="S333" s="66">
        <f t="shared" si="140"/>
        <v>0</v>
      </c>
      <c r="T333" s="64">
        <f t="shared" si="141"/>
        <v>0</v>
      </c>
      <c r="U333" s="97"/>
      <c r="V333" s="28">
        <v>7048652837653</v>
      </c>
      <c r="W333" s="25"/>
      <c r="X333" s="94">
        <f t="shared" si="164"/>
        <v>0</v>
      </c>
      <c r="Y333" s="70">
        <f t="shared" ca="1" si="165"/>
        <v>0</v>
      </c>
      <c r="Z333" s="70">
        <f t="shared" ca="1" si="166"/>
        <v>45</v>
      </c>
      <c r="AA333" s="70">
        <f t="shared" ca="1" si="167"/>
        <v>0</v>
      </c>
      <c r="AB333" s="70">
        <f t="shared" ca="1" si="168"/>
        <v>1</v>
      </c>
      <c r="AC333" s="91" t="str">
        <f t="shared" si="169"/>
        <v>852107RIG Obsi+RIG L.Amet./Bronco White/Bronco Peaks</v>
      </c>
      <c r="AD333" s="91" t="str">
        <f t="shared" si="170"/>
        <v>852107-OS</v>
      </c>
      <c r="AE333" s="71" t="str">
        <f>INDEX(ATS!$B:$V,MATCH('2) Order Form'!$V333,ATS!$U:$U,0),7)</f>
        <v>Active</v>
      </c>
    </row>
    <row r="334" spans="1:31" ht="16.5" customHeight="1">
      <c r="A334" s="5">
        <v>3</v>
      </c>
      <c r="B334" s="5" t="s">
        <v>78</v>
      </c>
      <c r="C334" s="5">
        <f>INDEX(ATS!$B:$V,MATCH('2) Order Form'!$V334,ATS!$U:$U,0),1)</f>
        <v>852108</v>
      </c>
      <c r="D334" s="5" t="str">
        <f>INDEX(ATS!$B:$V,MATCH('2) Order Form'!$V334,ATS!$U:$U,0),2)</f>
        <v>Clockwork MAX RIG Reflect</v>
      </c>
      <c r="E334" s="16" t="str">
        <f>INDEX(ATS!$B:$V,MATCH('2) Order Form'!$V334,ATS!$U:$U,0),4)</f>
        <v>060101-OS</v>
      </c>
      <c r="F334" s="16" t="str">
        <f>INDEX(ATS!$B:$V,MATCH('2) Order Form'!$V334,ATS!$U:$U,0),5)</f>
        <v>RIG Topaz/Matte Black/Black</v>
      </c>
      <c r="G334" s="43" t="str">
        <f>INDEX(ATS!$B:$V,MATCH('2) Order Form'!$V334,ATS!$U:$U,0),6)</f>
        <v>OS</v>
      </c>
      <c r="H334" s="43">
        <f>IFERROR(VLOOKUP(C334,EAN!$K:$O,5,FALSE),0)</f>
        <v>1</v>
      </c>
      <c r="I334" s="59">
        <v>0</v>
      </c>
      <c r="J334" s="60">
        <f>IFERROR(VLOOKUP(V334,ATS!$U:$V,2,FALSE),0)</f>
        <v>8</v>
      </c>
      <c r="K334" s="29">
        <f t="shared" si="142"/>
        <v>8</v>
      </c>
      <c r="L334" s="29">
        <f>IFERROR(VLOOKUP(V334,ATS!$U:$W,3,FALSE),0)</f>
        <v>8</v>
      </c>
      <c r="M334" s="29">
        <f t="shared" si="143"/>
        <v>8</v>
      </c>
      <c r="N334" s="61">
        <v>0</v>
      </c>
      <c r="O334" s="62">
        <f t="shared" si="144"/>
        <v>0</v>
      </c>
      <c r="P334" s="63">
        <f>VLOOKUP($C334,Prices!$A$3:$R$1996,MATCH('2) Order Form'!P$8,Prices!$A$2:$R$2,0),FALSE)</f>
        <v>100</v>
      </c>
      <c r="Q334" s="64">
        <f>VLOOKUP($C334,Prices!$A$3:$R$1996,MATCH('2) Order Form'!Q$8,Prices!$A$2:$R$2,0),FALSE)</f>
        <v>199</v>
      </c>
      <c r="R334" s="65">
        <f t="shared" ref="R334:R355" si="171">I334*P334</f>
        <v>0</v>
      </c>
      <c r="S334" s="66">
        <f t="shared" ref="S334:S355" si="172">R334*O334</f>
        <v>0</v>
      </c>
      <c r="T334" s="64">
        <f t="shared" ref="T334:T355" si="173">R334-S334</f>
        <v>0</v>
      </c>
      <c r="U334" s="97"/>
      <c r="V334" s="28">
        <v>7048652837585</v>
      </c>
      <c r="W334" s="25"/>
      <c r="X334" s="94">
        <f t="shared" si="164"/>
        <v>0</v>
      </c>
      <c r="Y334" s="70">
        <f t="shared" ca="1" si="165"/>
        <v>0</v>
      </c>
      <c r="Z334" s="70">
        <f t="shared" ca="1" si="166"/>
        <v>46</v>
      </c>
      <c r="AA334" s="70">
        <f t="shared" ca="1" si="167"/>
        <v>1</v>
      </c>
      <c r="AB334" s="70">
        <f t="shared" ca="1" si="168"/>
        <v>1</v>
      </c>
      <c r="AC334" s="91" t="str">
        <f t="shared" si="169"/>
        <v>852108RIG Topaz/Matte Black/Black</v>
      </c>
      <c r="AD334" s="91" t="str">
        <f t="shared" si="170"/>
        <v>852108-OS</v>
      </c>
      <c r="AE334" s="71" t="str">
        <f>INDEX(ATS!$B:$V,MATCH('2) Order Form'!$V334,ATS!$U:$U,0),7)</f>
        <v>Active</v>
      </c>
    </row>
    <row r="335" spans="1:31" ht="16.5" customHeight="1">
      <c r="A335" s="5">
        <v>3</v>
      </c>
      <c r="B335" s="5" t="s">
        <v>78</v>
      </c>
      <c r="C335" s="5">
        <f>INDEX(ATS!$B:$V,MATCH('2) Order Form'!$V335,ATS!$U:$U,0),1)</f>
        <v>852108</v>
      </c>
      <c r="D335" s="5" t="str">
        <f>INDEX(ATS!$B:$V,MATCH('2) Order Form'!$V335,ATS!$U:$U,0),2)</f>
        <v>Clockwork MAX RIG Reflect</v>
      </c>
      <c r="E335" s="16" t="str">
        <f>INDEX(ATS!$B:$V,MATCH('2) Order Form'!$V335,ATS!$U:$U,0),4)</f>
        <v>156760-OS</v>
      </c>
      <c r="F335" s="16" t="str">
        <f>INDEX(ATS!$B:$V,MATCH('2) Order Form'!$V335,ATS!$U:$U,0),5)</f>
        <v>RIG Bixbite/Woodland/Black Trace</v>
      </c>
      <c r="G335" s="43" t="str">
        <f>INDEX(ATS!$B:$V,MATCH('2) Order Form'!$V335,ATS!$U:$U,0),6)</f>
        <v>OS</v>
      </c>
      <c r="H335" s="43">
        <f>IFERROR(VLOOKUP(C335,EAN!$K:$O,5,FALSE),0)</f>
        <v>1</v>
      </c>
      <c r="I335" s="59">
        <v>0</v>
      </c>
      <c r="J335" s="60">
        <f>IFERROR(VLOOKUP(V335,ATS!$U:$V,2,FALSE),0)</f>
        <v>23</v>
      </c>
      <c r="K335" s="29">
        <f t="shared" ref="K335:K355" si="174">IF(J335=99999,"OPEN",IF(J335&gt;50,"50+",IF(J335&lt;=0,"0",J335)))</f>
        <v>23</v>
      </c>
      <c r="L335" s="29">
        <f>IFERROR(VLOOKUP(V335,ATS!$U:$W,3,FALSE),0)</f>
        <v>23</v>
      </c>
      <c r="M335" s="29">
        <f t="shared" ref="M335:M355" si="175">IF(L335=99999,"OPEN",IF(L335&gt;50,"50+",IF(L335&lt;=0,"0",L335)))</f>
        <v>23</v>
      </c>
      <c r="N335" s="61">
        <v>0</v>
      </c>
      <c r="O335" s="62">
        <f t="shared" si="144"/>
        <v>0</v>
      </c>
      <c r="P335" s="63">
        <f>VLOOKUP($C335,Prices!$A$3:$R$1996,MATCH('2) Order Form'!P$8,Prices!$A$2:$R$2,0),FALSE)</f>
        <v>100</v>
      </c>
      <c r="Q335" s="64">
        <f>VLOOKUP($C335,Prices!$A$3:$R$1996,MATCH('2) Order Form'!Q$8,Prices!$A$2:$R$2,0),FALSE)</f>
        <v>199</v>
      </c>
      <c r="R335" s="65">
        <f t="shared" si="171"/>
        <v>0</v>
      </c>
      <c r="S335" s="66">
        <f t="shared" si="172"/>
        <v>0</v>
      </c>
      <c r="T335" s="64">
        <f t="shared" si="173"/>
        <v>0</v>
      </c>
      <c r="U335" s="97"/>
      <c r="V335" s="28">
        <v>7048652967343</v>
      </c>
      <c r="W335" s="25"/>
      <c r="X335" s="94">
        <f t="shared" si="164"/>
        <v>0</v>
      </c>
      <c r="Y335" s="70">
        <f t="shared" ca="1" si="165"/>
        <v>0</v>
      </c>
      <c r="Z335" s="70">
        <f t="shared" ca="1" si="166"/>
        <v>46</v>
      </c>
      <c r="AA335" s="70">
        <f t="shared" ca="1" si="167"/>
        <v>0</v>
      </c>
      <c r="AB335" s="70">
        <f t="shared" ca="1" si="168"/>
        <v>1</v>
      </c>
      <c r="AC335" s="91" t="str">
        <f t="shared" si="169"/>
        <v>852108RIG Bixbite/Woodland/Black Trace</v>
      </c>
      <c r="AD335" s="91" t="str">
        <f t="shared" si="170"/>
        <v>852108-OS</v>
      </c>
      <c r="AE335" s="71" t="str">
        <f>INDEX(ATS!$B:$V,MATCH('2) Order Form'!$V335,ATS!$U:$U,0),7)</f>
        <v>Active</v>
      </c>
    </row>
    <row r="336" spans="1:31" ht="16.5" customHeight="1">
      <c r="A336" s="5">
        <v>3</v>
      </c>
      <c r="B336" s="5" t="s">
        <v>78</v>
      </c>
      <c r="C336" s="5">
        <f>INDEX(ATS!$B:$V,MATCH('2) Order Form'!$V336,ATS!$U:$U,0),1)</f>
        <v>852108</v>
      </c>
      <c r="D336" s="5" t="str">
        <f>INDEX(ATS!$B:$V,MATCH('2) Order Form'!$V336,ATS!$U:$U,0),2)</f>
        <v>Clockwork MAX RIG Reflect</v>
      </c>
      <c r="E336" s="16" t="str">
        <f>INDEX(ATS!$B:$V,MATCH('2) Order Form'!$V336,ATS!$U:$U,0),4)</f>
        <v>160437-OS</v>
      </c>
      <c r="F336" s="16" t="str">
        <f>INDEX(ATS!$B:$V,MATCH('2) Order Form'!$V336,ATS!$U:$U,0),5)</f>
        <v>RIG Aquamarine/Matte Crystal Black/Black Peaks</v>
      </c>
      <c r="G336" s="43" t="str">
        <f>INDEX(ATS!$B:$V,MATCH('2) Order Form'!$V336,ATS!$U:$U,0),6)</f>
        <v>OS</v>
      </c>
      <c r="H336" s="43">
        <f>IFERROR(VLOOKUP(C336,EAN!$K:$O,5,FALSE),0)</f>
        <v>1</v>
      </c>
      <c r="I336" s="59">
        <v>0</v>
      </c>
      <c r="J336" s="60">
        <f>IFERROR(VLOOKUP(V336,ATS!$U:$V,2,FALSE),0)</f>
        <v>20</v>
      </c>
      <c r="K336" s="29">
        <f t="shared" si="174"/>
        <v>20</v>
      </c>
      <c r="L336" s="29">
        <f>IFERROR(VLOOKUP(V336,ATS!$U:$W,3,FALSE),0)</f>
        <v>20</v>
      </c>
      <c r="M336" s="29">
        <f t="shared" si="175"/>
        <v>20</v>
      </c>
      <c r="N336" s="61">
        <v>0</v>
      </c>
      <c r="O336" s="62">
        <f t="shared" si="144"/>
        <v>0</v>
      </c>
      <c r="P336" s="63">
        <f>VLOOKUP($C336,Prices!$A$3:$R$1996,MATCH('2) Order Form'!P$8,Prices!$A$2:$R$2,0),FALSE)</f>
        <v>100</v>
      </c>
      <c r="Q336" s="64">
        <f>VLOOKUP($C336,Prices!$A$3:$R$1996,MATCH('2) Order Form'!Q$8,Prices!$A$2:$R$2,0),FALSE)</f>
        <v>199</v>
      </c>
      <c r="R336" s="65">
        <f t="shared" si="171"/>
        <v>0</v>
      </c>
      <c r="S336" s="66">
        <f t="shared" si="172"/>
        <v>0</v>
      </c>
      <c r="T336" s="64">
        <f t="shared" si="173"/>
        <v>0</v>
      </c>
      <c r="U336" s="97"/>
      <c r="V336" s="28">
        <v>7048652837615</v>
      </c>
      <c r="W336" s="25"/>
      <c r="X336" s="94">
        <f t="shared" si="164"/>
        <v>0</v>
      </c>
      <c r="Y336" s="70">
        <f t="shared" ca="1" si="165"/>
        <v>0</v>
      </c>
      <c r="Z336" s="70">
        <f t="shared" ca="1" si="166"/>
        <v>46</v>
      </c>
      <c r="AA336" s="70">
        <f t="shared" ca="1" si="167"/>
        <v>0</v>
      </c>
      <c r="AB336" s="70">
        <f t="shared" ca="1" si="168"/>
        <v>1</v>
      </c>
      <c r="AC336" s="91" t="str">
        <f t="shared" si="169"/>
        <v>852108RIG Aquamarine/Matte Crystal Black/Black Peaks</v>
      </c>
      <c r="AD336" s="91" t="str">
        <f t="shared" si="170"/>
        <v>852108-OS</v>
      </c>
      <c r="AE336" s="71" t="str">
        <f>INDEX(ATS!$B:$V,MATCH('2) Order Form'!$V336,ATS!$U:$U,0),7)</f>
        <v>Active</v>
      </c>
    </row>
    <row r="337" spans="1:31" ht="16.5" customHeight="1">
      <c r="A337" s="5">
        <v>3</v>
      </c>
      <c r="B337" s="5" t="s">
        <v>78</v>
      </c>
      <c r="C337" s="5">
        <f>INDEX(ATS!$B:$V,MATCH('2) Order Form'!$V337,ATS!$U:$U,0),1)</f>
        <v>852108</v>
      </c>
      <c r="D337" s="5" t="str">
        <f>INDEX(ATS!$B:$V,MATCH('2) Order Form'!$V337,ATS!$U:$U,0),2)</f>
        <v>Clockwork MAX RIG Reflect</v>
      </c>
      <c r="E337" s="16" t="str">
        <f>INDEX(ATS!$B:$V,MATCH('2) Order Form'!$V337,ATS!$U:$U,0),4)</f>
        <v>180101-OS</v>
      </c>
      <c r="F337" s="16" t="str">
        <f>INDEX(ATS!$B:$V,MATCH('2) Order Form'!$V337,ATS!$U:$U,0),5)</f>
        <v>RIG Light Amethyst/Matte Black/Black</v>
      </c>
      <c r="G337" s="43" t="str">
        <f>INDEX(ATS!$B:$V,MATCH('2) Order Form'!$V337,ATS!$U:$U,0),6)</f>
        <v>OS</v>
      </c>
      <c r="H337" s="43">
        <f>IFERROR(VLOOKUP(C337,EAN!$K:$O,5,FALSE),0)</f>
        <v>1</v>
      </c>
      <c r="I337" s="59">
        <v>0</v>
      </c>
      <c r="J337" s="60">
        <f>IFERROR(VLOOKUP(V337,ATS!$U:$V,2,FALSE),0)</f>
        <v>8</v>
      </c>
      <c r="K337" s="29">
        <f t="shared" si="174"/>
        <v>8</v>
      </c>
      <c r="L337" s="29">
        <f>IFERROR(VLOOKUP(V337,ATS!$U:$W,3,FALSE),0)</f>
        <v>8</v>
      </c>
      <c r="M337" s="29">
        <f t="shared" si="175"/>
        <v>8</v>
      </c>
      <c r="N337" s="61">
        <v>0</v>
      </c>
      <c r="O337" s="62">
        <f t="shared" ref="O337:O355" si="176">IF(N337&lt;&gt;0,N337,$P$5)</f>
        <v>0</v>
      </c>
      <c r="P337" s="63">
        <f>VLOOKUP($C337,Prices!$A$3:$R$1996,MATCH('2) Order Form'!P$8,Prices!$A$2:$R$2,0),FALSE)</f>
        <v>100</v>
      </c>
      <c r="Q337" s="64">
        <f>VLOOKUP($C337,Prices!$A$3:$R$1996,MATCH('2) Order Form'!Q$8,Prices!$A$2:$R$2,0),FALSE)</f>
        <v>199</v>
      </c>
      <c r="R337" s="65">
        <f t="shared" si="171"/>
        <v>0</v>
      </c>
      <c r="S337" s="66">
        <f t="shared" si="172"/>
        <v>0</v>
      </c>
      <c r="T337" s="64">
        <f t="shared" si="173"/>
        <v>0</v>
      </c>
      <c r="U337" s="97"/>
      <c r="V337" s="28">
        <v>7048652967350</v>
      </c>
      <c r="W337" s="25"/>
      <c r="X337" s="94">
        <f t="shared" si="164"/>
        <v>0</v>
      </c>
      <c r="Y337" s="70">
        <f t="shared" ca="1" si="165"/>
        <v>0</v>
      </c>
      <c r="Z337" s="70">
        <f t="shared" ca="1" si="166"/>
        <v>46</v>
      </c>
      <c r="AA337" s="70">
        <f t="shared" ca="1" si="167"/>
        <v>0</v>
      </c>
      <c r="AB337" s="70">
        <f t="shared" ca="1" si="168"/>
        <v>1</v>
      </c>
      <c r="AC337" s="91" t="str">
        <f t="shared" si="169"/>
        <v>852108RIG Light Amethyst/Matte Black/Black</v>
      </c>
      <c r="AD337" s="91" t="str">
        <f t="shared" si="170"/>
        <v>852108-OS</v>
      </c>
      <c r="AE337" s="71" t="str">
        <f>INDEX(ATS!$B:$V,MATCH('2) Order Form'!$V337,ATS!$U:$U,0),7)</f>
        <v>Stock</v>
      </c>
    </row>
    <row r="338" spans="1:31" ht="16.5" customHeight="1">
      <c r="A338" s="5">
        <v>3</v>
      </c>
      <c r="B338" s="5" t="s">
        <v>78</v>
      </c>
      <c r="C338" s="5">
        <f>INDEX(ATS!$B:$V,MATCH('2) Order Form'!$V338,ATS!$U:$U,0),1)</f>
        <v>852140</v>
      </c>
      <c r="D338" s="5" t="str">
        <f>INDEX(ATS!$B:$V,MATCH('2) Order Form'!$V338,ATS!$U:$U,0),2)</f>
        <v>Clockwork MAX RIG Reflect TE</v>
      </c>
      <c r="E338" s="16" t="str">
        <f>INDEX(ATS!$B:$V,MATCH('2) Order Form'!$V338,ATS!$U:$U,0),4)</f>
        <v>201019-OS</v>
      </c>
      <c r="F338" s="16" t="str">
        <f>INDEX(ATS!$B:$V,MATCH('2) Order Form'!$V338,ATS!$U:$U,0),5)</f>
        <v>RIG Obsidian/Satin White/Henrik 4</v>
      </c>
      <c r="G338" s="43" t="str">
        <f>INDEX(ATS!$B:$V,MATCH('2) Order Form'!$V338,ATS!$U:$U,0),6)</f>
        <v>OS</v>
      </c>
      <c r="H338" s="43">
        <f>IFERROR(VLOOKUP(C338,EAN!$K:$O,5,FALSE),0)</f>
        <v>1</v>
      </c>
      <c r="I338" s="59">
        <v>0</v>
      </c>
      <c r="J338" s="60">
        <f>IFERROR(VLOOKUP(V338,ATS!$U:$V,2,FALSE),0)</f>
        <v>140</v>
      </c>
      <c r="K338" s="29" t="str">
        <f t="shared" ref="K338" si="177">IF(J338=99999,"OPEN",IF(J338&gt;50,"50+",IF(J338&lt;=0,"0",J338)))</f>
        <v>50+</v>
      </c>
      <c r="L338" s="29">
        <f>IFERROR(VLOOKUP(V338,ATS!$U:$W,3,FALSE),0)</f>
        <v>140</v>
      </c>
      <c r="M338" s="29" t="str">
        <f t="shared" ref="M338" si="178">IF(L338=99999,"OPEN",IF(L338&gt;50,"50+",IF(L338&lt;=0,"0",L338)))</f>
        <v>50+</v>
      </c>
      <c r="N338" s="61">
        <v>0</v>
      </c>
      <c r="O338" s="62">
        <f t="shared" ref="O338" si="179">IF(N338&lt;&gt;0,N338,$P$5)</f>
        <v>0</v>
      </c>
      <c r="P338" s="63">
        <f>VLOOKUP($C338,Prices!$A$3:$R$1996,MATCH('2) Order Form'!P$8,Prices!$A$2:$R$2,0),FALSE)</f>
        <v>110</v>
      </c>
      <c r="Q338" s="64">
        <f>VLOOKUP($C338,Prices!$A$3:$R$1996,MATCH('2) Order Form'!Q$8,Prices!$A$2:$R$2,0),FALSE)</f>
        <v>219</v>
      </c>
      <c r="R338" s="65">
        <f t="shared" ref="R338" si="180">I338*P338</f>
        <v>0</v>
      </c>
      <c r="S338" s="66">
        <f t="shared" ref="S338" si="181">R338*O338</f>
        <v>0</v>
      </c>
      <c r="T338" s="64">
        <f t="shared" ref="T338" si="182">R338-S338</f>
        <v>0</v>
      </c>
      <c r="U338" s="97"/>
      <c r="V338" s="28">
        <v>7048653032262</v>
      </c>
      <c r="W338" s="25"/>
      <c r="X338" s="94">
        <f t="shared" ref="X338" si="183">I338*Q338</f>
        <v>0</v>
      </c>
      <c r="Y338" s="70">
        <f t="shared" ref="Y338" ca="1" si="184">IF(A338=OFFSET(A338,-1,0),0,1)</f>
        <v>0</v>
      </c>
      <c r="Z338" s="70">
        <f t="shared" ref="Z338" ca="1" si="185">IF(C338=OFFSET(C338,-1,0),OFFSET(Z338,-1,0),OFFSET(Z338,-1,0)+1)</f>
        <v>47</v>
      </c>
      <c r="AA338" s="70">
        <f t="shared" ref="AA338" ca="1" si="186">IF(C338=OFFSET(C338,-1,0),0,1)</f>
        <v>1</v>
      </c>
      <c r="AB338" s="70">
        <f t="shared" ref="AB338" ca="1" si="187">IF(F338=OFFSET(F338,-1,0),0,1)</f>
        <v>1</v>
      </c>
      <c r="AC338" s="91" t="str">
        <f t="shared" ref="AC338" si="188">CONCATENATE(C338,F338)</f>
        <v>852140RIG Obsidian/Satin White/Henrik 4</v>
      </c>
      <c r="AD338" s="91" t="str">
        <f t="shared" ref="AD338" si="189">IFERROR(IF(B338="EYEWEAR",CONCATENATE(C338,"-",G338),C338),C338)</f>
        <v>852140-OS</v>
      </c>
      <c r="AE338" s="71" t="str">
        <f>INDEX(ATS!$B:$V,MATCH('2) Order Form'!$V338,ATS!$U:$U,0),7)</f>
        <v>Active</v>
      </c>
    </row>
    <row r="339" spans="1:31" ht="16.5" customHeight="1">
      <c r="A339" s="5">
        <v>3</v>
      </c>
      <c r="B339" s="5" t="s">
        <v>78</v>
      </c>
      <c r="C339" s="5">
        <f>INDEX(ATS!$B:$V,MATCH('2) Order Form'!$V339,ATS!$U:$U,0),1)</f>
        <v>852110</v>
      </c>
      <c r="D339" s="5" t="str">
        <f>INDEX(ATS!$B:$V,MATCH('2) Order Form'!$V339,ATS!$U:$U,0),2)</f>
        <v>Clockwork MAX RIG Reflect BLI</v>
      </c>
      <c r="E339" s="16" t="str">
        <f>INDEX(ATS!$B:$V,MATCH('2) Order Form'!$V339,ATS!$U:$U,0),4)</f>
        <v>500101-OS</v>
      </c>
      <c r="F339" s="16" t="str">
        <f>INDEX(ATS!$B:$V,MATCH('2) Order Form'!$V339,ATS!$U:$U,0),5)</f>
        <v>RIG Topaz+RIG L Amethyst/Matte Black/Black</v>
      </c>
      <c r="G339" s="43" t="str">
        <f>INDEX(ATS!$B:$V,MATCH('2) Order Form'!$V339,ATS!$U:$U,0),6)</f>
        <v>OS</v>
      </c>
      <c r="H339" s="43">
        <f>IFERROR(VLOOKUP(C339,EAN!$K:$O,5,FALSE),0)</f>
        <v>1</v>
      </c>
      <c r="I339" s="59">
        <v>0</v>
      </c>
      <c r="J339" s="60">
        <f>IFERROR(VLOOKUP(V339,ATS!$U:$V,2,FALSE),0)</f>
        <v>9</v>
      </c>
      <c r="K339" s="29">
        <f t="shared" si="174"/>
        <v>9</v>
      </c>
      <c r="L339" s="29">
        <f>IFERROR(VLOOKUP(V339,ATS!$U:$W,3,FALSE),0)</f>
        <v>9</v>
      </c>
      <c r="M339" s="29">
        <f t="shared" si="175"/>
        <v>9</v>
      </c>
      <c r="N339" s="61">
        <v>0</v>
      </c>
      <c r="O339" s="62">
        <f t="shared" si="176"/>
        <v>0</v>
      </c>
      <c r="P339" s="63">
        <f>VLOOKUP($C339,Prices!$A$3:$R$1996,MATCH('2) Order Form'!P$8,Prices!$A$2:$R$2,0),FALSE)</f>
        <v>135</v>
      </c>
      <c r="Q339" s="64">
        <f>VLOOKUP($C339,Prices!$A$3:$R$1996,MATCH('2) Order Form'!Q$8,Prices!$A$2:$R$2,0),FALSE)</f>
        <v>269</v>
      </c>
      <c r="R339" s="65">
        <f t="shared" si="171"/>
        <v>0</v>
      </c>
      <c r="S339" s="66">
        <f t="shared" si="172"/>
        <v>0</v>
      </c>
      <c r="T339" s="64">
        <f t="shared" si="173"/>
        <v>0</v>
      </c>
      <c r="U339" s="97"/>
      <c r="V339" s="28">
        <v>7048652837530</v>
      </c>
      <c r="W339" s="25"/>
      <c r="X339" s="94">
        <f t="shared" si="164"/>
        <v>0</v>
      </c>
      <c r="Y339" s="70">
        <f t="shared" ca="1" si="165"/>
        <v>0</v>
      </c>
      <c r="Z339" s="70">
        <f t="shared" ca="1" si="166"/>
        <v>48</v>
      </c>
      <c r="AA339" s="70">
        <f t="shared" ca="1" si="167"/>
        <v>1</v>
      </c>
      <c r="AB339" s="70">
        <f t="shared" ca="1" si="168"/>
        <v>1</v>
      </c>
      <c r="AC339" s="91" t="str">
        <f t="shared" si="169"/>
        <v>852110RIG Topaz+RIG L Amethyst/Matte Black/Black</v>
      </c>
      <c r="AD339" s="91" t="str">
        <f t="shared" si="170"/>
        <v>852110-OS</v>
      </c>
      <c r="AE339" s="71" t="str">
        <f>INDEX(ATS!$B:$V,MATCH('2) Order Form'!$V339,ATS!$U:$U,0),7)</f>
        <v>Active</v>
      </c>
    </row>
    <row r="340" spans="1:31" ht="16.5" customHeight="1">
      <c r="A340" s="5">
        <v>3</v>
      </c>
      <c r="B340" s="5" t="s">
        <v>78</v>
      </c>
      <c r="C340" s="5">
        <f>INDEX(ATS!$B:$V,MATCH('2) Order Form'!$V340,ATS!$U:$U,0),1)</f>
        <v>852110</v>
      </c>
      <c r="D340" s="5" t="str">
        <f>INDEX(ATS!$B:$V,MATCH('2) Order Form'!$V340,ATS!$U:$U,0),2)</f>
        <v>Clockwork MAX RIG Reflect BLI</v>
      </c>
      <c r="E340" s="16" t="str">
        <f>INDEX(ATS!$B:$V,MATCH('2) Order Form'!$V340,ATS!$U:$U,0),4)</f>
        <v>510437-OS</v>
      </c>
      <c r="F340" s="16" t="str">
        <f>INDEX(ATS!$B:$V,MATCH('2) Order Form'!$V340,ATS!$U:$U,0),5)</f>
        <v>RIG Aqua+RIG L.Amet./Matte Cr. Black/Black Peaks</v>
      </c>
      <c r="G340" s="43" t="str">
        <f>INDEX(ATS!$B:$V,MATCH('2) Order Form'!$V340,ATS!$U:$U,0),6)</f>
        <v>OS</v>
      </c>
      <c r="H340" s="43">
        <f>IFERROR(VLOOKUP(C340,EAN!$K:$O,5,FALSE),0)</f>
        <v>1</v>
      </c>
      <c r="I340" s="59">
        <v>0</v>
      </c>
      <c r="J340" s="60">
        <f>IFERROR(VLOOKUP(V340,ATS!$U:$V,2,FALSE),0)</f>
        <v>11</v>
      </c>
      <c r="K340" s="29">
        <f t="shared" si="174"/>
        <v>11</v>
      </c>
      <c r="L340" s="29">
        <f>IFERROR(VLOOKUP(V340,ATS!$U:$W,3,FALSE),0)</f>
        <v>11</v>
      </c>
      <c r="M340" s="29">
        <f t="shared" si="175"/>
        <v>11</v>
      </c>
      <c r="N340" s="61">
        <v>0</v>
      </c>
      <c r="O340" s="62">
        <f t="shared" si="176"/>
        <v>0</v>
      </c>
      <c r="P340" s="63">
        <f>VLOOKUP($C340,Prices!$A$3:$R$1996,MATCH('2) Order Form'!P$8,Prices!$A$2:$R$2,0),FALSE)</f>
        <v>135</v>
      </c>
      <c r="Q340" s="64">
        <f>VLOOKUP($C340,Prices!$A$3:$R$1996,MATCH('2) Order Form'!Q$8,Prices!$A$2:$R$2,0),FALSE)</f>
        <v>269</v>
      </c>
      <c r="R340" s="65">
        <f t="shared" si="171"/>
        <v>0</v>
      </c>
      <c r="S340" s="66">
        <f t="shared" si="172"/>
        <v>0</v>
      </c>
      <c r="T340" s="64">
        <f t="shared" si="173"/>
        <v>0</v>
      </c>
      <c r="U340" s="97"/>
      <c r="V340" s="28">
        <v>7048652837547</v>
      </c>
      <c r="W340" s="25"/>
      <c r="X340" s="94">
        <f t="shared" si="164"/>
        <v>0</v>
      </c>
      <c r="Y340" s="70">
        <f t="shared" ca="1" si="165"/>
        <v>0</v>
      </c>
      <c r="Z340" s="70">
        <f t="shared" ca="1" si="166"/>
        <v>48</v>
      </c>
      <c r="AA340" s="70">
        <f t="shared" ca="1" si="167"/>
        <v>0</v>
      </c>
      <c r="AB340" s="70">
        <f t="shared" ca="1" si="168"/>
        <v>1</v>
      </c>
      <c r="AC340" s="91" t="str">
        <f t="shared" si="169"/>
        <v>852110RIG Aqua+RIG L.Amet./Matte Cr. Black/Black Peaks</v>
      </c>
      <c r="AD340" s="91" t="str">
        <f t="shared" si="170"/>
        <v>852110-OS</v>
      </c>
      <c r="AE340" s="71" t="str">
        <f>INDEX(ATS!$B:$V,MATCH('2) Order Form'!$V340,ATS!$U:$U,0),7)</f>
        <v>Active</v>
      </c>
    </row>
    <row r="341" spans="1:31" ht="16.5" customHeight="1">
      <c r="A341" s="5">
        <v>3</v>
      </c>
      <c r="B341" s="5" t="s">
        <v>78</v>
      </c>
      <c r="C341" s="5">
        <f>INDEX(ATS!$B:$V,MATCH('2) Order Form'!$V341,ATS!$U:$U,0),1)</f>
        <v>852110</v>
      </c>
      <c r="D341" s="5" t="str">
        <f>INDEX(ATS!$B:$V,MATCH('2) Order Form'!$V341,ATS!$U:$U,0),2)</f>
        <v>Clockwork MAX RIG Reflect BLI</v>
      </c>
      <c r="E341" s="16" t="str">
        <f>INDEX(ATS!$B:$V,MATCH('2) Order Form'!$V341,ATS!$U:$U,0),4)</f>
        <v>536760-OS</v>
      </c>
      <c r="F341" s="16" t="str">
        <f>INDEX(ATS!$B:$V,MATCH('2) Order Form'!$V341,ATS!$U:$U,0),5)</f>
        <v xml:space="preserve">RIG Obsidian+RIG L Amethyst/Woodland/Black Trace </v>
      </c>
      <c r="G341" s="43" t="str">
        <f>INDEX(ATS!$B:$V,MATCH('2) Order Form'!$V341,ATS!$U:$U,0),6)</f>
        <v>OS</v>
      </c>
      <c r="H341" s="43">
        <f>IFERROR(VLOOKUP(C341,EAN!$K:$O,5,FALSE),0)</f>
        <v>1</v>
      </c>
      <c r="I341" s="59">
        <v>0</v>
      </c>
      <c r="J341" s="60">
        <f>IFERROR(VLOOKUP(V341,ATS!$U:$V,2,FALSE),0)</f>
        <v>19</v>
      </c>
      <c r="K341" s="29">
        <f t="shared" si="174"/>
        <v>19</v>
      </c>
      <c r="L341" s="29">
        <f>IFERROR(VLOOKUP(V341,ATS!$U:$W,3,FALSE),0)</f>
        <v>19</v>
      </c>
      <c r="M341" s="29">
        <f t="shared" si="175"/>
        <v>19</v>
      </c>
      <c r="N341" s="61">
        <v>0</v>
      </c>
      <c r="O341" s="62">
        <f t="shared" si="176"/>
        <v>0</v>
      </c>
      <c r="P341" s="63">
        <f>VLOOKUP($C341,Prices!$A$3:$R$1996,MATCH('2) Order Form'!P$8,Prices!$A$2:$R$2,0),FALSE)</f>
        <v>135</v>
      </c>
      <c r="Q341" s="64">
        <f>VLOOKUP($C341,Prices!$A$3:$R$1996,MATCH('2) Order Form'!Q$8,Prices!$A$2:$R$2,0),FALSE)</f>
        <v>269</v>
      </c>
      <c r="R341" s="65">
        <f t="shared" si="171"/>
        <v>0</v>
      </c>
      <c r="S341" s="66">
        <f t="shared" si="172"/>
        <v>0</v>
      </c>
      <c r="T341" s="64">
        <f t="shared" si="173"/>
        <v>0</v>
      </c>
      <c r="U341" s="97"/>
      <c r="V341" s="28">
        <v>7048652967367</v>
      </c>
      <c r="W341" s="25"/>
      <c r="X341" s="94">
        <f t="shared" si="164"/>
        <v>0</v>
      </c>
      <c r="Y341" s="70">
        <f t="shared" ca="1" si="165"/>
        <v>0</v>
      </c>
      <c r="Z341" s="70">
        <f t="shared" ca="1" si="166"/>
        <v>48</v>
      </c>
      <c r="AA341" s="70">
        <f t="shared" ca="1" si="167"/>
        <v>0</v>
      </c>
      <c r="AB341" s="70">
        <f t="shared" ca="1" si="168"/>
        <v>1</v>
      </c>
      <c r="AC341" s="91" t="str">
        <f t="shared" si="169"/>
        <v xml:space="preserve">852110RIG Obsidian+RIG L Amethyst/Woodland/Black Trace </v>
      </c>
      <c r="AD341" s="91" t="str">
        <f t="shared" si="170"/>
        <v>852110-OS</v>
      </c>
      <c r="AE341" s="71" t="str">
        <f>INDEX(ATS!$B:$V,MATCH('2) Order Form'!$V341,ATS!$U:$U,0),7)</f>
        <v>Stock</v>
      </c>
    </row>
    <row r="342" spans="1:31" ht="16.5" customHeight="1">
      <c r="A342" s="5">
        <v>3</v>
      </c>
      <c r="B342" s="5" t="s">
        <v>78</v>
      </c>
      <c r="C342" s="5">
        <f>INDEX(ATS!$B:$V,MATCH('2) Order Form'!$V342,ATS!$U:$U,0),1)</f>
        <v>852111</v>
      </c>
      <c r="D342" s="5" t="str">
        <f>INDEX(ATS!$B:$V,MATCH('2) Order Form'!$V342,ATS!$U:$U,0),2)</f>
        <v>Clockwork WC RIG Reflect BLI</v>
      </c>
      <c r="E342" s="16" t="str">
        <f>INDEX(ATS!$B:$V,MATCH('2) Order Form'!$V342,ATS!$U:$U,0),4)</f>
        <v>500137-OS</v>
      </c>
      <c r="F342" s="16" t="str">
        <f>INDEX(ATS!$B:$V,MATCH('2) Order Form'!$V342,ATS!$U:$U,0),5)</f>
        <v>RIG Topaz+RIG L Amethyst/Matte Black/Black Peaks</v>
      </c>
      <c r="G342" s="43" t="str">
        <f>INDEX(ATS!$B:$V,MATCH('2) Order Form'!$V342,ATS!$U:$U,0),6)</f>
        <v>OS</v>
      </c>
      <c r="H342" s="43">
        <f>IFERROR(VLOOKUP(C342,EAN!$K:$O,5,FALSE),0)</f>
        <v>1</v>
      </c>
      <c r="I342" s="59">
        <v>0</v>
      </c>
      <c r="J342" s="60">
        <f>IFERROR(VLOOKUP(V342,ATS!$U:$V,2,FALSE),0)</f>
        <v>0</v>
      </c>
      <c r="K342" s="29" t="str">
        <f t="shared" si="174"/>
        <v>0</v>
      </c>
      <c r="L342" s="29">
        <f>IFERROR(VLOOKUP(V342,ATS!$U:$W,3,FALSE),0)</f>
        <v>0</v>
      </c>
      <c r="M342" s="29" t="str">
        <f t="shared" si="175"/>
        <v>0</v>
      </c>
      <c r="N342" s="61">
        <v>0</v>
      </c>
      <c r="O342" s="62">
        <f t="shared" si="176"/>
        <v>0</v>
      </c>
      <c r="P342" s="63">
        <f>VLOOKUP($C342,Prices!$A$3:$R$1996,MATCH('2) Order Form'!P$8,Prices!$A$2:$R$2,0),FALSE)</f>
        <v>135</v>
      </c>
      <c r="Q342" s="64">
        <f>VLOOKUP($C342,Prices!$A$3:$R$1996,MATCH('2) Order Form'!Q$8,Prices!$A$2:$R$2,0),FALSE)</f>
        <v>269</v>
      </c>
      <c r="R342" s="65">
        <f t="shared" si="171"/>
        <v>0</v>
      </c>
      <c r="S342" s="66">
        <f t="shared" si="172"/>
        <v>0</v>
      </c>
      <c r="T342" s="64">
        <f t="shared" si="173"/>
        <v>0</v>
      </c>
      <c r="U342" s="97"/>
      <c r="V342" s="28">
        <v>7048652837493</v>
      </c>
      <c r="W342" s="25"/>
      <c r="X342" s="94">
        <f t="shared" si="164"/>
        <v>0</v>
      </c>
      <c r="Y342" s="70">
        <f t="shared" ca="1" si="165"/>
        <v>0</v>
      </c>
      <c r="Z342" s="70">
        <f t="shared" ca="1" si="166"/>
        <v>49</v>
      </c>
      <c r="AA342" s="70">
        <f t="shared" ca="1" si="167"/>
        <v>1</v>
      </c>
      <c r="AB342" s="70">
        <f t="shared" ca="1" si="168"/>
        <v>1</v>
      </c>
      <c r="AC342" s="91" t="str">
        <f t="shared" si="169"/>
        <v>852111RIG Topaz+RIG L Amethyst/Matte Black/Black Peaks</v>
      </c>
      <c r="AD342" s="91" t="str">
        <f t="shared" si="170"/>
        <v>852111-OS</v>
      </c>
      <c r="AE342" s="71" t="str">
        <f>INDEX(ATS!$B:$V,MATCH('2) Order Form'!$V342,ATS!$U:$U,0),7)</f>
        <v>Active</v>
      </c>
    </row>
    <row r="343" spans="1:31" ht="16.5" customHeight="1">
      <c r="A343" s="5">
        <v>3</v>
      </c>
      <c r="B343" s="5" t="s">
        <v>78</v>
      </c>
      <c r="C343" s="5">
        <f>INDEX(ATS!$B:$V,MATCH('2) Order Form'!$V343,ATS!$U:$U,0),1)</f>
        <v>852111</v>
      </c>
      <c r="D343" s="5" t="str">
        <f>INDEX(ATS!$B:$V,MATCH('2) Order Form'!$V343,ATS!$U:$U,0),2)</f>
        <v>Clockwork WC RIG Reflect BLI</v>
      </c>
      <c r="E343" s="16" t="str">
        <f>INDEX(ATS!$B:$V,MATCH('2) Order Form'!$V343,ATS!$U:$U,0),4)</f>
        <v>538058-OS</v>
      </c>
      <c r="F343" s="16" t="str">
        <f>INDEX(ATS!$B:$V,MATCH('2) Order Form'!$V343,ATS!$U:$U,0),5)</f>
        <v>RIG Obsidian+RIG L Amet./Misty Turquoise/Misty Tra</v>
      </c>
      <c r="G343" s="43" t="str">
        <f>INDEX(ATS!$B:$V,MATCH('2) Order Form'!$V343,ATS!$U:$U,0),6)</f>
        <v>OS</v>
      </c>
      <c r="H343" s="43">
        <f>IFERROR(VLOOKUP(C343,EAN!$K:$O,5,FALSE),0)</f>
        <v>1</v>
      </c>
      <c r="I343" s="59">
        <v>0</v>
      </c>
      <c r="J343" s="60">
        <f>IFERROR(VLOOKUP(V343,ATS!$U:$V,2,FALSE),0)</f>
        <v>2</v>
      </c>
      <c r="K343" s="29">
        <f t="shared" si="174"/>
        <v>2</v>
      </c>
      <c r="L343" s="29">
        <f>IFERROR(VLOOKUP(V343,ATS!$U:$W,3,FALSE),0)</f>
        <v>2</v>
      </c>
      <c r="M343" s="29">
        <f t="shared" si="175"/>
        <v>2</v>
      </c>
      <c r="N343" s="61">
        <v>0</v>
      </c>
      <c r="O343" s="62">
        <f t="shared" si="176"/>
        <v>0</v>
      </c>
      <c r="P343" s="63">
        <f>VLOOKUP($C343,Prices!$A$3:$R$1996,MATCH('2) Order Form'!P$8,Prices!$A$2:$R$2,0),FALSE)</f>
        <v>135</v>
      </c>
      <c r="Q343" s="64">
        <f>VLOOKUP($C343,Prices!$A$3:$R$1996,MATCH('2) Order Form'!Q$8,Prices!$A$2:$R$2,0),FALSE)</f>
        <v>269</v>
      </c>
      <c r="R343" s="65">
        <f t="shared" si="171"/>
        <v>0</v>
      </c>
      <c r="S343" s="66">
        <f t="shared" si="172"/>
        <v>0</v>
      </c>
      <c r="T343" s="64">
        <f t="shared" si="173"/>
        <v>0</v>
      </c>
      <c r="U343" s="97"/>
      <c r="V343" s="28">
        <v>7048652967374</v>
      </c>
      <c r="W343" s="25"/>
      <c r="X343" s="94">
        <f t="shared" si="164"/>
        <v>0</v>
      </c>
      <c r="Y343" s="70">
        <f t="shared" ca="1" si="165"/>
        <v>0</v>
      </c>
      <c r="Z343" s="70">
        <f t="shared" ca="1" si="166"/>
        <v>49</v>
      </c>
      <c r="AA343" s="70">
        <f t="shared" ca="1" si="167"/>
        <v>0</v>
      </c>
      <c r="AB343" s="70">
        <f t="shared" ca="1" si="168"/>
        <v>1</v>
      </c>
      <c r="AC343" s="91" t="str">
        <f t="shared" si="169"/>
        <v>852111RIG Obsidian+RIG L Amet./Misty Turquoise/Misty Tra</v>
      </c>
      <c r="AD343" s="91" t="str">
        <f t="shared" si="170"/>
        <v>852111-OS</v>
      </c>
      <c r="AE343" s="71" t="str">
        <f>INDEX(ATS!$B:$V,MATCH('2) Order Form'!$V343,ATS!$U:$U,0),7)</f>
        <v>Active</v>
      </c>
    </row>
    <row r="344" spans="1:31" ht="16.5" customHeight="1">
      <c r="A344" s="5">
        <v>3</v>
      </c>
      <c r="B344" s="5" t="s">
        <v>78</v>
      </c>
      <c r="C344" s="5">
        <f>INDEX(ATS!$B:$V,MATCH('2) Order Form'!$V344,ATS!$U:$U,0),1)</f>
        <v>852112</v>
      </c>
      <c r="D344" s="5" t="str">
        <f>INDEX(ATS!$B:$V,MATCH('2) Order Form'!$V344,ATS!$U:$U,0),2)</f>
        <v>Clockwork WC MAX RIG Reflect BLI</v>
      </c>
      <c r="E344" s="16" t="str">
        <f>INDEX(ATS!$B:$V,MATCH('2) Order Form'!$V344,ATS!$U:$U,0),4)</f>
        <v>500137-OS</v>
      </c>
      <c r="F344" s="16" t="str">
        <f>INDEX(ATS!$B:$V,MATCH('2) Order Form'!$V344,ATS!$U:$U,0),5)</f>
        <v>RIG Topaz+RIG L Amethyst/Matte Black/Black Peaks</v>
      </c>
      <c r="G344" s="43" t="str">
        <f>INDEX(ATS!$B:$V,MATCH('2) Order Form'!$V344,ATS!$U:$U,0),6)</f>
        <v>OS</v>
      </c>
      <c r="H344" s="43">
        <f>IFERROR(VLOOKUP(C344,EAN!$K:$O,5,FALSE),0)</f>
        <v>1</v>
      </c>
      <c r="I344" s="59">
        <v>0</v>
      </c>
      <c r="J344" s="60">
        <f>IFERROR(VLOOKUP(V344,ATS!$U:$V,2,FALSE),0)</f>
        <v>42</v>
      </c>
      <c r="K344" s="29">
        <f t="shared" si="174"/>
        <v>42</v>
      </c>
      <c r="L344" s="29">
        <f>IFERROR(VLOOKUP(V344,ATS!$U:$W,3,FALSE),0)</f>
        <v>42</v>
      </c>
      <c r="M344" s="29">
        <f t="shared" si="175"/>
        <v>42</v>
      </c>
      <c r="N344" s="61">
        <v>0</v>
      </c>
      <c r="O344" s="62">
        <f t="shared" si="176"/>
        <v>0</v>
      </c>
      <c r="P344" s="63">
        <f>VLOOKUP($C344,Prices!$A$3:$R$1996,MATCH('2) Order Form'!P$8,Prices!$A$2:$R$2,0),FALSE)</f>
        <v>135</v>
      </c>
      <c r="Q344" s="64">
        <f>VLOOKUP($C344,Prices!$A$3:$R$1996,MATCH('2) Order Form'!Q$8,Prices!$A$2:$R$2,0),FALSE)</f>
        <v>269</v>
      </c>
      <c r="R344" s="65">
        <f t="shared" si="171"/>
        <v>0</v>
      </c>
      <c r="S344" s="66">
        <f t="shared" si="172"/>
        <v>0</v>
      </c>
      <c r="T344" s="64">
        <f t="shared" si="173"/>
        <v>0</v>
      </c>
      <c r="U344" s="97"/>
      <c r="V344" s="28">
        <v>7048652837462</v>
      </c>
      <c r="W344" s="25"/>
      <c r="X344" s="94">
        <f t="shared" si="164"/>
        <v>0</v>
      </c>
      <c r="Y344" s="70">
        <f t="shared" ca="1" si="165"/>
        <v>0</v>
      </c>
      <c r="Z344" s="70">
        <f t="shared" ca="1" si="166"/>
        <v>50</v>
      </c>
      <c r="AA344" s="70">
        <f t="shared" ca="1" si="167"/>
        <v>1</v>
      </c>
      <c r="AB344" s="70">
        <f t="shared" ca="1" si="168"/>
        <v>1</v>
      </c>
      <c r="AC344" s="91" t="str">
        <f t="shared" si="169"/>
        <v>852112RIG Topaz+RIG L Amethyst/Matte Black/Black Peaks</v>
      </c>
      <c r="AD344" s="91" t="str">
        <f t="shared" si="170"/>
        <v>852112-OS</v>
      </c>
      <c r="AE344" s="71" t="str">
        <f>INDEX(ATS!$B:$V,MATCH('2) Order Form'!$V344,ATS!$U:$U,0),7)</f>
        <v>Active</v>
      </c>
    </row>
    <row r="345" spans="1:31" ht="16.5" customHeight="1">
      <c r="A345" s="5">
        <v>3</v>
      </c>
      <c r="B345" s="5" t="s">
        <v>78</v>
      </c>
      <c r="C345" s="5">
        <f>INDEX(ATS!$B:$V,MATCH('2) Order Form'!$V345,ATS!$U:$U,0),1)</f>
        <v>852112</v>
      </c>
      <c r="D345" s="5" t="str">
        <f>INDEX(ATS!$B:$V,MATCH('2) Order Form'!$V345,ATS!$U:$U,0),2)</f>
        <v>Clockwork WC MAX RIG Reflect BLI</v>
      </c>
      <c r="E345" s="16" t="str">
        <f>INDEX(ATS!$B:$V,MATCH('2) Order Form'!$V345,ATS!$U:$U,0),4)</f>
        <v>539059-OS</v>
      </c>
      <c r="F345" s="16" t="str">
        <f>INDEX(ATS!$B:$V,MATCH('2) Order Form'!$V345,ATS!$U:$U,0),5)</f>
        <v>RIG Obsidian+RIG L Amethyst/Panther/Panther Fade</v>
      </c>
      <c r="G345" s="43" t="str">
        <f>INDEX(ATS!$B:$V,MATCH('2) Order Form'!$V345,ATS!$U:$U,0),6)</f>
        <v>OS</v>
      </c>
      <c r="H345" s="43">
        <f>IFERROR(VLOOKUP(C345,EAN!$K:$O,5,FALSE),0)</f>
        <v>1</v>
      </c>
      <c r="I345" s="59">
        <v>0</v>
      </c>
      <c r="J345" s="60">
        <f>IFERROR(VLOOKUP(V345,ATS!$U:$V,2,FALSE),0)</f>
        <v>37</v>
      </c>
      <c r="K345" s="29">
        <f t="shared" si="174"/>
        <v>37</v>
      </c>
      <c r="L345" s="29">
        <f>IFERROR(VLOOKUP(V345,ATS!$U:$W,3,FALSE),0)</f>
        <v>37</v>
      </c>
      <c r="M345" s="29">
        <f t="shared" si="175"/>
        <v>37</v>
      </c>
      <c r="N345" s="61">
        <v>0</v>
      </c>
      <c r="O345" s="62">
        <f t="shared" si="176"/>
        <v>0</v>
      </c>
      <c r="P345" s="63">
        <f>VLOOKUP($C345,Prices!$A$3:$R$1996,MATCH('2) Order Form'!P$8,Prices!$A$2:$R$2,0),FALSE)</f>
        <v>135</v>
      </c>
      <c r="Q345" s="64">
        <f>VLOOKUP($C345,Prices!$A$3:$R$1996,MATCH('2) Order Form'!Q$8,Prices!$A$2:$R$2,0),FALSE)</f>
        <v>269</v>
      </c>
      <c r="R345" s="65">
        <f t="shared" si="171"/>
        <v>0</v>
      </c>
      <c r="S345" s="66">
        <f t="shared" si="172"/>
        <v>0</v>
      </c>
      <c r="T345" s="64">
        <f t="shared" si="173"/>
        <v>0</v>
      </c>
      <c r="U345" s="97"/>
      <c r="V345" s="28">
        <v>7048652967381</v>
      </c>
      <c r="W345" s="25"/>
      <c r="X345" s="94">
        <f t="shared" si="164"/>
        <v>0</v>
      </c>
      <c r="Y345" s="70">
        <f t="shared" ca="1" si="165"/>
        <v>0</v>
      </c>
      <c r="Z345" s="70">
        <f t="shared" ca="1" si="166"/>
        <v>50</v>
      </c>
      <c r="AA345" s="70">
        <f t="shared" ca="1" si="167"/>
        <v>0</v>
      </c>
      <c r="AB345" s="70">
        <f t="shared" ca="1" si="168"/>
        <v>1</v>
      </c>
      <c r="AC345" s="91" t="str">
        <f t="shared" si="169"/>
        <v>852112RIG Obsidian+RIG L Amethyst/Panther/Panther Fade</v>
      </c>
      <c r="AD345" s="91" t="str">
        <f t="shared" si="170"/>
        <v>852112-OS</v>
      </c>
      <c r="AE345" s="71" t="str">
        <f>INDEX(ATS!$B:$V,MATCH('2) Order Form'!$V345,ATS!$U:$U,0),7)</f>
        <v>Active</v>
      </c>
    </row>
    <row r="346" spans="1:31" ht="16.5" customHeight="1">
      <c r="A346" s="5">
        <v>3</v>
      </c>
      <c r="B346" s="5" t="s">
        <v>78</v>
      </c>
      <c r="C346" s="5">
        <f>INDEX(ATS!$B:$V,MATCH('2) Order Form'!$V346,ATS!$U:$U,0),1)</f>
        <v>852113</v>
      </c>
      <c r="D346" s="5" t="str">
        <f>INDEX(ATS!$B:$V,MATCH('2) Order Form'!$V346,ATS!$U:$U,0),2)</f>
        <v>Boondock RIG Reflect</v>
      </c>
      <c r="E346" s="16" t="str">
        <f>INDEX(ATS!$B:$V,MATCH('2) Order Form'!$V346,ATS!$U:$U,0),4)</f>
        <v>066762-OS</v>
      </c>
      <c r="F346" s="16" t="str">
        <f>INDEX(ATS!$B:$V,MATCH('2) Order Form'!$V346,ATS!$U:$U,0),5)</f>
        <v>RIG Topaz/Woodland/Woodland Trace</v>
      </c>
      <c r="G346" s="43" t="str">
        <f>INDEX(ATS!$B:$V,MATCH('2) Order Form'!$V346,ATS!$U:$U,0),6)</f>
        <v>OS</v>
      </c>
      <c r="H346" s="43">
        <f>IFERROR(VLOOKUP(C346,EAN!$K:$O,5,FALSE),0)</f>
        <v>1</v>
      </c>
      <c r="I346" s="59">
        <v>0</v>
      </c>
      <c r="J346" s="60">
        <f>IFERROR(VLOOKUP(V346,ATS!$U:$V,2,FALSE),0)</f>
        <v>16</v>
      </c>
      <c r="K346" s="29">
        <f t="shared" si="174"/>
        <v>16</v>
      </c>
      <c r="L346" s="29">
        <f>IFERROR(VLOOKUP(V346,ATS!$U:$W,3,FALSE),0)</f>
        <v>16</v>
      </c>
      <c r="M346" s="29">
        <f t="shared" si="175"/>
        <v>16</v>
      </c>
      <c r="N346" s="61">
        <v>0</v>
      </c>
      <c r="O346" s="62">
        <f t="shared" si="176"/>
        <v>0</v>
      </c>
      <c r="P346" s="63">
        <f>VLOOKUP($C346,Prices!$A$3:$R$1996,MATCH('2) Order Form'!P$8,Prices!$A$2:$R$2,0),FALSE)</f>
        <v>85</v>
      </c>
      <c r="Q346" s="64">
        <f>VLOOKUP($C346,Prices!$A$3:$R$1996,MATCH('2) Order Form'!Q$8,Prices!$A$2:$R$2,0),FALSE)</f>
        <v>169</v>
      </c>
      <c r="R346" s="65">
        <f t="shared" si="171"/>
        <v>0</v>
      </c>
      <c r="S346" s="66">
        <f t="shared" si="172"/>
        <v>0</v>
      </c>
      <c r="T346" s="64">
        <f t="shared" si="173"/>
        <v>0</v>
      </c>
      <c r="U346" s="97"/>
      <c r="V346" s="28">
        <v>7048652967398</v>
      </c>
      <c r="W346" s="25"/>
      <c r="X346" s="94">
        <f t="shared" si="164"/>
        <v>0</v>
      </c>
      <c r="Y346" s="70">
        <f t="shared" ca="1" si="165"/>
        <v>0</v>
      </c>
      <c r="Z346" s="70">
        <f t="shared" ca="1" si="166"/>
        <v>51</v>
      </c>
      <c r="AA346" s="70">
        <f t="shared" ca="1" si="167"/>
        <v>1</v>
      </c>
      <c r="AB346" s="70">
        <f t="shared" ca="1" si="168"/>
        <v>1</v>
      </c>
      <c r="AC346" s="91" t="str">
        <f t="shared" si="169"/>
        <v>852113RIG Topaz/Woodland/Woodland Trace</v>
      </c>
      <c r="AD346" s="91" t="str">
        <f t="shared" si="170"/>
        <v>852113-OS</v>
      </c>
      <c r="AE346" s="71" t="str">
        <f>INDEX(ATS!$B:$V,MATCH('2) Order Form'!$V346,ATS!$U:$U,0),7)</f>
        <v>Active</v>
      </c>
    </row>
    <row r="347" spans="1:31" ht="16.5" customHeight="1">
      <c r="A347" s="5">
        <v>3</v>
      </c>
      <c r="B347" s="5" t="s">
        <v>78</v>
      </c>
      <c r="C347" s="5">
        <f>INDEX(ATS!$B:$V,MATCH('2) Order Form'!$V347,ATS!$U:$U,0),1)</f>
        <v>852113</v>
      </c>
      <c r="D347" s="5" t="str">
        <f>INDEX(ATS!$B:$V,MATCH('2) Order Form'!$V347,ATS!$U:$U,0),2)</f>
        <v>Boondock RIG Reflect</v>
      </c>
      <c r="E347" s="16" t="str">
        <f>INDEX(ATS!$B:$V,MATCH('2) Order Form'!$V347,ATS!$U:$U,0),4)</f>
        <v>150101-OS</v>
      </c>
      <c r="F347" s="16" t="str">
        <f>INDEX(ATS!$B:$V,MATCH('2) Order Form'!$V347,ATS!$U:$U,0),5)</f>
        <v>RIG Bixbite/Matte Black/Black</v>
      </c>
      <c r="G347" s="43" t="str">
        <f>INDEX(ATS!$B:$V,MATCH('2) Order Form'!$V347,ATS!$U:$U,0),6)</f>
        <v>OS</v>
      </c>
      <c r="H347" s="43">
        <f>IFERROR(VLOOKUP(C347,EAN!$K:$O,5,FALSE),0)</f>
        <v>1</v>
      </c>
      <c r="I347" s="59">
        <v>0</v>
      </c>
      <c r="J347" s="60">
        <f>IFERROR(VLOOKUP(V347,ATS!$U:$V,2,FALSE),0)</f>
        <v>111</v>
      </c>
      <c r="K347" s="29" t="str">
        <f t="shared" si="174"/>
        <v>50+</v>
      </c>
      <c r="L347" s="29">
        <f>IFERROR(VLOOKUP(V347,ATS!$U:$W,3,FALSE),0)</f>
        <v>111</v>
      </c>
      <c r="M347" s="29" t="str">
        <f t="shared" si="175"/>
        <v>50+</v>
      </c>
      <c r="N347" s="61">
        <v>0</v>
      </c>
      <c r="O347" s="62">
        <f t="shared" si="176"/>
        <v>0</v>
      </c>
      <c r="P347" s="63">
        <f>VLOOKUP($C347,Prices!$A$3:$R$1996,MATCH('2) Order Form'!P$8,Prices!$A$2:$R$2,0),FALSE)</f>
        <v>85</v>
      </c>
      <c r="Q347" s="64">
        <f>VLOOKUP($C347,Prices!$A$3:$R$1996,MATCH('2) Order Form'!Q$8,Prices!$A$2:$R$2,0),FALSE)</f>
        <v>169</v>
      </c>
      <c r="R347" s="65">
        <f t="shared" si="171"/>
        <v>0</v>
      </c>
      <c r="S347" s="66">
        <f t="shared" si="172"/>
        <v>0</v>
      </c>
      <c r="T347" s="64">
        <f t="shared" si="173"/>
        <v>0</v>
      </c>
      <c r="U347" s="97"/>
      <c r="V347" s="28">
        <v>7048652837417</v>
      </c>
      <c r="W347" s="25"/>
      <c r="X347" s="94">
        <f t="shared" si="164"/>
        <v>0</v>
      </c>
      <c r="Y347" s="70">
        <f t="shared" ca="1" si="165"/>
        <v>0</v>
      </c>
      <c r="Z347" s="70">
        <f t="shared" ca="1" si="166"/>
        <v>51</v>
      </c>
      <c r="AA347" s="70">
        <f t="shared" ca="1" si="167"/>
        <v>0</v>
      </c>
      <c r="AB347" s="70">
        <f t="shared" ca="1" si="168"/>
        <v>1</v>
      </c>
      <c r="AC347" s="91" t="str">
        <f t="shared" si="169"/>
        <v>852113RIG Bixbite/Matte Black/Black</v>
      </c>
      <c r="AD347" s="91" t="str">
        <f t="shared" si="170"/>
        <v>852113-OS</v>
      </c>
      <c r="AE347" s="71" t="str">
        <f>INDEX(ATS!$B:$V,MATCH('2) Order Form'!$V347,ATS!$U:$U,0),7)</f>
        <v>Active</v>
      </c>
    </row>
    <row r="348" spans="1:31" ht="16.5" customHeight="1">
      <c r="A348" s="5">
        <v>3</v>
      </c>
      <c r="B348" s="5" t="s">
        <v>78</v>
      </c>
      <c r="C348" s="5">
        <f>INDEX(ATS!$B:$V,MATCH('2) Order Form'!$V348,ATS!$U:$U,0),1)</f>
        <v>852113</v>
      </c>
      <c r="D348" s="5" t="str">
        <f>INDEX(ATS!$B:$V,MATCH('2) Order Form'!$V348,ATS!$U:$U,0),2)</f>
        <v>Boondock RIG Reflect</v>
      </c>
      <c r="E348" s="16" t="str">
        <f>INDEX(ATS!$B:$V,MATCH('2) Order Form'!$V348,ATS!$U:$U,0),4)</f>
        <v>158072-OS</v>
      </c>
      <c r="F348" s="16" t="str">
        <f>INDEX(ATS!$B:$V,MATCH('2) Order Form'!$V348,ATS!$U:$U,0),5)</f>
        <v>RIG  Bixbite/Misty Turquoise/Misty Trace Em</v>
      </c>
      <c r="G348" s="43" t="str">
        <f>INDEX(ATS!$B:$V,MATCH('2) Order Form'!$V348,ATS!$U:$U,0),6)</f>
        <v>OS</v>
      </c>
      <c r="H348" s="43">
        <f>IFERROR(VLOOKUP(C348,EAN!$K:$O,5,FALSE),0)</f>
        <v>1</v>
      </c>
      <c r="I348" s="59">
        <v>0</v>
      </c>
      <c r="J348" s="60">
        <f>IFERROR(VLOOKUP(V348,ATS!$U:$V,2,FALSE),0)</f>
        <v>124</v>
      </c>
      <c r="K348" s="29" t="str">
        <f t="shared" si="174"/>
        <v>50+</v>
      </c>
      <c r="L348" s="29">
        <f>IFERROR(VLOOKUP(V348,ATS!$U:$W,3,FALSE),0)</f>
        <v>124</v>
      </c>
      <c r="M348" s="29" t="str">
        <f t="shared" si="175"/>
        <v>50+</v>
      </c>
      <c r="N348" s="61">
        <v>0</v>
      </c>
      <c r="O348" s="62">
        <f t="shared" si="176"/>
        <v>0</v>
      </c>
      <c r="P348" s="63">
        <f>VLOOKUP($C348,Prices!$A$3:$R$1996,MATCH('2) Order Form'!P$8,Prices!$A$2:$R$2,0),FALSE)</f>
        <v>85</v>
      </c>
      <c r="Q348" s="64">
        <f>VLOOKUP($C348,Prices!$A$3:$R$1996,MATCH('2) Order Form'!Q$8,Prices!$A$2:$R$2,0),FALSE)</f>
        <v>169</v>
      </c>
      <c r="R348" s="65">
        <f t="shared" si="171"/>
        <v>0</v>
      </c>
      <c r="S348" s="66">
        <f t="shared" si="172"/>
        <v>0</v>
      </c>
      <c r="T348" s="64">
        <f t="shared" si="173"/>
        <v>0</v>
      </c>
      <c r="U348" s="97"/>
      <c r="V348" s="28">
        <v>7048652967404</v>
      </c>
      <c r="W348" s="25"/>
      <c r="X348" s="94">
        <f t="shared" si="164"/>
        <v>0</v>
      </c>
      <c r="Y348" s="70">
        <f t="shared" ca="1" si="165"/>
        <v>0</v>
      </c>
      <c r="Z348" s="70">
        <f t="shared" ca="1" si="166"/>
        <v>51</v>
      </c>
      <c r="AA348" s="70">
        <f t="shared" ca="1" si="167"/>
        <v>0</v>
      </c>
      <c r="AB348" s="70">
        <f t="shared" ca="1" si="168"/>
        <v>1</v>
      </c>
      <c r="AC348" s="91" t="str">
        <f t="shared" si="169"/>
        <v>852113RIG  Bixbite/Misty Turquoise/Misty Trace Em</v>
      </c>
      <c r="AD348" s="91" t="str">
        <f t="shared" si="170"/>
        <v>852113-OS</v>
      </c>
      <c r="AE348" s="71" t="str">
        <f>INDEX(ATS!$B:$V,MATCH('2) Order Form'!$V348,ATS!$U:$U,0),7)</f>
        <v>Stock</v>
      </c>
    </row>
    <row r="349" spans="1:31" ht="16.5" customHeight="1">
      <c r="A349" s="5">
        <v>3</v>
      </c>
      <c r="B349" s="5" t="s">
        <v>78</v>
      </c>
      <c r="C349" s="5">
        <f>INDEX(ATS!$B:$V,MATCH('2) Order Form'!$V349,ATS!$U:$U,0),1)</f>
        <v>852113</v>
      </c>
      <c r="D349" s="5" t="str">
        <f>INDEX(ATS!$B:$V,MATCH('2) Order Form'!$V349,ATS!$U:$U,0),2)</f>
        <v>Boondock RIG Reflect</v>
      </c>
      <c r="E349" s="16" t="str">
        <f>INDEX(ATS!$B:$V,MATCH('2) Order Form'!$V349,ATS!$U:$U,0),4)</f>
        <v>161036-OS</v>
      </c>
      <c r="F349" s="16" t="str">
        <f>INDEX(ATS!$B:$V,MATCH('2) Order Form'!$V349,ATS!$U:$U,0),5)</f>
        <v>RIG Aquamarine/Satin White/Bronco Peaks</v>
      </c>
      <c r="G349" s="43" t="str">
        <f>INDEX(ATS!$B:$V,MATCH('2) Order Form'!$V349,ATS!$U:$U,0),6)</f>
        <v>OS</v>
      </c>
      <c r="H349" s="43">
        <f>IFERROR(VLOOKUP(C349,EAN!$K:$O,5,FALSE),0)</f>
        <v>1</v>
      </c>
      <c r="I349" s="59">
        <v>0</v>
      </c>
      <c r="J349" s="60">
        <f>IFERROR(VLOOKUP(V349,ATS!$U:$V,2,FALSE),0)</f>
        <v>0</v>
      </c>
      <c r="K349" s="29" t="str">
        <f t="shared" si="174"/>
        <v>0</v>
      </c>
      <c r="L349" s="29">
        <f>IFERROR(VLOOKUP(V349,ATS!$U:$W,3,FALSE),0)</f>
        <v>0</v>
      </c>
      <c r="M349" s="29" t="str">
        <f t="shared" si="175"/>
        <v>0</v>
      </c>
      <c r="N349" s="61">
        <v>0</v>
      </c>
      <c r="O349" s="62">
        <f t="shared" si="176"/>
        <v>0</v>
      </c>
      <c r="P349" s="63">
        <f>VLOOKUP($C349,Prices!$A$3:$R$1996,MATCH('2) Order Form'!P$8,Prices!$A$2:$R$2,0),FALSE)</f>
        <v>85</v>
      </c>
      <c r="Q349" s="64">
        <f>VLOOKUP($C349,Prices!$A$3:$R$1996,MATCH('2) Order Form'!Q$8,Prices!$A$2:$R$2,0),FALSE)</f>
        <v>169</v>
      </c>
      <c r="R349" s="65">
        <f t="shared" si="171"/>
        <v>0</v>
      </c>
      <c r="S349" s="66">
        <f t="shared" si="172"/>
        <v>0</v>
      </c>
      <c r="T349" s="64">
        <f t="shared" si="173"/>
        <v>0</v>
      </c>
      <c r="U349" s="97"/>
      <c r="V349" s="28">
        <v>7048652837431</v>
      </c>
      <c r="W349" s="25"/>
      <c r="X349" s="94">
        <f t="shared" si="164"/>
        <v>0</v>
      </c>
      <c r="Y349" s="70">
        <f t="shared" ca="1" si="165"/>
        <v>0</v>
      </c>
      <c r="Z349" s="70">
        <f t="shared" ca="1" si="166"/>
        <v>51</v>
      </c>
      <c r="AA349" s="70">
        <f t="shared" ca="1" si="167"/>
        <v>0</v>
      </c>
      <c r="AB349" s="70">
        <f t="shared" ca="1" si="168"/>
        <v>1</v>
      </c>
      <c r="AC349" s="91" t="str">
        <f t="shared" si="169"/>
        <v>852113RIG Aquamarine/Satin White/Bronco Peaks</v>
      </c>
      <c r="AD349" s="91" t="str">
        <f t="shared" si="170"/>
        <v>852113-OS</v>
      </c>
      <c r="AE349" s="71" t="str">
        <f>INDEX(ATS!$B:$V,MATCH('2) Order Form'!$V349,ATS!$U:$U,0),7)</f>
        <v>Active</v>
      </c>
    </row>
    <row r="350" spans="1:31" ht="16.5" customHeight="1">
      <c r="A350" s="5">
        <v>3</v>
      </c>
      <c r="B350" s="5" t="s">
        <v>78</v>
      </c>
      <c r="C350" s="5">
        <f>INDEX(ATS!$B:$V,MATCH('2) Order Form'!$V350,ATS!$U:$U,0),1)</f>
        <v>852113</v>
      </c>
      <c r="D350" s="5" t="str">
        <f>INDEX(ATS!$B:$V,MATCH('2) Order Form'!$V350,ATS!$U:$U,0),2)</f>
        <v>Boondock RIG Reflect</v>
      </c>
      <c r="E350" s="16" t="str">
        <f>INDEX(ATS!$B:$V,MATCH('2) Order Form'!$V350,ATS!$U:$U,0),4)</f>
        <v>180101-OS</v>
      </c>
      <c r="F350" s="16" t="str">
        <f>INDEX(ATS!$B:$V,MATCH('2) Order Form'!$V350,ATS!$U:$U,0),5)</f>
        <v>RIG Light Amethyst/Matte Black/Black</v>
      </c>
      <c r="G350" s="43" t="str">
        <f>INDEX(ATS!$B:$V,MATCH('2) Order Form'!$V350,ATS!$U:$U,0),6)</f>
        <v>OS</v>
      </c>
      <c r="H350" s="43">
        <f>IFERROR(VLOOKUP(C350,EAN!$K:$O,5,FALSE),0)</f>
        <v>1</v>
      </c>
      <c r="I350" s="59">
        <v>0</v>
      </c>
      <c r="J350" s="60">
        <f>IFERROR(VLOOKUP(V350,ATS!$U:$V,2,FALSE),0)</f>
        <v>7</v>
      </c>
      <c r="K350" s="29">
        <f t="shared" si="174"/>
        <v>7</v>
      </c>
      <c r="L350" s="29">
        <f>IFERROR(VLOOKUP(V350,ATS!$U:$W,3,FALSE),0)</f>
        <v>7</v>
      </c>
      <c r="M350" s="29">
        <f t="shared" si="175"/>
        <v>7</v>
      </c>
      <c r="N350" s="61">
        <v>0</v>
      </c>
      <c r="O350" s="62">
        <f t="shared" si="176"/>
        <v>0</v>
      </c>
      <c r="P350" s="63">
        <f>VLOOKUP($C350,Prices!$A$3:$R$1996,MATCH('2) Order Form'!P$8,Prices!$A$2:$R$2,0),FALSE)</f>
        <v>85</v>
      </c>
      <c r="Q350" s="64">
        <f>VLOOKUP($C350,Prices!$A$3:$R$1996,MATCH('2) Order Form'!Q$8,Prices!$A$2:$R$2,0),FALSE)</f>
        <v>169</v>
      </c>
      <c r="R350" s="65">
        <f t="shared" si="171"/>
        <v>0</v>
      </c>
      <c r="S350" s="66">
        <f t="shared" si="172"/>
        <v>0</v>
      </c>
      <c r="T350" s="64">
        <f t="shared" si="173"/>
        <v>0</v>
      </c>
      <c r="U350" s="97"/>
      <c r="V350" s="28">
        <v>7048652967411</v>
      </c>
      <c r="W350" s="25"/>
      <c r="X350" s="94">
        <f t="shared" si="164"/>
        <v>0</v>
      </c>
      <c r="Y350" s="70">
        <f t="shared" ca="1" si="165"/>
        <v>0</v>
      </c>
      <c r="Z350" s="70">
        <f t="shared" ca="1" si="166"/>
        <v>51</v>
      </c>
      <c r="AA350" s="70">
        <f t="shared" ca="1" si="167"/>
        <v>0</v>
      </c>
      <c r="AB350" s="70">
        <f t="shared" ca="1" si="168"/>
        <v>1</v>
      </c>
      <c r="AC350" s="91" t="str">
        <f t="shared" si="169"/>
        <v>852113RIG Light Amethyst/Matte Black/Black</v>
      </c>
      <c r="AD350" s="91" t="str">
        <f t="shared" si="170"/>
        <v>852113-OS</v>
      </c>
      <c r="AE350" s="71" t="str">
        <f>INDEX(ATS!$B:$V,MATCH('2) Order Form'!$V350,ATS!$U:$U,0),7)</f>
        <v>Stock</v>
      </c>
    </row>
    <row r="351" spans="1:31" ht="16.5" customHeight="1">
      <c r="A351" s="5">
        <v>3</v>
      </c>
      <c r="B351" s="5" t="s">
        <v>78</v>
      </c>
      <c r="C351" s="5">
        <f>INDEX(ATS!$B:$V,MATCH('2) Order Form'!$V351,ATS!$U:$U,0),1)</f>
        <v>852113</v>
      </c>
      <c r="D351" s="5" t="str">
        <f>INDEX(ATS!$B:$V,MATCH('2) Order Form'!$V351,ATS!$U:$U,0),2)</f>
        <v>Boondock RIG Reflect</v>
      </c>
      <c r="E351" s="16" t="str">
        <f>INDEX(ATS!$B:$V,MATCH('2) Order Form'!$V351,ATS!$U:$U,0),4)</f>
        <v>193263-OS</v>
      </c>
      <c r="F351" s="16" t="str">
        <f>INDEX(ATS!$B:$V,MATCH('2) Order Form'!$V351,ATS!$U:$U,0),5)</f>
        <v>RIG Malaia/Crystal Barbera/Barbera Trace Em</v>
      </c>
      <c r="G351" s="43" t="str">
        <f>INDEX(ATS!$B:$V,MATCH('2) Order Form'!$V351,ATS!$U:$U,0),6)</f>
        <v>OS</v>
      </c>
      <c r="H351" s="43">
        <f>IFERROR(VLOOKUP(C351,EAN!$K:$O,5,FALSE),0)</f>
        <v>1</v>
      </c>
      <c r="I351" s="59">
        <v>0</v>
      </c>
      <c r="J351" s="60">
        <f>IFERROR(VLOOKUP(V351,ATS!$U:$V,2,FALSE),0)</f>
        <v>49</v>
      </c>
      <c r="K351" s="29">
        <f t="shared" si="174"/>
        <v>49</v>
      </c>
      <c r="L351" s="29">
        <f>IFERROR(VLOOKUP(V351,ATS!$U:$W,3,FALSE),0)</f>
        <v>49</v>
      </c>
      <c r="M351" s="29">
        <f t="shared" si="175"/>
        <v>49</v>
      </c>
      <c r="N351" s="61">
        <v>0</v>
      </c>
      <c r="O351" s="62">
        <f t="shared" si="176"/>
        <v>0</v>
      </c>
      <c r="P351" s="63">
        <f>VLOOKUP($C351,Prices!$A$3:$R$1996,MATCH('2) Order Form'!P$8,Prices!$A$2:$R$2,0),FALSE)</f>
        <v>85</v>
      </c>
      <c r="Q351" s="64">
        <f>VLOOKUP($C351,Prices!$A$3:$R$1996,MATCH('2) Order Form'!Q$8,Prices!$A$2:$R$2,0),FALSE)</f>
        <v>169</v>
      </c>
      <c r="R351" s="65">
        <f t="shared" si="171"/>
        <v>0</v>
      </c>
      <c r="S351" s="66">
        <f t="shared" si="172"/>
        <v>0</v>
      </c>
      <c r="T351" s="64">
        <f t="shared" si="173"/>
        <v>0</v>
      </c>
      <c r="U351" s="97"/>
      <c r="V351" s="28">
        <v>7048652967435</v>
      </c>
      <c r="W351" s="25"/>
      <c r="X351" s="94">
        <f t="shared" si="164"/>
        <v>0</v>
      </c>
      <c r="Y351" s="70">
        <f t="shared" ca="1" si="165"/>
        <v>0</v>
      </c>
      <c r="Z351" s="70">
        <f t="shared" ca="1" si="166"/>
        <v>51</v>
      </c>
      <c r="AA351" s="70">
        <f t="shared" ca="1" si="167"/>
        <v>0</v>
      </c>
      <c r="AB351" s="70">
        <f t="shared" ca="1" si="168"/>
        <v>1</v>
      </c>
      <c r="AC351" s="91" t="str">
        <f t="shared" si="169"/>
        <v>852113RIG Malaia/Crystal Barbera/Barbera Trace Em</v>
      </c>
      <c r="AD351" s="91" t="str">
        <f t="shared" si="170"/>
        <v>852113-OS</v>
      </c>
      <c r="AE351" s="71" t="str">
        <f>INDEX(ATS!$B:$V,MATCH('2) Order Form'!$V351,ATS!$U:$U,0),7)</f>
        <v>Stock</v>
      </c>
    </row>
    <row r="352" spans="1:31" ht="16.5" customHeight="1">
      <c r="A352" s="5">
        <v>3</v>
      </c>
      <c r="B352" s="5" t="s">
        <v>78</v>
      </c>
      <c r="C352" s="5">
        <f>INDEX(ATS!$B:$V,MATCH('2) Order Form'!$V352,ATS!$U:$U,0),1)</f>
        <v>852113</v>
      </c>
      <c r="D352" s="5" t="str">
        <f>INDEX(ATS!$B:$V,MATCH('2) Order Form'!$V352,ATS!$U:$U,0),2)</f>
        <v>Boondock RIG Reflect</v>
      </c>
      <c r="E352" s="16" t="str">
        <f>INDEX(ATS!$B:$V,MATCH('2) Order Form'!$V352,ATS!$U:$U,0),4)</f>
        <v>209064-OS</v>
      </c>
      <c r="F352" s="16" t="str">
        <f>INDEX(ATS!$B:$V,MATCH('2) Order Form'!$V352,ATS!$U:$U,0),5)</f>
        <v>RIG Obsidian/Panther/Panther Trace Em</v>
      </c>
      <c r="G352" s="43" t="str">
        <f>INDEX(ATS!$B:$V,MATCH('2) Order Form'!$V352,ATS!$U:$U,0),6)</f>
        <v>OS</v>
      </c>
      <c r="H352" s="43">
        <f>IFERROR(VLOOKUP(C352,EAN!$K:$O,5,FALSE),0)</f>
        <v>1</v>
      </c>
      <c r="I352" s="59">
        <v>0</v>
      </c>
      <c r="J352" s="60">
        <f>IFERROR(VLOOKUP(V352,ATS!$U:$V,2,FALSE),0)</f>
        <v>6</v>
      </c>
      <c r="K352" s="29">
        <f t="shared" si="174"/>
        <v>6</v>
      </c>
      <c r="L352" s="29">
        <f>IFERROR(VLOOKUP(V352,ATS!$U:$W,3,FALSE),0)</f>
        <v>6</v>
      </c>
      <c r="M352" s="29">
        <f t="shared" si="175"/>
        <v>6</v>
      </c>
      <c r="N352" s="61">
        <v>0</v>
      </c>
      <c r="O352" s="62">
        <f t="shared" si="176"/>
        <v>0</v>
      </c>
      <c r="P352" s="63">
        <f>VLOOKUP($C352,Prices!$A$3:$R$1996,MATCH('2) Order Form'!P$8,Prices!$A$2:$R$2,0),FALSE)</f>
        <v>85</v>
      </c>
      <c r="Q352" s="64">
        <f>VLOOKUP($C352,Prices!$A$3:$R$1996,MATCH('2) Order Form'!Q$8,Prices!$A$2:$R$2,0),FALSE)</f>
        <v>169</v>
      </c>
      <c r="R352" s="65">
        <f t="shared" si="171"/>
        <v>0</v>
      </c>
      <c r="S352" s="66">
        <f t="shared" si="172"/>
        <v>0</v>
      </c>
      <c r="T352" s="64">
        <f t="shared" si="173"/>
        <v>0</v>
      </c>
      <c r="U352" s="97"/>
      <c r="V352" s="28">
        <v>7048652967442</v>
      </c>
      <c r="W352" s="25"/>
      <c r="X352" s="94">
        <f t="shared" si="164"/>
        <v>0</v>
      </c>
      <c r="Y352" s="70">
        <f t="shared" ca="1" si="165"/>
        <v>0</v>
      </c>
      <c r="Z352" s="70">
        <f t="shared" ca="1" si="166"/>
        <v>51</v>
      </c>
      <c r="AA352" s="70">
        <f t="shared" ca="1" si="167"/>
        <v>0</v>
      </c>
      <c r="AB352" s="70">
        <f t="shared" ca="1" si="168"/>
        <v>1</v>
      </c>
      <c r="AC352" s="91" t="str">
        <f t="shared" si="169"/>
        <v>852113RIG Obsidian/Panther/Panther Trace Em</v>
      </c>
      <c r="AD352" s="91" t="str">
        <f t="shared" si="170"/>
        <v>852113-OS</v>
      </c>
      <c r="AE352" s="71" t="str">
        <f>INDEX(ATS!$B:$V,MATCH('2) Order Form'!$V352,ATS!$U:$U,0),7)</f>
        <v>Stock</v>
      </c>
    </row>
    <row r="353" spans="1:31" ht="16.5" customHeight="1">
      <c r="A353" s="5">
        <v>3</v>
      </c>
      <c r="B353" s="5" t="s">
        <v>78</v>
      </c>
      <c r="C353" s="5">
        <f>INDEX(ATS!$B:$V,MATCH('2) Order Form'!$V353,ATS!$U:$U,0),1)</f>
        <v>852149</v>
      </c>
      <c r="D353" s="5" t="str">
        <f>INDEX(ATS!$B:$V,MATCH('2) Order Form'!$V353,ATS!$U:$U,0),2)</f>
        <v>Boondock</v>
      </c>
      <c r="E353" s="16" t="str">
        <f>INDEX(ATS!$B:$V,MATCH('2) Order Form'!$V353,ATS!$U:$U,0),4)</f>
        <v>100101-OS</v>
      </c>
      <c r="F353" s="16" t="str">
        <f>INDEX(ATS!$B:$V,MATCH('2) Order Form'!$V353,ATS!$U:$U,0),5)</f>
        <v>Clear/Matte Black/Black</v>
      </c>
      <c r="G353" s="43" t="str">
        <f>INDEX(ATS!$B:$V,MATCH('2) Order Form'!$V353,ATS!$U:$U,0),6)</f>
        <v>OS</v>
      </c>
      <c r="H353" s="43">
        <f>IFERROR(VLOOKUP(C353,EAN!$K:$O,5,FALSE),0)</f>
        <v>1</v>
      </c>
      <c r="I353" s="59">
        <v>0</v>
      </c>
      <c r="J353" s="60">
        <f>IFERROR(VLOOKUP(V353,ATS!$U:$V,2,FALSE),0)</f>
        <v>0</v>
      </c>
      <c r="K353" s="29" t="str">
        <f t="shared" si="174"/>
        <v>0</v>
      </c>
      <c r="L353" s="29">
        <f>IFERROR(VLOOKUP(V353,ATS!$U:$W,3,FALSE),0)</f>
        <v>0</v>
      </c>
      <c r="M353" s="29" t="str">
        <f t="shared" si="175"/>
        <v>0</v>
      </c>
      <c r="N353" s="61">
        <v>0</v>
      </c>
      <c r="O353" s="62">
        <f t="shared" si="176"/>
        <v>0</v>
      </c>
      <c r="P353" s="63">
        <f>VLOOKUP($C353,Prices!$A$3:$R$1996,MATCH('2) Order Form'!P$8,Prices!$A$2:$R$2,0),FALSE)</f>
        <v>70</v>
      </c>
      <c r="Q353" s="64">
        <f>VLOOKUP($C353,Prices!$A$3:$R$1996,MATCH('2) Order Form'!Q$8,Prices!$A$2:$R$2,0),FALSE)</f>
        <v>139</v>
      </c>
      <c r="R353" s="65">
        <f t="shared" si="171"/>
        <v>0</v>
      </c>
      <c r="S353" s="66">
        <f t="shared" si="172"/>
        <v>0</v>
      </c>
      <c r="T353" s="64">
        <f t="shared" si="173"/>
        <v>0</v>
      </c>
      <c r="U353" s="97"/>
      <c r="V353" s="28">
        <v>7048652967596</v>
      </c>
      <c r="W353" s="25"/>
      <c r="X353" s="94">
        <f t="shared" si="164"/>
        <v>0</v>
      </c>
      <c r="Y353" s="70">
        <f t="shared" ca="1" si="165"/>
        <v>0</v>
      </c>
      <c r="Z353" s="70">
        <f t="shared" ca="1" si="166"/>
        <v>52</v>
      </c>
      <c r="AA353" s="70">
        <f t="shared" ca="1" si="167"/>
        <v>1</v>
      </c>
      <c r="AB353" s="70">
        <f t="shared" ca="1" si="168"/>
        <v>1</v>
      </c>
      <c r="AC353" s="91" t="str">
        <f t="shared" si="169"/>
        <v>852149Clear/Matte Black/Black</v>
      </c>
      <c r="AD353" s="91" t="str">
        <f t="shared" si="170"/>
        <v>852149-OS</v>
      </c>
      <c r="AE353" s="71" t="str">
        <f>INDEX(ATS!$B:$V,MATCH('2) Order Form'!$V353,ATS!$U:$U,0),7)</f>
        <v>Active</v>
      </c>
    </row>
    <row r="354" spans="1:31" ht="16.5" customHeight="1">
      <c r="A354" s="5">
        <v>3</v>
      </c>
      <c r="B354" s="5" t="s">
        <v>78</v>
      </c>
      <c r="C354" s="5">
        <f>INDEX(ATS!$B:$V,MATCH('2) Order Form'!$V354,ATS!$U:$U,0),1)</f>
        <v>852115</v>
      </c>
      <c r="D354" s="5" t="str">
        <f>INDEX(ATS!$B:$V,MATCH('2) Order Form'!$V354,ATS!$U:$U,0),2)</f>
        <v>Boondock RIG Reflect BLI</v>
      </c>
      <c r="E354" s="16" t="str">
        <f>INDEX(ATS!$B:$V,MATCH('2) Order Form'!$V354,ATS!$U:$U,0),4)</f>
        <v>511036-OS</v>
      </c>
      <c r="F354" s="16" t="str">
        <f>INDEX(ATS!$B:$V,MATCH('2) Order Form'!$V354,ATS!$U:$U,0),5)</f>
        <v>RIG Aqua+RIG L.Amet./SatinWhite/Bronco Peaks</v>
      </c>
      <c r="G354" s="43" t="str">
        <f>INDEX(ATS!$B:$V,MATCH('2) Order Form'!$V354,ATS!$U:$U,0),6)</f>
        <v>OS</v>
      </c>
      <c r="H354" s="43">
        <f>IFERROR(VLOOKUP(C354,EAN!$K:$O,5,FALSE),0)</f>
        <v>1</v>
      </c>
      <c r="I354" s="59">
        <v>0</v>
      </c>
      <c r="J354" s="60">
        <f>IFERROR(VLOOKUP(V354,ATS!$U:$V,2,FALSE),0)</f>
        <v>0</v>
      </c>
      <c r="K354" s="29" t="str">
        <f t="shared" si="174"/>
        <v>0</v>
      </c>
      <c r="L354" s="29">
        <f>IFERROR(VLOOKUP(V354,ATS!$U:$W,3,FALSE),0)</f>
        <v>0</v>
      </c>
      <c r="M354" s="29" t="str">
        <f t="shared" si="175"/>
        <v>0</v>
      </c>
      <c r="N354" s="61">
        <v>0</v>
      </c>
      <c r="O354" s="62">
        <f t="shared" si="176"/>
        <v>0</v>
      </c>
      <c r="P354" s="63">
        <f>VLOOKUP($C354,Prices!$A$3:$R$1996,MATCH('2) Order Form'!P$8,Prices!$A$2:$R$2,0),FALSE)</f>
        <v>115</v>
      </c>
      <c r="Q354" s="64">
        <f>VLOOKUP($C354,Prices!$A$3:$R$1996,MATCH('2) Order Form'!Q$8,Prices!$A$2:$R$2,0),FALSE)</f>
        <v>229</v>
      </c>
      <c r="R354" s="65">
        <f t="shared" si="171"/>
        <v>0</v>
      </c>
      <c r="S354" s="66">
        <f t="shared" si="172"/>
        <v>0</v>
      </c>
      <c r="T354" s="64">
        <f t="shared" si="173"/>
        <v>0</v>
      </c>
      <c r="U354" s="97"/>
      <c r="V354" s="28">
        <v>7048652837356</v>
      </c>
      <c r="W354" s="25"/>
      <c r="X354" s="94">
        <f t="shared" si="164"/>
        <v>0</v>
      </c>
      <c r="Y354" s="70">
        <f t="shared" ca="1" si="165"/>
        <v>0</v>
      </c>
      <c r="Z354" s="70">
        <f t="shared" ca="1" si="166"/>
        <v>53</v>
      </c>
      <c r="AA354" s="70">
        <f t="shared" ca="1" si="167"/>
        <v>1</v>
      </c>
      <c r="AB354" s="70">
        <f t="shared" ca="1" si="168"/>
        <v>1</v>
      </c>
      <c r="AC354" s="91" t="str">
        <f t="shared" si="169"/>
        <v>852115RIG Aqua+RIG L.Amet./SatinWhite/Bronco Peaks</v>
      </c>
      <c r="AD354" s="91" t="str">
        <f t="shared" si="170"/>
        <v>852115-OS</v>
      </c>
      <c r="AE354" s="71" t="str">
        <f>INDEX(ATS!$B:$V,MATCH('2) Order Form'!$V354,ATS!$U:$U,0),7)</f>
        <v>Active</v>
      </c>
    </row>
    <row r="355" spans="1:31" ht="16.5" customHeight="1">
      <c r="A355" s="5">
        <v>3</v>
      </c>
      <c r="B355" s="5" t="s">
        <v>78</v>
      </c>
      <c r="C355" s="5">
        <f>INDEX(ATS!$B:$V,MATCH('2) Order Form'!$V355,ATS!$U:$U,0),1)</f>
        <v>852115</v>
      </c>
      <c r="D355" s="5" t="str">
        <f>INDEX(ATS!$B:$V,MATCH('2) Order Form'!$V355,ATS!$U:$U,0),2)</f>
        <v>Boondock RIG Reflect BLI</v>
      </c>
      <c r="E355" s="16" t="str">
        <f>INDEX(ATS!$B:$V,MATCH('2) Order Form'!$V355,ATS!$U:$U,0),4)</f>
        <v>530101-OS</v>
      </c>
      <c r="F355" s="16" t="str">
        <f>INDEX(ATS!$B:$V,MATCH('2) Order Form'!$V355,ATS!$U:$U,0),5)</f>
        <v>RIG Obsidian+RIG L Amethyst/Matte Black/Black</v>
      </c>
      <c r="G355" s="43" t="str">
        <f>INDEX(ATS!$B:$V,MATCH('2) Order Form'!$V355,ATS!$U:$U,0),6)</f>
        <v>OS</v>
      </c>
      <c r="H355" s="43">
        <f>IFERROR(VLOOKUP(C355,EAN!$K:$O,5,FALSE),0)</f>
        <v>1</v>
      </c>
      <c r="I355" s="59">
        <v>0</v>
      </c>
      <c r="J355" s="60">
        <f>IFERROR(VLOOKUP(V355,ATS!$U:$V,2,FALSE),0)</f>
        <v>55</v>
      </c>
      <c r="K355" s="29" t="str">
        <f t="shared" si="174"/>
        <v>50+</v>
      </c>
      <c r="L355" s="29">
        <f>IFERROR(VLOOKUP(V355,ATS!$U:$W,3,FALSE),0)</f>
        <v>55</v>
      </c>
      <c r="M355" s="29" t="str">
        <f t="shared" si="175"/>
        <v>50+</v>
      </c>
      <c r="N355" s="61">
        <v>0</v>
      </c>
      <c r="O355" s="62">
        <f t="shared" si="176"/>
        <v>0</v>
      </c>
      <c r="P355" s="63">
        <f>VLOOKUP($C355,Prices!$A$3:$R$1996,MATCH('2) Order Form'!P$8,Prices!$A$2:$R$2,0),FALSE)</f>
        <v>115</v>
      </c>
      <c r="Q355" s="64">
        <f>VLOOKUP($C355,Prices!$A$3:$R$1996,MATCH('2) Order Form'!Q$8,Prices!$A$2:$R$2,0),FALSE)</f>
        <v>229</v>
      </c>
      <c r="R355" s="65">
        <f t="shared" si="171"/>
        <v>0</v>
      </c>
      <c r="S355" s="66">
        <f t="shared" si="172"/>
        <v>0</v>
      </c>
      <c r="T355" s="64">
        <f t="shared" si="173"/>
        <v>0</v>
      </c>
      <c r="U355" s="97"/>
      <c r="V355" s="28">
        <v>7048652837363</v>
      </c>
      <c r="W355" s="25"/>
      <c r="X355" s="94">
        <f t="shared" si="164"/>
        <v>0</v>
      </c>
      <c r="Y355" s="70">
        <f t="shared" ca="1" si="165"/>
        <v>0</v>
      </c>
      <c r="Z355" s="70">
        <f t="shared" ca="1" si="166"/>
        <v>53</v>
      </c>
      <c r="AA355" s="70">
        <f t="shared" ca="1" si="167"/>
        <v>0</v>
      </c>
      <c r="AB355" s="70">
        <f t="shared" ca="1" si="168"/>
        <v>1</v>
      </c>
      <c r="AC355" s="91" t="str">
        <f t="shared" si="169"/>
        <v>852115RIG Obsidian+RIG L Amethyst/Matte Black/Black</v>
      </c>
      <c r="AD355" s="91" t="str">
        <f t="shared" si="170"/>
        <v>852115-OS</v>
      </c>
      <c r="AE355" s="71" t="str">
        <f>INDEX(ATS!$B:$V,MATCH('2) Order Form'!$V355,ATS!$U:$U,0),7)</f>
        <v>Active</v>
      </c>
    </row>
    <row r="356" spans="1:31" ht="16.5" customHeight="1">
      <c r="A356" s="5">
        <v>3</v>
      </c>
      <c r="B356" s="5" t="s">
        <v>78</v>
      </c>
      <c r="C356" s="5">
        <f>INDEX(ATS!$B:$V,MATCH('2) Order Form'!$V356,ATS!$U:$U,0),1)</f>
        <v>852089</v>
      </c>
      <c r="D356" s="5" t="str">
        <f>INDEX(ATS!$B:$V,MATCH('2) Order Form'!$V356,ATS!$U:$U,0),2)</f>
        <v>Durden RIG Reflect</v>
      </c>
      <c r="E356" s="16" t="str">
        <f>INDEX(ATS!$B:$V,MATCH('2) Order Form'!$V356,ATS!$U:$U,0),4)</f>
        <v>060101-OS</v>
      </c>
      <c r="F356" s="16" t="str">
        <f>INDEX(ATS!$B:$V,MATCH('2) Order Form'!$V356,ATS!$U:$U,0),5)</f>
        <v>RIG Topaz/Matte Black/Black</v>
      </c>
      <c r="G356" s="43" t="str">
        <f>INDEX(ATS!$B:$V,MATCH('2) Order Form'!$V356,ATS!$U:$U,0),6)</f>
        <v>OS</v>
      </c>
      <c r="H356" s="43">
        <f>IFERROR(VLOOKUP(C356,EAN!$K:$O,5,FALSE),0)</f>
        <v>1</v>
      </c>
      <c r="I356" s="59">
        <v>0</v>
      </c>
      <c r="J356" s="60">
        <f>IFERROR(VLOOKUP(V356,ATS!$U:$V,2,FALSE),0)</f>
        <v>238</v>
      </c>
      <c r="K356" s="29" t="str">
        <f t="shared" ref="K356:K365" si="190">IF(J356=99999,"OPEN",IF(J356&gt;50,"50+",IF(J356&lt;=0,"0",J356)))</f>
        <v>50+</v>
      </c>
      <c r="L356" s="29">
        <f>IFERROR(VLOOKUP(V356,ATS!$U:$W,3,FALSE),0)</f>
        <v>238</v>
      </c>
      <c r="M356" s="29" t="str">
        <f t="shared" ref="M356:M365" si="191">IF(L356=99999,"OPEN",IF(L356&gt;50,"50+",IF(L356&lt;=0,"0",L356)))</f>
        <v>50+</v>
      </c>
      <c r="N356" s="61">
        <v>0</v>
      </c>
      <c r="O356" s="62">
        <f t="shared" ref="O356:O365" si="192">IF(N356&lt;&gt;0,N356,$P$5)</f>
        <v>0</v>
      </c>
      <c r="P356" s="63">
        <f>VLOOKUP($C356,Prices!$A$3:$R$1996,MATCH('2) Order Form'!P$8,Prices!$A$2:$R$2,0),FALSE)</f>
        <v>75</v>
      </c>
      <c r="Q356" s="64">
        <f>VLOOKUP($C356,Prices!$A$3:$R$1996,MATCH('2) Order Form'!Q$8,Prices!$A$2:$R$2,0),FALSE)</f>
        <v>149</v>
      </c>
      <c r="R356" s="65">
        <f t="shared" ref="R356:R365" si="193">I356*P356</f>
        <v>0</v>
      </c>
      <c r="S356" s="66">
        <f t="shared" ref="S356:S365" si="194">R356*O356</f>
        <v>0</v>
      </c>
      <c r="T356" s="64">
        <f t="shared" ref="T356:T365" si="195">R356-S356</f>
        <v>0</v>
      </c>
      <c r="U356" s="97"/>
      <c r="V356" s="28">
        <v>7048652833525</v>
      </c>
      <c r="W356" s="25"/>
      <c r="X356" s="94">
        <f t="shared" si="164"/>
        <v>0</v>
      </c>
      <c r="Y356" s="70">
        <f t="shared" ca="1" si="165"/>
        <v>0</v>
      </c>
      <c r="Z356" s="70">
        <f t="shared" ca="1" si="166"/>
        <v>54</v>
      </c>
      <c r="AA356" s="70">
        <f t="shared" ca="1" si="167"/>
        <v>1</v>
      </c>
      <c r="AB356" s="70">
        <f t="shared" ca="1" si="168"/>
        <v>1</v>
      </c>
      <c r="AC356" s="91" t="str">
        <f t="shared" si="169"/>
        <v>852089RIG Topaz/Matte Black/Black</v>
      </c>
      <c r="AD356" s="91" t="str">
        <f t="shared" si="170"/>
        <v>852089-OS</v>
      </c>
      <c r="AE356" s="71" t="str">
        <f>INDEX(ATS!$B:$V,MATCH('2) Order Form'!$V356,ATS!$U:$U,0),7)</f>
        <v>Stock</v>
      </c>
    </row>
    <row r="357" spans="1:31" ht="16.5" customHeight="1">
      <c r="A357" s="5">
        <v>3</v>
      </c>
      <c r="B357" s="5" t="s">
        <v>78</v>
      </c>
      <c r="C357" s="5">
        <f>INDEX(ATS!$B:$V,MATCH('2) Order Form'!$V357,ATS!$U:$U,0),1)</f>
        <v>852089</v>
      </c>
      <c r="D357" s="5" t="str">
        <f>INDEX(ATS!$B:$V,MATCH('2) Order Form'!$V357,ATS!$U:$U,0),2)</f>
        <v>Durden RIG Reflect</v>
      </c>
      <c r="E357" s="16" t="str">
        <f>INDEX(ATS!$B:$V,MATCH('2) Order Form'!$V357,ATS!$U:$U,0),4)</f>
        <v>070145-OS</v>
      </c>
      <c r="F357" s="16" t="str">
        <f>INDEX(ATS!$B:$V,MATCH('2) Order Form'!$V357,ATS!$U:$U,0),5)</f>
        <v>RIG Emerald/Matte Black/Black Trace</v>
      </c>
      <c r="G357" s="43" t="str">
        <f>INDEX(ATS!$B:$V,MATCH('2) Order Form'!$V357,ATS!$U:$U,0),6)</f>
        <v>OS</v>
      </c>
      <c r="H357" s="43">
        <f>IFERROR(VLOOKUP(C357,EAN!$K:$O,5,FALSE),0)</f>
        <v>1</v>
      </c>
      <c r="I357" s="59">
        <v>0</v>
      </c>
      <c r="J357" s="60">
        <f>IFERROR(VLOOKUP(V357,ATS!$U:$V,2,FALSE),0)</f>
        <v>3</v>
      </c>
      <c r="K357" s="29">
        <f t="shared" si="190"/>
        <v>3</v>
      </c>
      <c r="L357" s="29">
        <f>IFERROR(VLOOKUP(V357,ATS!$U:$W,3,FALSE),0)</f>
        <v>3</v>
      </c>
      <c r="M357" s="29">
        <f t="shared" si="191"/>
        <v>3</v>
      </c>
      <c r="N357" s="61">
        <v>0</v>
      </c>
      <c r="O357" s="62">
        <f t="shared" si="192"/>
        <v>0</v>
      </c>
      <c r="P357" s="63">
        <f>VLOOKUP($C357,Prices!$A$3:$R$1996,MATCH('2) Order Form'!P$8,Prices!$A$2:$R$2,0),FALSE)</f>
        <v>75</v>
      </c>
      <c r="Q357" s="64">
        <f>VLOOKUP($C357,Prices!$A$3:$R$1996,MATCH('2) Order Form'!Q$8,Prices!$A$2:$R$2,0),FALSE)</f>
        <v>149</v>
      </c>
      <c r="R357" s="65">
        <f t="shared" si="193"/>
        <v>0</v>
      </c>
      <c r="S357" s="66">
        <f t="shared" si="194"/>
        <v>0</v>
      </c>
      <c r="T357" s="64">
        <f t="shared" si="195"/>
        <v>0</v>
      </c>
      <c r="U357" s="97"/>
      <c r="V357" s="28">
        <v>7048652967138</v>
      </c>
      <c r="W357" s="25"/>
      <c r="X357" s="94">
        <f t="shared" si="164"/>
        <v>0</v>
      </c>
      <c r="Y357" s="70">
        <f t="shared" ca="1" si="165"/>
        <v>0</v>
      </c>
      <c r="Z357" s="70">
        <f t="shared" ca="1" si="166"/>
        <v>54</v>
      </c>
      <c r="AA357" s="70">
        <f t="shared" ca="1" si="167"/>
        <v>0</v>
      </c>
      <c r="AB357" s="70">
        <f t="shared" ca="1" si="168"/>
        <v>1</v>
      </c>
      <c r="AC357" s="91" t="str">
        <f t="shared" si="169"/>
        <v>852089RIG Emerald/Matte Black/Black Trace</v>
      </c>
      <c r="AD357" s="91" t="str">
        <f t="shared" si="170"/>
        <v>852089-OS</v>
      </c>
      <c r="AE357" s="71" t="str">
        <f>INDEX(ATS!$B:$V,MATCH('2) Order Form'!$V357,ATS!$U:$U,0),7)</f>
        <v>Active</v>
      </c>
    </row>
    <row r="358" spans="1:31" ht="16.5" customHeight="1">
      <c r="A358" s="5">
        <v>3</v>
      </c>
      <c r="B358" s="5" t="s">
        <v>78</v>
      </c>
      <c r="C358" s="5">
        <f>INDEX(ATS!$B:$V,MATCH('2) Order Form'!$V358,ATS!$U:$U,0),1)</f>
        <v>852089</v>
      </c>
      <c r="D358" s="5" t="str">
        <f>INDEX(ATS!$B:$V,MATCH('2) Order Form'!$V358,ATS!$U:$U,0),2)</f>
        <v>Durden RIG Reflect</v>
      </c>
      <c r="E358" s="16" t="str">
        <f>INDEX(ATS!$B:$V,MATCH('2) Order Form'!$V358,ATS!$U:$U,0),4)</f>
        <v>156755-OS</v>
      </c>
      <c r="F358" s="16" t="str">
        <f>INDEX(ATS!$B:$V,MATCH('2) Order Form'!$V358,ATS!$U:$U,0),5)</f>
        <v>RIG Bixbite/Woodland/Wood Fade</v>
      </c>
      <c r="G358" s="43" t="str">
        <f>INDEX(ATS!$B:$V,MATCH('2) Order Form'!$V358,ATS!$U:$U,0),6)</f>
        <v>OS</v>
      </c>
      <c r="H358" s="43">
        <f>IFERROR(VLOOKUP(C358,EAN!$K:$O,5,FALSE),0)</f>
        <v>1</v>
      </c>
      <c r="I358" s="59">
        <v>0</v>
      </c>
      <c r="J358" s="60">
        <f>IFERROR(VLOOKUP(V358,ATS!$U:$V,2,FALSE),0)</f>
        <v>185</v>
      </c>
      <c r="K358" s="29" t="str">
        <f t="shared" si="190"/>
        <v>50+</v>
      </c>
      <c r="L358" s="29">
        <f>IFERROR(VLOOKUP(V358,ATS!$U:$W,3,FALSE),0)</f>
        <v>185</v>
      </c>
      <c r="M358" s="29" t="str">
        <f t="shared" si="191"/>
        <v>50+</v>
      </c>
      <c r="N358" s="61">
        <v>0</v>
      </c>
      <c r="O358" s="62">
        <f t="shared" si="192"/>
        <v>0</v>
      </c>
      <c r="P358" s="63">
        <f>VLOOKUP($C358,Prices!$A$3:$R$1996,MATCH('2) Order Form'!P$8,Prices!$A$2:$R$2,0),FALSE)</f>
        <v>75</v>
      </c>
      <c r="Q358" s="64">
        <f>VLOOKUP($C358,Prices!$A$3:$R$1996,MATCH('2) Order Form'!Q$8,Prices!$A$2:$R$2,0),FALSE)</f>
        <v>149</v>
      </c>
      <c r="R358" s="65">
        <f t="shared" si="193"/>
        <v>0</v>
      </c>
      <c r="S358" s="66">
        <f t="shared" si="194"/>
        <v>0</v>
      </c>
      <c r="T358" s="64">
        <f t="shared" si="195"/>
        <v>0</v>
      </c>
      <c r="U358" s="97"/>
      <c r="V358" s="28">
        <v>7048652967145</v>
      </c>
      <c r="W358" s="25"/>
      <c r="X358" s="94">
        <f t="shared" si="164"/>
        <v>0</v>
      </c>
      <c r="Y358" s="70">
        <f t="shared" ca="1" si="165"/>
        <v>0</v>
      </c>
      <c r="Z358" s="70">
        <f t="shared" ca="1" si="166"/>
        <v>54</v>
      </c>
      <c r="AA358" s="70">
        <f t="shared" ca="1" si="167"/>
        <v>0</v>
      </c>
      <c r="AB358" s="70">
        <f t="shared" ca="1" si="168"/>
        <v>1</v>
      </c>
      <c r="AC358" s="91" t="str">
        <f t="shared" si="169"/>
        <v>852089RIG Bixbite/Woodland/Wood Fade</v>
      </c>
      <c r="AD358" s="91" t="str">
        <f t="shared" si="170"/>
        <v>852089-OS</v>
      </c>
      <c r="AE358" s="71" t="str">
        <f>INDEX(ATS!$B:$V,MATCH('2) Order Form'!$V358,ATS!$U:$U,0),7)</f>
        <v>Stock</v>
      </c>
    </row>
    <row r="359" spans="1:31" ht="16.5" customHeight="1">
      <c r="A359" s="5">
        <v>3</v>
      </c>
      <c r="B359" s="5" t="s">
        <v>78</v>
      </c>
      <c r="C359" s="5">
        <f>INDEX(ATS!$B:$V,MATCH('2) Order Form'!$V359,ATS!$U:$U,0),1)</f>
        <v>852089</v>
      </c>
      <c r="D359" s="5" t="str">
        <f>INDEX(ATS!$B:$V,MATCH('2) Order Form'!$V359,ATS!$U:$U,0),2)</f>
        <v>Durden RIG Reflect</v>
      </c>
      <c r="E359" s="16" t="str">
        <f>INDEX(ATS!$B:$V,MATCH('2) Order Form'!$V359,ATS!$U:$U,0),4)</f>
        <v>161836-OS</v>
      </c>
      <c r="F359" s="16" t="str">
        <f>INDEX(ATS!$B:$V,MATCH('2) Order Form'!$V359,ATS!$U:$U,0),5)</f>
        <v>RIG Aquamarine/Bronco White/Bronco Peaks</v>
      </c>
      <c r="G359" s="43" t="str">
        <f>INDEX(ATS!$B:$V,MATCH('2) Order Form'!$V359,ATS!$U:$U,0),6)</f>
        <v>OS</v>
      </c>
      <c r="H359" s="43">
        <f>IFERROR(VLOOKUP(C359,EAN!$K:$O,5,FALSE),0)</f>
        <v>1</v>
      </c>
      <c r="I359" s="59">
        <v>0</v>
      </c>
      <c r="J359" s="60">
        <f>IFERROR(VLOOKUP(V359,ATS!$U:$V,2,FALSE),0)</f>
        <v>228</v>
      </c>
      <c r="K359" s="29" t="str">
        <f t="shared" si="190"/>
        <v>50+</v>
      </c>
      <c r="L359" s="29">
        <f>IFERROR(VLOOKUP(V359,ATS!$U:$W,3,FALSE),0)</f>
        <v>228</v>
      </c>
      <c r="M359" s="29" t="str">
        <f t="shared" si="191"/>
        <v>50+</v>
      </c>
      <c r="N359" s="61">
        <v>0</v>
      </c>
      <c r="O359" s="62">
        <f t="shared" si="192"/>
        <v>0</v>
      </c>
      <c r="P359" s="63">
        <f>VLOOKUP($C359,Prices!$A$3:$R$1996,MATCH('2) Order Form'!P$8,Prices!$A$2:$R$2,0),FALSE)</f>
        <v>75</v>
      </c>
      <c r="Q359" s="64">
        <f>VLOOKUP($C359,Prices!$A$3:$R$1996,MATCH('2) Order Form'!Q$8,Prices!$A$2:$R$2,0),FALSE)</f>
        <v>149</v>
      </c>
      <c r="R359" s="65">
        <f t="shared" si="193"/>
        <v>0</v>
      </c>
      <c r="S359" s="66">
        <f t="shared" si="194"/>
        <v>0</v>
      </c>
      <c r="T359" s="64">
        <f t="shared" si="195"/>
        <v>0</v>
      </c>
      <c r="U359" s="97"/>
      <c r="V359" s="28">
        <v>7048652833532</v>
      </c>
      <c r="W359" s="25"/>
      <c r="X359" s="94">
        <f t="shared" si="164"/>
        <v>0</v>
      </c>
      <c r="Y359" s="70">
        <f t="shared" ca="1" si="165"/>
        <v>0</v>
      </c>
      <c r="Z359" s="70">
        <f t="shared" ca="1" si="166"/>
        <v>54</v>
      </c>
      <c r="AA359" s="70">
        <f t="shared" ca="1" si="167"/>
        <v>0</v>
      </c>
      <c r="AB359" s="70">
        <f t="shared" ca="1" si="168"/>
        <v>1</v>
      </c>
      <c r="AC359" s="91" t="str">
        <f t="shared" si="169"/>
        <v>852089RIG Aquamarine/Bronco White/Bronco Peaks</v>
      </c>
      <c r="AD359" s="91" t="str">
        <f t="shared" si="170"/>
        <v>852089-OS</v>
      </c>
      <c r="AE359" s="71" t="str">
        <f>INDEX(ATS!$B:$V,MATCH('2) Order Form'!$V359,ATS!$U:$U,0),7)</f>
        <v>Active</v>
      </c>
    </row>
    <row r="360" spans="1:31" ht="16.5" customHeight="1">
      <c r="A360" s="5">
        <v>3</v>
      </c>
      <c r="B360" s="5" t="s">
        <v>78</v>
      </c>
      <c r="C360" s="5">
        <f>INDEX(ATS!$B:$V,MATCH('2) Order Form'!$V360,ATS!$U:$U,0),1)</f>
        <v>852089</v>
      </c>
      <c r="D360" s="5" t="str">
        <f>INDEX(ATS!$B:$V,MATCH('2) Order Form'!$V360,ATS!$U:$U,0),2)</f>
        <v>Durden RIG Reflect</v>
      </c>
      <c r="E360" s="16" t="str">
        <f>INDEX(ATS!$B:$V,MATCH('2) Order Form'!$V360,ATS!$U:$U,0),4)</f>
        <v>180101-OS</v>
      </c>
      <c r="F360" s="16" t="str">
        <f>INDEX(ATS!$B:$V,MATCH('2) Order Form'!$V360,ATS!$U:$U,0),5)</f>
        <v>RIG Light Amethyst/Matte Black/Black</v>
      </c>
      <c r="G360" s="43" t="str">
        <f>INDEX(ATS!$B:$V,MATCH('2) Order Form'!$V360,ATS!$U:$U,0),6)</f>
        <v>OS</v>
      </c>
      <c r="H360" s="43">
        <f>IFERROR(VLOOKUP(C360,EAN!$K:$O,5,FALSE),0)</f>
        <v>1</v>
      </c>
      <c r="I360" s="59">
        <v>0</v>
      </c>
      <c r="J360" s="60">
        <f>IFERROR(VLOOKUP(V360,ATS!$U:$V,2,FALSE),0)</f>
        <v>0</v>
      </c>
      <c r="K360" s="29" t="str">
        <f t="shared" si="190"/>
        <v>0</v>
      </c>
      <c r="L360" s="29">
        <f>IFERROR(VLOOKUP(V360,ATS!$U:$W,3,FALSE),0)</f>
        <v>0</v>
      </c>
      <c r="M360" s="29" t="str">
        <f t="shared" si="191"/>
        <v>0</v>
      </c>
      <c r="N360" s="61">
        <v>0</v>
      </c>
      <c r="O360" s="62">
        <f t="shared" si="192"/>
        <v>0</v>
      </c>
      <c r="P360" s="63">
        <f>VLOOKUP($C360,Prices!$A$3:$R$1996,MATCH('2) Order Form'!P$8,Prices!$A$2:$R$2,0),FALSE)</f>
        <v>75</v>
      </c>
      <c r="Q360" s="64">
        <f>VLOOKUP($C360,Prices!$A$3:$R$1996,MATCH('2) Order Form'!Q$8,Prices!$A$2:$R$2,0),FALSE)</f>
        <v>149</v>
      </c>
      <c r="R360" s="65">
        <f t="shared" si="193"/>
        <v>0</v>
      </c>
      <c r="S360" s="66">
        <f t="shared" si="194"/>
        <v>0</v>
      </c>
      <c r="T360" s="64">
        <f t="shared" si="195"/>
        <v>0</v>
      </c>
      <c r="U360" s="97"/>
      <c r="V360" s="28">
        <v>7048652967152</v>
      </c>
      <c r="W360" s="25"/>
      <c r="X360" s="94">
        <f t="shared" si="164"/>
        <v>0</v>
      </c>
      <c r="Y360" s="70">
        <f t="shared" ca="1" si="165"/>
        <v>0</v>
      </c>
      <c r="Z360" s="70">
        <f t="shared" ca="1" si="166"/>
        <v>54</v>
      </c>
      <c r="AA360" s="70">
        <f t="shared" ca="1" si="167"/>
        <v>0</v>
      </c>
      <c r="AB360" s="70">
        <f t="shared" ca="1" si="168"/>
        <v>1</v>
      </c>
      <c r="AC360" s="91" t="str">
        <f t="shared" si="169"/>
        <v>852089RIG Light Amethyst/Matte Black/Black</v>
      </c>
      <c r="AD360" s="91" t="str">
        <f t="shared" si="170"/>
        <v>852089-OS</v>
      </c>
      <c r="AE360" s="71" t="str">
        <f>INDEX(ATS!$B:$V,MATCH('2) Order Form'!$V360,ATS!$U:$U,0),7)</f>
        <v>Stock</v>
      </c>
    </row>
    <row r="361" spans="1:31" ht="16.5" customHeight="1">
      <c r="A361" s="5">
        <v>3</v>
      </c>
      <c r="B361" s="5" t="s">
        <v>78</v>
      </c>
      <c r="C361" s="5">
        <f>INDEX(ATS!$B:$V,MATCH('2) Order Form'!$V361,ATS!$U:$U,0),1)</f>
        <v>852089</v>
      </c>
      <c r="D361" s="5" t="str">
        <f>INDEX(ATS!$B:$V,MATCH('2) Order Form'!$V361,ATS!$U:$U,0),2)</f>
        <v>Durden RIG Reflect</v>
      </c>
      <c r="E361" s="16" t="str">
        <f>INDEX(ATS!$B:$V,MATCH('2) Order Form'!$V361,ATS!$U:$U,0),4)</f>
        <v>199059-OS</v>
      </c>
      <c r="F361" s="16" t="str">
        <f>INDEX(ATS!$B:$V,MATCH('2) Order Form'!$V361,ATS!$U:$U,0),5)</f>
        <v>RIG Malaia/Panther/Panther Fade</v>
      </c>
      <c r="G361" s="43" t="str">
        <f>INDEX(ATS!$B:$V,MATCH('2) Order Form'!$V361,ATS!$U:$U,0),6)</f>
        <v>OS</v>
      </c>
      <c r="H361" s="43">
        <f>IFERROR(VLOOKUP(C361,EAN!$K:$O,5,FALSE),0)</f>
        <v>1</v>
      </c>
      <c r="I361" s="59">
        <v>0</v>
      </c>
      <c r="J361" s="60">
        <f>IFERROR(VLOOKUP(V361,ATS!$U:$V,2,FALSE),0)</f>
        <v>114</v>
      </c>
      <c r="K361" s="29" t="str">
        <f t="shared" si="190"/>
        <v>50+</v>
      </c>
      <c r="L361" s="29">
        <f>IFERROR(VLOOKUP(V361,ATS!$U:$W,3,FALSE),0)</f>
        <v>114</v>
      </c>
      <c r="M361" s="29" t="str">
        <f t="shared" si="191"/>
        <v>50+</v>
      </c>
      <c r="N361" s="61">
        <v>0</v>
      </c>
      <c r="O361" s="62">
        <f t="shared" si="192"/>
        <v>0</v>
      </c>
      <c r="P361" s="63">
        <f>VLOOKUP($C361,Prices!$A$3:$R$1996,MATCH('2) Order Form'!P$8,Prices!$A$2:$R$2,0),FALSE)</f>
        <v>75</v>
      </c>
      <c r="Q361" s="64">
        <f>VLOOKUP($C361,Prices!$A$3:$R$1996,MATCH('2) Order Form'!Q$8,Prices!$A$2:$R$2,0),FALSE)</f>
        <v>149</v>
      </c>
      <c r="R361" s="65">
        <f t="shared" si="193"/>
        <v>0</v>
      </c>
      <c r="S361" s="66">
        <f t="shared" si="194"/>
        <v>0</v>
      </c>
      <c r="T361" s="64">
        <f t="shared" si="195"/>
        <v>0</v>
      </c>
      <c r="U361" s="97"/>
      <c r="V361" s="28">
        <v>7048652967169</v>
      </c>
      <c r="W361" s="25"/>
      <c r="X361" s="94">
        <f t="shared" si="164"/>
        <v>0</v>
      </c>
      <c r="Y361" s="70">
        <f t="shared" ca="1" si="165"/>
        <v>0</v>
      </c>
      <c r="Z361" s="70">
        <f t="shared" ca="1" si="166"/>
        <v>54</v>
      </c>
      <c r="AA361" s="70">
        <f t="shared" ca="1" si="167"/>
        <v>0</v>
      </c>
      <c r="AB361" s="70">
        <f t="shared" ca="1" si="168"/>
        <v>1</v>
      </c>
      <c r="AC361" s="91" t="str">
        <f t="shared" si="169"/>
        <v>852089RIG Malaia/Panther/Panther Fade</v>
      </c>
      <c r="AD361" s="91" t="str">
        <f t="shared" si="170"/>
        <v>852089-OS</v>
      </c>
      <c r="AE361" s="71" t="str">
        <f>INDEX(ATS!$B:$V,MATCH('2) Order Form'!$V361,ATS!$U:$U,0),7)</f>
        <v>Stock</v>
      </c>
    </row>
    <row r="362" spans="1:31" ht="16.5" customHeight="1">
      <c r="A362" s="5">
        <v>3</v>
      </c>
      <c r="B362" s="5" t="s">
        <v>78</v>
      </c>
      <c r="C362" s="5">
        <f>INDEX(ATS!$B:$V,MATCH('2) Order Form'!$V362,ATS!$U:$U,0),1)</f>
        <v>852089</v>
      </c>
      <c r="D362" s="5" t="str">
        <f>INDEX(ATS!$B:$V,MATCH('2) Order Form'!$V362,ATS!$U:$U,0),2)</f>
        <v>Durden RIG Reflect</v>
      </c>
      <c r="E362" s="16" t="str">
        <f>INDEX(ATS!$B:$V,MATCH('2) Order Form'!$V362,ATS!$U:$U,0),4)</f>
        <v>208058-OS</v>
      </c>
      <c r="F362" s="16" t="str">
        <f>INDEX(ATS!$B:$V,MATCH('2) Order Form'!$V362,ATS!$U:$U,0),5)</f>
        <v>RIG Obsidian/Misty Turquoise/Misty Trace Em</v>
      </c>
      <c r="G362" s="43" t="str">
        <f>INDEX(ATS!$B:$V,MATCH('2) Order Form'!$V362,ATS!$U:$U,0),6)</f>
        <v>OS</v>
      </c>
      <c r="H362" s="43">
        <f>IFERROR(VLOOKUP(C362,EAN!$K:$O,5,FALSE),0)</f>
        <v>1</v>
      </c>
      <c r="I362" s="59">
        <v>0</v>
      </c>
      <c r="J362" s="60">
        <f>IFERROR(VLOOKUP(V362,ATS!$U:$V,2,FALSE),0)</f>
        <v>5</v>
      </c>
      <c r="K362" s="29">
        <f t="shared" si="190"/>
        <v>5</v>
      </c>
      <c r="L362" s="29">
        <f>IFERROR(VLOOKUP(V362,ATS!$U:$W,3,FALSE),0)</f>
        <v>5</v>
      </c>
      <c r="M362" s="29">
        <f t="shared" si="191"/>
        <v>5</v>
      </c>
      <c r="N362" s="61">
        <v>0</v>
      </c>
      <c r="O362" s="62">
        <f t="shared" si="192"/>
        <v>0</v>
      </c>
      <c r="P362" s="63">
        <f>VLOOKUP($C362,Prices!$A$3:$R$1996,MATCH('2) Order Form'!P$8,Prices!$A$2:$R$2,0),FALSE)</f>
        <v>75</v>
      </c>
      <c r="Q362" s="64">
        <f>VLOOKUP($C362,Prices!$A$3:$R$1996,MATCH('2) Order Form'!Q$8,Prices!$A$2:$R$2,0),FALSE)</f>
        <v>149</v>
      </c>
      <c r="R362" s="65">
        <f t="shared" si="193"/>
        <v>0</v>
      </c>
      <c r="S362" s="66">
        <f t="shared" si="194"/>
        <v>0</v>
      </c>
      <c r="T362" s="64">
        <f t="shared" si="195"/>
        <v>0</v>
      </c>
      <c r="U362" s="97"/>
      <c r="V362" s="28">
        <v>7048652967176</v>
      </c>
      <c r="W362" s="25"/>
      <c r="X362" s="94">
        <f t="shared" si="164"/>
        <v>0</v>
      </c>
      <c r="Y362" s="70">
        <f t="shared" ca="1" si="165"/>
        <v>0</v>
      </c>
      <c r="Z362" s="70">
        <f t="shared" ca="1" si="166"/>
        <v>54</v>
      </c>
      <c r="AA362" s="70">
        <f t="shared" ca="1" si="167"/>
        <v>0</v>
      </c>
      <c r="AB362" s="70">
        <f t="shared" ca="1" si="168"/>
        <v>1</v>
      </c>
      <c r="AC362" s="91" t="str">
        <f t="shared" si="169"/>
        <v>852089RIG Obsidian/Misty Turquoise/Misty Trace Em</v>
      </c>
      <c r="AD362" s="91" t="str">
        <f t="shared" si="170"/>
        <v>852089-OS</v>
      </c>
      <c r="AE362" s="71" t="str">
        <f>INDEX(ATS!$B:$V,MATCH('2) Order Form'!$V362,ATS!$U:$U,0),7)</f>
        <v>Stock</v>
      </c>
    </row>
    <row r="363" spans="1:31" ht="16.5" customHeight="1">
      <c r="A363" s="5">
        <v>3</v>
      </c>
      <c r="B363" s="5" t="s">
        <v>78</v>
      </c>
      <c r="C363" s="5">
        <f>INDEX(ATS!$B:$V,MATCH('2) Order Form'!$V363,ATS!$U:$U,0),1)</f>
        <v>852090</v>
      </c>
      <c r="D363" s="5" t="str">
        <f>INDEX(ATS!$B:$V,MATCH('2) Order Form'!$V363,ATS!$U:$U,0),2)</f>
        <v xml:space="preserve">Durden </v>
      </c>
      <c r="E363" s="16" t="str">
        <f>INDEX(ATS!$B:$V,MATCH('2) Order Form'!$V363,ATS!$U:$U,0),4)</f>
        <v>090101-OS</v>
      </c>
      <c r="F363" s="16" t="str">
        <f>INDEX(ATS!$B:$V,MATCH('2) Order Form'!$V363,ATS!$U:$U,0),5)</f>
        <v>Obsidian Black/Matte Black/Black</v>
      </c>
      <c r="G363" s="43" t="str">
        <f>INDEX(ATS!$B:$V,MATCH('2) Order Form'!$V363,ATS!$U:$U,0),6)</f>
        <v>OS</v>
      </c>
      <c r="H363" s="43">
        <f>IFERROR(VLOOKUP(C363,EAN!$K:$O,5,FALSE),0)</f>
        <v>1</v>
      </c>
      <c r="I363" s="59">
        <v>0</v>
      </c>
      <c r="J363" s="60">
        <f>IFERROR(VLOOKUP(V363,ATS!$U:$V,2,FALSE),0)</f>
        <v>166</v>
      </c>
      <c r="K363" s="29" t="str">
        <f t="shared" si="190"/>
        <v>50+</v>
      </c>
      <c r="L363" s="29">
        <f>IFERROR(VLOOKUP(V363,ATS!$U:$W,3,FALSE),0)</f>
        <v>166</v>
      </c>
      <c r="M363" s="29" t="str">
        <f t="shared" si="191"/>
        <v>50+</v>
      </c>
      <c r="N363" s="61">
        <v>0</v>
      </c>
      <c r="O363" s="62">
        <f t="shared" si="192"/>
        <v>0</v>
      </c>
      <c r="P363" s="63">
        <f>VLOOKUP($C363,Prices!$A$3:$R$1996,MATCH('2) Order Form'!P$8,Prices!$A$2:$R$2,0),FALSE)</f>
        <v>65</v>
      </c>
      <c r="Q363" s="64">
        <f>VLOOKUP($C363,Prices!$A$3:$R$1996,MATCH('2) Order Form'!Q$8,Prices!$A$2:$R$2,0),FALSE)</f>
        <v>129</v>
      </c>
      <c r="R363" s="65">
        <f t="shared" si="193"/>
        <v>0</v>
      </c>
      <c r="S363" s="66">
        <f t="shared" si="194"/>
        <v>0</v>
      </c>
      <c r="T363" s="64">
        <f t="shared" si="195"/>
        <v>0</v>
      </c>
      <c r="U363" s="97"/>
      <c r="V363" s="28">
        <v>7048652833563</v>
      </c>
      <c r="W363" s="25"/>
      <c r="X363" s="94">
        <f t="shared" si="164"/>
        <v>0</v>
      </c>
      <c r="Y363" s="70">
        <f t="shared" ca="1" si="165"/>
        <v>0</v>
      </c>
      <c r="Z363" s="70">
        <f t="shared" ca="1" si="166"/>
        <v>55</v>
      </c>
      <c r="AA363" s="70">
        <f t="shared" ca="1" si="167"/>
        <v>1</v>
      </c>
      <c r="AB363" s="70">
        <f t="shared" ca="1" si="168"/>
        <v>1</v>
      </c>
      <c r="AC363" s="91" t="str">
        <f t="shared" si="169"/>
        <v>852090Obsidian Black/Matte Black/Black</v>
      </c>
      <c r="AD363" s="91" t="str">
        <f t="shared" si="170"/>
        <v>852090-OS</v>
      </c>
      <c r="AE363" s="71" t="str">
        <f>INDEX(ATS!$B:$V,MATCH('2) Order Form'!$V363,ATS!$U:$U,0),7)</f>
        <v>Active</v>
      </c>
    </row>
    <row r="364" spans="1:31" ht="16.5" customHeight="1">
      <c r="A364" s="5">
        <v>3</v>
      </c>
      <c r="B364" s="5" t="s">
        <v>78</v>
      </c>
      <c r="C364" s="5">
        <f>INDEX(ATS!$B:$V,MATCH('2) Order Form'!$V364,ATS!$U:$U,0),1)</f>
        <v>852090</v>
      </c>
      <c r="D364" s="5" t="str">
        <f>INDEX(ATS!$B:$V,MATCH('2) Order Form'!$V364,ATS!$U:$U,0),2)</f>
        <v xml:space="preserve">Durden </v>
      </c>
      <c r="E364" s="16" t="str">
        <f>INDEX(ATS!$B:$V,MATCH('2) Order Form'!$V364,ATS!$U:$U,0),4)</f>
        <v>100101-OS</v>
      </c>
      <c r="F364" s="16" t="str">
        <f>INDEX(ATS!$B:$V,MATCH('2) Order Form'!$V364,ATS!$U:$U,0),5)</f>
        <v>Clear/Matte Black/Black</v>
      </c>
      <c r="G364" s="43" t="str">
        <f>INDEX(ATS!$B:$V,MATCH('2) Order Form'!$V364,ATS!$U:$U,0),6)</f>
        <v>OS</v>
      </c>
      <c r="H364" s="43">
        <f>IFERROR(VLOOKUP(C364,EAN!$K:$O,5,FALSE),0)</f>
        <v>1</v>
      </c>
      <c r="I364" s="59">
        <v>0</v>
      </c>
      <c r="J364" s="60">
        <f>IFERROR(VLOOKUP(V364,ATS!$U:$V,2,FALSE),0)</f>
        <v>42</v>
      </c>
      <c r="K364" s="29">
        <f t="shared" si="190"/>
        <v>42</v>
      </c>
      <c r="L364" s="29">
        <f>IFERROR(VLOOKUP(V364,ATS!$U:$W,3,FALSE),0)</f>
        <v>42</v>
      </c>
      <c r="M364" s="29">
        <f t="shared" si="191"/>
        <v>42</v>
      </c>
      <c r="N364" s="61">
        <v>0</v>
      </c>
      <c r="O364" s="62">
        <f t="shared" si="192"/>
        <v>0</v>
      </c>
      <c r="P364" s="63">
        <f>VLOOKUP($C364,Prices!$A$3:$R$1996,MATCH('2) Order Form'!P$8,Prices!$A$2:$R$2,0),FALSE)</f>
        <v>65</v>
      </c>
      <c r="Q364" s="64">
        <f>VLOOKUP($C364,Prices!$A$3:$R$1996,MATCH('2) Order Form'!Q$8,Prices!$A$2:$R$2,0),FALSE)</f>
        <v>129</v>
      </c>
      <c r="R364" s="65">
        <f t="shared" si="193"/>
        <v>0</v>
      </c>
      <c r="S364" s="66">
        <f t="shared" si="194"/>
        <v>0</v>
      </c>
      <c r="T364" s="64">
        <f t="shared" si="195"/>
        <v>0</v>
      </c>
      <c r="U364" s="97"/>
      <c r="V364" s="28">
        <v>7048652967183</v>
      </c>
      <c r="W364" s="25"/>
      <c r="X364" s="94">
        <f t="shared" si="164"/>
        <v>0</v>
      </c>
      <c r="Y364" s="70">
        <f t="shared" ca="1" si="165"/>
        <v>0</v>
      </c>
      <c r="Z364" s="70">
        <f t="shared" ca="1" si="166"/>
        <v>55</v>
      </c>
      <c r="AA364" s="70">
        <f t="shared" ca="1" si="167"/>
        <v>0</v>
      </c>
      <c r="AB364" s="70">
        <f t="shared" ca="1" si="168"/>
        <v>1</v>
      </c>
      <c r="AC364" s="91" t="str">
        <f t="shared" si="169"/>
        <v>852090Clear/Matte Black/Black</v>
      </c>
      <c r="AD364" s="91" t="str">
        <f t="shared" si="170"/>
        <v>852090-OS</v>
      </c>
      <c r="AE364" s="71" t="str">
        <f>INDEX(ATS!$B:$V,MATCH('2) Order Form'!$V364,ATS!$U:$U,0),7)</f>
        <v>Active</v>
      </c>
    </row>
    <row r="365" spans="1:31" ht="16.5" customHeight="1">
      <c r="A365" s="5">
        <v>3</v>
      </c>
      <c r="B365" s="5" t="s">
        <v>78</v>
      </c>
      <c r="C365" s="5">
        <f>INDEX(ATS!$B:$V,MATCH('2) Order Form'!$V365,ATS!$U:$U,0),1)</f>
        <v>852090</v>
      </c>
      <c r="D365" s="5" t="str">
        <f>INDEX(ATS!$B:$V,MATCH('2) Order Form'!$V365,ATS!$U:$U,0),2)</f>
        <v xml:space="preserve">Durden </v>
      </c>
      <c r="E365" s="16" t="str">
        <f>INDEX(ATS!$B:$V,MATCH('2) Order Form'!$V365,ATS!$U:$U,0),4)</f>
        <v>121003-OS</v>
      </c>
      <c r="F365" s="16" t="str">
        <f>INDEX(ATS!$B:$V,MATCH('2) Order Form'!$V365,ATS!$U:$U,0),5)</f>
        <v xml:space="preserve">Orange/Satin White/White </v>
      </c>
      <c r="G365" s="43" t="str">
        <f>INDEX(ATS!$B:$V,MATCH('2) Order Form'!$V365,ATS!$U:$U,0),6)</f>
        <v>OS</v>
      </c>
      <c r="H365" s="43">
        <f>IFERROR(VLOOKUP(C365,EAN!$K:$O,5,FALSE),0)</f>
        <v>1</v>
      </c>
      <c r="I365" s="59">
        <v>0</v>
      </c>
      <c r="J365" s="60">
        <f>IFERROR(VLOOKUP(V365,ATS!$U:$V,2,FALSE),0)</f>
        <v>290</v>
      </c>
      <c r="K365" s="29" t="str">
        <f t="shared" si="190"/>
        <v>50+</v>
      </c>
      <c r="L365" s="29">
        <f>IFERROR(VLOOKUP(V365,ATS!$U:$W,3,FALSE),0)</f>
        <v>290</v>
      </c>
      <c r="M365" s="29" t="str">
        <f t="shared" si="191"/>
        <v>50+</v>
      </c>
      <c r="N365" s="61">
        <v>0</v>
      </c>
      <c r="O365" s="62">
        <f t="shared" si="192"/>
        <v>0</v>
      </c>
      <c r="P365" s="63">
        <f>VLOOKUP($C365,Prices!$A$3:$R$1996,MATCH('2) Order Form'!P$8,Prices!$A$2:$R$2,0),FALSE)</f>
        <v>65</v>
      </c>
      <c r="Q365" s="64">
        <f>VLOOKUP($C365,Prices!$A$3:$R$1996,MATCH('2) Order Form'!Q$8,Prices!$A$2:$R$2,0),FALSE)</f>
        <v>129</v>
      </c>
      <c r="R365" s="65">
        <f t="shared" si="193"/>
        <v>0</v>
      </c>
      <c r="S365" s="66">
        <f t="shared" si="194"/>
        <v>0</v>
      </c>
      <c r="T365" s="64">
        <f t="shared" si="195"/>
        <v>0</v>
      </c>
      <c r="U365" s="97"/>
      <c r="V365" s="28">
        <v>7048652833570</v>
      </c>
      <c r="W365" s="25"/>
      <c r="X365" s="94">
        <f t="shared" si="164"/>
        <v>0</v>
      </c>
      <c r="Y365" s="70">
        <f t="shared" ca="1" si="165"/>
        <v>0</v>
      </c>
      <c r="Z365" s="70">
        <f t="shared" ca="1" si="166"/>
        <v>55</v>
      </c>
      <c r="AA365" s="70">
        <f t="shared" ca="1" si="167"/>
        <v>0</v>
      </c>
      <c r="AB365" s="70">
        <f t="shared" ca="1" si="168"/>
        <v>1</v>
      </c>
      <c r="AC365" s="91" t="str">
        <f t="shared" si="169"/>
        <v xml:space="preserve">852090Orange/Satin White/White </v>
      </c>
      <c r="AD365" s="91" t="str">
        <f t="shared" si="170"/>
        <v>852090-OS</v>
      </c>
      <c r="AE365" s="71" t="str">
        <f>INDEX(ATS!$B:$V,MATCH('2) Order Form'!$V365,ATS!$U:$U,0),7)</f>
        <v>Active</v>
      </c>
    </row>
    <row r="366" spans="1:31" ht="16.5" customHeight="1">
      <c r="A366" s="5">
        <v>3</v>
      </c>
      <c r="B366" s="5" t="s">
        <v>78</v>
      </c>
      <c r="C366" s="5">
        <f>INDEX(ATS!$B:$V,MATCH('2) Order Form'!$V366,ATS!$U:$U,0),1)</f>
        <v>852012</v>
      </c>
      <c r="D366" s="5" t="str">
        <f>INDEX(ATS!$B:$V,MATCH('2) Order Form'!$V366,ATS!$U:$U,0),2)</f>
        <v>Firewall RIG Reflect</v>
      </c>
      <c r="E366" s="16" t="str">
        <f>INDEX(ATS!$B:$V,MATCH('2) Order Form'!$V366,ATS!$U:$U,0),4)</f>
        <v>150101-OS</v>
      </c>
      <c r="F366" s="16" t="str">
        <f>INDEX(ATS!$B:$V,MATCH('2) Order Form'!$V366,ATS!$U:$U,0),5)</f>
        <v>RIG Bixbite/Matte Black/Black</v>
      </c>
      <c r="G366" s="43" t="str">
        <f>INDEX(ATS!$B:$V,MATCH('2) Order Form'!$V366,ATS!$U:$U,0),6)</f>
        <v>OS</v>
      </c>
      <c r="H366" s="43">
        <f>IFERROR(VLOOKUP(C366,EAN!$K:$O,5,FALSE),0)</f>
        <v>1</v>
      </c>
      <c r="I366" s="59">
        <v>0</v>
      </c>
      <c r="J366" s="60">
        <f>IFERROR(VLOOKUP(V366,ATS!$U:$V,2,FALSE),0)</f>
        <v>102</v>
      </c>
      <c r="K366" s="29" t="str">
        <f t="shared" ref="K366:K395" si="196">IF(J366=99999,"OPEN",IF(J366&gt;50,"50+",IF(J366&lt;=0,"0",J366)))</f>
        <v>50+</v>
      </c>
      <c r="L366" s="29">
        <f>IFERROR(VLOOKUP(V366,ATS!$U:$W,3,FALSE),0)</f>
        <v>102</v>
      </c>
      <c r="M366" s="29" t="str">
        <f t="shared" ref="M366:M395" si="197">IF(L366=99999,"OPEN",IF(L366&gt;50,"50+",IF(L366&lt;=0,"0",L366)))</f>
        <v>50+</v>
      </c>
      <c r="N366" s="61">
        <v>0</v>
      </c>
      <c r="O366" s="62">
        <f t="shared" ref="O366:O395" si="198">IF(N366&lt;&gt;0,N366,$P$5)</f>
        <v>0</v>
      </c>
      <c r="P366" s="63">
        <f>VLOOKUP($C366,Prices!$A$3:$R$1996,MATCH('2) Order Form'!P$8,Prices!$A$2:$R$2,0),FALSE)</f>
        <v>70</v>
      </c>
      <c r="Q366" s="64">
        <f>VLOOKUP($C366,Prices!$A$3:$R$1996,MATCH('2) Order Form'!Q$8,Prices!$A$2:$R$2,0),FALSE)</f>
        <v>139</v>
      </c>
      <c r="R366" s="65">
        <f t="shared" ref="R366:R395" si="199">I366*P366</f>
        <v>0</v>
      </c>
      <c r="S366" s="66">
        <f t="shared" ref="S366:S395" si="200">R366*O366</f>
        <v>0</v>
      </c>
      <c r="T366" s="64">
        <f t="shared" ref="T366:T395" si="201">R366-S366</f>
        <v>0</v>
      </c>
      <c r="U366" s="97"/>
      <c r="V366" s="28">
        <v>7048652614773</v>
      </c>
      <c r="W366" s="25"/>
      <c r="X366" s="94">
        <f t="shared" si="164"/>
        <v>0</v>
      </c>
      <c r="Y366" s="70">
        <f t="shared" ca="1" si="165"/>
        <v>0</v>
      </c>
      <c r="Z366" s="70">
        <f t="shared" ca="1" si="166"/>
        <v>56</v>
      </c>
      <c r="AA366" s="70">
        <f t="shared" ca="1" si="167"/>
        <v>1</v>
      </c>
      <c r="AB366" s="70">
        <f t="shared" ca="1" si="168"/>
        <v>1</v>
      </c>
      <c r="AC366" s="91" t="str">
        <f t="shared" si="169"/>
        <v>852012RIG Bixbite/Matte Black/Black</v>
      </c>
      <c r="AD366" s="91" t="str">
        <f t="shared" si="170"/>
        <v>852012-OS</v>
      </c>
      <c r="AE366" s="71" t="str">
        <f>INDEX(ATS!$B:$V,MATCH('2) Order Form'!$V366,ATS!$U:$U,0),7)</f>
        <v>Active</v>
      </c>
    </row>
    <row r="367" spans="1:31" ht="16.5" customHeight="1">
      <c r="A367" s="5">
        <v>3</v>
      </c>
      <c r="B367" s="5" t="s">
        <v>78</v>
      </c>
      <c r="C367" s="5">
        <f>INDEX(ATS!$B:$V,MATCH('2) Order Form'!$V367,ATS!$U:$U,0),1)</f>
        <v>852014</v>
      </c>
      <c r="D367" s="5" t="str">
        <f>INDEX(ATS!$B:$V,MATCH('2) Order Form'!$V367,ATS!$U:$U,0),2)</f>
        <v>Firewall</v>
      </c>
      <c r="E367" s="16" t="str">
        <f>INDEX(ATS!$B:$V,MATCH('2) Order Form'!$V367,ATS!$U:$U,0),4)</f>
        <v>090137-OS</v>
      </c>
      <c r="F367" s="16" t="str">
        <f>INDEX(ATS!$B:$V,MATCH('2) Order Form'!$V367,ATS!$U:$U,0),5)</f>
        <v>Obsidian Black/Matte Black/Black Peaks</v>
      </c>
      <c r="G367" s="43" t="str">
        <f>INDEX(ATS!$B:$V,MATCH('2) Order Form'!$V367,ATS!$U:$U,0),6)</f>
        <v>OS</v>
      </c>
      <c r="H367" s="43">
        <f>IFERROR(VLOOKUP(C367,EAN!$K:$O,5,FALSE),0)</f>
        <v>1</v>
      </c>
      <c r="I367" s="59">
        <v>0</v>
      </c>
      <c r="J367" s="60">
        <f>IFERROR(VLOOKUP(V367,ATS!$U:$V,2,FALSE),0)</f>
        <v>422</v>
      </c>
      <c r="K367" s="29" t="str">
        <f t="shared" si="196"/>
        <v>50+</v>
      </c>
      <c r="L367" s="29">
        <f>IFERROR(VLOOKUP(V367,ATS!$U:$W,3,FALSE),0)</f>
        <v>422</v>
      </c>
      <c r="M367" s="29" t="str">
        <f t="shared" si="197"/>
        <v>50+</v>
      </c>
      <c r="N367" s="61">
        <v>0</v>
      </c>
      <c r="O367" s="62">
        <f t="shared" si="198"/>
        <v>0</v>
      </c>
      <c r="P367" s="63">
        <f>VLOOKUP($C367,Prices!$A$3:$R$1996,MATCH('2) Order Form'!P$8,Prices!$A$2:$R$2,0),FALSE)</f>
        <v>60</v>
      </c>
      <c r="Q367" s="64">
        <f>VLOOKUP($C367,Prices!$A$3:$R$1996,MATCH('2) Order Form'!Q$8,Prices!$A$2:$R$2,0),FALSE)</f>
        <v>119</v>
      </c>
      <c r="R367" s="65">
        <f t="shared" si="199"/>
        <v>0</v>
      </c>
      <c r="S367" s="66">
        <f t="shared" si="200"/>
        <v>0</v>
      </c>
      <c r="T367" s="64">
        <f t="shared" si="201"/>
        <v>0</v>
      </c>
      <c r="U367" s="97"/>
      <c r="V367" s="28">
        <v>7048652833297</v>
      </c>
      <c r="W367" s="25"/>
      <c r="X367" s="94">
        <f t="shared" si="164"/>
        <v>0</v>
      </c>
      <c r="Y367" s="70">
        <f t="shared" ca="1" si="165"/>
        <v>0</v>
      </c>
      <c r="Z367" s="70">
        <f t="shared" ca="1" si="166"/>
        <v>57</v>
      </c>
      <c r="AA367" s="70">
        <f t="shared" ca="1" si="167"/>
        <v>1</v>
      </c>
      <c r="AB367" s="70">
        <f t="shared" ca="1" si="168"/>
        <v>1</v>
      </c>
      <c r="AC367" s="91" t="str">
        <f t="shared" si="169"/>
        <v>852014Obsidian Black/Matte Black/Black Peaks</v>
      </c>
      <c r="AD367" s="91" t="str">
        <f t="shared" si="170"/>
        <v>852014-OS</v>
      </c>
      <c r="AE367" s="71" t="str">
        <f>INDEX(ATS!$B:$V,MATCH('2) Order Form'!$V367,ATS!$U:$U,0),7)</f>
        <v>Active</v>
      </c>
    </row>
    <row r="368" spans="1:31" ht="16.5" customHeight="1">
      <c r="A368" s="5">
        <v>3</v>
      </c>
      <c r="B368" s="5" t="s">
        <v>78</v>
      </c>
      <c r="C368" s="5">
        <f>INDEX(ATS!$B:$V,MATCH('2) Order Form'!$V368,ATS!$U:$U,0),1)</f>
        <v>852014</v>
      </c>
      <c r="D368" s="5" t="str">
        <f>INDEX(ATS!$B:$V,MATCH('2) Order Form'!$V368,ATS!$U:$U,0),2)</f>
        <v>Firewall</v>
      </c>
      <c r="E368" s="16" t="str">
        <f>INDEX(ATS!$B:$V,MATCH('2) Order Form'!$V368,ATS!$U:$U,0),4)</f>
        <v>090148-OS</v>
      </c>
      <c r="F368" s="16" t="str">
        <f>INDEX(ATS!$B:$V,MATCH('2) Order Form'!$V368,ATS!$U:$U,0),5)</f>
        <v>Obsidian Black/Matte Black/Rose Water</v>
      </c>
      <c r="G368" s="43" t="str">
        <f>INDEX(ATS!$B:$V,MATCH('2) Order Form'!$V368,ATS!$U:$U,0),6)</f>
        <v>OS</v>
      </c>
      <c r="H368" s="43">
        <f>IFERROR(VLOOKUP(C368,EAN!$K:$O,5,FALSE),0)</f>
        <v>1</v>
      </c>
      <c r="I368" s="59">
        <v>0</v>
      </c>
      <c r="J368" s="60">
        <f>IFERROR(VLOOKUP(V368,ATS!$U:$V,2,FALSE),0)</f>
        <v>164</v>
      </c>
      <c r="K368" s="29" t="str">
        <f t="shared" si="196"/>
        <v>50+</v>
      </c>
      <c r="L368" s="29">
        <f>IFERROR(VLOOKUP(V368,ATS!$U:$W,3,FALSE),0)</f>
        <v>164</v>
      </c>
      <c r="M368" s="29" t="str">
        <f t="shared" si="197"/>
        <v>50+</v>
      </c>
      <c r="N368" s="61">
        <v>0</v>
      </c>
      <c r="O368" s="62">
        <f t="shared" si="198"/>
        <v>0</v>
      </c>
      <c r="P368" s="63">
        <f>VLOOKUP($C368,Prices!$A$3:$R$1996,MATCH('2) Order Form'!P$8,Prices!$A$2:$R$2,0),FALSE)</f>
        <v>60</v>
      </c>
      <c r="Q368" s="64">
        <f>VLOOKUP($C368,Prices!$A$3:$R$1996,MATCH('2) Order Form'!Q$8,Prices!$A$2:$R$2,0),FALSE)</f>
        <v>119</v>
      </c>
      <c r="R368" s="65">
        <f t="shared" si="199"/>
        <v>0</v>
      </c>
      <c r="S368" s="66">
        <f t="shared" si="200"/>
        <v>0</v>
      </c>
      <c r="T368" s="64">
        <f t="shared" si="201"/>
        <v>0</v>
      </c>
      <c r="U368" s="97"/>
      <c r="V368" s="28">
        <v>7048652833303</v>
      </c>
      <c r="W368" s="25"/>
      <c r="X368" s="94">
        <f t="shared" si="164"/>
        <v>0</v>
      </c>
      <c r="Y368" s="70">
        <f t="shared" ca="1" si="165"/>
        <v>0</v>
      </c>
      <c r="Z368" s="70">
        <f t="shared" ca="1" si="166"/>
        <v>57</v>
      </c>
      <c r="AA368" s="70">
        <f t="shared" ca="1" si="167"/>
        <v>0</v>
      </c>
      <c r="AB368" s="70">
        <f t="shared" ca="1" si="168"/>
        <v>1</v>
      </c>
      <c r="AC368" s="91" t="str">
        <f t="shared" si="169"/>
        <v>852014Obsidian Black/Matte Black/Rose Water</v>
      </c>
      <c r="AD368" s="91" t="str">
        <f t="shared" si="170"/>
        <v>852014-OS</v>
      </c>
      <c r="AE368" s="71" t="str">
        <f>INDEX(ATS!$B:$V,MATCH('2) Order Form'!$V368,ATS!$U:$U,0),7)</f>
        <v>Stock</v>
      </c>
    </row>
    <row r="369" spans="1:31" ht="16.5" customHeight="1">
      <c r="A369" s="5">
        <v>3</v>
      </c>
      <c r="B369" s="5" t="s">
        <v>78</v>
      </c>
      <c r="C369" s="5">
        <f>INDEX(ATS!$B:$V,MATCH('2) Order Form'!$V369,ATS!$U:$U,0),1)</f>
        <v>852014</v>
      </c>
      <c r="D369" s="5" t="str">
        <f>INDEX(ATS!$B:$V,MATCH('2) Order Form'!$V369,ATS!$U:$U,0),2)</f>
        <v>Firewall</v>
      </c>
      <c r="E369" s="16" t="str">
        <f>INDEX(ATS!$B:$V,MATCH('2) Order Form'!$V369,ATS!$U:$U,0),4)</f>
        <v>096755-OS</v>
      </c>
      <c r="F369" s="16" t="str">
        <f>INDEX(ATS!$B:$V,MATCH('2) Order Form'!$V369,ATS!$U:$U,0),5)</f>
        <v>Obsidian Black/Woodland/Wood Fade</v>
      </c>
      <c r="G369" s="43" t="str">
        <f>INDEX(ATS!$B:$V,MATCH('2) Order Form'!$V369,ATS!$U:$U,0),6)</f>
        <v>OS</v>
      </c>
      <c r="H369" s="43">
        <f>IFERROR(VLOOKUP(C369,EAN!$K:$O,5,FALSE),0)</f>
        <v>1</v>
      </c>
      <c r="I369" s="59">
        <v>0</v>
      </c>
      <c r="J369" s="60">
        <f>IFERROR(VLOOKUP(V369,ATS!$U:$V,2,FALSE),0)</f>
        <v>60</v>
      </c>
      <c r="K369" s="29" t="str">
        <f t="shared" si="196"/>
        <v>50+</v>
      </c>
      <c r="L369" s="29">
        <f>IFERROR(VLOOKUP(V369,ATS!$U:$W,3,FALSE),0)</f>
        <v>60</v>
      </c>
      <c r="M369" s="29" t="str">
        <f t="shared" si="197"/>
        <v>50+</v>
      </c>
      <c r="N369" s="61">
        <v>0</v>
      </c>
      <c r="O369" s="62">
        <f t="shared" si="198"/>
        <v>0</v>
      </c>
      <c r="P369" s="63">
        <f>VLOOKUP($C369,Prices!$A$3:$R$1996,MATCH('2) Order Form'!P$8,Prices!$A$2:$R$2,0),FALSE)</f>
        <v>60</v>
      </c>
      <c r="Q369" s="64">
        <f>VLOOKUP($C369,Prices!$A$3:$R$1996,MATCH('2) Order Form'!Q$8,Prices!$A$2:$R$2,0),FALSE)</f>
        <v>119</v>
      </c>
      <c r="R369" s="65">
        <f t="shared" si="199"/>
        <v>0</v>
      </c>
      <c r="S369" s="66">
        <f t="shared" si="200"/>
        <v>0</v>
      </c>
      <c r="T369" s="64">
        <f t="shared" si="201"/>
        <v>0</v>
      </c>
      <c r="U369" s="97"/>
      <c r="V369" s="28">
        <v>7048652967053</v>
      </c>
      <c r="W369" s="25"/>
      <c r="X369" s="94">
        <f t="shared" si="164"/>
        <v>0</v>
      </c>
      <c r="Y369" s="70">
        <f t="shared" ca="1" si="165"/>
        <v>0</v>
      </c>
      <c r="Z369" s="70">
        <f t="shared" ca="1" si="166"/>
        <v>57</v>
      </c>
      <c r="AA369" s="70">
        <f t="shared" ca="1" si="167"/>
        <v>0</v>
      </c>
      <c r="AB369" s="70">
        <f t="shared" ca="1" si="168"/>
        <v>1</v>
      </c>
      <c r="AC369" s="91" t="str">
        <f t="shared" si="169"/>
        <v>852014Obsidian Black/Woodland/Wood Fade</v>
      </c>
      <c r="AD369" s="91" t="str">
        <f t="shared" si="170"/>
        <v>852014-OS</v>
      </c>
      <c r="AE369" s="71" t="str">
        <f>INDEX(ATS!$B:$V,MATCH('2) Order Form'!$V369,ATS!$U:$U,0),7)</f>
        <v>Stock</v>
      </c>
    </row>
    <row r="370" spans="1:31" ht="16.5" customHeight="1">
      <c r="A370" s="5">
        <v>3</v>
      </c>
      <c r="B370" s="5" t="s">
        <v>78</v>
      </c>
      <c r="C370" s="5">
        <f>INDEX(ATS!$B:$V,MATCH('2) Order Form'!$V370,ATS!$U:$U,0),1)</f>
        <v>852014</v>
      </c>
      <c r="D370" s="5" t="str">
        <f>INDEX(ATS!$B:$V,MATCH('2) Order Form'!$V370,ATS!$U:$U,0),2)</f>
        <v>Firewall</v>
      </c>
      <c r="E370" s="16" t="str">
        <f>INDEX(ATS!$B:$V,MATCH('2) Order Form'!$V370,ATS!$U:$U,0),4)</f>
        <v>110101-OS</v>
      </c>
      <c r="F370" s="16" t="str">
        <f>INDEX(ATS!$B:$V,MATCH('2) Order Form'!$V370,ATS!$U:$U,0),5)</f>
        <v>Satin Sapphire/Matte Black/Black</v>
      </c>
      <c r="G370" s="43" t="str">
        <f>INDEX(ATS!$B:$V,MATCH('2) Order Form'!$V370,ATS!$U:$U,0),6)</f>
        <v>OS</v>
      </c>
      <c r="H370" s="43">
        <f>IFERROR(VLOOKUP(C370,EAN!$K:$O,5,FALSE),0)</f>
        <v>1</v>
      </c>
      <c r="I370" s="59">
        <v>0</v>
      </c>
      <c r="J370" s="60">
        <f>IFERROR(VLOOKUP(V370,ATS!$U:$V,2,FALSE),0)</f>
        <v>0</v>
      </c>
      <c r="K370" s="29" t="str">
        <f t="shared" si="196"/>
        <v>0</v>
      </c>
      <c r="L370" s="29">
        <f>IFERROR(VLOOKUP(V370,ATS!$U:$W,3,FALSE),0)</f>
        <v>0</v>
      </c>
      <c r="M370" s="29" t="str">
        <f t="shared" si="197"/>
        <v>0</v>
      </c>
      <c r="N370" s="61">
        <v>0</v>
      </c>
      <c r="O370" s="62">
        <f t="shared" si="198"/>
        <v>0</v>
      </c>
      <c r="P370" s="63">
        <f>VLOOKUP($C370,Prices!$A$3:$R$1996,MATCH('2) Order Form'!P$8,Prices!$A$2:$R$2,0),FALSE)</f>
        <v>60</v>
      </c>
      <c r="Q370" s="64">
        <f>VLOOKUP($C370,Prices!$A$3:$R$1996,MATCH('2) Order Form'!Q$8,Prices!$A$2:$R$2,0),FALSE)</f>
        <v>119</v>
      </c>
      <c r="R370" s="65">
        <f t="shared" si="199"/>
        <v>0</v>
      </c>
      <c r="S370" s="66">
        <f t="shared" si="200"/>
        <v>0</v>
      </c>
      <c r="T370" s="64">
        <f t="shared" si="201"/>
        <v>0</v>
      </c>
      <c r="U370" s="97"/>
      <c r="V370" s="28">
        <v>7048652967060</v>
      </c>
      <c r="W370" s="25"/>
      <c r="X370" s="94">
        <f t="shared" si="164"/>
        <v>0</v>
      </c>
      <c r="Y370" s="70">
        <f t="shared" ca="1" si="165"/>
        <v>0</v>
      </c>
      <c r="Z370" s="70">
        <f t="shared" ca="1" si="166"/>
        <v>57</v>
      </c>
      <c r="AA370" s="70">
        <f t="shared" ca="1" si="167"/>
        <v>0</v>
      </c>
      <c r="AB370" s="70">
        <f t="shared" ca="1" si="168"/>
        <v>1</v>
      </c>
      <c r="AC370" s="91" t="str">
        <f t="shared" si="169"/>
        <v>852014Satin Sapphire/Matte Black/Black</v>
      </c>
      <c r="AD370" s="91" t="str">
        <f t="shared" si="170"/>
        <v>852014-OS</v>
      </c>
      <c r="AE370" s="71" t="str">
        <f>INDEX(ATS!$B:$V,MATCH('2) Order Form'!$V370,ATS!$U:$U,0),7)</f>
        <v>Active</v>
      </c>
    </row>
    <row r="371" spans="1:31" ht="16.5" customHeight="1">
      <c r="A371" s="5">
        <v>3</v>
      </c>
      <c r="B371" s="5" t="s">
        <v>78</v>
      </c>
      <c r="C371" s="5">
        <f>INDEX(ATS!$B:$V,MATCH('2) Order Form'!$V371,ATS!$U:$U,0),1)</f>
        <v>852014</v>
      </c>
      <c r="D371" s="5" t="str">
        <f>INDEX(ATS!$B:$V,MATCH('2) Order Form'!$V371,ATS!$U:$U,0),2)</f>
        <v>Firewall</v>
      </c>
      <c r="E371" s="16" t="str">
        <f>INDEX(ATS!$B:$V,MATCH('2) Order Form'!$V371,ATS!$U:$U,0),4)</f>
        <v>111003-OS</v>
      </c>
      <c r="F371" s="16" t="str">
        <f>INDEX(ATS!$B:$V,MATCH('2) Order Form'!$V371,ATS!$U:$U,0),5)</f>
        <v xml:space="preserve">Satin Sapphire/Satin White/White </v>
      </c>
      <c r="G371" s="43" t="str">
        <f>INDEX(ATS!$B:$V,MATCH('2) Order Form'!$V371,ATS!$U:$U,0),6)</f>
        <v>OS</v>
      </c>
      <c r="H371" s="43">
        <f>IFERROR(VLOOKUP(C371,EAN!$K:$O,5,FALSE),0)</f>
        <v>1</v>
      </c>
      <c r="I371" s="59">
        <v>0</v>
      </c>
      <c r="J371" s="60">
        <f>IFERROR(VLOOKUP(V371,ATS!$U:$V,2,FALSE),0)</f>
        <v>80</v>
      </c>
      <c r="K371" s="29" t="str">
        <f t="shared" si="196"/>
        <v>50+</v>
      </c>
      <c r="L371" s="29">
        <f>IFERROR(VLOOKUP(V371,ATS!$U:$W,3,FALSE),0)</f>
        <v>80</v>
      </c>
      <c r="M371" s="29" t="str">
        <f t="shared" si="197"/>
        <v>50+</v>
      </c>
      <c r="N371" s="61">
        <v>0</v>
      </c>
      <c r="O371" s="62">
        <f t="shared" si="198"/>
        <v>0</v>
      </c>
      <c r="P371" s="63">
        <f>VLOOKUP($C371,Prices!$A$3:$R$1996,MATCH('2) Order Form'!P$8,Prices!$A$2:$R$2,0),FALSE)</f>
        <v>60</v>
      </c>
      <c r="Q371" s="64">
        <f>VLOOKUP($C371,Prices!$A$3:$R$1996,MATCH('2) Order Form'!Q$8,Prices!$A$2:$R$2,0),FALSE)</f>
        <v>119</v>
      </c>
      <c r="R371" s="65">
        <f t="shared" si="199"/>
        <v>0</v>
      </c>
      <c r="S371" s="66">
        <f t="shared" si="200"/>
        <v>0</v>
      </c>
      <c r="T371" s="64">
        <f t="shared" si="201"/>
        <v>0</v>
      </c>
      <c r="U371" s="97"/>
      <c r="V371" s="28">
        <v>7048652967077</v>
      </c>
      <c r="W371" s="25"/>
      <c r="X371" s="94">
        <f t="shared" si="164"/>
        <v>0</v>
      </c>
      <c r="Y371" s="70">
        <f t="shared" ca="1" si="165"/>
        <v>0</v>
      </c>
      <c r="Z371" s="70">
        <f t="shared" ca="1" si="166"/>
        <v>57</v>
      </c>
      <c r="AA371" s="70">
        <f t="shared" ca="1" si="167"/>
        <v>0</v>
      </c>
      <c r="AB371" s="70">
        <f t="shared" ca="1" si="168"/>
        <v>1</v>
      </c>
      <c r="AC371" s="91" t="str">
        <f t="shared" si="169"/>
        <v xml:space="preserve">852014Satin Sapphire/Satin White/White </v>
      </c>
      <c r="AD371" s="91" t="str">
        <f t="shared" si="170"/>
        <v>852014-OS</v>
      </c>
      <c r="AE371" s="71" t="str">
        <f>INDEX(ATS!$B:$V,MATCH('2) Order Form'!$V371,ATS!$U:$U,0),7)</f>
        <v>Active</v>
      </c>
    </row>
    <row r="372" spans="1:31" ht="16.5" customHeight="1">
      <c r="A372" s="5">
        <v>3</v>
      </c>
      <c r="B372" s="5" t="s">
        <v>78</v>
      </c>
      <c r="C372" s="5">
        <f>INDEX(ATS!$B:$V,MATCH('2) Order Form'!$V372,ATS!$U:$U,0),1)</f>
        <v>852014</v>
      </c>
      <c r="D372" s="5" t="str">
        <f>INDEX(ATS!$B:$V,MATCH('2) Order Form'!$V372,ATS!$U:$U,0),2)</f>
        <v>Firewall</v>
      </c>
      <c r="E372" s="16" t="str">
        <f>INDEX(ATS!$B:$V,MATCH('2) Order Form'!$V372,ATS!$U:$U,0),4)</f>
        <v>120101-OS</v>
      </c>
      <c r="F372" s="16" t="str">
        <f>INDEX(ATS!$B:$V,MATCH('2) Order Form'!$V372,ATS!$U:$U,0),5)</f>
        <v>Orange/Matte Black/Black</v>
      </c>
      <c r="G372" s="43" t="str">
        <f>INDEX(ATS!$B:$V,MATCH('2) Order Form'!$V372,ATS!$U:$U,0),6)</f>
        <v>OS</v>
      </c>
      <c r="H372" s="43">
        <f>IFERROR(VLOOKUP(C372,EAN!$K:$O,5,FALSE),0)</f>
        <v>1</v>
      </c>
      <c r="I372" s="59">
        <v>0</v>
      </c>
      <c r="J372" s="60">
        <f>IFERROR(VLOOKUP(V372,ATS!$U:$V,2,FALSE),0)</f>
        <v>525</v>
      </c>
      <c r="K372" s="29" t="str">
        <f t="shared" si="196"/>
        <v>50+</v>
      </c>
      <c r="L372" s="29">
        <f>IFERROR(VLOOKUP(V372,ATS!$U:$W,3,FALSE),0)</f>
        <v>525</v>
      </c>
      <c r="M372" s="29" t="str">
        <f t="shared" si="197"/>
        <v>50+</v>
      </c>
      <c r="N372" s="61">
        <v>0</v>
      </c>
      <c r="O372" s="62">
        <f t="shared" si="198"/>
        <v>0</v>
      </c>
      <c r="P372" s="63">
        <f>VLOOKUP($C372,Prices!$A$3:$R$1996,MATCH('2) Order Form'!P$8,Prices!$A$2:$R$2,0),FALSE)</f>
        <v>60</v>
      </c>
      <c r="Q372" s="64">
        <f>VLOOKUP($C372,Prices!$A$3:$R$1996,MATCH('2) Order Form'!Q$8,Prices!$A$2:$R$2,0),FALSE)</f>
        <v>119</v>
      </c>
      <c r="R372" s="65">
        <f t="shared" si="199"/>
        <v>0</v>
      </c>
      <c r="S372" s="66">
        <f t="shared" si="200"/>
        <v>0</v>
      </c>
      <c r="T372" s="64">
        <f t="shared" si="201"/>
        <v>0</v>
      </c>
      <c r="U372" s="97"/>
      <c r="V372" s="28">
        <v>7048652614681</v>
      </c>
      <c r="W372" s="25"/>
      <c r="X372" s="94">
        <f t="shared" si="164"/>
        <v>0</v>
      </c>
      <c r="Y372" s="70">
        <f t="shared" ca="1" si="165"/>
        <v>0</v>
      </c>
      <c r="Z372" s="70">
        <f t="shared" ca="1" si="166"/>
        <v>57</v>
      </c>
      <c r="AA372" s="70">
        <f t="shared" ca="1" si="167"/>
        <v>0</v>
      </c>
      <c r="AB372" s="70">
        <f t="shared" ca="1" si="168"/>
        <v>1</v>
      </c>
      <c r="AC372" s="91" t="str">
        <f t="shared" si="169"/>
        <v>852014Orange/Matte Black/Black</v>
      </c>
      <c r="AD372" s="91" t="str">
        <f t="shared" si="170"/>
        <v>852014-OS</v>
      </c>
      <c r="AE372" s="71" t="str">
        <f>INDEX(ATS!$B:$V,MATCH('2) Order Form'!$V372,ATS!$U:$U,0),7)</f>
        <v>Active</v>
      </c>
    </row>
    <row r="373" spans="1:31" ht="16.5" customHeight="1">
      <c r="A373" s="5">
        <v>3</v>
      </c>
      <c r="B373" s="5" t="s">
        <v>78</v>
      </c>
      <c r="C373" s="5">
        <f>INDEX(ATS!$B:$V,MATCH('2) Order Form'!$V373,ATS!$U:$U,0),1)</f>
        <v>835017</v>
      </c>
      <c r="D373" s="5" t="str">
        <f>INDEX(ATS!$B:$V,MATCH('2) Order Form'!$V373,ATS!$U:$U,0),2)</f>
        <v>Ripley RIG Reflect JR</v>
      </c>
      <c r="E373" s="16" t="str">
        <f>INDEX(ATS!$B:$V,MATCH('2) Order Form'!$V373,ATS!$U:$U,0),4)</f>
        <v>060101-OS</v>
      </c>
      <c r="F373" s="16" t="str">
        <f>INDEX(ATS!$B:$V,MATCH('2) Order Form'!$V373,ATS!$U:$U,0),5)</f>
        <v>RIG Topaz/Matte Black/Black</v>
      </c>
      <c r="G373" s="43" t="str">
        <f>INDEX(ATS!$B:$V,MATCH('2) Order Form'!$V373,ATS!$U:$U,0),6)</f>
        <v>OS</v>
      </c>
      <c r="H373" s="43">
        <f>IFERROR(VLOOKUP(C373,EAN!$K:$O,5,FALSE),0)</f>
        <v>1</v>
      </c>
      <c r="I373" s="59">
        <v>0</v>
      </c>
      <c r="J373" s="60">
        <f>IFERROR(VLOOKUP(V373,ATS!$U:$V,2,FALSE),0)</f>
        <v>0</v>
      </c>
      <c r="K373" s="29" t="str">
        <f t="shared" si="196"/>
        <v>0</v>
      </c>
      <c r="L373" s="29">
        <f>IFERROR(VLOOKUP(V373,ATS!$U:$W,3,FALSE),0)</f>
        <v>0</v>
      </c>
      <c r="M373" s="29" t="str">
        <f t="shared" si="197"/>
        <v>0</v>
      </c>
      <c r="N373" s="61">
        <v>0</v>
      </c>
      <c r="O373" s="62">
        <f t="shared" si="198"/>
        <v>0</v>
      </c>
      <c r="P373" s="63">
        <f>VLOOKUP($C373,Prices!$A$3:$R$1996,MATCH('2) Order Form'!P$8,Prices!$A$2:$R$2,0),FALSE)</f>
        <v>50</v>
      </c>
      <c r="Q373" s="64">
        <f>VLOOKUP($C373,Prices!$A$3:$R$1996,MATCH('2) Order Form'!Q$8,Prices!$A$2:$R$2,0),FALSE)</f>
        <v>99</v>
      </c>
      <c r="R373" s="65">
        <f t="shared" si="199"/>
        <v>0</v>
      </c>
      <c r="S373" s="66">
        <f t="shared" si="200"/>
        <v>0</v>
      </c>
      <c r="T373" s="64">
        <f t="shared" si="201"/>
        <v>0</v>
      </c>
      <c r="U373" s="97"/>
      <c r="V373" s="28">
        <v>7048652821553</v>
      </c>
      <c r="W373" s="25"/>
      <c r="X373" s="94">
        <f t="shared" si="164"/>
        <v>0</v>
      </c>
      <c r="Y373" s="70">
        <f t="shared" ca="1" si="165"/>
        <v>0</v>
      </c>
      <c r="Z373" s="70">
        <f t="shared" ca="1" si="166"/>
        <v>58</v>
      </c>
      <c r="AA373" s="70">
        <f t="shared" ca="1" si="167"/>
        <v>1</v>
      </c>
      <c r="AB373" s="70">
        <f t="shared" ca="1" si="168"/>
        <v>1</v>
      </c>
      <c r="AC373" s="91" t="str">
        <f t="shared" si="169"/>
        <v>835017RIG Topaz/Matte Black/Black</v>
      </c>
      <c r="AD373" s="91" t="str">
        <f t="shared" si="170"/>
        <v>835017-OS</v>
      </c>
      <c r="AE373" s="71" t="str">
        <f>INDEX(ATS!$B:$V,MATCH('2) Order Form'!$V373,ATS!$U:$U,0),7)</f>
        <v>Active</v>
      </c>
    </row>
    <row r="374" spans="1:31" ht="16.5" customHeight="1">
      <c r="A374" s="5">
        <v>3</v>
      </c>
      <c r="B374" s="5" t="s">
        <v>78</v>
      </c>
      <c r="C374" s="5">
        <f>INDEX(ATS!$B:$V,MATCH('2) Order Form'!$V374,ATS!$U:$U,0),1)</f>
        <v>835017</v>
      </c>
      <c r="D374" s="5" t="str">
        <f>INDEX(ATS!$B:$V,MATCH('2) Order Form'!$V374,ATS!$U:$U,0),2)</f>
        <v>Ripley RIG Reflect JR</v>
      </c>
      <c r="E374" s="16" t="str">
        <f>INDEX(ATS!$B:$V,MATCH('2) Order Form'!$V374,ATS!$U:$U,0),4)</f>
        <v>150101-OS</v>
      </c>
      <c r="F374" s="16" t="str">
        <f>INDEX(ATS!$B:$V,MATCH('2) Order Form'!$V374,ATS!$U:$U,0),5)</f>
        <v>RIG Bixbite/Matte Black/Black</v>
      </c>
      <c r="G374" s="43" t="str">
        <f>INDEX(ATS!$B:$V,MATCH('2) Order Form'!$V374,ATS!$U:$U,0),6)</f>
        <v>OS</v>
      </c>
      <c r="H374" s="43">
        <f>IFERROR(VLOOKUP(C374,EAN!$K:$O,5,FALSE),0)</f>
        <v>1</v>
      </c>
      <c r="I374" s="59">
        <v>0</v>
      </c>
      <c r="J374" s="60">
        <f>IFERROR(VLOOKUP(V374,ATS!$U:$V,2,FALSE),0)</f>
        <v>0</v>
      </c>
      <c r="K374" s="29" t="str">
        <f t="shared" si="196"/>
        <v>0</v>
      </c>
      <c r="L374" s="29">
        <f>IFERROR(VLOOKUP(V374,ATS!$U:$W,3,FALSE),0)</f>
        <v>0</v>
      </c>
      <c r="M374" s="29" t="str">
        <f t="shared" si="197"/>
        <v>0</v>
      </c>
      <c r="N374" s="61">
        <v>0</v>
      </c>
      <c r="O374" s="62">
        <f t="shared" si="198"/>
        <v>0</v>
      </c>
      <c r="P374" s="63">
        <f>VLOOKUP($C374,Prices!$A$3:$R$1996,MATCH('2) Order Form'!P$8,Prices!$A$2:$R$2,0),FALSE)</f>
        <v>50</v>
      </c>
      <c r="Q374" s="64">
        <f>VLOOKUP($C374,Prices!$A$3:$R$1996,MATCH('2) Order Form'!Q$8,Prices!$A$2:$R$2,0),FALSE)</f>
        <v>99</v>
      </c>
      <c r="R374" s="65">
        <f t="shared" si="199"/>
        <v>0</v>
      </c>
      <c r="S374" s="66">
        <f t="shared" si="200"/>
        <v>0</v>
      </c>
      <c r="T374" s="64">
        <f t="shared" si="201"/>
        <v>0</v>
      </c>
      <c r="U374" s="97"/>
      <c r="V374" s="28">
        <v>7048652965837</v>
      </c>
      <c r="W374" s="25"/>
      <c r="X374" s="94">
        <f t="shared" si="164"/>
        <v>0</v>
      </c>
      <c r="Y374" s="70">
        <f t="shared" ca="1" si="165"/>
        <v>0</v>
      </c>
      <c r="Z374" s="70">
        <f t="shared" ca="1" si="166"/>
        <v>58</v>
      </c>
      <c r="AA374" s="70">
        <f t="shared" ca="1" si="167"/>
        <v>0</v>
      </c>
      <c r="AB374" s="70">
        <f t="shared" ca="1" si="168"/>
        <v>1</v>
      </c>
      <c r="AC374" s="91" t="str">
        <f t="shared" si="169"/>
        <v>835017RIG Bixbite/Matte Black/Black</v>
      </c>
      <c r="AD374" s="91" t="str">
        <f t="shared" si="170"/>
        <v>835017-OS</v>
      </c>
      <c r="AE374" s="71" t="str">
        <f>INDEX(ATS!$B:$V,MATCH('2) Order Form'!$V374,ATS!$U:$U,0),7)</f>
        <v>Active</v>
      </c>
    </row>
    <row r="375" spans="1:31" ht="16.5" customHeight="1">
      <c r="A375" s="5">
        <v>3</v>
      </c>
      <c r="B375" s="5" t="s">
        <v>78</v>
      </c>
      <c r="C375" s="5">
        <f>INDEX(ATS!$B:$V,MATCH('2) Order Form'!$V375,ATS!$U:$U,0),1)</f>
        <v>835017</v>
      </c>
      <c r="D375" s="5" t="str">
        <f>INDEX(ATS!$B:$V,MATCH('2) Order Form'!$V375,ATS!$U:$U,0),2)</f>
        <v>Ripley RIG Reflect JR</v>
      </c>
      <c r="E375" s="16" t="str">
        <f>INDEX(ATS!$B:$V,MATCH('2) Order Form'!$V375,ATS!$U:$U,0),4)</f>
        <v>180101-OS</v>
      </c>
      <c r="F375" s="16" t="str">
        <f>INDEX(ATS!$B:$V,MATCH('2) Order Form'!$V375,ATS!$U:$U,0),5)</f>
        <v>RIG Light Amethyst/Matte Black/Black</v>
      </c>
      <c r="G375" s="43" t="str">
        <f>INDEX(ATS!$B:$V,MATCH('2) Order Form'!$V375,ATS!$U:$U,0),6)</f>
        <v>OS</v>
      </c>
      <c r="H375" s="43">
        <f>IFERROR(VLOOKUP(C375,EAN!$K:$O,5,FALSE),0)</f>
        <v>1</v>
      </c>
      <c r="I375" s="59">
        <v>0</v>
      </c>
      <c r="J375" s="60">
        <f>IFERROR(VLOOKUP(V375,ATS!$U:$V,2,FALSE),0)</f>
        <v>0</v>
      </c>
      <c r="K375" s="29" t="str">
        <f t="shared" si="196"/>
        <v>0</v>
      </c>
      <c r="L375" s="29">
        <f>IFERROR(VLOOKUP(V375,ATS!$U:$W,3,FALSE),0)</f>
        <v>0</v>
      </c>
      <c r="M375" s="29" t="str">
        <f t="shared" si="197"/>
        <v>0</v>
      </c>
      <c r="N375" s="61">
        <v>0</v>
      </c>
      <c r="O375" s="62">
        <f t="shared" si="198"/>
        <v>0</v>
      </c>
      <c r="P375" s="63">
        <f>VLOOKUP($C375,Prices!$A$3:$R$1996,MATCH('2) Order Form'!P$8,Prices!$A$2:$R$2,0),FALSE)</f>
        <v>50</v>
      </c>
      <c r="Q375" s="64">
        <f>VLOOKUP($C375,Prices!$A$3:$R$1996,MATCH('2) Order Form'!Q$8,Prices!$A$2:$R$2,0),FALSE)</f>
        <v>99</v>
      </c>
      <c r="R375" s="65">
        <f t="shared" si="199"/>
        <v>0</v>
      </c>
      <c r="S375" s="66">
        <f t="shared" si="200"/>
        <v>0</v>
      </c>
      <c r="T375" s="64">
        <f t="shared" si="201"/>
        <v>0</v>
      </c>
      <c r="U375" s="97"/>
      <c r="V375" s="28">
        <v>7048652965844</v>
      </c>
      <c r="W375" s="25"/>
      <c r="X375" s="94">
        <f t="shared" si="164"/>
        <v>0</v>
      </c>
      <c r="Y375" s="70">
        <f t="shared" ca="1" si="165"/>
        <v>0</v>
      </c>
      <c r="Z375" s="70">
        <f t="shared" ca="1" si="166"/>
        <v>58</v>
      </c>
      <c r="AA375" s="70">
        <f t="shared" ca="1" si="167"/>
        <v>0</v>
      </c>
      <c r="AB375" s="70">
        <f t="shared" ca="1" si="168"/>
        <v>1</v>
      </c>
      <c r="AC375" s="91" t="str">
        <f t="shared" si="169"/>
        <v>835017RIG Light Amethyst/Matte Black/Black</v>
      </c>
      <c r="AD375" s="91" t="str">
        <f t="shared" si="170"/>
        <v>835017-OS</v>
      </c>
      <c r="AE375" s="71" t="str">
        <f>INDEX(ATS!$B:$V,MATCH('2) Order Form'!$V375,ATS!$U:$U,0),7)</f>
        <v>Active</v>
      </c>
    </row>
    <row r="376" spans="1:31" ht="16.5" customHeight="1">
      <c r="A376" s="5">
        <v>3</v>
      </c>
      <c r="B376" s="5" t="s">
        <v>78</v>
      </c>
      <c r="C376" s="5">
        <f>INDEX(ATS!$B:$V,MATCH('2) Order Form'!$V376,ATS!$U:$U,0),1)</f>
        <v>835017</v>
      </c>
      <c r="D376" s="5" t="str">
        <f>INDEX(ATS!$B:$V,MATCH('2) Order Form'!$V376,ATS!$U:$U,0),2)</f>
        <v>Ripley RIG Reflect JR</v>
      </c>
      <c r="E376" s="16" t="str">
        <f>INDEX(ATS!$B:$V,MATCH('2) Order Form'!$V376,ATS!$U:$U,0),4)</f>
        <v>206755-OS</v>
      </c>
      <c r="F376" s="16" t="str">
        <f>INDEX(ATS!$B:$V,MATCH('2) Order Form'!$V376,ATS!$U:$U,0),5)</f>
        <v>RIG Obsidian/Woodland/Wood Fade</v>
      </c>
      <c r="G376" s="43" t="str">
        <f>INDEX(ATS!$B:$V,MATCH('2) Order Form'!$V376,ATS!$U:$U,0),6)</f>
        <v>OS</v>
      </c>
      <c r="H376" s="43">
        <f>IFERROR(VLOOKUP(C376,EAN!$K:$O,5,FALSE),0)</f>
        <v>1</v>
      </c>
      <c r="I376" s="59">
        <v>0</v>
      </c>
      <c r="J376" s="60">
        <f>IFERROR(VLOOKUP(V376,ATS!$U:$V,2,FALSE),0)</f>
        <v>3</v>
      </c>
      <c r="K376" s="29">
        <f t="shared" si="196"/>
        <v>3</v>
      </c>
      <c r="L376" s="29">
        <f>IFERROR(VLOOKUP(V376,ATS!$U:$W,3,FALSE),0)</f>
        <v>3</v>
      </c>
      <c r="M376" s="29">
        <f t="shared" si="197"/>
        <v>3</v>
      </c>
      <c r="N376" s="61">
        <v>0</v>
      </c>
      <c r="O376" s="62">
        <f t="shared" si="198"/>
        <v>0</v>
      </c>
      <c r="P376" s="63">
        <f>VLOOKUP($C376,Prices!$A$3:$R$1996,MATCH('2) Order Form'!P$8,Prices!$A$2:$R$2,0),FALSE)</f>
        <v>50</v>
      </c>
      <c r="Q376" s="64">
        <f>VLOOKUP($C376,Prices!$A$3:$R$1996,MATCH('2) Order Form'!Q$8,Prices!$A$2:$R$2,0),FALSE)</f>
        <v>99</v>
      </c>
      <c r="R376" s="65">
        <f t="shared" si="199"/>
        <v>0</v>
      </c>
      <c r="S376" s="66">
        <f t="shared" si="200"/>
        <v>0</v>
      </c>
      <c r="T376" s="64">
        <f t="shared" si="201"/>
        <v>0</v>
      </c>
      <c r="U376" s="97"/>
      <c r="V376" s="28">
        <v>7048652965851</v>
      </c>
      <c r="W376" s="25"/>
      <c r="X376" s="94">
        <f t="shared" si="164"/>
        <v>0</v>
      </c>
      <c r="Y376" s="70">
        <f t="shared" ca="1" si="165"/>
        <v>0</v>
      </c>
      <c r="Z376" s="70">
        <f t="shared" ca="1" si="166"/>
        <v>58</v>
      </c>
      <c r="AA376" s="70">
        <f t="shared" ca="1" si="167"/>
        <v>0</v>
      </c>
      <c r="AB376" s="70">
        <f t="shared" ca="1" si="168"/>
        <v>1</v>
      </c>
      <c r="AC376" s="91" t="str">
        <f t="shared" si="169"/>
        <v>835017RIG Obsidian/Woodland/Wood Fade</v>
      </c>
      <c r="AD376" s="91" t="str">
        <f t="shared" si="170"/>
        <v>835017-OS</v>
      </c>
      <c r="AE376" s="71" t="str">
        <f>INDEX(ATS!$B:$V,MATCH('2) Order Form'!$V376,ATS!$U:$U,0),7)</f>
        <v>Stock</v>
      </c>
    </row>
    <row r="377" spans="1:31" ht="16.5" customHeight="1">
      <c r="A377" s="5">
        <v>3</v>
      </c>
      <c r="B377" s="5" t="s">
        <v>78</v>
      </c>
      <c r="C377" s="5">
        <f>INDEX(ATS!$B:$V,MATCH('2) Order Form'!$V377,ATS!$U:$U,0),1)</f>
        <v>835018</v>
      </c>
      <c r="D377" s="5" t="str">
        <f>INDEX(ATS!$B:$V,MATCH('2) Order Form'!$V377,ATS!$U:$U,0),2)</f>
        <v>Ripley JR</v>
      </c>
      <c r="E377" s="16" t="str">
        <f>INDEX(ATS!$B:$V,MATCH('2) Order Form'!$V377,ATS!$U:$U,0),4)</f>
        <v>093152-OS</v>
      </c>
      <c r="F377" s="16" t="str">
        <f>INDEX(ATS!$B:$V,MATCH('2) Order Form'!$V377,ATS!$U:$U,0),5)</f>
        <v>Obsidian Black/Rose Gold/Black Rose</v>
      </c>
      <c r="G377" s="43" t="str">
        <f>INDEX(ATS!$B:$V,MATCH('2) Order Form'!$V377,ATS!$U:$U,0),6)</f>
        <v>OS</v>
      </c>
      <c r="H377" s="43">
        <f>IFERROR(VLOOKUP(C377,EAN!$K:$O,5,FALSE),0)</f>
        <v>1</v>
      </c>
      <c r="I377" s="59">
        <v>0</v>
      </c>
      <c r="J377" s="60">
        <f>IFERROR(VLOOKUP(V377,ATS!$U:$V,2,FALSE),0)</f>
        <v>193</v>
      </c>
      <c r="K377" s="29" t="str">
        <f t="shared" si="196"/>
        <v>50+</v>
      </c>
      <c r="L377" s="29">
        <f>IFERROR(VLOOKUP(V377,ATS!$U:$W,3,FALSE),0)</f>
        <v>193</v>
      </c>
      <c r="M377" s="29" t="str">
        <f t="shared" si="197"/>
        <v>50+</v>
      </c>
      <c r="N377" s="61">
        <v>0</v>
      </c>
      <c r="O377" s="62">
        <f t="shared" si="198"/>
        <v>0</v>
      </c>
      <c r="P377" s="63">
        <f>VLOOKUP($C377,Prices!$A$3:$R$1996,MATCH('2) Order Form'!P$8,Prices!$A$2:$R$2,0),FALSE)</f>
        <v>45</v>
      </c>
      <c r="Q377" s="64">
        <f>VLOOKUP($C377,Prices!$A$3:$R$1996,MATCH('2) Order Form'!Q$8,Prices!$A$2:$R$2,0),FALSE)</f>
        <v>89</v>
      </c>
      <c r="R377" s="65">
        <f t="shared" si="199"/>
        <v>0</v>
      </c>
      <c r="S377" s="66">
        <f t="shared" si="200"/>
        <v>0</v>
      </c>
      <c r="T377" s="64">
        <f t="shared" si="201"/>
        <v>0</v>
      </c>
      <c r="U377" s="97"/>
      <c r="V377" s="28">
        <v>7048652821584</v>
      </c>
      <c r="W377" s="25"/>
      <c r="X377" s="94">
        <f t="shared" si="164"/>
        <v>0</v>
      </c>
      <c r="Y377" s="70">
        <f t="shared" ca="1" si="165"/>
        <v>0</v>
      </c>
      <c r="Z377" s="70">
        <f t="shared" ca="1" si="166"/>
        <v>59</v>
      </c>
      <c r="AA377" s="70">
        <f t="shared" ca="1" si="167"/>
        <v>1</v>
      </c>
      <c r="AB377" s="70">
        <f t="shared" ca="1" si="168"/>
        <v>1</v>
      </c>
      <c r="AC377" s="91" t="str">
        <f t="shared" si="169"/>
        <v>835018Obsidian Black/Rose Gold/Black Rose</v>
      </c>
      <c r="AD377" s="91" t="str">
        <f t="shared" si="170"/>
        <v>835018-OS</v>
      </c>
      <c r="AE377" s="71" t="str">
        <f>INDEX(ATS!$B:$V,MATCH('2) Order Form'!$V377,ATS!$U:$U,0),7)</f>
        <v>Active</v>
      </c>
    </row>
    <row r="378" spans="1:31" ht="16.5" customHeight="1">
      <c r="A378" s="5">
        <v>3</v>
      </c>
      <c r="B378" s="5" t="s">
        <v>78</v>
      </c>
      <c r="C378" s="5">
        <f>INDEX(ATS!$B:$V,MATCH('2) Order Form'!$V378,ATS!$U:$U,0),1)</f>
        <v>835018</v>
      </c>
      <c r="D378" s="5" t="str">
        <f>INDEX(ATS!$B:$V,MATCH('2) Order Form'!$V378,ATS!$U:$U,0),2)</f>
        <v>Ripley JR</v>
      </c>
      <c r="E378" s="16" t="str">
        <f>INDEX(ATS!$B:$V,MATCH('2) Order Form'!$V378,ATS!$U:$U,0),4)</f>
        <v>098270-OS</v>
      </c>
      <c r="F378" s="16" t="str">
        <f>INDEX(ATS!$B:$V,MATCH('2) Order Form'!$V378,ATS!$U:$U,0),5)</f>
        <v>Obsidian Black/Crystal Glacier/Glacier Peaks</v>
      </c>
      <c r="G378" s="43" t="str">
        <f>INDEX(ATS!$B:$V,MATCH('2) Order Form'!$V378,ATS!$U:$U,0),6)</f>
        <v>OS</v>
      </c>
      <c r="H378" s="43">
        <f>IFERROR(VLOOKUP(C378,EAN!$K:$O,5,FALSE),0)</f>
        <v>1</v>
      </c>
      <c r="I378" s="59">
        <v>0</v>
      </c>
      <c r="J378" s="60">
        <f>IFERROR(VLOOKUP(V378,ATS!$U:$V,2,FALSE),0)</f>
        <v>56</v>
      </c>
      <c r="K378" s="29" t="str">
        <f t="shared" si="196"/>
        <v>50+</v>
      </c>
      <c r="L378" s="29">
        <f>IFERROR(VLOOKUP(V378,ATS!$U:$W,3,FALSE),0)</f>
        <v>56</v>
      </c>
      <c r="M378" s="29" t="str">
        <f t="shared" si="197"/>
        <v>50+</v>
      </c>
      <c r="N378" s="61">
        <v>0</v>
      </c>
      <c r="O378" s="62">
        <f t="shared" si="198"/>
        <v>0</v>
      </c>
      <c r="P378" s="63">
        <f>VLOOKUP($C378,Prices!$A$3:$R$1996,MATCH('2) Order Form'!P$8,Prices!$A$2:$R$2,0),FALSE)</f>
        <v>45</v>
      </c>
      <c r="Q378" s="64">
        <f>VLOOKUP($C378,Prices!$A$3:$R$1996,MATCH('2) Order Form'!Q$8,Prices!$A$2:$R$2,0),FALSE)</f>
        <v>89</v>
      </c>
      <c r="R378" s="65">
        <f t="shared" si="199"/>
        <v>0</v>
      </c>
      <c r="S378" s="66">
        <f t="shared" si="200"/>
        <v>0</v>
      </c>
      <c r="T378" s="64">
        <f t="shared" si="201"/>
        <v>0</v>
      </c>
      <c r="U378" s="97"/>
      <c r="V378" s="28">
        <v>7048652965868</v>
      </c>
      <c r="W378" s="25"/>
      <c r="X378" s="94">
        <f t="shared" si="164"/>
        <v>0</v>
      </c>
      <c r="Y378" s="70">
        <f t="shared" ca="1" si="165"/>
        <v>0</v>
      </c>
      <c r="Z378" s="70">
        <f t="shared" ca="1" si="166"/>
        <v>59</v>
      </c>
      <c r="AA378" s="70">
        <f t="shared" ca="1" si="167"/>
        <v>0</v>
      </c>
      <c r="AB378" s="70">
        <f t="shared" ca="1" si="168"/>
        <v>1</v>
      </c>
      <c r="AC378" s="91" t="str">
        <f t="shared" si="169"/>
        <v>835018Obsidian Black/Crystal Glacier/Glacier Peaks</v>
      </c>
      <c r="AD378" s="91" t="str">
        <f t="shared" si="170"/>
        <v>835018-OS</v>
      </c>
      <c r="AE378" s="71" t="str">
        <f>INDEX(ATS!$B:$V,MATCH('2) Order Form'!$V378,ATS!$U:$U,0),7)</f>
        <v>Stock</v>
      </c>
    </row>
    <row r="379" spans="1:31" ht="16.5" customHeight="1">
      <c r="A379" s="5">
        <v>3</v>
      </c>
      <c r="B379" s="5" t="s">
        <v>78</v>
      </c>
      <c r="C379" s="5">
        <f>INDEX(ATS!$B:$V,MATCH('2) Order Form'!$V379,ATS!$U:$U,0),1)</f>
        <v>835018</v>
      </c>
      <c r="D379" s="5" t="str">
        <f>INDEX(ATS!$B:$V,MATCH('2) Order Form'!$V379,ATS!$U:$U,0),2)</f>
        <v>Ripley JR</v>
      </c>
      <c r="E379" s="16" t="str">
        <f>INDEX(ATS!$B:$V,MATCH('2) Order Form'!$V379,ATS!$U:$U,0),4)</f>
        <v>121003-OS</v>
      </c>
      <c r="F379" s="16" t="str">
        <f>INDEX(ATS!$B:$V,MATCH('2) Order Form'!$V379,ATS!$U:$U,0),5)</f>
        <v xml:space="preserve">Orange/Satin White/White </v>
      </c>
      <c r="G379" s="43" t="str">
        <f>INDEX(ATS!$B:$V,MATCH('2) Order Form'!$V379,ATS!$U:$U,0),6)</f>
        <v>OS</v>
      </c>
      <c r="H379" s="43">
        <f>IFERROR(VLOOKUP(C379,EAN!$K:$O,5,FALSE),0)</f>
        <v>1</v>
      </c>
      <c r="I379" s="59">
        <v>0</v>
      </c>
      <c r="J379" s="60">
        <f>IFERROR(VLOOKUP(V379,ATS!$U:$V,2,FALSE),0)</f>
        <v>72</v>
      </c>
      <c r="K379" s="29" t="str">
        <f t="shared" si="196"/>
        <v>50+</v>
      </c>
      <c r="L379" s="29">
        <f>IFERROR(VLOOKUP(V379,ATS!$U:$W,3,FALSE),0)</f>
        <v>72</v>
      </c>
      <c r="M379" s="29" t="str">
        <f t="shared" si="197"/>
        <v>50+</v>
      </c>
      <c r="N379" s="61">
        <v>0</v>
      </c>
      <c r="O379" s="62">
        <f t="shared" si="198"/>
        <v>0</v>
      </c>
      <c r="P379" s="63">
        <f>VLOOKUP($C379,Prices!$A$3:$R$1996,MATCH('2) Order Form'!P$8,Prices!$A$2:$R$2,0),FALSE)</f>
        <v>45</v>
      </c>
      <c r="Q379" s="64">
        <f>VLOOKUP($C379,Prices!$A$3:$R$1996,MATCH('2) Order Form'!Q$8,Prices!$A$2:$R$2,0),FALSE)</f>
        <v>89</v>
      </c>
      <c r="R379" s="65">
        <f t="shared" si="199"/>
        <v>0</v>
      </c>
      <c r="S379" s="66">
        <f t="shared" si="200"/>
        <v>0</v>
      </c>
      <c r="T379" s="64">
        <f t="shared" si="201"/>
        <v>0</v>
      </c>
      <c r="U379" s="97"/>
      <c r="V379" s="28">
        <v>7048652821591</v>
      </c>
      <c r="W379" s="25"/>
      <c r="X379" s="94">
        <f t="shared" si="164"/>
        <v>0</v>
      </c>
      <c r="Y379" s="70">
        <f t="shared" ca="1" si="165"/>
        <v>0</v>
      </c>
      <c r="Z379" s="70">
        <f t="shared" ca="1" si="166"/>
        <v>59</v>
      </c>
      <c r="AA379" s="70">
        <f t="shared" ca="1" si="167"/>
        <v>0</v>
      </c>
      <c r="AB379" s="70">
        <f t="shared" ca="1" si="168"/>
        <v>1</v>
      </c>
      <c r="AC379" s="91" t="str">
        <f t="shared" si="169"/>
        <v xml:space="preserve">835018Orange/Satin White/White </v>
      </c>
      <c r="AD379" s="91" t="str">
        <f t="shared" si="170"/>
        <v>835018-OS</v>
      </c>
      <c r="AE379" s="71" t="str">
        <f>INDEX(ATS!$B:$V,MATCH('2) Order Form'!$V379,ATS!$U:$U,0),7)</f>
        <v>Active</v>
      </c>
    </row>
    <row r="380" spans="1:31" ht="16.5" customHeight="1">
      <c r="A380" s="5">
        <v>3</v>
      </c>
      <c r="B380" s="5" t="s">
        <v>78</v>
      </c>
      <c r="C380" s="5">
        <f>INDEX(ATS!$B:$V,MATCH('2) Order Form'!$V380,ATS!$U:$U,0),1)</f>
        <v>835018</v>
      </c>
      <c r="D380" s="5" t="str">
        <f>INDEX(ATS!$B:$V,MATCH('2) Order Form'!$V380,ATS!$U:$U,0),2)</f>
        <v>Ripley JR</v>
      </c>
      <c r="E380" s="16" t="str">
        <f>INDEX(ATS!$B:$V,MATCH('2) Order Form'!$V380,ATS!$U:$U,0),4)</f>
        <v>127850-OS</v>
      </c>
      <c r="F380" s="16" t="str">
        <f>INDEX(ATS!$B:$V,MATCH('2) Order Form'!$V380,ATS!$U:$U,0),5)</f>
        <v>Orange/Blue Metallic/Navy</v>
      </c>
      <c r="G380" s="43" t="str">
        <f>INDEX(ATS!$B:$V,MATCH('2) Order Form'!$V380,ATS!$U:$U,0),6)</f>
        <v>OS</v>
      </c>
      <c r="H380" s="43">
        <f>IFERROR(VLOOKUP(C380,EAN!$K:$O,5,FALSE),0)</f>
        <v>1</v>
      </c>
      <c r="I380" s="59">
        <v>0</v>
      </c>
      <c r="J380" s="60">
        <f>IFERROR(VLOOKUP(V380,ATS!$U:$V,2,FALSE),0)</f>
        <v>170</v>
      </c>
      <c r="K380" s="29" t="str">
        <f t="shared" si="196"/>
        <v>50+</v>
      </c>
      <c r="L380" s="29">
        <f>IFERROR(VLOOKUP(V380,ATS!$U:$W,3,FALSE),0)</f>
        <v>170</v>
      </c>
      <c r="M380" s="29" t="str">
        <f t="shared" si="197"/>
        <v>50+</v>
      </c>
      <c r="N380" s="61">
        <v>0</v>
      </c>
      <c r="O380" s="62">
        <f t="shared" si="198"/>
        <v>0</v>
      </c>
      <c r="P380" s="63">
        <f>VLOOKUP($C380,Prices!$A$3:$R$1996,MATCH('2) Order Form'!P$8,Prices!$A$2:$R$2,0),FALSE)</f>
        <v>45</v>
      </c>
      <c r="Q380" s="64">
        <f>VLOOKUP($C380,Prices!$A$3:$R$1996,MATCH('2) Order Form'!Q$8,Prices!$A$2:$R$2,0),FALSE)</f>
        <v>89</v>
      </c>
      <c r="R380" s="65">
        <f t="shared" si="199"/>
        <v>0</v>
      </c>
      <c r="S380" s="66">
        <f t="shared" si="200"/>
        <v>0</v>
      </c>
      <c r="T380" s="64">
        <f t="shared" si="201"/>
        <v>0</v>
      </c>
      <c r="U380" s="97"/>
      <c r="V380" s="28">
        <v>7048652821607</v>
      </c>
      <c r="W380" s="25"/>
      <c r="X380" s="94">
        <f t="shared" si="164"/>
        <v>0</v>
      </c>
      <c r="Y380" s="70">
        <f t="shared" ca="1" si="165"/>
        <v>0</v>
      </c>
      <c r="Z380" s="70">
        <f t="shared" ca="1" si="166"/>
        <v>59</v>
      </c>
      <c r="AA380" s="70">
        <f t="shared" ca="1" si="167"/>
        <v>0</v>
      </c>
      <c r="AB380" s="70">
        <f t="shared" ca="1" si="168"/>
        <v>1</v>
      </c>
      <c r="AC380" s="91" t="str">
        <f t="shared" si="169"/>
        <v>835018Orange/Blue Metallic/Navy</v>
      </c>
      <c r="AD380" s="91" t="str">
        <f t="shared" si="170"/>
        <v>835018-OS</v>
      </c>
      <c r="AE380" s="71" t="str">
        <f>INDEX(ATS!$B:$V,MATCH('2) Order Form'!$V380,ATS!$U:$U,0),7)</f>
        <v>Stock</v>
      </c>
    </row>
    <row r="381" spans="1:31" ht="16.5" customHeight="1">
      <c r="A381" s="103" t="s">
        <v>2501</v>
      </c>
      <c r="B381" s="103" t="s">
        <v>78</v>
      </c>
      <c r="C381" s="103">
        <f>INDEX(ATS!$B:$V,MATCH('2) Order Form'!$V381,ATS!$U:$U,0),1)</f>
        <v>852128</v>
      </c>
      <c r="D381" s="103" t="str">
        <f>INDEX(ATS!$B:$V,MATCH('2) Order Form'!$V381,ATS!$U:$U,0),2)</f>
        <v>Interstellar RIG Reflect (Low Bridge)</v>
      </c>
      <c r="E381" s="105" t="str">
        <f>INDEX(ATS!$B:$V,MATCH('2) Order Form'!$V381,ATS!$U:$U,0),4)</f>
        <v>180101-OS</v>
      </c>
      <c r="F381" s="105" t="str">
        <f>INDEX(ATS!$B:$V,MATCH('2) Order Form'!$V381,ATS!$U:$U,0),5)</f>
        <v>RIG Light Amethyst/Matte Black/Black</v>
      </c>
      <c r="G381" s="106" t="str">
        <f>INDEX(ATS!$B:$V,MATCH('2) Order Form'!$V381,ATS!$U:$U,0),6)</f>
        <v>OS</v>
      </c>
      <c r="H381" s="43">
        <f>IFERROR(VLOOKUP(C381,EAN!$K:$O,5,FALSE),0)</f>
        <v>1</v>
      </c>
      <c r="I381" s="59">
        <v>0</v>
      </c>
      <c r="J381" s="107">
        <f>IFERROR(VLOOKUP(V381,ATS!$U:$V,2,FALSE),0)</f>
        <v>1</v>
      </c>
      <c r="K381" s="108">
        <f t="shared" si="196"/>
        <v>1</v>
      </c>
      <c r="L381" s="108">
        <f>IFERROR(VLOOKUP(V381,ATS!$U:$W,3,FALSE),0)</f>
        <v>1</v>
      </c>
      <c r="M381" s="108">
        <f t="shared" si="197"/>
        <v>1</v>
      </c>
      <c r="N381" s="61">
        <v>0</v>
      </c>
      <c r="O381" s="109">
        <f t="shared" si="198"/>
        <v>0</v>
      </c>
      <c r="P381" s="110">
        <f>VLOOKUP($C381,Prices!$A$3:$R$1996,MATCH('2) Order Form'!P$8,Prices!$A$2:$R$2,0),FALSE)</f>
        <v>125</v>
      </c>
      <c r="Q381" s="111">
        <f>VLOOKUP($C381,Prices!$A$3:$R$1996,MATCH('2) Order Form'!Q$8,Prices!$A$2:$R$2,0),FALSE)</f>
        <v>249</v>
      </c>
      <c r="R381" s="112">
        <f t="shared" si="199"/>
        <v>0</v>
      </c>
      <c r="S381" s="113">
        <f t="shared" si="200"/>
        <v>0</v>
      </c>
      <c r="T381" s="111">
        <f t="shared" si="201"/>
        <v>0</v>
      </c>
      <c r="U381" s="114"/>
      <c r="V381" s="115">
        <v>7048652967497</v>
      </c>
      <c r="W381" s="104"/>
      <c r="X381" s="94">
        <f t="shared" si="164"/>
        <v>0</v>
      </c>
      <c r="Y381" s="70">
        <f t="shared" ca="1" si="165"/>
        <v>1</v>
      </c>
      <c r="Z381" s="70">
        <f t="shared" ca="1" si="166"/>
        <v>60</v>
      </c>
      <c r="AA381" s="70">
        <f t="shared" ca="1" si="167"/>
        <v>1</v>
      </c>
      <c r="AB381" s="70">
        <f t="shared" ca="1" si="168"/>
        <v>1</v>
      </c>
      <c r="AC381" s="91" t="str">
        <f t="shared" si="169"/>
        <v>852128RIG Light Amethyst/Matte Black/Black</v>
      </c>
      <c r="AD381" s="91" t="str">
        <f t="shared" si="170"/>
        <v>852128-OS</v>
      </c>
      <c r="AE381" s="71" t="str">
        <f>INDEX(ATS!$B:$V,MATCH('2) Order Form'!$V381,ATS!$U:$U,0),7)</f>
        <v>Stock</v>
      </c>
    </row>
    <row r="382" spans="1:31" ht="16.5" customHeight="1">
      <c r="A382" s="103" t="s">
        <v>2501</v>
      </c>
      <c r="B382" s="103" t="s">
        <v>78</v>
      </c>
      <c r="C382" s="103">
        <f>INDEX(ATS!$B:$V,MATCH('2) Order Form'!$V382,ATS!$U:$U,0),1)</f>
        <v>852130</v>
      </c>
      <c r="D382" s="103" t="str">
        <f>INDEX(ATS!$B:$V,MATCH('2) Order Form'!$V382,ATS!$U:$U,0),2)</f>
        <v>Interstellar RIG Reflect BLI(Low Bridge)</v>
      </c>
      <c r="E382" s="105" t="str">
        <f>INDEX(ATS!$B:$V,MATCH('2) Order Form'!$V382,ATS!$U:$U,0),4)</f>
        <v>500101-OS</v>
      </c>
      <c r="F382" s="105" t="str">
        <f>INDEX(ATS!$B:$V,MATCH('2) Order Form'!$V382,ATS!$U:$U,0),5)</f>
        <v>RIG Topaz+RIG L Amethyst/Matte Black/Black</v>
      </c>
      <c r="G382" s="106" t="str">
        <f>INDEX(ATS!$B:$V,MATCH('2) Order Form'!$V382,ATS!$U:$U,0),6)</f>
        <v>OS</v>
      </c>
      <c r="H382" s="43">
        <f>IFERROR(VLOOKUP(C382,EAN!$K:$O,5,FALSE),0)</f>
        <v>1</v>
      </c>
      <c r="I382" s="59">
        <v>0</v>
      </c>
      <c r="J382" s="107">
        <f>IFERROR(VLOOKUP(V382,ATS!$U:$V,2,FALSE),0)</f>
        <v>0</v>
      </c>
      <c r="K382" s="108" t="str">
        <f t="shared" si="196"/>
        <v>0</v>
      </c>
      <c r="L382" s="108">
        <f>IFERROR(VLOOKUP(V382,ATS!$U:$W,3,FALSE),0)</f>
        <v>0</v>
      </c>
      <c r="M382" s="108" t="str">
        <f t="shared" si="197"/>
        <v>0</v>
      </c>
      <c r="N382" s="61">
        <v>0</v>
      </c>
      <c r="O382" s="109">
        <f t="shared" si="198"/>
        <v>0</v>
      </c>
      <c r="P382" s="110">
        <f>VLOOKUP($C382,Prices!$A$3:$R$1996,MATCH('2) Order Form'!P$8,Prices!$A$2:$R$2,0),FALSE)</f>
        <v>160</v>
      </c>
      <c r="Q382" s="111">
        <f>VLOOKUP($C382,Prices!$A$3:$R$1996,MATCH('2) Order Form'!Q$8,Prices!$A$2:$R$2,0),FALSE)</f>
        <v>319</v>
      </c>
      <c r="R382" s="112">
        <f t="shared" si="199"/>
        <v>0</v>
      </c>
      <c r="S382" s="113">
        <f t="shared" si="200"/>
        <v>0</v>
      </c>
      <c r="T382" s="111">
        <f t="shared" si="201"/>
        <v>0</v>
      </c>
      <c r="U382" s="114"/>
      <c r="V382" s="115">
        <v>7048652837929</v>
      </c>
      <c r="W382" s="104"/>
      <c r="X382" s="94">
        <f t="shared" si="164"/>
        <v>0</v>
      </c>
      <c r="Y382" s="70">
        <f t="shared" ca="1" si="165"/>
        <v>0</v>
      </c>
      <c r="Z382" s="70">
        <f t="shared" ca="1" si="166"/>
        <v>61</v>
      </c>
      <c r="AA382" s="70">
        <f t="shared" ca="1" si="167"/>
        <v>1</v>
      </c>
      <c r="AB382" s="70">
        <f t="shared" ca="1" si="168"/>
        <v>1</v>
      </c>
      <c r="AC382" s="91" t="str">
        <f t="shared" si="169"/>
        <v>852130RIG Topaz+RIG L Amethyst/Matte Black/Black</v>
      </c>
      <c r="AD382" s="91" t="str">
        <f t="shared" si="170"/>
        <v>852130-OS</v>
      </c>
      <c r="AE382" s="71" t="str">
        <f>INDEX(ATS!$B:$V,MATCH('2) Order Form'!$V382,ATS!$U:$U,0),7)</f>
        <v>Active</v>
      </c>
    </row>
    <row r="383" spans="1:31" ht="16.5" customHeight="1">
      <c r="A383" s="103" t="s">
        <v>2501</v>
      </c>
      <c r="B383" s="103" t="s">
        <v>78</v>
      </c>
      <c r="C383" s="103">
        <f>INDEX(ATS!$B:$V,MATCH('2) Order Form'!$V383,ATS!$U:$U,0),1)</f>
        <v>852130</v>
      </c>
      <c r="D383" s="103" t="str">
        <f>INDEX(ATS!$B:$V,MATCH('2) Order Form'!$V383,ATS!$U:$U,0),2)</f>
        <v>Interstellar RIG Reflect BLI(Low Bridge)</v>
      </c>
      <c r="E383" s="105" t="str">
        <f>INDEX(ATS!$B:$V,MATCH('2) Order Form'!$V383,ATS!$U:$U,0),4)</f>
        <v>510147-OS</v>
      </c>
      <c r="F383" s="105" t="str">
        <f>INDEX(ATS!$B:$V,MATCH('2) Order Form'!$V383,ATS!$U:$U,0),5)</f>
        <v>RIG Aqua+RIG L. Amet./Matte Black/ Black Water</v>
      </c>
      <c r="G383" s="106" t="str">
        <f>INDEX(ATS!$B:$V,MATCH('2) Order Form'!$V383,ATS!$U:$U,0),6)</f>
        <v>OS</v>
      </c>
      <c r="H383" s="43">
        <f>IFERROR(VLOOKUP(C383,EAN!$K:$O,5,FALSE),0)</f>
        <v>1</v>
      </c>
      <c r="I383" s="59">
        <v>0</v>
      </c>
      <c r="J383" s="107">
        <f>IFERROR(VLOOKUP(V383,ATS!$U:$V,2,FALSE),0)</f>
        <v>3</v>
      </c>
      <c r="K383" s="108">
        <f t="shared" si="196"/>
        <v>3</v>
      </c>
      <c r="L383" s="108">
        <f>IFERROR(VLOOKUP(V383,ATS!$U:$W,3,FALSE),0)</f>
        <v>3</v>
      </c>
      <c r="M383" s="108">
        <f t="shared" si="197"/>
        <v>3</v>
      </c>
      <c r="N383" s="61">
        <v>0</v>
      </c>
      <c r="O383" s="109">
        <f t="shared" si="198"/>
        <v>0</v>
      </c>
      <c r="P383" s="110">
        <f>VLOOKUP($C383,Prices!$A$3:$R$1996,MATCH('2) Order Form'!P$8,Prices!$A$2:$R$2,0),FALSE)</f>
        <v>160</v>
      </c>
      <c r="Q383" s="111">
        <f>VLOOKUP($C383,Prices!$A$3:$R$1996,MATCH('2) Order Form'!Q$8,Prices!$A$2:$R$2,0),FALSE)</f>
        <v>319</v>
      </c>
      <c r="R383" s="112">
        <f t="shared" si="199"/>
        <v>0</v>
      </c>
      <c r="S383" s="113">
        <f t="shared" si="200"/>
        <v>0</v>
      </c>
      <c r="T383" s="111">
        <f t="shared" si="201"/>
        <v>0</v>
      </c>
      <c r="U383" s="114"/>
      <c r="V383" s="115">
        <v>7048652837936</v>
      </c>
      <c r="W383" s="104"/>
      <c r="X383" s="94">
        <f t="shared" si="164"/>
        <v>0</v>
      </c>
      <c r="Y383" s="70">
        <f t="shared" ca="1" si="165"/>
        <v>0</v>
      </c>
      <c r="Z383" s="70">
        <f t="shared" ca="1" si="166"/>
        <v>61</v>
      </c>
      <c r="AA383" s="70">
        <f t="shared" ca="1" si="167"/>
        <v>0</v>
      </c>
      <c r="AB383" s="70">
        <f t="shared" ca="1" si="168"/>
        <v>1</v>
      </c>
      <c r="AC383" s="91" t="str">
        <f t="shared" si="169"/>
        <v>852130RIG Aqua+RIG L. Amet./Matte Black/ Black Water</v>
      </c>
      <c r="AD383" s="91" t="str">
        <f t="shared" si="170"/>
        <v>852130-OS</v>
      </c>
      <c r="AE383" s="71" t="str">
        <f>INDEX(ATS!$B:$V,MATCH('2) Order Form'!$V383,ATS!$U:$U,0),7)</f>
        <v>Stock</v>
      </c>
    </row>
    <row r="384" spans="1:31" ht="16.5" customHeight="1">
      <c r="A384" s="103" t="s">
        <v>2501</v>
      </c>
      <c r="B384" s="103" t="s">
        <v>78</v>
      </c>
      <c r="C384" s="103">
        <f>INDEX(ATS!$B:$V,MATCH('2) Order Form'!$V384,ATS!$U:$U,0),1)</f>
        <v>852157</v>
      </c>
      <c r="D384" s="103" t="str">
        <f>INDEX(ATS!$B:$V,MATCH('2) Order Form'!$V384,ATS!$U:$U,0),2)</f>
        <v>Connor RIG Reflect (Low Bridge)</v>
      </c>
      <c r="E384" s="105" t="str">
        <f>INDEX(ATS!$B:$V,MATCH('2) Order Form'!$V384,ATS!$U:$U,0),4)</f>
        <v>060101-OS</v>
      </c>
      <c r="F384" s="105" t="str">
        <f>INDEX(ATS!$B:$V,MATCH('2) Order Form'!$V384,ATS!$U:$U,0),5)</f>
        <v>RIG Topaz/Matte Black/Black</v>
      </c>
      <c r="G384" s="106" t="str">
        <f>INDEX(ATS!$B:$V,MATCH('2) Order Form'!$V384,ATS!$U:$U,0),6)</f>
        <v>OS</v>
      </c>
      <c r="H384" s="43">
        <f>IFERROR(VLOOKUP(C384,EAN!$K:$O,5,FALSE),0)</f>
        <v>1</v>
      </c>
      <c r="I384" s="59">
        <v>0</v>
      </c>
      <c r="J384" s="107">
        <f>IFERROR(VLOOKUP(V384,ATS!$U:$V,2,FALSE),0)</f>
        <v>3</v>
      </c>
      <c r="K384" s="108">
        <f t="shared" si="196"/>
        <v>3</v>
      </c>
      <c r="L384" s="108">
        <f>IFERROR(VLOOKUP(V384,ATS!$U:$W,3,FALSE),0)</f>
        <v>3</v>
      </c>
      <c r="M384" s="108">
        <f t="shared" si="197"/>
        <v>3</v>
      </c>
      <c r="N384" s="61">
        <v>0</v>
      </c>
      <c r="O384" s="109">
        <f t="shared" si="198"/>
        <v>0</v>
      </c>
      <c r="P384" s="110">
        <f>VLOOKUP($C384,Prices!$A$3:$R$1996,MATCH('2) Order Form'!P$8,Prices!$A$2:$R$2,0),FALSE)</f>
        <v>110</v>
      </c>
      <c r="Q384" s="111">
        <f>VLOOKUP($C384,Prices!$A$3:$R$1996,MATCH('2) Order Form'!Q$8,Prices!$A$2:$R$2,0),FALSE)</f>
        <v>219</v>
      </c>
      <c r="R384" s="112">
        <f t="shared" si="199"/>
        <v>0</v>
      </c>
      <c r="S384" s="113">
        <f t="shared" si="200"/>
        <v>0</v>
      </c>
      <c r="T384" s="111">
        <f t="shared" si="201"/>
        <v>0</v>
      </c>
      <c r="U384" s="114"/>
      <c r="V384" s="115">
        <v>7048652967794</v>
      </c>
      <c r="W384" s="104"/>
      <c r="X384" s="94">
        <f t="shared" si="164"/>
        <v>0</v>
      </c>
      <c r="Y384" s="70">
        <f t="shared" ca="1" si="165"/>
        <v>0</v>
      </c>
      <c r="Z384" s="70">
        <f t="shared" ca="1" si="166"/>
        <v>62</v>
      </c>
      <c r="AA384" s="70">
        <f t="shared" ca="1" si="167"/>
        <v>1</v>
      </c>
      <c r="AB384" s="70">
        <f t="shared" ca="1" si="168"/>
        <v>1</v>
      </c>
      <c r="AC384" s="91" t="str">
        <f t="shared" si="169"/>
        <v>852157RIG Topaz/Matte Black/Black</v>
      </c>
      <c r="AD384" s="91" t="str">
        <f t="shared" si="170"/>
        <v>852157-OS</v>
      </c>
      <c r="AE384" s="71" t="str">
        <f>INDEX(ATS!$B:$V,MATCH('2) Order Form'!$V384,ATS!$U:$U,0),7)</f>
        <v>Active</v>
      </c>
    </row>
    <row r="385" spans="1:31" ht="16.5" customHeight="1">
      <c r="A385" s="103" t="s">
        <v>2501</v>
      </c>
      <c r="B385" s="103" t="s">
        <v>78</v>
      </c>
      <c r="C385" s="103">
        <f>INDEX(ATS!$B:$V,MATCH('2) Order Form'!$V385,ATS!$U:$U,0),1)</f>
        <v>852157</v>
      </c>
      <c r="D385" s="103" t="str">
        <f>INDEX(ATS!$B:$V,MATCH('2) Order Form'!$V385,ATS!$U:$U,0),2)</f>
        <v>Connor RIG Reflect (Low Bridge)</v>
      </c>
      <c r="E385" s="105" t="str">
        <f>INDEX(ATS!$B:$V,MATCH('2) Order Form'!$V385,ATS!$U:$U,0),4)</f>
        <v>158072-OS</v>
      </c>
      <c r="F385" s="105" t="str">
        <f>INDEX(ATS!$B:$V,MATCH('2) Order Form'!$V385,ATS!$U:$U,0),5)</f>
        <v>RIG  Bixbite/Misty Turquoise/Misty Trace Em</v>
      </c>
      <c r="G385" s="106" t="str">
        <f>INDEX(ATS!$B:$V,MATCH('2) Order Form'!$V385,ATS!$U:$U,0),6)</f>
        <v>OS</v>
      </c>
      <c r="H385" s="43">
        <f>IFERROR(VLOOKUP(C385,EAN!$K:$O,5,FALSE),0)</f>
        <v>1</v>
      </c>
      <c r="I385" s="59">
        <v>0</v>
      </c>
      <c r="J385" s="107">
        <f>IFERROR(VLOOKUP(V385,ATS!$U:$V,2,FALSE),0)</f>
        <v>8</v>
      </c>
      <c r="K385" s="108">
        <f t="shared" si="196"/>
        <v>8</v>
      </c>
      <c r="L385" s="108">
        <f>IFERROR(VLOOKUP(V385,ATS!$U:$W,3,FALSE),0)</f>
        <v>8</v>
      </c>
      <c r="M385" s="108">
        <f t="shared" si="197"/>
        <v>8</v>
      </c>
      <c r="N385" s="61">
        <v>0</v>
      </c>
      <c r="O385" s="109">
        <f t="shared" si="198"/>
        <v>0</v>
      </c>
      <c r="P385" s="110">
        <f>VLOOKUP($C385,Prices!$A$3:$R$1996,MATCH('2) Order Form'!P$8,Prices!$A$2:$R$2,0),FALSE)</f>
        <v>110</v>
      </c>
      <c r="Q385" s="111">
        <f>VLOOKUP($C385,Prices!$A$3:$R$1996,MATCH('2) Order Form'!Q$8,Prices!$A$2:$R$2,0),FALSE)</f>
        <v>219</v>
      </c>
      <c r="R385" s="112">
        <f t="shared" si="199"/>
        <v>0</v>
      </c>
      <c r="S385" s="113">
        <f t="shared" si="200"/>
        <v>0</v>
      </c>
      <c r="T385" s="111">
        <f t="shared" si="201"/>
        <v>0</v>
      </c>
      <c r="U385" s="114"/>
      <c r="V385" s="115">
        <v>7048652967763</v>
      </c>
      <c r="W385" s="104"/>
      <c r="X385" s="94">
        <f t="shared" si="164"/>
        <v>0</v>
      </c>
      <c r="Y385" s="70">
        <f t="shared" ca="1" si="165"/>
        <v>0</v>
      </c>
      <c r="Z385" s="70">
        <f t="shared" ca="1" si="166"/>
        <v>62</v>
      </c>
      <c r="AA385" s="70">
        <f t="shared" ca="1" si="167"/>
        <v>0</v>
      </c>
      <c r="AB385" s="70">
        <f t="shared" ca="1" si="168"/>
        <v>1</v>
      </c>
      <c r="AC385" s="91" t="str">
        <f t="shared" si="169"/>
        <v>852157RIG  Bixbite/Misty Turquoise/Misty Trace Em</v>
      </c>
      <c r="AD385" s="91" t="str">
        <f t="shared" si="170"/>
        <v>852157-OS</v>
      </c>
      <c r="AE385" s="71" t="str">
        <f>INDEX(ATS!$B:$V,MATCH('2) Order Form'!$V385,ATS!$U:$U,0),7)</f>
        <v>Stock</v>
      </c>
    </row>
    <row r="386" spans="1:31" ht="16.5" customHeight="1">
      <c r="A386" s="103" t="s">
        <v>2501</v>
      </c>
      <c r="B386" s="103" t="s">
        <v>78</v>
      </c>
      <c r="C386" s="103">
        <f>INDEX(ATS!$B:$V,MATCH('2) Order Form'!$V386,ATS!$U:$U,0),1)</f>
        <v>852157</v>
      </c>
      <c r="D386" s="103" t="str">
        <f>INDEX(ATS!$B:$V,MATCH('2) Order Form'!$V386,ATS!$U:$U,0),2)</f>
        <v>Connor RIG Reflect (Low Bridge)</v>
      </c>
      <c r="E386" s="105" t="str">
        <f>INDEX(ATS!$B:$V,MATCH('2) Order Form'!$V386,ATS!$U:$U,0),4)</f>
        <v>161003-OS</v>
      </c>
      <c r="F386" s="105" t="str">
        <f>INDEX(ATS!$B:$V,MATCH('2) Order Form'!$V386,ATS!$U:$U,0),5)</f>
        <v>RIG Aquamarine/Satin White/White</v>
      </c>
      <c r="G386" s="106" t="str">
        <f>INDEX(ATS!$B:$V,MATCH('2) Order Form'!$V386,ATS!$U:$U,0),6)</f>
        <v>OS</v>
      </c>
      <c r="H386" s="43">
        <f>IFERROR(VLOOKUP(C386,EAN!$K:$O,5,FALSE),0)</f>
        <v>1</v>
      </c>
      <c r="I386" s="59">
        <v>0</v>
      </c>
      <c r="J386" s="107">
        <f>IFERROR(VLOOKUP(V386,ATS!$U:$V,2,FALSE),0)</f>
        <v>0</v>
      </c>
      <c r="K386" s="108" t="str">
        <f t="shared" si="196"/>
        <v>0</v>
      </c>
      <c r="L386" s="108">
        <f>IFERROR(VLOOKUP(V386,ATS!$U:$W,3,FALSE),0)</f>
        <v>0</v>
      </c>
      <c r="M386" s="108" t="str">
        <f t="shared" si="197"/>
        <v>0</v>
      </c>
      <c r="N386" s="61">
        <v>0</v>
      </c>
      <c r="O386" s="109">
        <f t="shared" si="198"/>
        <v>0</v>
      </c>
      <c r="P386" s="110">
        <f>VLOOKUP($C386,Prices!$A$3:$R$1996,MATCH('2) Order Form'!P$8,Prices!$A$2:$R$2,0),FALSE)</f>
        <v>110</v>
      </c>
      <c r="Q386" s="111">
        <f>VLOOKUP($C386,Prices!$A$3:$R$1996,MATCH('2) Order Form'!Q$8,Prices!$A$2:$R$2,0),FALSE)</f>
        <v>219</v>
      </c>
      <c r="R386" s="112">
        <f t="shared" si="199"/>
        <v>0</v>
      </c>
      <c r="S386" s="113">
        <f t="shared" si="200"/>
        <v>0</v>
      </c>
      <c r="T386" s="111">
        <f t="shared" si="201"/>
        <v>0</v>
      </c>
      <c r="U386" s="114"/>
      <c r="V386" s="115">
        <v>7048652967770</v>
      </c>
      <c r="W386" s="104"/>
      <c r="X386" s="94">
        <f t="shared" si="164"/>
        <v>0</v>
      </c>
      <c r="Y386" s="70">
        <f t="shared" ca="1" si="165"/>
        <v>0</v>
      </c>
      <c r="Z386" s="70">
        <f t="shared" ca="1" si="166"/>
        <v>62</v>
      </c>
      <c r="AA386" s="70">
        <f t="shared" ca="1" si="167"/>
        <v>0</v>
      </c>
      <c r="AB386" s="70">
        <f t="shared" ca="1" si="168"/>
        <v>1</v>
      </c>
      <c r="AC386" s="91" t="str">
        <f t="shared" si="169"/>
        <v>852157RIG Aquamarine/Satin White/White</v>
      </c>
      <c r="AD386" s="91" t="str">
        <f t="shared" si="170"/>
        <v>852157-OS</v>
      </c>
      <c r="AE386" s="71" t="str">
        <f>INDEX(ATS!$B:$V,MATCH('2) Order Form'!$V386,ATS!$U:$U,0),7)</f>
        <v>Active</v>
      </c>
    </row>
    <row r="387" spans="1:31" ht="16.5" customHeight="1">
      <c r="A387" s="103" t="s">
        <v>2501</v>
      </c>
      <c r="B387" s="103" t="s">
        <v>78</v>
      </c>
      <c r="C387" s="103">
        <f>INDEX(ATS!$B:$V,MATCH('2) Order Form'!$V387,ATS!$U:$U,0),1)</f>
        <v>852157</v>
      </c>
      <c r="D387" s="103" t="str">
        <f>INDEX(ATS!$B:$V,MATCH('2) Order Form'!$V387,ATS!$U:$U,0),2)</f>
        <v>Connor RIG Reflect (Low Bridge)</v>
      </c>
      <c r="E387" s="105" t="str">
        <f>INDEX(ATS!$B:$V,MATCH('2) Order Form'!$V387,ATS!$U:$U,0),4)</f>
        <v>180101-OS</v>
      </c>
      <c r="F387" s="105" t="str">
        <f>INDEX(ATS!$B:$V,MATCH('2) Order Form'!$V387,ATS!$U:$U,0),5)</f>
        <v>RIG Light Amethyst/Matte Black/Black</v>
      </c>
      <c r="G387" s="106" t="str">
        <f>INDEX(ATS!$B:$V,MATCH('2) Order Form'!$V387,ATS!$U:$U,0),6)</f>
        <v>OS</v>
      </c>
      <c r="H387" s="43">
        <f>IFERROR(VLOOKUP(C387,EAN!$K:$O,5,FALSE),0)</f>
        <v>1</v>
      </c>
      <c r="I387" s="59">
        <v>0</v>
      </c>
      <c r="J387" s="107">
        <f>IFERROR(VLOOKUP(V387,ATS!$U:$V,2,FALSE),0)</f>
        <v>9</v>
      </c>
      <c r="K387" s="108">
        <f t="shared" si="196"/>
        <v>9</v>
      </c>
      <c r="L387" s="108">
        <f>IFERROR(VLOOKUP(V387,ATS!$U:$W,3,FALSE),0)</f>
        <v>9</v>
      </c>
      <c r="M387" s="108">
        <f t="shared" si="197"/>
        <v>9</v>
      </c>
      <c r="N387" s="61">
        <v>0</v>
      </c>
      <c r="O387" s="109">
        <f t="shared" si="198"/>
        <v>0</v>
      </c>
      <c r="P387" s="110">
        <f>VLOOKUP($C387,Prices!$A$3:$R$1996,MATCH('2) Order Form'!P$8,Prices!$A$2:$R$2,0),FALSE)</f>
        <v>110</v>
      </c>
      <c r="Q387" s="111">
        <f>VLOOKUP($C387,Prices!$A$3:$R$1996,MATCH('2) Order Form'!Q$8,Prices!$A$2:$R$2,0),FALSE)</f>
        <v>219</v>
      </c>
      <c r="R387" s="112">
        <f t="shared" si="199"/>
        <v>0</v>
      </c>
      <c r="S387" s="113">
        <f t="shared" si="200"/>
        <v>0</v>
      </c>
      <c r="T387" s="111">
        <f t="shared" si="201"/>
        <v>0</v>
      </c>
      <c r="U387" s="114"/>
      <c r="V387" s="115">
        <v>7048652967787</v>
      </c>
      <c r="W387" s="104"/>
      <c r="X387" s="94">
        <f t="shared" si="164"/>
        <v>0</v>
      </c>
      <c r="Y387" s="70">
        <f t="shared" ca="1" si="165"/>
        <v>0</v>
      </c>
      <c r="Z387" s="70">
        <f t="shared" ca="1" si="166"/>
        <v>62</v>
      </c>
      <c r="AA387" s="70">
        <f t="shared" ca="1" si="167"/>
        <v>0</v>
      </c>
      <c r="AB387" s="70">
        <f t="shared" ca="1" si="168"/>
        <v>1</v>
      </c>
      <c r="AC387" s="91" t="str">
        <f t="shared" si="169"/>
        <v>852157RIG Light Amethyst/Matte Black/Black</v>
      </c>
      <c r="AD387" s="91" t="str">
        <f t="shared" si="170"/>
        <v>852157-OS</v>
      </c>
      <c r="AE387" s="71" t="str">
        <f>INDEX(ATS!$B:$V,MATCH('2) Order Form'!$V387,ATS!$U:$U,0),7)</f>
        <v>Stock</v>
      </c>
    </row>
    <row r="388" spans="1:31" ht="16.5" customHeight="1">
      <c r="A388" s="103" t="s">
        <v>2501</v>
      </c>
      <c r="B388" s="103" t="s">
        <v>78</v>
      </c>
      <c r="C388" s="103">
        <f>INDEX(ATS!$B:$V,MATCH('2) Order Form'!$V388,ATS!$U:$U,0),1)</f>
        <v>852131</v>
      </c>
      <c r="D388" s="103" t="str">
        <f>INDEX(ATS!$B:$V,MATCH('2) Order Form'!$V388,ATS!$U:$U,0),2)</f>
        <v>Clockwork RIG Reflect (Low Bridge)</v>
      </c>
      <c r="E388" s="105" t="str">
        <f>INDEX(ATS!$B:$V,MATCH('2) Order Form'!$V388,ATS!$U:$U,0),4)</f>
        <v>156760-OS</v>
      </c>
      <c r="F388" s="105" t="str">
        <f>INDEX(ATS!$B:$V,MATCH('2) Order Form'!$V388,ATS!$U:$U,0),5)</f>
        <v>RIG Bixbite/Woodland/Black Trace</v>
      </c>
      <c r="G388" s="106" t="str">
        <f>INDEX(ATS!$B:$V,MATCH('2) Order Form'!$V388,ATS!$U:$U,0),6)</f>
        <v>OS</v>
      </c>
      <c r="H388" s="43">
        <f>IFERROR(VLOOKUP(C388,EAN!$K:$O,5,FALSE),0)</f>
        <v>1</v>
      </c>
      <c r="I388" s="59">
        <v>0</v>
      </c>
      <c r="J388" s="107">
        <f>IFERROR(VLOOKUP(V388,ATS!$U:$V,2,FALSE),0)</f>
        <v>0</v>
      </c>
      <c r="K388" s="108" t="str">
        <f t="shared" si="196"/>
        <v>0</v>
      </c>
      <c r="L388" s="108">
        <f>IFERROR(VLOOKUP(V388,ATS!$U:$W,3,FALSE),0)</f>
        <v>0</v>
      </c>
      <c r="M388" s="108" t="str">
        <f t="shared" si="197"/>
        <v>0</v>
      </c>
      <c r="N388" s="61">
        <v>0</v>
      </c>
      <c r="O388" s="109">
        <f t="shared" si="198"/>
        <v>0</v>
      </c>
      <c r="P388" s="110">
        <f>VLOOKUP($C388,Prices!$A$3:$R$1996,MATCH('2) Order Form'!P$8,Prices!$A$2:$R$2,0),FALSE)</f>
        <v>100</v>
      </c>
      <c r="Q388" s="111">
        <f>VLOOKUP($C388,Prices!$A$3:$R$1996,MATCH('2) Order Form'!Q$8,Prices!$A$2:$R$2,0),FALSE)</f>
        <v>199</v>
      </c>
      <c r="R388" s="112">
        <f t="shared" si="199"/>
        <v>0</v>
      </c>
      <c r="S388" s="113">
        <f t="shared" si="200"/>
        <v>0</v>
      </c>
      <c r="T388" s="111">
        <f t="shared" si="201"/>
        <v>0</v>
      </c>
      <c r="U388" s="114"/>
      <c r="V388" s="115">
        <v>7048652967503</v>
      </c>
      <c r="W388" s="104"/>
      <c r="X388" s="94">
        <f t="shared" si="164"/>
        <v>0</v>
      </c>
      <c r="Y388" s="70">
        <f t="shared" ca="1" si="165"/>
        <v>0</v>
      </c>
      <c r="Z388" s="70">
        <f t="shared" ca="1" si="166"/>
        <v>63</v>
      </c>
      <c r="AA388" s="70">
        <f t="shared" ca="1" si="167"/>
        <v>1</v>
      </c>
      <c r="AB388" s="70">
        <f t="shared" ca="1" si="168"/>
        <v>1</v>
      </c>
      <c r="AC388" s="91" t="str">
        <f t="shared" si="169"/>
        <v>852131RIG Bixbite/Woodland/Black Trace</v>
      </c>
      <c r="AD388" s="91" t="str">
        <f t="shared" si="170"/>
        <v>852131-OS</v>
      </c>
      <c r="AE388" s="71" t="str">
        <f>INDEX(ATS!$B:$V,MATCH('2) Order Form'!$V388,ATS!$U:$U,0),7)</f>
        <v>Stock</v>
      </c>
    </row>
    <row r="389" spans="1:31" ht="16.5" customHeight="1">
      <c r="A389" s="103" t="s">
        <v>2501</v>
      </c>
      <c r="B389" s="103" t="s">
        <v>78</v>
      </c>
      <c r="C389" s="103">
        <f>INDEX(ATS!$B:$V,MATCH('2) Order Form'!$V389,ATS!$U:$U,0),1)</f>
        <v>852131</v>
      </c>
      <c r="D389" s="103" t="str">
        <f>INDEX(ATS!$B:$V,MATCH('2) Order Form'!$V389,ATS!$U:$U,0),2)</f>
        <v>Clockwork RIG Reflect (Low Bridge)</v>
      </c>
      <c r="E389" s="105" t="str">
        <f>INDEX(ATS!$B:$V,MATCH('2) Order Form'!$V389,ATS!$U:$U,0),4)</f>
        <v>160437-OS</v>
      </c>
      <c r="F389" s="105" t="str">
        <f>INDEX(ATS!$B:$V,MATCH('2) Order Form'!$V389,ATS!$U:$U,0),5)</f>
        <v>RIG Aquamarine/Matte Crystal Black/Black Peaks</v>
      </c>
      <c r="G389" s="106" t="str">
        <f>INDEX(ATS!$B:$V,MATCH('2) Order Form'!$V389,ATS!$U:$U,0),6)</f>
        <v>OS</v>
      </c>
      <c r="H389" s="43">
        <f>IFERROR(VLOOKUP(C389,EAN!$K:$O,5,FALSE),0)</f>
        <v>1</v>
      </c>
      <c r="I389" s="59">
        <v>0</v>
      </c>
      <c r="J389" s="107">
        <f>IFERROR(VLOOKUP(V389,ATS!$U:$V,2,FALSE),0)</f>
        <v>22</v>
      </c>
      <c r="K389" s="108">
        <f t="shared" si="196"/>
        <v>22</v>
      </c>
      <c r="L389" s="108">
        <f>IFERROR(VLOOKUP(V389,ATS!$U:$W,3,FALSE),0)</f>
        <v>22</v>
      </c>
      <c r="M389" s="108">
        <f t="shared" si="197"/>
        <v>22</v>
      </c>
      <c r="N389" s="61">
        <v>0</v>
      </c>
      <c r="O389" s="109">
        <f t="shared" si="198"/>
        <v>0</v>
      </c>
      <c r="P389" s="110">
        <f>VLOOKUP($C389,Prices!$A$3:$R$1996,MATCH('2) Order Form'!P$8,Prices!$A$2:$R$2,0),FALSE)</f>
        <v>100</v>
      </c>
      <c r="Q389" s="111">
        <f>VLOOKUP($C389,Prices!$A$3:$R$1996,MATCH('2) Order Form'!Q$8,Prices!$A$2:$R$2,0),FALSE)</f>
        <v>199</v>
      </c>
      <c r="R389" s="112">
        <f t="shared" si="199"/>
        <v>0</v>
      </c>
      <c r="S389" s="113">
        <f t="shared" si="200"/>
        <v>0</v>
      </c>
      <c r="T389" s="111">
        <f t="shared" si="201"/>
        <v>0</v>
      </c>
      <c r="U389" s="114"/>
      <c r="V389" s="115">
        <v>7048652967510</v>
      </c>
      <c r="W389" s="104"/>
      <c r="X389" s="94">
        <f t="shared" si="164"/>
        <v>0</v>
      </c>
      <c r="Y389" s="70">
        <f t="shared" ca="1" si="165"/>
        <v>0</v>
      </c>
      <c r="Z389" s="70">
        <f t="shared" ca="1" si="166"/>
        <v>63</v>
      </c>
      <c r="AA389" s="70">
        <f t="shared" ca="1" si="167"/>
        <v>0</v>
      </c>
      <c r="AB389" s="70">
        <f t="shared" ca="1" si="168"/>
        <v>1</v>
      </c>
      <c r="AC389" s="91" t="str">
        <f t="shared" si="169"/>
        <v>852131RIG Aquamarine/Matte Crystal Black/Black Peaks</v>
      </c>
      <c r="AD389" s="91" t="str">
        <f t="shared" si="170"/>
        <v>852131-OS</v>
      </c>
      <c r="AE389" s="71" t="str">
        <f>INDEX(ATS!$B:$V,MATCH('2) Order Form'!$V389,ATS!$U:$U,0),7)</f>
        <v>Stock</v>
      </c>
    </row>
    <row r="390" spans="1:31" ht="16.5" customHeight="1">
      <c r="A390" s="103" t="s">
        <v>2501</v>
      </c>
      <c r="B390" s="103" t="s">
        <v>78</v>
      </c>
      <c r="C390" s="103">
        <f>INDEX(ATS!$B:$V,MATCH('2) Order Form'!$V390,ATS!$U:$U,0),1)</f>
        <v>852132</v>
      </c>
      <c r="D390" s="103" t="str">
        <f>INDEX(ATS!$B:$V,MATCH('2) Order Form'!$V390,ATS!$U:$U,0),2)</f>
        <v>Clockwork RIG Reflect BLI (Low Bridge)</v>
      </c>
      <c r="E390" s="105" t="str">
        <f>INDEX(ATS!$B:$V,MATCH('2) Order Form'!$V390,ATS!$U:$U,0),4)</f>
        <v>500101-OS</v>
      </c>
      <c r="F390" s="105" t="str">
        <f>INDEX(ATS!$B:$V,MATCH('2) Order Form'!$V390,ATS!$U:$U,0),5)</f>
        <v>RIG Topaz+RIG L Amethyst/Matte Black/Black</v>
      </c>
      <c r="G390" s="106" t="str">
        <f>INDEX(ATS!$B:$V,MATCH('2) Order Form'!$V390,ATS!$U:$U,0),6)</f>
        <v>OS</v>
      </c>
      <c r="H390" s="43">
        <f>IFERROR(VLOOKUP(C390,EAN!$K:$O,5,FALSE),0)</f>
        <v>1</v>
      </c>
      <c r="I390" s="59">
        <v>0</v>
      </c>
      <c r="J390" s="107">
        <f>IFERROR(VLOOKUP(V390,ATS!$U:$V,2,FALSE),0)</f>
        <v>44</v>
      </c>
      <c r="K390" s="108">
        <f t="shared" si="196"/>
        <v>44</v>
      </c>
      <c r="L390" s="108">
        <f>IFERROR(VLOOKUP(V390,ATS!$U:$W,3,FALSE),0)</f>
        <v>44</v>
      </c>
      <c r="M390" s="108">
        <f t="shared" si="197"/>
        <v>44</v>
      </c>
      <c r="N390" s="61">
        <v>0</v>
      </c>
      <c r="O390" s="109">
        <f t="shared" si="198"/>
        <v>0</v>
      </c>
      <c r="P390" s="110">
        <f>VLOOKUP($C390,Prices!$A$3:$R$1996,MATCH('2) Order Form'!P$8,Prices!$A$2:$R$2,0),FALSE)</f>
        <v>135</v>
      </c>
      <c r="Q390" s="111">
        <f>VLOOKUP($C390,Prices!$A$3:$R$1996,MATCH('2) Order Form'!Q$8,Prices!$A$2:$R$2,0),FALSE)</f>
        <v>269</v>
      </c>
      <c r="R390" s="112">
        <f t="shared" si="199"/>
        <v>0</v>
      </c>
      <c r="S390" s="113">
        <f t="shared" si="200"/>
        <v>0</v>
      </c>
      <c r="T390" s="111">
        <f t="shared" si="201"/>
        <v>0</v>
      </c>
      <c r="U390" s="114"/>
      <c r="V390" s="115">
        <v>7048652837004</v>
      </c>
      <c r="W390" s="104"/>
      <c r="X390" s="94">
        <f t="shared" si="164"/>
        <v>0</v>
      </c>
      <c r="Y390" s="70">
        <f t="shared" ca="1" si="165"/>
        <v>0</v>
      </c>
      <c r="Z390" s="70">
        <f t="shared" ca="1" si="166"/>
        <v>64</v>
      </c>
      <c r="AA390" s="70">
        <f t="shared" ca="1" si="167"/>
        <v>1</v>
      </c>
      <c r="AB390" s="70">
        <f t="shared" ca="1" si="168"/>
        <v>1</v>
      </c>
      <c r="AC390" s="91" t="str">
        <f t="shared" si="169"/>
        <v>852132RIG Topaz+RIG L Amethyst/Matte Black/Black</v>
      </c>
      <c r="AD390" s="91" t="str">
        <f t="shared" si="170"/>
        <v>852132-OS</v>
      </c>
      <c r="AE390" s="71" t="str">
        <f>INDEX(ATS!$B:$V,MATCH('2) Order Form'!$V390,ATS!$U:$U,0),7)</f>
        <v>Stock</v>
      </c>
    </row>
    <row r="391" spans="1:31" ht="16.5" customHeight="1">
      <c r="A391" s="103" t="s">
        <v>2501</v>
      </c>
      <c r="B391" s="103" t="s">
        <v>78</v>
      </c>
      <c r="C391" s="103">
        <f>INDEX(ATS!$B:$V,MATCH('2) Order Form'!$V391,ATS!$U:$U,0),1)</f>
        <v>852133</v>
      </c>
      <c r="D391" s="103" t="str">
        <f>INDEX(ATS!$B:$V,MATCH('2) Order Form'!$V391,ATS!$U:$U,0),2)</f>
        <v>Clockwork MAX RIG Reflect (Low Bridge)</v>
      </c>
      <c r="E391" s="105" t="str">
        <f>INDEX(ATS!$B:$V,MATCH('2) Order Form'!$V391,ATS!$U:$U,0),4)</f>
        <v>060101-OS</v>
      </c>
      <c r="F391" s="105" t="str">
        <f>INDEX(ATS!$B:$V,MATCH('2) Order Form'!$V391,ATS!$U:$U,0),5)</f>
        <v>RIG Topaz/Matte Black/Black</v>
      </c>
      <c r="G391" s="106" t="str">
        <f>INDEX(ATS!$B:$V,MATCH('2) Order Form'!$V391,ATS!$U:$U,0),6)</f>
        <v>OS</v>
      </c>
      <c r="H391" s="43">
        <f>IFERROR(VLOOKUP(C391,EAN!$K:$O,5,FALSE),0)</f>
        <v>1</v>
      </c>
      <c r="I391" s="59">
        <v>0</v>
      </c>
      <c r="J391" s="107">
        <f>IFERROR(VLOOKUP(V391,ATS!$U:$V,2,FALSE),0)</f>
        <v>18</v>
      </c>
      <c r="K391" s="108">
        <f t="shared" si="196"/>
        <v>18</v>
      </c>
      <c r="L391" s="108">
        <f>IFERROR(VLOOKUP(V391,ATS!$U:$W,3,FALSE),0)</f>
        <v>18</v>
      </c>
      <c r="M391" s="108">
        <f t="shared" si="197"/>
        <v>18</v>
      </c>
      <c r="N391" s="61">
        <v>0</v>
      </c>
      <c r="O391" s="109">
        <f t="shared" si="198"/>
        <v>0</v>
      </c>
      <c r="P391" s="110">
        <f>VLOOKUP($C391,Prices!$A$3:$R$1996,MATCH('2) Order Form'!P$8,Prices!$A$2:$R$2,0),FALSE)</f>
        <v>100</v>
      </c>
      <c r="Q391" s="111">
        <f>VLOOKUP($C391,Prices!$A$3:$R$1996,MATCH('2) Order Form'!Q$8,Prices!$A$2:$R$2,0),FALSE)</f>
        <v>199</v>
      </c>
      <c r="R391" s="112">
        <f t="shared" si="199"/>
        <v>0</v>
      </c>
      <c r="S391" s="113">
        <f t="shared" si="200"/>
        <v>0</v>
      </c>
      <c r="T391" s="111">
        <f t="shared" si="201"/>
        <v>0</v>
      </c>
      <c r="U391" s="114"/>
      <c r="V391" s="115">
        <v>7048652967527</v>
      </c>
      <c r="W391" s="104"/>
      <c r="X391" s="94">
        <f t="shared" si="164"/>
        <v>0</v>
      </c>
      <c r="Y391" s="70">
        <f t="shared" ca="1" si="165"/>
        <v>0</v>
      </c>
      <c r="Z391" s="70">
        <f t="shared" ca="1" si="166"/>
        <v>65</v>
      </c>
      <c r="AA391" s="70">
        <f t="shared" ca="1" si="167"/>
        <v>1</v>
      </c>
      <c r="AB391" s="70">
        <f t="shared" ca="1" si="168"/>
        <v>1</v>
      </c>
      <c r="AC391" s="91" t="str">
        <f t="shared" si="169"/>
        <v>852133RIG Topaz/Matte Black/Black</v>
      </c>
      <c r="AD391" s="91" t="str">
        <f t="shared" si="170"/>
        <v>852133-OS</v>
      </c>
      <c r="AE391" s="71" t="str">
        <f>INDEX(ATS!$B:$V,MATCH('2) Order Form'!$V391,ATS!$U:$U,0),7)</f>
        <v>Stock</v>
      </c>
    </row>
    <row r="392" spans="1:31" ht="16.5" customHeight="1">
      <c r="A392" s="103" t="s">
        <v>2501</v>
      </c>
      <c r="B392" s="103" t="s">
        <v>78</v>
      </c>
      <c r="C392" s="103">
        <f>INDEX(ATS!$B:$V,MATCH('2) Order Form'!$V392,ATS!$U:$U,0),1)</f>
        <v>852135</v>
      </c>
      <c r="D392" s="103" t="str">
        <f>INDEX(ATS!$B:$V,MATCH('2) Order Form'!$V392,ATS!$U:$U,0),2)</f>
        <v>Clockwork WC RIG Reflect BLI (Low Bridge)</v>
      </c>
      <c r="E392" s="105" t="str">
        <f>INDEX(ATS!$B:$V,MATCH('2) Order Form'!$V392,ATS!$U:$U,0),4)</f>
        <v>500137-OS</v>
      </c>
      <c r="F392" s="105" t="str">
        <f>INDEX(ATS!$B:$V,MATCH('2) Order Form'!$V392,ATS!$U:$U,0),5)</f>
        <v>RIG Topaz+RIG L Amethyst/Matte Black/Black Peaks</v>
      </c>
      <c r="G392" s="106" t="str">
        <f>INDEX(ATS!$B:$V,MATCH('2) Order Form'!$V392,ATS!$U:$U,0),6)</f>
        <v>OS</v>
      </c>
      <c r="H392" s="43">
        <f>IFERROR(VLOOKUP(C392,EAN!$K:$O,5,FALSE),0)</f>
        <v>1</v>
      </c>
      <c r="I392" s="59">
        <v>0</v>
      </c>
      <c r="J392" s="107">
        <f>IFERROR(VLOOKUP(V392,ATS!$U:$V,2,FALSE),0)</f>
        <v>8</v>
      </c>
      <c r="K392" s="108">
        <f t="shared" si="196"/>
        <v>8</v>
      </c>
      <c r="L392" s="108">
        <f>IFERROR(VLOOKUP(V392,ATS!$U:$W,3,FALSE),0)</f>
        <v>8</v>
      </c>
      <c r="M392" s="108">
        <f t="shared" si="197"/>
        <v>8</v>
      </c>
      <c r="N392" s="61">
        <v>0</v>
      </c>
      <c r="O392" s="109">
        <f t="shared" si="198"/>
        <v>0</v>
      </c>
      <c r="P392" s="110">
        <f>VLOOKUP($C392,Prices!$A$3:$R$1996,MATCH('2) Order Form'!P$8,Prices!$A$2:$R$2,0),FALSE)</f>
        <v>135</v>
      </c>
      <c r="Q392" s="111">
        <f>VLOOKUP($C392,Prices!$A$3:$R$1996,MATCH('2) Order Form'!Q$8,Prices!$A$2:$R$2,0),FALSE)</f>
        <v>269</v>
      </c>
      <c r="R392" s="112">
        <f t="shared" si="199"/>
        <v>0</v>
      </c>
      <c r="S392" s="113">
        <f t="shared" si="200"/>
        <v>0</v>
      </c>
      <c r="T392" s="111">
        <f t="shared" si="201"/>
        <v>0</v>
      </c>
      <c r="U392" s="114"/>
      <c r="V392" s="115">
        <v>7048652837974</v>
      </c>
      <c r="W392" s="104"/>
      <c r="X392" s="94">
        <f t="shared" si="164"/>
        <v>0</v>
      </c>
      <c r="Y392" s="70">
        <f t="shared" ca="1" si="165"/>
        <v>0</v>
      </c>
      <c r="Z392" s="70">
        <f t="shared" ca="1" si="166"/>
        <v>66</v>
      </c>
      <c r="AA392" s="70">
        <f t="shared" ca="1" si="167"/>
        <v>1</v>
      </c>
      <c r="AB392" s="70">
        <f t="shared" ca="1" si="168"/>
        <v>1</v>
      </c>
      <c r="AC392" s="91" t="str">
        <f t="shared" si="169"/>
        <v>852135RIG Topaz+RIG L Amethyst/Matte Black/Black Peaks</v>
      </c>
      <c r="AD392" s="91" t="str">
        <f t="shared" si="170"/>
        <v>852135-OS</v>
      </c>
      <c r="AE392" s="71" t="str">
        <f>INDEX(ATS!$B:$V,MATCH('2) Order Form'!$V392,ATS!$U:$U,0),7)</f>
        <v>Active</v>
      </c>
    </row>
    <row r="393" spans="1:31" ht="16.5" customHeight="1">
      <c r="A393" s="103" t="s">
        <v>2501</v>
      </c>
      <c r="B393" s="103" t="s">
        <v>78</v>
      </c>
      <c r="C393" s="103">
        <f>INDEX(ATS!$B:$V,MATCH('2) Order Form'!$V393,ATS!$U:$U,0),1)</f>
        <v>852136</v>
      </c>
      <c r="D393" s="103" t="str">
        <f>INDEX(ATS!$B:$V,MATCH('2) Order Form'!$V393,ATS!$U:$U,0),2)</f>
        <v>Clockwork WC MAX RIG Reflect BLI (Low Bridge)</v>
      </c>
      <c r="E393" s="105" t="str">
        <f>INDEX(ATS!$B:$V,MATCH('2) Order Form'!$V393,ATS!$U:$U,0),4)</f>
        <v>500137-OS</v>
      </c>
      <c r="F393" s="105" t="str">
        <f>INDEX(ATS!$B:$V,MATCH('2) Order Form'!$V393,ATS!$U:$U,0),5)</f>
        <v>RIG Topaz+RIG L Amethyst/Matte Black/Black Peaks</v>
      </c>
      <c r="G393" s="106" t="str">
        <f>INDEX(ATS!$B:$V,MATCH('2) Order Form'!$V393,ATS!$U:$U,0),6)</f>
        <v>OS</v>
      </c>
      <c r="H393" s="43">
        <f>IFERROR(VLOOKUP(C393,EAN!$K:$O,5,FALSE),0)</f>
        <v>1</v>
      </c>
      <c r="I393" s="59">
        <v>0</v>
      </c>
      <c r="J393" s="107">
        <f>IFERROR(VLOOKUP(V393,ATS!$U:$V,2,FALSE),0)</f>
        <v>27</v>
      </c>
      <c r="K393" s="108">
        <f t="shared" si="196"/>
        <v>27</v>
      </c>
      <c r="L393" s="108">
        <f>IFERROR(VLOOKUP(V393,ATS!$U:$W,3,FALSE),0)</f>
        <v>27</v>
      </c>
      <c r="M393" s="108">
        <f t="shared" si="197"/>
        <v>27</v>
      </c>
      <c r="N393" s="61">
        <v>0</v>
      </c>
      <c r="O393" s="109">
        <f t="shared" si="198"/>
        <v>0</v>
      </c>
      <c r="P393" s="110">
        <f>VLOOKUP($C393,Prices!$A$3:$R$1996,MATCH('2) Order Form'!P$8,Prices!$A$2:$R$2,0),FALSE)</f>
        <v>135</v>
      </c>
      <c r="Q393" s="111">
        <f>VLOOKUP($C393,Prices!$A$3:$R$1996,MATCH('2) Order Form'!Q$8,Prices!$A$2:$R$2,0),FALSE)</f>
        <v>269</v>
      </c>
      <c r="R393" s="112">
        <f t="shared" si="199"/>
        <v>0</v>
      </c>
      <c r="S393" s="113">
        <f t="shared" si="200"/>
        <v>0</v>
      </c>
      <c r="T393" s="111">
        <f t="shared" si="201"/>
        <v>0</v>
      </c>
      <c r="U393" s="114"/>
      <c r="V393" s="115">
        <v>7048652837981</v>
      </c>
      <c r="W393" s="104"/>
      <c r="X393" s="94">
        <f t="shared" si="164"/>
        <v>0</v>
      </c>
      <c r="Y393" s="70">
        <f t="shared" ca="1" si="165"/>
        <v>0</v>
      </c>
      <c r="Z393" s="70">
        <f t="shared" ca="1" si="166"/>
        <v>67</v>
      </c>
      <c r="AA393" s="70">
        <f t="shared" ca="1" si="167"/>
        <v>1</v>
      </c>
      <c r="AB393" s="70">
        <f t="shared" ca="1" si="168"/>
        <v>0</v>
      </c>
      <c r="AC393" s="91" t="str">
        <f t="shared" si="169"/>
        <v>852136RIG Topaz+RIG L Amethyst/Matte Black/Black Peaks</v>
      </c>
      <c r="AD393" s="91" t="str">
        <f t="shared" si="170"/>
        <v>852136-OS</v>
      </c>
      <c r="AE393" s="71" t="str">
        <f>INDEX(ATS!$B:$V,MATCH('2) Order Form'!$V393,ATS!$U:$U,0),7)</f>
        <v>Active</v>
      </c>
    </row>
    <row r="394" spans="1:31" ht="16.5" customHeight="1">
      <c r="A394" s="103" t="s">
        <v>2501</v>
      </c>
      <c r="B394" s="103" t="s">
        <v>78</v>
      </c>
      <c r="C394" s="103">
        <f>INDEX(ATS!$B:$V,MATCH('2) Order Form'!$V394,ATS!$U:$U,0),1)</f>
        <v>852137</v>
      </c>
      <c r="D394" s="103" t="str">
        <f>INDEX(ATS!$B:$V,MATCH('2) Order Form'!$V394,ATS!$U:$U,0),2)</f>
        <v>Boondock RIG Reflect (Low Bridge)</v>
      </c>
      <c r="E394" s="105" t="str">
        <f>INDEX(ATS!$B:$V,MATCH('2) Order Form'!$V394,ATS!$U:$U,0),4)</f>
        <v>150101-OS</v>
      </c>
      <c r="F394" s="105" t="str">
        <f>INDEX(ATS!$B:$V,MATCH('2) Order Form'!$V394,ATS!$U:$U,0),5)</f>
        <v>RIG Bixbite/Matte Black/Black</v>
      </c>
      <c r="G394" s="106" t="str">
        <f>INDEX(ATS!$B:$V,MATCH('2) Order Form'!$V394,ATS!$U:$U,0),6)</f>
        <v>OS</v>
      </c>
      <c r="H394" s="43">
        <f>IFERROR(VLOOKUP(C394,EAN!$K:$O,5,FALSE),0)</f>
        <v>1</v>
      </c>
      <c r="I394" s="59">
        <v>0</v>
      </c>
      <c r="J394" s="107">
        <f>IFERROR(VLOOKUP(V394,ATS!$U:$V,2,FALSE),0)</f>
        <v>14</v>
      </c>
      <c r="K394" s="108">
        <f t="shared" si="196"/>
        <v>14</v>
      </c>
      <c r="L394" s="108">
        <f>IFERROR(VLOOKUP(V394,ATS!$U:$W,3,FALSE),0)</f>
        <v>14</v>
      </c>
      <c r="M394" s="108">
        <f t="shared" si="197"/>
        <v>14</v>
      </c>
      <c r="N394" s="61">
        <v>0</v>
      </c>
      <c r="O394" s="109">
        <f t="shared" si="198"/>
        <v>0</v>
      </c>
      <c r="P394" s="110">
        <f>VLOOKUP($C394,Prices!$A$3:$R$1996,MATCH('2) Order Form'!P$8,Prices!$A$2:$R$2,0),FALSE)</f>
        <v>85</v>
      </c>
      <c r="Q394" s="111">
        <f>VLOOKUP($C394,Prices!$A$3:$R$1996,MATCH('2) Order Form'!Q$8,Prices!$A$2:$R$2,0),FALSE)</f>
        <v>169</v>
      </c>
      <c r="R394" s="112">
        <f t="shared" si="199"/>
        <v>0</v>
      </c>
      <c r="S394" s="113">
        <f t="shared" si="200"/>
        <v>0</v>
      </c>
      <c r="T394" s="111">
        <f t="shared" si="201"/>
        <v>0</v>
      </c>
      <c r="U394" s="114"/>
      <c r="V394" s="115">
        <v>7048652967541</v>
      </c>
      <c r="W394" s="104"/>
      <c r="X394" s="94">
        <f t="shared" si="164"/>
        <v>0</v>
      </c>
      <c r="Y394" s="70">
        <f t="shared" ca="1" si="165"/>
        <v>0</v>
      </c>
      <c r="Z394" s="70">
        <f t="shared" ca="1" si="166"/>
        <v>68</v>
      </c>
      <c r="AA394" s="70">
        <f t="shared" ca="1" si="167"/>
        <v>1</v>
      </c>
      <c r="AB394" s="70">
        <f t="shared" ca="1" si="168"/>
        <v>1</v>
      </c>
      <c r="AC394" s="91" t="str">
        <f t="shared" si="169"/>
        <v>852137RIG Bixbite/Matte Black/Black</v>
      </c>
      <c r="AD394" s="91" t="str">
        <f t="shared" si="170"/>
        <v>852137-OS</v>
      </c>
      <c r="AE394" s="71" t="str">
        <f>INDEX(ATS!$B:$V,MATCH('2) Order Form'!$V394,ATS!$U:$U,0),7)</f>
        <v>Active</v>
      </c>
    </row>
    <row r="395" spans="1:31" ht="16.5" customHeight="1">
      <c r="A395" s="103" t="s">
        <v>2501</v>
      </c>
      <c r="B395" s="103" t="s">
        <v>78</v>
      </c>
      <c r="C395" s="103">
        <f>INDEX(ATS!$B:$V,MATCH('2) Order Form'!$V395,ATS!$U:$U,0),1)</f>
        <v>852137</v>
      </c>
      <c r="D395" s="103" t="str">
        <f>INDEX(ATS!$B:$V,MATCH('2) Order Form'!$V395,ATS!$U:$U,0),2)</f>
        <v>Boondock RIG Reflect (Low Bridge)</v>
      </c>
      <c r="E395" s="105" t="str">
        <f>INDEX(ATS!$B:$V,MATCH('2) Order Form'!$V395,ATS!$U:$U,0),4)</f>
        <v>158072-OS</v>
      </c>
      <c r="F395" s="105" t="str">
        <f>INDEX(ATS!$B:$V,MATCH('2) Order Form'!$V395,ATS!$U:$U,0),5)</f>
        <v>RIG  Bixbite/Misty Turquoise/Misty Trace Em</v>
      </c>
      <c r="G395" s="106" t="str">
        <f>INDEX(ATS!$B:$V,MATCH('2) Order Form'!$V395,ATS!$U:$U,0),6)</f>
        <v>OS</v>
      </c>
      <c r="H395" s="43">
        <f>IFERROR(VLOOKUP(C395,EAN!$K:$O,5,FALSE),0)</f>
        <v>1</v>
      </c>
      <c r="I395" s="59">
        <v>0</v>
      </c>
      <c r="J395" s="107">
        <f>IFERROR(VLOOKUP(V395,ATS!$U:$V,2,FALSE),0)</f>
        <v>18</v>
      </c>
      <c r="K395" s="108">
        <f t="shared" si="196"/>
        <v>18</v>
      </c>
      <c r="L395" s="108">
        <f>IFERROR(VLOOKUP(V395,ATS!$U:$W,3,FALSE),0)</f>
        <v>18</v>
      </c>
      <c r="M395" s="108">
        <f t="shared" si="197"/>
        <v>18</v>
      </c>
      <c r="N395" s="61">
        <v>0</v>
      </c>
      <c r="O395" s="109">
        <f t="shared" si="198"/>
        <v>0</v>
      </c>
      <c r="P395" s="110">
        <f>VLOOKUP($C395,Prices!$A$3:$R$1996,MATCH('2) Order Form'!P$8,Prices!$A$2:$R$2,0),FALSE)</f>
        <v>85</v>
      </c>
      <c r="Q395" s="111">
        <f>VLOOKUP($C395,Prices!$A$3:$R$1996,MATCH('2) Order Form'!Q$8,Prices!$A$2:$R$2,0),FALSE)</f>
        <v>169</v>
      </c>
      <c r="R395" s="112">
        <f t="shared" si="199"/>
        <v>0</v>
      </c>
      <c r="S395" s="113">
        <f t="shared" si="200"/>
        <v>0</v>
      </c>
      <c r="T395" s="111">
        <f t="shared" si="201"/>
        <v>0</v>
      </c>
      <c r="U395" s="114"/>
      <c r="V395" s="115">
        <v>7048652967558</v>
      </c>
      <c r="W395" s="104"/>
      <c r="X395" s="94">
        <f t="shared" si="164"/>
        <v>0</v>
      </c>
      <c r="Y395" s="70">
        <f t="shared" ca="1" si="165"/>
        <v>0</v>
      </c>
      <c r="Z395" s="70">
        <f t="shared" ca="1" si="166"/>
        <v>68</v>
      </c>
      <c r="AA395" s="70">
        <f t="shared" ca="1" si="167"/>
        <v>0</v>
      </c>
      <c r="AB395" s="70">
        <f t="shared" ca="1" si="168"/>
        <v>1</v>
      </c>
      <c r="AC395" s="91" t="str">
        <f t="shared" si="169"/>
        <v>852137RIG  Bixbite/Misty Turquoise/Misty Trace Em</v>
      </c>
      <c r="AD395" s="91" t="str">
        <f t="shared" si="170"/>
        <v>852137-OS</v>
      </c>
      <c r="AE395" s="71" t="str">
        <f>INDEX(ATS!$B:$V,MATCH('2) Order Form'!$V395,ATS!$U:$U,0),7)</f>
        <v>Stock</v>
      </c>
    </row>
    <row r="396" spans="1:31" ht="16.5" customHeight="1">
      <c r="A396" s="103" t="s">
        <v>2501</v>
      </c>
      <c r="B396" s="103" t="s">
        <v>78</v>
      </c>
      <c r="C396" s="103">
        <f>INDEX(ATS!$B:$V,MATCH('2) Order Form'!$V396,ATS!$U:$U,0),1)</f>
        <v>852137</v>
      </c>
      <c r="D396" s="103" t="str">
        <f>INDEX(ATS!$B:$V,MATCH('2) Order Form'!$V396,ATS!$U:$U,0),2)</f>
        <v>Boondock RIG Reflect (Low Bridge)</v>
      </c>
      <c r="E396" s="105" t="str">
        <f>INDEX(ATS!$B:$V,MATCH('2) Order Form'!$V396,ATS!$U:$U,0),4)</f>
        <v>161036-OS</v>
      </c>
      <c r="F396" s="105" t="str">
        <f>INDEX(ATS!$B:$V,MATCH('2) Order Form'!$V396,ATS!$U:$U,0),5)</f>
        <v>RIG Aquamarine/Satin White/Bronco Peaks</v>
      </c>
      <c r="G396" s="106" t="str">
        <f>INDEX(ATS!$B:$V,MATCH('2) Order Form'!$V396,ATS!$U:$U,0),6)</f>
        <v>OS</v>
      </c>
      <c r="H396" s="43">
        <f>IFERROR(VLOOKUP(C396,EAN!$K:$O,5,FALSE),0)</f>
        <v>1</v>
      </c>
      <c r="I396" s="59">
        <v>0</v>
      </c>
      <c r="J396" s="107">
        <f>IFERROR(VLOOKUP(V396,ATS!$U:$V,2,FALSE),0)</f>
        <v>4</v>
      </c>
      <c r="K396" s="108">
        <f t="shared" ref="K396:K426" si="202">IF(J396=99999,"OPEN",IF(J396&gt;50,"50+",IF(J396&lt;=0,"0",J396)))</f>
        <v>4</v>
      </c>
      <c r="L396" s="108">
        <f>IFERROR(VLOOKUP(V396,ATS!$U:$W,3,FALSE),0)</f>
        <v>4</v>
      </c>
      <c r="M396" s="108">
        <f t="shared" ref="M396:M426" si="203">IF(L396=99999,"OPEN",IF(L396&gt;50,"50+",IF(L396&lt;=0,"0",L396)))</f>
        <v>4</v>
      </c>
      <c r="N396" s="61">
        <v>0</v>
      </c>
      <c r="O396" s="109">
        <f t="shared" ref="O396:O426" si="204">IF(N396&lt;&gt;0,N396,$P$5)</f>
        <v>0</v>
      </c>
      <c r="P396" s="110">
        <f>VLOOKUP($C396,Prices!$A$3:$R$1996,MATCH('2) Order Form'!P$8,Prices!$A$2:$R$2,0),FALSE)</f>
        <v>85</v>
      </c>
      <c r="Q396" s="111">
        <f>VLOOKUP($C396,Prices!$A$3:$R$1996,MATCH('2) Order Form'!Q$8,Prices!$A$2:$R$2,0),FALSE)</f>
        <v>169</v>
      </c>
      <c r="R396" s="112">
        <f t="shared" ref="R396:R426" si="205">I396*P396</f>
        <v>0</v>
      </c>
      <c r="S396" s="113">
        <f t="shared" ref="S396:S426" si="206">R396*O396</f>
        <v>0</v>
      </c>
      <c r="T396" s="111">
        <f t="shared" ref="T396:T426" si="207">R396-S396</f>
        <v>0</v>
      </c>
      <c r="U396" s="114"/>
      <c r="V396" s="115">
        <v>7048652836960</v>
      </c>
      <c r="W396" s="104"/>
      <c r="X396" s="94">
        <f t="shared" si="164"/>
        <v>0</v>
      </c>
      <c r="Y396" s="70">
        <f t="shared" ca="1" si="165"/>
        <v>0</v>
      </c>
      <c r="Z396" s="70">
        <f t="shared" ca="1" si="166"/>
        <v>68</v>
      </c>
      <c r="AA396" s="70">
        <f t="shared" ca="1" si="167"/>
        <v>0</v>
      </c>
      <c r="AB396" s="70">
        <f t="shared" ca="1" si="168"/>
        <v>1</v>
      </c>
      <c r="AC396" s="91" t="str">
        <f t="shared" si="169"/>
        <v>852137RIG Aquamarine/Satin White/Bronco Peaks</v>
      </c>
      <c r="AD396" s="91" t="str">
        <f t="shared" si="170"/>
        <v>852137-OS</v>
      </c>
      <c r="AE396" s="71" t="str">
        <f>INDEX(ATS!$B:$V,MATCH('2) Order Form'!$V396,ATS!$U:$U,0),7)</f>
        <v>Active</v>
      </c>
    </row>
    <row r="397" spans="1:31" ht="16.5" customHeight="1">
      <c r="A397" s="103" t="s">
        <v>2501</v>
      </c>
      <c r="B397" s="103" t="s">
        <v>78</v>
      </c>
      <c r="C397" s="103">
        <f>INDEX(ATS!$B:$V,MATCH('2) Order Form'!$V397,ATS!$U:$U,0),1)</f>
        <v>852137</v>
      </c>
      <c r="D397" s="103" t="str">
        <f>INDEX(ATS!$B:$V,MATCH('2) Order Form'!$V397,ATS!$U:$U,0),2)</f>
        <v>Boondock RIG Reflect (Low Bridge)</v>
      </c>
      <c r="E397" s="105" t="str">
        <f>INDEX(ATS!$B:$V,MATCH('2) Order Form'!$V397,ATS!$U:$U,0),4)</f>
        <v>180101-OS</v>
      </c>
      <c r="F397" s="105" t="str">
        <f>INDEX(ATS!$B:$V,MATCH('2) Order Form'!$V397,ATS!$U:$U,0),5)</f>
        <v>RIG Light Amethyst/Matte Black/Black</v>
      </c>
      <c r="G397" s="106" t="str">
        <f>INDEX(ATS!$B:$V,MATCH('2) Order Form'!$V397,ATS!$U:$U,0),6)</f>
        <v>OS</v>
      </c>
      <c r="H397" s="43">
        <f>IFERROR(VLOOKUP(C397,EAN!$K:$O,5,FALSE),0)</f>
        <v>1</v>
      </c>
      <c r="I397" s="59">
        <v>0</v>
      </c>
      <c r="J397" s="107">
        <f>IFERROR(VLOOKUP(V397,ATS!$U:$V,2,FALSE),0)</f>
        <v>6</v>
      </c>
      <c r="K397" s="108">
        <f t="shared" si="202"/>
        <v>6</v>
      </c>
      <c r="L397" s="108">
        <f>IFERROR(VLOOKUP(V397,ATS!$U:$W,3,FALSE),0)</f>
        <v>6</v>
      </c>
      <c r="M397" s="108">
        <f t="shared" si="203"/>
        <v>6</v>
      </c>
      <c r="N397" s="61">
        <v>0</v>
      </c>
      <c r="O397" s="109">
        <f t="shared" si="204"/>
        <v>0</v>
      </c>
      <c r="P397" s="110">
        <f>VLOOKUP($C397,Prices!$A$3:$R$1996,MATCH('2) Order Form'!P$8,Prices!$A$2:$R$2,0),FALSE)</f>
        <v>85</v>
      </c>
      <c r="Q397" s="111">
        <f>VLOOKUP($C397,Prices!$A$3:$R$1996,MATCH('2) Order Form'!Q$8,Prices!$A$2:$R$2,0),FALSE)</f>
        <v>169</v>
      </c>
      <c r="R397" s="112">
        <f t="shared" si="205"/>
        <v>0</v>
      </c>
      <c r="S397" s="113">
        <f t="shared" si="206"/>
        <v>0</v>
      </c>
      <c r="T397" s="111">
        <f t="shared" si="207"/>
        <v>0</v>
      </c>
      <c r="U397" s="114"/>
      <c r="V397" s="115">
        <v>7048652967565</v>
      </c>
      <c r="W397" s="104"/>
      <c r="X397" s="94">
        <f t="shared" ref="X397:X460" si="208">I397*Q397</f>
        <v>0</v>
      </c>
      <c r="Y397" s="70">
        <f t="shared" ref="Y397:Y460" ca="1" si="209">IF(A397=OFFSET(A397,-1,0),0,1)</f>
        <v>0</v>
      </c>
      <c r="Z397" s="70">
        <f t="shared" ref="Z397:Z460" ca="1" si="210">IF(C397=OFFSET(C397,-1,0),OFFSET(Z397,-1,0),OFFSET(Z397,-1,0)+1)</f>
        <v>68</v>
      </c>
      <c r="AA397" s="70">
        <f t="shared" ref="AA397:AA460" ca="1" si="211">IF(C397=OFFSET(C397,-1,0),0,1)</f>
        <v>0</v>
      </c>
      <c r="AB397" s="70">
        <f t="shared" ref="AB397:AB460" ca="1" si="212">IF(F397=OFFSET(F397,-1,0),0,1)</f>
        <v>1</v>
      </c>
      <c r="AC397" s="91" t="str">
        <f t="shared" ref="AC397:AC460" si="213">CONCATENATE(C397,F397)</f>
        <v>852137RIG Light Amethyst/Matte Black/Black</v>
      </c>
      <c r="AD397" s="91" t="str">
        <f t="shared" ref="AD397:AD460" si="214">IFERROR(IF(B397="EYEWEAR",CONCATENATE(C397,"-",G397),C397),C397)</f>
        <v>852137-OS</v>
      </c>
      <c r="AE397" s="71" t="str">
        <f>INDEX(ATS!$B:$V,MATCH('2) Order Form'!$V397,ATS!$U:$U,0),7)</f>
        <v>Stock</v>
      </c>
    </row>
    <row r="398" spans="1:31" ht="16.5" customHeight="1">
      <c r="A398" s="103" t="s">
        <v>2501</v>
      </c>
      <c r="B398" s="103" t="s">
        <v>78</v>
      </c>
      <c r="C398" s="103">
        <f>INDEX(ATS!$B:$V,MATCH('2) Order Form'!$V398,ATS!$U:$U,0),1)</f>
        <v>852091</v>
      </c>
      <c r="D398" s="103" t="str">
        <f>INDEX(ATS!$B:$V,MATCH('2) Order Form'!$V398,ATS!$U:$U,0),2)</f>
        <v>Durden RIG Reflect (Low Bridge)</v>
      </c>
      <c r="E398" s="105" t="str">
        <f>INDEX(ATS!$B:$V,MATCH('2) Order Form'!$V398,ATS!$U:$U,0),4)</f>
        <v>070145-OS</v>
      </c>
      <c r="F398" s="105" t="str">
        <f>INDEX(ATS!$B:$V,MATCH('2) Order Form'!$V398,ATS!$U:$U,0),5)</f>
        <v>RIG Emerald/Matte Black/Black Trace</v>
      </c>
      <c r="G398" s="106" t="str">
        <f>INDEX(ATS!$B:$V,MATCH('2) Order Form'!$V398,ATS!$U:$U,0),6)</f>
        <v>OS</v>
      </c>
      <c r="H398" s="43">
        <f>IFERROR(VLOOKUP(C398,EAN!$K:$O,5,FALSE),0)</f>
        <v>1</v>
      </c>
      <c r="I398" s="59">
        <v>0</v>
      </c>
      <c r="J398" s="107">
        <f>IFERROR(VLOOKUP(V398,ATS!$U:$V,2,FALSE),0)</f>
        <v>24</v>
      </c>
      <c r="K398" s="108">
        <f t="shared" si="202"/>
        <v>24</v>
      </c>
      <c r="L398" s="108">
        <f>IFERROR(VLOOKUP(V398,ATS!$U:$W,3,FALSE),0)</f>
        <v>24</v>
      </c>
      <c r="M398" s="108">
        <f t="shared" si="203"/>
        <v>24</v>
      </c>
      <c r="N398" s="61">
        <v>0</v>
      </c>
      <c r="O398" s="109">
        <f t="shared" si="204"/>
        <v>0</v>
      </c>
      <c r="P398" s="110">
        <f>VLOOKUP($C398,Prices!$A$3:$R$1996,MATCH('2) Order Form'!P$8,Prices!$A$2:$R$2,0),FALSE)</f>
        <v>75</v>
      </c>
      <c r="Q398" s="111">
        <f>VLOOKUP($C398,Prices!$A$3:$R$1996,MATCH('2) Order Form'!Q$8,Prices!$A$2:$R$2,0),FALSE)</f>
        <v>149</v>
      </c>
      <c r="R398" s="112">
        <f t="shared" si="205"/>
        <v>0</v>
      </c>
      <c r="S398" s="113">
        <f t="shared" si="206"/>
        <v>0</v>
      </c>
      <c r="T398" s="111">
        <f t="shared" si="207"/>
        <v>0</v>
      </c>
      <c r="U398" s="114"/>
      <c r="V398" s="115">
        <v>7048652967190</v>
      </c>
      <c r="W398" s="104"/>
      <c r="X398" s="94">
        <f t="shared" si="208"/>
        <v>0</v>
      </c>
      <c r="Y398" s="70">
        <f t="shared" ca="1" si="209"/>
        <v>0</v>
      </c>
      <c r="Z398" s="70">
        <f t="shared" ca="1" si="210"/>
        <v>69</v>
      </c>
      <c r="AA398" s="70">
        <f t="shared" ca="1" si="211"/>
        <v>1</v>
      </c>
      <c r="AB398" s="70">
        <f t="shared" ca="1" si="212"/>
        <v>1</v>
      </c>
      <c r="AC398" s="91" t="str">
        <f t="shared" si="213"/>
        <v>852091RIG Emerald/Matte Black/Black Trace</v>
      </c>
      <c r="AD398" s="91" t="str">
        <f t="shared" si="214"/>
        <v>852091-OS</v>
      </c>
      <c r="AE398" s="71" t="str">
        <f>INDEX(ATS!$B:$V,MATCH('2) Order Form'!$V398,ATS!$U:$U,0),7)</f>
        <v>Stock</v>
      </c>
    </row>
    <row r="399" spans="1:31" ht="16.5" customHeight="1">
      <c r="A399" s="103" t="s">
        <v>2501</v>
      </c>
      <c r="B399" s="103" t="s">
        <v>78</v>
      </c>
      <c r="C399" s="103">
        <f>INDEX(ATS!$B:$V,MATCH('2) Order Form'!$V399,ATS!$U:$U,0),1)</f>
        <v>852091</v>
      </c>
      <c r="D399" s="103" t="str">
        <f>INDEX(ATS!$B:$V,MATCH('2) Order Form'!$V399,ATS!$U:$U,0),2)</f>
        <v>Durden RIG Reflect (Low Bridge)</v>
      </c>
      <c r="E399" s="105" t="str">
        <f>INDEX(ATS!$B:$V,MATCH('2) Order Form'!$V399,ATS!$U:$U,0),4)</f>
        <v>156755-OS</v>
      </c>
      <c r="F399" s="105" t="str">
        <f>INDEX(ATS!$B:$V,MATCH('2) Order Form'!$V399,ATS!$U:$U,0),5)</f>
        <v>RIG Bixbite/Woodland/Wood Fade</v>
      </c>
      <c r="G399" s="106" t="str">
        <f>INDEX(ATS!$B:$V,MATCH('2) Order Form'!$V399,ATS!$U:$U,0),6)</f>
        <v>OS</v>
      </c>
      <c r="H399" s="43">
        <f>IFERROR(VLOOKUP(C399,EAN!$K:$O,5,FALSE),0)</f>
        <v>1</v>
      </c>
      <c r="I399" s="59">
        <v>0</v>
      </c>
      <c r="J399" s="107">
        <f>IFERROR(VLOOKUP(V399,ATS!$U:$V,2,FALSE),0)</f>
        <v>9</v>
      </c>
      <c r="K399" s="108">
        <f t="shared" si="202"/>
        <v>9</v>
      </c>
      <c r="L399" s="108">
        <f>IFERROR(VLOOKUP(V399,ATS!$U:$W,3,FALSE),0)</f>
        <v>9</v>
      </c>
      <c r="M399" s="108">
        <f t="shared" si="203"/>
        <v>9</v>
      </c>
      <c r="N399" s="61">
        <v>0</v>
      </c>
      <c r="O399" s="109">
        <f t="shared" si="204"/>
        <v>0</v>
      </c>
      <c r="P399" s="110">
        <f>VLOOKUP($C399,Prices!$A$3:$R$1996,MATCH('2) Order Form'!P$8,Prices!$A$2:$R$2,0),FALSE)</f>
        <v>75</v>
      </c>
      <c r="Q399" s="111">
        <f>VLOOKUP($C399,Prices!$A$3:$R$1996,MATCH('2) Order Form'!Q$8,Prices!$A$2:$R$2,0),FALSE)</f>
        <v>149</v>
      </c>
      <c r="R399" s="112">
        <f t="shared" si="205"/>
        <v>0</v>
      </c>
      <c r="S399" s="113">
        <f t="shared" si="206"/>
        <v>0</v>
      </c>
      <c r="T399" s="111">
        <f t="shared" si="207"/>
        <v>0</v>
      </c>
      <c r="U399" s="114"/>
      <c r="V399" s="115">
        <v>7048652967206</v>
      </c>
      <c r="W399" s="104"/>
      <c r="X399" s="94">
        <f t="shared" si="208"/>
        <v>0</v>
      </c>
      <c r="Y399" s="70">
        <f t="shared" ca="1" si="209"/>
        <v>0</v>
      </c>
      <c r="Z399" s="70">
        <f t="shared" ca="1" si="210"/>
        <v>69</v>
      </c>
      <c r="AA399" s="70">
        <f t="shared" ca="1" si="211"/>
        <v>0</v>
      </c>
      <c r="AB399" s="70">
        <f t="shared" ca="1" si="212"/>
        <v>1</v>
      </c>
      <c r="AC399" s="91" t="str">
        <f t="shared" si="213"/>
        <v>852091RIG Bixbite/Woodland/Wood Fade</v>
      </c>
      <c r="AD399" s="91" t="str">
        <f t="shared" si="214"/>
        <v>852091-OS</v>
      </c>
      <c r="AE399" s="71" t="str">
        <f>INDEX(ATS!$B:$V,MATCH('2) Order Form'!$V399,ATS!$U:$U,0),7)</f>
        <v>Stock</v>
      </c>
    </row>
    <row r="400" spans="1:31" ht="16.5" customHeight="1">
      <c r="A400" s="103" t="s">
        <v>2501</v>
      </c>
      <c r="B400" s="103" t="s">
        <v>78</v>
      </c>
      <c r="C400" s="103">
        <f>INDEX(ATS!$B:$V,MATCH('2) Order Form'!$V400,ATS!$U:$U,0),1)</f>
        <v>852091</v>
      </c>
      <c r="D400" s="103" t="str">
        <f>INDEX(ATS!$B:$V,MATCH('2) Order Form'!$V400,ATS!$U:$U,0),2)</f>
        <v>Durden RIG Reflect (Low Bridge)</v>
      </c>
      <c r="E400" s="105" t="str">
        <f>INDEX(ATS!$B:$V,MATCH('2) Order Form'!$V400,ATS!$U:$U,0),4)</f>
        <v>161836-OS</v>
      </c>
      <c r="F400" s="105" t="str">
        <f>INDEX(ATS!$B:$V,MATCH('2) Order Form'!$V400,ATS!$U:$U,0),5)</f>
        <v>RIG Aquamarine/Bronco White/Bronco Peaks</v>
      </c>
      <c r="G400" s="106" t="str">
        <f>INDEX(ATS!$B:$V,MATCH('2) Order Form'!$V400,ATS!$U:$U,0),6)</f>
        <v>OS</v>
      </c>
      <c r="H400" s="43">
        <f>IFERROR(VLOOKUP(C400,EAN!$K:$O,5,FALSE),0)</f>
        <v>1</v>
      </c>
      <c r="I400" s="59">
        <v>0</v>
      </c>
      <c r="J400" s="107">
        <f>IFERROR(VLOOKUP(V400,ATS!$U:$V,2,FALSE),0)</f>
        <v>13</v>
      </c>
      <c r="K400" s="108">
        <f t="shared" si="202"/>
        <v>13</v>
      </c>
      <c r="L400" s="108">
        <f>IFERROR(VLOOKUP(V400,ATS!$U:$W,3,FALSE),0)</f>
        <v>13</v>
      </c>
      <c r="M400" s="108">
        <f t="shared" si="203"/>
        <v>13</v>
      </c>
      <c r="N400" s="61">
        <v>0</v>
      </c>
      <c r="O400" s="109">
        <f t="shared" si="204"/>
        <v>0</v>
      </c>
      <c r="P400" s="110">
        <f>VLOOKUP($C400,Prices!$A$3:$R$1996,MATCH('2) Order Form'!P$8,Prices!$A$2:$R$2,0),FALSE)</f>
        <v>75</v>
      </c>
      <c r="Q400" s="111">
        <f>VLOOKUP($C400,Prices!$A$3:$R$1996,MATCH('2) Order Form'!Q$8,Prices!$A$2:$R$2,0),FALSE)</f>
        <v>149</v>
      </c>
      <c r="R400" s="112">
        <f t="shared" si="205"/>
        <v>0</v>
      </c>
      <c r="S400" s="113">
        <f t="shared" si="206"/>
        <v>0</v>
      </c>
      <c r="T400" s="111">
        <f t="shared" si="207"/>
        <v>0</v>
      </c>
      <c r="U400" s="114"/>
      <c r="V400" s="115">
        <v>7048652833631</v>
      </c>
      <c r="W400" s="104"/>
      <c r="X400" s="94">
        <f t="shared" si="208"/>
        <v>0</v>
      </c>
      <c r="Y400" s="70">
        <f t="shared" ca="1" si="209"/>
        <v>0</v>
      </c>
      <c r="Z400" s="70">
        <f t="shared" ca="1" si="210"/>
        <v>69</v>
      </c>
      <c r="AA400" s="70">
        <f t="shared" ca="1" si="211"/>
        <v>0</v>
      </c>
      <c r="AB400" s="70">
        <f t="shared" ca="1" si="212"/>
        <v>1</v>
      </c>
      <c r="AC400" s="91" t="str">
        <f t="shared" si="213"/>
        <v>852091RIG Aquamarine/Bronco White/Bronco Peaks</v>
      </c>
      <c r="AD400" s="91" t="str">
        <f t="shared" si="214"/>
        <v>852091-OS</v>
      </c>
      <c r="AE400" s="71" t="str">
        <f>INDEX(ATS!$B:$V,MATCH('2) Order Form'!$V400,ATS!$U:$U,0),7)</f>
        <v>Active</v>
      </c>
    </row>
    <row r="401" spans="1:31" ht="16.5" customHeight="1">
      <c r="A401" s="103" t="s">
        <v>2501</v>
      </c>
      <c r="B401" s="103" t="s">
        <v>78</v>
      </c>
      <c r="C401" s="103">
        <f>INDEX(ATS!$B:$V,MATCH('2) Order Form'!$V401,ATS!$U:$U,0),1)</f>
        <v>852091</v>
      </c>
      <c r="D401" s="103" t="str">
        <f>INDEX(ATS!$B:$V,MATCH('2) Order Form'!$V401,ATS!$U:$U,0),2)</f>
        <v>Durden RIG Reflect (Low Bridge)</v>
      </c>
      <c r="E401" s="105" t="str">
        <f>INDEX(ATS!$B:$V,MATCH('2) Order Form'!$V401,ATS!$U:$U,0),4)</f>
        <v>180101-OS</v>
      </c>
      <c r="F401" s="105" t="str">
        <f>INDEX(ATS!$B:$V,MATCH('2) Order Form'!$V401,ATS!$U:$U,0),5)</f>
        <v>RIG Light Amethyst/Matte Black/Black</v>
      </c>
      <c r="G401" s="106" t="str">
        <f>INDEX(ATS!$B:$V,MATCH('2) Order Form'!$V401,ATS!$U:$U,0),6)</f>
        <v>OS</v>
      </c>
      <c r="H401" s="43">
        <f>IFERROR(VLOOKUP(C401,EAN!$K:$O,5,FALSE),0)</f>
        <v>1</v>
      </c>
      <c r="I401" s="59">
        <v>0</v>
      </c>
      <c r="J401" s="107">
        <f>IFERROR(VLOOKUP(V401,ATS!$U:$V,2,FALSE),0)</f>
        <v>10</v>
      </c>
      <c r="K401" s="108">
        <f t="shared" si="202"/>
        <v>10</v>
      </c>
      <c r="L401" s="108">
        <f>IFERROR(VLOOKUP(V401,ATS!$U:$W,3,FALSE),0)</f>
        <v>10</v>
      </c>
      <c r="M401" s="108">
        <f t="shared" si="203"/>
        <v>10</v>
      </c>
      <c r="N401" s="61">
        <v>0</v>
      </c>
      <c r="O401" s="109">
        <f t="shared" si="204"/>
        <v>0</v>
      </c>
      <c r="P401" s="110">
        <f>VLOOKUP($C401,Prices!$A$3:$R$1996,MATCH('2) Order Form'!P$8,Prices!$A$2:$R$2,0),FALSE)</f>
        <v>75</v>
      </c>
      <c r="Q401" s="111">
        <f>VLOOKUP($C401,Prices!$A$3:$R$1996,MATCH('2) Order Form'!Q$8,Prices!$A$2:$R$2,0),FALSE)</f>
        <v>149</v>
      </c>
      <c r="R401" s="112">
        <f t="shared" si="205"/>
        <v>0</v>
      </c>
      <c r="S401" s="113">
        <f t="shared" si="206"/>
        <v>0</v>
      </c>
      <c r="T401" s="111">
        <f t="shared" si="207"/>
        <v>0</v>
      </c>
      <c r="U401" s="114"/>
      <c r="V401" s="115">
        <v>7048652967213</v>
      </c>
      <c r="W401" s="104"/>
      <c r="X401" s="94">
        <f t="shared" si="208"/>
        <v>0</v>
      </c>
      <c r="Y401" s="70">
        <f t="shared" ca="1" si="209"/>
        <v>0</v>
      </c>
      <c r="Z401" s="70">
        <f t="shared" ca="1" si="210"/>
        <v>69</v>
      </c>
      <c r="AA401" s="70">
        <f t="shared" ca="1" si="211"/>
        <v>0</v>
      </c>
      <c r="AB401" s="70">
        <f t="shared" ca="1" si="212"/>
        <v>1</v>
      </c>
      <c r="AC401" s="91" t="str">
        <f t="shared" si="213"/>
        <v>852091RIG Light Amethyst/Matte Black/Black</v>
      </c>
      <c r="AD401" s="91" t="str">
        <f t="shared" si="214"/>
        <v>852091-OS</v>
      </c>
      <c r="AE401" s="71" t="str">
        <f>INDEX(ATS!$B:$V,MATCH('2) Order Form'!$V401,ATS!$U:$U,0),7)</f>
        <v>Stock</v>
      </c>
    </row>
    <row r="402" spans="1:31" ht="16.5" customHeight="1">
      <c r="A402" s="103" t="s">
        <v>2501</v>
      </c>
      <c r="B402" s="103" t="s">
        <v>78</v>
      </c>
      <c r="C402" s="103">
        <f>INDEX(ATS!$B:$V,MATCH('2) Order Form'!$V402,ATS!$U:$U,0),1)</f>
        <v>852039</v>
      </c>
      <c r="D402" s="103" t="str">
        <f>INDEX(ATS!$B:$V,MATCH('2) Order Form'!$V402,ATS!$U:$U,0),2)</f>
        <v>Firewall RIG Reflect (Low Bridge)</v>
      </c>
      <c r="E402" s="105" t="str">
        <f>INDEX(ATS!$B:$V,MATCH('2) Order Form'!$V402,ATS!$U:$U,0),4)</f>
        <v>150101-OS</v>
      </c>
      <c r="F402" s="105" t="str">
        <f>INDEX(ATS!$B:$V,MATCH('2) Order Form'!$V402,ATS!$U:$U,0),5)</f>
        <v>RIG Bixbite/Matte Black/Black</v>
      </c>
      <c r="G402" s="106" t="str">
        <f>INDEX(ATS!$B:$V,MATCH('2) Order Form'!$V402,ATS!$U:$U,0),6)</f>
        <v>OS</v>
      </c>
      <c r="H402" s="43">
        <f>IFERROR(VLOOKUP(C402,EAN!$K:$O,5,FALSE),0)</f>
        <v>1</v>
      </c>
      <c r="I402" s="59">
        <v>0</v>
      </c>
      <c r="J402" s="107">
        <f>IFERROR(VLOOKUP(V402,ATS!$U:$V,2,FALSE),0)</f>
        <v>23</v>
      </c>
      <c r="K402" s="108">
        <f t="shared" si="202"/>
        <v>23</v>
      </c>
      <c r="L402" s="108">
        <f>IFERROR(VLOOKUP(V402,ATS!$U:$W,3,FALSE),0)</f>
        <v>23</v>
      </c>
      <c r="M402" s="108">
        <f t="shared" si="203"/>
        <v>23</v>
      </c>
      <c r="N402" s="61">
        <v>0</v>
      </c>
      <c r="O402" s="109">
        <f t="shared" si="204"/>
        <v>0</v>
      </c>
      <c r="P402" s="110">
        <f>VLOOKUP($C402,Prices!$A$3:$R$1996,MATCH('2) Order Form'!P$8,Prices!$A$2:$R$2,0),FALSE)</f>
        <v>70</v>
      </c>
      <c r="Q402" s="111">
        <f>VLOOKUP($C402,Prices!$A$3:$R$1996,MATCH('2) Order Form'!Q$8,Prices!$A$2:$R$2,0),FALSE)</f>
        <v>139</v>
      </c>
      <c r="R402" s="112">
        <f t="shared" si="205"/>
        <v>0</v>
      </c>
      <c r="S402" s="113">
        <f t="shared" si="206"/>
        <v>0</v>
      </c>
      <c r="T402" s="111">
        <f t="shared" si="207"/>
        <v>0</v>
      </c>
      <c r="U402" s="114"/>
      <c r="V402" s="115">
        <v>7048652616296</v>
      </c>
      <c r="W402" s="104"/>
      <c r="X402" s="94">
        <f t="shared" si="208"/>
        <v>0</v>
      </c>
      <c r="Y402" s="70">
        <f t="shared" ca="1" si="209"/>
        <v>0</v>
      </c>
      <c r="Z402" s="70">
        <f t="shared" ca="1" si="210"/>
        <v>70</v>
      </c>
      <c r="AA402" s="70">
        <f t="shared" ca="1" si="211"/>
        <v>1</v>
      </c>
      <c r="AB402" s="70">
        <f t="shared" ca="1" si="212"/>
        <v>1</v>
      </c>
      <c r="AC402" s="91" t="str">
        <f t="shared" si="213"/>
        <v>852039RIG Bixbite/Matte Black/Black</v>
      </c>
      <c r="AD402" s="91" t="str">
        <f t="shared" si="214"/>
        <v>852039-OS</v>
      </c>
      <c r="AE402" s="71" t="str">
        <f>INDEX(ATS!$B:$V,MATCH('2) Order Form'!$V402,ATS!$U:$U,0),7)</f>
        <v>Active</v>
      </c>
    </row>
    <row r="403" spans="1:31" ht="16.5" customHeight="1">
      <c r="A403" s="103" t="s">
        <v>2501</v>
      </c>
      <c r="B403" s="103" t="s">
        <v>78</v>
      </c>
      <c r="C403" s="103">
        <f>INDEX(ATS!$B:$V,MATCH('2) Order Form'!$V403,ATS!$U:$U,0),1)</f>
        <v>852156</v>
      </c>
      <c r="D403" s="103" t="str">
        <f>INDEX(ATS!$B:$V,MATCH('2) Order Form'!$V403,ATS!$U:$U,0),2)</f>
        <v>Ripley RIG Reflect JR (Low Bridge)</v>
      </c>
      <c r="E403" s="105" t="str">
        <f>INDEX(ATS!$B:$V,MATCH('2) Order Form'!$V403,ATS!$U:$U,0),4)</f>
        <v>150101-OS</v>
      </c>
      <c r="F403" s="105" t="str">
        <f>INDEX(ATS!$B:$V,MATCH('2) Order Form'!$V403,ATS!$U:$U,0),5)</f>
        <v>RIG Bixbite/Matte Black/Black</v>
      </c>
      <c r="G403" s="106" t="str">
        <f>INDEX(ATS!$B:$V,MATCH('2) Order Form'!$V403,ATS!$U:$U,0),6)</f>
        <v>OS</v>
      </c>
      <c r="H403" s="43">
        <f>IFERROR(VLOOKUP(C403,EAN!$K:$O,5,FALSE),0)</f>
        <v>1</v>
      </c>
      <c r="I403" s="59">
        <v>0</v>
      </c>
      <c r="J403" s="107">
        <f>IFERROR(VLOOKUP(V403,ATS!$U:$V,2,FALSE),0)</f>
        <v>5</v>
      </c>
      <c r="K403" s="108">
        <f t="shared" si="202"/>
        <v>5</v>
      </c>
      <c r="L403" s="108">
        <f>IFERROR(VLOOKUP(V403,ATS!$U:$W,3,FALSE),0)</f>
        <v>5</v>
      </c>
      <c r="M403" s="108">
        <f t="shared" si="203"/>
        <v>5</v>
      </c>
      <c r="N403" s="61">
        <v>0</v>
      </c>
      <c r="O403" s="109">
        <f t="shared" si="204"/>
        <v>0</v>
      </c>
      <c r="P403" s="110">
        <f>VLOOKUP($C403,Prices!$A$3:$R$1996,MATCH('2) Order Form'!P$8,Prices!$A$2:$R$2,0),FALSE)</f>
        <v>50</v>
      </c>
      <c r="Q403" s="111">
        <f>VLOOKUP($C403,Prices!$A$3:$R$1996,MATCH('2) Order Form'!Q$8,Prices!$A$2:$R$2,0),FALSE)</f>
        <v>99</v>
      </c>
      <c r="R403" s="112">
        <f t="shared" si="205"/>
        <v>0</v>
      </c>
      <c r="S403" s="113">
        <f t="shared" si="206"/>
        <v>0</v>
      </c>
      <c r="T403" s="111">
        <f t="shared" si="207"/>
        <v>0</v>
      </c>
      <c r="U403" s="114"/>
      <c r="V403" s="115">
        <v>7048652967756</v>
      </c>
      <c r="W403" s="104"/>
      <c r="X403" s="94">
        <f t="shared" si="208"/>
        <v>0</v>
      </c>
      <c r="Y403" s="70">
        <f t="shared" ca="1" si="209"/>
        <v>0</v>
      </c>
      <c r="Z403" s="70">
        <f t="shared" ca="1" si="210"/>
        <v>71</v>
      </c>
      <c r="AA403" s="70">
        <f t="shared" ca="1" si="211"/>
        <v>1</v>
      </c>
      <c r="AB403" s="70">
        <f t="shared" ca="1" si="212"/>
        <v>0</v>
      </c>
      <c r="AC403" s="91" t="str">
        <f t="shared" si="213"/>
        <v>852156RIG Bixbite/Matte Black/Black</v>
      </c>
      <c r="AD403" s="91" t="str">
        <f t="shared" si="214"/>
        <v>852156-OS</v>
      </c>
      <c r="AE403" s="71" t="str">
        <f>INDEX(ATS!$B:$V,MATCH('2) Order Form'!$V403,ATS!$U:$U,0),7)</f>
        <v>Active</v>
      </c>
    </row>
    <row r="404" spans="1:31" ht="16.5" customHeight="1">
      <c r="A404" s="5">
        <v>3</v>
      </c>
      <c r="B404" s="5" t="s">
        <v>78</v>
      </c>
      <c r="C404" s="5">
        <f>INDEX(ATS!$B:$V,MATCH('2) Order Form'!$V404,ATS!$U:$U,0),1)</f>
        <v>852074</v>
      </c>
      <c r="D404" s="5" t="str">
        <f>INDEX(ATS!$B:$V,MATCH('2) Order Form'!$V404,ATS!$U:$U,0),2)</f>
        <v>Shinobi RIG Reflect</v>
      </c>
      <c r="E404" s="16" t="str">
        <f>INDEX(ATS!$B:$V,MATCH('2) Order Form'!$V404,ATS!$U:$U,0),4)</f>
        <v>066700-OS</v>
      </c>
      <c r="F404" s="16" t="str">
        <f>INDEX(ATS!$B:$V,MATCH('2) Order Form'!$V404,ATS!$U:$U,0),5)</f>
        <v>RIG Topaz/Woodland</v>
      </c>
      <c r="G404" s="43" t="str">
        <f>INDEX(ATS!$B:$V,MATCH('2) Order Form'!$V404,ATS!$U:$U,0),6)</f>
        <v>OS</v>
      </c>
      <c r="H404" s="43">
        <f>IFERROR(VLOOKUP(C404,EAN!$K:$O,5,FALSE),0)</f>
        <v>1</v>
      </c>
      <c r="I404" s="59">
        <v>0</v>
      </c>
      <c r="J404" s="60">
        <f>IFERROR(VLOOKUP(V404,ATS!$U:$V,2,FALSE),0)</f>
        <v>34</v>
      </c>
      <c r="K404" s="29">
        <f t="shared" si="202"/>
        <v>34</v>
      </c>
      <c r="L404" s="29">
        <f>IFERROR(VLOOKUP(V404,ATS!$U:$W,3,FALSE),0)</f>
        <v>34</v>
      </c>
      <c r="M404" s="29">
        <f t="shared" si="203"/>
        <v>34</v>
      </c>
      <c r="N404" s="61">
        <v>0</v>
      </c>
      <c r="O404" s="62">
        <f t="shared" si="204"/>
        <v>0</v>
      </c>
      <c r="P404" s="63">
        <f>VLOOKUP($C404,Prices!$A$3:$R$1996,MATCH('2) Order Form'!P$8,Prices!$A$2:$R$2,0),FALSE)</f>
        <v>90</v>
      </c>
      <c r="Q404" s="64">
        <f>VLOOKUP($C404,Prices!$A$3:$R$1996,MATCH('2) Order Form'!Q$8,Prices!$A$2:$R$2,0),FALSE)</f>
        <v>179</v>
      </c>
      <c r="R404" s="65">
        <f t="shared" si="205"/>
        <v>0</v>
      </c>
      <c r="S404" s="66">
        <f t="shared" si="206"/>
        <v>0</v>
      </c>
      <c r="T404" s="64">
        <f t="shared" si="207"/>
        <v>0</v>
      </c>
      <c r="U404" s="97"/>
      <c r="V404" s="28">
        <v>7048652895905</v>
      </c>
      <c r="W404" s="25"/>
      <c r="X404" s="94">
        <f t="shared" si="208"/>
        <v>0</v>
      </c>
      <c r="Y404" s="70">
        <f t="shared" ca="1" si="209"/>
        <v>1</v>
      </c>
      <c r="Z404" s="70">
        <f t="shared" ca="1" si="210"/>
        <v>72</v>
      </c>
      <c r="AA404" s="70">
        <f t="shared" ca="1" si="211"/>
        <v>1</v>
      </c>
      <c r="AB404" s="70">
        <f t="shared" ca="1" si="212"/>
        <v>1</v>
      </c>
      <c r="AC404" s="91" t="str">
        <f t="shared" si="213"/>
        <v>852074RIG Topaz/Woodland</v>
      </c>
      <c r="AD404" s="91" t="str">
        <f t="shared" si="214"/>
        <v>852074-OS</v>
      </c>
      <c r="AE404" s="71" t="str">
        <f>INDEX(ATS!$B:$V,MATCH('2) Order Form'!$V404,ATS!$U:$U,0),7)</f>
        <v>Stock</v>
      </c>
    </row>
    <row r="405" spans="1:31" ht="16.5" customHeight="1">
      <c r="A405" s="5">
        <v>3</v>
      </c>
      <c r="B405" s="5" t="s">
        <v>78</v>
      </c>
      <c r="C405" s="5">
        <f>INDEX(ATS!$B:$V,MATCH('2) Order Form'!$V405,ATS!$U:$U,0),1)</f>
        <v>852074</v>
      </c>
      <c r="D405" s="5" t="str">
        <f>INDEX(ATS!$B:$V,MATCH('2) Order Form'!$V405,ATS!$U:$U,0),2)</f>
        <v>Shinobi RIG Reflect</v>
      </c>
      <c r="E405" s="16" t="str">
        <f>INDEX(ATS!$B:$V,MATCH('2) Order Form'!$V405,ATS!$U:$U,0),4)</f>
        <v>076400-OS</v>
      </c>
      <c r="F405" s="16" t="str">
        <f>INDEX(ATS!$B:$V,MATCH('2) Order Form'!$V405,ATS!$U:$U,0),5)</f>
        <v>RIG Emerald/Sea Metallic</v>
      </c>
      <c r="G405" s="43" t="str">
        <f>INDEX(ATS!$B:$V,MATCH('2) Order Form'!$V405,ATS!$U:$U,0),6)</f>
        <v>OS</v>
      </c>
      <c r="H405" s="43">
        <f>IFERROR(VLOOKUP(C405,EAN!$K:$O,5,FALSE),0)</f>
        <v>1</v>
      </c>
      <c r="I405" s="59">
        <v>0</v>
      </c>
      <c r="J405" s="60">
        <f>IFERROR(VLOOKUP(V405,ATS!$U:$V,2,FALSE),0)</f>
        <v>67</v>
      </c>
      <c r="K405" s="29" t="str">
        <f t="shared" si="202"/>
        <v>50+</v>
      </c>
      <c r="L405" s="29">
        <f>IFERROR(VLOOKUP(V405,ATS!$U:$W,3,FALSE),0)</f>
        <v>67</v>
      </c>
      <c r="M405" s="29" t="str">
        <f t="shared" si="203"/>
        <v>50+</v>
      </c>
      <c r="N405" s="61">
        <v>0</v>
      </c>
      <c r="O405" s="62">
        <f t="shared" si="204"/>
        <v>0</v>
      </c>
      <c r="P405" s="63">
        <f>VLOOKUP($C405,Prices!$A$3:$R$1996,MATCH('2) Order Form'!P$8,Prices!$A$2:$R$2,0),FALSE)</f>
        <v>90</v>
      </c>
      <c r="Q405" s="64">
        <f>VLOOKUP($C405,Prices!$A$3:$R$1996,MATCH('2) Order Form'!Q$8,Prices!$A$2:$R$2,0),FALSE)</f>
        <v>179</v>
      </c>
      <c r="R405" s="65">
        <f t="shared" si="205"/>
        <v>0</v>
      </c>
      <c r="S405" s="66">
        <f t="shared" si="206"/>
        <v>0</v>
      </c>
      <c r="T405" s="64">
        <f t="shared" si="207"/>
        <v>0</v>
      </c>
      <c r="U405" s="97"/>
      <c r="V405" s="28">
        <v>7048652894472</v>
      </c>
      <c r="W405" s="25"/>
      <c r="X405" s="94">
        <f t="shared" si="208"/>
        <v>0</v>
      </c>
      <c r="Y405" s="70">
        <f t="shared" ca="1" si="209"/>
        <v>0</v>
      </c>
      <c r="Z405" s="70">
        <f t="shared" ca="1" si="210"/>
        <v>72</v>
      </c>
      <c r="AA405" s="70">
        <f t="shared" ca="1" si="211"/>
        <v>0</v>
      </c>
      <c r="AB405" s="70">
        <f t="shared" ca="1" si="212"/>
        <v>1</v>
      </c>
      <c r="AC405" s="91" t="str">
        <f t="shared" si="213"/>
        <v>852074RIG Emerald/Sea Metallic</v>
      </c>
      <c r="AD405" s="91" t="str">
        <f t="shared" si="214"/>
        <v>852074-OS</v>
      </c>
      <c r="AE405" s="71" t="str">
        <f>INDEX(ATS!$B:$V,MATCH('2) Order Form'!$V405,ATS!$U:$U,0),7)</f>
        <v>Stock</v>
      </c>
    </row>
    <row r="406" spans="1:31" ht="16.5" customHeight="1">
      <c r="A406" s="5">
        <v>3</v>
      </c>
      <c r="B406" s="5" t="s">
        <v>78</v>
      </c>
      <c r="C406" s="5">
        <f>INDEX(ATS!$B:$V,MATCH('2) Order Form'!$V406,ATS!$U:$U,0),1)</f>
        <v>852074</v>
      </c>
      <c r="D406" s="5" t="str">
        <f>INDEX(ATS!$B:$V,MATCH('2) Order Form'!$V406,ATS!$U:$U,0),2)</f>
        <v>Shinobi RIG Reflect</v>
      </c>
      <c r="E406" s="16" t="str">
        <f>INDEX(ATS!$B:$V,MATCH('2) Order Form'!$V406,ATS!$U:$U,0),4)</f>
        <v>150500-OS</v>
      </c>
      <c r="F406" s="16" t="str">
        <f>INDEX(ATS!$B:$V,MATCH('2) Order Form'!$V406,ATS!$U:$U,0),5)</f>
        <v>RIG Bixbite/Matte Crystal Black Camo</v>
      </c>
      <c r="G406" s="43" t="str">
        <f>INDEX(ATS!$B:$V,MATCH('2) Order Form'!$V406,ATS!$U:$U,0),6)</f>
        <v>OS</v>
      </c>
      <c r="H406" s="43">
        <f>IFERROR(VLOOKUP(C406,EAN!$K:$O,5,FALSE),0)</f>
        <v>1</v>
      </c>
      <c r="I406" s="59">
        <v>0</v>
      </c>
      <c r="J406" s="60">
        <f>IFERROR(VLOOKUP(V406,ATS!$U:$V,2,FALSE),0)</f>
        <v>215</v>
      </c>
      <c r="K406" s="29" t="str">
        <f t="shared" si="202"/>
        <v>50+</v>
      </c>
      <c r="L406" s="29">
        <f>IFERROR(VLOOKUP(V406,ATS!$U:$W,3,FALSE),0)</f>
        <v>215</v>
      </c>
      <c r="M406" s="29" t="str">
        <f t="shared" si="203"/>
        <v>50+</v>
      </c>
      <c r="N406" s="61">
        <v>0</v>
      </c>
      <c r="O406" s="62">
        <f t="shared" si="204"/>
        <v>0</v>
      </c>
      <c r="P406" s="63">
        <f>VLOOKUP($C406,Prices!$A$3:$R$1996,MATCH('2) Order Form'!P$8,Prices!$A$2:$R$2,0),FALSE)</f>
        <v>90</v>
      </c>
      <c r="Q406" s="64">
        <f>VLOOKUP($C406,Prices!$A$3:$R$1996,MATCH('2) Order Form'!Q$8,Prices!$A$2:$R$2,0),FALSE)</f>
        <v>179</v>
      </c>
      <c r="R406" s="65">
        <f t="shared" si="205"/>
        <v>0</v>
      </c>
      <c r="S406" s="66">
        <f t="shared" si="206"/>
        <v>0</v>
      </c>
      <c r="T406" s="64">
        <f t="shared" si="207"/>
        <v>0</v>
      </c>
      <c r="U406" s="97"/>
      <c r="V406" s="28">
        <v>7048652762313</v>
      </c>
      <c r="W406" s="25"/>
      <c r="X406" s="94">
        <f t="shared" si="208"/>
        <v>0</v>
      </c>
      <c r="Y406" s="70">
        <f t="shared" ca="1" si="209"/>
        <v>0</v>
      </c>
      <c r="Z406" s="70">
        <f t="shared" ca="1" si="210"/>
        <v>72</v>
      </c>
      <c r="AA406" s="70">
        <f t="shared" ca="1" si="211"/>
        <v>0</v>
      </c>
      <c r="AB406" s="70">
        <f t="shared" ca="1" si="212"/>
        <v>1</v>
      </c>
      <c r="AC406" s="91" t="str">
        <f t="shared" si="213"/>
        <v>852074RIG Bixbite/Matte Crystal Black Camo</v>
      </c>
      <c r="AD406" s="91" t="str">
        <f t="shared" si="214"/>
        <v>852074-OS</v>
      </c>
      <c r="AE406" s="71" t="str">
        <f>INDEX(ATS!$B:$V,MATCH('2) Order Form'!$V406,ATS!$U:$U,0),7)</f>
        <v>Active</v>
      </c>
    </row>
    <row r="407" spans="1:31" ht="16.5" customHeight="1">
      <c r="A407" s="5">
        <v>3</v>
      </c>
      <c r="B407" s="5" t="s">
        <v>78</v>
      </c>
      <c r="C407" s="5">
        <f>INDEX(ATS!$B:$V,MATCH('2) Order Form'!$V407,ATS!$U:$U,0),1)</f>
        <v>852074</v>
      </c>
      <c r="D407" s="5" t="str">
        <f>INDEX(ATS!$B:$V,MATCH('2) Order Form'!$V407,ATS!$U:$U,0),2)</f>
        <v>Shinobi RIG Reflect</v>
      </c>
      <c r="E407" s="16" t="str">
        <f>INDEX(ATS!$B:$V,MATCH('2) Order Form'!$V407,ATS!$U:$U,0),4)</f>
        <v>169100-OS</v>
      </c>
      <c r="F407" s="16" t="str">
        <f>INDEX(ATS!$B:$V,MATCH('2) Order Form'!$V407,ATS!$U:$U,0),5)</f>
        <v>RIG Aquamarine/Gloss Crystal Shadow</v>
      </c>
      <c r="G407" s="43" t="str">
        <f>INDEX(ATS!$B:$V,MATCH('2) Order Form'!$V407,ATS!$U:$U,0),6)</f>
        <v>OS</v>
      </c>
      <c r="H407" s="43">
        <f>IFERROR(VLOOKUP(C407,EAN!$K:$O,5,FALSE),0)</f>
        <v>1</v>
      </c>
      <c r="I407" s="59">
        <v>0</v>
      </c>
      <c r="J407" s="60">
        <f>IFERROR(VLOOKUP(V407,ATS!$U:$V,2,FALSE),0)</f>
        <v>79</v>
      </c>
      <c r="K407" s="29" t="str">
        <f t="shared" si="202"/>
        <v>50+</v>
      </c>
      <c r="L407" s="29">
        <f>IFERROR(VLOOKUP(V407,ATS!$U:$W,3,FALSE),0)</f>
        <v>79</v>
      </c>
      <c r="M407" s="29" t="str">
        <f t="shared" si="203"/>
        <v>50+</v>
      </c>
      <c r="N407" s="61">
        <v>0</v>
      </c>
      <c r="O407" s="62">
        <f t="shared" si="204"/>
        <v>0</v>
      </c>
      <c r="P407" s="63">
        <f>VLOOKUP($C407,Prices!$A$3:$R$1996,MATCH('2) Order Form'!P$8,Prices!$A$2:$R$2,0),FALSE)</f>
        <v>90</v>
      </c>
      <c r="Q407" s="64">
        <f>VLOOKUP($C407,Prices!$A$3:$R$1996,MATCH('2) Order Form'!Q$8,Prices!$A$2:$R$2,0),FALSE)</f>
        <v>179</v>
      </c>
      <c r="R407" s="65">
        <f t="shared" si="205"/>
        <v>0</v>
      </c>
      <c r="S407" s="66">
        <f t="shared" si="206"/>
        <v>0</v>
      </c>
      <c r="T407" s="64">
        <f t="shared" si="207"/>
        <v>0</v>
      </c>
      <c r="U407" s="97"/>
      <c r="V407" s="28">
        <v>7048652894489</v>
      </c>
      <c r="W407" s="25"/>
      <c r="X407" s="94">
        <f t="shared" si="208"/>
        <v>0</v>
      </c>
      <c r="Y407" s="70">
        <f t="shared" ca="1" si="209"/>
        <v>0</v>
      </c>
      <c r="Z407" s="70">
        <f t="shared" ca="1" si="210"/>
        <v>72</v>
      </c>
      <c r="AA407" s="70">
        <f t="shared" ca="1" si="211"/>
        <v>0</v>
      </c>
      <c r="AB407" s="70">
        <f t="shared" ca="1" si="212"/>
        <v>1</v>
      </c>
      <c r="AC407" s="91" t="str">
        <f t="shared" si="213"/>
        <v>852074RIG Aquamarine/Gloss Crystal Shadow</v>
      </c>
      <c r="AD407" s="91" t="str">
        <f t="shared" si="214"/>
        <v>852074-OS</v>
      </c>
      <c r="AE407" s="71" t="str">
        <f>INDEX(ATS!$B:$V,MATCH('2) Order Form'!$V407,ATS!$U:$U,0),7)</f>
        <v>Active</v>
      </c>
    </row>
    <row r="408" spans="1:31" ht="16.5" customHeight="1">
      <c r="A408" s="5">
        <v>3</v>
      </c>
      <c r="B408" s="5" t="s">
        <v>78</v>
      </c>
      <c r="C408" s="5">
        <f>INDEX(ATS!$B:$V,MATCH('2) Order Form'!$V408,ATS!$U:$U,0),1)</f>
        <v>852074</v>
      </c>
      <c r="D408" s="5" t="str">
        <f>INDEX(ATS!$B:$V,MATCH('2) Order Form'!$V408,ATS!$U:$U,0),2)</f>
        <v>Shinobi RIG Reflect</v>
      </c>
      <c r="E408" s="16" t="str">
        <f>INDEX(ATS!$B:$V,MATCH('2) Order Form'!$V408,ATS!$U:$U,0),4)</f>
        <v>198200-OS</v>
      </c>
      <c r="F408" s="16" t="str">
        <f>INDEX(ATS!$B:$V,MATCH('2) Order Form'!$V408,ATS!$U:$U,0),5)</f>
        <v>RIG Malaia/Gloss Crystal Malaia</v>
      </c>
      <c r="G408" s="43" t="str">
        <f>INDEX(ATS!$B:$V,MATCH('2) Order Form'!$V408,ATS!$U:$U,0),6)</f>
        <v>OS</v>
      </c>
      <c r="H408" s="43">
        <f>IFERROR(VLOOKUP(C408,EAN!$K:$O,5,FALSE),0)</f>
        <v>1</v>
      </c>
      <c r="I408" s="59">
        <v>0</v>
      </c>
      <c r="J408" s="60">
        <f>IFERROR(VLOOKUP(V408,ATS!$U:$V,2,FALSE),0)</f>
        <v>123</v>
      </c>
      <c r="K408" s="29" t="str">
        <f t="shared" si="202"/>
        <v>50+</v>
      </c>
      <c r="L408" s="29">
        <f>IFERROR(VLOOKUP(V408,ATS!$U:$W,3,FALSE),0)</f>
        <v>123</v>
      </c>
      <c r="M408" s="29" t="str">
        <f t="shared" si="203"/>
        <v>50+</v>
      </c>
      <c r="N408" s="61">
        <v>0</v>
      </c>
      <c r="O408" s="62">
        <f t="shared" si="204"/>
        <v>0</v>
      </c>
      <c r="P408" s="63">
        <f>VLOOKUP($C408,Prices!$A$3:$R$1996,MATCH('2) Order Form'!P$8,Prices!$A$2:$R$2,0),FALSE)</f>
        <v>90</v>
      </c>
      <c r="Q408" s="64">
        <f>VLOOKUP($C408,Prices!$A$3:$R$1996,MATCH('2) Order Form'!Q$8,Prices!$A$2:$R$2,0),FALSE)</f>
        <v>179</v>
      </c>
      <c r="R408" s="65">
        <f t="shared" si="205"/>
        <v>0</v>
      </c>
      <c r="S408" s="66">
        <f t="shared" si="206"/>
        <v>0</v>
      </c>
      <c r="T408" s="64">
        <f t="shared" si="207"/>
        <v>0</v>
      </c>
      <c r="U408" s="97"/>
      <c r="V408" s="28">
        <v>7048652762351</v>
      </c>
      <c r="W408" s="25"/>
      <c r="X408" s="94">
        <f t="shared" si="208"/>
        <v>0</v>
      </c>
      <c r="Y408" s="70">
        <f t="shared" ca="1" si="209"/>
        <v>0</v>
      </c>
      <c r="Z408" s="70">
        <f t="shared" ca="1" si="210"/>
        <v>72</v>
      </c>
      <c r="AA408" s="70">
        <f t="shared" ca="1" si="211"/>
        <v>0</v>
      </c>
      <c r="AB408" s="70">
        <f t="shared" ca="1" si="212"/>
        <v>1</v>
      </c>
      <c r="AC408" s="91" t="str">
        <f t="shared" si="213"/>
        <v>852074RIG Malaia/Gloss Crystal Malaia</v>
      </c>
      <c r="AD408" s="91" t="str">
        <f t="shared" si="214"/>
        <v>852074-OS</v>
      </c>
      <c r="AE408" s="71" t="str">
        <f>INDEX(ATS!$B:$V,MATCH('2) Order Form'!$V408,ATS!$U:$U,0),7)</f>
        <v>Stock</v>
      </c>
    </row>
    <row r="409" spans="1:31" ht="16.5" customHeight="1">
      <c r="A409" s="5">
        <v>3</v>
      </c>
      <c r="B409" s="5" t="s">
        <v>78</v>
      </c>
      <c r="C409" s="5">
        <f>INDEX(ATS!$B:$V,MATCH('2) Order Form'!$V409,ATS!$U:$U,0),1)</f>
        <v>852074</v>
      </c>
      <c r="D409" s="5" t="str">
        <f>INDEX(ATS!$B:$V,MATCH('2) Order Form'!$V409,ATS!$U:$U,0),2)</f>
        <v>Shinobi RIG Reflect</v>
      </c>
      <c r="E409" s="16" t="str">
        <f>INDEX(ATS!$B:$V,MATCH('2) Order Form'!$V409,ATS!$U:$U,0),4)</f>
        <v>200100-OS</v>
      </c>
      <c r="F409" s="16" t="str">
        <f>INDEX(ATS!$B:$V,MATCH('2) Order Form'!$V409,ATS!$U:$U,0),5)</f>
        <v>RIG Obsidian/Matte Black</v>
      </c>
      <c r="G409" s="43" t="str">
        <f>INDEX(ATS!$B:$V,MATCH('2) Order Form'!$V409,ATS!$U:$U,0),6)</f>
        <v>OS</v>
      </c>
      <c r="H409" s="43">
        <f>IFERROR(VLOOKUP(C409,EAN!$K:$O,5,FALSE),0)</f>
        <v>1</v>
      </c>
      <c r="I409" s="59">
        <v>0</v>
      </c>
      <c r="J409" s="60">
        <f>IFERROR(VLOOKUP(V409,ATS!$U:$V,2,FALSE),0)</f>
        <v>224</v>
      </c>
      <c r="K409" s="29" t="str">
        <f t="shared" si="202"/>
        <v>50+</v>
      </c>
      <c r="L409" s="29">
        <f>IFERROR(VLOOKUP(V409,ATS!$U:$W,3,FALSE),0)</f>
        <v>224</v>
      </c>
      <c r="M409" s="29" t="str">
        <f t="shared" si="203"/>
        <v>50+</v>
      </c>
      <c r="N409" s="61">
        <v>0</v>
      </c>
      <c r="O409" s="62">
        <f t="shared" si="204"/>
        <v>0</v>
      </c>
      <c r="P409" s="63">
        <f>VLOOKUP($C409,Prices!$A$3:$R$1996,MATCH('2) Order Form'!P$8,Prices!$A$2:$R$2,0),FALSE)</f>
        <v>90</v>
      </c>
      <c r="Q409" s="64">
        <f>VLOOKUP($C409,Prices!$A$3:$R$1996,MATCH('2) Order Form'!Q$8,Prices!$A$2:$R$2,0),FALSE)</f>
        <v>179</v>
      </c>
      <c r="R409" s="65">
        <f t="shared" si="205"/>
        <v>0</v>
      </c>
      <c r="S409" s="66">
        <f t="shared" si="206"/>
        <v>0</v>
      </c>
      <c r="T409" s="64">
        <f t="shared" si="207"/>
        <v>0</v>
      </c>
      <c r="U409" s="97"/>
      <c r="V409" s="28">
        <v>7048652762368</v>
      </c>
      <c r="W409" s="25"/>
      <c r="X409" s="94">
        <f t="shared" si="208"/>
        <v>0</v>
      </c>
      <c r="Y409" s="70">
        <f t="shared" ca="1" si="209"/>
        <v>0</v>
      </c>
      <c r="Z409" s="70">
        <f t="shared" ca="1" si="210"/>
        <v>72</v>
      </c>
      <c r="AA409" s="70">
        <f t="shared" ca="1" si="211"/>
        <v>0</v>
      </c>
      <c r="AB409" s="70">
        <f t="shared" ca="1" si="212"/>
        <v>1</v>
      </c>
      <c r="AC409" s="91" t="str">
        <f t="shared" si="213"/>
        <v>852074RIG Obsidian/Matte Black</v>
      </c>
      <c r="AD409" s="91" t="str">
        <f t="shared" si="214"/>
        <v>852074-OS</v>
      </c>
      <c r="AE409" s="71" t="str">
        <f>INDEX(ATS!$B:$V,MATCH('2) Order Form'!$V409,ATS!$U:$U,0),7)</f>
        <v>Active</v>
      </c>
    </row>
    <row r="410" spans="1:31" ht="16.5" customHeight="1">
      <c r="A410" s="5">
        <v>3</v>
      </c>
      <c r="B410" s="5" t="s">
        <v>78</v>
      </c>
      <c r="C410" s="5">
        <f>INDEX(ATS!$B:$V,MATCH('2) Order Form'!$V410,ATS!$U:$U,0),1)</f>
        <v>852075</v>
      </c>
      <c r="D410" s="5" t="str">
        <f>INDEX(ATS!$B:$V,MATCH('2) Order Form'!$V410,ATS!$U:$U,0),2)</f>
        <v>Shinobi RIG Photochromic</v>
      </c>
      <c r="E410" s="16" t="str">
        <f>INDEX(ATS!$B:$V,MATCH('2) Order Form'!$V410,ATS!$U:$U,0),4)</f>
        <v>220400-OS</v>
      </c>
      <c r="F410" s="16" t="str">
        <f>INDEX(ATS!$B:$V,MATCH('2) Order Form'!$V410,ATS!$U:$U,0),5)</f>
        <v>RIG Photochromic/Matte Crystal Black</v>
      </c>
      <c r="G410" s="43" t="str">
        <f>INDEX(ATS!$B:$V,MATCH('2) Order Form'!$V410,ATS!$U:$U,0),6)</f>
        <v>OS</v>
      </c>
      <c r="H410" s="43">
        <f>IFERROR(VLOOKUP(C410,EAN!$K:$O,5,FALSE),0)</f>
        <v>1</v>
      </c>
      <c r="I410" s="59">
        <v>0</v>
      </c>
      <c r="J410" s="60">
        <f>IFERROR(VLOOKUP(V410,ATS!$U:$V,2,FALSE),0)</f>
        <v>86</v>
      </c>
      <c r="K410" s="29" t="str">
        <f t="shared" si="202"/>
        <v>50+</v>
      </c>
      <c r="L410" s="29">
        <f>IFERROR(VLOOKUP(V410,ATS!$U:$W,3,FALSE),0)</f>
        <v>86</v>
      </c>
      <c r="M410" s="29" t="str">
        <f t="shared" si="203"/>
        <v>50+</v>
      </c>
      <c r="N410" s="61">
        <v>0</v>
      </c>
      <c r="O410" s="62">
        <f t="shared" si="204"/>
        <v>0</v>
      </c>
      <c r="P410" s="63">
        <f>VLOOKUP($C410,Prices!$A$3:$R$1996,MATCH('2) Order Form'!P$8,Prices!$A$2:$R$2,0),FALSE)</f>
        <v>135</v>
      </c>
      <c r="Q410" s="64">
        <f>VLOOKUP($C410,Prices!$A$3:$R$1996,MATCH('2) Order Form'!Q$8,Prices!$A$2:$R$2,0),FALSE)</f>
        <v>269</v>
      </c>
      <c r="R410" s="65">
        <f t="shared" si="205"/>
        <v>0</v>
      </c>
      <c r="S410" s="66">
        <f t="shared" si="206"/>
        <v>0</v>
      </c>
      <c r="T410" s="64">
        <f t="shared" si="207"/>
        <v>0</v>
      </c>
      <c r="U410" s="97"/>
      <c r="V410" s="28">
        <v>7048652762382</v>
      </c>
      <c r="W410" s="25"/>
      <c r="X410" s="94">
        <f t="shared" si="208"/>
        <v>0</v>
      </c>
      <c r="Y410" s="70">
        <f t="shared" ca="1" si="209"/>
        <v>0</v>
      </c>
      <c r="Z410" s="70">
        <f t="shared" ca="1" si="210"/>
        <v>73</v>
      </c>
      <c r="AA410" s="70">
        <f t="shared" ca="1" si="211"/>
        <v>1</v>
      </c>
      <c r="AB410" s="70">
        <f t="shared" ca="1" si="212"/>
        <v>1</v>
      </c>
      <c r="AC410" s="91" t="str">
        <f t="shared" si="213"/>
        <v>852075RIG Photochromic/Matte Crystal Black</v>
      </c>
      <c r="AD410" s="91" t="str">
        <f t="shared" si="214"/>
        <v>852075-OS</v>
      </c>
      <c r="AE410" s="71" t="str">
        <f>INDEX(ATS!$B:$V,MATCH('2) Order Form'!$V410,ATS!$U:$U,0),7)</f>
        <v>Active</v>
      </c>
    </row>
    <row r="411" spans="1:31" ht="16.5" customHeight="1">
      <c r="A411" s="5">
        <v>3</v>
      </c>
      <c r="B411" s="5" t="s">
        <v>78</v>
      </c>
      <c r="C411" s="5">
        <f>INDEX(ATS!$B:$V,MATCH('2) Order Form'!$V411,ATS!$U:$U,0),1)</f>
        <v>852073</v>
      </c>
      <c r="D411" s="5" t="str">
        <f>INDEX(ATS!$B:$V,MATCH('2) Order Form'!$V411,ATS!$U:$U,0),2)</f>
        <v>Shinobi Polarized</v>
      </c>
      <c r="E411" s="16" t="str">
        <f>INDEX(ATS!$B:$V,MATCH('2) Order Form'!$V411,ATS!$U:$U,0),4)</f>
        <v>230100-OS</v>
      </c>
      <c r="F411" s="16" t="str">
        <f>INDEX(ATS!$B:$V,MATCH('2) Order Form'!$V411,ATS!$U:$U,0),5)</f>
        <v>Obsidian Black Polarized/Matte Black</v>
      </c>
      <c r="G411" s="43" t="str">
        <f>INDEX(ATS!$B:$V,MATCH('2) Order Form'!$V411,ATS!$U:$U,0),6)</f>
        <v>OS</v>
      </c>
      <c r="H411" s="43">
        <f>IFERROR(VLOOKUP(C411,EAN!$K:$O,5,FALSE),0)</f>
        <v>1</v>
      </c>
      <c r="I411" s="59">
        <v>0</v>
      </c>
      <c r="J411" s="60">
        <f>IFERROR(VLOOKUP(V411,ATS!$U:$V,2,FALSE),0)</f>
        <v>126</v>
      </c>
      <c r="K411" s="29" t="str">
        <f t="shared" si="202"/>
        <v>50+</v>
      </c>
      <c r="L411" s="29">
        <f>IFERROR(VLOOKUP(V411,ATS!$U:$W,3,FALSE),0)</f>
        <v>126</v>
      </c>
      <c r="M411" s="29" t="str">
        <f t="shared" si="203"/>
        <v>50+</v>
      </c>
      <c r="N411" s="61">
        <v>0</v>
      </c>
      <c r="O411" s="62">
        <f t="shared" si="204"/>
        <v>0</v>
      </c>
      <c r="P411" s="63">
        <f>VLOOKUP($C411,Prices!$A$3:$R$1996,MATCH('2) Order Form'!P$8,Prices!$A$2:$R$2,0),FALSE)</f>
        <v>110</v>
      </c>
      <c r="Q411" s="64">
        <f>VLOOKUP($C411,Prices!$A$3:$R$1996,MATCH('2) Order Form'!Q$8,Prices!$A$2:$R$2,0),FALSE)</f>
        <v>219</v>
      </c>
      <c r="R411" s="65">
        <f t="shared" si="205"/>
        <v>0</v>
      </c>
      <c r="S411" s="66">
        <f t="shared" si="206"/>
        <v>0</v>
      </c>
      <c r="T411" s="64">
        <f t="shared" si="207"/>
        <v>0</v>
      </c>
      <c r="U411" s="97"/>
      <c r="V411" s="28">
        <v>7048652762412</v>
      </c>
      <c r="W411" s="25"/>
      <c r="X411" s="94">
        <f t="shared" si="208"/>
        <v>0</v>
      </c>
      <c r="Y411" s="70">
        <f t="shared" ca="1" si="209"/>
        <v>0</v>
      </c>
      <c r="Z411" s="70">
        <f t="shared" ca="1" si="210"/>
        <v>74</v>
      </c>
      <c r="AA411" s="70">
        <f t="shared" ca="1" si="211"/>
        <v>1</v>
      </c>
      <c r="AB411" s="70">
        <f t="shared" ca="1" si="212"/>
        <v>1</v>
      </c>
      <c r="AC411" s="91" t="str">
        <f t="shared" si="213"/>
        <v>852073Obsidian Black Polarized/Matte Black</v>
      </c>
      <c r="AD411" s="91" t="str">
        <f t="shared" si="214"/>
        <v>852073-OS</v>
      </c>
      <c r="AE411" s="71" t="str">
        <f>INDEX(ATS!$B:$V,MATCH('2) Order Form'!$V411,ATS!$U:$U,0),7)</f>
        <v>Active</v>
      </c>
    </row>
    <row r="412" spans="1:31" ht="16.5" customHeight="1">
      <c r="A412" s="5">
        <v>3</v>
      </c>
      <c r="B412" s="5" t="s">
        <v>78</v>
      </c>
      <c r="C412" s="5">
        <f>INDEX(ATS!$B:$V,MATCH('2) Order Form'!$V412,ATS!$U:$U,0),1)</f>
        <v>852043</v>
      </c>
      <c r="D412" s="5" t="str">
        <f>INDEX(ATS!$B:$V,MATCH('2) Order Form'!$V412,ATS!$U:$U,0),2)</f>
        <v>Ronin RIG Reflect</v>
      </c>
      <c r="E412" s="16" t="str">
        <f>INDEX(ATS!$B:$V,MATCH('2) Order Form'!$V412,ATS!$U:$U,0),4)</f>
        <v>061200-OS</v>
      </c>
      <c r="F412" s="16" t="str">
        <f>INDEX(ATS!$B:$V,MATCH('2) Order Form'!$V412,ATS!$U:$U,0),5)</f>
        <v>RIG Topaz/Matte White</v>
      </c>
      <c r="G412" s="43" t="str">
        <f>INDEX(ATS!$B:$V,MATCH('2) Order Form'!$V412,ATS!$U:$U,0),6)</f>
        <v>OS</v>
      </c>
      <c r="H412" s="43">
        <f>IFERROR(VLOOKUP(C412,EAN!$K:$O,5,FALSE),0)</f>
        <v>1</v>
      </c>
      <c r="I412" s="59">
        <v>0</v>
      </c>
      <c r="J412" s="60">
        <f>IFERROR(VLOOKUP(V412,ATS!$U:$V,2,FALSE),0)</f>
        <v>91</v>
      </c>
      <c r="K412" s="29" t="str">
        <f t="shared" si="202"/>
        <v>50+</v>
      </c>
      <c r="L412" s="29">
        <f>IFERROR(VLOOKUP(V412,ATS!$U:$W,3,FALSE),0)</f>
        <v>91</v>
      </c>
      <c r="M412" s="29" t="str">
        <f t="shared" si="203"/>
        <v>50+</v>
      </c>
      <c r="N412" s="61">
        <v>0</v>
      </c>
      <c r="O412" s="62">
        <f t="shared" si="204"/>
        <v>0</v>
      </c>
      <c r="P412" s="63">
        <f>VLOOKUP($C412,Prices!$A$3:$R$1996,MATCH('2) Order Form'!P$8,Prices!$A$2:$R$2,0),FALSE)</f>
        <v>75</v>
      </c>
      <c r="Q412" s="64">
        <f>VLOOKUP($C412,Prices!$A$3:$R$1996,MATCH('2) Order Form'!Q$8,Prices!$A$2:$R$2,0),FALSE)</f>
        <v>149</v>
      </c>
      <c r="R412" s="65">
        <f t="shared" si="205"/>
        <v>0</v>
      </c>
      <c r="S412" s="66">
        <f t="shared" si="206"/>
        <v>0</v>
      </c>
      <c r="T412" s="64">
        <f t="shared" si="207"/>
        <v>0</v>
      </c>
      <c r="U412" s="97"/>
      <c r="V412" s="28">
        <v>7048652661944</v>
      </c>
      <c r="W412" s="25"/>
      <c r="X412" s="94">
        <f t="shared" si="208"/>
        <v>0</v>
      </c>
      <c r="Y412" s="70">
        <f t="shared" ca="1" si="209"/>
        <v>0</v>
      </c>
      <c r="Z412" s="70">
        <f t="shared" ca="1" si="210"/>
        <v>75</v>
      </c>
      <c r="AA412" s="70">
        <f t="shared" ca="1" si="211"/>
        <v>1</v>
      </c>
      <c r="AB412" s="70">
        <f t="shared" ca="1" si="212"/>
        <v>1</v>
      </c>
      <c r="AC412" s="91" t="str">
        <f t="shared" si="213"/>
        <v>852043RIG Topaz/Matte White</v>
      </c>
      <c r="AD412" s="91" t="str">
        <f t="shared" si="214"/>
        <v>852043-OS</v>
      </c>
      <c r="AE412" s="71" t="str">
        <f>INDEX(ATS!$B:$V,MATCH('2) Order Form'!$V412,ATS!$U:$U,0),7)</f>
        <v>Active</v>
      </c>
    </row>
    <row r="413" spans="1:31" ht="16.5" customHeight="1">
      <c r="A413" s="5">
        <v>3</v>
      </c>
      <c r="B413" s="5" t="s">
        <v>78</v>
      </c>
      <c r="C413" s="5">
        <f>INDEX(ATS!$B:$V,MATCH('2) Order Form'!$V413,ATS!$U:$U,0),1)</f>
        <v>852043</v>
      </c>
      <c r="D413" s="5" t="str">
        <f>INDEX(ATS!$B:$V,MATCH('2) Order Form'!$V413,ATS!$U:$U,0),2)</f>
        <v>Ronin RIG Reflect</v>
      </c>
      <c r="E413" s="16" t="str">
        <f>INDEX(ATS!$B:$V,MATCH('2) Order Form'!$V413,ATS!$U:$U,0),4)</f>
        <v>076400-OS</v>
      </c>
      <c r="F413" s="16" t="str">
        <f>INDEX(ATS!$B:$V,MATCH('2) Order Form'!$V413,ATS!$U:$U,0),5)</f>
        <v>RIG Emerald/Sea Metallic</v>
      </c>
      <c r="G413" s="43" t="str">
        <f>INDEX(ATS!$B:$V,MATCH('2) Order Form'!$V413,ATS!$U:$U,0),6)</f>
        <v>OS</v>
      </c>
      <c r="H413" s="43">
        <f>IFERROR(VLOOKUP(C413,EAN!$K:$O,5,FALSE),0)</f>
        <v>1</v>
      </c>
      <c r="I413" s="59">
        <v>0</v>
      </c>
      <c r="J413" s="60">
        <f>IFERROR(VLOOKUP(V413,ATS!$U:$V,2,FALSE),0)</f>
        <v>105</v>
      </c>
      <c r="K413" s="29" t="str">
        <f t="shared" si="202"/>
        <v>50+</v>
      </c>
      <c r="L413" s="29">
        <f>IFERROR(VLOOKUP(V413,ATS!$U:$W,3,FALSE),0)</f>
        <v>105</v>
      </c>
      <c r="M413" s="29" t="str">
        <f t="shared" si="203"/>
        <v>50+</v>
      </c>
      <c r="N413" s="61">
        <v>0</v>
      </c>
      <c r="O413" s="62">
        <f t="shared" si="204"/>
        <v>0</v>
      </c>
      <c r="P413" s="63">
        <f>VLOOKUP($C413,Prices!$A$3:$R$1996,MATCH('2) Order Form'!P$8,Prices!$A$2:$R$2,0),FALSE)</f>
        <v>75</v>
      </c>
      <c r="Q413" s="64">
        <f>VLOOKUP($C413,Prices!$A$3:$R$1996,MATCH('2) Order Form'!Q$8,Prices!$A$2:$R$2,0),FALSE)</f>
        <v>149</v>
      </c>
      <c r="R413" s="65">
        <f t="shared" si="205"/>
        <v>0</v>
      </c>
      <c r="S413" s="66">
        <f t="shared" si="206"/>
        <v>0</v>
      </c>
      <c r="T413" s="64">
        <f t="shared" si="207"/>
        <v>0</v>
      </c>
      <c r="U413" s="97"/>
      <c r="V413" s="28">
        <v>7048652894601</v>
      </c>
      <c r="W413" s="25"/>
      <c r="X413" s="94">
        <f t="shared" si="208"/>
        <v>0</v>
      </c>
      <c r="Y413" s="70">
        <f t="shared" ca="1" si="209"/>
        <v>0</v>
      </c>
      <c r="Z413" s="70">
        <f t="shared" ca="1" si="210"/>
        <v>75</v>
      </c>
      <c r="AA413" s="70">
        <f t="shared" ca="1" si="211"/>
        <v>0</v>
      </c>
      <c r="AB413" s="70">
        <f t="shared" ca="1" si="212"/>
        <v>1</v>
      </c>
      <c r="AC413" s="91" t="str">
        <f t="shared" si="213"/>
        <v>852043RIG Emerald/Sea Metallic</v>
      </c>
      <c r="AD413" s="91" t="str">
        <f t="shared" si="214"/>
        <v>852043-OS</v>
      </c>
      <c r="AE413" s="71" t="str">
        <f>INDEX(ATS!$B:$V,MATCH('2) Order Form'!$V413,ATS!$U:$U,0),7)</f>
        <v>Stock</v>
      </c>
    </row>
    <row r="414" spans="1:31" ht="16.5" customHeight="1">
      <c r="A414" s="5">
        <v>3</v>
      </c>
      <c r="B414" s="5" t="s">
        <v>78</v>
      </c>
      <c r="C414" s="5">
        <f>INDEX(ATS!$B:$V,MATCH('2) Order Form'!$V414,ATS!$U:$U,0),1)</f>
        <v>852043</v>
      </c>
      <c r="D414" s="5" t="str">
        <f>INDEX(ATS!$B:$V,MATCH('2) Order Form'!$V414,ATS!$U:$U,0),2)</f>
        <v>Ronin RIG Reflect</v>
      </c>
      <c r="E414" s="16" t="str">
        <f>INDEX(ATS!$B:$V,MATCH('2) Order Form'!$V414,ATS!$U:$U,0),4)</f>
        <v>150500-OS</v>
      </c>
      <c r="F414" s="16" t="str">
        <f>INDEX(ATS!$B:$V,MATCH('2) Order Form'!$V414,ATS!$U:$U,0),5)</f>
        <v>RIG Bixbite/Matte Crystal Black Camo</v>
      </c>
      <c r="G414" s="43" t="str">
        <f>INDEX(ATS!$B:$V,MATCH('2) Order Form'!$V414,ATS!$U:$U,0),6)</f>
        <v>OS</v>
      </c>
      <c r="H414" s="43">
        <f>IFERROR(VLOOKUP(C414,EAN!$K:$O,5,FALSE),0)</f>
        <v>1</v>
      </c>
      <c r="I414" s="59">
        <v>0</v>
      </c>
      <c r="J414" s="60">
        <f>IFERROR(VLOOKUP(V414,ATS!$U:$V,2,FALSE),0)</f>
        <v>563</v>
      </c>
      <c r="K414" s="29" t="str">
        <f t="shared" si="202"/>
        <v>50+</v>
      </c>
      <c r="L414" s="29">
        <f>IFERROR(VLOOKUP(V414,ATS!$U:$W,3,FALSE),0)</f>
        <v>563</v>
      </c>
      <c r="M414" s="29" t="str">
        <f t="shared" si="203"/>
        <v>50+</v>
      </c>
      <c r="N414" s="61">
        <v>0</v>
      </c>
      <c r="O414" s="62">
        <f t="shared" si="204"/>
        <v>0</v>
      </c>
      <c r="P414" s="63">
        <f>VLOOKUP($C414,Prices!$A$3:$R$1996,MATCH('2) Order Form'!P$8,Prices!$A$2:$R$2,0),FALSE)</f>
        <v>75</v>
      </c>
      <c r="Q414" s="64">
        <f>VLOOKUP($C414,Prices!$A$3:$R$1996,MATCH('2) Order Form'!Q$8,Prices!$A$2:$R$2,0),FALSE)</f>
        <v>149</v>
      </c>
      <c r="R414" s="65">
        <f t="shared" si="205"/>
        <v>0</v>
      </c>
      <c r="S414" s="66">
        <f t="shared" si="206"/>
        <v>0</v>
      </c>
      <c r="T414" s="64">
        <f t="shared" si="207"/>
        <v>0</v>
      </c>
      <c r="U414" s="97"/>
      <c r="V414" s="28">
        <v>7048652762740</v>
      </c>
      <c r="W414" s="25"/>
      <c r="X414" s="94">
        <f t="shared" si="208"/>
        <v>0</v>
      </c>
      <c r="Y414" s="70">
        <f t="shared" ca="1" si="209"/>
        <v>0</v>
      </c>
      <c r="Z414" s="70">
        <f t="shared" ca="1" si="210"/>
        <v>75</v>
      </c>
      <c r="AA414" s="70">
        <f t="shared" ca="1" si="211"/>
        <v>0</v>
      </c>
      <c r="AB414" s="70">
        <f t="shared" ca="1" si="212"/>
        <v>1</v>
      </c>
      <c r="AC414" s="91" t="str">
        <f t="shared" si="213"/>
        <v>852043RIG Bixbite/Matte Crystal Black Camo</v>
      </c>
      <c r="AD414" s="91" t="str">
        <f t="shared" si="214"/>
        <v>852043-OS</v>
      </c>
      <c r="AE414" s="71" t="str">
        <f>INDEX(ATS!$B:$V,MATCH('2) Order Form'!$V414,ATS!$U:$U,0),7)</f>
        <v>Active</v>
      </c>
    </row>
    <row r="415" spans="1:31" ht="16.5" customHeight="1">
      <c r="A415" s="5">
        <v>3</v>
      </c>
      <c r="B415" s="5" t="s">
        <v>78</v>
      </c>
      <c r="C415" s="5">
        <f>INDEX(ATS!$B:$V,MATCH('2) Order Form'!$V415,ATS!$U:$U,0),1)</f>
        <v>852043</v>
      </c>
      <c r="D415" s="5" t="str">
        <f>INDEX(ATS!$B:$V,MATCH('2) Order Form'!$V415,ATS!$U:$U,0),2)</f>
        <v>Ronin RIG Reflect</v>
      </c>
      <c r="E415" s="16" t="str">
        <f>INDEX(ATS!$B:$V,MATCH('2) Order Form'!$V415,ATS!$U:$U,0),4)</f>
        <v>160400-OS</v>
      </c>
      <c r="F415" s="16" t="str">
        <f>INDEX(ATS!$B:$V,MATCH('2) Order Form'!$V415,ATS!$U:$U,0),5)</f>
        <v>RIG Aquamarine/Matte Crystal Black</v>
      </c>
      <c r="G415" s="43" t="str">
        <f>INDEX(ATS!$B:$V,MATCH('2) Order Form'!$V415,ATS!$U:$U,0),6)</f>
        <v>OS</v>
      </c>
      <c r="H415" s="43">
        <f>IFERROR(VLOOKUP(C415,EAN!$K:$O,5,FALSE),0)</f>
        <v>1</v>
      </c>
      <c r="I415" s="59">
        <v>0</v>
      </c>
      <c r="J415" s="60">
        <f>IFERROR(VLOOKUP(V415,ATS!$U:$V,2,FALSE),0)</f>
        <v>275</v>
      </c>
      <c r="K415" s="29" t="str">
        <f t="shared" si="202"/>
        <v>50+</v>
      </c>
      <c r="L415" s="29">
        <f>IFERROR(VLOOKUP(V415,ATS!$U:$W,3,FALSE),0)</f>
        <v>275</v>
      </c>
      <c r="M415" s="29" t="str">
        <f t="shared" si="203"/>
        <v>50+</v>
      </c>
      <c r="N415" s="61">
        <v>0</v>
      </c>
      <c r="O415" s="62">
        <f t="shared" si="204"/>
        <v>0</v>
      </c>
      <c r="P415" s="63">
        <f>VLOOKUP($C415,Prices!$A$3:$R$1996,MATCH('2) Order Form'!P$8,Prices!$A$2:$R$2,0),FALSE)</f>
        <v>75</v>
      </c>
      <c r="Q415" s="64">
        <f>VLOOKUP($C415,Prices!$A$3:$R$1996,MATCH('2) Order Form'!Q$8,Prices!$A$2:$R$2,0),FALSE)</f>
        <v>149</v>
      </c>
      <c r="R415" s="65">
        <f t="shared" si="205"/>
        <v>0</v>
      </c>
      <c r="S415" s="66">
        <f t="shared" si="206"/>
        <v>0</v>
      </c>
      <c r="T415" s="64">
        <f t="shared" si="207"/>
        <v>0</v>
      </c>
      <c r="U415" s="97"/>
      <c r="V415" s="28">
        <v>7048652710185</v>
      </c>
      <c r="W415" s="25"/>
      <c r="X415" s="94">
        <f t="shared" si="208"/>
        <v>0</v>
      </c>
      <c r="Y415" s="70">
        <f t="shared" ca="1" si="209"/>
        <v>0</v>
      </c>
      <c r="Z415" s="70">
        <f t="shared" ca="1" si="210"/>
        <v>75</v>
      </c>
      <c r="AA415" s="70">
        <f t="shared" ca="1" si="211"/>
        <v>0</v>
      </c>
      <c r="AB415" s="70">
        <f t="shared" ca="1" si="212"/>
        <v>1</v>
      </c>
      <c r="AC415" s="91" t="str">
        <f t="shared" si="213"/>
        <v>852043RIG Aquamarine/Matte Crystal Black</v>
      </c>
      <c r="AD415" s="91" t="str">
        <f t="shared" si="214"/>
        <v>852043-OS</v>
      </c>
      <c r="AE415" s="71" t="str">
        <f>INDEX(ATS!$B:$V,MATCH('2) Order Form'!$V415,ATS!$U:$U,0),7)</f>
        <v>Active</v>
      </c>
    </row>
    <row r="416" spans="1:31" ht="16.5" customHeight="1">
      <c r="A416" s="5">
        <v>3</v>
      </c>
      <c r="B416" s="5" t="s">
        <v>78</v>
      </c>
      <c r="C416" s="5">
        <f>INDEX(ATS!$B:$V,MATCH('2) Order Form'!$V416,ATS!$U:$U,0),1)</f>
        <v>852043</v>
      </c>
      <c r="D416" s="5" t="str">
        <f>INDEX(ATS!$B:$V,MATCH('2) Order Form'!$V416,ATS!$U:$U,0),2)</f>
        <v>Ronin RIG Reflect</v>
      </c>
      <c r="E416" s="16" t="str">
        <f>INDEX(ATS!$B:$V,MATCH('2) Order Form'!$V416,ATS!$U:$U,0),4)</f>
        <v>200100-OS</v>
      </c>
      <c r="F416" s="16" t="str">
        <f>INDEX(ATS!$B:$V,MATCH('2) Order Form'!$V416,ATS!$U:$U,0),5)</f>
        <v>RIG Obsidian/Matte Black</v>
      </c>
      <c r="G416" s="43" t="str">
        <f>INDEX(ATS!$B:$V,MATCH('2) Order Form'!$V416,ATS!$U:$U,0),6)</f>
        <v>OS</v>
      </c>
      <c r="H416" s="43">
        <f>IFERROR(VLOOKUP(C416,EAN!$K:$O,5,FALSE),0)</f>
        <v>1</v>
      </c>
      <c r="I416" s="59">
        <v>0</v>
      </c>
      <c r="J416" s="60">
        <f>IFERROR(VLOOKUP(V416,ATS!$U:$V,2,FALSE),0)</f>
        <v>114</v>
      </c>
      <c r="K416" s="29" t="str">
        <f t="shared" si="202"/>
        <v>50+</v>
      </c>
      <c r="L416" s="29">
        <f>IFERROR(VLOOKUP(V416,ATS!$U:$W,3,FALSE),0)</f>
        <v>114</v>
      </c>
      <c r="M416" s="29" t="str">
        <f t="shared" si="203"/>
        <v>50+</v>
      </c>
      <c r="N416" s="61">
        <v>0</v>
      </c>
      <c r="O416" s="62">
        <f t="shared" si="204"/>
        <v>0</v>
      </c>
      <c r="P416" s="63">
        <f>VLOOKUP($C416,Prices!$A$3:$R$1996,MATCH('2) Order Form'!P$8,Prices!$A$2:$R$2,0),FALSE)</f>
        <v>75</v>
      </c>
      <c r="Q416" s="64">
        <f>VLOOKUP($C416,Prices!$A$3:$R$1996,MATCH('2) Order Form'!Q$8,Prices!$A$2:$R$2,0),FALSE)</f>
        <v>149</v>
      </c>
      <c r="R416" s="65">
        <f t="shared" si="205"/>
        <v>0</v>
      </c>
      <c r="S416" s="66">
        <f t="shared" si="206"/>
        <v>0</v>
      </c>
      <c r="T416" s="64">
        <f t="shared" si="207"/>
        <v>0</v>
      </c>
      <c r="U416" s="97"/>
      <c r="V416" s="28">
        <v>7048652615510</v>
      </c>
      <c r="W416" s="25"/>
      <c r="X416" s="94">
        <f t="shared" si="208"/>
        <v>0</v>
      </c>
      <c r="Y416" s="70">
        <f t="shared" ca="1" si="209"/>
        <v>0</v>
      </c>
      <c r="Z416" s="70">
        <f t="shared" ca="1" si="210"/>
        <v>75</v>
      </c>
      <c r="AA416" s="70">
        <f t="shared" ca="1" si="211"/>
        <v>0</v>
      </c>
      <c r="AB416" s="70">
        <f t="shared" ca="1" si="212"/>
        <v>1</v>
      </c>
      <c r="AC416" s="91" t="str">
        <f t="shared" si="213"/>
        <v>852043RIG Obsidian/Matte Black</v>
      </c>
      <c r="AD416" s="91" t="str">
        <f t="shared" si="214"/>
        <v>852043-OS</v>
      </c>
      <c r="AE416" s="71" t="str">
        <f>INDEX(ATS!$B:$V,MATCH('2) Order Form'!$V416,ATS!$U:$U,0),7)</f>
        <v>Active</v>
      </c>
    </row>
    <row r="417" spans="1:31" ht="16.5" customHeight="1">
      <c r="A417" s="5">
        <v>3</v>
      </c>
      <c r="B417" s="5" t="s">
        <v>78</v>
      </c>
      <c r="C417" s="5">
        <f>INDEX(ATS!$B:$V,MATCH('2) Order Form'!$V417,ATS!$U:$U,0),1)</f>
        <v>852043</v>
      </c>
      <c r="D417" s="5" t="str">
        <f>INDEX(ATS!$B:$V,MATCH('2) Order Form'!$V417,ATS!$U:$U,0),2)</f>
        <v>Ronin RIG Reflect</v>
      </c>
      <c r="E417" s="16" t="str">
        <f>INDEX(ATS!$B:$V,MATCH('2) Order Form'!$V417,ATS!$U:$U,0),4)</f>
        <v>206700-OS</v>
      </c>
      <c r="F417" s="16" t="str">
        <f>INDEX(ATS!$B:$V,MATCH('2) Order Form'!$V417,ATS!$U:$U,0),5)</f>
        <v>RIG Obsidian/Woodland</v>
      </c>
      <c r="G417" s="43" t="str">
        <f>INDEX(ATS!$B:$V,MATCH('2) Order Form'!$V417,ATS!$U:$U,0),6)</f>
        <v>OS</v>
      </c>
      <c r="H417" s="43">
        <f>IFERROR(VLOOKUP(C417,EAN!$K:$O,5,FALSE),0)</f>
        <v>1</v>
      </c>
      <c r="I417" s="59">
        <v>0</v>
      </c>
      <c r="J417" s="60">
        <f>IFERROR(VLOOKUP(V417,ATS!$U:$V,2,FALSE),0)</f>
        <v>108</v>
      </c>
      <c r="K417" s="29" t="str">
        <f t="shared" si="202"/>
        <v>50+</v>
      </c>
      <c r="L417" s="29">
        <f>IFERROR(VLOOKUP(V417,ATS!$U:$W,3,FALSE),0)</f>
        <v>108</v>
      </c>
      <c r="M417" s="29" t="str">
        <f t="shared" si="203"/>
        <v>50+</v>
      </c>
      <c r="N417" s="61">
        <v>0</v>
      </c>
      <c r="O417" s="62">
        <f t="shared" si="204"/>
        <v>0</v>
      </c>
      <c r="P417" s="63">
        <f>VLOOKUP($C417,Prices!$A$3:$R$1996,MATCH('2) Order Form'!P$8,Prices!$A$2:$R$2,0),FALSE)</f>
        <v>75</v>
      </c>
      <c r="Q417" s="64">
        <f>VLOOKUP($C417,Prices!$A$3:$R$1996,MATCH('2) Order Form'!Q$8,Prices!$A$2:$R$2,0),FALSE)</f>
        <v>149</v>
      </c>
      <c r="R417" s="65">
        <f t="shared" si="205"/>
        <v>0</v>
      </c>
      <c r="S417" s="66">
        <f t="shared" si="206"/>
        <v>0</v>
      </c>
      <c r="T417" s="64">
        <f t="shared" si="207"/>
        <v>0</v>
      </c>
      <c r="U417" s="97"/>
      <c r="V417" s="28">
        <v>7048652894618</v>
      </c>
      <c r="W417" s="25"/>
      <c r="X417" s="94">
        <f t="shared" si="208"/>
        <v>0</v>
      </c>
      <c r="Y417" s="70">
        <f t="shared" ca="1" si="209"/>
        <v>0</v>
      </c>
      <c r="Z417" s="70">
        <f t="shared" ca="1" si="210"/>
        <v>75</v>
      </c>
      <c r="AA417" s="70">
        <f t="shared" ca="1" si="211"/>
        <v>0</v>
      </c>
      <c r="AB417" s="70">
        <f t="shared" ca="1" si="212"/>
        <v>1</v>
      </c>
      <c r="AC417" s="91" t="str">
        <f t="shared" si="213"/>
        <v>852043RIG Obsidian/Woodland</v>
      </c>
      <c r="AD417" s="91" t="str">
        <f t="shared" si="214"/>
        <v>852043-OS</v>
      </c>
      <c r="AE417" s="71" t="str">
        <f>INDEX(ATS!$B:$V,MATCH('2) Order Form'!$V417,ATS!$U:$U,0),7)</f>
        <v>Stock</v>
      </c>
    </row>
    <row r="418" spans="1:31" ht="16.5" customHeight="1">
      <c r="A418" s="5">
        <v>3</v>
      </c>
      <c r="B418" s="5" t="s">
        <v>78</v>
      </c>
      <c r="C418" s="5">
        <f>INDEX(ATS!$B:$V,MATCH('2) Order Form'!$V418,ATS!$U:$U,0),1)</f>
        <v>852044</v>
      </c>
      <c r="D418" s="5" t="str">
        <f>INDEX(ATS!$B:$V,MATCH('2) Order Form'!$V418,ATS!$U:$U,0),2)</f>
        <v>Ronin RIG Photochromic</v>
      </c>
      <c r="E418" s="16" t="str">
        <f>INDEX(ATS!$B:$V,MATCH('2) Order Form'!$V418,ATS!$U:$U,0),4)</f>
        <v>220400-OS</v>
      </c>
      <c r="F418" s="16" t="str">
        <f>INDEX(ATS!$B:$V,MATCH('2) Order Form'!$V418,ATS!$U:$U,0),5)</f>
        <v>RIG Photochromic/Matte Crystal Black</v>
      </c>
      <c r="G418" s="43" t="str">
        <f>INDEX(ATS!$B:$V,MATCH('2) Order Form'!$V418,ATS!$U:$U,0),6)</f>
        <v>OS</v>
      </c>
      <c r="H418" s="43">
        <f>IFERROR(VLOOKUP(C418,EAN!$K:$O,5,FALSE),0)</f>
        <v>1</v>
      </c>
      <c r="I418" s="59">
        <v>0</v>
      </c>
      <c r="J418" s="60">
        <f>IFERROR(VLOOKUP(V418,ATS!$U:$V,2,FALSE),0)</f>
        <v>73</v>
      </c>
      <c r="K418" s="29" t="str">
        <f t="shared" si="202"/>
        <v>50+</v>
      </c>
      <c r="L418" s="29">
        <f>IFERROR(VLOOKUP(V418,ATS!$U:$W,3,FALSE),0)</f>
        <v>73</v>
      </c>
      <c r="M418" s="29" t="str">
        <f t="shared" si="203"/>
        <v>50+</v>
      </c>
      <c r="N418" s="61">
        <v>0</v>
      </c>
      <c r="O418" s="62">
        <f t="shared" si="204"/>
        <v>0</v>
      </c>
      <c r="P418" s="63">
        <f>VLOOKUP($C418,Prices!$A$3:$R$1996,MATCH('2) Order Form'!P$8,Prices!$A$2:$R$2,0),FALSE)</f>
        <v>120</v>
      </c>
      <c r="Q418" s="64">
        <f>VLOOKUP($C418,Prices!$A$3:$R$1996,MATCH('2) Order Form'!Q$8,Prices!$A$2:$R$2,0),FALSE)</f>
        <v>239</v>
      </c>
      <c r="R418" s="65">
        <f t="shared" si="205"/>
        <v>0</v>
      </c>
      <c r="S418" s="66">
        <f t="shared" si="206"/>
        <v>0</v>
      </c>
      <c r="T418" s="64">
        <f t="shared" si="207"/>
        <v>0</v>
      </c>
      <c r="U418" s="97"/>
      <c r="V418" s="28">
        <v>7048652710215</v>
      </c>
      <c r="W418" s="25"/>
      <c r="X418" s="94">
        <f t="shared" si="208"/>
        <v>0</v>
      </c>
      <c r="Y418" s="70">
        <f t="shared" ca="1" si="209"/>
        <v>0</v>
      </c>
      <c r="Z418" s="70">
        <f t="shared" ca="1" si="210"/>
        <v>76</v>
      </c>
      <c r="AA418" s="70">
        <f t="shared" ca="1" si="211"/>
        <v>1</v>
      </c>
      <c r="AB418" s="70">
        <f t="shared" ca="1" si="212"/>
        <v>1</v>
      </c>
      <c r="AC418" s="91" t="str">
        <f t="shared" si="213"/>
        <v>852044RIG Photochromic/Matte Crystal Black</v>
      </c>
      <c r="AD418" s="91" t="str">
        <f t="shared" si="214"/>
        <v>852044-OS</v>
      </c>
      <c r="AE418" s="71" t="str">
        <f>INDEX(ATS!$B:$V,MATCH('2) Order Form'!$V418,ATS!$U:$U,0),7)</f>
        <v>Active</v>
      </c>
    </row>
    <row r="419" spans="1:31" ht="16.5" customHeight="1">
      <c r="A419" s="5">
        <v>3</v>
      </c>
      <c r="B419" s="5" t="s">
        <v>78</v>
      </c>
      <c r="C419" s="5">
        <f>INDEX(ATS!$B:$V,MATCH('2) Order Form'!$V419,ATS!$U:$U,0),1)</f>
        <v>852044</v>
      </c>
      <c r="D419" s="5" t="str">
        <f>INDEX(ATS!$B:$V,MATCH('2) Order Form'!$V419,ATS!$U:$U,0),2)</f>
        <v>Ronin RIG Photochromic</v>
      </c>
      <c r="E419" s="16" t="str">
        <f>INDEX(ATS!$B:$V,MATCH('2) Order Form'!$V419,ATS!$U:$U,0),4)</f>
        <v>221200-OS</v>
      </c>
      <c r="F419" s="16" t="str">
        <f>INDEX(ATS!$B:$V,MATCH('2) Order Form'!$V419,ATS!$U:$U,0),5)</f>
        <v>RIG Photochromic/Matte White</v>
      </c>
      <c r="G419" s="43" t="str">
        <f>INDEX(ATS!$B:$V,MATCH('2) Order Form'!$V419,ATS!$U:$U,0),6)</f>
        <v>OS</v>
      </c>
      <c r="H419" s="43">
        <f>IFERROR(VLOOKUP(C419,EAN!$K:$O,5,FALSE),0)</f>
        <v>1</v>
      </c>
      <c r="I419" s="59">
        <v>0</v>
      </c>
      <c r="J419" s="60">
        <f>IFERROR(VLOOKUP(V419,ATS!$U:$V,2,FALSE),0)</f>
        <v>27</v>
      </c>
      <c r="K419" s="29">
        <f t="shared" si="202"/>
        <v>27</v>
      </c>
      <c r="L419" s="29">
        <f>IFERROR(VLOOKUP(V419,ATS!$U:$W,3,FALSE),0)</f>
        <v>27</v>
      </c>
      <c r="M419" s="29">
        <f t="shared" si="203"/>
        <v>27</v>
      </c>
      <c r="N419" s="61">
        <v>0</v>
      </c>
      <c r="O419" s="62">
        <f t="shared" si="204"/>
        <v>0</v>
      </c>
      <c r="P419" s="63">
        <f>VLOOKUP($C419,Prices!$A$3:$R$1996,MATCH('2) Order Form'!P$8,Prices!$A$2:$R$2,0),FALSE)</f>
        <v>120</v>
      </c>
      <c r="Q419" s="64">
        <f>VLOOKUP($C419,Prices!$A$3:$R$1996,MATCH('2) Order Form'!Q$8,Prices!$A$2:$R$2,0),FALSE)</f>
        <v>239</v>
      </c>
      <c r="R419" s="65">
        <f t="shared" si="205"/>
        <v>0</v>
      </c>
      <c r="S419" s="66">
        <f t="shared" si="206"/>
        <v>0</v>
      </c>
      <c r="T419" s="64">
        <f t="shared" si="207"/>
        <v>0</v>
      </c>
      <c r="U419" s="97"/>
      <c r="V419" s="28">
        <v>7048652710222</v>
      </c>
      <c r="W419" s="25"/>
      <c r="X419" s="94">
        <f t="shared" si="208"/>
        <v>0</v>
      </c>
      <c r="Y419" s="70">
        <f t="shared" ca="1" si="209"/>
        <v>0</v>
      </c>
      <c r="Z419" s="70">
        <f t="shared" ca="1" si="210"/>
        <v>76</v>
      </c>
      <c r="AA419" s="70">
        <f t="shared" ca="1" si="211"/>
        <v>0</v>
      </c>
      <c r="AB419" s="70">
        <f t="shared" ca="1" si="212"/>
        <v>1</v>
      </c>
      <c r="AC419" s="91" t="str">
        <f t="shared" si="213"/>
        <v>852044RIG Photochromic/Matte White</v>
      </c>
      <c r="AD419" s="91" t="str">
        <f t="shared" si="214"/>
        <v>852044-OS</v>
      </c>
      <c r="AE419" s="71" t="str">
        <f>INDEX(ATS!$B:$V,MATCH('2) Order Form'!$V419,ATS!$U:$U,0),7)</f>
        <v>Active</v>
      </c>
    </row>
    <row r="420" spans="1:31" ht="16.5" customHeight="1">
      <c r="A420" s="5">
        <v>3</v>
      </c>
      <c r="B420" s="5" t="s">
        <v>78</v>
      </c>
      <c r="C420" s="5">
        <f>INDEX(ATS!$B:$V,MATCH('2) Order Form'!$V420,ATS!$U:$U,0),1)</f>
        <v>852042</v>
      </c>
      <c r="D420" s="5" t="str">
        <f>INDEX(ATS!$B:$V,MATCH('2) Order Form'!$V420,ATS!$U:$U,0),2)</f>
        <v>Ronin Polarized</v>
      </c>
      <c r="E420" s="16" t="str">
        <f>INDEX(ATS!$B:$V,MATCH('2) Order Form'!$V420,ATS!$U:$U,0),4)</f>
        <v>230100-OS</v>
      </c>
      <c r="F420" s="16" t="str">
        <f>INDEX(ATS!$B:$V,MATCH('2) Order Form'!$V420,ATS!$U:$U,0),5)</f>
        <v>Obsidian Black Polarized/Matte Black</v>
      </c>
      <c r="G420" s="43" t="str">
        <f>INDEX(ATS!$B:$V,MATCH('2) Order Form'!$V420,ATS!$U:$U,0),6)</f>
        <v>OS</v>
      </c>
      <c r="H420" s="43">
        <f>IFERROR(VLOOKUP(C420,EAN!$K:$O,5,FALSE),0)</f>
        <v>1</v>
      </c>
      <c r="I420" s="59">
        <v>0</v>
      </c>
      <c r="J420" s="60">
        <f>IFERROR(VLOOKUP(V420,ATS!$U:$V,2,FALSE),0)</f>
        <v>190</v>
      </c>
      <c r="K420" s="29" t="str">
        <f t="shared" si="202"/>
        <v>50+</v>
      </c>
      <c r="L420" s="29">
        <f>IFERROR(VLOOKUP(V420,ATS!$U:$W,3,FALSE),0)</f>
        <v>190</v>
      </c>
      <c r="M420" s="29" t="str">
        <f t="shared" si="203"/>
        <v>50+</v>
      </c>
      <c r="N420" s="61">
        <v>0</v>
      </c>
      <c r="O420" s="62">
        <f t="shared" si="204"/>
        <v>0</v>
      </c>
      <c r="P420" s="63">
        <f>VLOOKUP($C420,Prices!$A$3:$R$1996,MATCH('2) Order Form'!P$8,Prices!$A$2:$R$2,0),FALSE)</f>
        <v>100</v>
      </c>
      <c r="Q420" s="64">
        <f>VLOOKUP($C420,Prices!$A$3:$R$1996,MATCH('2) Order Form'!Q$8,Prices!$A$2:$R$2,0),FALSE)</f>
        <v>199</v>
      </c>
      <c r="R420" s="65">
        <f t="shared" si="205"/>
        <v>0</v>
      </c>
      <c r="S420" s="66">
        <f t="shared" si="206"/>
        <v>0</v>
      </c>
      <c r="T420" s="64">
        <f t="shared" si="207"/>
        <v>0</v>
      </c>
      <c r="U420" s="97"/>
      <c r="V420" s="28">
        <v>7048652615565</v>
      </c>
      <c r="W420" s="25"/>
      <c r="X420" s="94">
        <f t="shared" si="208"/>
        <v>0</v>
      </c>
      <c r="Y420" s="70">
        <f t="shared" ca="1" si="209"/>
        <v>0</v>
      </c>
      <c r="Z420" s="70">
        <f t="shared" ca="1" si="210"/>
        <v>77</v>
      </c>
      <c r="AA420" s="70">
        <f t="shared" ca="1" si="211"/>
        <v>1</v>
      </c>
      <c r="AB420" s="70">
        <f t="shared" ca="1" si="212"/>
        <v>1</v>
      </c>
      <c r="AC420" s="91" t="str">
        <f t="shared" si="213"/>
        <v>852042Obsidian Black Polarized/Matte Black</v>
      </c>
      <c r="AD420" s="91" t="str">
        <f t="shared" si="214"/>
        <v>852042-OS</v>
      </c>
      <c r="AE420" s="71" t="str">
        <f>INDEX(ATS!$B:$V,MATCH('2) Order Form'!$V420,ATS!$U:$U,0),7)</f>
        <v>Active</v>
      </c>
    </row>
    <row r="421" spans="1:31" ht="16.5" customHeight="1">
      <c r="A421" s="5">
        <v>3</v>
      </c>
      <c r="B421" s="5" t="s">
        <v>78</v>
      </c>
      <c r="C421" s="5">
        <f>INDEX(ATS!$B:$V,MATCH('2) Order Form'!$V421,ATS!$U:$U,0),1)</f>
        <v>852046</v>
      </c>
      <c r="D421" s="5" t="str">
        <f>INDEX(ATS!$B:$V,MATCH('2) Order Form'!$V421,ATS!$U:$U,0),2)</f>
        <v>Ronin Max RIG Reflect</v>
      </c>
      <c r="E421" s="16" t="str">
        <f>INDEX(ATS!$B:$V,MATCH('2) Order Form'!$V421,ATS!$U:$U,0),4)</f>
        <v>061200-OS</v>
      </c>
      <c r="F421" s="16" t="str">
        <f>INDEX(ATS!$B:$V,MATCH('2) Order Form'!$V421,ATS!$U:$U,0),5)</f>
        <v>RIG Topaz/Matte White</v>
      </c>
      <c r="G421" s="43" t="str">
        <f>INDEX(ATS!$B:$V,MATCH('2) Order Form'!$V421,ATS!$U:$U,0),6)</f>
        <v>OS</v>
      </c>
      <c r="H421" s="43">
        <f>IFERROR(VLOOKUP(C421,EAN!$K:$O,5,FALSE),0)</f>
        <v>1</v>
      </c>
      <c r="I421" s="59">
        <v>0</v>
      </c>
      <c r="J421" s="60">
        <f>IFERROR(VLOOKUP(V421,ATS!$U:$V,2,FALSE),0)</f>
        <v>73</v>
      </c>
      <c r="K421" s="29" t="str">
        <f t="shared" si="202"/>
        <v>50+</v>
      </c>
      <c r="L421" s="29">
        <f>IFERROR(VLOOKUP(V421,ATS!$U:$W,3,FALSE),0)</f>
        <v>73</v>
      </c>
      <c r="M421" s="29" t="str">
        <f t="shared" si="203"/>
        <v>50+</v>
      </c>
      <c r="N421" s="61">
        <v>0</v>
      </c>
      <c r="O421" s="62">
        <f t="shared" si="204"/>
        <v>0</v>
      </c>
      <c r="P421" s="63">
        <f>VLOOKUP($C421,Prices!$A$3:$R$1996,MATCH('2) Order Form'!P$8,Prices!$A$2:$R$2,0),FALSE)</f>
        <v>75</v>
      </c>
      <c r="Q421" s="64">
        <f>VLOOKUP($C421,Prices!$A$3:$R$1996,MATCH('2) Order Form'!Q$8,Prices!$A$2:$R$2,0),FALSE)</f>
        <v>149</v>
      </c>
      <c r="R421" s="65">
        <f t="shared" si="205"/>
        <v>0</v>
      </c>
      <c r="S421" s="66">
        <f t="shared" si="206"/>
        <v>0</v>
      </c>
      <c r="T421" s="64">
        <f t="shared" si="207"/>
        <v>0</v>
      </c>
      <c r="U421" s="97"/>
      <c r="V421" s="28">
        <v>7048652661982</v>
      </c>
      <c r="W421" s="25"/>
      <c r="X421" s="94">
        <f t="shared" si="208"/>
        <v>0</v>
      </c>
      <c r="Y421" s="70">
        <f t="shared" ca="1" si="209"/>
        <v>0</v>
      </c>
      <c r="Z421" s="70">
        <f t="shared" ca="1" si="210"/>
        <v>78</v>
      </c>
      <c r="AA421" s="70">
        <f t="shared" ca="1" si="211"/>
        <v>1</v>
      </c>
      <c r="AB421" s="70">
        <f t="shared" ca="1" si="212"/>
        <v>1</v>
      </c>
      <c r="AC421" s="91" t="str">
        <f t="shared" si="213"/>
        <v>852046RIG Topaz/Matte White</v>
      </c>
      <c r="AD421" s="91" t="str">
        <f t="shared" si="214"/>
        <v>852046-OS</v>
      </c>
      <c r="AE421" s="71" t="str">
        <f>INDEX(ATS!$B:$V,MATCH('2) Order Form'!$V421,ATS!$U:$U,0),7)</f>
        <v>Active</v>
      </c>
    </row>
    <row r="422" spans="1:31" ht="16.5" customHeight="1">
      <c r="A422" s="5">
        <v>3</v>
      </c>
      <c r="B422" s="5" t="s">
        <v>78</v>
      </c>
      <c r="C422" s="5">
        <f>INDEX(ATS!$B:$V,MATCH('2) Order Form'!$V422,ATS!$U:$U,0),1)</f>
        <v>852046</v>
      </c>
      <c r="D422" s="5" t="str">
        <f>INDEX(ATS!$B:$V,MATCH('2) Order Form'!$V422,ATS!$U:$U,0),2)</f>
        <v>Ronin Max RIG Reflect</v>
      </c>
      <c r="E422" s="16" t="str">
        <f>INDEX(ATS!$B:$V,MATCH('2) Order Form'!$V422,ATS!$U:$U,0),4)</f>
        <v>150500-OS</v>
      </c>
      <c r="F422" s="16" t="str">
        <f>INDEX(ATS!$B:$V,MATCH('2) Order Form'!$V422,ATS!$U:$U,0),5)</f>
        <v>RIG Bixbite/Matte Crystal Black Camo</v>
      </c>
      <c r="G422" s="43" t="str">
        <f>INDEX(ATS!$B:$V,MATCH('2) Order Form'!$V422,ATS!$U:$U,0),6)</f>
        <v>OS</v>
      </c>
      <c r="H422" s="43">
        <f>IFERROR(VLOOKUP(C422,EAN!$K:$O,5,FALSE),0)</f>
        <v>1</v>
      </c>
      <c r="I422" s="59">
        <v>0</v>
      </c>
      <c r="J422" s="60">
        <f>IFERROR(VLOOKUP(V422,ATS!$U:$V,2,FALSE),0)</f>
        <v>96</v>
      </c>
      <c r="K422" s="29" t="str">
        <f t="shared" si="202"/>
        <v>50+</v>
      </c>
      <c r="L422" s="29">
        <f>IFERROR(VLOOKUP(V422,ATS!$U:$W,3,FALSE),0)</f>
        <v>96</v>
      </c>
      <c r="M422" s="29" t="str">
        <f t="shared" si="203"/>
        <v>50+</v>
      </c>
      <c r="N422" s="61">
        <v>0</v>
      </c>
      <c r="O422" s="62">
        <f t="shared" si="204"/>
        <v>0</v>
      </c>
      <c r="P422" s="63">
        <f>VLOOKUP($C422,Prices!$A$3:$R$1996,MATCH('2) Order Form'!P$8,Prices!$A$2:$R$2,0),FALSE)</f>
        <v>75</v>
      </c>
      <c r="Q422" s="64">
        <f>VLOOKUP($C422,Prices!$A$3:$R$1996,MATCH('2) Order Form'!Q$8,Prices!$A$2:$R$2,0),FALSE)</f>
        <v>149</v>
      </c>
      <c r="R422" s="65">
        <f t="shared" si="205"/>
        <v>0</v>
      </c>
      <c r="S422" s="66">
        <f t="shared" si="206"/>
        <v>0</v>
      </c>
      <c r="T422" s="64">
        <f t="shared" si="207"/>
        <v>0</v>
      </c>
      <c r="U422" s="97"/>
      <c r="V422" s="28">
        <v>7048652762689</v>
      </c>
      <c r="W422" s="25"/>
      <c r="X422" s="94">
        <f t="shared" si="208"/>
        <v>0</v>
      </c>
      <c r="Y422" s="70">
        <f t="shared" ca="1" si="209"/>
        <v>0</v>
      </c>
      <c r="Z422" s="70">
        <f t="shared" ca="1" si="210"/>
        <v>78</v>
      </c>
      <c r="AA422" s="70">
        <f t="shared" ca="1" si="211"/>
        <v>0</v>
      </c>
      <c r="AB422" s="70">
        <f t="shared" ca="1" si="212"/>
        <v>1</v>
      </c>
      <c r="AC422" s="91" t="str">
        <f t="shared" si="213"/>
        <v>852046RIG Bixbite/Matte Crystal Black Camo</v>
      </c>
      <c r="AD422" s="91" t="str">
        <f t="shared" si="214"/>
        <v>852046-OS</v>
      </c>
      <c r="AE422" s="71" t="str">
        <f>INDEX(ATS!$B:$V,MATCH('2) Order Form'!$V422,ATS!$U:$U,0),7)</f>
        <v>Active</v>
      </c>
    </row>
    <row r="423" spans="1:31" ht="16.5" customHeight="1">
      <c r="A423" s="5">
        <v>3</v>
      </c>
      <c r="B423" s="5" t="s">
        <v>78</v>
      </c>
      <c r="C423" s="5">
        <f>INDEX(ATS!$B:$V,MATCH('2) Order Form'!$V423,ATS!$U:$U,0),1)</f>
        <v>852046</v>
      </c>
      <c r="D423" s="5" t="str">
        <f>INDEX(ATS!$B:$V,MATCH('2) Order Form'!$V423,ATS!$U:$U,0),2)</f>
        <v>Ronin Max RIG Reflect</v>
      </c>
      <c r="E423" s="16" t="str">
        <f>INDEX(ATS!$B:$V,MATCH('2) Order Form'!$V423,ATS!$U:$U,0),4)</f>
        <v>160400-OS</v>
      </c>
      <c r="F423" s="16" t="str">
        <f>INDEX(ATS!$B:$V,MATCH('2) Order Form'!$V423,ATS!$U:$U,0),5)</f>
        <v>RIG Aquamarine/Matte Crystal Black</v>
      </c>
      <c r="G423" s="43" t="str">
        <f>INDEX(ATS!$B:$V,MATCH('2) Order Form'!$V423,ATS!$U:$U,0),6)</f>
        <v>OS</v>
      </c>
      <c r="H423" s="43">
        <f>IFERROR(VLOOKUP(C423,EAN!$K:$O,5,FALSE),0)</f>
        <v>1</v>
      </c>
      <c r="I423" s="59">
        <v>0</v>
      </c>
      <c r="J423" s="60">
        <f>IFERROR(VLOOKUP(V423,ATS!$U:$V,2,FALSE),0)</f>
        <v>126</v>
      </c>
      <c r="K423" s="29" t="str">
        <f t="shared" si="202"/>
        <v>50+</v>
      </c>
      <c r="L423" s="29">
        <f>IFERROR(VLOOKUP(V423,ATS!$U:$W,3,FALSE),0)</f>
        <v>126</v>
      </c>
      <c r="M423" s="29" t="str">
        <f t="shared" si="203"/>
        <v>50+</v>
      </c>
      <c r="N423" s="61">
        <v>0</v>
      </c>
      <c r="O423" s="62">
        <f t="shared" si="204"/>
        <v>0</v>
      </c>
      <c r="P423" s="63">
        <f>VLOOKUP($C423,Prices!$A$3:$R$1996,MATCH('2) Order Form'!P$8,Prices!$A$2:$R$2,0),FALSE)</f>
        <v>75</v>
      </c>
      <c r="Q423" s="64">
        <f>VLOOKUP($C423,Prices!$A$3:$R$1996,MATCH('2) Order Form'!Q$8,Prices!$A$2:$R$2,0),FALSE)</f>
        <v>149</v>
      </c>
      <c r="R423" s="65">
        <f t="shared" si="205"/>
        <v>0</v>
      </c>
      <c r="S423" s="66">
        <f t="shared" si="206"/>
        <v>0</v>
      </c>
      <c r="T423" s="64">
        <f t="shared" si="207"/>
        <v>0</v>
      </c>
      <c r="U423" s="97"/>
      <c r="V423" s="28">
        <v>7048652710253</v>
      </c>
      <c r="W423" s="25"/>
      <c r="X423" s="94">
        <f t="shared" si="208"/>
        <v>0</v>
      </c>
      <c r="Y423" s="70">
        <f t="shared" ca="1" si="209"/>
        <v>0</v>
      </c>
      <c r="Z423" s="70">
        <f t="shared" ca="1" si="210"/>
        <v>78</v>
      </c>
      <c r="AA423" s="70">
        <f t="shared" ca="1" si="211"/>
        <v>0</v>
      </c>
      <c r="AB423" s="70">
        <f t="shared" ca="1" si="212"/>
        <v>1</v>
      </c>
      <c r="AC423" s="91" t="str">
        <f t="shared" si="213"/>
        <v>852046RIG Aquamarine/Matte Crystal Black</v>
      </c>
      <c r="AD423" s="91" t="str">
        <f t="shared" si="214"/>
        <v>852046-OS</v>
      </c>
      <c r="AE423" s="71" t="str">
        <f>INDEX(ATS!$B:$V,MATCH('2) Order Form'!$V423,ATS!$U:$U,0),7)</f>
        <v>Active</v>
      </c>
    </row>
    <row r="424" spans="1:31" ht="16.5" customHeight="1">
      <c r="A424" s="5">
        <v>3</v>
      </c>
      <c r="B424" s="5" t="s">
        <v>78</v>
      </c>
      <c r="C424" s="5">
        <f>INDEX(ATS!$B:$V,MATCH('2) Order Form'!$V424,ATS!$U:$U,0),1)</f>
        <v>852046</v>
      </c>
      <c r="D424" s="5" t="str">
        <f>INDEX(ATS!$B:$V,MATCH('2) Order Form'!$V424,ATS!$U:$U,0),2)</f>
        <v>Ronin Max RIG Reflect</v>
      </c>
      <c r="E424" s="16" t="str">
        <f>INDEX(ATS!$B:$V,MATCH('2) Order Form'!$V424,ATS!$U:$U,0),4)</f>
        <v>200100-OS</v>
      </c>
      <c r="F424" s="16" t="str">
        <f>INDEX(ATS!$B:$V,MATCH('2) Order Form'!$V424,ATS!$U:$U,0),5)</f>
        <v>RIG Obsidian/Matte Black</v>
      </c>
      <c r="G424" s="43" t="str">
        <f>INDEX(ATS!$B:$V,MATCH('2) Order Form'!$V424,ATS!$U:$U,0),6)</f>
        <v>OS</v>
      </c>
      <c r="H424" s="43">
        <f>IFERROR(VLOOKUP(C424,EAN!$K:$O,5,FALSE),0)</f>
        <v>1</v>
      </c>
      <c r="I424" s="59">
        <v>0</v>
      </c>
      <c r="J424" s="60">
        <f>IFERROR(VLOOKUP(V424,ATS!$U:$V,2,FALSE),0)</f>
        <v>67</v>
      </c>
      <c r="K424" s="29" t="str">
        <f t="shared" si="202"/>
        <v>50+</v>
      </c>
      <c r="L424" s="29">
        <f>IFERROR(VLOOKUP(V424,ATS!$U:$W,3,FALSE),0)</f>
        <v>67</v>
      </c>
      <c r="M424" s="29" t="str">
        <f t="shared" si="203"/>
        <v>50+</v>
      </c>
      <c r="N424" s="61">
        <v>0</v>
      </c>
      <c r="O424" s="62">
        <f t="shared" si="204"/>
        <v>0</v>
      </c>
      <c r="P424" s="63">
        <f>VLOOKUP($C424,Prices!$A$3:$R$1996,MATCH('2) Order Form'!P$8,Prices!$A$2:$R$2,0),FALSE)</f>
        <v>75</v>
      </c>
      <c r="Q424" s="64">
        <f>VLOOKUP($C424,Prices!$A$3:$R$1996,MATCH('2) Order Form'!Q$8,Prices!$A$2:$R$2,0),FALSE)</f>
        <v>149</v>
      </c>
      <c r="R424" s="65">
        <f t="shared" si="205"/>
        <v>0</v>
      </c>
      <c r="S424" s="66">
        <f t="shared" si="206"/>
        <v>0</v>
      </c>
      <c r="T424" s="64">
        <f t="shared" si="207"/>
        <v>0</v>
      </c>
      <c r="U424" s="97"/>
      <c r="V424" s="28">
        <v>7048652615343</v>
      </c>
      <c r="W424" s="25"/>
      <c r="X424" s="94">
        <f t="shared" si="208"/>
        <v>0</v>
      </c>
      <c r="Y424" s="70">
        <f t="shared" ca="1" si="209"/>
        <v>0</v>
      </c>
      <c r="Z424" s="70">
        <f t="shared" ca="1" si="210"/>
        <v>78</v>
      </c>
      <c r="AA424" s="70">
        <f t="shared" ca="1" si="211"/>
        <v>0</v>
      </c>
      <c r="AB424" s="70">
        <f t="shared" ca="1" si="212"/>
        <v>1</v>
      </c>
      <c r="AC424" s="91" t="str">
        <f t="shared" si="213"/>
        <v>852046RIG Obsidian/Matte Black</v>
      </c>
      <c r="AD424" s="91" t="str">
        <f t="shared" si="214"/>
        <v>852046-OS</v>
      </c>
      <c r="AE424" s="71" t="str">
        <f>INDEX(ATS!$B:$V,MATCH('2) Order Form'!$V424,ATS!$U:$U,0),7)</f>
        <v>Active</v>
      </c>
    </row>
    <row r="425" spans="1:31" ht="16.5" customHeight="1">
      <c r="A425" s="5">
        <v>3</v>
      </c>
      <c r="B425" s="5" t="s">
        <v>78</v>
      </c>
      <c r="C425" s="5">
        <f>INDEX(ATS!$B:$V,MATCH('2) Order Form'!$V425,ATS!$U:$U,0),1)</f>
        <v>852046</v>
      </c>
      <c r="D425" s="5" t="str">
        <f>INDEX(ATS!$B:$V,MATCH('2) Order Form'!$V425,ATS!$U:$U,0),2)</f>
        <v>Ronin Max RIG Reflect</v>
      </c>
      <c r="E425" s="16" t="str">
        <f>INDEX(ATS!$B:$V,MATCH('2) Order Form'!$V425,ATS!$U:$U,0),4)</f>
        <v>206700-OS</v>
      </c>
      <c r="F425" s="16" t="str">
        <f>INDEX(ATS!$B:$V,MATCH('2) Order Form'!$V425,ATS!$U:$U,0),5)</f>
        <v>RIG Obsidian/Woodland</v>
      </c>
      <c r="G425" s="43" t="str">
        <f>INDEX(ATS!$B:$V,MATCH('2) Order Form'!$V425,ATS!$U:$U,0),6)</f>
        <v>OS</v>
      </c>
      <c r="H425" s="43">
        <f>IFERROR(VLOOKUP(C425,EAN!$K:$O,5,FALSE),0)</f>
        <v>1</v>
      </c>
      <c r="I425" s="59">
        <v>0</v>
      </c>
      <c r="J425" s="60">
        <f>IFERROR(VLOOKUP(V425,ATS!$U:$V,2,FALSE),0)</f>
        <v>67</v>
      </c>
      <c r="K425" s="29" t="str">
        <f t="shared" si="202"/>
        <v>50+</v>
      </c>
      <c r="L425" s="29">
        <f>IFERROR(VLOOKUP(V425,ATS!$U:$W,3,FALSE),0)</f>
        <v>67</v>
      </c>
      <c r="M425" s="29" t="str">
        <f t="shared" si="203"/>
        <v>50+</v>
      </c>
      <c r="N425" s="61">
        <v>0</v>
      </c>
      <c r="O425" s="62">
        <f t="shared" si="204"/>
        <v>0</v>
      </c>
      <c r="P425" s="63">
        <f>VLOOKUP($C425,Prices!$A$3:$R$1996,MATCH('2) Order Form'!P$8,Prices!$A$2:$R$2,0),FALSE)</f>
        <v>75</v>
      </c>
      <c r="Q425" s="64">
        <f>VLOOKUP($C425,Prices!$A$3:$R$1996,MATCH('2) Order Form'!Q$8,Prices!$A$2:$R$2,0),FALSE)</f>
        <v>149</v>
      </c>
      <c r="R425" s="65">
        <f t="shared" si="205"/>
        <v>0</v>
      </c>
      <c r="S425" s="66">
        <f t="shared" si="206"/>
        <v>0</v>
      </c>
      <c r="T425" s="64">
        <f t="shared" si="207"/>
        <v>0</v>
      </c>
      <c r="U425" s="97"/>
      <c r="V425" s="28">
        <v>7048652894588</v>
      </c>
      <c r="W425" s="25"/>
      <c r="X425" s="94">
        <f t="shared" si="208"/>
        <v>0</v>
      </c>
      <c r="Y425" s="70">
        <f t="shared" ca="1" si="209"/>
        <v>0</v>
      </c>
      <c r="Z425" s="70">
        <f t="shared" ca="1" si="210"/>
        <v>78</v>
      </c>
      <c r="AA425" s="70">
        <f t="shared" ca="1" si="211"/>
        <v>0</v>
      </c>
      <c r="AB425" s="70">
        <f t="shared" ca="1" si="212"/>
        <v>1</v>
      </c>
      <c r="AC425" s="91" t="str">
        <f t="shared" si="213"/>
        <v>852046RIG Obsidian/Woodland</v>
      </c>
      <c r="AD425" s="91" t="str">
        <f t="shared" si="214"/>
        <v>852046-OS</v>
      </c>
      <c r="AE425" s="71" t="str">
        <f>INDEX(ATS!$B:$V,MATCH('2) Order Form'!$V425,ATS!$U:$U,0),7)</f>
        <v>Active</v>
      </c>
    </row>
    <row r="426" spans="1:31" ht="16.5" customHeight="1">
      <c r="A426" s="5">
        <v>3</v>
      </c>
      <c r="B426" s="5" t="s">
        <v>78</v>
      </c>
      <c r="C426" s="5">
        <f>INDEX(ATS!$B:$V,MATCH('2) Order Form'!$V426,ATS!$U:$U,0),1)</f>
        <v>852047</v>
      </c>
      <c r="D426" s="5" t="str">
        <f>INDEX(ATS!$B:$V,MATCH('2) Order Form'!$V426,ATS!$U:$U,0),2)</f>
        <v>Ronin Max RIG Photochromic</v>
      </c>
      <c r="E426" s="16" t="str">
        <f>INDEX(ATS!$B:$V,MATCH('2) Order Form'!$V426,ATS!$U:$U,0),4)</f>
        <v>220400-OS</v>
      </c>
      <c r="F426" s="16" t="str">
        <f>INDEX(ATS!$B:$V,MATCH('2) Order Form'!$V426,ATS!$U:$U,0),5)</f>
        <v>RIG Photochromic/Matte Crystal Black</v>
      </c>
      <c r="G426" s="43" t="str">
        <f>INDEX(ATS!$B:$V,MATCH('2) Order Form'!$V426,ATS!$U:$U,0),6)</f>
        <v>OS</v>
      </c>
      <c r="H426" s="43">
        <f>IFERROR(VLOOKUP(C426,EAN!$K:$O,5,FALSE),0)</f>
        <v>1</v>
      </c>
      <c r="I426" s="59">
        <v>0</v>
      </c>
      <c r="J426" s="60">
        <f>IFERROR(VLOOKUP(V426,ATS!$U:$V,2,FALSE),0)</f>
        <v>115</v>
      </c>
      <c r="K426" s="29" t="str">
        <f t="shared" si="202"/>
        <v>50+</v>
      </c>
      <c r="L426" s="29">
        <f>IFERROR(VLOOKUP(V426,ATS!$U:$W,3,FALSE),0)</f>
        <v>115</v>
      </c>
      <c r="M426" s="29" t="str">
        <f t="shared" si="203"/>
        <v>50+</v>
      </c>
      <c r="N426" s="61">
        <v>0</v>
      </c>
      <c r="O426" s="62">
        <f t="shared" si="204"/>
        <v>0</v>
      </c>
      <c r="P426" s="63">
        <f>VLOOKUP($C426,Prices!$A$3:$R$1996,MATCH('2) Order Form'!P$8,Prices!$A$2:$R$2,0),FALSE)</f>
        <v>120</v>
      </c>
      <c r="Q426" s="64">
        <f>VLOOKUP($C426,Prices!$A$3:$R$1996,MATCH('2) Order Form'!Q$8,Prices!$A$2:$R$2,0),FALSE)</f>
        <v>239</v>
      </c>
      <c r="R426" s="65">
        <f t="shared" si="205"/>
        <v>0</v>
      </c>
      <c r="S426" s="66">
        <f t="shared" si="206"/>
        <v>0</v>
      </c>
      <c r="T426" s="64">
        <f t="shared" si="207"/>
        <v>0</v>
      </c>
      <c r="U426" s="97"/>
      <c r="V426" s="28">
        <v>7048652710260</v>
      </c>
      <c r="W426" s="25"/>
      <c r="X426" s="94">
        <f t="shared" si="208"/>
        <v>0</v>
      </c>
      <c r="Y426" s="70">
        <f t="shared" ca="1" si="209"/>
        <v>0</v>
      </c>
      <c r="Z426" s="70">
        <f t="shared" ca="1" si="210"/>
        <v>79</v>
      </c>
      <c r="AA426" s="70">
        <f t="shared" ca="1" si="211"/>
        <v>1</v>
      </c>
      <c r="AB426" s="70">
        <f t="shared" ca="1" si="212"/>
        <v>1</v>
      </c>
      <c r="AC426" s="91" t="str">
        <f t="shared" si="213"/>
        <v>852047RIG Photochromic/Matte Crystal Black</v>
      </c>
      <c r="AD426" s="91" t="str">
        <f t="shared" si="214"/>
        <v>852047-OS</v>
      </c>
      <c r="AE426" s="71" t="str">
        <f>INDEX(ATS!$B:$V,MATCH('2) Order Form'!$V426,ATS!$U:$U,0),7)</f>
        <v>Active</v>
      </c>
    </row>
    <row r="427" spans="1:31" ht="16.5" customHeight="1">
      <c r="A427" s="5">
        <v>3</v>
      </c>
      <c r="B427" s="5" t="s">
        <v>78</v>
      </c>
      <c r="C427" s="5">
        <f>INDEX(ATS!$B:$V,MATCH('2) Order Form'!$V427,ATS!$U:$U,0),1)</f>
        <v>852045</v>
      </c>
      <c r="D427" s="5" t="str">
        <f>INDEX(ATS!$B:$V,MATCH('2) Order Form'!$V427,ATS!$U:$U,0),2)</f>
        <v>Ronin Max Polarized</v>
      </c>
      <c r="E427" s="16" t="str">
        <f>INDEX(ATS!$B:$V,MATCH('2) Order Form'!$V427,ATS!$U:$U,0),4)</f>
        <v>230100-OS</v>
      </c>
      <c r="F427" s="16" t="str">
        <f>INDEX(ATS!$B:$V,MATCH('2) Order Form'!$V427,ATS!$U:$U,0),5)</f>
        <v>Obsidian Black Polarized/Matte Black</v>
      </c>
      <c r="G427" s="43" t="str">
        <f>INDEX(ATS!$B:$V,MATCH('2) Order Form'!$V427,ATS!$U:$U,0),6)</f>
        <v>OS</v>
      </c>
      <c r="H427" s="43">
        <f>IFERROR(VLOOKUP(C427,EAN!$K:$O,5,FALSE),0)</f>
        <v>1</v>
      </c>
      <c r="I427" s="59">
        <v>0</v>
      </c>
      <c r="J427" s="60">
        <f>IFERROR(VLOOKUP(V427,ATS!$U:$V,2,FALSE),0)</f>
        <v>164</v>
      </c>
      <c r="K427" s="29" t="str">
        <f t="shared" ref="K427:K454" si="215">IF(J427=99999,"OPEN",IF(J427&gt;50,"50+",IF(J427&lt;=0,"0",J427)))</f>
        <v>50+</v>
      </c>
      <c r="L427" s="29">
        <f>IFERROR(VLOOKUP(V427,ATS!$U:$W,3,FALSE),0)</f>
        <v>164</v>
      </c>
      <c r="M427" s="29" t="str">
        <f t="shared" ref="M427:M454" si="216">IF(L427=99999,"OPEN",IF(L427&gt;50,"50+",IF(L427&lt;=0,"0",L427)))</f>
        <v>50+</v>
      </c>
      <c r="N427" s="61">
        <v>0</v>
      </c>
      <c r="O427" s="62">
        <f t="shared" ref="O427:O454" si="217">IF(N427&lt;&gt;0,N427,$P$5)</f>
        <v>0</v>
      </c>
      <c r="P427" s="63">
        <f>VLOOKUP($C427,Prices!$A$3:$R$1996,MATCH('2) Order Form'!P$8,Prices!$A$2:$R$2,0),FALSE)</f>
        <v>100</v>
      </c>
      <c r="Q427" s="64">
        <f>VLOOKUP($C427,Prices!$A$3:$R$1996,MATCH('2) Order Form'!Q$8,Prices!$A$2:$R$2,0),FALSE)</f>
        <v>199</v>
      </c>
      <c r="R427" s="65">
        <f t="shared" ref="R427:R454" si="218">I427*P427</f>
        <v>0</v>
      </c>
      <c r="S427" s="66">
        <f t="shared" ref="S427:S454" si="219">R427*O427</f>
        <v>0</v>
      </c>
      <c r="T427" s="64">
        <f t="shared" ref="T427:T454" si="220">R427-S427</f>
        <v>0</v>
      </c>
      <c r="U427" s="97"/>
      <c r="V427" s="28">
        <v>7048652615350</v>
      </c>
      <c r="W427" s="25"/>
      <c r="X427" s="94">
        <f t="shared" si="208"/>
        <v>0</v>
      </c>
      <c r="Y427" s="70">
        <f t="shared" ca="1" si="209"/>
        <v>0</v>
      </c>
      <c r="Z427" s="70">
        <f t="shared" ca="1" si="210"/>
        <v>80</v>
      </c>
      <c r="AA427" s="70">
        <f t="shared" ca="1" si="211"/>
        <v>1</v>
      </c>
      <c r="AB427" s="70">
        <f t="shared" ca="1" si="212"/>
        <v>1</v>
      </c>
      <c r="AC427" s="91" t="str">
        <f t="shared" si="213"/>
        <v>852045Obsidian Black Polarized/Matte Black</v>
      </c>
      <c r="AD427" s="91" t="str">
        <f t="shared" si="214"/>
        <v>852045-OS</v>
      </c>
      <c r="AE427" s="71" t="str">
        <f>INDEX(ATS!$B:$V,MATCH('2) Order Form'!$V427,ATS!$U:$U,0),7)</f>
        <v>Active</v>
      </c>
    </row>
    <row r="428" spans="1:31" ht="16.5" customHeight="1">
      <c r="A428" s="5">
        <v>3</v>
      </c>
      <c r="B428" s="5" t="s">
        <v>78</v>
      </c>
      <c r="C428" s="5">
        <f>INDEX(ATS!$B:$V,MATCH('2) Order Form'!$V428,ATS!$U:$U,0),1)</f>
        <v>852071</v>
      </c>
      <c r="D428" s="5" t="str">
        <f>INDEX(ATS!$B:$V,MATCH('2) Order Form'!$V428,ATS!$U:$U,0),2)</f>
        <v>Memento RIG Reflect</v>
      </c>
      <c r="E428" s="16" t="str">
        <f>INDEX(ATS!$B:$V,MATCH('2) Order Form'!$V428,ATS!$U:$U,0),4)</f>
        <v>065100-OS</v>
      </c>
      <c r="F428" s="16" t="str">
        <f>INDEX(ATS!$B:$V,MATCH('2) Order Form'!$V428,ATS!$U:$U,0),5)</f>
        <v>RIG Topaz/Dusk</v>
      </c>
      <c r="G428" s="43" t="str">
        <f>INDEX(ATS!$B:$V,MATCH('2) Order Form'!$V428,ATS!$U:$U,0),6)</f>
        <v>OS</v>
      </c>
      <c r="H428" s="43">
        <f>IFERROR(VLOOKUP(C428,EAN!$K:$O,5,FALSE),0)</f>
        <v>1</v>
      </c>
      <c r="I428" s="59">
        <v>0</v>
      </c>
      <c r="J428" s="60">
        <f>IFERROR(VLOOKUP(V428,ATS!$U:$V,2,FALSE),0)</f>
        <v>734</v>
      </c>
      <c r="K428" s="29" t="str">
        <f t="shared" si="215"/>
        <v>50+</v>
      </c>
      <c r="L428" s="29">
        <f>IFERROR(VLOOKUP(V428,ATS!$U:$W,3,FALSE),0)</f>
        <v>734</v>
      </c>
      <c r="M428" s="29" t="str">
        <f t="shared" si="216"/>
        <v>50+</v>
      </c>
      <c r="N428" s="61">
        <v>0</v>
      </c>
      <c r="O428" s="62">
        <f t="shared" si="217"/>
        <v>0</v>
      </c>
      <c r="P428" s="63">
        <f>VLOOKUP($C428,Prices!$A$3:$R$1996,MATCH('2) Order Form'!P$8,Prices!$A$2:$R$2,0),FALSE)</f>
        <v>65</v>
      </c>
      <c r="Q428" s="64">
        <f>VLOOKUP($C428,Prices!$A$3:$R$1996,MATCH('2) Order Form'!Q$8,Prices!$A$2:$R$2,0),FALSE)</f>
        <v>129</v>
      </c>
      <c r="R428" s="65">
        <f t="shared" si="218"/>
        <v>0</v>
      </c>
      <c r="S428" s="66">
        <f t="shared" si="219"/>
        <v>0</v>
      </c>
      <c r="T428" s="64">
        <f t="shared" si="220"/>
        <v>0</v>
      </c>
      <c r="U428" s="97"/>
      <c r="V428" s="28">
        <v>7048652894519</v>
      </c>
      <c r="W428" s="25"/>
      <c r="X428" s="94">
        <f t="shared" si="208"/>
        <v>0</v>
      </c>
      <c r="Y428" s="70">
        <f t="shared" ca="1" si="209"/>
        <v>0</v>
      </c>
      <c r="Z428" s="70">
        <f t="shared" ca="1" si="210"/>
        <v>81</v>
      </c>
      <c r="AA428" s="70">
        <f t="shared" ca="1" si="211"/>
        <v>1</v>
      </c>
      <c r="AB428" s="70">
        <f t="shared" ca="1" si="212"/>
        <v>1</v>
      </c>
      <c r="AC428" s="91" t="str">
        <f t="shared" si="213"/>
        <v>852071RIG Topaz/Dusk</v>
      </c>
      <c r="AD428" s="91" t="str">
        <f t="shared" si="214"/>
        <v>852071-OS</v>
      </c>
      <c r="AE428" s="71" t="str">
        <f>INDEX(ATS!$B:$V,MATCH('2) Order Form'!$V428,ATS!$U:$U,0),7)</f>
        <v>Stock</v>
      </c>
    </row>
    <row r="429" spans="1:31" ht="16.5" customHeight="1">
      <c r="A429" s="5">
        <v>3</v>
      </c>
      <c r="B429" s="5" t="s">
        <v>78</v>
      </c>
      <c r="C429" s="5">
        <f>INDEX(ATS!$B:$V,MATCH('2) Order Form'!$V429,ATS!$U:$U,0),1)</f>
        <v>852071</v>
      </c>
      <c r="D429" s="5" t="str">
        <f>INDEX(ATS!$B:$V,MATCH('2) Order Form'!$V429,ATS!$U:$U,0),2)</f>
        <v>Memento RIG Reflect</v>
      </c>
      <c r="E429" s="16" t="str">
        <f>INDEX(ATS!$B:$V,MATCH('2) Order Form'!$V429,ATS!$U:$U,0),4)</f>
        <v>150500-OS</v>
      </c>
      <c r="F429" s="16" t="str">
        <f>INDEX(ATS!$B:$V,MATCH('2) Order Form'!$V429,ATS!$U:$U,0),5)</f>
        <v>RIG Bixbite/Matte Crystal Black Camo</v>
      </c>
      <c r="G429" s="43" t="str">
        <f>INDEX(ATS!$B:$V,MATCH('2) Order Form'!$V429,ATS!$U:$U,0),6)</f>
        <v>OS</v>
      </c>
      <c r="H429" s="43">
        <f>IFERROR(VLOOKUP(C429,EAN!$K:$O,5,FALSE),0)</f>
        <v>1</v>
      </c>
      <c r="I429" s="59">
        <v>0</v>
      </c>
      <c r="J429" s="60">
        <f>IFERROR(VLOOKUP(V429,ATS!$U:$V,2,FALSE),0)</f>
        <v>1195</v>
      </c>
      <c r="K429" s="29" t="str">
        <f t="shared" si="215"/>
        <v>50+</v>
      </c>
      <c r="L429" s="29">
        <f>IFERROR(VLOOKUP(V429,ATS!$U:$W,3,FALSE),0)</f>
        <v>1195</v>
      </c>
      <c r="M429" s="29" t="str">
        <f t="shared" si="216"/>
        <v>50+</v>
      </c>
      <c r="N429" s="61">
        <v>0</v>
      </c>
      <c r="O429" s="62">
        <f t="shared" si="217"/>
        <v>0</v>
      </c>
      <c r="P429" s="63">
        <f>VLOOKUP($C429,Prices!$A$3:$R$1996,MATCH('2) Order Form'!P$8,Prices!$A$2:$R$2,0),FALSE)</f>
        <v>65</v>
      </c>
      <c r="Q429" s="64">
        <f>VLOOKUP($C429,Prices!$A$3:$R$1996,MATCH('2) Order Form'!Q$8,Prices!$A$2:$R$2,0),FALSE)</f>
        <v>129</v>
      </c>
      <c r="R429" s="65">
        <f t="shared" si="218"/>
        <v>0</v>
      </c>
      <c r="S429" s="66">
        <f t="shared" si="219"/>
        <v>0</v>
      </c>
      <c r="T429" s="64">
        <f t="shared" si="220"/>
        <v>0</v>
      </c>
      <c r="U429" s="97"/>
      <c r="V429" s="28">
        <v>7048652762542</v>
      </c>
      <c r="W429" s="25"/>
      <c r="X429" s="94">
        <f t="shared" si="208"/>
        <v>0</v>
      </c>
      <c r="Y429" s="70">
        <f t="shared" ca="1" si="209"/>
        <v>0</v>
      </c>
      <c r="Z429" s="70">
        <f t="shared" ca="1" si="210"/>
        <v>81</v>
      </c>
      <c r="AA429" s="70">
        <f t="shared" ca="1" si="211"/>
        <v>0</v>
      </c>
      <c r="AB429" s="70">
        <f t="shared" ca="1" si="212"/>
        <v>1</v>
      </c>
      <c r="AC429" s="91" t="str">
        <f t="shared" si="213"/>
        <v>852071RIG Bixbite/Matte Crystal Black Camo</v>
      </c>
      <c r="AD429" s="91" t="str">
        <f t="shared" si="214"/>
        <v>852071-OS</v>
      </c>
      <c r="AE429" s="71" t="str">
        <f>INDEX(ATS!$B:$V,MATCH('2) Order Form'!$V429,ATS!$U:$U,0),7)</f>
        <v>Active</v>
      </c>
    </row>
    <row r="430" spans="1:31" ht="16.5" customHeight="1">
      <c r="A430" s="5">
        <v>3</v>
      </c>
      <c r="B430" s="5" t="s">
        <v>78</v>
      </c>
      <c r="C430" s="5">
        <f>INDEX(ATS!$B:$V,MATCH('2) Order Form'!$V430,ATS!$U:$U,0),1)</f>
        <v>852071</v>
      </c>
      <c r="D430" s="5" t="str">
        <f>INDEX(ATS!$B:$V,MATCH('2) Order Form'!$V430,ATS!$U:$U,0),2)</f>
        <v>Memento RIG Reflect</v>
      </c>
      <c r="E430" s="16" t="str">
        <f>INDEX(ATS!$B:$V,MATCH('2) Order Form'!$V430,ATS!$U:$U,0),4)</f>
        <v>161000-OS</v>
      </c>
      <c r="F430" s="16" t="str">
        <f>INDEX(ATS!$B:$V,MATCH('2) Order Form'!$V430,ATS!$U:$U,0),5)</f>
        <v>RIG Aquamarine/Satin White</v>
      </c>
      <c r="G430" s="43" t="str">
        <f>INDEX(ATS!$B:$V,MATCH('2) Order Form'!$V430,ATS!$U:$U,0),6)</f>
        <v>OS</v>
      </c>
      <c r="H430" s="43">
        <f>IFERROR(VLOOKUP(C430,EAN!$K:$O,5,FALSE),0)</f>
        <v>1</v>
      </c>
      <c r="I430" s="59">
        <v>0</v>
      </c>
      <c r="J430" s="60">
        <f>IFERROR(VLOOKUP(V430,ATS!$U:$V,2,FALSE),0)</f>
        <v>596</v>
      </c>
      <c r="K430" s="29" t="str">
        <f t="shared" si="215"/>
        <v>50+</v>
      </c>
      <c r="L430" s="29">
        <f>IFERROR(VLOOKUP(V430,ATS!$U:$W,3,FALSE),0)</f>
        <v>596</v>
      </c>
      <c r="M430" s="29" t="str">
        <f t="shared" si="216"/>
        <v>50+</v>
      </c>
      <c r="N430" s="61">
        <v>0</v>
      </c>
      <c r="O430" s="62">
        <f t="shared" si="217"/>
        <v>0</v>
      </c>
      <c r="P430" s="63">
        <f>VLOOKUP($C430,Prices!$A$3:$R$1996,MATCH('2) Order Form'!P$8,Prices!$A$2:$R$2,0),FALSE)</f>
        <v>65</v>
      </c>
      <c r="Q430" s="64">
        <f>VLOOKUP($C430,Prices!$A$3:$R$1996,MATCH('2) Order Form'!Q$8,Prices!$A$2:$R$2,0),FALSE)</f>
        <v>129</v>
      </c>
      <c r="R430" s="65">
        <f t="shared" si="218"/>
        <v>0</v>
      </c>
      <c r="S430" s="66">
        <f t="shared" si="219"/>
        <v>0</v>
      </c>
      <c r="T430" s="64">
        <f t="shared" si="220"/>
        <v>0</v>
      </c>
      <c r="U430" s="97"/>
      <c r="V430" s="28">
        <v>7048652894533</v>
      </c>
      <c r="W430" s="25"/>
      <c r="X430" s="94">
        <f t="shared" si="208"/>
        <v>0</v>
      </c>
      <c r="Y430" s="70">
        <f t="shared" ca="1" si="209"/>
        <v>0</v>
      </c>
      <c r="Z430" s="70">
        <f t="shared" ca="1" si="210"/>
        <v>81</v>
      </c>
      <c r="AA430" s="70">
        <f t="shared" ca="1" si="211"/>
        <v>0</v>
      </c>
      <c r="AB430" s="70">
        <f t="shared" ca="1" si="212"/>
        <v>1</v>
      </c>
      <c r="AC430" s="91" t="str">
        <f t="shared" si="213"/>
        <v>852071RIG Aquamarine/Satin White</v>
      </c>
      <c r="AD430" s="91" t="str">
        <f t="shared" si="214"/>
        <v>852071-OS</v>
      </c>
      <c r="AE430" s="71" t="str">
        <f>INDEX(ATS!$B:$V,MATCH('2) Order Form'!$V430,ATS!$U:$U,0),7)</f>
        <v>Active</v>
      </c>
    </row>
    <row r="431" spans="1:31" ht="16.5" customHeight="1">
      <c r="A431" s="5">
        <v>3</v>
      </c>
      <c r="B431" s="5" t="s">
        <v>78</v>
      </c>
      <c r="C431" s="5">
        <f>INDEX(ATS!$B:$V,MATCH('2) Order Form'!$V431,ATS!$U:$U,0),1)</f>
        <v>852071</v>
      </c>
      <c r="D431" s="5" t="str">
        <f>INDEX(ATS!$B:$V,MATCH('2) Order Form'!$V431,ATS!$U:$U,0),2)</f>
        <v>Memento RIG Reflect</v>
      </c>
      <c r="E431" s="16" t="str">
        <f>INDEX(ATS!$B:$V,MATCH('2) Order Form'!$V431,ATS!$U:$U,0),4)</f>
        <v>167900-OS</v>
      </c>
      <c r="F431" s="16" t="str">
        <f>INDEX(ATS!$B:$V,MATCH('2) Order Form'!$V431,ATS!$U:$U,0),5)</f>
        <v>RIG Aquamarine/Flare Metallic</v>
      </c>
      <c r="G431" s="43" t="str">
        <f>INDEX(ATS!$B:$V,MATCH('2) Order Form'!$V431,ATS!$U:$U,0),6)</f>
        <v>OS</v>
      </c>
      <c r="H431" s="43">
        <f>IFERROR(VLOOKUP(C431,EAN!$K:$O,5,FALSE),0)</f>
        <v>1</v>
      </c>
      <c r="I431" s="59">
        <v>0</v>
      </c>
      <c r="J431" s="60">
        <f>IFERROR(VLOOKUP(V431,ATS!$U:$V,2,FALSE),0)</f>
        <v>301</v>
      </c>
      <c r="K431" s="29" t="str">
        <f t="shared" si="215"/>
        <v>50+</v>
      </c>
      <c r="L431" s="29">
        <f>IFERROR(VLOOKUP(V431,ATS!$U:$W,3,FALSE),0)</f>
        <v>301</v>
      </c>
      <c r="M431" s="29" t="str">
        <f t="shared" si="216"/>
        <v>50+</v>
      </c>
      <c r="N431" s="61">
        <v>0</v>
      </c>
      <c r="O431" s="62">
        <f t="shared" si="217"/>
        <v>0</v>
      </c>
      <c r="P431" s="63">
        <f>VLOOKUP($C431,Prices!$A$3:$R$1996,MATCH('2) Order Form'!P$8,Prices!$A$2:$R$2,0),FALSE)</f>
        <v>65</v>
      </c>
      <c r="Q431" s="64">
        <f>VLOOKUP($C431,Prices!$A$3:$R$1996,MATCH('2) Order Form'!Q$8,Prices!$A$2:$R$2,0),FALSE)</f>
        <v>129</v>
      </c>
      <c r="R431" s="65">
        <f t="shared" si="218"/>
        <v>0</v>
      </c>
      <c r="S431" s="66">
        <f t="shared" si="219"/>
        <v>0</v>
      </c>
      <c r="T431" s="64">
        <f t="shared" si="220"/>
        <v>0</v>
      </c>
      <c r="U431" s="97"/>
      <c r="V431" s="28">
        <v>7048652894540</v>
      </c>
      <c r="W431" s="25"/>
      <c r="X431" s="94">
        <f t="shared" si="208"/>
        <v>0</v>
      </c>
      <c r="Y431" s="70">
        <f t="shared" ca="1" si="209"/>
        <v>0</v>
      </c>
      <c r="Z431" s="70">
        <f t="shared" ca="1" si="210"/>
        <v>81</v>
      </c>
      <c r="AA431" s="70">
        <f t="shared" ca="1" si="211"/>
        <v>0</v>
      </c>
      <c r="AB431" s="70">
        <f t="shared" ca="1" si="212"/>
        <v>1</v>
      </c>
      <c r="AC431" s="91" t="str">
        <f t="shared" si="213"/>
        <v>852071RIG Aquamarine/Flare Metallic</v>
      </c>
      <c r="AD431" s="91" t="str">
        <f t="shared" si="214"/>
        <v>852071-OS</v>
      </c>
      <c r="AE431" s="71" t="str">
        <f>INDEX(ATS!$B:$V,MATCH('2) Order Form'!$V431,ATS!$U:$U,0),7)</f>
        <v>Stock</v>
      </c>
    </row>
    <row r="432" spans="1:31" ht="16.5" customHeight="1">
      <c r="A432" s="5">
        <v>3</v>
      </c>
      <c r="B432" s="5" t="s">
        <v>78</v>
      </c>
      <c r="C432" s="5">
        <f>INDEX(ATS!$B:$V,MATCH('2) Order Form'!$V432,ATS!$U:$U,0),1)</f>
        <v>852071</v>
      </c>
      <c r="D432" s="5" t="str">
        <f>INDEX(ATS!$B:$V,MATCH('2) Order Form'!$V432,ATS!$U:$U,0),2)</f>
        <v>Memento RIG Reflect</v>
      </c>
      <c r="E432" s="16" t="str">
        <f>INDEX(ATS!$B:$V,MATCH('2) Order Form'!$V432,ATS!$U:$U,0),4)</f>
        <v>200100-OS</v>
      </c>
      <c r="F432" s="16" t="str">
        <f>INDEX(ATS!$B:$V,MATCH('2) Order Form'!$V432,ATS!$U:$U,0),5)</f>
        <v>RIG Obsidian/Matte Black</v>
      </c>
      <c r="G432" s="43" t="str">
        <f>INDEX(ATS!$B:$V,MATCH('2) Order Form'!$V432,ATS!$U:$U,0),6)</f>
        <v>OS</v>
      </c>
      <c r="H432" s="43">
        <f>IFERROR(VLOOKUP(C432,EAN!$K:$O,5,FALSE),0)</f>
        <v>1</v>
      </c>
      <c r="I432" s="59">
        <v>0</v>
      </c>
      <c r="J432" s="60">
        <f>IFERROR(VLOOKUP(V432,ATS!$U:$V,2,FALSE),0)</f>
        <v>340</v>
      </c>
      <c r="K432" s="29" t="str">
        <f t="shared" si="215"/>
        <v>50+</v>
      </c>
      <c r="L432" s="29">
        <f>IFERROR(VLOOKUP(V432,ATS!$U:$W,3,FALSE),0)</f>
        <v>340</v>
      </c>
      <c r="M432" s="29" t="str">
        <f t="shared" si="216"/>
        <v>50+</v>
      </c>
      <c r="N432" s="61">
        <v>0</v>
      </c>
      <c r="O432" s="62">
        <f t="shared" si="217"/>
        <v>0</v>
      </c>
      <c r="P432" s="63">
        <f>VLOOKUP($C432,Prices!$A$3:$R$1996,MATCH('2) Order Form'!P$8,Prices!$A$2:$R$2,0),FALSE)</f>
        <v>65</v>
      </c>
      <c r="Q432" s="64">
        <f>VLOOKUP($C432,Prices!$A$3:$R$1996,MATCH('2) Order Form'!Q$8,Prices!$A$2:$R$2,0),FALSE)</f>
        <v>129</v>
      </c>
      <c r="R432" s="65">
        <f t="shared" si="218"/>
        <v>0</v>
      </c>
      <c r="S432" s="66">
        <f t="shared" si="219"/>
        <v>0</v>
      </c>
      <c r="T432" s="64">
        <f t="shared" si="220"/>
        <v>0</v>
      </c>
      <c r="U432" s="97"/>
      <c r="V432" s="28">
        <v>7048652762597</v>
      </c>
      <c r="W432" s="25"/>
      <c r="X432" s="94">
        <f t="shared" si="208"/>
        <v>0</v>
      </c>
      <c r="Y432" s="70">
        <f t="shared" ca="1" si="209"/>
        <v>0</v>
      </c>
      <c r="Z432" s="70">
        <f t="shared" ca="1" si="210"/>
        <v>81</v>
      </c>
      <c r="AA432" s="70">
        <f t="shared" ca="1" si="211"/>
        <v>0</v>
      </c>
      <c r="AB432" s="70">
        <f t="shared" ca="1" si="212"/>
        <v>1</v>
      </c>
      <c r="AC432" s="91" t="str">
        <f t="shared" si="213"/>
        <v>852071RIG Obsidian/Matte Black</v>
      </c>
      <c r="AD432" s="91" t="str">
        <f t="shared" si="214"/>
        <v>852071-OS</v>
      </c>
      <c r="AE432" s="71" t="str">
        <f>INDEX(ATS!$B:$V,MATCH('2) Order Form'!$V432,ATS!$U:$U,0),7)</f>
        <v>Active</v>
      </c>
    </row>
    <row r="433" spans="1:31" ht="16.5" customHeight="1">
      <c r="A433" s="5">
        <v>3</v>
      </c>
      <c r="B433" s="5" t="s">
        <v>78</v>
      </c>
      <c r="C433" s="5">
        <f>INDEX(ATS!$B:$V,MATCH('2) Order Form'!$V433,ATS!$U:$U,0),1)</f>
        <v>852071</v>
      </c>
      <c r="D433" s="5" t="str">
        <f>INDEX(ATS!$B:$V,MATCH('2) Order Form'!$V433,ATS!$U:$U,0),2)</f>
        <v>Memento RIG Reflect</v>
      </c>
      <c r="E433" s="16" t="str">
        <f>INDEX(ATS!$B:$V,MATCH('2) Order Form'!$V433,ATS!$U:$U,0),4)</f>
        <v>206700-OS</v>
      </c>
      <c r="F433" s="16" t="str">
        <f>INDEX(ATS!$B:$V,MATCH('2) Order Form'!$V433,ATS!$U:$U,0),5)</f>
        <v>RIG Obsidian/Woodland</v>
      </c>
      <c r="G433" s="43" t="str">
        <f>INDEX(ATS!$B:$V,MATCH('2) Order Form'!$V433,ATS!$U:$U,0),6)</f>
        <v>OS</v>
      </c>
      <c r="H433" s="43">
        <f>IFERROR(VLOOKUP(C433,EAN!$K:$O,5,FALSE),0)</f>
        <v>1</v>
      </c>
      <c r="I433" s="59">
        <v>0</v>
      </c>
      <c r="J433" s="60">
        <f>IFERROR(VLOOKUP(V433,ATS!$U:$V,2,FALSE),0)</f>
        <v>170</v>
      </c>
      <c r="K433" s="29" t="str">
        <f t="shared" si="215"/>
        <v>50+</v>
      </c>
      <c r="L433" s="29">
        <f>IFERROR(VLOOKUP(V433,ATS!$U:$W,3,FALSE),0)</f>
        <v>170</v>
      </c>
      <c r="M433" s="29" t="str">
        <f t="shared" si="216"/>
        <v>50+</v>
      </c>
      <c r="N433" s="61">
        <v>0</v>
      </c>
      <c r="O433" s="62">
        <f t="shared" si="217"/>
        <v>0</v>
      </c>
      <c r="P433" s="63">
        <f>VLOOKUP($C433,Prices!$A$3:$R$1996,MATCH('2) Order Form'!P$8,Prices!$A$2:$R$2,0),FALSE)</f>
        <v>65</v>
      </c>
      <c r="Q433" s="64">
        <f>VLOOKUP($C433,Prices!$A$3:$R$1996,MATCH('2) Order Form'!Q$8,Prices!$A$2:$R$2,0),FALSE)</f>
        <v>129</v>
      </c>
      <c r="R433" s="65">
        <f t="shared" si="218"/>
        <v>0</v>
      </c>
      <c r="S433" s="66">
        <f t="shared" si="219"/>
        <v>0</v>
      </c>
      <c r="T433" s="64">
        <f t="shared" si="220"/>
        <v>0</v>
      </c>
      <c r="U433" s="97"/>
      <c r="V433" s="28">
        <v>7048652894557</v>
      </c>
      <c r="W433" s="25"/>
      <c r="X433" s="94">
        <f t="shared" si="208"/>
        <v>0</v>
      </c>
      <c r="Y433" s="70">
        <f t="shared" ca="1" si="209"/>
        <v>0</v>
      </c>
      <c r="Z433" s="70">
        <f t="shared" ca="1" si="210"/>
        <v>81</v>
      </c>
      <c r="AA433" s="70">
        <f t="shared" ca="1" si="211"/>
        <v>0</v>
      </c>
      <c r="AB433" s="70">
        <f t="shared" ca="1" si="212"/>
        <v>1</v>
      </c>
      <c r="AC433" s="91" t="str">
        <f t="shared" si="213"/>
        <v>852071RIG Obsidian/Woodland</v>
      </c>
      <c r="AD433" s="91" t="str">
        <f t="shared" si="214"/>
        <v>852071-OS</v>
      </c>
      <c r="AE433" s="71" t="str">
        <f>INDEX(ATS!$B:$V,MATCH('2) Order Form'!$V433,ATS!$U:$U,0),7)</f>
        <v>Stock</v>
      </c>
    </row>
    <row r="434" spans="1:31" ht="16.5" customHeight="1">
      <c r="A434" s="5">
        <v>3</v>
      </c>
      <c r="B434" s="5" t="s">
        <v>78</v>
      </c>
      <c r="C434" s="5">
        <f>INDEX(ATS!$B:$V,MATCH('2) Order Form'!$V434,ATS!$U:$U,0),1)</f>
        <v>852072</v>
      </c>
      <c r="D434" s="5" t="str">
        <f>INDEX(ATS!$B:$V,MATCH('2) Order Form'!$V434,ATS!$U:$U,0),2)</f>
        <v>Memento RIG Photochromic</v>
      </c>
      <c r="E434" s="16" t="str">
        <f>INDEX(ATS!$B:$V,MATCH('2) Order Form'!$V434,ATS!$U:$U,0),4)</f>
        <v>220400-OS</v>
      </c>
      <c r="F434" s="16" t="str">
        <f>INDEX(ATS!$B:$V,MATCH('2) Order Form'!$V434,ATS!$U:$U,0),5)</f>
        <v>RIG Photochromic/Matte Crystal Black</v>
      </c>
      <c r="G434" s="43" t="str">
        <f>INDEX(ATS!$B:$V,MATCH('2) Order Form'!$V434,ATS!$U:$U,0),6)</f>
        <v>OS</v>
      </c>
      <c r="H434" s="43">
        <f>IFERROR(VLOOKUP(C434,EAN!$K:$O,5,FALSE),0)</f>
        <v>1</v>
      </c>
      <c r="I434" s="59">
        <v>0</v>
      </c>
      <c r="J434" s="60">
        <f>IFERROR(VLOOKUP(V434,ATS!$U:$V,2,FALSE),0)</f>
        <v>0</v>
      </c>
      <c r="K434" s="29" t="str">
        <f t="shared" si="215"/>
        <v>0</v>
      </c>
      <c r="L434" s="29">
        <f>IFERROR(VLOOKUP(V434,ATS!$U:$W,3,FALSE),0)</f>
        <v>0</v>
      </c>
      <c r="M434" s="29" t="str">
        <f t="shared" si="216"/>
        <v>0</v>
      </c>
      <c r="N434" s="61">
        <v>0</v>
      </c>
      <c r="O434" s="62">
        <f t="shared" si="217"/>
        <v>0</v>
      </c>
      <c r="P434" s="63">
        <f>VLOOKUP($C434,Prices!$A$3:$R$1996,MATCH('2) Order Form'!P$8,Prices!$A$2:$R$2,0),FALSE)</f>
        <v>110</v>
      </c>
      <c r="Q434" s="64">
        <f>VLOOKUP($C434,Prices!$A$3:$R$1996,MATCH('2) Order Form'!Q$8,Prices!$A$2:$R$2,0),FALSE)</f>
        <v>219</v>
      </c>
      <c r="R434" s="65">
        <f t="shared" si="218"/>
        <v>0</v>
      </c>
      <c r="S434" s="66">
        <f t="shared" si="219"/>
        <v>0</v>
      </c>
      <c r="T434" s="64">
        <f t="shared" si="220"/>
        <v>0</v>
      </c>
      <c r="U434" s="97"/>
      <c r="V434" s="28">
        <v>7048652762504</v>
      </c>
      <c r="W434" s="25"/>
      <c r="X434" s="94">
        <f t="shared" si="208"/>
        <v>0</v>
      </c>
      <c r="Y434" s="70">
        <f t="shared" ca="1" si="209"/>
        <v>0</v>
      </c>
      <c r="Z434" s="70">
        <f t="shared" ca="1" si="210"/>
        <v>82</v>
      </c>
      <c r="AA434" s="70">
        <f t="shared" ca="1" si="211"/>
        <v>1</v>
      </c>
      <c r="AB434" s="70">
        <f t="shared" ca="1" si="212"/>
        <v>1</v>
      </c>
      <c r="AC434" s="91" t="str">
        <f t="shared" si="213"/>
        <v>852072RIG Photochromic/Matte Crystal Black</v>
      </c>
      <c r="AD434" s="91" t="str">
        <f t="shared" si="214"/>
        <v>852072-OS</v>
      </c>
      <c r="AE434" s="71" t="str">
        <f>INDEX(ATS!$B:$V,MATCH('2) Order Form'!$V434,ATS!$U:$U,0),7)</f>
        <v>Active</v>
      </c>
    </row>
    <row r="435" spans="1:31" ht="16.5" customHeight="1">
      <c r="A435" s="5">
        <v>3</v>
      </c>
      <c r="B435" s="5" t="s">
        <v>78</v>
      </c>
      <c r="C435" s="5">
        <f>INDEX(ATS!$B:$V,MATCH('2) Order Form'!$V435,ATS!$U:$U,0),1)</f>
        <v>852070</v>
      </c>
      <c r="D435" s="5" t="str">
        <f>INDEX(ATS!$B:$V,MATCH('2) Order Form'!$V435,ATS!$U:$U,0),2)</f>
        <v>Memento Polarized</v>
      </c>
      <c r="E435" s="16" t="str">
        <f>INDEX(ATS!$B:$V,MATCH('2) Order Form'!$V435,ATS!$U:$U,0),4)</f>
        <v>230100-OS</v>
      </c>
      <c r="F435" s="16" t="str">
        <f>INDEX(ATS!$B:$V,MATCH('2) Order Form'!$V435,ATS!$U:$U,0),5)</f>
        <v>Obsidian Black Polarized/Matte Black</v>
      </c>
      <c r="G435" s="43" t="str">
        <f>INDEX(ATS!$B:$V,MATCH('2) Order Form'!$V435,ATS!$U:$U,0),6)</f>
        <v>OS</v>
      </c>
      <c r="H435" s="43">
        <f>IFERROR(VLOOKUP(C435,EAN!$K:$O,5,FALSE),0)</f>
        <v>1</v>
      </c>
      <c r="I435" s="59">
        <v>0</v>
      </c>
      <c r="J435" s="60">
        <f>IFERROR(VLOOKUP(V435,ATS!$U:$V,2,FALSE),0)</f>
        <v>80</v>
      </c>
      <c r="K435" s="29" t="str">
        <f t="shared" si="215"/>
        <v>50+</v>
      </c>
      <c r="L435" s="29">
        <f>IFERROR(VLOOKUP(V435,ATS!$U:$W,3,FALSE),0)</f>
        <v>80</v>
      </c>
      <c r="M435" s="29" t="str">
        <f t="shared" si="216"/>
        <v>50+</v>
      </c>
      <c r="N435" s="61">
        <v>0</v>
      </c>
      <c r="O435" s="62">
        <f t="shared" si="217"/>
        <v>0</v>
      </c>
      <c r="P435" s="63">
        <f>VLOOKUP($C435,Prices!$A$3:$R$1996,MATCH('2) Order Form'!P$8,Prices!$A$2:$R$2,0),FALSE)</f>
        <v>90</v>
      </c>
      <c r="Q435" s="64">
        <f>VLOOKUP($C435,Prices!$A$3:$R$1996,MATCH('2) Order Form'!Q$8,Prices!$A$2:$R$2,0),FALSE)</f>
        <v>179</v>
      </c>
      <c r="R435" s="65">
        <f t="shared" si="218"/>
        <v>0</v>
      </c>
      <c r="S435" s="66">
        <f t="shared" si="219"/>
        <v>0</v>
      </c>
      <c r="T435" s="64">
        <f t="shared" si="220"/>
        <v>0</v>
      </c>
      <c r="U435" s="97"/>
      <c r="V435" s="28">
        <v>7048652762481</v>
      </c>
      <c r="W435" s="25"/>
      <c r="X435" s="94">
        <f t="shared" si="208"/>
        <v>0</v>
      </c>
      <c r="Y435" s="70">
        <f t="shared" ca="1" si="209"/>
        <v>0</v>
      </c>
      <c r="Z435" s="70">
        <f t="shared" ca="1" si="210"/>
        <v>83</v>
      </c>
      <c r="AA435" s="70">
        <f t="shared" ca="1" si="211"/>
        <v>1</v>
      </c>
      <c r="AB435" s="70">
        <f t="shared" ca="1" si="212"/>
        <v>1</v>
      </c>
      <c r="AC435" s="91" t="str">
        <f t="shared" si="213"/>
        <v>852070Obsidian Black Polarized/Matte Black</v>
      </c>
      <c r="AD435" s="91" t="str">
        <f t="shared" si="214"/>
        <v>852070-OS</v>
      </c>
      <c r="AE435" s="71" t="str">
        <f>INDEX(ATS!$B:$V,MATCH('2) Order Form'!$V435,ATS!$U:$U,0),7)</f>
        <v>Active</v>
      </c>
    </row>
    <row r="436" spans="1:31" ht="16.5" customHeight="1">
      <c r="A436" s="5">
        <v>3</v>
      </c>
      <c r="B436" s="5" t="s">
        <v>78</v>
      </c>
      <c r="C436" s="5">
        <f>INDEX(ATS!$B:$V,MATCH('2) Order Form'!$V436,ATS!$U:$U,0),1)</f>
        <v>852097</v>
      </c>
      <c r="D436" s="5" t="str">
        <f>INDEX(ATS!$B:$V,MATCH('2) Order Form'!$V436,ATS!$U:$U,0),2)</f>
        <v>Tachi RIG Reflect</v>
      </c>
      <c r="E436" s="16" t="str">
        <f>INDEX(ATS!$B:$V,MATCH('2) Order Form'!$V436,ATS!$U:$U,0),4)</f>
        <v>060100-OS</v>
      </c>
      <c r="F436" s="16" t="str">
        <f>INDEX(ATS!$B:$V,MATCH('2) Order Form'!$V436,ATS!$U:$U,0),5)</f>
        <v>RIG Topaz/Matte Black</v>
      </c>
      <c r="G436" s="43" t="str">
        <f>INDEX(ATS!$B:$V,MATCH('2) Order Form'!$V436,ATS!$U:$U,0),6)</f>
        <v>OS</v>
      </c>
      <c r="H436" s="43">
        <f>IFERROR(VLOOKUP(C436,EAN!$K:$O,5,FALSE),0)</f>
        <v>1</v>
      </c>
      <c r="I436" s="59">
        <v>0</v>
      </c>
      <c r="J436" s="60">
        <f>IFERROR(VLOOKUP(V436,ATS!$U:$V,2,FALSE),0)</f>
        <v>147</v>
      </c>
      <c r="K436" s="29" t="str">
        <f t="shared" si="215"/>
        <v>50+</v>
      </c>
      <c r="L436" s="29">
        <f>IFERROR(VLOOKUP(V436,ATS!$U:$W,3,FALSE),0)</f>
        <v>147</v>
      </c>
      <c r="M436" s="29" t="str">
        <f t="shared" si="216"/>
        <v>50+</v>
      </c>
      <c r="N436" s="61">
        <v>0</v>
      </c>
      <c r="O436" s="62">
        <f t="shared" si="217"/>
        <v>0</v>
      </c>
      <c r="P436" s="63">
        <f>VLOOKUP($C436,Prices!$A$3:$R$1996,MATCH('2) Order Form'!P$8,Prices!$A$2:$R$2,0),FALSE)</f>
        <v>65</v>
      </c>
      <c r="Q436" s="64">
        <f>VLOOKUP($C436,Prices!$A$3:$R$1996,MATCH('2) Order Form'!Q$8,Prices!$A$2:$R$2,0),FALSE)</f>
        <v>129</v>
      </c>
      <c r="R436" s="65">
        <f t="shared" si="218"/>
        <v>0</v>
      </c>
      <c r="S436" s="66">
        <f t="shared" si="219"/>
        <v>0</v>
      </c>
      <c r="T436" s="64">
        <f t="shared" si="220"/>
        <v>0</v>
      </c>
      <c r="U436" s="97"/>
      <c r="V436" s="28">
        <v>7048652833754</v>
      </c>
      <c r="W436" s="25"/>
      <c r="X436" s="94">
        <f t="shared" si="208"/>
        <v>0</v>
      </c>
      <c r="Y436" s="70">
        <f t="shared" ca="1" si="209"/>
        <v>0</v>
      </c>
      <c r="Z436" s="70">
        <f t="shared" ca="1" si="210"/>
        <v>84</v>
      </c>
      <c r="AA436" s="70">
        <f t="shared" ca="1" si="211"/>
        <v>1</v>
      </c>
      <c r="AB436" s="70">
        <f t="shared" ca="1" si="212"/>
        <v>1</v>
      </c>
      <c r="AC436" s="91" t="str">
        <f t="shared" si="213"/>
        <v>852097RIG Topaz/Matte Black</v>
      </c>
      <c r="AD436" s="91" t="str">
        <f t="shared" si="214"/>
        <v>852097-OS</v>
      </c>
      <c r="AE436" s="71" t="str">
        <f>INDEX(ATS!$B:$V,MATCH('2) Order Form'!$V436,ATS!$U:$U,0),7)</f>
        <v>Active</v>
      </c>
    </row>
    <row r="437" spans="1:31" ht="16.5" customHeight="1">
      <c r="A437" s="5">
        <v>3</v>
      </c>
      <c r="B437" s="5" t="s">
        <v>78</v>
      </c>
      <c r="C437" s="5">
        <f>INDEX(ATS!$B:$V,MATCH('2) Order Form'!$V437,ATS!$U:$U,0),1)</f>
        <v>852097</v>
      </c>
      <c r="D437" s="5" t="str">
        <f>INDEX(ATS!$B:$V,MATCH('2) Order Form'!$V437,ATS!$U:$U,0),2)</f>
        <v>Tachi RIG Reflect</v>
      </c>
      <c r="E437" s="16" t="str">
        <f>INDEX(ATS!$B:$V,MATCH('2) Order Form'!$V437,ATS!$U:$U,0),4)</f>
        <v>070600-OS</v>
      </c>
      <c r="F437" s="16" t="str">
        <f>INDEX(ATS!$B:$V,MATCH('2) Order Form'!$V437,ATS!$U:$U,0),5)</f>
        <v>RIG Emerald/Matte Crystal Storm</v>
      </c>
      <c r="G437" s="43" t="str">
        <f>INDEX(ATS!$B:$V,MATCH('2) Order Form'!$V437,ATS!$U:$U,0),6)</f>
        <v>OS</v>
      </c>
      <c r="H437" s="43">
        <f>IFERROR(VLOOKUP(C437,EAN!$K:$O,5,FALSE),0)</f>
        <v>1</v>
      </c>
      <c r="I437" s="59">
        <v>0</v>
      </c>
      <c r="J437" s="60">
        <f>IFERROR(VLOOKUP(V437,ATS!$U:$V,2,FALSE),0)</f>
        <v>154</v>
      </c>
      <c r="K437" s="29" t="str">
        <f t="shared" si="215"/>
        <v>50+</v>
      </c>
      <c r="L437" s="29">
        <f>IFERROR(VLOOKUP(V437,ATS!$U:$W,3,FALSE),0)</f>
        <v>154</v>
      </c>
      <c r="M437" s="29" t="str">
        <f t="shared" si="216"/>
        <v>50+</v>
      </c>
      <c r="N437" s="61">
        <v>0</v>
      </c>
      <c r="O437" s="62">
        <f t="shared" si="217"/>
        <v>0</v>
      </c>
      <c r="P437" s="63">
        <f>VLOOKUP($C437,Prices!$A$3:$R$1996,MATCH('2) Order Form'!P$8,Prices!$A$2:$R$2,0),FALSE)</f>
        <v>65</v>
      </c>
      <c r="Q437" s="64">
        <f>VLOOKUP($C437,Prices!$A$3:$R$1996,MATCH('2) Order Form'!Q$8,Prices!$A$2:$R$2,0),FALSE)</f>
        <v>129</v>
      </c>
      <c r="R437" s="65">
        <f t="shared" si="218"/>
        <v>0</v>
      </c>
      <c r="S437" s="66">
        <f t="shared" si="219"/>
        <v>0</v>
      </c>
      <c r="T437" s="64">
        <f t="shared" si="220"/>
        <v>0</v>
      </c>
      <c r="U437" s="97"/>
      <c r="V437" s="28">
        <v>7048652833785</v>
      </c>
      <c r="W437" s="25"/>
      <c r="X437" s="94">
        <f t="shared" si="208"/>
        <v>0</v>
      </c>
      <c r="Y437" s="70">
        <f t="shared" ca="1" si="209"/>
        <v>0</v>
      </c>
      <c r="Z437" s="70">
        <f t="shared" ca="1" si="210"/>
        <v>84</v>
      </c>
      <c r="AA437" s="70">
        <f t="shared" ca="1" si="211"/>
        <v>0</v>
      </c>
      <c r="AB437" s="70">
        <f t="shared" ca="1" si="212"/>
        <v>1</v>
      </c>
      <c r="AC437" s="91" t="str">
        <f t="shared" si="213"/>
        <v>852097RIG Emerald/Matte Crystal Storm</v>
      </c>
      <c r="AD437" s="91" t="str">
        <f t="shared" si="214"/>
        <v>852097-OS</v>
      </c>
      <c r="AE437" s="71" t="str">
        <f>INDEX(ATS!$B:$V,MATCH('2) Order Form'!$V437,ATS!$U:$U,0),7)</f>
        <v>Active</v>
      </c>
    </row>
    <row r="438" spans="1:31" ht="16.5" customHeight="1">
      <c r="A438" s="5">
        <v>3</v>
      </c>
      <c r="B438" s="5" t="s">
        <v>78</v>
      </c>
      <c r="C438" s="5">
        <f>INDEX(ATS!$B:$V,MATCH('2) Order Form'!$V438,ATS!$U:$U,0),1)</f>
        <v>852097</v>
      </c>
      <c r="D438" s="5" t="str">
        <f>INDEX(ATS!$B:$V,MATCH('2) Order Form'!$V438,ATS!$U:$U,0),2)</f>
        <v>Tachi RIG Reflect</v>
      </c>
      <c r="E438" s="16" t="str">
        <f>INDEX(ATS!$B:$V,MATCH('2) Order Form'!$V438,ATS!$U:$U,0),4)</f>
        <v>150500-OS</v>
      </c>
      <c r="F438" s="16" t="str">
        <f>INDEX(ATS!$B:$V,MATCH('2) Order Form'!$V438,ATS!$U:$U,0),5)</f>
        <v>RIG Bixbite/Matte Crystal Black Camo</v>
      </c>
      <c r="G438" s="43" t="str">
        <f>INDEX(ATS!$B:$V,MATCH('2) Order Form'!$V438,ATS!$U:$U,0),6)</f>
        <v>OS</v>
      </c>
      <c r="H438" s="43">
        <f>IFERROR(VLOOKUP(C438,EAN!$K:$O,5,FALSE),0)</f>
        <v>1</v>
      </c>
      <c r="I438" s="59">
        <v>0</v>
      </c>
      <c r="J438" s="60">
        <f>IFERROR(VLOOKUP(V438,ATS!$U:$V,2,FALSE),0)</f>
        <v>37</v>
      </c>
      <c r="K438" s="29">
        <f t="shared" si="215"/>
        <v>37</v>
      </c>
      <c r="L438" s="29">
        <f>IFERROR(VLOOKUP(V438,ATS!$U:$W,3,FALSE),0)</f>
        <v>37</v>
      </c>
      <c r="M438" s="29">
        <f t="shared" si="216"/>
        <v>37</v>
      </c>
      <c r="N438" s="61">
        <v>0</v>
      </c>
      <c r="O438" s="62">
        <f t="shared" si="217"/>
        <v>0</v>
      </c>
      <c r="P438" s="63">
        <f>VLOOKUP($C438,Prices!$A$3:$R$1996,MATCH('2) Order Form'!P$8,Prices!$A$2:$R$2,0),FALSE)</f>
        <v>65</v>
      </c>
      <c r="Q438" s="64">
        <f>VLOOKUP($C438,Prices!$A$3:$R$1996,MATCH('2) Order Form'!Q$8,Prices!$A$2:$R$2,0),FALSE)</f>
        <v>129</v>
      </c>
      <c r="R438" s="65">
        <f t="shared" si="218"/>
        <v>0</v>
      </c>
      <c r="S438" s="66">
        <f t="shared" si="219"/>
        <v>0</v>
      </c>
      <c r="T438" s="64">
        <f t="shared" si="220"/>
        <v>0</v>
      </c>
      <c r="U438" s="97"/>
      <c r="V438" s="28">
        <v>7048652895844</v>
      </c>
      <c r="W438" s="25"/>
      <c r="X438" s="94">
        <f t="shared" si="208"/>
        <v>0</v>
      </c>
      <c r="Y438" s="70">
        <f t="shared" ca="1" si="209"/>
        <v>0</v>
      </c>
      <c r="Z438" s="70">
        <f t="shared" ca="1" si="210"/>
        <v>84</v>
      </c>
      <c r="AA438" s="70">
        <f t="shared" ca="1" si="211"/>
        <v>0</v>
      </c>
      <c r="AB438" s="70">
        <f t="shared" ca="1" si="212"/>
        <v>1</v>
      </c>
      <c r="AC438" s="91" t="str">
        <f t="shared" si="213"/>
        <v>852097RIG Bixbite/Matte Crystal Black Camo</v>
      </c>
      <c r="AD438" s="91" t="str">
        <f t="shared" si="214"/>
        <v>852097-OS</v>
      </c>
      <c r="AE438" s="71" t="str">
        <f>INDEX(ATS!$B:$V,MATCH('2) Order Form'!$V438,ATS!$U:$U,0),7)</f>
        <v>Stock</v>
      </c>
    </row>
    <row r="439" spans="1:31" ht="16.5" customHeight="1">
      <c r="A439" s="5">
        <v>3</v>
      </c>
      <c r="B439" s="5" t="s">
        <v>78</v>
      </c>
      <c r="C439" s="5">
        <f>INDEX(ATS!$B:$V,MATCH('2) Order Form'!$V439,ATS!$U:$U,0),1)</f>
        <v>852097</v>
      </c>
      <c r="D439" s="5" t="str">
        <f>INDEX(ATS!$B:$V,MATCH('2) Order Form'!$V439,ATS!$U:$U,0),2)</f>
        <v>Tachi RIG Reflect</v>
      </c>
      <c r="E439" s="16" t="str">
        <f>INDEX(ATS!$B:$V,MATCH('2) Order Form'!$V439,ATS!$U:$U,0),4)</f>
        <v>160400-OS</v>
      </c>
      <c r="F439" s="16" t="str">
        <f>INDEX(ATS!$B:$V,MATCH('2) Order Form'!$V439,ATS!$U:$U,0),5)</f>
        <v>RIG Aquamarine/Matte Crystal Black</v>
      </c>
      <c r="G439" s="43" t="str">
        <f>INDEX(ATS!$B:$V,MATCH('2) Order Form'!$V439,ATS!$U:$U,0),6)</f>
        <v>OS</v>
      </c>
      <c r="H439" s="43">
        <f>IFERROR(VLOOKUP(C439,EAN!$K:$O,5,FALSE),0)</f>
        <v>1</v>
      </c>
      <c r="I439" s="59">
        <v>0</v>
      </c>
      <c r="J439" s="60">
        <f>IFERROR(VLOOKUP(V439,ATS!$U:$V,2,FALSE),0)</f>
        <v>134</v>
      </c>
      <c r="K439" s="29" t="str">
        <f t="shared" si="215"/>
        <v>50+</v>
      </c>
      <c r="L439" s="29">
        <f>IFERROR(VLOOKUP(V439,ATS!$U:$W,3,FALSE),0)</f>
        <v>134</v>
      </c>
      <c r="M439" s="29" t="str">
        <f t="shared" si="216"/>
        <v>50+</v>
      </c>
      <c r="N439" s="61">
        <v>0</v>
      </c>
      <c r="O439" s="62">
        <f t="shared" si="217"/>
        <v>0</v>
      </c>
      <c r="P439" s="63">
        <f>VLOOKUP($C439,Prices!$A$3:$R$1996,MATCH('2) Order Form'!P$8,Prices!$A$2:$R$2,0),FALSE)</f>
        <v>65</v>
      </c>
      <c r="Q439" s="64">
        <f>VLOOKUP($C439,Prices!$A$3:$R$1996,MATCH('2) Order Form'!Q$8,Prices!$A$2:$R$2,0),FALSE)</f>
        <v>129</v>
      </c>
      <c r="R439" s="65">
        <f t="shared" si="218"/>
        <v>0</v>
      </c>
      <c r="S439" s="66">
        <f t="shared" si="219"/>
        <v>0</v>
      </c>
      <c r="T439" s="64">
        <f t="shared" si="220"/>
        <v>0</v>
      </c>
      <c r="U439" s="97"/>
      <c r="V439" s="28">
        <v>7048652833761</v>
      </c>
      <c r="W439" s="25"/>
      <c r="X439" s="94">
        <f t="shared" si="208"/>
        <v>0</v>
      </c>
      <c r="Y439" s="70">
        <f t="shared" ca="1" si="209"/>
        <v>0</v>
      </c>
      <c r="Z439" s="70">
        <f t="shared" ca="1" si="210"/>
        <v>84</v>
      </c>
      <c r="AA439" s="70">
        <f t="shared" ca="1" si="211"/>
        <v>0</v>
      </c>
      <c r="AB439" s="70">
        <f t="shared" ca="1" si="212"/>
        <v>1</v>
      </c>
      <c r="AC439" s="91" t="str">
        <f t="shared" si="213"/>
        <v>852097RIG Aquamarine/Matte Crystal Black</v>
      </c>
      <c r="AD439" s="91" t="str">
        <f t="shared" si="214"/>
        <v>852097-OS</v>
      </c>
      <c r="AE439" s="71" t="str">
        <f>INDEX(ATS!$B:$V,MATCH('2) Order Form'!$V439,ATS!$U:$U,0),7)</f>
        <v>Active</v>
      </c>
    </row>
    <row r="440" spans="1:31" ht="16.5" customHeight="1">
      <c r="A440" s="5">
        <v>3</v>
      </c>
      <c r="B440" s="5" t="s">
        <v>78</v>
      </c>
      <c r="C440" s="5">
        <f>INDEX(ATS!$B:$V,MATCH('2) Order Form'!$V440,ATS!$U:$U,0),1)</f>
        <v>852097</v>
      </c>
      <c r="D440" s="5" t="str">
        <f>INDEX(ATS!$B:$V,MATCH('2) Order Form'!$V440,ATS!$U:$U,0),2)</f>
        <v>Tachi RIG Reflect</v>
      </c>
      <c r="E440" s="16" t="str">
        <f>INDEX(ATS!$B:$V,MATCH('2) Order Form'!$V440,ATS!$U:$U,0),4)</f>
        <v>198200-OS</v>
      </c>
      <c r="F440" s="16" t="str">
        <f>INDEX(ATS!$B:$V,MATCH('2) Order Form'!$V440,ATS!$U:$U,0),5)</f>
        <v>RIG Malaia/Gloss Crystal Malaia</v>
      </c>
      <c r="G440" s="43" t="str">
        <f>INDEX(ATS!$B:$V,MATCH('2) Order Form'!$V440,ATS!$U:$U,0),6)</f>
        <v>OS</v>
      </c>
      <c r="H440" s="43">
        <f>IFERROR(VLOOKUP(C440,EAN!$K:$O,5,FALSE),0)</f>
        <v>1</v>
      </c>
      <c r="I440" s="59">
        <v>0</v>
      </c>
      <c r="J440" s="60">
        <f>IFERROR(VLOOKUP(V440,ATS!$U:$V,2,FALSE),0)</f>
        <v>91</v>
      </c>
      <c r="K440" s="29" t="str">
        <f t="shared" si="215"/>
        <v>50+</v>
      </c>
      <c r="L440" s="29">
        <f>IFERROR(VLOOKUP(V440,ATS!$U:$W,3,FALSE),0)</f>
        <v>91</v>
      </c>
      <c r="M440" s="29" t="str">
        <f t="shared" si="216"/>
        <v>50+</v>
      </c>
      <c r="N440" s="61">
        <v>0</v>
      </c>
      <c r="O440" s="62">
        <f t="shared" si="217"/>
        <v>0</v>
      </c>
      <c r="P440" s="63">
        <f>VLOOKUP($C440,Prices!$A$3:$R$1996,MATCH('2) Order Form'!P$8,Prices!$A$2:$R$2,0),FALSE)</f>
        <v>65</v>
      </c>
      <c r="Q440" s="64">
        <f>VLOOKUP($C440,Prices!$A$3:$R$1996,MATCH('2) Order Form'!Q$8,Prices!$A$2:$R$2,0),FALSE)</f>
        <v>129</v>
      </c>
      <c r="R440" s="65">
        <f t="shared" si="218"/>
        <v>0</v>
      </c>
      <c r="S440" s="66">
        <f t="shared" si="219"/>
        <v>0</v>
      </c>
      <c r="T440" s="64">
        <f t="shared" si="220"/>
        <v>0</v>
      </c>
      <c r="U440" s="97"/>
      <c r="V440" s="28">
        <v>7048652833792</v>
      </c>
      <c r="W440" s="25"/>
      <c r="X440" s="94">
        <f t="shared" si="208"/>
        <v>0</v>
      </c>
      <c r="Y440" s="70">
        <f t="shared" ca="1" si="209"/>
        <v>0</v>
      </c>
      <c r="Z440" s="70">
        <f t="shared" ca="1" si="210"/>
        <v>84</v>
      </c>
      <c r="AA440" s="70">
        <f t="shared" ca="1" si="211"/>
        <v>0</v>
      </c>
      <c r="AB440" s="70">
        <f t="shared" ca="1" si="212"/>
        <v>1</v>
      </c>
      <c r="AC440" s="91" t="str">
        <f t="shared" si="213"/>
        <v>852097RIG Malaia/Gloss Crystal Malaia</v>
      </c>
      <c r="AD440" s="91" t="str">
        <f t="shared" si="214"/>
        <v>852097-OS</v>
      </c>
      <c r="AE440" s="71" t="str">
        <f>INDEX(ATS!$B:$V,MATCH('2) Order Form'!$V440,ATS!$U:$U,0),7)</f>
        <v>Stock</v>
      </c>
    </row>
    <row r="441" spans="1:31" ht="16.5" customHeight="1">
      <c r="A441" s="5">
        <v>3</v>
      </c>
      <c r="B441" s="5" t="s">
        <v>78</v>
      </c>
      <c r="C441" s="5">
        <f>INDEX(ATS!$B:$V,MATCH('2) Order Form'!$V441,ATS!$U:$U,0),1)</f>
        <v>852097</v>
      </c>
      <c r="D441" s="5" t="str">
        <f>INDEX(ATS!$B:$V,MATCH('2) Order Form'!$V441,ATS!$U:$U,0),2)</f>
        <v>Tachi RIG Reflect</v>
      </c>
      <c r="E441" s="16" t="str">
        <f>INDEX(ATS!$B:$V,MATCH('2) Order Form'!$V441,ATS!$U:$U,0),4)</f>
        <v>200700-OS</v>
      </c>
      <c r="F441" s="16" t="str">
        <f>INDEX(ATS!$B:$V,MATCH('2) Order Form'!$V441,ATS!$U:$U,0),5)</f>
        <v>RIG Obsidian/Matte Dark Storm</v>
      </c>
      <c r="G441" s="43" t="str">
        <f>INDEX(ATS!$B:$V,MATCH('2) Order Form'!$V441,ATS!$U:$U,0),6)</f>
        <v>OS</v>
      </c>
      <c r="H441" s="43">
        <f>IFERROR(VLOOKUP(C441,EAN!$K:$O,5,FALSE),0)</f>
        <v>1</v>
      </c>
      <c r="I441" s="59">
        <v>0</v>
      </c>
      <c r="J441" s="60">
        <f>IFERROR(VLOOKUP(V441,ATS!$U:$V,2,FALSE),0)</f>
        <v>113</v>
      </c>
      <c r="K441" s="29" t="str">
        <f t="shared" si="215"/>
        <v>50+</v>
      </c>
      <c r="L441" s="29">
        <f>IFERROR(VLOOKUP(V441,ATS!$U:$W,3,FALSE),0)</f>
        <v>113</v>
      </c>
      <c r="M441" s="29" t="str">
        <f t="shared" si="216"/>
        <v>50+</v>
      </c>
      <c r="N441" s="61">
        <v>0</v>
      </c>
      <c r="O441" s="62">
        <f t="shared" si="217"/>
        <v>0</v>
      </c>
      <c r="P441" s="63">
        <f>VLOOKUP($C441,Prices!$A$3:$R$1996,MATCH('2) Order Form'!P$8,Prices!$A$2:$R$2,0),FALSE)</f>
        <v>65</v>
      </c>
      <c r="Q441" s="64">
        <f>VLOOKUP($C441,Prices!$A$3:$R$1996,MATCH('2) Order Form'!Q$8,Prices!$A$2:$R$2,0),FALSE)</f>
        <v>129</v>
      </c>
      <c r="R441" s="65">
        <f t="shared" si="218"/>
        <v>0</v>
      </c>
      <c r="S441" s="66">
        <f t="shared" si="219"/>
        <v>0</v>
      </c>
      <c r="T441" s="64">
        <f t="shared" si="220"/>
        <v>0</v>
      </c>
      <c r="U441" s="97"/>
      <c r="V441" s="28">
        <v>7048652833747</v>
      </c>
      <c r="W441" s="25"/>
      <c r="X441" s="94">
        <f t="shared" si="208"/>
        <v>0</v>
      </c>
      <c r="Y441" s="70">
        <f t="shared" ca="1" si="209"/>
        <v>0</v>
      </c>
      <c r="Z441" s="70">
        <f t="shared" ca="1" si="210"/>
        <v>84</v>
      </c>
      <c r="AA441" s="70">
        <f t="shared" ca="1" si="211"/>
        <v>0</v>
      </c>
      <c r="AB441" s="70">
        <f t="shared" ca="1" si="212"/>
        <v>1</v>
      </c>
      <c r="AC441" s="91" t="str">
        <f t="shared" si="213"/>
        <v>852097RIG Obsidian/Matte Dark Storm</v>
      </c>
      <c r="AD441" s="91" t="str">
        <f t="shared" si="214"/>
        <v>852097-OS</v>
      </c>
      <c r="AE441" s="71" t="str">
        <f>INDEX(ATS!$B:$V,MATCH('2) Order Form'!$V441,ATS!$U:$U,0),7)</f>
        <v>Active</v>
      </c>
    </row>
    <row r="442" spans="1:31" ht="16.5" customHeight="1">
      <c r="A442" s="5">
        <v>3</v>
      </c>
      <c r="B442" s="5" t="s">
        <v>78</v>
      </c>
      <c r="C442" s="5">
        <f>INDEX(ATS!$B:$V,MATCH('2) Order Form'!$V442,ATS!$U:$U,0),1)</f>
        <v>852097</v>
      </c>
      <c r="D442" s="5" t="str">
        <f>INDEX(ATS!$B:$V,MATCH('2) Order Form'!$V442,ATS!$U:$U,0),2)</f>
        <v>Tachi RIG Reflect</v>
      </c>
      <c r="E442" s="16" t="str">
        <f>INDEX(ATS!$B:$V,MATCH('2) Order Form'!$V442,ATS!$U:$U,0),4)</f>
        <v>206700-OS</v>
      </c>
      <c r="F442" s="16" t="str">
        <f>INDEX(ATS!$B:$V,MATCH('2) Order Form'!$V442,ATS!$U:$U,0),5)</f>
        <v>RIG Obsidian/Woodland</v>
      </c>
      <c r="G442" s="43" t="str">
        <f>INDEX(ATS!$B:$V,MATCH('2) Order Form'!$V442,ATS!$U:$U,0),6)</f>
        <v>OS</v>
      </c>
      <c r="H442" s="43">
        <f>IFERROR(VLOOKUP(C442,EAN!$K:$O,5,FALSE),0)</f>
        <v>1</v>
      </c>
      <c r="I442" s="59">
        <v>0</v>
      </c>
      <c r="J442" s="60">
        <f>IFERROR(VLOOKUP(V442,ATS!$U:$V,2,FALSE),0)</f>
        <v>30</v>
      </c>
      <c r="K442" s="29">
        <f t="shared" si="215"/>
        <v>30</v>
      </c>
      <c r="L442" s="29">
        <f>IFERROR(VLOOKUP(V442,ATS!$U:$W,3,FALSE),0)</f>
        <v>30</v>
      </c>
      <c r="M442" s="29">
        <f t="shared" si="216"/>
        <v>30</v>
      </c>
      <c r="N442" s="61">
        <v>0</v>
      </c>
      <c r="O442" s="62">
        <f t="shared" si="217"/>
        <v>0</v>
      </c>
      <c r="P442" s="63">
        <f>VLOOKUP($C442,Prices!$A$3:$R$1996,MATCH('2) Order Form'!P$8,Prices!$A$2:$R$2,0),FALSE)</f>
        <v>65</v>
      </c>
      <c r="Q442" s="64">
        <f>VLOOKUP($C442,Prices!$A$3:$R$1996,MATCH('2) Order Form'!Q$8,Prices!$A$2:$R$2,0),FALSE)</f>
        <v>129</v>
      </c>
      <c r="R442" s="65">
        <f t="shared" si="218"/>
        <v>0</v>
      </c>
      <c r="S442" s="66">
        <f t="shared" si="219"/>
        <v>0</v>
      </c>
      <c r="T442" s="64">
        <f t="shared" si="220"/>
        <v>0</v>
      </c>
      <c r="U442" s="97"/>
      <c r="V442" s="28">
        <v>7048652894625</v>
      </c>
      <c r="W442" s="25"/>
      <c r="X442" s="94">
        <f t="shared" si="208"/>
        <v>0</v>
      </c>
      <c r="Y442" s="70">
        <f t="shared" ca="1" si="209"/>
        <v>0</v>
      </c>
      <c r="Z442" s="70">
        <f t="shared" ca="1" si="210"/>
        <v>84</v>
      </c>
      <c r="AA442" s="70">
        <f t="shared" ca="1" si="211"/>
        <v>0</v>
      </c>
      <c r="AB442" s="70">
        <f t="shared" ca="1" si="212"/>
        <v>1</v>
      </c>
      <c r="AC442" s="91" t="str">
        <f t="shared" si="213"/>
        <v>852097RIG Obsidian/Woodland</v>
      </c>
      <c r="AD442" s="91" t="str">
        <f t="shared" si="214"/>
        <v>852097-OS</v>
      </c>
      <c r="AE442" s="71" t="str">
        <f>INDEX(ATS!$B:$V,MATCH('2) Order Form'!$V442,ATS!$U:$U,0),7)</f>
        <v>Stock</v>
      </c>
    </row>
    <row r="443" spans="1:31" ht="16.5" customHeight="1">
      <c r="A443" s="5">
        <v>3</v>
      </c>
      <c r="B443" s="5" t="s">
        <v>78</v>
      </c>
      <c r="C443" s="5">
        <f>INDEX(ATS!$B:$V,MATCH('2) Order Form'!$V443,ATS!$U:$U,0),1)</f>
        <v>852096</v>
      </c>
      <c r="D443" s="5" t="str">
        <f>INDEX(ATS!$B:$V,MATCH('2) Order Form'!$V443,ATS!$U:$U,0),2)</f>
        <v>Tachi Polarized</v>
      </c>
      <c r="E443" s="16" t="str">
        <f>INDEX(ATS!$B:$V,MATCH('2) Order Form'!$V443,ATS!$U:$U,0),4)</f>
        <v>230100-OS</v>
      </c>
      <c r="F443" s="16" t="str">
        <f>INDEX(ATS!$B:$V,MATCH('2) Order Form'!$V443,ATS!$U:$U,0),5)</f>
        <v>Obsidian Black Polarized/Matte Black</v>
      </c>
      <c r="G443" s="43" t="str">
        <f>INDEX(ATS!$B:$V,MATCH('2) Order Form'!$V443,ATS!$U:$U,0),6)</f>
        <v>OS</v>
      </c>
      <c r="H443" s="43">
        <f>IFERROR(VLOOKUP(C443,EAN!$K:$O,5,FALSE),0)</f>
        <v>1</v>
      </c>
      <c r="I443" s="59">
        <v>0</v>
      </c>
      <c r="J443" s="60">
        <f>IFERROR(VLOOKUP(V443,ATS!$U:$V,2,FALSE),0)</f>
        <v>101</v>
      </c>
      <c r="K443" s="29" t="str">
        <f t="shared" si="215"/>
        <v>50+</v>
      </c>
      <c r="L443" s="29">
        <f>IFERROR(VLOOKUP(V443,ATS!$U:$W,3,FALSE),0)</f>
        <v>101</v>
      </c>
      <c r="M443" s="29" t="str">
        <f t="shared" si="216"/>
        <v>50+</v>
      </c>
      <c r="N443" s="61">
        <v>0</v>
      </c>
      <c r="O443" s="62">
        <f t="shared" si="217"/>
        <v>0</v>
      </c>
      <c r="P443" s="63">
        <f>VLOOKUP($C443,Prices!$A$3:$R$1996,MATCH('2) Order Form'!P$8,Prices!$A$2:$R$2,0),FALSE)</f>
        <v>75</v>
      </c>
      <c r="Q443" s="64">
        <f>VLOOKUP($C443,Prices!$A$3:$R$1996,MATCH('2) Order Form'!Q$8,Prices!$A$2:$R$2,0),FALSE)</f>
        <v>149</v>
      </c>
      <c r="R443" s="65">
        <f t="shared" si="218"/>
        <v>0</v>
      </c>
      <c r="S443" s="66">
        <f t="shared" si="219"/>
        <v>0</v>
      </c>
      <c r="T443" s="64">
        <f t="shared" si="220"/>
        <v>0</v>
      </c>
      <c r="U443" s="97"/>
      <c r="V443" s="28">
        <v>7048652833730</v>
      </c>
      <c r="W443" s="25"/>
      <c r="X443" s="94">
        <f t="shared" si="208"/>
        <v>0</v>
      </c>
      <c r="Y443" s="70">
        <f t="shared" ca="1" si="209"/>
        <v>0</v>
      </c>
      <c r="Z443" s="70">
        <f t="shared" ca="1" si="210"/>
        <v>85</v>
      </c>
      <c r="AA443" s="70">
        <f t="shared" ca="1" si="211"/>
        <v>1</v>
      </c>
      <c r="AB443" s="70">
        <f t="shared" ca="1" si="212"/>
        <v>1</v>
      </c>
      <c r="AC443" s="91" t="str">
        <f t="shared" si="213"/>
        <v>852096Obsidian Black Polarized/Matte Black</v>
      </c>
      <c r="AD443" s="91" t="str">
        <f t="shared" si="214"/>
        <v>852096-OS</v>
      </c>
      <c r="AE443" s="71" t="str">
        <f>INDEX(ATS!$B:$V,MATCH('2) Order Form'!$V443,ATS!$U:$U,0),7)</f>
        <v>Active</v>
      </c>
    </row>
    <row r="444" spans="1:31" ht="16.5" customHeight="1">
      <c r="A444" s="5">
        <v>3</v>
      </c>
      <c r="B444" s="5" t="s">
        <v>78</v>
      </c>
      <c r="C444" s="5">
        <f>INDEX(ATS!$B:$V,MATCH('2) Order Form'!$V444,ATS!$U:$U,0),1)</f>
        <v>852031</v>
      </c>
      <c r="D444" s="5" t="str">
        <f>INDEX(ATS!$B:$V,MATCH('2) Order Form'!$V444,ATS!$U:$U,0),2)</f>
        <v>Heat RIG Reflect</v>
      </c>
      <c r="E444" s="16" t="str">
        <f>INDEX(ATS!$B:$V,MATCH('2) Order Form'!$V444,ATS!$U:$U,0),4)</f>
        <v>060100-OS</v>
      </c>
      <c r="F444" s="16" t="str">
        <f>INDEX(ATS!$B:$V,MATCH('2) Order Form'!$V444,ATS!$U:$U,0),5)</f>
        <v>RIG Topaz/Matte Black</v>
      </c>
      <c r="G444" s="43" t="str">
        <f>INDEX(ATS!$B:$V,MATCH('2) Order Form'!$V444,ATS!$U:$U,0),6)</f>
        <v>OS</v>
      </c>
      <c r="H444" s="43">
        <f>IFERROR(VLOOKUP(C444,EAN!$K:$O,5,FALSE),0)</f>
        <v>1</v>
      </c>
      <c r="I444" s="59">
        <v>0</v>
      </c>
      <c r="J444" s="60">
        <f>IFERROR(VLOOKUP(V444,ATS!$U:$V,2,FALSE),0)</f>
        <v>38</v>
      </c>
      <c r="K444" s="29">
        <f t="shared" si="215"/>
        <v>38</v>
      </c>
      <c r="L444" s="29">
        <f>IFERROR(VLOOKUP(V444,ATS!$U:$W,3,FALSE),0)</f>
        <v>38</v>
      </c>
      <c r="M444" s="29">
        <f t="shared" si="216"/>
        <v>38</v>
      </c>
      <c r="N444" s="61">
        <v>0</v>
      </c>
      <c r="O444" s="62">
        <f t="shared" si="217"/>
        <v>0</v>
      </c>
      <c r="P444" s="63">
        <f>VLOOKUP($C444,Prices!$A$3:$R$1996,MATCH('2) Order Form'!P$8,Prices!$A$2:$R$2,0),FALSE)</f>
        <v>60</v>
      </c>
      <c r="Q444" s="64">
        <f>VLOOKUP($C444,Prices!$A$3:$R$1996,MATCH('2) Order Form'!Q$8,Prices!$A$2:$R$2,0),FALSE)</f>
        <v>119</v>
      </c>
      <c r="R444" s="65">
        <f t="shared" si="218"/>
        <v>0</v>
      </c>
      <c r="S444" s="66">
        <f t="shared" si="219"/>
        <v>0</v>
      </c>
      <c r="T444" s="64">
        <f t="shared" si="220"/>
        <v>0</v>
      </c>
      <c r="U444" s="97"/>
      <c r="V444" s="28">
        <v>7048652616456</v>
      </c>
      <c r="W444" s="25"/>
      <c r="X444" s="94">
        <f t="shared" si="208"/>
        <v>0</v>
      </c>
      <c r="Y444" s="70">
        <f t="shared" ca="1" si="209"/>
        <v>0</v>
      </c>
      <c r="Z444" s="70">
        <f t="shared" ca="1" si="210"/>
        <v>86</v>
      </c>
      <c r="AA444" s="70">
        <f t="shared" ca="1" si="211"/>
        <v>1</v>
      </c>
      <c r="AB444" s="70">
        <f t="shared" ca="1" si="212"/>
        <v>1</v>
      </c>
      <c r="AC444" s="91" t="str">
        <f t="shared" si="213"/>
        <v>852031RIG Topaz/Matte Black</v>
      </c>
      <c r="AD444" s="91" t="str">
        <f t="shared" si="214"/>
        <v>852031-OS</v>
      </c>
      <c r="AE444" s="71" t="str">
        <f>INDEX(ATS!$B:$V,MATCH('2) Order Form'!$V444,ATS!$U:$U,0),7)</f>
        <v>Active</v>
      </c>
    </row>
    <row r="445" spans="1:31" ht="16.5" customHeight="1">
      <c r="A445" s="5">
        <v>3</v>
      </c>
      <c r="B445" s="5" t="s">
        <v>78</v>
      </c>
      <c r="C445" s="5">
        <f>INDEX(ATS!$B:$V,MATCH('2) Order Form'!$V445,ATS!$U:$U,0),1)</f>
        <v>852031</v>
      </c>
      <c r="D445" s="5" t="str">
        <f>INDEX(ATS!$B:$V,MATCH('2) Order Form'!$V445,ATS!$U:$U,0),2)</f>
        <v>Heat RIG Reflect</v>
      </c>
      <c r="E445" s="16" t="str">
        <f>INDEX(ATS!$B:$V,MATCH('2) Order Form'!$V445,ATS!$U:$U,0),4)</f>
        <v>076500-OS</v>
      </c>
      <c r="F445" s="16" t="str">
        <f>INDEX(ATS!$B:$V,MATCH('2) Order Form'!$V445,ATS!$U:$U,0),5)</f>
        <v>RIG Emerald/Gloss Crystal Thyme</v>
      </c>
      <c r="G445" s="43" t="str">
        <f>INDEX(ATS!$B:$V,MATCH('2) Order Form'!$V445,ATS!$U:$U,0),6)</f>
        <v>OS</v>
      </c>
      <c r="H445" s="43">
        <f>IFERROR(VLOOKUP(C445,EAN!$K:$O,5,FALSE),0)</f>
        <v>1</v>
      </c>
      <c r="I445" s="59">
        <v>0</v>
      </c>
      <c r="J445" s="60">
        <f>IFERROR(VLOOKUP(V445,ATS!$U:$V,2,FALSE),0)</f>
        <v>81</v>
      </c>
      <c r="K445" s="29" t="str">
        <f t="shared" si="215"/>
        <v>50+</v>
      </c>
      <c r="L445" s="29">
        <f>IFERROR(VLOOKUP(V445,ATS!$U:$W,3,FALSE),0)</f>
        <v>81</v>
      </c>
      <c r="M445" s="29" t="str">
        <f t="shared" si="216"/>
        <v>50+</v>
      </c>
      <c r="N445" s="61">
        <v>0</v>
      </c>
      <c r="O445" s="62">
        <f t="shared" si="217"/>
        <v>0</v>
      </c>
      <c r="P445" s="63">
        <f>VLOOKUP($C445,Prices!$A$3:$R$1996,MATCH('2) Order Form'!P$8,Prices!$A$2:$R$2,0),FALSE)</f>
        <v>60</v>
      </c>
      <c r="Q445" s="64">
        <f>VLOOKUP($C445,Prices!$A$3:$R$1996,MATCH('2) Order Form'!Q$8,Prices!$A$2:$R$2,0),FALSE)</f>
        <v>119</v>
      </c>
      <c r="R445" s="65">
        <f t="shared" si="218"/>
        <v>0</v>
      </c>
      <c r="S445" s="66">
        <f t="shared" si="219"/>
        <v>0</v>
      </c>
      <c r="T445" s="64">
        <f t="shared" si="220"/>
        <v>0</v>
      </c>
      <c r="U445" s="97"/>
      <c r="V445" s="28">
        <v>7048652894632</v>
      </c>
      <c r="W445" s="25"/>
      <c r="X445" s="94">
        <f t="shared" si="208"/>
        <v>0</v>
      </c>
      <c r="Y445" s="70">
        <f t="shared" ca="1" si="209"/>
        <v>0</v>
      </c>
      <c r="Z445" s="70">
        <f t="shared" ca="1" si="210"/>
        <v>86</v>
      </c>
      <c r="AA445" s="70">
        <f t="shared" ca="1" si="211"/>
        <v>0</v>
      </c>
      <c r="AB445" s="70">
        <f t="shared" ca="1" si="212"/>
        <v>1</v>
      </c>
      <c r="AC445" s="91" t="str">
        <f t="shared" si="213"/>
        <v>852031RIG Emerald/Gloss Crystal Thyme</v>
      </c>
      <c r="AD445" s="91" t="str">
        <f t="shared" si="214"/>
        <v>852031-OS</v>
      </c>
      <c r="AE445" s="71" t="str">
        <f>INDEX(ATS!$B:$V,MATCH('2) Order Form'!$V445,ATS!$U:$U,0),7)</f>
        <v>Stock</v>
      </c>
    </row>
    <row r="446" spans="1:31" ht="16.5" customHeight="1">
      <c r="A446" s="5">
        <v>3</v>
      </c>
      <c r="B446" s="5" t="s">
        <v>78</v>
      </c>
      <c r="C446" s="5">
        <f>INDEX(ATS!$B:$V,MATCH('2) Order Form'!$V446,ATS!$U:$U,0),1)</f>
        <v>852031</v>
      </c>
      <c r="D446" s="5" t="str">
        <f>INDEX(ATS!$B:$V,MATCH('2) Order Form'!$V446,ATS!$U:$U,0),2)</f>
        <v>Heat RIG Reflect</v>
      </c>
      <c r="E446" s="16" t="str">
        <f>INDEX(ATS!$B:$V,MATCH('2) Order Form'!$V446,ATS!$U:$U,0),4)</f>
        <v>152100-OS</v>
      </c>
      <c r="F446" s="16" t="str">
        <f>INDEX(ATS!$B:$V,MATCH('2) Order Form'!$V446,ATS!$U:$U,0),5)</f>
        <v>RIG Bixbite/Matte Slate Gray Metallic</v>
      </c>
      <c r="G446" s="43" t="str">
        <f>INDEX(ATS!$B:$V,MATCH('2) Order Form'!$V446,ATS!$U:$U,0),6)</f>
        <v>OS</v>
      </c>
      <c r="H446" s="43">
        <f>IFERROR(VLOOKUP(C446,EAN!$K:$O,5,FALSE),0)</f>
        <v>1</v>
      </c>
      <c r="I446" s="59">
        <v>0</v>
      </c>
      <c r="J446" s="60">
        <f>IFERROR(VLOOKUP(V446,ATS!$U:$V,2,FALSE),0)</f>
        <v>112</v>
      </c>
      <c r="K446" s="29" t="str">
        <f t="shared" si="215"/>
        <v>50+</v>
      </c>
      <c r="L446" s="29">
        <f>IFERROR(VLOOKUP(V446,ATS!$U:$W,3,FALSE),0)</f>
        <v>112</v>
      </c>
      <c r="M446" s="29" t="str">
        <f t="shared" si="216"/>
        <v>50+</v>
      </c>
      <c r="N446" s="61">
        <v>0</v>
      </c>
      <c r="O446" s="62">
        <f t="shared" si="217"/>
        <v>0</v>
      </c>
      <c r="P446" s="63">
        <f>VLOOKUP($C446,Prices!$A$3:$R$1996,MATCH('2) Order Form'!P$8,Prices!$A$2:$R$2,0),FALSE)</f>
        <v>60</v>
      </c>
      <c r="Q446" s="64">
        <f>VLOOKUP($C446,Prices!$A$3:$R$1996,MATCH('2) Order Form'!Q$8,Prices!$A$2:$R$2,0),FALSE)</f>
        <v>119</v>
      </c>
      <c r="R446" s="65">
        <f t="shared" si="218"/>
        <v>0</v>
      </c>
      <c r="S446" s="66">
        <f t="shared" si="219"/>
        <v>0</v>
      </c>
      <c r="T446" s="64">
        <f t="shared" si="220"/>
        <v>0</v>
      </c>
      <c r="U446" s="97"/>
      <c r="V446" s="28">
        <v>7048652616463</v>
      </c>
      <c r="W446" s="25"/>
      <c r="X446" s="94">
        <f t="shared" si="208"/>
        <v>0</v>
      </c>
      <c r="Y446" s="70">
        <f t="shared" ca="1" si="209"/>
        <v>0</v>
      </c>
      <c r="Z446" s="70">
        <f t="shared" ca="1" si="210"/>
        <v>86</v>
      </c>
      <c r="AA446" s="70">
        <f t="shared" ca="1" si="211"/>
        <v>0</v>
      </c>
      <c r="AB446" s="70">
        <f t="shared" ca="1" si="212"/>
        <v>1</v>
      </c>
      <c r="AC446" s="91" t="str">
        <f t="shared" si="213"/>
        <v>852031RIG Bixbite/Matte Slate Gray Metallic</v>
      </c>
      <c r="AD446" s="91" t="str">
        <f t="shared" si="214"/>
        <v>852031-OS</v>
      </c>
      <c r="AE446" s="71" t="str">
        <f>INDEX(ATS!$B:$V,MATCH('2) Order Form'!$V446,ATS!$U:$U,0),7)</f>
        <v>Stock</v>
      </c>
    </row>
    <row r="447" spans="1:31" ht="16.5" customHeight="1">
      <c r="A447" s="5">
        <v>3</v>
      </c>
      <c r="B447" s="5" t="s">
        <v>78</v>
      </c>
      <c r="C447" s="5">
        <f>INDEX(ATS!$B:$V,MATCH('2) Order Form'!$V447,ATS!$U:$U,0),1)</f>
        <v>852031</v>
      </c>
      <c r="D447" s="5" t="str">
        <f>INDEX(ATS!$B:$V,MATCH('2) Order Form'!$V447,ATS!$U:$U,0),2)</f>
        <v>Heat RIG Reflect</v>
      </c>
      <c r="E447" s="16" t="str">
        <f>INDEX(ATS!$B:$V,MATCH('2) Order Form'!$V447,ATS!$U:$U,0),4)</f>
        <v>160400-OS</v>
      </c>
      <c r="F447" s="16" t="str">
        <f>INDEX(ATS!$B:$V,MATCH('2) Order Form'!$V447,ATS!$U:$U,0),5)</f>
        <v>RIG Aquamarine/Matte Crystal Black</v>
      </c>
      <c r="G447" s="43" t="str">
        <f>INDEX(ATS!$B:$V,MATCH('2) Order Form'!$V447,ATS!$U:$U,0),6)</f>
        <v>OS</v>
      </c>
      <c r="H447" s="43">
        <f>IFERROR(VLOOKUP(C447,EAN!$K:$O,5,FALSE),0)</f>
        <v>1</v>
      </c>
      <c r="I447" s="59">
        <v>0</v>
      </c>
      <c r="J447" s="60">
        <f>IFERROR(VLOOKUP(V447,ATS!$U:$V,2,FALSE),0)</f>
        <v>68</v>
      </c>
      <c r="K447" s="29" t="str">
        <f t="shared" si="215"/>
        <v>50+</v>
      </c>
      <c r="L447" s="29">
        <f>IFERROR(VLOOKUP(V447,ATS!$U:$W,3,FALSE),0)</f>
        <v>68</v>
      </c>
      <c r="M447" s="29" t="str">
        <f t="shared" si="216"/>
        <v>50+</v>
      </c>
      <c r="N447" s="61">
        <v>0</v>
      </c>
      <c r="O447" s="62">
        <f t="shared" si="217"/>
        <v>0</v>
      </c>
      <c r="P447" s="63">
        <f>VLOOKUP($C447,Prices!$A$3:$R$1996,MATCH('2) Order Form'!P$8,Prices!$A$2:$R$2,0),FALSE)</f>
        <v>60</v>
      </c>
      <c r="Q447" s="64">
        <f>VLOOKUP($C447,Prices!$A$3:$R$1996,MATCH('2) Order Form'!Q$8,Prices!$A$2:$R$2,0),FALSE)</f>
        <v>119</v>
      </c>
      <c r="R447" s="65">
        <f t="shared" si="218"/>
        <v>0</v>
      </c>
      <c r="S447" s="66">
        <f t="shared" si="219"/>
        <v>0</v>
      </c>
      <c r="T447" s="64">
        <f t="shared" si="220"/>
        <v>0</v>
      </c>
      <c r="U447" s="97"/>
      <c r="V447" s="28">
        <v>7048652710123</v>
      </c>
      <c r="W447" s="25"/>
      <c r="X447" s="94">
        <f t="shared" si="208"/>
        <v>0</v>
      </c>
      <c r="Y447" s="70">
        <f t="shared" ca="1" si="209"/>
        <v>0</v>
      </c>
      <c r="Z447" s="70">
        <f t="shared" ca="1" si="210"/>
        <v>86</v>
      </c>
      <c r="AA447" s="70">
        <f t="shared" ca="1" si="211"/>
        <v>0</v>
      </c>
      <c r="AB447" s="70">
        <f t="shared" ca="1" si="212"/>
        <v>1</v>
      </c>
      <c r="AC447" s="91" t="str">
        <f t="shared" si="213"/>
        <v>852031RIG Aquamarine/Matte Crystal Black</v>
      </c>
      <c r="AD447" s="91" t="str">
        <f t="shared" si="214"/>
        <v>852031-OS</v>
      </c>
      <c r="AE447" s="71" t="str">
        <f>INDEX(ATS!$B:$V,MATCH('2) Order Form'!$V447,ATS!$U:$U,0),7)</f>
        <v>Active</v>
      </c>
    </row>
    <row r="448" spans="1:31" ht="16.5" customHeight="1">
      <c r="A448" s="5">
        <v>3</v>
      </c>
      <c r="B448" s="5" t="s">
        <v>78</v>
      </c>
      <c r="C448" s="5">
        <f>INDEX(ATS!$B:$V,MATCH('2) Order Form'!$V448,ATS!$U:$U,0),1)</f>
        <v>852031</v>
      </c>
      <c r="D448" s="5" t="str">
        <f>INDEX(ATS!$B:$V,MATCH('2) Order Form'!$V448,ATS!$U:$U,0),2)</f>
        <v>Heat RIG Reflect</v>
      </c>
      <c r="E448" s="16" t="str">
        <f>INDEX(ATS!$B:$V,MATCH('2) Order Form'!$V448,ATS!$U:$U,0),4)</f>
        <v>200500-OS</v>
      </c>
      <c r="F448" s="16" t="str">
        <f>INDEX(ATS!$B:$V,MATCH('2) Order Form'!$V448,ATS!$U:$U,0),5)</f>
        <v>RIG Obsidian/Matte Crystal Black Camo</v>
      </c>
      <c r="G448" s="43" t="str">
        <f>INDEX(ATS!$B:$V,MATCH('2) Order Form'!$V448,ATS!$U:$U,0),6)</f>
        <v>OS</v>
      </c>
      <c r="H448" s="43">
        <f>IFERROR(VLOOKUP(C448,EAN!$K:$O,5,FALSE),0)</f>
        <v>1</v>
      </c>
      <c r="I448" s="59">
        <v>0</v>
      </c>
      <c r="J448" s="60">
        <f>IFERROR(VLOOKUP(V448,ATS!$U:$V,2,FALSE),0)</f>
        <v>293</v>
      </c>
      <c r="K448" s="29" t="str">
        <f t="shared" si="215"/>
        <v>50+</v>
      </c>
      <c r="L448" s="29">
        <f>IFERROR(VLOOKUP(V448,ATS!$U:$W,3,FALSE),0)</f>
        <v>293</v>
      </c>
      <c r="M448" s="29" t="str">
        <f t="shared" si="216"/>
        <v>50+</v>
      </c>
      <c r="N448" s="61">
        <v>0</v>
      </c>
      <c r="O448" s="62">
        <f t="shared" si="217"/>
        <v>0</v>
      </c>
      <c r="P448" s="63">
        <f>VLOOKUP($C448,Prices!$A$3:$R$1996,MATCH('2) Order Form'!P$8,Prices!$A$2:$R$2,0),FALSE)</f>
        <v>60</v>
      </c>
      <c r="Q448" s="64">
        <f>VLOOKUP($C448,Prices!$A$3:$R$1996,MATCH('2) Order Form'!Q$8,Prices!$A$2:$R$2,0),FALSE)</f>
        <v>119</v>
      </c>
      <c r="R448" s="65">
        <f t="shared" si="218"/>
        <v>0</v>
      </c>
      <c r="S448" s="66">
        <f t="shared" si="219"/>
        <v>0</v>
      </c>
      <c r="T448" s="64">
        <f t="shared" si="220"/>
        <v>0</v>
      </c>
      <c r="U448" s="97"/>
      <c r="V448" s="28">
        <v>7048652710147</v>
      </c>
      <c r="W448" s="25"/>
      <c r="X448" s="94">
        <f t="shared" si="208"/>
        <v>0</v>
      </c>
      <c r="Y448" s="70">
        <f t="shared" ca="1" si="209"/>
        <v>0</v>
      </c>
      <c r="Z448" s="70">
        <f t="shared" ca="1" si="210"/>
        <v>86</v>
      </c>
      <c r="AA448" s="70">
        <f t="shared" ca="1" si="211"/>
        <v>0</v>
      </c>
      <c r="AB448" s="70">
        <f t="shared" ca="1" si="212"/>
        <v>1</v>
      </c>
      <c r="AC448" s="91" t="str">
        <f t="shared" si="213"/>
        <v>852031RIG Obsidian/Matte Crystal Black Camo</v>
      </c>
      <c r="AD448" s="91" t="str">
        <f t="shared" si="214"/>
        <v>852031-OS</v>
      </c>
      <c r="AE448" s="71" t="str">
        <f>INDEX(ATS!$B:$V,MATCH('2) Order Form'!$V448,ATS!$U:$U,0),7)</f>
        <v>Active</v>
      </c>
    </row>
    <row r="449" spans="1:31" ht="16.5" customHeight="1">
      <c r="A449" s="5">
        <v>3</v>
      </c>
      <c r="B449" s="5" t="s">
        <v>78</v>
      </c>
      <c r="C449" s="5">
        <f>INDEX(ATS!$B:$V,MATCH('2) Order Form'!$V449,ATS!$U:$U,0),1)</f>
        <v>852031</v>
      </c>
      <c r="D449" s="5" t="str">
        <f>INDEX(ATS!$B:$V,MATCH('2) Order Form'!$V449,ATS!$U:$U,0),2)</f>
        <v>Heat RIG Reflect</v>
      </c>
      <c r="E449" s="16" t="str">
        <f>INDEX(ATS!$B:$V,MATCH('2) Order Form'!$V449,ATS!$U:$U,0),4)</f>
        <v>206700-OS</v>
      </c>
      <c r="F449" s="16" t="str">
        <f>INDEX(ATS!$B:$V,MATCH('2) Order Form'!$V449,ATS!$U:$U,0),5)</f>
        <v>RIG Obsidian/Woodland</v>
      </c>
      <c r="G449" s="43" t="str">
        <f>INDEX(ATS!$B:$V,MATCH('2) Order Form'!$V449,ATS!$U:$U,0),6)</f>
        <v>OS</v>
      </c>
      <c r="H449" s="43">
        <f>IFERROR(VLOOKUP(C449,EAN!$K:$O,5,FALSE),0)</f>
        <v>1</v>
      </c>
      <c r="I449" s="59">
        <v>0</v>
      </c>
      <c r="J449" s="60">
        <f>IFERROR(VLOOKUP(V449,ATS!$U:$V,2,FALSE),0)</f>
        <v>74</v>
      </c>
      <c r="K449" s="29" t="str">
        <f t="shared" si="215"/>
        <v>50+</v>
      </c>
      <c r="L449" s="29">
        <f>IFERROR(VLOOKUP(V449,ATS!$U:$W,3,FALSE),0)</f>
        <v>74</v>
      </c>
      <c r="M449" s="29" t="str">
        <f t="shared" si="216"/>
        <v>50+</v>
      </c>
      <c r="N449" s="61">
        <v>0</v>
      </c>
      <c r="O449" s="62">
        <f t="shared" si="217"/>
        <v>0</v>
      </c>
      <c r="P449" s="63">
        <f>VLOOKUP($C449,Prices!$A$3:$R$1996,MATCH('2) Order Form'!P$8,Prices!$A$2:$R$2,0),FALSE)</f>
        <v>60</v>
      </c>
      <c r="Q449" s="64">
        <f>VLOOKUP($C449,Prices!$A$3:$R$1996,MATCH('2) Order Form'!Q$8,Prices!$A$2:$R$2,0),FALSE)</f>
        <v>119</v>
      </c>
      <c r="R449" s="65">
        <f t="shared" si="218"/>
        <v>0</v>
      </c>
      <c r="S449" s="66">
        <f t="shared" si="219"/>
        <v>0</v>
      </c>
      <c r="T449" s="64">
        <f t="shared" si="220"/>
        <v>0</v>
      </c>
      <c r="U449" s="97"/>
      <c r="V449" s="28">
        <v>7048652894656</v>
      </c>
      <c r="W449" s="25"/>
      <c r="X449" s="94">
        <f t="shared" si="208"/>
        <v>0</v>
      </c>
      <c r="Y449" s="70">
        <f t="shared" ca="1" si="209"/>
        <v>0</v>
      </c>
      <c r="Z449" s="70">
        <f t="shared" ca="1" si="210"/>
        <v>86</v>
      </c>
      <c r="AA449" s="70">
        <f t="shared" ca="1" si="211"/>
        <v>0</v>
      </c>
      <c r="AB449" s="70">
        <f t="shared" ca="1" si="212"/>
        <v>1</v>
      </c>
      <c r="AC449" s="91" t="str">
        <f t="shared" si="213"/>
        <v>852031RIG Obsidian/Woodland</v>
      </c>
      <c r="AD449" s="91" t="str">
        <f t="shared" si="214"/>
        <v>852031-OS</v>
      </c>
      <c r="AE449" s="71" t="str">
        <f>INDEX(ATS!$B:$V,MATCH('2) Order Form'!$V449,ATS!$U:$U,0),7)</f>
        <v>Stock</v>
      </c>
    </row>
    <row r="450" spans="1:31" ht="16.5" customHeight="1">
      <c r="A450" s="5">
        <v>3</v>
      </c>
      <c r="B450" s="5" t="s">
        <v>78</v>
      </c>
      <c r="C450" s="5">
        <f>INDEX(ATS!$B:$V,MATCH('2) Order Form'!$V450,ATS!$U:$U,0),1)</f>
        <v>852032</v>
      </c>
      <c r="D450" s="5" t="str">
        <f>INDEX(ATS!$B:$V,MATCH('2) Order Form'!$V450,ATS!$U:$U,0),2)</f>
        <v>Heat</v>
      </c>
      <c r="E450" s="16" t="str">
        <f>INDEX(ATS!$B:$V,MATCH('2) Order Form'!$V450,ATS!$U:$U,0),4)</f>
        <v>090700-OS</v>
      </c>
      <c r="F450" s="16" t="str">
        <f>INDEX(ATS!$B:$V,MATCH('2) Order Form'!$V450,ATS!$U:$U,0),5)</f>
        <v>Obsidian Black/Matte Dark Storm</v>
      </c>
      <c r="G450" s="43" t="str">
        <f>INDEX(ATS!$B:$V,MATCH('2) Order Form'!$V450,ATS!$U:$U,0),6)</f>
        <v>OS</v>
      </c>
      <c r="H450" s="43">
        <f>IFERROR(VLOOKUP(C450,EAN!$K:$O,5,FALSE),0)</f>
        <v>1</v>
      </c>
      <c r="I450" s="59">
        <v>0</v>
      </c>
      <c r="J450" s="60">
        <f>IFERROR(VLOOKUP(V450,ATS!$U:$V,2,FALSE),0)</f>
        <v>119</v>
      </c>
      <c r="K450" s="29" t="str">
        <f t="shared" si="215"/>
        <v>50+</v>
      </c>
      <c r="L450" s="29">
        <f>IFERROR(VLOOKUP(V450,ATS!$U:$W,3,FALSE),0)</f>
        <v>119</v>
      </c>
      <c r="M450" s="29" t="str">
        <f t="shared" si="216"/>
        <v>50+</v>
      </c>
      <c r="N450" s="61">
        <v>0</v>
      </c>
      <c r="O450" s="62">
        <f t="shared" si="217"/>
        <v>0</v>
      </c>
      <c r="P450" s="63">
        <f>VLOOKUP($C450,Prices!$A$3:$R$1996,MATCH('2) Order Form'!P$8,Prices!$A$2:$R$2,0),FALSE)</f>
        <v>50</v>
      </c>
      <c r="Q450" s="64">
        <f>VLOOKUP($C450,Prices!$A$3:$R$1996,MATCH('2) Order Form'!Q$8,Prices!$A$2:$R$2,0),FALSE)</f>
        <v>99</v>
      </c>
      <c r="R450" s="65">
        <f t="shared" si="218"/>
        <v>0</v>
      </c>
      <c r="S450" s="66">
        <f t="shared" si="219"/>
        <v>0</v>
      </c>
      <c r="T450" s="64">
        <f t="shared" si="220"/>
        <v>0</v>
      </c>
      <c r="U450" s="97"/>
      <c r="V450" s="28">
        <v>7048652762450</v>
      </c>
      <c r="W450" s="25"/>
      <c r="X450" s="94">
        <f t="shared" si="208"/>
        <v>0</v>
      </c>
      <c r="Y450" s="70">
        <f t="shared" ca="1" si="209"/>
        <v>0</v>
      </c>
      <c r="Z450" s="70">
        <f t="shared" ca="1" si="210"/>
        <v>87</v>
      </c>
      <c r="AA450" s="70">
        <f t="shared" ca="1" si="211"/>
        <v>1</v>
      </c>
      <c r="AB450" s="70">
        <f t="shared" ca="1" si="212"/>
        <v>1</v>
      </c>
      <c r="AC450" s="91" t="str">
        <f t="shared" si="213"/>
        <v>852032Obsidian Black/Matte Dark Storm</v>
      </c>
      <c r="AD450" s="91" t="str">
        <f t="shared" si="214"/>
        <v>852032-OS</v>
      </c>
      <c r="AE450" s="71" t="str">
        <f>INDEX(ATS!$B:$V,MATCH('2) Order Form'!$V450,ATS!$U:$U,0),7)</f>
        <v>Active</v>
      </c>
    </row>
    <row r="451" spans="1:31" ht="16.5" customHeight="1">
      <c r="A451" s="5">
        <v>3</v>
      </c>
      <c r="B451" s="5" t="s">
        <v>78</v>
      </c>
      <c r="C451" s="5">
        <f>INDEX(ATS!$B:$V,MATCH('2) Order Form'!$V451,ATS!$U:$U,0),1)</f>
        <v>852032</v>
      </c>
      <c r="D451" s="5" t="str">
        <f>INDEX(ATS!$B:$V,MATCH('2) Order Form'!$V451,ATS!$U:$U,0),2)</f>
        <v>Heat</v>
      </c>
      <c r="E451" s="16" t="str">
        <f>INDEX(ATS!$B:$V,MATCH('2) Order Form'!$V451,ATS!$U:$U,0),4)</f>
        <v>092500-OS</v>
      </c>
      <c r="F451" s="16" t="str">
        <f>INDEX(ATS!$B:$V,MATCH('2) Order Form'!$V451,ATS!$U:$U,0),5)</f>
        <v>Obsidian Black/Gloss Crystal Storm</v>
      </c>
      <c r="G451" s="43" t="str">
        <f>INDEX(ATS!$B:$V,MATCH('2) Order Form'!$V451,ATS!$U:$U,0),6)</f>
        <v>OS</v>
      </c>
      <c r="H451" s="43">
        <f>IFERROR(VLOOKUP(C451,EAN!$K:$O,5,FALSE),0)</f>
        <v>1</v>
      </c>
      <c r="I451" s="59">
        <v>0</v>
      </c>
      <c r="J451" s="60">
        <f>IFERROR(VLOOKUP(V451,ATS!$U:$V,2,FALSE),0)</f>
        <v>110</v>
      </c>
      <c r="K451" s="29" t="str">
        <f t="shared" si="215"/>
        <v>50+</v>
      </c>
      <c r="L451" s="29">
        <f>IFERROR(VLOOKUP(V451,ATS!$U:$W,3,FALSE),0)</f>
        <v>110</v>
      </c>
      <c r="M451" s="29" t="str">
        <f t="shared" si="216"/>
        <v>50+</v>
      </c>
      <c r="N451" s="61">
        <v>0</v>
      </c>
      <c r="O451" s="62">
        <f t="shared" si="217"/>
        <v>0</v>
      </c>
      <c r="P451" s="63">
        <f>VLOOKUP($C451,Prices!$A$3:$R$1996,MATCH('2) Order Form'!P$8,Prices!$A$2:$R$2,0),FALSE)</f>
        <v>50</v>
      </c>
      <c r="Q451" s="64">
        <f>VLOOKUP($C451,Prices!$A$3:$R$1996,MATCH('2) Order Form'!Q$8,Prices!$A$2:$R$2,0),FALSE)</f>
        <v>99</v>
      </c>
      <c r="R451" s="65">
        <f t="shared" si="218"/>
        <v>0</v>
      </c>
      <c r="S451" s="66">
        <f t="shared" si="219"/>
        <v>0</v>
      </c>
      <c r="T451" s="64">
        <f t="shared" si="220"/>
        <v>0</v>
      </c>
      <c r="U451" s="97"/>
      <c r="V451" s="28">
        <v>7048652775078</v>
      </c>
      <c r="W451" s="25"/>
      <c r="X451" s="94">
        <f t="shared" si="208"/>
        <v>0</v>
      </c>
      <c r="Y451" s="70">
        <f t="shared" ca="1" si="209"/>
        <v>0</v>
      </c>
      <c r="Z451" s="70">
        <f t="shared" ca="1" si="210"/>
        <v>87</v>
      </c>
      <c r="AA451" s="70">
        <f t="shared" ca="1" si="211"/>
        <v>0</v>
      </c>
      <c r="AB451" s="70">
        <f t="shared" ca="1" si="212"/>
        <v>1</v>
      </c>
      <c r="AC451" s="91" t="str">
        <f t="shared" si="213"/>
        <v>852032Obsidian Black/Gloss Crystal Storm</v>
      </c>
      <c r="AD451" s="91" t="str">
        <f t="shared" si="214"/>
        <v>852032-OS</v>
      </c>
      <c r="AE451" s="71" t="str">
        <f>INDEX(ATS!$B:$V,MATCH('2) Order Form'!$V451,ATS!$U:$U,0),7)</f>
        <v>Stock</v>
      </c>
    </row>
    <row r="452" spans="1:31" ht="16.5" customHeight="1">
      <c r="A452" s="5">
        <v>3</v>
      </c>
      <c r="B452" s="5" t="s">
        <v>78</v>
      </c>
      <c r="C452" s="5">
        <f>INDEX(ATS!$B:$V,MATCH('2) Order Form'!$V452,ATS!$U:$U,0),1)</f>
        <v>852032</v>
      </c>
      <c r="D452" s="5" t="str">
        <f>INDEX(ATS!$B:$V,MATCH('2) Order Form'!$V452,ATS!$U:$U,0),2)</f>
        <v>Heat</v>
      </c>
      <c r="E452" s="16" t="str">
        <f>INDEX(ATS!$B:$V,MATCH('2) Order Form'!$V452,ATS!$U:$U,0),4)</f>
        <v>099000-OS</v>
      </c>
      <c r="F452" s="16" t="str">
        <f>INDEX(ATS!$B:$V,MATCH('2) Order Form'!$V452,ATS!$U:$U,0),5)</f>
        <v>Obsidian Black/Matte Crystal Tortoise</v>
      </c>
      <c r="G452" s="43" t="str">
        <f>INDEX(ATS!$B:$V,MATCH('2) Order Form'!$V452,ATS!$U:$U,0),6)</f>
        <v>OS</v>
      </c>
      <c r="H452" s="43">
        <f>IFERROR(VLOOKUP(C452,EAN!$K:$O,5,FALSE),0)</f>
        <v>1</v>
      </c>
      <c r="I452" s="59">
        <v>0</v>
      </c>
      <c r="J452" s="60">
        <f>IFERROR(VLOOKUP(V452,ATS!$U:$V,2,FALSE),0)</f>
        <v>128</v>
      </c>
      <c r="K452" s="29" t="str">
        <f t="shared" si="215"/>
        <v>50+</v>
      </c>
      <c r="L452" s="29">
        <f>IFERROR(VLOOKUP(V452,ATS!$U:$W,3,FALSE),0)</f>
        <v>128</v>
      </c>
      <c r="M452" s="29" t="str">
        <f t="shared" si="216"/>
        <v>50+</v>
      </c>
      <c r="N452" s="61">
        <v>0</v>
      </c>
      <c r="O452" s="62">
        <f t="shared" si="217"/>
        <v>0</v>
      </c>
      <c r="P452" s="63">
        <f>VLOOKUP($C452,Prices!$A$3:$R$1996,MATCH('2) Order Form'!P$8,Prices!$A$2:$R$2,0),FALSE)</f>
        <v>50</v>
      </c>
      <c r="Q452" s="64">
        <f>VLOOKUP($C452,Prices!$A$3:$R$1996,MATCH('2) Order Form'!Q$8,Prices!$A$2:$R$2,0),FALSE)</f>
        <v>99</v>
      </c>
      <c r="R452" s="65">
        <f t="shared" si="218"/>
        <v>0</v>
      </c>
      <c r="S452" s="66">
        <f t="shared" si="219"/>
        <v>0</v>
      </c>
      <c r="T452" s="64">
        <f t="shared" si="220"/>
        <v>0</v>
      </c>
      <c r="U452" s="97"/>
      <c r="V452" s="28">
        <v>7048652616449</v>
      </c>
      <c r="W452" s="25"/>
      <c r="X452" s="94">
        <f t="shared" si="208"/>
        <v>0</v>
      </c>
      <c r="Y452" s="70">
        <f t="shared" ca="1" si="209"/>
        <v>0</v>
      </c>
      <c r="Z452" s="70">
        <f t="shared" ca="1" si="210"/>
        <v>87</v>
      </c>
      <c r="AA452" s="70">
        <f t="shared" ca="1" si="211"/>
        <v>0</v>
      </c>
      <c r="AB452" s="70">
        <f t="shared" ca="1" si="212"/>
        <v>1</v>
      </c>
      <c r="AC452" s="91" t="str">
        <f t="shared" si="213"/>
        <v>852032Obsidian Black/Matte Crystal Tortoise</v>
      </c>
      <c r="AD452" s="91" t="str">
        <f t="shared" si="214"/>
        <v>852032-OS</v>
      </c>
      <c r="AE452" s="71" t="str">
        <f>INDEX(ATS!$B:$V,MATCH('2) Order Form'!$V452,ATS!$U:$U,0),7)</f>
        <v>Active</v>
      </c>
    </row>
    <row r="453" spans="1:31" ht="16.5" customHeight="1">
      <c r="A453" s="5">
        <v>3</v>
      </c>
      <c r="B453" s="5" t="s">
        <v>78</v>
      </c>
      <c r="C453" s="5">
        <f>INDEX(ATS!$B:$V,MATCH('2) Order Form'!$V453,ATS!$U:$U,0),1)</f>
        <v>852084</v>
      </c>
      <c r="D453" s="5" t="str">
        <f>INDEX(ATS!$B:$V,MATCH('2) Order Form'!$V453,ATS!$U:$U,0),2)</f>
        <v>Heat Polarized</v>
      </c>
      <c r="E453" s="16" t="str">
        <f>INDEX(ATS!$B:$V,MATCH('2) Order Form'!$V453,ATS!$U:$U,0),4)</f>
        <v>230400-OS</v>
      </c>
      <c r="F453" s="16" t="str">
        <f>INDEX(ATS!$B:$V,MATCH('2) Order Form'!$V453,ATS!$U:$U,0),5)</f>
        <v xml:space="preserve">Obsidian Black Polarized/Matte Crystal Black </v>
      </c>
      <c r="G453" s="43" t="str">
        <f>INDEX(ATS!$B:$V,MATCH('2) Order Form'!$V453,ATS!$U:$U,0),6)</f>
        <v>OS</v>
      </c>
      <c r="H453" s="43">
        <f>IFERROR(VLOOKUP(C453,EAN!$K:$O,5,FALSE),0)</f>
        <v>1</v>
      </c>
      <c r="I453" s="59">
        <v>0</v>
      </c>
      <c r="J453" s="60">
        <f>IFERROR(VLOOKUP(V453,ATS!$U:$V,2,FALSE),0)</f>
        <v>126</v>
      </c>
      <c r="K453" s="29" t="str">
        <f t="shared" si="215"/>
        <v>50+</v>
      </c>
      <c r="L453" s="29">
        <f>IFERROR(VLOOKUP(V453,ATS!$U:$W,3,FALSE),0)</f>
        <v>126</v>
      </c>
      <c r="M453" s="29" t="str">
        <f t="shared" si="216"/>
        <v>50+</v>
      </c>
      <c r="N453" s="61">
        <v>0</v>
      </c>
      <c r="O453" s="62">
        <f t="shared" si="217"/>
        <v>0</v>
      </c>
      <c r="P453" s="63">
        <f>VLOOKUP($C453,Prices!$A$3:$R$1996,MATCH('2) Order Form'!P$8,Prices!$A$2:$R$2,0),FALSE)</f>
        <v>70</v>
      </c>
      <c r="Q453" s="64">
        <f>VLOOKUP($C453,Prices!$A$3:$R$1996,MATCH('2) Order Form'!Q$8,Prices!$A$2:$R$2,0),FALSE)</f>
        <v>139</v>
      </c>
      <c r="R453" s="65">
        <f t="shared" si="218"/>
        <v>0</v>
      </c>
      <c r="S453" s="66">
        <f t="shared" si="219"/>
        <v>0</v>
      </c>
      <c r="T453" s="64">
        <f t="shared" si="220"/>
        <v>0</v>
      </c>
      <c r="U453" s="97"/>
      <c r="V453" s="28">
        <v>7048652762436</v>
      </c>
      <c r="W453" s="25"/>
      <c r="X453" s="94">
        <f t="shared" si="208"/>
        <v>0</v>
      </c>
      <c r="Y453" s="70">
        <f t="shared" ca="1" si="209"/>
        <v>0</v>
      </c>
      <c r="Z453" s="70">
        <f t="shared" ca="1" si="210"/>
        <v>88</v>
      </c>
      <c r="AA453" s="70">
        <f t="shared" ca="1" si="211"/>
        <v>1</v>
      </c>
      <c r="AB453" s="70">
        <f t="shared" ca="1" si="212"/>
        <v>1</v>
      </c>
      <c r="AC453" s="91" t="str">
        <f t="shared" si="213"/>
        <v xml:space="preserve">852084Obsidian Black Polarized/Matte Crystal Black </v>
      </c>
      <c r="AD453" s="91" t="str">
        <f t="shared" si="214"/>
        <v>852084-OS</v>
      </c>
      <c r="AE453" s="71" t="str">
        <f>INDEX(ATS!$B:$V,MATCH('2) Order Form'!$V453,ATS!$U:$U,0),7)</f>
        <v>Active</v>
      </c>
    </row>
    <row r="454" spans="1:31" ht="16.5" customHeight="1">
      <c r="A454" s="103" t="s">
        <v>2502</v>
      </c>
      <c r="B454" s="103" t="s">
        <v>78</v>
      </c>
      <c r="C454" s="103">
        <f>INDEX(ATS!$B:$V,MATCH('2) Order Form'!$V454,ATS!$U:$U,0),1)</f>
        <v>852116</v>
      </c>
      <c r="D454" s="103" t="str">
        <f>INDEX(ATS!$B:$V,MATCH('2) Order Form'!$V454,ATS!$U:$U,0),2)</f>
        <v>Interstellar RIG Reflect Lens</v>
      </c>
      <c r="E454" s="105" t="str">
        <f>INDEX(ATS!$B:$V,MATCH('2) Order Form'!$V454,ATS!$U:$U,0),4)</f>
        <v>170000-OS</v>
      </c>
      <c r="F454" s="105" t="str">
        <f>INDEX(ATS!$B:$V,MATCH('2) Order Form'!$V454,ATS!$U:$U,0),5)</f>
        <v>RIG Quartz</v>
      </c>
      <c r="G454" s="106" t="str">
        <f>INDEX(ATS!$B:$V,MATCH('2) Order Form'!$V454,ATS!$U:$U,0),6)</f>
        <v>OS</v>
      </c>
      <c r="H454" s="43">
        <f>IFERROR(VLOOKUP(C454,EAN!$K:$O,5,FALSE),0)</f>
        <v>1</v>
      </c>
      <c r="I454" s="59">
        <v>0</v>
      </c>
      <c r="J454" s="107">
        <f>IFERROR(VLOOKUP(V454,ATS!$U:$V,2,FALSE),0)</f>
        <v>0</v>
      </c>
      <c r="K454" s="108" t="str">
        <f t="shared" si="215"/>
        <v>0</v>
      </c>
      <c r="L454" s="108">
        <f>IFERROR(VLOOKUP(V454,ATS!$U:$W,3,FALSE),0)</f>
        <v>0</v>
      </c>
      <c r="M454" s="108" t="str">
        <f t="shared" si="216"/>
        <v>0</v>
      </c>
      <c r="N454" s="61">
        <v>0</v>
      </c>
      <c r="O454" s="109">
        <f t="shared" si="217"/>
        <v>0</v>
      </c>
      <c r="P454" s="110">
        <f>VLOOKUP($C454,Prices!$A$3:$R$1996,MATCH('2) Order Form'!P$8,Prices!$A$2:$R$2,0),FALSE)</f>
        <v>70</v>
      </c>
      <c r="Q454" s="111">
        <f>VLOOKUP($C454,Prices!$A$3:$R$1996,MATCH('2) Order Form'!Q$8,Prices!$A$2:$R$2,0),FALSE)</f>
        <v>139</v>
      </c>
      <c r="R454" s="112">
        <f t="shared" si="218"/>
        <v>0</v>
      </c>
      <c r="S454" s="113">
        <f t="shared" si="219"/>
        <v>0</v>
      </c>
      <c r="T454" s="111">
        <f t="shared" si="220"/>
        <v>0</v>
      </c>
      <c r="U454" s="114"/>
      <c r="V454" s="115">
        <v>7048652986504</v>
      </c>
      <c r="W454" s="104"/>
      <c r="X454" s="94">
        <f t="shared" si="208"/>
        <v>0</v>
      </c>
      <c r="Y454" s="70">
        <f t="shared" ca="1" si="209"/>
        <v>1</v>
      </c>
      <c r="Z454" s="70">
        <f t="shared" ca="1" si="210"/>
        <v>89</v>
      </c>
      <c r="AA454" s="70">
        <f t="shared" ca="1" si="211"/>
        <v>1</v>
      </c>
      <c r="AB454" s="70">
        <f t="shared" ca="1" si="212"/>
        <v>1</v>
      </c>
      <c r="AC454" s="91" t="str">
        <f t="shared" si="213"/>
        <v>852116RIG Quartz</v>
      </c>
      <c r="AD454" s="91" t="str">
        <f t="shared" si="214"/>
        <v>852116-OS</v>
      </c>
      <c r="AE454" s="71" t="str">
        <f>INDEX(ATS!$B:$V,MATCH('2) Order Form'!$V454,ATS!$U:$U,0),7)</f>
        <v>Active</v>
      </c>
    </row>
    <row r="455" spans="1:31" ht="16.5" customHeight="1">
      <c r="A455" s="103" t="s">
        <v>2502</v>
      </c>
      <c r="B455" s="103" t="s">
        <v>78</v>
      </c>
      <c r="C455" s="103">
        <f>INDEX(ATS!$B:$V,MATCH('2) Order Form'!$V455,ATS!$U:$U,0),1)</f>
        <v>852116</v>
      </c>
      <c r="D455" s="103" t="str">
        <f>INDEX(ATS!$B:$V,MATCH('2) Order Form'!$V455,ATS!$U:$U,0),2)</f>
        <v>Interstellar RIG Reflect Lens</v>
      </c>
      <c r="E455" s="105" t="str">
        <f>INDEX(ATS!$B:$V,MATCH('2) Order Form'!$V455,ATS!$U:$U,0),4)</f>
        <v>040000-OS</v>
      </c>
      <c r="F455" s="105" t="str">
        <f>INDEX(ATS!$B:$V,MATCH('2) Order Form'!$V455,ATS!$U:$U,0),5)</f>
        <v>RIG Sapphire</v>
      </c>
      <c r="G455" s="106" t="str">
        <f>INDEX(ATS!$B:$V,MATCH('2) Order Form'!$V455,ATS!$U:$U,0),6)</f>
        <v>OS</v>
      </c>
      <c r="H455" s="43">
        <f>IFERROR(VLOOKUP(C455,EAN!$K:$O,5,FALSE),0)</f>
        <v>1</v>
      </c>
      <c r="I455" s="59">
        <v>0</v>
      </c>
      <c r="J455" s="107">
        <f>IFERROR(VLOOKUP(V455,ATS!$U:$V,2,FALSE),0)</f>
        <v>2</v>
      </c>
      <c r="K455" s="108">
        <f t="shared" ref="K455:K498" si="221">IF(J455=99999,"OPEN",IF(J455&gt;50,"50+",IF(J455&lt;=0,"0",J455)))</f>
        <v>2</v>
      </c>
      <c r="L455" s="108">
        <f>IFERROR(VLOOKUP(V455,ATS!$U:$W,3,FALSE),0)</f>
        <v>2</v>
      </c>
      <c r="M455" s="108">
        <f t="shared" ref="M455:M498" si="222">IF(L455=99999,"OPEN",IF(L455&gt;50,"50+",IF(L455&lt;=0,"0",L455)))</f>
        <v>2</v>
      </c>
      <c r="N455" s="61">
        <v>0</v>
      </c>
      <c r="O455" s="109">
        <f t="shared" ref="O455:O498" si="223">IF(N455&lt;&gt;0,N455,$P$5)</f>
        <v>0</v>
      </c>
      <c r="P455" s="110">
        <f>VLOOKUP($C455,Prices!$A$3:$R$1996,MATCH('2) Order Form'!P$8,Prices!$A$2:$R$2,0),FALSE)</f>
        <v>70</v>
      </c>
      <c r="Q455" s="111">
        <f>VLOOKUP($C455,Prices!$A$3:$R$1996,MATCH('2) Order Form'!Q$8,Prices!$A$2:$R$2,0),FALSE)</f>
        <v>139</v>
      </c>
      <c r="R455" s="112">
        <f t="shared" ref="R455:R498" si="224">I455*P455</f>
        <v>0</v>
      </c>
      <c r="S455" s="113">
        <f t="shared" ref="S455:S498" si="225">R455*O455</f>
        <v>0</v>
      </c>
      <c r="T455" s="111">
        <f t="shared" ref="T455:T498" si="226">R455-S455</f>
        <v>0</v>
      </c>
      <c r="U455" s="114"/>
      <c r="V455" s="115">
        <v>7048652837288</v>
      </c>
      <c r="W455" s="104"/>
      <c r="X455" s="94">
        <f t="shared" si="208"/>
        <v>0</v>
      </c>
      <c r="Y455" s="70">
        <f t="shared" ca="1" si="209"/>
        <v>0</v>
      </c>
      <c r="Z455" s="70">
        <f t="shared" ca="1" si="210"/>
        <v>89</v>
      </c>
      <c r="AA455" s="70">
        <f t="shared" ca="1" si="211"/>
        <v>0</v>
      </c>
      <c r="AB455" s="70">
        <f t="shared" ca="1" si="212"/>
        <v>1</v>
      </c>
      <c r="AC455" s="91" t="str">
        <f t="shared" si="213"/>
        <v>852116RIG Sapphire</v>
      </c>
      <c r="AD455" s="91" t="str">
        <f t="shared" si="214"/>
        <v>852116-OS</v>
      </c>
      <c r="AE455" s="71" t="str">
        <f>INDEX(ATS!$B:$V,MATCH('2) Order Form'!$V455,ATS!$U:$U,0),7)</f>
        <v>Stock</v>
      </c>
    </row>
    <row r="456" spans="1:31" ht="16.5" customHeight="1">
      <c r="A456" s="103" t="s">
        <v>2502</v>
      </c>
      <c r="B456" s="103" t="s">
        <v>78</v>
      </c>
      <c r="C456" s="103">
        <f>INDEX(ATS!$B:$V,MATCH('2) Order Form'!$V456,ATS!$U:$U,0),1)</f>
        <v>852116</v>
      </c>
      <c r="D456" s="103" t="str">
        <f>INDEX(ATS!$B:$V,MATCH('2) Order Form'!$V456,ATS!$U:$U,0),2)</f>
        <v>Interstellar RIG Reflect Lens</v>
      </c>
      <c r="E456" s="105" t="str">
        <f>INDEX(ATS!$B:$V,MATCH('2) Order Form'!$V456,ATS!$U:$U,0),4)</f>
        <v>060000-OS</v>
      </c>
      <c r="F456" s="105" t="str">
        <f>INDEX(ATS!$B:$V,MATCH('2) Order Form'!$V456,ATS!$U:$U,0),5)</f>
        <v>RIG Topaz</v>
      </c>
      <c r="G456" s="106" t="str">
        <f>INDEX(ATS!$B:$V,MATCH('2) Order Form'!$V456,ATS!$U:$U,0),6)</f>
        <v>OS</v>
      </c>
      <c r="H456" s="43">
        <f>IFERROR(VLOOKUP(C456,EAN!$K:$O,5,FALSE),0)</f>
        <v>1</v>
      </c>
      <c r="I456" s="59">
        <v>0</v>
      </c>
      <c r="J456" s="107">
        <f>IFERROR(VLOOKUP(V456,ATS!$U:$V,2,FALSE),0)</f>
        <v>33</v>
      </c>
      <c r="K456" s="108">
        <f t="shared" si="221"/>
        <v>33</v>
      </c>
      <c r="L456" s="108">
        <f>IFERROR(VLOOKUP(V456,ATS!$U:$W,3,FALSE),0)</f>
        <v>33</v>
      </c>
      <c r="M456" s="108">
        <f t="shared" si="222"/>
        <v>33</v>
      </c>
      <c r="N456" s="61">
        <v>0</v>
      </c>
      <c r="O456" s="109">
        <f t="shared" si="223"/>
        <v>0</v>
      </c>
      <c r="P456" s="110">
        <f>VLOOKUP($C456,Prices!$A$3:$R$1996,MATCH('2) Order Form'!P$8,Prices!$A$2:$R$2,0),FALSE)</f>
        <v>70</v>
      </c>
      <c r="Q456" s="111">
        <f>VLOOKUP($C456,Prices!$A$3:$R$1996,MATCH('2) Order Form'!Q$8,Prices!$A$2:$R$2,0),FALSE)</f>
        <v>139</v>
      </c>
      <c r="R456" s="112">
        <f t="shared" si="224"/>
        <v>0</v>
      </c>
      <c r="S456" s="113">
        <f t="shared" si="225"/>
        <v>0</v>
      </c>
      <c r="T456" s="111">
        <f t="shared" si="226"/>
        <v>0</v>
      </c>
      <c r="U456" s="114"/>
      <c r="V456" s="115">
        <v>7048652837295</v>
      </c>
      <c r="W456" s="104"/>
      <c r="X456" s="94">
        <f t="shared" si="208"/>
        <v>0</v>
      </c>
      <c r="Y456" s="70">
        <f t="shared" ca="1" si="209"/>
        <v>0</v>
      </c>
      <c r="Z456" s="70">
        <f t="shared" ca="1" si="210"/>
        <v>89</v>
      </c>
      <c r="AA456" s="70">
        <f t="shared" ca="1" si="211"/>
        <v>0</v>
      </c>
      <c r="AB456" s="70">
        <f t="shared" ca="1" si="212"/>
        <v>1</v>
      </c>
      <c r="AC456" s="91" t="str">
        <f t="shared" si="213"/>
        <v>852116RIG Topaz</v>
      </c>
      <c r="AD456" s="91" t="str">
        <f t="shared" si="214"/>
        <v>852116-OS</v>
      </c>
      <c r="AE456" s="71" t="str">
        <f>INDEX(ATS!$B:$V,MATCH('2) Order Form'!$V456,ATS!$U:$U,0),7)</f>
        <v>Active</v>
      </c>
    </row>
    <row r="457" spans="1:31" ht="16.5" customHeight="1">
      <c r="A457" s="103" t="s">
        <v>2502</v>
      </c>
      <c r="B457" s="103" t="s">
        <v>78</v>
      </c>
      <c r="C457" s="103">
        <f>INDEX(ATS!$B:$V,MATCH('2) Order Form'!$V457,ATS!$U:$U,0),1)</f>
        <v>852116</v>
      </c>
      <c r="D457" s="103" t="str">
        <f>INDEX(ATS!$B:$V,MATCH('2) Order Form'!$V457,ATS!$U:$U,0),2)</f>
        <v>Interstellar RIG Reflect Lens</v>
      </c>
      <c r="E457" s="105" t="str">
        <f>INDEX(ATS!$B:$V,MATCH('2) Order Form'!$V457,ATS!$U:$U,0),4)</f>
        <v>070000-OS</v>
      </c>
      <c r="F457" s="105" t="str">
        <f>INDEX(ATS!$B:$V,MATCH('2) Order Form'!$V457,ATS!$U:$U,0),5)</f>
        <v>RIG Emerald</v>
      </c>
      <c r="G457" s="106" t="str">
        <f>INDEX(ATS!$B:$V,MATCH('2) Order Form'!$V457,ATS!$U:$U,0),6)</f>
        <v>OS</v>
      </c>
      <c r="H457" s="43">
        <f>IFERROR(VLOOKUP(C457,EAN!$K:$O,5,FALSE),0)</f>
        <v>1</v>
      </c>
      <c r="I457" s="59">
        <v>0</v>
      </c>
      <c r="J457" s="107">
        <f>IFERROR(VLOOKUP(V457,ATS!$U:$V,2,FALSE),0)</f>
        <v>6</v>
      </c>
      <c r="K457" s="108">
        <f t="shared" si="221"/>
        <v>6</v>
      </c>
      <c r="L457" s="108">
        <f>IFERROR(VLOOKUP(V457,ATS!$U:$W,3,FALSE),0)</f>
        <v>6</v>
      </c>
      <c r="M457" s="108">
        <f t="shared" si="222"/>
        <v>6</v>
      </c>
      <c r="N457" s="61">
        <v>0</v>
      </c>
      <c r="O457" s="109">
        <f t="shared" si="223"/>
        <v>0</v>
      </c>
      <c r="P457" s="110">
        <f>VLOOKUP($C457,Prices!$A$3:$R$1996,MATCH('2) Order Form'!P$8,Prices!$A$2:$R$2,0),FALSE)</f>
        <v>70</v>
      </c>
      <c r="Q457" s="111">
        <f>VLOOKUP($C457,Prices!$A$3:$R$1996,MATCH('2) Order Form'!Q$8,Prices!$A$2:$R$2,0),FALSE)</f>
        <v>139</v>
      </c>
      <c r="R457" s="112">
        <f t="shared" si="224"/>
        <v>0</v>
      </c>
      <c r="S457" s="113">
        <f t="shared" si="225"/>
        <v>0</v>
      </c>
      <c r="T457" s="111">
        <f t="shared" si="226"/>
        <v>0</v>
      </c>
      <c r="U457" s="114"/>
      <c r="V457" s="115">
        <v>7048652837301</v>
      </c>
      <c r="W457" s="104"/>
      <c r="X457" s="94">
        <f t="shared" si="208"/>
        <v>0</v>
      </c>
      <c r="Y457" s="70">
        <f t="shared" ca="1" si="209"/>
        <v>0</v>
      </c>
      <c r="Z457" s="70">
        <f t="shared" ca="1" si="210"/>
        <v>89</v>
      </c>
      <c r="AA457" s="70">
        <f t="shared" ca="1" si="211"/>
        <v>0</v>
      </c>
      <c r="AB457" s="70">
        <f t="shared" ca="1" si="212"/>
        <v>1</v>
      </c>
      <c r="AC457" s="91" t="str">
        <f t="shared" si="213"/>
        <v>852116RIG Emerald</v>
      </c>
      <c r="AD457" s="91" t="str">
        <f t="shared" si="214"/>
        <v>852116-OS</v>
      </c>
      <c r="AE457" s="71" t="str">
        <f>INDEX(ATS!$B:$V,MATCH('2) Order Form'!$V457,ATS!$U:$U,0),7)</f>
        <v>Active</v>
      </c>
    </row>
    <row r="458" spans="1:31" ht="16.5" customHeight="1">
      <c r="A458" s="103" t="s">
        <v>2502</v>
      </c>
      <c r="B458" s="103" t="s">
        <v>78</v>
      </c>
      <c r="C458" s="103">
        <f>INDEX(ATS!$B:$V,MATCH('2) Order Form'!$V458,ATS!$U:$U,0),1)</f>
        <v>852116</v>
      </c>
      <c r="D458" s="103" t="str">
        <f>INDEX(ATS!$B:$V,MATCH('2) Order Form'!$V458,ATS!$U:$U,0),2)</f>
        <v>Interstellar RIG Reflect Lens</v>
      </c>
      <c r="E458" s="105" t="str">
        <f>INDEX(ATS!$B:$V,MATCH('2) Order Form'!$V458,ATS!$U:$U,0),4)</f>
        <v>150000-OS</v>
      </c>
      <c r="F458" s="105" t="str">
        <f>INDEX(ATS!$B:$V,MATCH('2) Order Form'!$V458,ATS!$U:$U,0),5)</f>
        <v>RIG Bixbite</v>
      </c>
      <c r="G458" s="106" t="str">
        <f>INDEX(ATS!$B:$V,MATCH('2) Order Form'!$V458,ATS!$U:$U,0),6)</f>
        <v>OS</v>
      </c>
      <c r="H458" s="43">
        <f>IFERROR(VLOOKUP(C458,EAN!$K:$O,5,FALSE),0)</f>
        <v>1</v>
      </c>
      <c r="I458" s="59">
        <v>0</v>
      </c>
      <c r="J458" s="107">
        <f>IFERROR(VLOOKUP(V458,ATS!$U:$V,2,FALSE),0)</f>
        <v>28</v>
      </c>
      <c r="K458" s="108">
        <f t="shared" si="221"/>
        <v>28</v>
      </c>
      <c r="L458" s="108">
        <f>IFERROR(VLOOKUP(V458,ATS!$U:$W,3,FALSE),0)</f>
        <v>28</v>
      </c>
      <c r="M458" s="108">
        <f t="shared" si="222"/>
        <v>28</v>
      </c>
      <c r="N458" s="61">
        <v>0</v>
      </c>
      <c r="O458" s="109">
        <f t="shared" si="223"/>
        <v>0</v>
      </c>
      <c r="P458" s="110">
        <f>VLOOKUP($C458,Prices!$A$3:$R$1996,MATCH('2) Order Form'!P$8,Prices!$A$2:$R$2,0),FALSE)</f>
        <v>70</v>
      </c>
      <c r="Q458" s="111">
        <f>VLOOKUP($C458,Prices!$A$3:$R$1996,MATCH('2) Order Form'!Q$8,Prices!$A$2:$R$2,0),FALSE)</f>
        <v>139</v>
      </c>
      <c r="R458" s="112">
        <f t="shared" si="224"/>
        <v>0</v>
      </c>
      <c r="S458" s="113">
        <f t="shared" si="225"/>
        <v>0</v>
      </c>
      <c r="T458" s="111">
        <f t="shared" si="226"/>
        <v>0</v>
      </c>
      <c r="U458" s="114"/>
      <c r="V458" s="115">
        <v>7048652837318</v>
      </c>
      <c r="W458" s="104"/>
      <c r="X458" s="94">
        <f t="shared" si="208"/>
        <v>0</v>
      </c>
      <c r="Y458" s="70">
        <f t="shared" ca="1" si="209"/>
        <v>0</v>
      </c>
      <c r="Z458" s="70">
        <f t="shared" ca="1" si="210"/>
        <v>89</v>
      </c>
      <c r="AA458" s="70">
        <f t="shared" ca="1" si="211"/>
        <v>0</v>
      </c>
      <c r="AB458" s="70">
        <f t="shared" ca="1" si="212"/>
        <v>1</v>
      </c>
      <c r="AC458" s="91" t="str">
        <f t="shared" si="213"/>
        <v>852116RIG Bixbite</v>
      </c>
      <c r="AD458" s="91" t="str">
        <f t="shared" si="214"/>
        <v>852116-OS</v>
      </c>
      <c r="AE458" s="71" t="str">
        <f>INDEX(ATS!$B:$V,MATCH('2) Order Form'!$V458,ATS!$U:$U,0),7)</f>
        <v>Active</v>
      </c>
    </row>
    <row r="459" spans="1:31" ht="16.5" customHeight="1">
      <c r="A459" s="103" t="s">
        <v>2502</v>
      </c>
      <c r="B459" s="103" t="s">
        <v>78</v>
      </c>
      <c r="C459" s="103">
        <f>INDEX(ATS!$B:$V,MATCH('2) Order Form'!$V459,ATS!$U:$U,0),1)</f>
        <v>852116</v>
      </c>
      <c r="D459" s="103" t="str">
        <f>INDEX(ATS!$B:$V,MATCH('2) Order Form'!$V459,ATS!$U:$U,0),2)</f>
        <v>Interstellar RIG Reflect Lens</v>
      </c>
      <c r="E459" s="105" t="str">
        <f>INDEX(ATS!$B:$V,MATCH('2) Order Form'!$V459,ATS!$U:$U,0),4)</f>
        <v>160000-OS</v>
      </c>
      <c r="F459" s="105" t="str">
        <f>INDEX(ATS!$B:$V,MATCH('2) Order Form'!$V459,ATS!$U:$U,0),5)</f>
        <v>RIG Aquamarine</v>
      </c>
      <c r="G459" s="106" t="str">
        <f>INDEX(ATS!$B:$V,MATCH('2) Order Form'!$V459,ATS!$U:$U,0),6)</f>
        <v>OS</v>
      </c>
      <c r="H459" s="43">
        <f>IFERROR(VLOOKUP(C459,EAN!$K:$O,5,FALSE),0)</f>
        <v>1</v>
      </c>
      <c r="I459" s="59">
        <v>0</v>
      </c>
      <c r="J459" s="107">
        <f>IFERROR(VLOOKUP(V459,ATS!$U:$V,2,FALSE),0)</f>
        <v>24</v>
      </c>
      <c r="K459" s="108">
        <f t="shared" si="221"/>
        <v>24</v>
      </c>
      <c r="L459" s="108">
        <f>IFERROR(VLOOKUP(V459,ATS!$U:$W,3,FALSE),0)</f>
        <v>24</v>
      </c>
      <c r="M459" s="108">
        <f t="shared" si="222"/>
        <v>24</v>
      </c>
      <c r="N459" s="61">
        <v>0</v>
      </c>
      <c r="O459" s="109">
        <f t="shared" si="223"/>
        <v>0</v>
      </c>
      <c r="P459" s="110">
        <f>VLOOKUP($C459,Prices!$A$3:$R$1996,MATCH('2) Order Form'!P$8,Prices!$A$2:$R$2,0),FALSE)</f>
        <v>70</v>
      </c>
      <c r="Q459" s="111">
        <f>VLOOKUP($C459,Prices!$A$3:$R$1996,MATCH('2) Order Form'!Q$8,Prices!$A$2:$R$2,0),FALSE)</f>
        <v>139</v>
      </c>
      <c r="R459" s="112">
        <f t="shared" si="224"/>
        <v>0</v>
      </c>
      <c r="S459" s="113">
        <f t="shared" si="225"/>
        <v>0</v>
      </c>
      <c r="T459" s="111">
        <f t="shared" si="226"/>
        <v>0</v>
      </c>
      <c r="U459" s="114"/>
      <c r="V459" s="115">
        <v>7048652837325</v>
      </c>
      <c r="W459" s="104"/>
      <c r="X459" s="94">
        <f t="shared" si="208"/>
        <v>0</v>
      </c>
      <c r="Y459" s="70">
        <f t="shared" ca="1" si="209"/>
        <v>0</v>
      </c>
      <c r="Z459" s="70">
        <f t="shared" ca="1" si="210"/>
        <v>89</v>
      </c>
      <c r="AA459" s="70">
        <f t="shared" ca="1" si="211"/>
        <v>0</v>
      </c>
      <c r="AB459" s="70">
        <f t="shared" ca="1" si="212"/>
        <v>1</v>
      </c>
      <c r="AC459" s="91" t="str">
        <f t="shared" si="213"/>
        <v>852116RIG Aquamarine</v>
      </c>
      <c r="AD459" s="91" t="str">
        <f t="shared" si="214"/>
        <v>852116-OS</v>
      </c>
      <c r="AE459" s="71" t="str">
        <f>INDEX(ATS!$B:$V,MATCH('2) Order Form'!$V459,ATS!$U:$U,0),7)</f>
        <v>Active</v>
      </c>
    </row>
    <row r="460" spans="1:31" ht="16.5" customHeight="1">
      <c r="A460" s="103" t="s">
        <v>2502</v>
      </c>
      <c r="B460" s="103" t="s">
        <v>78</v>
      </c>
      <c r="C460" s="103">
        <f>INDEX(ATS!$B:$V,MATCH('2) Order Form'!$V460,ATS!$U:$U,0),1)</f>
        <v>852116</v>
      </c>
      <c r="D460" s="103" t="str">
        <f>INDEX(ATS!$B:$V,MATCH('2) Order Form'!$V460,ATS!$U:$U,0),2)</f>
        <v>Interstellar RIG Reflect Lens</v>
      </c>
      <c r="E460" s="105" t="str">
        <f>INDEX(ATS!$B:$V,MATCH('2) Order Form'!$V460,ATS!$U:$U,0),4)</f>
        <v>180000-OS</v>
      </c>
      <c r="F460" s="105" t="str">
        <f>INDEX(ATS!$B:$V,MATCH('2) Order Form'!$V460,ATS!$U:$U,0),5)</f>
        <v>RIG Light Amethyst</v>
      </c>
      <c r="G460" s="106" t="str">
        <f>INDEX(ATS!$B:$V,MATCH('2) Order Form'!$V460,ATS!$U:$U,0),6)</f>
        <v>OS</v>
      </c>
      <c r="H460" s="43">
        <f>IFERROR(VLOOKUP(C460,EAN!$K:$O,5,FALSE),0)</f>
        <v>1</v>
      </c>
      <c r="I460" s="59">
        <v>0</v>
      </c>
      <c r="J460" s="107">
        <f>IFERROR(VLOOKUP(V460,ATS!$U:$V,2,FALSE),0)</f>
        <v>0</v>
      </c>
      <c r="K460" s="108" t="str">
        <f t="shared" si="221"/>
        <v>0</v>
      </c>
      <c r="L460" s="108">
        <f>IFERROR(VLOOKUP(V460,ATS!$U:$W,3,FALSE),0)</f>
        <v>0</v>
      </c>
      <c r="M460" s="108" t="str">
        <f t="shared" si="222"/>
        <v>0</v>
      </c>
      <c r="N460" s="61">
        <v>0</v>
      </c>
      <c r="O460" s="109">
        <f t="shared" si="223"/>
        <v>0</v>
      </c>
      <c r="P460" s="110">
        <f>VLOOKUP($C460,Prices!$A$3:$R$1996,MATCH('2) Order Form'!P$8,Prices!$A$2:$R$2,0),FALSE)</f>
        <v>70</v>
      </c>
      <c r="Q460" s="111">
        <f>VLOOKUP($C460,Prices!$A$3:$R$1996,MATCH('2) Order Form'!Q$8,Prices!$A$2:$R$2,0),FALSE)</f>
        <v>139</v>
      </c>
      <c r="R460" s="112">
        <f t="shared" si="224"/>
        <v>0</v>
      </c>
      <c r="S460" s="113">
        <f t="shared" si="225"/>
        <v>0</v>
      </c>
      <c r="T460" s="111">
        <f t="shared" si="226"/>
        <v>0</v>
      </c>
      <c r="U460" s="114"/>
      <c r="V460" s="115">
        <v>7048652967459</v>
      </c>
      <c r="W460" s="104"/>
      <c r="X460" s="94">
        <f t="shared" si="208"/>
        <v>0</v>
      </c>
      <c r="Y460" s="70">
        <f t="shared" ca="1" si="209"/>
        <v>0</v>
      </c>
      <c r="Z460" s="70">
        <f t="shared" ca="1" si="210"/>
        <v>89</v>
      </c>
      <c r="AA460" s="70">
        <f t="shared" ca="1" si="211"/>
        <v>0</v>
      </c>
      <c r="AB460" s="70">
        <f t="shared" ca="1" si="212"/>
        <v>1</v>
      </c>
      <c r="AC460" s="91" t="str">
        <f t="shared" si="213"/>
        <v>852116RIG Light Amethyst</v>
      </c>
      <c r="AD460" s="91" t="str">
        <f t="shared" si="214"/>
        <v>852116-OS</v>
      </c>
      <c r="AE460" s="71" t="str">
        <f>INDEX(ATS!$B:$V,MATCH('2) Order Form'!$V460,ATS!$U:$U,0),7)</f>
        <v>Active</v>
      </c>
    </row>
    <row r="461" spans="1:31" ht="16.5" customHeight="1">
      <c r="A461" s="103" t="s">
        <v>2502</v>
      </c>
      <c r="B461" s="103" t="s">
        <v>78</v>
      </c>
      <c r="C461" s="103">
        <f>INDEX(ATS!$B:$V,MATCH('2) Order Form'!$V461,ATS!$U:$U,0),1)</f>
        <v>852116</v>
      </c>
      <c r="D461" s="103" t="str">
        <f>INDEX(ATS!$B:$V,MATCH('2) Order Form'!$V461,ATS!$U:$U,0),2)</f>
        <v>Interstellar RIG Reflect Lens</v>
      </c>
      <c r="E461" s="105" t="str">
        <f>INDEX(ATS!$B:$V,MATCH('2) Order Form'!$V461,ATS!$U:$U,0),4)</f>
        <v>200000-OS</v>
      </c>
      <c r="F461" s="105" t="str">
        <f>INDEX(ATS!$B:$V,MATCH('2) Order Form'!$V461,ATS!$U:$U,0),5)</f>
        <v>RIG Obsidian</v>
      </c>
      <c r="G461" s="106" t="str">
        <f>INDEX(ATS!$B:$V,MATCH('2) Order Form'!$V461,ATS!$U:$U,0),6)</f>
        <v>OS</v>
      </c>
      <c r="H461" s="43">
        <f>IFERROR(VLOOKUP(C461,EAN!$K:$O,5,FALSE),0)</f>
        <v>1</v>
      </c>
      <c r="I461" s="59">
        <v>0</v>
      </c>
      <c r="J461" s="107">
        <f>IFERROR(VLOOKUP(V461,ATS!$U:$V,2,FALSE),0)</f>
        <v>6</v>
      </c>
      <c r="K461" s="108">
        <f t="shared" si="221"/>
        <v>6</v>
      </c>
      <c r="L461" s="108">
        <f>IFERROR(VLOOKUP(V461,ATS!$U:$W,3,FALSE),0)</f>
        <v>6</v>
      </c>
      <c r="M461" s="108">
        <f t="shared" si="222"/>
        <v>6</v>
      </c>
      <c r="N461" s="61">
        <v>0</v>
      </c>
      <c r="O461" s="109">
        <f t="shared" si="223"/>
        <v>0</v>
      </c>
      <c r="P461" s="110">
        <f>VLOOKUP($C461,Prices!$A$3:$R$1996,MATCH('2) Order Form'!P$8,Prices!$A$2:$R$2,0),FALSE)</f>
        <v>70</v>
      </c>
      <c r="Q461" s="111">
        <f>VLOOKUP($C461,Prices!$A$3:$R$1996,MATCH('2) Order Form'!Q$8,Prices!$A$2:$R$2,0),FALSE)</f>
        <v>139</v>
      </c>
      <c r="R461" s="112">
        <f t="shared" si="224"/>
        <v>0</v>
      </c>
      <c r="S461" s="113">
        <f t="shared" si="225"/>
        <v>0</v>
      </c>
      <c r="T461" s="111">
        <f t="shared" si="226"/>
        <v>0</v>
      </c>
      <c r="U461" s="114"/>
      <c r="V461" s="115">
        <v>7048652837332</v>
      </c>
      <c r="W461" s="104"/>
      <c r="X461" s="94">
        <f t="shared" ref="X461:X524" si="227">I461*Q461</f>
        <v>0</v>
      </c>
      <c r="Y461" s="70">
        <f t="shared" ref="Y461:Y524" ca="1" si="228">IF(A461=OFFSET(A461,-1,0),0,1)</f>
        <v>0</v>
      </c>
      <c r="Z461" s="70">
        <f t="shared" ref="Z461:Z524" ca="1" si="229">IF(C461=OFFSET(C461,-1,0),OFFSET(Z461,-1,0),OFFSET(Z461,-1,0)+1)</f>
        <v>89</v>
      </c>
      <c r="AA461" s="70">
        <f t="shared" ref="AA461:AA524" ca="1" si="230">IF(C461=OFFSET(C461,-1,0),0,1)</f>
        <v>0</v>
      </c>
      <c r="AB461" s="70">
        <f t="shared" ref="AB461:AB524" ca="1" si="231">IF(F461=OFFSET(F461,-1,0),0,1)</f>
        <v>1</v>
      </c>
      <c r="AC461" s="91" t="str">
        <f t="shared" ref="AC461:AC524" si="232">CONCATENATE(C461,F461)</f>
        <v>852116RIG Obsidian</v>
      </c>
      <c r="AD461" s="91" t="str">
        <f t="shared" ref="AD461:AD524" si="233">IFERROR(IF(B461="EYEWEAR",CONCATENATE(C461,"-",G461),C461),C461)</f>
        <v>852116-OS</v>
      </c>
      <c r="AE461" s="71" t="str">
        <f>INDEX(ATS!$B:$V,MATCH('2) Order Form'!$V461,ATS!$U:$U,0),7)</f>
        <v>Active</v>
      </c>
    </row>
    <row r="462" spans="1:31" ht="16.5" customHeight="1">
      <c r="A462" s="103" t="s">
        <v>2502</v>
      </c>
      <c r="B462" s="103" t="s">
        <v>78</v>
      </c>
      <c r="C462" s="103">
        <f>INDEX(ATS!$B:$V,MATCH('2) Order Form'!$V462,ATS!$U:$U,0),1)</f>
        <v>852118</v>
      </c>
      <c r="D462" s="103" t="str">
        <f>INDEX(ATS!$B:$V,MATCH('2) Order Form'!$V462,ATS!$U:$U,0),2)</f>
        <v>Interstellar Lens</v>
      </c>
      <c r="E462" s="105" t="str">
        <f>INDEX(ATS!$B:$V,MATCH('2) Order Form'!$V462,ATS!$U:$U,0),4)</f>
        <v>100000-OS</v>
      </c>
      <c r="F462" s="105" t="str">
        <f>INDEX(ATS!$B:$V,MATCH('2) Order Form'!$V462,ATS!$U:$U,0),5)</f>
        <v>Clear</v>
      </c>
      <c r="G462" s="106" t="str">
        <f>INDEX(ATS!$B:$V,MATCH('2) Order Form'!$V462,ATS!$U:$U,0),6)</f>
        <v>OS</v>
      </c>
      <c r="H462" s="43">
        <f>IFERROR(VLOOKUP(C462,EAN!$K:$O,5,FALSE),0)</f>
        <v>1</v>
      </c>
      <c r="I462" s="59">
        <v>0</v>
      </c>
      <c r="J462" s="107">
        <f>IFERROR(VLOOKUP(V462,ATS!$U:$V,2,FALSE),0)</f>
        <v>0</v>
      </c>
      <c r="K462" s="108" t="str">
        <f t="shared" si="221"/>
        <v>0</v>
      </c>
      <c r="L462" s="108">
        <f>IFERROR(VLOOKUP(V462,ATS!$U:$W,3,FALSE),0)</f>
        <v>0</v>
      </c>
      <c r="M462" s="108" t="str">
        <f t="shared" si="222"/>
        <v>0</v>
      </c>
      <c r="N462" s="61">
        <v>0</v>
      </c>
      <c r="O462" s="109">
        <f t="shared" si="223"/>
        <v>0</v>
      </c>
      <c r="P462" s="110">
        <f>VLOOKUP($C462,Prices!$A$3:$R$1996,MATCH('2) Order Form'!P$8,Prices!$A$2:$R$2,0),FALSE)</f>
        <v>50</v>
      </c>
      <c r="Q462" s="111">
        <f>VLOOKUP($C462,Prices!$A$3:$R$1996,MATCH('2) Order Form'!Q$8,Prices!$A$2:$R$2,0),FALSE)</f>
        <v>99</v>
      </c>
      <c r="R462" s="112">
        <f t="shared" si="224"/>
        <v>0</v>
      </c>
      <c r="S462" s="113">
        <f t="shared" si="225"/>
        <v>0</v>
      </c>
      <c r="T462" s="111">
        <f t="shared" si="226"/>
        <v>0</v>
      </c>
      <c r="U462" s="114"/>
      <c r="V462" s="115">
        <v>7048652837264</v>
      </c>
      <c r="W462" s="104"/>
      <c r="X462" s="94">
        <f t="shared" si="227"/>
        <v>0</v>
      </c>
      <c r="Y462" s="70">
        <f t="shared" ca="1" si="228"/>
        <v>0</v>
      </c>
      <c r="Z462" s="70">
        <f t="shared" ca="1" si="229"/>
        <v>90</v>
      </c>
      <c r="AA462" s="70">
        <f t="shared" ca="1" si="230"/>
        <v>1</v>
      </c>
      <c r="AB462" s="70">
        <f t="shared" ca="1" si="231"/>
        <v>1</v>
      </c>
      <c r="AC462" s="91" t="str">
        <f t="shared" si="232"/>
        <v>852118Clear</v>
      </c>
      <c r="AD462" s="91" t="str">
        <f t="shared" si="233"/>
        <v>852118-OS</v>
      </c>
      <c r="AE462" s="71" t="str">
        <f>INDEX(ATS!$B:$V,MATCH('2) Order Form'!$V462,ATS!$U:$U,0),7)</f>
        <v>Active</v>
      </c>
    </row>
    <row r="463" spans="1:31" ht="16.5" customHeight="1">
      <c r="A463" s="103" t="s">
        <v>2502</v>
      </c>
      <c r="B463" s="103" t="s">
        <v>78</v>
      </c>
      <c r="C463" s="103">
        <f>INDEX(ATS!$B:$V,MATCH('2) Order Form'!$V463,ATS!$U:$U,0),1)</f>
        <v>852153</v>
      </c>
      <c r="D463" s="103" t="str">
        <f>INDEX(ATS!$B:$V,MATCH('2) Order Form'!$V463,ATS!$U:$U,0),2)</f>
        <v>Connor RIG Reflect Lens</v>
      </c>
      <c r="E463" s="105" t="str">
        <f>INDEX(ATS!$B:$V,MATCH('2) Order Form'!$V463,ATS!$U:$U,0),4)</f>
        <v>170000-OS</v>
      </c>
      <c r="F463" s="105" t="str">
        <f>INDEX(ATS!$B:$V,MATCH('2) Order Form'!$V463,ATS!$U:$U,0),5)</f>
        <v>RIG Quartz</v>
      </c>
      <c r="G463" s="106" t="str">
        <f>INDEX(ATS!$B:$V,MATCH('2) Order Form'!$V463,ATS!$U:$U,0),6)</f>
        <v>OS</v>
      </c>
      <c r="H463" s="43">
        <f>IFERROR(VLOOKUP(C463,EAN!$K:$O,5,FALSE),0)</f>
        <v>1</v>
      </c>
      <c r="I463" s="59">
        <v>0</v>
      </c>
      <c r="J463" s="107">
        <f>IFERROR(VLOOKUP(V463,ATS!$U:$V,2,FALSE),0)</f>
        <v>5</v>
      </c>
      <c r="K463" s="108">
        <f t="shared" si="221"/>
        <v>5</v>
      </c>
      <c r="L463" s="108">
        <f>IFERROR(VLOOKUP(V463,ATS!$U:$W,3,FALSE),0)</f>
        <v>5</v>
      </c>
      <c r="M463" s="108">
        <f t="shared" si="222"/>
        <v>5</v>
      </c>
      <c r="N463" s="61">
        <v>0</v>
      </c>
      <c r="O463" s="109">
        <f t="shared" si="223"/>
        <v>0</v>
      </c>
      <c r="P463" s="110">
        <f>VLOOKUP($C463,Prices!$A$3:$R$1996,MATCH('2) Order Form'!P$8,Prices!$A$2:$R$2,0),FALSE)</f>
        <v>60</v>
      </c>
      <c r="Q463" s="111">
        <f>VLOOKUP($C463,Prices!$A$3:$R$1996,MATCH('2) Order Form'!Q$8,Prices!$A$2:$R$2,0),FALSE)</f>
        <v>119</v>
      </c>
      <c r="R463" s="112">
        <f t="shared" si="224"/>
        <v>0</v>
      </c>
      <c r="S463" s="113">
        <f t="shared" si="225"/>
        <v>0</v>
      </c>
      <c r="T463" s="111">
        <f t="shared" si="226"/>
        <v>0</v>
      </c>
      <c r="U463" s="114"/>
      <c r="V463" s="115">
        <v>7048652986559</v>
      </c>
      <c r="W463" s="104"/>
      <c r="X463" s="94">
        <f t="shared" si="227"/>
        <v>0</v>
      </c>
      <c r="Y463" s="70">
        <f t="shared" ca="1" si="228"/>
        <v>0</v>
      </c>
      <c r="Z463" s="70">
        <f t="shared" ca="1" si="229"/>
        <v>91</v>
      </c>
      <c r="AA463" s="70">
        <f t="shared" ca="1" si="230"/>
        <v>1</v>
      </c>
      <c r="AB463" s="70">
        <f t="shared" ca="1" si="231"/>
        <v>1</v>
      </c>
      <c r="AC463" s="91" t="str">
        <f t="shared" si="232"/>
        <v>852153RIG Quartz</v>
      </c>
      <c r="AD463" s="91" t="str">
        <f t="shared" si="233"/>
        <v>852153-OS</v>
      </c>
      <c r="AE463" s="71" t="str">
        <f>INDEX(ATS!$B:$V,MATCH('2) Order Form'!$V463,ATS!$U:$U,0),7)</f>
        <v>Active</v>
      </c>
    </row>
    <row r="464" spans="1:31" ht="16.5" customHeight="1">
      <c r="A464" s="103" t="s">
        <v>2502</v>
      </c>
      <c r="B464" s="103" t="s">
        <v>78</v>
      </c>
      <c r="C464" s="103">
        <f>INDEX(ATS!$B:$V,MATCH('2) Order Form'!$V464,ATS!$U:$U,0),1)</f>
        <v>852153</v>
      </c>
      <c r="D464" s="103" t="str">
        <f>INDEX(ATS!$B:$V,MATCH('2) Order Form'!$V464,ATS!$U:$U,0),2)</f>
        <v>Connor RIG Reflect Lens</v>
      </c>
      <c r="E464" s="105" t="str">
        <f>INDEX(ATS!$B:$V,MATCH('2) Order Form'!$V464,ATS!$U:$U,0),4)</f>
        <v>060000-OS</v>
      </c>
      <c r="F464" s="105" t="str">
        <f>INDEX(ATS!$B:$V,MATCH('2) Order Form'!$V464,ATS!$U:$U,0),5)</f>
        <v>RIG Topaz</v>
      </c>
      <c r="G464" s="106" t="str">
        <f>INDEX(ATS!$B:$V,MATCH('2) Order Form'!$V464,ATS!$U:$U,0),6)</f>
        <v>OS</v>
      </c>
      <c r="H464" s="43">
        <f>IFERROR(VLOOKUP(C464,EAN!$K:$O,5,FALSE),0)</f>
        <v>1</v>
      </c>
      <c r="I464" s="59">
        <v>0</v>
      </c>
      <c r="J464" s="107">
        <f>IFERROR(VLOOKUP(V464,ATS!$U:$V,2,FALSE),0)</f>
        <v>0</v>
      </c>
      <c r="K464" s="108" t="str">
        <f t="shared" ref="K464:K471" si="234">IF(J464=99999,"OPEN",IF(J464&gt;50,"50+",IF(J464&lt;=0,"0",J464)))</f>
        <v>0</v>
      </c>
      <c r="L464" s="108">
        <f>IFERROR(VLOOKUP(V464,ATS!$U:$W,3,FALSE),0)</f>
        <v>0</v>
      </c>
      <c r="M464" s="108" t="str">
        <f t="shared" ref="M464:M471" si="235">IF(L464=99999,"OPEN",IF(L464&gt;50,"50+",IF(L464&lt;=0,"0",L464)))</f>
        <v>0</v>
      </c>
      <c r="N464" s="61">
        <v>0</v>
      </c>
      <c r="O464" s="109">
        <f t="shared" ref="O464:O471" si="236">IF(N464&lt;&gt;0,N464,$P$5)</f>
        <v>0</v>
      </c>
      <c r="P464" s="110">
        <f>VLOOKUP($C464,Prices!$A$3:$R$1996,MATCH('2) Order Form'!P$8,Prices!$A$2:$R$2,0),FALSE)</f>
        <v>60</v>
      </c>
      <c r="Q464" s="111">
        <f>VLOOKUP($C464,Prices!$A$3:$R$1996,MATCH('2) Order Form'!Q$8,Prices!$A$2:$R$2,0),FALSE)</f>
        <v>119</v>
      </c>
      <c r="R464" s="112">
        <f t="shared" ref="R464:R471" si="237">I464*P464</f>
        <v>0</v>
      </c>
      <c r="S464" s="113">
        <f t="shared" ref="S464:S471" si="238">R464*O464</f>
        <v>0</v>
      </c>
      <c r="T464" s="111">
        <f t="shared" ref="T464:T471" si="239">R464-S464</f>
        <v>0</v>
      </c>
      <c r="U464" s="114"/>
      <c r="V464" s="115">
        <v>7048652967688</v>
      </c>
      <c r="W464" s="104"/>
      <c r="X464" s="94">
        <f t="shared" si="227"/>
        <v>0</v>
      </c>
      <c r="Y464" s="70">
        <f t="shared" ca="1" si="228"/>
        <v>0</v>
      </c>
      <c r="Z464" s="70">
        <f t="shared" ca="1" si="229"/>
        <v>91</v>
      </c>
      <c r="AA464" s="70">
        <f t="shared" ca="1" si="230"/>
        <v>0</v>
      </c>
      <c r="AB464" s="70">
        <f t="shared" ca="1" si="231"/>
        <v>1</v>
      </c>
      <c r="AC464" s="91" t="str">
        <f t="shared" si="232"/>
        <v>852153RIG Topaz</v>
      </c>
      <c r="AD464" s="91" t="str">
        <f t="shared" si="233"/>
        <v>852153-OS</v>
      </c>
      <c r="AE464" s="71" t="str">
        <f>INDEX(ATS!$B:$V,MATCH('2) Order Form'!$V464,ATS!$U:$U,0),7)</f>
        <v>Active</v>
      </c>
    </row>
    <row r="465" spans="1:31" ht="16.5" customHeight="1">
      <c r="A465" s="103" t="s">
        <v>2502</v>
      </c>
      <c r="B465" s="103" t="s">
        <v>78</v>
      </c>
      <c r="C465" s="103">
        <f>INDEX(ATS!$B:$V,MATCH('2) Order Form'!$V465,ATS!$U:$U,0),1)</f>
        <v>852153</v>
      </c>
      <c r="D465" s="103" t="str">
        <f>INDEX(ATS!$B:$V,MATCH('2) Order Form'!$V465,ATS!$U:$U,0),2)</f>
        <v>Connor RIG Reflect Lens</v>
      </c>
      <c r="E465" s="105" t="str">
        <f>INDEX(ATS!$B:$V,MATCH('2) Order Form'!$V465,ATS!$U:$U,0),4)</f>
        <v>070000-OS</v>
      </c>
      <c r="F465" s="105" t="str">
        <f>INDEX(ATS!$B:$V,MATCH('2) Order Form'!$V465,ATS!$U:$U,0),5)</f>
        <v>RIG Emerald</v>
      </c>
      <c r="G465" s="106" t="str">
        <f>INDEX(ATS!$B:$V,MATCH('2) Order Form'!$V465,ATS!$U:$U,0),6)</f>
        <v>OS</v>
      </c>
      <c r="H465" s="43">
        <f>IFERROR(VLOOKUP(C465,EAN!$K:$O,5,FALSE),0)</f>
        <v>1</v>
      </c>
      <c r="I465" s="59">
        <v>0</v>
      </c>
      <c r="J465" s="107">
        <f>IFERROR(VLOOKUP(V465,ATS!$U:$V,2,FALSE),0)</f>
        <v>3</v>
      </c>
      <c r="K465" s="108">
        <f t="shared" si="234"/>
        <v>3</v>
      </c>
      <c r="L465" s="108">
        <f>IFERROR(VLOOKUP(V465,ATS!$U:$W,3,FALSE),0)</f>
        <v>3</v>
      </c>
      <c r="M465" s="108">
        <f t="shared" si="235"/>
        <v>3</v>
      </c>
      <c r="N465" s="61">
        <v>0</v>
      </c>
      <c r="O465" s="109">
        <f t="shared" si="236"/>
        <v>0</v>
      </c>
      <c r="P465" s="110">
        <f>VLOOKUP($C465,Prices!$A$3:$R$1996,MATCH('2) Order Form'!P$8,Prices!$A$2:$R$2,0),FALSE)</f>
        <v>60</v>
      </c>
      <c r="Q465" s="111">
        <f>VLOOKUP($C465,Prices!$A$3:$R$1996,MATCH('2) Order Form'!Q$8,Prices!$A$2:$R$2,0),FALSE)</f>
        <v>119</v>
      </c>
      <c r="R465" s="112">
        <f t="shared" si="237"/>
        <v>0</v>
      </c>
      <c r="S465" s="113">
        <f t="shared" si="238"/>
        <v>0</v>
      </c>
      <c r="T465" s="111">
        <f t="shared" si="239"/>
        <v>0</v>
      </c>
      <c r="U465" s="114"/>
      <c r="V465" s="115">
        <v>7048652967695</v>
      </c>
      <c r="W465" s="104"/>
      <c r="X465" s="94">
        <f t="shared" si="227"/>
        <v>0</v>
      </c>
      <c r="Y465" s="70">
        <f t="shared" ca="1" si="228"/>
        <v>0</v>
      </c>
      <c r="Z465" s="70">
        <f t="shared" ca="1" si="229"/>
        <v>91</v>
      </c>
      <c r="AA465" s="70">
        <f t="shared" ca="1" si="230"/>
        <v>0</v>
      </c>
      <c r="AB465" s="70">
        <f t="shared" ca="1" si="231"/>
        <v>1</v>
      </c>
      <c r="AC465" s="91" t="str">
        <f t="shared" si="232"/>
        <v>852153RIG Emerald</v>
      </c>
      <c r="AD465" s="91" t="str">
        <f t="shared" si="233"/>
        <v>852153-OS</v>
      </c>
      <c r="AE465" s="71" t="str">
        <f>INDEX(ATS!$B:$V,MATCH('2) Order Form'!$V465,ATS!$U:$U,0),7)</f>
        <v>Active</v>
      </c>
    </row>
    <row r="466" spans="1:31" ht="16.5" customHeight="1">
      <c r="A466" s="103" t="s">
        <v>2502</v>
      </c>
      <c r="B466" s="103" t="s">
        <v>78</v>
      </c>
      <c r="C466" s="103">
        <f>INDEX(ATS!$B:$V,MATCH('2) Order Form'!$V466,ATS!$U:$U,0),1)</f>
        <v>852153</v>
      </c>
      <c r="D466" s="103" t="str">
        <f>INDEX(ATS!$B:$V,MATCH('2) Order Form'!$V466,ATS!$U:$U,0),2)</f>
        <v>Connor RIG Reflect Lens</v>
      </c>
      <c r="E466" s="105" t="str">
        <f>INDEX(ATS!$B:$V,MATCH('2) Order Form'!$V466,ATS!$U:$U,0),4)</f>
        <v>150000-OS</v>
      </c>
      <c r="F466" s="105" t="str">
        <f>INDEX(ATS!$B:$V,MATCH('2) Order Form'!$V466,ATS!$U:$U,0),5)</f>
        <v>RIG Bixbite</v>
      </c>
      <c r="G466" s="106" t="str">
        <f>INDEX(ATS!$B:$V,MATCH('2) Order Form'!$V466,ATS!$U:$U,0),6)</f>
        <v>OS</v>
      </c>
      <c r="H466" s="43">
        <f>IFERROR(VLOOKUP(C466,EAN!$K:$O,5,FALSE),0)</f>
        <v>1</v>
      </c>
      <c r="I466" s="59">
        <v>0</v>
      </c>
      <c r="J466" s="107">
        <f>IFERROR(VLOOKUP(V466,ATS!$U:$V,2,FALSE),0)</f>
        <v>0</v>
      </c>
      <c r="K466" s="108" t="str">
        <f t="shared" si="234"/>
        <v>0</v>
      </c>
      <c r="L466" s="108">
        <f>IFERROR(VLOOKUP(V466,ATS!$U:$W,3,FALSE),0)</f>
        <v>0</v>
      </c>
      <c r="M466" s="108" t="str">
        <f t="shared" si="235"/>
        <v>0</v>
      </c>
      <c r="N466" s="61">
        <v>0</v>
      </c>
      <c r="O466" s="109">
        <f t="shared" si="236"/>
        <v>0</v>
      </c>
      <c r="P466" s="110">
        <f>VLOOKUP($C466,Prices!$A$3:$R$1996,MATCH('2) Order Form'!P$8,Prices!$A$2:$R$2,0),FALSE)</f>
        <v>60</v>
      </c>
      <c r="Q466" s="111">
        <f>VLOOKUP($C466,Prices!$A$3:$R$1996,MATCH('2) Order Form'!Q$8,Prices!$A$2:$R$2,0),FALSE)</f>
        <v>119</v>
      </c>
      <c r="R466" s="112">
        <f t="shared" si="237"/>
        <v>0</v>
      </c>
      <c r="S466" s="113">
        <f t="shared" si="238"/>
        <v>0</v>
      </c>
      <c r="T466" s="111">
        <f t="shared" si="239"/>
        <v>0</v>
      </c>
      <c r="U466" s="114"/>
      <c r="V466" s="115">
        <v>7048652967701</v>
      </c>
      <c r="W466" s="104"/>
      <c r="X466" s="94">
        <f t="shared" si="227"/>
        <v>0</v>
      </c>
      <c r="Y466" s="70">
        <f t="shared" ca="1" si="228"/>
        <v>0</v>
      </c>
      <c r="Z466" s="70">
        <f t="shared" ca="1" si="229"/>
        <v>91</v>
      </c>
      <c r="AA466" s="70">
        <f t="shared" ca="1" si="230"/>
        <v>0</v>
      </c>
      <c r="AB466" s="70">
        <f t="shared" ca="1" si="231"/>
        <v>1</v>
      </c>
      <c r="AC466" s="91" t="str">
        <f t="shared" si="232"/>
        <v>852153RIG Bixbite</v>
      </c>
      <c r="AD466" s="91" t="str">
        <f t="shared" si="233"/>
        <v>852153-OS</v>
      </c>
      <c r="AE466" s="71" t="str">
        <f>INDEX(ATS!$B:$V,MATCH('2) Order Form'!$V466,ATS!$U:$U,0),7)</f>
        <v>Active</v>
      </c>
    </row>
    <row r="467" spans="1:31" ht="16.5" customHeight="1">
      <c r="A467" s="103" t="s">
        <v>2502</v>
      </c>
      <c r="B467" s="103" t="s">
        <v>78</v>
      </c>
      <c r="C467" s="103">
        <f>INDEX(ATS!$B:$V,MATCH('2) Order Form'!$V467,ATS!$U:$U,0),1)</f>
        <v>852153</v>
      </c>
      <c r="D467" s="103" t="str">
        <f>INDEX(ATS!$B:$V,MATCH('2) Order Form'!$V467,ATS!$U:$U,0),2)</f>
        <v>Connor RIG Reflect Lens</v>
      </c>
      <c r="E467" s="105" t="str">
        <f>INDEX(ATS!$B:$V,MATCH('2) Order Form'!$V467,ATS!$U:$U,0),4)</f>
        <v>160000-OS</v>
      </c>
      <c r="F467" s="105" t="str">
        <f>INDEX(ATS!$B:$V,MATCH('2) Order Form'!$V467,ATS!$U:$U,0),5)</f>
        <v>RIG Aquamarine</v>
      </c>
      <c r="G467" s="106" t="str">
        <f>INDEX(ATS!$B:$V,MATCH('2) Order Form'!$V467,ATS!$U:$U,0),6)</f>
        <v>OS</v>
      </c>
      <c r="H467" s="43">
        <f>IFERROR(VLOOKUP(C467,EAN!$K:$O,5,FALSE),0)</f>
        <v>1</v>
      </c>
      <c r="I467" s="59">
        <v>0</v>
      </c>
      <c r="J467" s="107">
        <f>IFERROR(VLOOKUP(V467,ATS!$U:$V,2,FALSE),0)</f>
        <v>0</v>
      </c>
      <c r="K467" s="108" t="str">
        <f t="shared" si="234"/>
        <v>0</v>
      </c>
      <c r="L467" s="108">
        <f>IFERROR(VLOOKUP(V467,ATS!$U:$W,3,FALSE),0)</f>
        <v>0</v>
      </c>
      <c r="M467" s="108" t="str">
        <f t="shared" si="235"/>
        <v>0</v>
      </c>
      <c r="N467" s="61">
        <v>0</v>
      </c>
      <c r="O467" s="109">
        <f t="shared" si="236"/>
        <v>0</v>
      </c>
      <c r="P467" s="110">
        <f>VLOOKUP($C467,Prices!$A$3:$R$1996,MATCH('2) Order Form'!P$8,Prices!$A$2:$R$2,0),FALSE)</f>
        <v>60</v>
      </c>
      <c r="Q467" s="111">
        <f>VLOOKUP($C467,Prices!$A$3:$R$1996,MATCH('2) Order Form'!Q$8,Prices!$A$2:$R$2,0),FALSE)</f>
        <v>119</v>
      </c>
      <c r="R467" s="112">
        <f t="shared" si="237"/>
        <v>0</v>
      </c>
      <c r="S467" s="113">
        <f t="shared" si="238"/>
        <v>0</v>
      </c>
      <c r="T467" s="111">
        <f t="shared" si="239"/>
        <v>0</v>
      </c>
      <c r="U467" s="114"/>
      <c r="V467" s="115">
        <v>7048652967718</v>
      </c>
      <c r="W467" s="104"/>
      <c r="X467" s="94">
        <f t="shared" si="227"/>
        <v>0</v>
      </c>
      <c r="Y467" s="70">
        <f t="shared" ca="1" si="228"/>
        <v>0</v>
      </c>
      <c r="Z467" s="70">
        <f t="shared" ca="1" si="229"/>
        <v>91</v>
      </c>
      <c r="AA467" s="70">
        <f t="shared" ca="1" si="230"/>
        <v>0</v>
      </c>
      <c r="AB467" s="70">
        <f t="shared" ca="1" si="231"/>
        <v>1</v>
      </c>
      <c r="AC467" s="91" t="str">
        <f t="shared" si="232"/>
        <v>852153RIG Aquamarine</v>
      </c>
      <c r="AD467" s="91" t="str">
        <f t="shared" si="233"/>
        <v>852153-OS</v>
      </c>
      <c r="AE467" s="71" t="str">
        <f>INDEX(ATS!$B:$V,MATCH('2) Order Form'!$V467,ATS!$U:$U,0),7)</f>
        <v>Active</v>
      </c>
    </row>
    <row r="468" spans="1:31" ht="16.5" customHeight="1">
      <c r="A468" s="103" t="s">
        <v>2502</v>
      </c>
      <c r="B468" s="103" t="s">
        <v>78</v>
      </c>
      <c r="C468" s="103">
        <f>INDEX(ATS!$B:$V,MATCH('2) Order Form'!$V468,ATS!$U:$U,0),1)</f>
        <v>852153</v>
      </c>
      <c r="D468" s="103" t="str">
        <f>INDEX(ATS!$B:$V,MATCH('2) Order Form'!$V468,ATS!$U:$U,0),2)</f>
        <v>Connor RIG Reflect Lens</v>
      </c>
      <c r="E468" s="105" t="str">
        <f>INDEX(ATS!$B:$V,MATCH('2) Order Form'!$V468,ATS!$U:$U,0),4)</f>
        <v>180000-OS</v>
      </c>
      <c r="F468" s="105" t="str">
        <f>INDEX(ATS!$B:$V,MATCH('2) Order Form'!$V468,ATS!$U:$U,0),5)</f>
        <v>RIG Light Amethyst</v>
      </c>
      <c r="G468" s="106" t="str">
        <f>INDEX(ATS!$B:$V,MATCH('2) Order Form'!$V468,ATS!$U:$U,0),6)</f>
        <v>OS</v>
      </c>
      <c r="H468" s="43">
        <f>IFERROR(VLOOKUP(C468,EAN!$K:$O,5,FALSE),0)</f>
        <v>1</v>
      </c>
      <c r="I468" s="59">
        <v>0</v>
      </c>
      <c r="J468" s="107">
        <f>IFERROR(VLOOKUP(V468,ATS!$U:$V,2,FALSE),0)</f>
        <v>0</v>
      </c>
      <c r="K468" s="108" t="str">
        <f t="shared" si="234"/>
        <v>0</v>
      </c>
      <c r="L468" s="108">
        <f>IFERROR(VLOOKUP(V468,ATS!$U:$W,3,FALSE),0)</f>
        <v>0</v>
      </c>
      <c r="M468" s="108" t="str">
        <f t="shared" si="235"/>
        <v>0</v>
      </c>
      <c r="N468" s="61">
        <v>0</v>
      </c>
      <c r="O468" s="109">
        <f t="shared" si="236"/>
        <v>0</v>
      </c>
      <c r="P468" s="110">
        <f>VLOOKUP($C468,Prices!$A$3:$R$1996,MATCH('2) Order Form'!P$8,Prices!$A$2:$R$2,0),FALSE)</f>
        <v>60</v>
      </c>
      <c r="Q468" s="111">
        <f>VLOOKUP($C468,Prices!$A$3:$R$1996,MATCH('2) Order Form'!Q$8,Prices!$A$2:$R$2,0),FALSE)</f>
        <v>119</v>
      </c>
      <c r="R468" s="112">
        <f t="shared" si="237"/>
        <v>0</v>
      </c>
      <c r="S468" s="113">
        <f t="shared" si="238"/>
        <v>0</v>
      </c>
      <c r="T468" s="111">
        <f t="shared" si="239"/>
        <v>0</v>
      </c>
      <c r="U468" s="114"/>
      <c r="V468" s="115">
        <v>7048652967725</v>
      </c>
      <c r="W468" s="104"/>
      <c r="X468" s="94">
        <f t="shared" si="227"/>
        <v>0</v>
      </c>
      <c r="Y468" s="70">
        <f t="shared" ca="1" si="228"/>
        <v>0</v>
      </c>
      <c r="Z468" s="70">
        <f t="shared" ca="1" si="229"/>
        <v>91</v>
      </c>
      <c r="AA468" s="70">
        <f t="shared" ca="1" si="230"/>
        <v>0</v>
      </c>
      <c r="AB468" s="70">
        <f t="shared" ca="1" si="231"/>
        <v>1</v>
      </c>
      <c r="AC468" s="91" t="str">
        <f t="shared" si="232"/>
        <v>852153RIG Light Amethyst</v>
      </c>
      <c r="AD468" s="91" t="str">
        <f t="shared" si="233"/>
        <v>852153-OS</v>
      </c>
      <c r="AE468" s="71" t="str">
        <f>INDEX(ATS!$B:$V,MATCH('2) Order Form'!$V468,ATS!$U:$U,0),7)</f>
        <v>Active</v>
      </c>
    </row>
    <row r="469" spans="1:31" ht="16.5" customHeight="1">
      <c r="A469" s="103" t="s">
        <v>2502</v>
      </c>
      <c r="B469" s="103" t="s">
        <v>78</v>
      </c>
      <c r="C469" s="103">
        <f>INDEX(ATS!$B:$V,MATCH('2) Order Form'!$V469,ATS!$U:$U,0),1)</f>
        <v>852153</v>
      </c>
      <c r="D469" s="103" t="str">
        <f>INDEX(ATS!$B:$V,MATCH('2) Order Form'!$V469,ATS!$U:$U,0),2)</f>
        <v>Connor RIG Reflect Lens</v>
      </c>
      <c r="E469" s="105" t="str">
        <f>INDEX(ATS!$B:$V,MATCH('2) Order Form'!$V469,ATS!$U:$U,0),4)</f>
        <v>190000-OS</v>
      </c>
      <c r="F469" s="105" t="str">
        <f>INDEX(ATS!$B:$V,MATCH('2) Order Form'!$V469,ATS!$U:$U,0),5)</f>
        <v>RIG Malaia</v>
      </c>
      <c r="G469" s="106" t="str">
        <f>INDEX(ATS!$B:$V,MATCH('2) Order Form'!$V469,ATS!$U:$U,0),6)</f>
        <v>OS</v>
      </c>
      <c r="H469" s="43">
        <f>IFERROR(VLOOKUP(C469,EAN!$K:$O,5,FALSE),0)</f>
        <v>1</v>
      </c>
      <c r="I469" s="59">
        <v>0</v>
      </c>
      <c r="J469" s="107">
        <f>IFERROR(VLOOKUP(V469,ATS!$U:$V,2,FALSE),0)</f>
        <v>7</v>
      </c>
      <c r="K469" s="108">
        <f t="shared" si="234"/>
        <v>7</v>
      </c>
      <c r="L469" s="108">
        <f>IFERROR(VLOOKUP(V469,ATS!$U:$W,3,FALSE),0)</f>
        <v>7</v>
      </c>
      <c r="M469" s="108">
        <f t="shared" si="235"/>
        <v>7</v>
      </c>
      <c r="N469" s="61">
        <v>0</v>
      </c>
      <c r="O469" s="109">
        <f t="shared" si="236"/>
        <v>0</v>
      </c>
      <c r="P469" s="110">
        <f>VLOOKUP($C469,Prices!$A$3:$R$1996,MATCH('2) Order Form'!P$8,Prices!$A$2:$R$2,0),FALSE)</f>
        <v>60</v>
      </c>
      <c r="Q469" s="111">
        <f>VLOOKUP($C469,Prices!$A$3:$R$1996,MATCH('2) Order Form'!Q$8,Prices!$A$2:$R$2,0),FALSE)</f>
        <v>119</v>
      </c>
      <c r="R469" s="112">
        <f t="shared" si="237"/>
        <v>0</v>
      </c>
      <c r="S469" s="113">
        <f t="shared" si="238"/>
        <v>0</v>
      </c>
      <c r="T469" s="111">
        <f t="shared" si="239"/>
        <v>0</v>
      </c>
      <c r="U469" s="114"/>
      <c r="V469" s="115">
        <v>7048652967732</v>
      </c>
      <c r="W469" s="104"/>
      <c r="X469" s="94">
        <f t="shared" si="227"/>
        <v>0</v>
      </c>
      <c r="Y469" s="70">
        <f t="shared" ca="1" si="228"/>
        <v>0</v>
      </c>
      <c r="Z469" s="70">
        <f t="shared" ca="1" si="229"/>
        <v>91</v>
      </c>
      <c r="AA469" s="70">
        <f t="shared" ca="1" si="230"/>
        <v>0</v>
      </c>
      <c r="AB469" s="70">
        <f t="shared" ca="1" si="231"/>
        <v>1</v>
      </c>
      <c r="AC469" s="91" t="str">
        <f t="shared" si="232"/>
        <v>852153RIG Malaia</v>
      </c>
      <c r="AD469" s="91" t="str">
        <f t="shared" si="233"/>
        <v>852153-OS</v>
      </c>
      <c r="AE469" s="71" t="str">
        <f>INDEX(ATS!$B:$V,MATCH('2) Order Form'!$V469,ATS!$U:$U,0),7)</f>
        <v>Stock</v>
      </c>
    </row>
    <row r="470" spans="1:31" ht="16.5" customHeight="1">
      <c r="A470" s="103" t="s">
        <v>2502</v>
      </c>
      <c r="B470" s="103" t="s">
        <v>78</v>
      </c>
      <c r="C470" s="103">
        <f>INDEX(ATS!$B:$V,MATCH('2) Order Form'!$V470,ATS!$U:$U,0),1)</f>
        <v>852153</v>
      </c>
      <c r="D470" s="103" t="str">
        <f>INDEX(ATS!$B:$V,MATCH('2) Order Form'!$V470,ATS!$U:$U,0),2)</f>
        <v>Connor RIG Reflect Lens</v>
      </c>
      <c r="E470" s="105" t="str">
        <f>INDEX(ATS!$B:$V,MATCH('2) Order Form'!$V470,ATS!$U:$U,0),4)</f>
        <v>200000-OS</v>
      </c>
      <c r="F470" s="105" t="str">
        <f>INDEX(ATS!$B:$V,MATCH('2) Order Form'!$V470,ATS!$U:$U,0),5)</f>
        <v>RIG Obsidian</v>
      </c>
      <c r="G470" s="106" t="str">
        <f>INDEX(ATS!$B:$V,MATCH('2) Order Form'!$V470,ATS!$U:$U,0),6)</f>
        <v>OS</v>
      </c>
      <c r="H470" s="43">
        <f>IFERROR(VLOOKUP(C470,EAN!$K:$O,5,FALSE),0)</f>
        <v>1</v>
      </c>
      <c r="I470" s="59">
        <v>0</v>
      </c>
      <c r="J470" s="107">
        <f>IFERROR(VLOOKUP(V470,ATS!$U:$V,2,FALSE),0)</f>
        <v>0</v>
      </c>
      <c r="K470" s="108" t="str">
        <f t="shared" si="234"/>
        <v>0</v>
      </c>
      <c r="L470" s="108">
        <f>IFERROR(VLOOKUP(V470,ATS!$U:$W,3,FALSE),0)</f>
        <v>0</v>
      </c>
      <c r="M470" s="108" t="str">
        <f t="shared" si="235"/>
        <v>0</v>
      </c>
      <c r="N470" s="61">
        <v>0</v>
      </c>
      <c r="O470" s="109">
        <f t="shared" si="236"/>
        <v>0</v>
      </c>
      <c r="P470" s="110">
        <f>VLOOKUP($C470,Prices!$A$3:$R$1996,MATCH('2) Order Form'!P$8,Prices!$A$2:$R$2,0),FALSE)</f>
        <v>60</v>
      </c>
      <c r="Q470" s="111">
        <f>VLOOKUP($C470,Prices!$A$3:$R$1996,MATCH('2) Order Form'!Q$8,Prices!$A$2:$R$2,0),FALSE)</f>
        <v>119</v>
      </c>
      <c r="R470" s="112">
        <f t="shared" si="237"/>
        <v>0</v>
      </c>
      <c r="S470" s="113">
        <f t="shared" si="238"/>
        <v>0</v>
      </c>
      <c r="T470" s="111">
        <f t="shared" si="239"/>
        <v>0</v>
      </c>
      <c r="U470" s="114"/>
      <c r="V470" s="115">
        <v>7048652967749</v>
      </c>
      <c r="W470" s="104"/>
      <c r="X470" s="94">
        <f t="shared" si="227"/>
        <v>0</v>
      </c>
      <c r="Y470" s="70">
        <f t="shared" ca="1" si="228"/>
        <v>0</v>
      </c>
      <c r="Z470" s="70">
        <f t="shared" ca="1" si="229"/>
        <v>91</v>
      </c>
      <c r="AA470" s="70">
        <f t="shared" ca="1" si="230"/>
        <v>0</v>
      </c>
      <c r="AB470" s="70">
        <f t="shared" ca="1" si="231"/>
        <v>1</v>
      </c>
      <c r="AC470" s="91" t="str">
        <f t="shared" si="232"/>
        <v>852153RIG Obsidian</v>
      </c>
      <c r="AD470" s="91" t="str">
        <f t="shared" si="233"/>
        <v>852153-OS</v>
      </c>
      <c r="AE470" s="71" t="str">
        <f>INDEX(ATS!$B:$V,MATCH('2) Order Form'!$V470,ATS!$U:$U,0),7)</f>
        <v>Active</v>
      </c>
    </row>
    <row r="471" spans="1:31" ht="16.5" customHeight="1">
      <c r="A471" s="103" t="s">
        <v>2502</v>
      </c>
      <c r="B471" s="103" t="s">
        <v>78</v>
      </c>
      <c r="C471" s="103">
        <f>INDEX(ATS!$B:$V,MATCH('2) Order Form'!$V471,ATS!$U:$U,0),1)</f>
        <v>852119</v>
      </c>
      <c r="D471" s="103" t="str">
        <f>INDEX(ATS!$B:$V,MATCH('2) Order Form'!$V471,ATS!$U:$U,0),2)</f>
        <v>Clockwork RIG Reflect Lens</v>
      </c>
      <c r="E471" s="105" t="str">
        <f>INDEX(ATS!$B:$V,MATCH('2) Order Form'!$V471,ATS!$U:$U,0),4)</f>
        <v>170000-OS</v>
      </c>
      <c r="F471" s="105" t="str">
        <f>INDEX(ATS!$B:$V,MATCH('2) Order Form'!$V471,ATS!$U:$U,0),5)</f>
        <v>RIG Quartz</v>
      </c>
      <c r="G471" s="106" t="str">
        <f>INDEX(ATS!$B:$V,MATCH('2) Order Form'!$V471,ATS!$U:$U,0),6)</f>
        <v>OS</v>
      </c>
      <c r="H471" s="43">
        <f>IFERROR(VLOOKUP(C471,EAN!$K:$O,5,FALSE),0)</f>
        <v>1</v>
      </c>
      <c r="I471" s="59">
        <v>0</v>
      </c>
      <c r="J471" s="107">
        <f>IFERROR(VLOOKUP(V471,ATS!$U:$V,2,FALSE),0)</f>
        <v>12</v>
      </c>
      <c r="K471" s="108">
        <f t="shared" si="234"/>
        <v>12</v>
      </c>
      <c r="L471" s="108">
        <f>IFERROR(VLOOKUP(V471,ATS!$U:$W,3,FALSE),0)</f>
        <v>12</v>
      </c>
      <c r="M471" s="108">
        <f t="shared" si="235"/>
        <v>12</v>
      </c>
      <c r="N471" s="61">
        <v>0</v>
      </c>
      <c r="O471" s="109">
        <f t="shared" si="236"/>
        <v>0</v>
      </c>
      <c r="P471" s="110">
        <f>VLOOKUP($C471,Prices!$A$3:$R$1996,MATCH('2) Order Form'!P$8,Prices!$A$2:$R$2,0),FALSE)</f>
        <v>60</v>
      </c>
      <c r="Q471" s="111">
        <f>VLOOKUP($C471,Prices!$A$3:$R$1996,MATCH('2) Order Form'!Q$8,Prices!$A$2:$R$2,0),FALSE)</f>
        <v>119</v>
      </c>
      <c r="R471" s="112">
        <f t="shared" si="237"/>
        <v>0</v>
      </c>
      <c r="S471" s="113">
        <f t="shared" si="238"/>
        <v>0</v>
      </c>
      <c r="T471" s="111">
        <f t="shared" si="239"/>
        <v>0</v>
      </c>
      <c r="U471" s="114"/>
      <c r="V471" s="115">
        <v>7048652986511</v>
      </c>
      <c r="W471" s="104"/>
      <c r="X471" s="94">
        <f t="shared" si="227"/>
        <v>0</v>
      </c>
      <c r="Y471" s="70">
        <f t="shared" ca="1" si="228"/>
        <v>0</v>
      </c>
      <c r="Z471" s="70">
        <f t="shared" ca="1" si="229"/>
        <v>92</v>
      </c>
      <c r="AA471" s="70">
        <f t="shared" ca="1" si="230"/>
        <v>1</v>
      </c>
      <c r="AB471" s="70">
        <f t="shared" ca="1" si="231"/>
        <v>1</v>
      </c>
      <c r="AC471" s="91" t="str">
        <f t="shared" si="232"/>
        <v>852119RIG Quartz</v>
      </c>
      <c r="AD471" s="91" t="str">
        <f t="shared" si="233"/>
        <v>852119-OS</v>
      </c>
      <c r="AE471" s="71" t="str">
        <f>INDEX(ATS!$B:$V,MATCH('2) Order Form'!$V471,ATS!$U:$U,0),7)</f>
        <v>Active</v>
      </c>
    </row>
    <row r="472" spans="1:31" ht="16.5" customHeight="1">
      <c r="A472" s="103" t="s">
        <v>2502</v>
      </c>
      <c r="B472" s="103" t="s">
        <v>78</v>
      </c>
      <c r="C472" s="103">
        <f>INDEX(ATS!$B:$V,MATCH('2) Order Form'!$V472,ATS!$U:$U,0),1)</f>
        <v>852119</v>
      </c>
      <c r="D472" s="103" t="str">
        <f>INDEX(ATS!$B:$V,MATCH('2) Order Form'!$V472,ATS!$U:$U,0),2)</f>
        <v>Clockwork RIG Reflect Lens</v>
      </c>
      <c r="E472" s="105" t="str">
        <f>INDEX(ATS!$B:$V,MATCH('2) Order Form'!$V472,ATS!$U:$U,0),4)</f>
        <v>060000-OS</v>
      </c>
      <c r="F472" s="105" t="str">
        <f>INDEX(ATS!$B:$V,MATCH('2) Order Form'!$V472,ATS!$U:$U,0),5)</f>
        <v>RIG Topaz</v>
      </c>
      <c r="G472" s="106" t="str">
        <f>INDEX(ATS!$B:$V,MATCH('2) Order Form'!$V472,ATS!$U:$U,0),6)</f>
        <v>OS</v>
      </c>
      <c r="H472" s="43">
        <f>IFERROR(VLOOKUP(C472,EAN!$K:$O,5,FALSE),0)</f>
        <v>1</v>
      </c>
      <c r="I472" s="59">
        <v>0</v>
      </c>
      <c r="J472" s="107">
        <f>IFERROR(VLOOKUP(V472,ATS!$U:$V,2,FALSE),0)</f>
        <v>11</v>
      </c>
      <c r="K472" s="108">
        <f t="shared" si="221"/>
        <v>11</v>
      </c>
      <c r="L472" s="108">
        <f>IFERROR(VLOOKUP(V472,ATS!$U:$W,3,FALSE),0)</f>
        <v>11</v>
      </c>
      <c r="M472" s="108">
        <f t="shared" si="222"/>
        <v>11</v>
      </c>
      <c r="N472" s="61">
        <v>0</v>
      </c>
      <c r="O472" s="109">
        <f t="shared" si="223"/>
        <v>0</v>
      </c>
      <c r="P472" s="110">
        <f>VLOOKUP($C472,Prices!$A$3:$R$1996,MATCH('2) Order Form'!P$8,Prices!$A$2:$R$2,0),FALSE)</f>
        <v>60</v>
      </c>
      <c r="Q472" s="111">
        <f>VLOOKUP($C472,Prices!$A$3:$R$1996,MATCH('2) Order Form'!Q$8,Prices!$A$2:$R$2,0),FALSE)</f>
        <v>119</v>
      </c>
      <c r="R472" s="112">
        <f t="shared" si="224"/>
        <v>0</v>
      </c>
      <c r="S472" s="113">
        <f t="shared" si="225"/>
        <v>0</v>
      </c>
      <c r="T472" s="111">
        <f t="shared" si="226"/>
        <v>0</v>
      </c>
      <c r="U472" s="114"/>
      <c r="V472" s="115">
        <v>7048652837219</v>
      </c>
      <c r="W472" s="104"/>
      <c r="X472" s="94">
        <f t="shared" si="227"/>
        <v>0</v>
      </c>
      <c r="Y472" s="70">
        <f t="shared" ca="1" si="228"/>
        <v>0</v>
      </c>
      <c r="Z472" s="70">
        <f t="shared" ca="1" si="229"/>
        <v>92</v>
      </c>
      <c r="AA472" s="70">
        <f t="shared" ca="1" si="230"/>
        <v>0</v>
      </c>
      <c r="AB472" s="70">
        <f t="shared" ca="1" si="231"/>
        <v>1</v>
      </c>
      <c r="AC472" s="91" t="str">
        <f t="shared" si="232"/>
        <v>852119RIG Topaz</v>
      </c>
      <c r="AD472" s="91" t="str">
        <f t="shared" si="233"/>
        <v>852119-OS</v>
      </c>
      <c r="AE472" s="71" t="str">
        <f>INDEX(ATS!$B:$V,MATCH('2) Order Form'!$V472,ATS!$U:$U,0),7)</f>
        <v>Active</v>
      </c>
    </row>
    <row r="473" spans="1:31" ht="16.5" customHeight="1">
      <c r="A473" s="103" t="s">
        <v>2502</v>
      </c>
      <c r="B473" s="103" t="s">
        <v>78</v>
      </c>
      <c r="C473" s="103">
        <f>INDEX(ATS!$B:$V,MATCH('2) Order Form'!$V473,ATS!$U:$U,0),1)</f>
        <v>852119</v>
      </c>
      <c r="D473" s="103" t="str">
        <f>INDEX(ATS!$B:$V,MATCH('2) Order Form'!$V473,ATS!$U:$U,0),2)</f>
        <v>Clockwork RIG Reflect Lens</v>
      </c>
      <c r="E473" s="105" t="str">
        <f>INDEX(ATS!$B:$V,MATCH('2) Order Form'!$V473,ATS!$U:$U,0),4)</f>
        <v>070000-OS</v>
      </c>
      <c r="F473" s="105" t="str">
        <f>INDEX(ATS!$B:$V,MATCH('2) Order Form'!$V473,ATS!$U:$U,0),5)</f>
        <v>RIG Emerald</v>
      </c>
      <c r="G473" s="106" t="str">
        <f>INDEX(ATS!$B:$V,MATCH('2) Order Form'!$V473,ATS!$U:$U,0),6)</f>
        <v>OS</v>
      </c>
      <c r="H473" s="43">
        <f>IFERROR(VLOOKUP(C473,EAN!$K:$O,5,FALSE),0)</f>
        <v>1</v>
      </c>
      <c r="I473" s="59">
        <v>0</v>
      </c>
      <c r="J473" s="107">
        <f>IFERROR(VLOOKUP(V473,ATS!$U:$V,2,FALSE),0)</f>
        <v>19</v>
      </c>
      <c r="K473" s="108">
        <f t="shared" si="221"/>
        <v>19</v>
      </c>
      <c r="L473" s="108">
        <f>IFERROR(VLOOKUP(V473,ATS!$U:$W,3,FALSE),0)</f>
        <v>19</v>
      </c>
      <c r="M473" s="108">
        <f t="shared" si="222"/>
        <v>19</v>
      </c>
      <c r="N473" s="61">
        <v>0</v>
      </c>
      <c r="O473" s="109">
        <f t="shared" si="223"/>
        <v>0</v>
      </c>
      <c r="P473" s="110">
        <f>VLOOKUP($C473,Prices!$A$3:$R$1996,MATCH('2) Order Form'!P$8,Prices!$A$2:$R$2,0),FALSE)</f>
        <v>60</v>
      </c>
      <c r="Q473" s="111">
        <f>VLOOKUP($C473,Prices!$A$3:$R$1996,MATCH('2) Order Form'!Q$8,Prices!$A$2:$R$2,0),FALSE)</f>
        <v>119</v>
      </c>
      <c r="R473" s="112">
        <f t="shared" si="224"/>
        <v>0</v>
      </c>
      <c r="S473" s="113">
        <f t="shared" si="225"/>
        <v>0</v>
      </c>
      <c r="T473" s="111">
        <f t="shared" si="226"/>
        <v>0</v>
      </c>
      <c r="U473" s="114"/>
      <c r="V473" s="115">
        <v>7048652837226</v>
      </c>
      <c r="W473" s="104"/>
      <c r="X473" s="94">
        <f t="shared" si="227"/>
        <v>0</v>
      </c>
      <c r="Y473" s="70">
        <f t="shared" ca="1" si="228"/>
        <v>0</v>
      </c>
      <c r="Z473" s="70">
        <f t="shared" ca="1" si="229"/>
        <v>92</v>
      </c>
      <c r="AA473" s="70">
        <f t="shared" ca="1" si="230"/>
        <v>0</v>
      </c>
      <c r="AB473" s="70">
        <f t="shared" ca="1" si="231"/>
        <v>1</v>
      </c>
      <c r="AC473" s="91" t="str">
        <f t="shared" si="232"/>
        <v>852119RIG Emerald</v>
      </c>
      <c r="AD473" s="91" t="str">
        <f t="shared" si="233"/>
        <v>852119-OS</v>
      </c>
      <c r="AE473" s="71" t="str">
        <f>INDEX(ATS!$B:$V,MATCH('2) Order Form'!$V473,ATS!$U:$U,0),7)</f>
        <v>Stock</v>
      </c>
    </row>
    <row r="474" spans="1:31" ht="16.5" customHeight="1">
      <c r="A474" s="103" t="s">
        <v>2502</v>
      </c>
      <c r="B474" s="103" t="s">
        <v>78</v>
      </c>
      <c r="C474" s="103">
        <f>INDEX(ATS!$B:$V,MATCH('2) Order Form'!$V474,ATS!$U:$U,0),1)</f>
        <v>852119</v>
      </c>
      <c r="D474" s="103" t="str">
        <f>INDEX(ATS!$B:$V,MATCH('2) Order Form'!$V474,ATS!$U:$U,0),2)</f>
        <v>Clockwork RIG Reflect Lens</v>
      </c>
      <c r="E474" s="105" t="str">
        <f>INDEX(ATS!$B:$V,MATCH('2) Order Form'!$V474,ATS!$U:$U,0),4)</f>
        <v>150000-OS</v>
      </c>
      <c r="F474" s="105" t="str">
        <f>INDEX(ATS!$B:$V,MATCH('2) Order Form'!$V474,ATS!$U:$U,0),5)</f>
        <v>RIG Bixbite</v>
      </c>
      <c r="G474" s="106" t="str">
        <f>INDEX(ATS!$B:$V,MATCH('2) Order Form'!$V474,ATS!$U:$U,0),6)</f>
        <v>OS</v>
      </c>
      <c r="H474" s="43">
        <f>IFERROR(VLOOKUP(C474,EAN!$K:$O,5,FALSE),0)</f>
        <v>1</v>
      </c>
      <c r="I474" s="59">
        <v>0</v>
      </c>
      <c r="J474" s="107">
        <f>IFERROR(VLOOKUP(V474,ATS!$U:$V,2,FALSE),0)</f>
        <v>17</v>
      </c>
      <c r="K474" s="108">
        <f t="shared" si="221"/>
        <v>17</v>
      </c>
      <c r="L474" s="108">
        <f>IFERROR(VLOOKUP(V474,ATS!$U:$W,3,FALSE),0)</f>
        <v>17</v>
      </c>
      <c r="M474" s="108">
        <f t="shared" si="222"/>
        <v>17</v>
      </c>
      <c r="N474" s="61">
        <v>0</v>
      </c>
      <c r="O474" s="109">
        <f t="shared" si="223"/>
        <v>0</v>
      </c>
      <c r="P474" s="110">
        <f>VLOOKUP($C474,Prices!$A$3:$R$1996,MATCH('2) Order Form'!P$8,Prices!$A$2:$R$2,0),FALSE)</f>
        <v>60</v>
      </c>
      <c r="Q474" s="111">
        <f>VLOOKUP($C474,Prices!$A$3:$R$1996,MATCH('2) Order Form'!Q$8,Prices!$A$2:$R$2,0),FALSE)</f>
        <v>119</v>
      </c>
      <c r="R474" s="112">
        <f t="shared" si="224"/>
        <v>0</v>
      </c>
      <c r="S474" s="113">
        <f t="shared" si="225"/>
        <v>0</v>
      </c>
      <c r="T474" s="111">
        <f t="shared" si="226"/>
        <v>0</v>
      </c>
      <c r="U474" s="114"/>
      <c r="V474" s="115">
        <v>7048652837233</v>
      </c>
      <c r="W474" s="104"/>
      <c r="X474" s="94">
        <f t="shared" si="227"/>
        <v>0</v>
      </c>
      <c r="Y474" s="70">
        <f t="shared" ca="1" si="228"/>
        <v>0</v>
      </c>
      <c r="Z474" s="70">
        <f t="shared" ca="1" si="229"/>
        <v>92</v>
      </c>
      <c r="AA474" s="70">
        <f t="shared" ca="1" si="230"/>
        <v>0</v>
      </c>
      <c r="AB474" s="70">
        <f t="shared" ca="1" si="231"/>
        <v>1</v>
      </c>
      <c r="AC474" s="91" t="str">
        <f t="shared" si="232"/>
        <v>852119RIG Bixbite</v>
      </c>
      <c r="AD474" s="91" t="str">
        <f t="shared" si="233"/>
        <v>852119-OS</v>
      </c>
      <c r="AE474" s="71" t="str">
        <f>INDEX(ATS!$B:$V,MATCH('2) Order Form'!$V474,ATS!$U:$U,0),7)</f>
        <v>Active</v>
      </c>
    </row>
    <row r="475" spans="1:31" ht="16.5" customHeight="1">
      <c r="A475" s="103" t="s">
        <v>2502</v>
      </c>
      <c r="B475" s="103" t="s">
        <v>78</v>
      </c>
      <c r="C475" s="103">
        <f>INDEX(ATS!$B:$V,MATCH('2) Order Form'!$V475,ATS!$U:$U,0),1)</f>
        <v>852119</v>
      </c>
      <c r="D475" s="103" t="str">
        <f>INDEX(ATS!$B:$V,MATCH('2) Order Form'!$V475,ATS!$U:$U,0),2)</f>
        <v>Clockwork RIG Reflect Lens</v>
      </c>
      <c r="E475" s="105" t="str">
        <f>INDEX(ATS!$B:$V,MATCH('2) Order Form'!$V475,ATS!$U:$U,0),4)</f>
        <v>160000-OS</v>
      </c>
      <c r="F475" s="105" t="str">
        <f>INDEX(ATS!$B:$V,MATCH('2) Order Form'!$V475,ATS!$U:$U,0),5)</f>
        <v>RIG Aquamarine</v>
      </c>
      <c r="G475" s="106" t="str">
        <f>INDEX(ATS!$B:$V,MATCH('2) Order Form'!$V475,ATS!$U:$U,0),6)</f>
        <v>OS</v>
      </c>
      <c r="H475" s="43">
        <f>IFERROR(VLOOKUP(C475,EAN!$K:$O,5,FALSE),0)</f>
        <v>1</v>
      </c>
      <c r="I475" s="59">
        <v>0</v>
      </c>
      <c r="J475" s="107">
        <f>IFERROR(VLOOKUP(V475,ATS!$U:$V,2,FALSE),0)</f>
        <v>0</v>
      </c>
      <c r="K475" s="108" t="str">
        <f t="shared" si="221"/>
        <v>0</v>
      </c>
      <c r="L475" s="108">
        <f>IFERROR(VLOOKUP(V475,ATS!$U:$W,3,FALSE),0)</f>
        <v>0</v>
      </c>
      <c r="M475" s="108" t="str">
        <f t="shared" si="222"/>
        <v>0</v>
      </c>
      <c r="N475" s="61">
        <v>0</v>
      </c>
      <c r="O475" s="109">
        <f t="shared" si="223"/>
        <v>0</v>
      </c>
      <c r="P475" s="110">
        <f>VLOOKUP($C475,Prices!$A$3:$R$1996,MATCH('2) Order Form'!P$8,Prices!$A$2:$R$2,0),FALSE)</f>
        <v>60</v>
      </c>
      <c r="Q475" s="111">
        <f>VLOOKUP($C475,Prices!$A$3:$R$1996,MATCH('2) Order Form'!Q$8,Prices!$A$2:$R$2,0),FALSE)</f>
        <v>119</v>
      </c>
      <c r="R475" s="112">
        <f t="shared" si="224"/>
        <v>0</v>
      </c>
      <c r="S475" s="113">
        <f t="shared" si="225"/>
        <v>0</v>
      </c>
      <c r="T475" s="111">
        <f t="shared" si="226"/>
        <v>0</v>
      </c>
      <c r="U475" s="114"/>
      <c r="V475" s="115">
        <v>7048652837240</v>
      </c>
      <c r="W475" s="104"/>
      <c r="X475" s="94">
        <f t="shared" si="227"/>
        <v>0</v>
      </c>
      <c r="Y475" s="70">
        <f t="shared" ca="1" si="228"/>
        <v>0</v>
      </c>
      <c r="Z475" s="70">
        <f t="shared" ca="1" si="229"/>
        <v>92</v>
      </c>
      <c r="AA475" s="70">
        <f t="shared" ca="1" si="230"/>
        <v>0</v>
      </c>
      <c r="AB475" s="70">
        <f t="shared" ca="1" si="231"/>
        <v>1</v>
      </c>
      <c r="AC475" s="91" t="str">
        <f t="shared" si="232"/>
        <v>852119RIG Aquamarine</v>
      </c>
      <c r="AD475" s="91" t="str">
        <f t="shared" si="233"/>
        <v>852119-OS</v>
      </c>
      <c r="AE475" s="71" t="str">
        <f>INDEX(ATS!$B:$V,MATCH('2) Order Form'!$V475,ATS!$U:$U,0),7)</f>
        <v>Active</v>
      </c>
    </row>
    <row r="476" spans="1:31" ht="16.5" customHeight="1">
      <c r="A476" s="103" t="s">
        <v>2502</v>
      </c>
      <c r="B476" s="103" t="s">
        <v>78</v>
      </c>
      <c r="C476" s="103">
        <f>INDEX(ATS!$B:$V,MATCH('2) Order Form'!$V476,ATS!$U:$U,0),1)</f>
        <v>852119</v>
      </c>
      <c r="D476" s="103" t="str">
        <f>INDEX(ATS!$B:$V,MATCH('2) Order Form'!$V476,ATS!$U:$U,0),2)</f>
        <v>Clockwork RIG Reflect Lens</v>
      </c>
      <c r="E476" s="105" t="str">
        <f>INDEX(ATS!$B:$V,MATCH('2) Order Form'!$V476,ATS!$U:$U,0),4)</f>
        <v>180000-OS</v>
      </c>
      <c r="F476" s="105" t="str">
        <f>INDEX(ATS!$B:$V,MATCH('2) Order Form'!$V476,ATS!$U:$U,0),5)</f>
        <v>RIG Light Amethyst</v>
      </c>
      <c r="G476" s="106" t="str">
        <f>INDEX(ATS!$B:$V,MATCH('2) Order Form'!$V476,ATS!$U:$U,0),6)</f>
        <v>OS</v>
      </c>
      <c r="H476" s="43">
        <f>IFERROR(VLOOKUP(C476,EAN!$K:$O,5,FALSE),0)</f>
        <v>1</v>
      </c>
      <c r="I476" s="59">
        <v>0</v>
      </c>
      <c r="J476" s="107">
        <f>IFERROR(VLOOKUP(V476,ATS!$U:$V,2,FALSE),0)</f>
        <v>0</v>
      </c>
      <c r="K476" s="108" t="str">
        <f t="shared" si="221"/>
        <v>0</v>
      </c>
      <c r="L476" s="108">
        <f>IFERROR(VLOOKUP(V476,ATS!$U:$W,3,FALSE),0)</f>
        <v>0</v>
      </c>
      <c r="M476" s="108" t="str">
        <f t="shared" si="222"/>
        <v>0</v>
      </c>
      <c r="N476" s="61">
        <v>0</v>
      </c>
      <c r="O476" s="109">
        <f t="shared" si="223"/>
        <v>0</v>
      </c>
      <c r="P476" s="110">
        <f>VLOOKUP($C476,Prices!$A$3:$R$1996,MATCH('2) Order Form'!P$8,Prices!$A$2:$R$2,0),FALSE)</f>
        <v>60</v>
      </c>
      <c r="Q476" s="111">
        <f>VLOOKUP($C476,Prices!$A$3:$R$1996,MATCH('2) Order Form'!Q$8,Prices!$A$2:$R$2,0),FALSE)</f>
        <v>119</v>
      </c>
      <c r="R476" s="112">
        <f t="shared" si="224"/>
        <v>0</v>
      </c>
      <c r="S476" s="113">
        <f t="shared" si="225"/>
        <v>0</v>
      </c>
      <c r="T476" s="111">
        <f t="shared" si="226"/>
        <v>0</v>
      </c>
      <c r="U476" s="114"/>
      <c r="V476" s="115">
        <v>7048652967466</v>
      </c>
      <c r="W476" s="104"/>
      <c r="X476" s="94">
        <f t="shared" si="227"/>
        <v>0</v>
      </c>
      <c r="Y476" s="70">
        <f t="shared" ca="1" si="228"/>
        <v>0</v>
      </c>
      <c r="Z476" s="70">
        <f t="shared" ca="1" si="229"/>
        <v>92</v>
      </c>
      <c r="AA476" s="70">
        <f t="shared" ca="1" si="230"/>
        <v>0</v>
      </c>
      <c r="AB476" s="70">
        <f t="shared" ca="1" si="231"/>
        <v>1</v>
      </c>
      <c r="AC476" s="91" t="str">
        <f t="shared" si="232"/>
        <v>852119RIG Light Amethyst</v>
      </c>
      <c r="AD476" s="91" t="str">
        <f t="shared" si="233"/>
        <v>852119-OS</v>
      </c>
      <c r="AE476" s="71" t="str">
        <f>INDEX(ATS!$B:$V,MATCH('2) Order Form'!$V476,ATS!$U:$U,0),7)</f>
        <v>Active</v>
      </c>
    </row>
    <row r="477" spans="1:31" ht="16.5" customHeight="1">
      <c r="A477" s="103" t="s">
        <v>2502</v>
      </c>
      <c r="B477" s="103" t="s">
        <v>78</v>
      </c>
      <c r="C477" s="103">
        <f>INDEX(ATS!$B:$V,MATCH('2) Order Form'!$V477,ATS!$U:$U,0),1)</f>
        <v>852119</v>
      </c>
      <c r="D477" s="103" t="str">
        <f>INDEX(ATS!$B:$V,MATCH('2) Order Form'!$V477,ATS!$U:$U,0),2)</f>
        <v>Clockwork RIG Reflect Lens</v>
      </c>
      <c r="E477" s="105" t="str">
        <f>INDEX(ATS!$B:$V,MATCH('2) Order Form'!$V477,ATS!$U:$U,0),4)</f>
        <v>190000-OS</v>
      </c>
      <c r="F477" s="105" t="str">
        <f>INDEX(ATS!$B:$V,MATCH('2) Order Form'!$V477,ATS!$U:$U,0),5)</f>
        <v>RIG Malaia</v>
      </c>
      <c r="G477" s="106" t="str">
        <f>INDEX(ATS!$B:$V,MATCH('2) Order Form'!$V477,ATS!$U:$U,0),6)</f>
        <v>OS</v>
      </c>
      <c r="H477" s="43">
        <f>IFERROR(VLOOKUP(C477,EAN!$K:$O,5,FALSE),0)</f>
        <v>1</v>
      </c>
      <c r="I477" s="59">
        <v>0</v>
      </c>
      <c r="J477" s="107">
        <f>IFERROR(VLOOKUP(V477,ATS!$U:$V,2,FALSE),0)</f>
        <v>18</v>
      </c>
      <c r="K477" s="108">
        <f t="shared" si="221"/>
        <v>18</v>
      </c>
      <c r="L477" s="108">
        <f>IFERROR(VLOOKUP(V477,ATS!$U:$W,3,FALSE),0)</f>
        <v>18</v>
      </c>
      <c r="M477" s="108">
        <f t="shared" si="222"/>
        <v>18</v>
      </c>
      <c r="N477" s="61">
        <v>0</v>
      </c>
      <c r="O477" s="109">
        <f t="shared" si="223"/>
        <v>0</v>
      </c>
      <c r="P477" s="110">
        <f>VLOOKUP($C477,Prices!$A$3:$R$1996,MATCH('2) Order Form'!P$8,Prices!$A$2:$R$2,0),FALSE)</f>
        <v>60</v>
      </c>
      <c r="Q477" s="111">
        <f>VLOOKUP($C477,Prices!$A$3:$R$1996,MATCH('2) Order Form'!Q$8,Prices!$A$2:$R$2,0),FALSE)</f>
        <v>119</v>
      </c>
      <c r="R477" s="112">
        <f t="shared" si="224"/>
        <v>0</v>
      </c>
      <c r="S477" s="113">
        <f t="shared" si="225"/>
        <v>0</v>
      </c>
      <c r="T477" s="111">
        <f t="shared" si="226"/>
        <v>0</v>
      </c>
      <c r="U477" s="114"/>
      <c r="V477" s="115">
        <v>7048652837899</v>
      </c>
      <c r="W477" s="104"/>
      <c r="X477" s="94">
        <f t="shared" si="227"/>
        <v>0</v>
      </c>
      <c r="Y477" s="70">
        <f t="shared" ca="1" si="228"/>
        <v>0</v>
      </c>
      <c r="Z477" s="70">
        <f t="shared" ca="1" si="229"/>
        <v>92</v>
      </c>
      <c r="AA477" s="70">
        <f t="shared" ca="1" si="230"/>
        <v>0</v>
      </c>
      <c r="AB477" s="70">
        <f t="shared" ca="1" si="231"/>
        <v>1</v>
      </c>
      <c r="AC477" s="91" t="str">
        <f t="shared" si="232"/>
        <v>852119RIG Malaia</v>
      </c>
      <c r="AD477" s="91" t="str">
        <f t="shared" si="233"/>
        <v>852119-OS</v>
      </c>
      <c r="AE477" s="71" t="str">
        <f>INDEX(ATS!$B:$V,MATCH('2) Order Form'!$V477,ATS!$U:$U,0),7)</f>
        <v>Stock</v>
      </c>
    </row>
    <row r="478" spans="1:31" ht="16.5" customHeight="1">
      <c r="A478" s="103" t="s">
        <v>2502</v>
      </c>
      <c r="B478" s="103" t="s">
        <v>78</v>
      </c>
      <c r="C478" s="103">
        <f>INDEX(ATS!$B:$V,MATCH('2) Order Form'!$V478,ATS!$U:$U,0),1)</f>
        <v>852119</v>
      </c>
      <c r="D478" s="103" t="str">
        <f>INDEX(ATS!$B:$V,MATCH('2) Order Form'!$V478,ATS!$U:$U,0),2)</f>
        <v>Clockwork RIG Reflect Lens</v>
      </c>
      <c r="E478" s="105" t="str">
        <f>INDEX(ATS!$B:$V,MATCH('2) Order Form'!$V478,ATS!$U:$U,0),4)</f>
        <v>200000-OS</v>
      </c>
      <c r="F478" s="105" t="str">
        <f>INDEX(ATS!$B:$V,MATCH('2) Order Form'!$V478,ATS!$U:$U,0),5)</f>
        <v>RIG Obsidian</v>
      </c>
      <c r="G478" s="106" t="str">
        <f>INDEX(ATS!$B:$V,MATCH('2) Order Form'!$V478,ATS!$U:$U,0),6)</f>
        <v>OS</v>
      </c>
      <c r="H478" s="43">
        <f>IFERROR(VLOOKUP(C478,EAN!$K:$O,5,FALSE),0)</f>
        <v>1</v>
      </c>
      <c r="I478" s="59">
        <v>0</v>
      </c>
      <c r="J478" s="107">
        <f>IFERROR(VLOOKUP(V478,ATS!$U:$V,2,FALSE),0)</f>
        <v>0</v>
      </c>
      <c r="K478" s="108" t="str">
        <f t="shared" si="221"/>
        <v>0</v>
      </c>
      <c r="L478" s="108">
        <f>IFERROR(VLOOKUP(V478,ATS!$U:$W,3,FALSE),0)</f>
        <v>0</v>
      </c>
      <c r="M478" s="108" t="str">
        <f t="shared" si="222"/>
        <v>0</v>
      </c>
      <c r="N478" s="61">
        <v>0</v>
      </c>
      <c r="O478" s="109">
        <f t="shared" si="223"/>
        <v>0</v>
      </c>
      <c r="P478" s="110">
        <f>VLOOKUP($C478,Prices!$A$3:$R$1996,MATCH('2) Order Form'!P$8,Prices!$A$2:$R$2,0),FALSE)</f>
        <v>60</v>
      </c>
      <c r="Q478" s="111">
        <f>VLOOKUP($C478,Prices!$A$3:$R$1996,MATCH('2) Order Form'!Q$8,Prices!$A$2:$R$2,0),FALSE)</f>
        <v>119</v>
      </c>
      <c r="R478" s="112">
        <f t="shared" si="224"/>
        <v>0</v>
      </c>
      <c r="S478" s="113">
        <f t="shared" si="225"/>
        <v>0</v>
      </c>
      <c r="T478" s="111">
        <f t="shared" si="226"/>
        <v>0</v>
      </c>
      <c r="U478" s="114"/>
      <c r="V478" s="115">
        <v>7048652837257</v>
      </c>
      <c r="W478" s="104"/>
      <c r="X478" s="94">
        <f t="shared" si="227"/>
        <v>0</v>
      </c>
      <c r="Y478" s="70">
        <f t="shared" ca="1" si="228"/>
        <v>0</v>
      </c>
      <c r="Z478" s="70">
        <f t="shared" ca="1" si="229"/>
        <v>92</v>
      </c>
      <c r="AA478" s="70">
        <f t="shared" ca="1" si="230"/>
        <v>0</v>
      </c>
      <c r="AB478" s="70">
        <f t="shared" ca="1" si="231"/>
        <v>1</v>
      </c>
      <c r="AC478" s="91" t="str">
        <f t="shared" si="232"/>
        <v>852119RIG Obsidian</v>
      </c>
      <c r="AD478" s="91" t="str">
        <f t="shared" si="233"/>
        <v>852119-OS</v>
      </c>
      <c r="AE478" s="71" t="str">
        <f>INDEX(ATS!$B:$V,MATCH('2) Order Form'!$V478,ATS!$U:$U,0),7)</f>
        <v>Active</v>
      </c>
    </row>
    <row r="479" spans="1:31" ht="16.5" customHeight="1">
      <c r="A479" s="103" t="s">
        <v>2502</v>
      </c>
      <c r="B479" s="103" t="s">
        <v>78</v>
      </c>
      <c r="C479" s="103">
        <f>INDEX(ATS!$B:$V,MATCH('2) Order Form'!$V479,ATS!$U:$U,0),1)</f>
        <v>852121</v>
      </c>
      <c r="D479" s="103" t="str">
        <f>INDEX(ATS!$B:$V,MATCH('2) Order Form'!$V479,ATS!$U:$U,0),2)</f>
        <v>Clockwork Lens</v>
      </c>
      <c r="E479" s="105" t="str">
        <f>INDEX(ATS!$B:$V,MATCH('2) Order Form'!$V479,ATS!$U:$U,0),4)</f>
        <v>100000-OS</v>
      </c>
      <c r="F479" s="105" t="str">
        <f>INDEX(ATS!$B:$V,MATCH('2) Order Form'!$V479,ATS!$U:$U,0),5)</f>
        <v>Clear</v>
      </c>
      <c r="G479" s="106" t="str">
        <f>INDEX(ATS!$B:$V,MATCH('2) Order Form'!$V479,ATS!$U:$U,0),6)</f>
        <v>OS</v>
      </c>
      <c r="H479" s="43">
        <f>IFERROR(VLOOKUP(C479,EAN!$K:$O,5,FALSE),0)</f>
        <v>1</v>
      </c>
      <c r="I479" s="59">
        <v>0</v>
      </c>
      <c r="J479" s="107">
        <f>IFERROR(VLOOKUP(V479,ATS!$U:$V,2,FALSE),0)</f>
        <v>0</v>
      </c>
      <c r="K479" s="108" t="str">
        <f t="shared" si="221"/>
        <v>0</v>
      </c>
      <c r="L479" s="108">
        <f>IFERROR(VLOOKUP(V479,ATS!$U:$W,3,FALSE),0)</f>
        <v>0</v>
      </c>
      <c r="M479" s="108" t="str">
        <f t="shared" si="222"/>
        <v>0</v>
      </c>
      <c r="N479" s="61">
        <v>0</v>
      </c>
      <c r="O479" s="109">
        <f t="shared" si="223"/>
        <v>0</v>
      </c>
      <c r="P479" s="110">
        <f>VLOOKUP($C479,Prices!$A$3:$R$1996,MATCH('2) Order Form'!P$8,Prices!$A$2:$R$2,0),FALSE)</f>
        <v>40</v>
      </c>
      <c r="Q479" s="111">
        <f>VLOOKUP($C479,Prices!$A$3:$R$1996,MATCH('2) Order Form'!Q$8,Prices!$A$2:$R$2,0),FALSE)</f>
        <v>79</v>
      </c>
      <c r="R479" s="112">
        <f t="shared" si="224"/>
        <v>0</v>
      </c>
      <c r="S479" s="113">
        <f t="shared" si="225"/>
        <v>0</v>
      </c>
      <c r="T479" s="111">
        <f t="shared" si="226"/>
        <v>0</v>
      </c>
      <c r="U479" s="114"/>
      <c r="V479" s="115">
        <v>7048652837196</v>
      </c>
      <c r="W479" s="104"/>
      <c r="X479" s="94">
        <f t="shared" si="227"/>
        <v>0</v>
      </c>
      <c r="Y479" s="70">
        <f t="shared" ca="1" si="228"/>
        <v>0</v>
      </c>
      <c r="Z479" s="70">
        <f t="shared" ca="1" si="229"/>
        <v>93</v>
      </c>
      <c r="AA479" s="70">
        <f t="shared" ca="1" si="230"/>
        <v>1</v>
      </c>
      <c r="AB479" s="70">
        <f t="shared" ca="1" si="231"/>
        <v>1</v>
      </c>
      <c r="AC479" s="91" t="str">
        <f t="shared" si="232"/>
        <v>852121Clear</v>
      </c>
      <c r="AD479" s="91" t="str">
        <f t="shared" si="233"/>
        <v>852121-OS</v>
      </c>
      <c r="AE479" s="71" t="str">
        <f>INDEX(ATS!$B:$V,MATCH('2) Order Form'!$V479,ATS!$U:$U,0),7)</f>
        <v>Active</v>
      </c>
    </row>
    <row r="480" spans="1:31" ht="16.5" customHeight="1">
      <c r="A480" s="103" t="s">
        <v>2502</v>
      </c>
      <c r="B480" s="103" t="s">
        <v>78</v>
      </c>
      <c r="C480" s="103">
        <f>INDEX(ATS!$B:$V,MATCH('2) Order Form'!$V480,ATS!$U:$U,0),1)</f>
        <v>852122</v>
      </c>
      <c r="D480" s="103" t="str">
        <f>INDEX(ATS!$B:$V,MATCH('2) Order Form'!$V480,ATS!$U:$U,0),2)</f>
        <v>Clockwork MAX RIG Reflect Lens</v>
      </c>
      <c r="E480" s="105" t="str">
        <f>INDEX(ATS!$B:$V,MATCH('2) Order Form'!$V480,ATS!$U:$U,0),4)</f>
        <v>170000-OS</v>
      </c>
      <c r="F480" s="105" t="str">
        <f>INDEX(ATS!$B:$V,MATCH('2) Order Form'!$V480,ATS!$U:$U,0),5)</f>
        <v>RIG Quartz</v>
      </c>
      <c r="G480" s="106" t="str">
        <f>INDEX(ATS!$B:$V,MATCH('2) Order Form'!$V480,ATS!$U:$U,0),6)</f>
        <v>OS</v>
      </c>
      <c r="H480" s="43">
        <f>IFERROR(VLOOKUP(C480,EAN!$K:$O,5,FALSE),0)</f>
        <v>1</v>
      </c>
      <c r="I480" s="59">
        <v>0</v>
      </c>
      <c r="J480" s="107">
        <f>IFERROR(VLOOKUP(V480,ATS!$U:$V,2,FALSE),0)</f>
        <v>67</v>
      </c>
      <c r="K480" s="108" t="str">
        <f t="shared" ref="K480" si="240">IF(J480=99999,"OPEN",IF(J480&gt;50,"50+",IF(J480&lt;=0,"0",J480)))</f>
        <v>50+</v>
      </c>
      <c r="L480" s="108">
        <f>IFERROR(VLOOKUP(V480,ATS!$U:$W,3,FALSE),0)</f>
        <v>67</v>
      </c>
      <c r="M480" s="108" t="str">
        <f t="shared" ref="M480" si="241">IF(L480=99999,"OPEN",IF(L480&gt;50,"50+",IF(L480&lt;=0,"0",L480)))</f>
        <v>50+</v>
      </c>
      <c r="N480" s="61">
        <v>0</v>
      </c>
      <c r="O480" s="109">
        <f t="shared" ref="O480" si="242">IF(N480&lt;&gt;0,N480,$P$5)</f>
        <v>0</v>
      </c>
      <c r="P480" s="110">
        <f>VLOOKUP($C480,Prices!$A$3:$R$1996,MATCH('2) Order Form'!P$8,Prices!$A$2:$R$2,0),FALSE)</f>
        <v>60</v>
      </c>
      <c r="Q480" s="111">
        <f>VLOOKUP($C480,Prices!$A$3:$R$1996,MATCH('2) Order Form'!Q$8,Prices!$A$2:$R$2,0),FALSE)</f>
        <v>119</v>
      </c>
      <c r="R480" s="112">
        <f t="shared" ref="R480" si="243">I480*P480</f>
        <v>0</v>
      </c>
      <c r="S480" s="113">
        <f t="shared" ref="S480" si="244">R480*O480</f>
        <v>0</v>
      </c>
      <c r="T480" s="111">
        <f t="shared" ref="T480" si="245">R480-S480</f>
        <v>0</v>
      </c>
      <c r="U480" s="114"/>
      <c r="V480" s="115">
        <v>7048652986528</v>
      </c>
      <c r="W480" s="104"/>
      <c r="X480" s="94">
        <f t="shared" si="227"/>
        <v>0</v>
      </c>
      <c r="Y480" s="70">
        <f t="shared" ca="1" si="228"/>
        <v>0</v>
      </c>
      <c r="Z480" s="70">
        <f t="shared" ca="1" si="229"/>
        <v>94</v>
      </c>
      <c r="AA480" s="70">
        <f t="shared" ca="1" si="230"/>
        <v>1</v>
      </c>
      <c r="AB480" s="70">
        <f t="shared" ca="1" si="231"/>
        <v>1</v>
      </c>
      <c r="AC480" s="91" t="str">
        <f t="shared" si="232"/>
        <v>852122RIG Quartz</v>
      </c>
      <c r="AD480" s="91" t="str">
        <f t="shared" si="233"/>
        <v>852122-OS</v>
      </c>
      <c r="AE480" s="71" t="str">
        <f>INDEX(ATS!$B:$V,MATCH('2) Order Form'!$V480,ATS!$U:$U,0),7)</f>
        <v>Active</v>
      </c>
    </row>
    <row r="481" spans="1:31" ht="16.5" customHeight="1">
      <c r="A481" s="103" t="s">
        <v>2502</v>
      </c>
      <c r="B481" s="103" t="s">
        <v>78</v>
      </c>
      <c r="C481" s="103">
        <f>INDEX(ATS!$B:$V,MATCH('2) Order Form'!$V481,ATS!$U:$U,0),1)</f>
        <v>852122</v>
      </c>
      <c r="D481" s="103" t="str">
        <f>INDEX(ATS!$B:$V,MATCH('2) Order Form'!$V481,ATS!$U:$U,0),2)</f>
        <v>Clockwork MAX RIG Reflect Lens</v>
      </c>
      <c r="E481" s="105" t="str">
        <f>INDEX(ATS!$B:$V,MATCH('2) Order Form'!$V481,ATS!$U:$U,0),4)</f>
        <v>060000-OS</v>
      </c>
      <c r="F481" s="105" t="str">
        <f>INDEX(ATS!$B:$V,MATCH('2) Order Form'!$V481,ATS!$U:$U,0),5)</f>
        <v>RIG Topaz</v>
      </c>
      <c r="G481" s="106" t="str">
        <f>INDEX(ATS!$B:$V,MATCH('2) Order Form'!$V481,ATS!$U:$U,0),6)</f>
        <v>OS</v>
      </c>
      <c r="H481" s="43">
        <f>IFERROR(VLOOKUP(C481,EAN!$K:$O,5,FALSE),0)</f>
        <v>1</v>
      </c>
      <c r="I481" s="59">
        <v>0</v>
      </c>
      <c r="J481" s="107">
        <f>IFERROR(VLOOKUP(V481,ATS!$U:$V,2,FALSE),0)</f>
        <v>8</v>
      </c>
      <c r="K481" s="108">
        <f t="shared" si="221"/>
        <v>8</v>
      </c>
      <c r="L481" s="108">
        <f>IFERROR(VLOOKUP(V481,ATS!$U:$W,3,FALSE),0)</f>
        <v>8</v>
      </c>
      <c r="M481" s="108">
        <f t="shared" si="222"/>
        <v>8</v>
      </c>
      <c r="N481" s="61">
        <v>0</v>
      </c>
      <c r="O481" s="109">
        <f t="shared" si="223"/>
        <v>0</v>
      </c>
      <c r="P481" s="110">
        <f>VLOOKUP($C481,Prices!$A$3:$R$1996,MATCH('2) Order Form'!P$8,Prices!$A$2:$R$2,0),FALSE)</f>
        <v>60</v>
      </c>
      <c r="Q481" s="111">
        <f>VLOOKUP($C481,Prices!$A$3:$R$1996,MATCH('2) Order Form'!Q$8,Prices!$A$2:$R$2,0),FALSE)</f>
        <v>119</v>
      </c>
      <c r="R481" s="112">
        <f t="shared" si="224"/>
        <v>0</v>
      </c>
      <c r="S481" s="113">
        <f t="shared" si="225"/>
        <v>0</v>
      </c>
      <c r="T481" s="111">
        <f t="shared" si="226"/>
        <v>0</v>
      </c>
      <c r="U481" s="114"/>
      <c r="V481" s="115">
        <v>7048652837141</v>
      </c>
      <c r="W481" s="104"/>
      <c r="X481" s="94">
        <f t="shared" si="227"/>
        <v>0</v>
      </c>
      <c r="Y481" s="70">
        <f t="shared" ca="1" si="228"/>
        <v>0</v>
      </c>
      <c r="Z481" s="70">
        <f t="shared" ca="1" si="229"/>
        <v>94</v>
      </c>
      <c r="AA481" s="70">
        <f t="shared" ca="1" si="230"/>
        <v>0</v>
      </c>
      <c r="AB481" s="70">
        <f t="shared" ca="1" si="231"/>
        <v>1</v>
      </c>
      <c r="AC481" s="91" t="str">
        <f t="shared" si="232"/>
        <v>852122RIG Topaz</v>
      </c>
      <c r="AD481" s="91" t="str">
        <f t="shared" si="233"/>
        <v>852122-OS</v>
      </c>
      <c r="AE481" s="71" t="str">
        <f>INDEX(ATS!$B:$V,MATCH('2) Order Form'!$V481,ATS!$U:$U,0),7)</f>
        <v>Active</v>
      </c>
    </row>
    <row r="482" spans="1:31" ht="16.5" customHeight="1">
      <c r="A482" s="103" t="s">
        <v>2502</v>
      </c>
      <c r="B482" s="103" t="s">
        <v>78</v>
      </c>
      <c r="C482" s="103">
        <f>INDEX(ATS!$B:$V,MATCH('2) Order Form'!$V482,ATS!$U:$U,0),1)</f>
        <v>852122</v>
      </c>
      <c r="D482" s="103" t="str">
        <f>INDEX(ATS!$B:$V,MATCH('2) Order Form'!$V482,ATS!$U:$U,0),2)</f>
        <v>Clockwork MAX RIG Reflect Lens</v>
      </c>
      <c r="E482" s="105" t="str">
        <f>INDEX(ATS!$B:$V,MATCH('2) Order Form'!$V482,ATS!$U:$U,0),4)</f>
        <v>070000-OS</v>
      </c>
      <c r="F482" s="105" t="str">
        <f>INDEX(ATS!$B:$V,MATCH('2) Order Form'!$V482,ATS!$U:$U,0),5)</f>
        <v>RIG Emerald</v>
      </c>
      <c r="G482" s="106" t="str">
        <f>INDEX(ATS!$B:$V,MATCH('2) Order Form'!$V482,ATS!$U:$U,0),6)</f>
        <v>OS</v>
      </c>
      <c r="H482" s="43">
        <f>IFERROR(VLOOKUP(C482,EAN!$K:$O,5,FALSE),0)</f>
        <v>1</v>
      </c>
      <c r="I482" s="59">
        <v>0</v>
      </c>
      <c r="J482" s="107">
        <f>IFERROR(VLOOKUP(V482,ATS!$U:$V,2,FALSE),0)</f>
        <v>4</v>
      </c>
      <c r="K482" s="108">
        <f t="shared" si="221"/>
        <v>4</v>
      </c>
      <c r="L482" s="108">
        <f>IFERROR(VLOOKUP(V482,ATS!$U:$W,3,FALSE),0)</f>
        <v>4</v>
      </c>
      <c r="M482" s="108">
        <f t="shared" si="222"/>
        <v>4</v>
      </c>
      <c r="N482" s="61">
        <v>0</v>
      </c>
      <c r="O482" s="109">
        <f t="shared" si="223"/>
        <v>0</v>
      </c>
      <c r="P482" s="110">
        <f>VLOOKUP($C482,Prices!$A$3:$R$1996,MATCH('2) Order Form'!P$8,Prices!$A$2:$R$2,0),FALSE)</f>
        <v>60</v>
      </c>
      <c r="Q482" s="111">
        <f>VLOOKUP($C482,Prices!$A$3:$R$1996,MATCH('2) Order Form'!Q$8,Prices!$A$2:$R$2,0),FALSE)</f>
        <v>119</v>
      </c>
      <c r="R482" s="112">
        <f t="shared" si="224"/>
        <v>0</v>
      </c>
      <c r="S482" s="113">
        <f t="shared" si="225"/>
        <v>0</v>
      </c>
      <c r="T482" s="111">
        <f t="shared" si="226"/>
        <v>0</v>
      </c>
      <c r="U482" s="114"/>
      <c r="V482" s="115">
        <v>7048652837158</v>
      </c>
      <c r="W482" s="104"/>
      <c r="X482" s="94">
        <f t="shared" si="227"/>
        <v>0</v>
      </c>
      <c r="Y482" s="70">
        <f t="shared" ca="1" si="228"/>
        <v>0</v>
      </c>
      <c r="Z482" s="70">
        <f t="shared" ca="1" si="229"/>
        <v>94</v>
      </c>
      <c r="AA482" s="70">
        <f t="shared" ca="1" si="230"/>
        <v>0</v>
      </c>
      <c r="AB482" s="70">
        <f t="shared" ca="1" si="231"/>
        <v>1</v>
      </c>
      <c r="AC482" s="91" t="str">
        <f t="shared" si="232"/>
        <v>852122RIG Emerald</v>
      </c>
      <c r="AD482" s="91" t="str">
        <f t="shared" si="233"/>
        <v>852122-OS</v>
      </c>
      <c r="AE482" s="71" t="str">
        <f>INDEX(ATS!$B:$V,MATCH('2) Order Form'!$V482,ATS!$U:$U,0),7)</f>
        <v>Stock</v>
      </c>
    </row>
    <row r="483" spans="1:31" ht="16.5" customHeight="1">
      <c r="A483" s="103" t="s">
        <v>2502</v>
      </c>
      <c r="B483" s="103" t="s">
        <v>78</v>
      </c>
      <c r="C483" s="103">
        <f>INDEX(ATS!$B:$V,MATCH('2) Order Form'!$V483,ATS!$U:$U,0),1)</f>
        <v>852122</v>
      </c>
      <c r="D483" s="103" t="str">
        <f>INDEX(ATS!$B:$V,MATCH('2) Order Form'!$V483,ATS!$U:$U,0),2)</f>
        <v>Clockwork MAX RIG Reflect Lens</v>
      </c>
      <c r="E483" s="105" t="str">
        <f>INDEX(ATS!$B:$V,MATCH('2) Order Form'!$V483,ATS!$U:$U,0),4)</f>
        <v>150000-OS</v>
      </c>
      <c r="F483" s="105" t="str">
        <f>INDEX(ATS!$B:$V,MATCH('2) Order Form'!$V483,ATS!$U:$U,0),5)</f>
        <v>RIG Bixbite</v>
      </c>
      <c r="G483" s="106" t="str">
        <f>INDEX(ATS!$B:$V,MATCH('2) Order Form'!$V483,ATS!$U:$U,0),6)</f>
        <v>OS</v>
      </c>
      <c r="H483" s="43">
        <f>IFERROR(VLOOKUP(C483,EAN!$K:$O,5,FALSE),0)</f>
        <v>1</v>
      </c>
      <c r="I483" s="59">
        <v>0</v>
      </c>
      <c r="J483" s="107">
        <f>IFERROR(VLOOKUP(V483,ATS!$U:$V,2,FALSE),0)</f>
        <v>30</v>
      </c>
      <c r="K483" s="108">
        <f t="shared" si="221"/>
        <v>30</v>
      </c>
      <c r="L483" s="108">
        <f>IFERROR(VLOOKUP(V483,ATS!$U:$W,3,FALSE),0)</f>
        <v>30</v>
      </c>
      <c r="M483" s="108">
        <f t="shared" si="222"/>
        <v>30</v>
      </c>
      <c r="N483" s="61">
        <v>0</v>
      </c>
      <c r="O483" s="109">
        <f t="shared" si="223"/>
        <v>0</v>
      </c>
      <c r="P483" s="110">
        <f>VLOOKUP($C483,Prices!$A$3:$R$1996,MATCH('2) Order Form'!P$8,Prices!$A$2:$R$2,0),FALSE)</f>
        <v>60</v>
      </c>
      <c r="Q483" s="111">
        <f>VLOOKUP($C483,Prices!$A$3:$R$1996,MATCH('2) Order Form'!Q$8,Prices!$A$2:$R$2,0),FALSE)</f>
        <v>119</v>
      </c>
      <c r="R483" s="112">
        <f t="shared" si="224"/>
        <v>0</v>
      </c>
      <c r="S483" s="113">
        <f t="shared" si="225"/>
        <v>0</v>
      </c>
      <c r="T483" s="111">
        <f t="shared" si="226"/>
        <v>0</v>
      </c>
      <c r="U483" s="114"/>
      <c r="V483" s="115">
        <v>7048652837165</v>
      </c>
      <c r="W483" s="104"/>
      <c r="X483" s="94">
        <f t="shared" si="227"/>
        <v>0</v>
      </c>
      <c r="Y483" s="70">
        <f t="shared" ca="1" si="228"/>
        <v>0</v>
      </c>
      <c r="Z483" s="70">
        <f t="shared" ca="1" si="229"/>
        <v>94</v>
      </c>
      <c r="AA483" s="70">
        <f t="shared" ca="1" si="230"/>
        <v>0</v>
      </c>
      <c r="AB483" s="70">
        <f t="shared" ca="1" si="231"/>
        <v>1</v>
      </c>
      <c r="AC483" s="91" t="str">
        <f t="shared" si="232"/>
        <v>852122RIG Bixbite</v>
      </c>
      <c r="AD483" s="91" t="str">
        <f t="shared" si="233"/>
        <v>852122-OS</v>
      </c>
      <c r="AE483" s="71" t="str">
        <f>INDEX(ATS!$B:$V,MATCH('2) Order Form'!$V483,ATS!$U:$U,0),7)</f>
        <v>Active</v>
      </c>
    </row>
    <row r="484" spans="1:31" ht="16.5" customHeight="1">
      <c r="A484" s="103" t="s">
        <v>2502</v>
      </c>
      <c r="B484" s="103" t="s">
        <v>78</v>
      </c>
      <c r="C484" s="103">
        <f>INDEX(ATS!$B:$V,MATCH('2) Order Form'!$V484,ATS!$U:$U,0),1)</f>
        <v>852122</v>
      </c>
      <c r="D484" s="103" t="str">
        <f>INDEX(ATS!$B:$V,MATCH('2) Order Form'!$V484,ATS!$U:$U,0),2)</f>
        <v>Clockwork MAX RIG Reflect Lens</v>
      </c>
      <c r="E484" s="105" t="str">
        <f>INDEX(ATS!$B:$V,MATCH('2) Order Form'!$V484,ATS!$U:$U,0),4)</f>
        <v>160000-OS</v>
      </c>
      <c r="F484" s="105" t="str">
        <f>INDEX(ATS!$B:$V,MATCH('2) Order Form'!$V484,ATS!$U:$U,0),5)</f>
        <v>RIG Aquamarine</v>
      </c>
      <c r="G484" s="106" t="str">
        <f>INDEX(ATS!$B:$V,MATCH('2) Order Form'!$V484,ATS!$U:$U,0),6)</f>
        <v>OS</v>
      </c>
      <c r="H484" s="43">
        <f>IFERROR(VLOOKUP(C484,EAN!$K:$O,5,FALSE),0)</f>
        <v>1</v>
      </c>
      <c r="I484" s="59">
        <v>0</v>
      </c>
      <c r="J484" s="107">
        <f>IFERROR(VLOOKUP(V484,ATS!$U:$V,2,FALSE),0)</f>
        <v>1</v>
      </c>
      <c r="K484" s="108">
        <f t="shared" si="221"/>
        <v>1</v>
      </c>
      <c r="L484" s="108">
        <f>IFERROR(VLOOKUP(V484,ATS!$U:$W,3,FALSE),0)</f>
        <v>1</v>
      </c>
      <c r="M484" s="108">
        <f t="shared" si="222"/>
        <v>1</v>
      </c>
      <c r="N484" s="61">
        <v>0</v>
      </c>
      <c r="O484" s="109">
        <f t="shared" si="223"/>
        <v>0</v>
      </c>
      <c r="P484" s="110">
        <f>VLOOKUP($C484,Prices!$A$3:$R$1996,MATCH('2) Order Form'!P$8,Prices!$A$2:$R$2,0),FALSE)</f>
        <v>60</v>
      </c>
      <c r="Q484" s="111">
        <f>VLOOKUP($C484,Prices!$A$3:$R$1996,MATCH('2) Order Form'!Q$8,Prices!$A$2:$R$2,0),FALSE)</f>
        <v>119</v>
      </c>
      <c r="R484" s="112">
        <f t="shared" si="224"/>
        <v>0</v>
      </c>
      <c r="S484" s="113">
        <f t="shared" si="225"/>
        <v>0</v>
      </c>
      <c r="T484" s="111">
        <f t="shared" si="226"/>
        <v>0</v>
      </c>
      <c r="U484" s="114"/>
      <c r="V484" s="115">
        <v>7048652837172</v>
      </c>
      <c r="W484" s="104"/>
      <c r="X484" s="94">
        <f t="shared" si="227"/>
        <v>0</v>
      </c>
      <c r="Y484" s="70">
        <f t="shared" ca="1" si="228"/>
        <v>0</v>
      </c>
      <c r="Z484" s="70">
        <f t="shared" ca="1" si="229"/>
        <v>94</v>
      </c>
      <c r="AA484" s="70">
        <f t="shared" ca="1" si="230"/>
        <v>0</v>
      </c>
      <c r="AB484" s="70">
        <f t="shared" ca="1" si="231"/>
        <v>1</v>
      </c>
      <c r="AC484" s="91" t="str">
        <f t="shared" si="232"/>
        <v>852122RIG Aquamarine</v>
      </c>
      <c r="AD484" s="91" t="str">
        <f t="shared" si="233"/>
        <v>852122-OS</v>
      </c>
      <c r="AE484" s="71" t="str">
        <f>INDEX(ATS!$B:$V,MATCH('2) Order Form'!$V484,ATS!$U:$U,0),7)</f>
        <v>Active</v>
      </c>
    </row>
    <row r="485" spans="1:31" ht="16.5" customHeight="1">
      <c r="A485" s="103" t="s">
        <v>2502</v>
      </c>
      <c r="B485" s="103" t="s">
        <v>78</v>
      </c>
      <c r="C485" s="103">
        <f>INDEX(ATS!$B:$V,MATCH('2) Order Form'!$V485,ATS!$U:$U,0),1)</f>
        <v>852122</v>
      </c>
      <c r="D485" s="103" t="str">
        <f>INDEX(ATS!$B:$V,MATCH('2) Order Form'!$V485,ATS!$U:$U,0),2)</f>
        <v>Clockwork MAX RIG Reflect Lens</v>
      </c>
      <c r="E485" s="105" t="str">
        <f>INDEX(ATS!$B:$V,MATCH('2) Order Form'!$V485,ATS!$U:$U,0),4)</f>
        <v>180000-OS</v>
      </c>
      <c r="F485" s="105" t="str">
        <f>INDEX(ATS!$B:$V,MATCH('2) Order Form'!$V485,ATS!$U:$U,0),5)</f>
        <v>RIG Light Amethyst</v>
      </c>
      <c r="G485" s="106" t="str">
        <f>INDEX(ATS!$B:$V,MATCH('2) Order Form'!$V485,ATS!$U:$U,0),6)</f>
        <v>OS</v>
      </c>
      <c r="H485" s="43">
        <f>IFERROR(VLOOKUP(C485,EAN!$K:$O,5,FALSE),0)</f>
        <v>1</v>
      </c>
      <c r="I485" s="59">
        <v>0</v>
      </c>
      <c r="J485" s="107">
        <f>IFERROR(VLOOKUP(V485,ATS!$U:$V,2,FALSE),0)</f>
        <v>5</v>
      </c>
      <c r="K485" s="108">
        <f t="shared" si="221"/>
        <v>5</v>
      </c>
      <c r="L485" s="108">
        <f>IFERROR(VLOOKUP(V485,ATS!$U:$W,3,FALSE),0)</f>
        <v>5</v>
      </c>
      <c r="M485" s="108">
        <f t="shared" si="222"/>
        <v>5</v>
      </c>
      <c r="N485" s="61">
        <v>0</v>
      </c>
      <c r="O485" s="109">
        <f t="shared" si="223"/>
        <v>0</v>
      </c>
      <c r="P485" s="110">
        <f>VLOOKUP($C485,Prices!$A$3:$R$1996,MATCH('2) Order Form'!P$8,Prices!$A$2:$R$2,0),FALSE)</f>
        <v>60</v>
      </c>
      <c r="Q485" s="111">
        <f>VLOOKUP($C485,Prices!$A$3:$R$1996,MATCH('2) Order Form'!Q$8,Prices!$A$2:$R$2,0),FALSE)</f>
        <v>119</v>
      </c>
      <c r="R485" s="112">
        <f t="shared" si="224"/>
        <v>0</v>
      </c>
      <c r="S485" s="113">
        <f t="shared" si="225"/>
        <v>0</v>
      </c>
      <c r="T485" s="111">
        <f t="shared" si="226"/>
        <v>0</v>
      </c>
      <c r="U485" s="114"/>
      <c r="V485" s="115">
        <v>7048652967473</v>
      </c>
      <c r="W485" s="104"/>
      <c r="X485" s="94">
        <f t="shared" si="227"/>
        <v>0</v>
      </c>
      <c r="Y485" s="70">
        <f t="shared" ca="1" si="228"/>
        <v>0</v>
      </c>
      <c r="Z485" s="70">
        <f t="shared" ca="1" si="229"/>
        <v>94</v>
      </c>
      <c r="AA485" s="70">
        <f t="shared" ca="1" si="230"/>
        <v>0</v>
      </c>
      <c r="AB485" s="70">
        <f t="shared" ca="1" si="231"/>
        <v>1</v>
      </c>
      <c r="AC485" s="91" t="str">
        <f t="shared" si="232"/>
        <v>852122RIG Light Amethyst</v>
      </c>
      <c r="AD485" s="91" t="str">
        <f t="shared" si="233"/>
        <v>852122-OS</v>
      </c>
      <c r="AE485" s="71" t="str">
        <f>INDEX(ATS!$B:$V,MATCH('2) Order Form'!$V485,ATS!$U:$U,0),7)</f>
        <v>Active</v>
      </c>
    </row>
    <row r="486" spans="1:31" ht="16.5" customHeight="1">
      <c r="A486" s="103" t="s">
        <v>2502</v>
      </c>
      <c r="B486" s="103" t="s">
        <v>78</v>
      </c>
      <c r="C486" s="103">
        <f>INDEX(ATS!$B:$V,MATCH('2) Order Form'!$V486,ATS!$U:$U,0),1)</f>
        <v>852122</v>
      </c>
      <c r="D486" s="103" t="str">
        <f>INDEX(ATS!$B:$V,MATCH('2) Order Form'!$V486,ATS!$U:$U,0),2)</f>
        <v>Clockwork MAX RIG Reflect Lens</v>
      </c>
      <c r="E486" s="105" t="str">
        <f>INDEX(ATS!$B:$V,MATCH('2) Order Form'!$V486,ATS!$U:$U,0),4)</f>
        <v>200000-OS</v>
      </c>
      <c r="F486" s="105" t="str">
        <f>INDEX(ATS!$B:$V,MATCH('2) Order Form'!$V486,ATS!$U:$U,0),5)</f>
        <v>RIG Obsidian</v>
      </c>
      <c r="G486" s="106" t="str">
        <f>INDEX(ATS!$B:$V,MATCH('2) Order Form'!$V486,ATS!$U:$U,0),6)</f>
        <v>OS</v>
      </c>
      <c r="H486" s="43">
        <f>IFERROR(VLOOKUP(C486,EAN!$K:$O,5,FALSE),0)</f>
        <v>1</v>
      </c>
      <c r="I486" s="59">
        <v>0</v>
      </c>
      <c r="J486" s="107">
        <f>IFERROR(VLOOKUP(V486,ATS!$U:$V,2,FALSE),0)</f>
        <v>0</v>
      </c>
      <c r="K486" s="108" t="str">
        <f t="shared" si="221"/>
        <v>0</v>
      </c>
      <c r="L486" s="108">
        <f>IFERROR(VLOOKUP(V486,ATS!$U:$W,3,FALSE),0)</f>
        <v>0</v>
      </c>
      <c r="M486" s="108" t="str">
        <f t="shared" si="222"/>
        <v>0</v>
      </c>
      <c r="N486" s="61">
        <v>0</v>
      </c>
      <c r="O486" s="109">
        <f t="shared" si="223"/>
        <v>0</v>
      </c>
      <c r="P486" s="110">
        <f>VLOOKUP($C486,Prices!$A$3:$R$1996,MATCH('2) Order Form'!P$8,Prices!$A$2:$R$2,0),FALSE)</f>
        <v>60</v>
      </c>
      <c r="Q486" s="111">
        <f>VLOOKUP($C486,Prices!$A$3:$R$1996,MATCH('2) Order Form'!Q$8,Prices!$A$2:$R$2,0),FALSE)</f>
        <v>119</v>
      </c>
      <c r="R486" s="112">
        <f t="shared" si="224"/>
        <v>0</v>
      </c>
      <c r="S486" s="113">
        <f t="shared" si="225"/>
        <v>0</v>
      </c>
      <c r="T486" s="111">
        <f t="shared" si="226"/>
        <v>0</v>
      </c>
      <c r="U486" s="114"/>
      <c r="V486" s="115">
        <v>7048652837189</v>
      </c>
      <c r="W486" s="104"/>
      <c r="X486" s="94">
        <f t="shared" si="227"/>
        <v>0</v>
      </c>
      <c r="Y486" s="70">
        <f t="shared" ca="1" si="228"/>
        <v>0</v>
      </c>
      <c r="Z486" s="70">
        <f t="shared" ca="1" si="229"/>
        <v>94</v>
      </c>
      <c r="AA486" s="70">
        <f t="shared" ca="1" si="230"/>
        <v>0</v>
      </c>
      <c r="AB486" s="70">
        <f t="shared" ca="1" si="231"/>
        <v>1</v>
      </c>
      <c r="AC486" s="91" t="str">
        <f t="shared" si="232"/>
        <v>852122RIG Obsidian</v>
      </c>
      <c r="AD486" s="91" t="str">
        <f t="shared" si="233"/>
        <v>852122-OS</v>
      </c>
      <c r="AE486" s="71" t="str">
        <f>INDEX(ATS!$B:$V,MATCH('2) Order Form'!$V486,ATS!$U:$U,0),7)</f>
        <v>Active</v>
      </c>
    </row>
    <row r="487" spans="1:31" ht="16.5" customHeight="1">
      <c r="A487" s="103" t="s">
        <v>2502</v>
      </c>
      <c r="B487" s="103" t="s">
        <v>78</v>
      </c>
      <c r="C487" s="103">
        <f>INDEX(ATS!$B:$V,MATCH('2) Order Form'!$V487,ATS!$U:$U,0),1)</f>
        <v>852124</v>
      </c>
      <c r="D487" s="103" t="str">
        <f>INDEX(ATS!$B:$V,MATCH('2) Order Form'!$V487,ATS!$U:$U,0),2)</f>
        <v>Clockwork MAX Lens</v>
      </c>
      <c r="E487" s="105" t="str">
        <f>INDEX(ATS!$B:$V,MATCH('2) Order Form'!$V487,ATS!$U:$U,0),4)</f>
        <v>100000-OS</v>
      </c>
      <c r="F487" s="105" t="str">
        <f>INDEX(ATS!$B:$V,MATCH('2) Order Form'!$V487,ATS!$U:$U,0),5)</f>
        <v>Clear</v>
      </c>
      <c r="G487" s="106" t="str">
        <f>INDEX(ATS!$B:$V,MATCH('2) Order Form'!$V487,ATS!$U:$U,0),6)</f>
        <v>OS</v>
      </c>
      <c r="H487" s="43">
        <f>IFERROR(VLOOKUP(C487,EAN!$K:$O,5,FALSE),0)</f>
        <v>1</v>
      </c>
      <c r="I487" s="59">
        <v>0</v>
      </c>
      <c r="J487" s="107">
        <f>IFERROR(VLOOKUP(V487,ATS!$U:$V,2,FALSE),0)</f>
        <v>0</v>
      </c>
      <c r="K487" s="108" t="str">
        <f t="shared" si="221"/>
        <v>0</v>
      </c>
      <c r="L487" s="108">
        <f>IFERROR(VLOOKUP(V487,ATS!$U:$W,3,FALSE),0)</f>
        <v>0</v>
      </c>
      <c r="M487" s="108" t="str">
        <f t="shared" si="222"/>
        <v>0</v>
      </c>
      <c r="N487" s="61">
        <v>0</v>
      </c>
      <c r="O487" s="109">
        <f t="shared" si="223"/>
        <v>0</v>
      </c>
      <c r="P487" s="110">
        <f>VLOOKUP($C487,Prices!$A$3:$R$1996,MATCH('2) Order Form'!P$8,Prices!$A$2:$R$2,0),FALSE)</f>
        <v>40</v>
      </c>
      <c r="Q487" s="111">
        <f>VLOOKUP($C487,Prices!$A$3:$R$1996,MATCH('2) Order Form'!Q$8,Prices!$A$2:$R$2,0),FALSE)</f>
        <v>79</v>
      </c>
      <c r="R487" s="112">
        <f t="shared" si="224"/>
        <v>0</v>
      </c>
      <c r="S487" s="113">
        <f t="shared" si="225"/>
        <v>0</v>
      </c>
      <c r="T487" s="111">
        <f t="shared" si="226"/>
        <v>0</v>
      </c>
      <c r="U487" s="114"/>
      <c r="V487" s="115">
        <v>7048652837127</v>
      </c>
      <c r="W487" s="104"/>
      <c r="X487" s="94">
        <f t="shared" si="227"/>
        <v>0</v>
      </c>
      <c r="Y487" s="70">
        <f t="shared" ca="1" si="228"/>
        <v>0</v>
      </c>
      <c r="Z487" s="70">
        <f t="shared" ca="1" si="229"/>
        <v>95</v>
      </c>
      <c r="AA487" s="70">
        <f t="shared" ca="1" si="230"/>
        <v>1</v>
      </c>
      <c r="AB487" s="70">
        <f t="shared" ca="1" si="231"/>
        <v>1</v>
      </c>
      <c r="AC487" s="91" t="str">
        <f t="shared" si="232"/>
        <v>852124Clear</v>
      </c>
      <c r="AD487" s="91" t="str">
        <f t="shared" si="233"/>
        <v>852124-OS</v>
      </c>
      <c r="AE487" s="71" t="str">
        <f>INDEX(ATS!$B:$V,MATCH('2) Order Form'!$V487,ATS!$U:$U,0),7)</f>
        <v>Active</v>
      </c>
    </row>
    <row r="488" spans="1:31" ht="16.5" customHeight="1">
      <c r="A488" s="103" t="s">
        <v>2502</v>
      </c>
      <c r="B488" s="103" t="s">
        <v>78</v>
      </c>
      <c r="C488" s="103">
        <f>INDEX(ATS!$B:$V,MATCH('2) Order Form'!$V488,ATS!$U:$U,0),1)</f>
        <v>852125</v>
      </c>
      <c r="D488" s="103" t="str">
        <f>INDEX(ATS!$B:$V,MATCH('2) Order Form'!$V488,ATS!$U:$U,0),2)</f>
        <v>Boondock RIG Reflect Lens</v>
      </c>
      <c r="E488" s="105" t="str">
        <f>INDEX(ATS!$B:$V,MATCH('2) Order Form'!$V488,ATS!$U:$U,0),4)</f>
        <v>170000-OS</v>
      </c>
      <c r="F488" s="105" t="str">
        <f>INDEX(ATS!$B:$V,MATCH('2) Order Form'!$V488,ATS!$U:$U,0),5)</f>
        <v>RIG Quartz</v>
      </c>
      <c r="G488" s="106" t="str">
        <f>INDEX(ATS!$B:$V,MATCH('2) Order Form'!$V488,ATS!$U:$U,0),6)</f>
        <v>OS</v>
      </c>
      <c r="H488" s="43">
        <f>IFERROR(VLOOKUP(C488,EAN!$K:$O,5,FALSE),0)</f>
        <v>1</v>
      </c>
      <c r="I488" s="59">
        <v>0</v>
      </c>
      <c r="J488" s="107">
        <f>IFERROR(VLOOKUP(V488,ATS!$U:$V,2,FALSE),0)</f>
        <v>0</v>
      </c>
      <c r="K488" s="108" t="str">
        <f t="shared" ref="K488" si="246">IF(J488=99999,"OPEN",IF(J488&gt;50,"50+",IF(J488&lt;=0,"0",J488)))</f>
        <v>0</v>
      </c>
      <c r="L488" s="108">
        <f>IFERROR(VLOOKUP(V488,ATS!$U:$W,3,FALSE),0)</f>
        <v>0</v>
      </c>
      <c r="M488" s="108" t="str">
        <f t="shared" ref="M488" si="247">IF(L488=99999,"OPEN",IF(L488&gt;50,"50+",IF(L488&lt;=0,"0",L488)))</f>
        <v>0</v>
      </c>
      <c r="N488" s="61">
        <v>0</v>
      </c>
      <c r="O488" s="109">
        <f t="shared" ref="O488" si="248">IF(N488&lt;&gt;0,N488,$P$5)</f>
        <v>0</v>
      </c>
      <c r="P488" s="110">
        <f>VLOOKUP($C488,Prices!$A$3:$R$1996,MATCH('2) Order Form'!P$8,Prices!$A$2:$R$2,0),FALSE)</f>
        <v>50</v>
      </c>
      <c r="Q488" s="111">
        <f>VLOOKUP($C488,Prices!$A$3:$R$1996,MATCH('2) Order Form'!Q$8,Prices!$A$2:$R$2,0),FALSE)</f>
        <v>99</v>
      </c>
      <c r="R488" s="112">
        <f t="shared" ref="R488" si="249">I488*P488</f>
        <v>0</v>
      </c>
      <c r="S488" s="113">
        <f t="shared" ref="S488" si="250">R488*O488</f>
        <v>0</v>
      </c>
      <c r="T488" s="111">
        <f t="shared" ref="T488" si="251">R488-S488</f>
        <v>0</v>
      </c>
      <c r="U488" s="114"/>
      <c r="V488" s="115">
        <v>7048652986535</v>
      </c>
      <c r="W488" s="104"/>
      <c r="X488" s="94">
        <f t="shared" si="227"/>
        <v>0</v>
      </c>
      <c r="Y488" s="70">
        <f t="shared" ca="1" si="228"/>
        <v>0</v>
      </c>
      <c r="Z488" s="70">
        <f t="shared" ca="1" si="229"/>
        <v>96</v>
      </c>
      <c r="AA488" s="70">
        <f t="shared" ca="1" si="230"/>
        <v>1</v>
      </c>
      <c r="AB488" s="70">
        <f t="shared" ca="1" si="231"/>
        <v>1</v>
      </c>
      <c r="AC488" s="91" t="str">
        <f t="shared" si="232"/>
        <v>852125RIG Quartz</v>
      </c>
      <c r="AD488" s="91" t="str">
        <f t="shared" si="233"/>
        <v>852125-OS</v>
      </c>
      <c r="AE488" s="71" t="str">
        <f>INDEX(ATS!$B:$V,MATCH('2) Order Form'!$V488,ATS!$U:$U,0),7)</f>
        <v>Active</v>
      </c>
    </row>
    <row r="489" spans="1:31" ht="16.5" customHeight="1">
      <c r="A489" s="103" t="s">
        <v>2502</v>
      </c>
      <c r="B489" s="103" t="s">
        <v>78</v>
      </c>
      <c r="C489" s="103">
        <f>INDEX(ATS!$B:$V,MATCH('2) Order Form'!$V489,ATS!$U:$U,0),1)</f>
        <v>852125</v>
      </c>
      <c r="D489" s="103" t="str">
        <f>INDEX(ATS!$B:$V,MATCH('2) Order Form'!$V489,ATS!$U:$U,0),2)</f>
        <v>Boondock RIG Reflect Lens</v>
      </c>
      <c r="E489" s="105" t="str">
        <f>INDEX(ATS!$B:$V,MATCH('2) Order Form'!$V489,ATS!$U:$U,0),4)</f>
        <v>040000-OS</v>
      </c>
      <c r="F489" s="105" t="str">
        <f>INDEX(ATS!$B:$V,MATCH('2) Order Form'!$V489,ATS!$U:$U,0),5)</f>
        <v>RIG Sapphire</v>
      </c>
      <c r="G489" s="106" t="str">
        <f>INDEX(ATS!$B:$V,MATCH('2) Order Form'!$V489,ATS!$U:$U,0),6)</f>
        <v>OS</v>
      </c>
      <c r="H489" s="43">
        <f>IFERROR(VLOOKUP(C489,EAN!$K:$O,5,FALSE),0)</f>
        <v>1</v>
      </c>
      <c r="I489" s="59">
        <v>0</v>
      </c>
      <c r="J489" s="107">
        <f>IFERROR(VLOOKUP(V489,ATS!$U:$V,2,FALSE),0)</f>
        <v>21</v>
      </c>
      <c r="K489" s="108">
        <f t="shared" si="221"/>
        <v>21</v>
      </c>
      <c r="L489" s="108">
        <f>IFERROR(VLOOKUP(V489,ATS!$U:$W,3,FALSE),0)</f>
        <v>21</v>
      </c>
      <c r="M489" s="108">
        <f t="shared" si="222"/>
        <v>21</v>
      </c>
      <c r="N489" s="61">
        <v>0</v>
      </c>
      <c r="O489" s="109">
        <f t="shared" si="223"/>
        <v>0</v>
      </c>
      <c r="P489" s="110">
        <f>VLOOKUP($C489,Prices!$A$3:$R$1996,MATCH('2) Order Form'!P$8,Prices!$A$2:$R$2,0),FALSE)</f>
        <v>50</v>
      </c>
      <c r="Q489" s="111">
        <f>VLOOKUP($C489,Prices!$A$3:$R$1996,MATCH('2) Order Form'!Q$8,Prices!$A$2:$R$2,0),FALSE)</f>
        <v>99</v>
      </c>
      <c r="R489" s="112">
        <f t="shared" si="224"/>
        <v>0</v>
      </c>
      <c r="S489" s="113">
        <f t="shared" si="225"/>
        <v>0</v>
      </c>
      <c r="T489" s="111">
        <f t="shared" si="226"/>
        <v>0</v>
      </c>
      <c r="U489" s="114"/>
      <c r="V489" s="115">
        <v>7048652837066</v>
      </c>
      <c r="W489" s="104"/>
      <c r="X489" s="94">
        <f t="shared" si="227"/>
        <v>0</v>
      </c>
      <c r="Y489" s="70">
        <f t="shared" ca="1" si="228"/>
        <v>0</v>
      </c>
      <c r="Z489" s="70">
        <f t="shared" ca="1" si="229"/>
        <v>96</v>
      </c>
      <c r="AA489" s="70">
        <f t="shared" ca="1" si="230"/>
        <v>0</v>
      </c>
      <c r="AB489" s="70">
        <f t="shared" ca="1" si="231"/>
        <v>1</v>
      </c>
      <c r="AC489" s="91" t="str">
        <f t="shared" si="232"/>
        <v>852125RIG Sapphire</v>
      </c>
      <c r="AD489" s="91" t="str">
        <f t="shared" si="233"/>
        <v>852125-OS</v>
      </c>
      <c r="AE489" s="71" t="str">
        <f>INDEX(ATS!$B:$V,MATCH('2) Order Form'!$V489,ATS!$U:$U,0),7)</f>
        <v>Stock</v>
      </c>
    </row>
    <row r="490" spans="1:31" ht="16.5" customHeight="1">
      <c r="A490" s="103" t="s">
        <v>2502</v>
      </c>
      <c r="B490" s="103" t="s">
        <v>78</v>
      </c>
      <c r="C490" s="103">
        <f>INDEX(ATS!$B:$V,MATCH('2) Order Form'!$V490,ATS!$U:$U,0),1)</f>
        <v>852125</v>
      </c>
      <c r="D490" s="103" t="str">
        <f>INDEX(ATS!$B:$V,MATCH('2) Order Form'!$V490,ATS!$U:$U,0),2)</f>
        <v>Boondock RIG Reflect Lens</v>
      </c>
      <c r="E490" s="105" t="str">
        <f>INDEX(ATS!$B:$V,MATCH('2) Order Form'!$V490,ATS!$U:$U,0),4)</f>
        <v>060000-OS</v>
      </c>
      <c r="F490" s="105" t="str">
        <f>INDEX(ATS!$B:$V,MATCH('2) Order Form'!$V490,ATS!$U:$U,0),5)</f>
        <v>RIG Topaz</v>
      </c>
      <c r="G490" s="106" t="str">
        <f>INDEX(ATS!$B:$V,MATCH('2) Order Form'!$V490,ATS!$U:$U,0),6)</f>
        <v>OS</v>
      </c>
      <c r="H490" s="43">
        <f>IFERROR(VLOOKUP(C490,EAN!$K:$O,5,FALSE),0)</f>
        <v>1</v>
      </c>
      <c r="I490" s="59">
        <v>0</v>
      </c>
      <c r="J490" s="107">
        <f>IFERROR(VLOOKUP(V490,ATS!$U:$V,2,FALSE),0)</f>
        <v>0</v>
      </c>
      <c r="K490" s="108" t="str">
        <f t="shared" si="221"/>
        <v>0</v>
      </c>
      <c r="L490" s="108">
        <f>IFERROR(VLOOKUP(V490,ATS!$U:$W,3,FALSE),0)</f>
        <v>0</v>
      </c>
      <c r="M490" s="108" t="str">
        <f t="shared" si="222"/>
        <v>0</v>
      </c>
      <c r="N490" s="61">
        <v>0</v>
      </c>
      <c r="O490" s="109">
        <f t="shared" si="223"/>
        <v>0</v>
      </c>
      <c r="P490" s="110">
        <f>VLOOKUP($C490,Prices!$A$3:$R$1996,MATCH('2) Order Form'!P$8,Prices!$A$2:$R$2,0),FALSE)</f>
        <v>50</v>
      </c>
      <c r="Q490" s="111">
        <f>VLOOKUP($C490,Prices!$A$3:$R$1996,MATCH('2) Order Form'!Q$8,Prices!$A$2:$R$2,0),FALSE)</f>
        <v>99</v>
      </c>
      <c r="R490" s="112">
        <f t="shared" si="224"/>
        <v>0</v>
      </c>
      <c r="S490" s="113">
        <f t="shared" si="225"/>
        <v>0</v>
      </c>
      <c r="T490" s="111">
        <f t="shared" si="226"/>
        <v>0</v>
      </c>
      <c r="U490" s="114"/>
      <c r="V490" s="115">
        <v>7048652837073</v>
      </c>
      <c r="W490" s="104"/>
      <c r="X490" s="94">
        <f t="shared" si="227"/>
        <v>0</v>
      </c>
      <c r="Y490" s="70">
        <f t="shared" ca="1" si="228"/>
        <v>0</v>
      </c>
      <c r="Z490" s="70">
        <f t="shared" ca="1" si="229"/>
        <v>96</v>
      </c>
      <c r="AA490" s="70">
        <f t="shared" ca="1" si="230"/>
        <v>0</v>
      </c>
      <c r="AB490" s="70">
        <f t="shared" ca="1" si="231"/>
        <v>1</v>
      </c>
      <c r="AC490" s="91" t="str">
        <f t="shared" si="232"/>
        <v>852125RIG Topaz</v>
      </c>
      <c r="AD490" s="91" t="str">
        <f t="shared" si="233"/>
        <v>852125-OS</v>
      </c>
      <c r="AE490" s="71" t="str">
        <f>INDEX(ATS!$B:$V,MATCH('2) Order Form'!$V490,ATS!$U:$U,0),7)</f>
        <v>Active</v>
      </c>
    </row>
    <row r="491" spans="1:31" ht="16.5" customHeight="1">
      <c r="A491" s="103" t="s">
        <v>2502</v>
      </c>
      <c r="B491" s="103" t="s">
        <v>78</v>
      </c>
      <c r="C491" s="103">
        <f>INDEX(ATS!$B:$V,MATCH('2) Order Form'!$V491,ATS!$U:$U,0),1)</f>
        <v>852125</v>
      </c>
      <c r="D491" s="103" t="str">
        <f>INDEX(ATS!$B:$V,MATCH('2) Order Form'!$V491,ATS!$U:$U,0),2)</f>
        <v>Boondock RIG Reflect Lens</v>
      </c>
      <c r="E491" s="105" t="str">
        <f>INDEX(ATS!$B:$V,MATCH('2) Order Form'!$V491,ATS!$U:$U,0),4)</f>
        <v>070000-OS</v>
      </c>
      <c r="F491" s="105" t="str">
        <f>INDEX(ATS!$B:$V,MATCH('2) Order Form'!$V491,ATS!$U:$U,0),5)</f>
        <v>RIG Emerald</v>
      </c>
      <c r="G491" s="106" t="str">
        <f>INDEX(ATS!$B:$V,MATCH('2) Order Form'!$V491,ATS!$U:$U,0),6)</f>
        <v>OS</v>
      </c>
      <c r="H491" s="43">
        <f>IFERROR(VLOOKUP(C491,EAN!$K:$O,5,FALSE),0)</f>
        <v>1</v>
      </c>
      <c r="I491" s="59">
        <v>0</v>
      </c>
      <c r="J491" s="107">
        <f>IFERROR(VLOOKUP(V491,ATS!$U:$V,2,FALSE),0)</f>
        <v>5</v>
      </c>
      <c r="K491" s="108">
        <f t="shared" si="221"/>
        <v>5</v>
      </c>
      <c r="L491" s="108">
        <f>IFERROR(VLOOKUP(V491,ATS!$U:$W,3,FALSE),0)</f>
        <v>5</v>
      </c>
      <c r="M491" s="108">
        <f t="shared" si="222"/>
        <v>5</v>
      </c>
      <c r="N491" s="61">
        <v>0</v>
      </c>
      <c r="O491" s="109">
        <f t="shared" si="223"/>
        <v>0</v>
      </c>
      <c r="P491" s="110">
        <f>VLOOKUP($C491,Prices!$A$3:$R$1996,MATCH('2) Order Form'!P$8,Prices!$A$2:$R$2,0),FALSE)</f>
        <v>50</v>
      </c>
      <c r="Q491" s="111">
        <f>VLOOKUP($C491,Prices!$A$3:$R$1996,MATCH('2) Order Form'!Q$8,Prices!$A$2:$R$2,0),FALSE)</f>
        <v>99</v>
      </c>
      <c r="R491" s="112">
        <f t="shared" si="224"/>
        <v>0</v>
      </c>
      <c r="S491" s="113">
        <f t="shared" si="225"/>
        <v>0</v>
      </c>
      <c r="T491" s="111">
        <f t="shared" si="226"/>
        <v>0</v>
      </c>
      <c r="U491" s="114"/>
      <c r="V491" s="115">
        <v>7048652837080</v>
      </c>
      <c r="W491" s="104"/>
      <c r="X491" s="94">
        <f t="shared" si="227"/>
        <v>0</v>
      </c>
      <c r="Y491" s="70">
        <f t="shared" ca="1" si="228"/>
        <v>0</v>
      </c>
      <c r="Z491" s="70">
        <f t="shared" ca="1" si="229"/>
        <v>96</v>
      </c>
      <c r="AA491" s="70">
        <f t="shared" ca="1" si="230"/>
        <v>0</v>
      </c>
      <c r="AB491" s="70">
        <f t="shared" ca="1" si="231"/>
        <v>1</v>
      </c>
      <c r="AC491" s="91" t="str">
        <f t="shared" si="232"/>
        <v>852125RIG Emerald</v>
      </c>
      <c r="AD491" s="91" t="str">
        <f t="shared" si="233"/>
        <v>852125-OS</v>
      </c>
      <c r="AE491" s="71" t="str">
        <f>INDEX(ATS!$B:$V,MATCH('2) Order Form'!$V491,ATS!$U:$U,0),7)</f>
        <v>Stock</v>
      </c>
    </row>
    <row r="492" spans="1:31" ht="16.5" customHeight="1">
      <c r="A492" s="103" t="s">
        <v>2502</v>
      </c>
      <c r="B492" s="103" t="s">
        <v>78</v>
      </c>
      <c r="C492" s="103">
        <f>INDEX(ATS!$B:$V,MATCH('2) Order Form'!$V492,ATS!$U:$U,0),1)</f>
        <v>852125</v>
      </c>
      <c r="D492" s="103" t="str">
        <f>INDEX(ATS!$B:$V,MATCH('2) Order Form'!$V492,ATS!$U:$U,0),2)</f>
        <v>Boondock RIG Reflect Lens</v>
      </c>
      <c r="E492" s="105" t="str">
        <f>INDEX(ATS!$B:$V,MATCH('2) Order Form'!$V492,ATS!$U:$U,0),4)</f>
        <v>150000-OS</v>
      </c>
      <c r="F492" s="105" t="str">
        <f>INDEX(ATS!$B:$V,MATCH('2) Order Form'!$V492,ATS!$U:$U,0),5)</f>
        <v>RIG Bixbite</v>
      </c>
      <c r="G492" s="106" t="str">
        <f>INDEX(ATS!$B:$V,MATCH('2) Order Form'!$V492,ATS!$U:$U,0),6)</f>
        <v>OS</v>
      </c>
      <c r="H492" s="43">
        <f>IFERROR(VLOOKUP(C492,EAN!$K:$O,5,FALSE),0)</f>
        <v>1</v>
      </c>
      <c r="I492" s="59">
        <v>0</v>
      </c>
      <c r="J492" s="107">
        <f>IFERROR(VLOOKUP(V492,ATS!$U:$V,2,FALSE),0)</f>
        <v>15</v>
      </c>
      <c r="K492" s="108">
        <f t="shared" si="221"/>
        <v>15</v>
      </c>
      <c r="L492" s="108">
        <f>IFERROR(VLOOKUP(V492,ATS!$U:$W,3,FALSE),0)</f>
        <v>15</v>
      </c>
      <c r="M492" s="108">
        <f t="shared" si="222"/>
        <v>15</v>
      </c>
      <c r="N492" s="61">
        <v>0</v>
      </c>
      <c r="O492" s="109">
        <f t="shared" si="223"/>
        <v>0</v>
      </c>
      <c r="P492" s="110">
        <f>VLOOKUP($C492,Prices!$A$3:$R$1996,MATCH('2) Order Form'!P$8,Prices!$A$2:$R$2,0),FALSE)</f>
        <v>50</v>
      </c>
      <c r="Q492" s="111">
        <f>VLOOKUP($C492,Prices!$A$3:$R$1996,MATCH('2) Order Form'!Q$8,Prices!$A$2:$R$2,0),FALSE)</f>
        <v>99</v>
      </c>
      <c r="R492" s="112">
        <f t="shared" si="224"/>
        <v>0</v>
      </c>
      <c r="S492" s="113">
        <f t="shared" si="225"/>
        <v>0</v>
      </c>
      <c r="T492" s="111">
        <f t="shared" si="226"/>
        <v>0</v>
      </c>
      <c r="U492" s="114"/>
      <c r="V492" s="115">
        <v>7048652837097</v>
      </c>
      <c r="W492" s="104"/>
      <c r="X492" s="94">
        <f t="shared" si="227"/>
        <v>0</v>
      </c>
      <c r="Y492" s="70">
        <f t="shared" ca="1" si="228"/>
        <v>0</v>
      </c>
      <c r="Z492" s="70">
        <f t="shared" ca="1" si="229"/>
        <v>96</v>
      </c>
      <c r="AA492" s="70">
        <f t="shared" ca="1" si="230"/>
        <v>0</v>
      </c>
      <c r="AB492" s="70">
        <f t="shared" ca="1" si="231"/>
        <v>1</v>
      </c>
      <c r="AC492" s="91" t="str">
        <f t="shared" si="232"/>
        <v>852125RIG Bixbite</v>
      </c>
      <c r="AD492" s="91" t="str">
        <f t="shared" si="233"/>
        <v>852125-OS</v>
      </c>
      <c r="AE492" s="71" t="str">
        <f>INDEX(ATS!$B:$V,MATCH('2) Order Form'!$V492,ATS!$U:$U,0),7)</f>
        <v>Active</v>
      </c>
    </row>
    <row r="493" spans="1:31" ht="16.5" customHeight="1">
      <c r="A493" s="103" t="s">
        <v>2502</v>
      </c>
      <c r="B493" s="103" t="s">
        <v>78</v>
      </c>
      <c r="C493" s="103">
        <f>INDEX(ATS!$B:$V,MATCH('2) Order Form'!$V493,ATS!$U:$U,0),1)</f>
        <v>852125</v>
      </c>
      <c r="D493" s="103" t="str">
        <f>INDEX(ATS!$B:$V,MATCH('2) Order Form'!$V493,ATS!$U:$U,0),2)</f>
        <v>Boondock RIG Reflect Lens</v>
      </c>
      <c r="E493" s="105" t="str">
        <f>INDEX(ATS!$B:$V,MATCH('2) Order Form'!$V493,ATS!$U:$U,0),4)</f>
        <v>160000-OS</v>
      </c>
      <c r="F493" s="105" t="str">
        <f>INDEX(ATS!$B:$V,MATCH('2) Order Form'!$V493,ATS!$U:$U,0),5)</f>
        <v>RIG Aquamarine</v>
      </c>
      <c r="G493" s="106" t="str">
        <f>INDEX(ATS!$B:$V,MATCH('2) Order Form'!$V493,ATS!$U:$U,0),6)</f>
        <v>OS</v>
      </c>
      <c r="H493" s="43">
        <f>IFERROR(VLOOKUP(C493,EAN!$K:$O,5,FALSE),0)</f>
        <v>1</v>
      </c>
      <c r="I493" s="59">
        <v>0</v>
      </c>
      <c r="J493" s="107">
        <f>IFERROR(VLOOKUP(V493,ATS!$U:$V,2,FALSE),0)</f>
        <v>0</v>
      </c>
      <c r="K493" s="108" t="str">
        <f t="shared" si="221"/>
        <v>0</v>
      </c>
      <c r="L493" s="108">
        <f>IFERROR(VLOOKUP(V493,ATS!$U:$W,3,FALSE),0)</f>
        <v>0</v>
      </c>
      <c r="M493" s="108" t="str">
        <f t="shared" si="222"/>
        <v>0</v>
      </c>
      <c r="N493" s="61">
        <v>0</v>
      </c>
      <c r="O493" s="109">
        <f t="shared" si="223"/>
        <v>0</v>
      </c>
      <c r="P493" s="110">
        <f>VLOOKUP($C493,Prices!$A$3:$R$1996,MATCH('2) Order Form'!P$8,Prices!$A$2:$R$2,0),FALSE)</f>
        <v>50</v>
      </c>
      <c r="Q493" s="111">
        <f>VLOOKUP($C493,Prices!$A$3:$R$1996,MATCH('2) Order Form'!Q$8,Prices!$A$2:$R$2,0),FALSE)</f>
        <v>99</v>
      </c>
      <c r="R493" s="112">
        <f t="shared" si="224"/>
        <v>0</v>
      </c>
      <c r="S493" s="113">
        <f t="shared" si="225"/>
        <v>0</v>
      </c>
      <c r="T493" s="111">
        <f t="shared" si="226"/>
        <v>0</v>
      </c>
      <c r="U493" s="114"/>
      <c r="V493" s="115">
        <v>7048652837103</v>
      </c>
      <c r="W493" s="104"/>
      <c r="X493" s="94">
        <f t="shared" si="227"/>
        <v>0</v>
      </c>
      <c r="Y493" s="70">
        <f t="shared" ca="1" si="228"/>
        <v>0</v>
      </c>
      <c r="Z493" s="70">
        <f t="shared" ca="1" si="229"/>
        <v>96</v>
      </c>
      <c r="AA493" s="70">
        <f t="shared" ca="1" si="230"/>
        <v>0</v>
      </c>
      <c r="AB493" s="70">
        <f t="shared" ca="1" si="231"/>
        <v>1</v>
      </c>
      <c r="AC493" s="91" t="str">
        <f t="shared" si="232"/>
        <v>852125RIG Aquamarine</v>
      </c>
      <c r="AD493" s="91" t="str">
        <f t="shared" si="233"/>
        <v>852125-OS</v>
      </c>
      <c r="AE493" s="71" t="str">
        <f>INDEX(ATS!$B:$V,MATCH('2) Order Form'!$V493,ATS!$U:$U,0),7)</f>
        <v>Active</v>
      </c>
    </row>
    <row r="494" spans="1:31" ht="16.5" customHeight="1">
      <c r="A494" s="103" t="s">
        <v>2502</v>
      </c>
      <c r="B494" s="103" t="s">
        <v>78</v>
      </c>
      <c r="C494" s="103">
        <f>INDEX(ATS!$B:$V,MATCH('2) Order Form'!$V494,ATS!$U:$U,0),1)</f>
        <v>852125</v>
      </c>
      <c r="D494" s="103" t="str">
        <f>INDEX(ATS!$B:$V,MATCH('2) Order Form'!$V494,ATS!$U:$U,0),2)</f>
        <v>Boondock RIG Reflect Lens</v>
      </c>
      <c r="E494" s="105" t="str">
        <f>INDEX(ATS!$B:$V,MATCH('2) Order Form'!$V494,ATS!$U:$U,0),4)</f>
        <v>180000-OS</v>
      </c>
      <c r="F494" s="105" t="str">
        <f>INDEX(ATS!$B:$V,MATCH('2) Order Form'!$V494,ATS!$U:$U,0),5)</f>
        <v>RIG Light Amethyst</v>
      </c>
      <c r="G494" s="106" t="str">
        <f>INDEX(ATS!$B:$V,MATCH('2) Order Form'!$V494,ATS!$U:$U,0),6)</f>
        <v>OS</v>
      </c>
      <c r="H494" s="43">
        <f>IFERROR(VLOOKUP(C494,EAN!$K:$O,5,FALSE),0)</f>
        <v>1</v>
      </c>
      <c r="I494" s="59">
        <v>0</v>
      </c>
      <c r="J494" s="107">
        <f>IFERROR(VLOOKUP(V494,ATS!$U:$V,2,FALSE),0)</f>
        <v>0</v>
      </c>
      <c r="K494" s="108" t="str">
        <f t="shared" si="221"/>
        <v>0</v>
      </c>
      <c r="L494" s="108">
        <f>IFERROR(VLOOKUP(V494,ATS!$U:$W,3,FALSE),0)</f>
        <v>0</v>
      </c>
      <c r="M494" s="108" t="str">
        <f t="shared" si="222"/>
        <v>0</v>
      </c>
      <c r="N494" s="61">
        <v>0</v>
      </c>
      <c r="O494" s="109">
        <f t="shared" si="223"/>
        <v>0</v>
      </c>
      <c r="P494" s="110">
        <f>VLOOKUP($C494,Prices!$A$3:$R$1996,MATCH('2) Order Form'!P$8,Prices!$A$2:$R$2,0),FALSE)</f>
        <v>50</v>
      </c>
      <c r="Q494" s="111">
        <f>VLOOKUP($C494,Prices!$A$3:$R$1996,MATCH('2) Order Form'!Q$8,Prices!$A$2:$R$2,0),FALSE)</f>
        <v>99</v>
      </c>
      <c r="R494" s="112">
        <f t="shared" si="224"/>
        <v>0</v>
      </c>
      <c r="S494" s="113">
        <f t="shared" si="225"/>
        <v>0</v>
      </c>
      <c r="T494" s="111">
        <f t="shared" si="226"/>
        <v>0</v>
      </c>
      <c r="U494" s="114"/>
      <c r="V494" s="115">
        <v>7048652967480</v>
      </c>
      <c r="W494" s="104"/>
      <c r="X494" s="94">
        <f t="shared" si="227"/>
        <v>0</v>
      </c>
      <c r="Y494" s="70">
        <f t="shared" ca="1" si="228"/>
        <v>0</v>
      </c>
      <c r="Z494" s="70">
        <f t="shared" ca="1" si="229"/>
        <v>96</v>
      </c>
      <c r="AA494" s="70">
        <f t="shared" ca="1" si="230"/>
        <v>0</v>
      </c>
      <c r="AB494" s="70">
        <f t="shared" ca="1" si="231"/>
        <v>1</v>
      </c>
      <c r="AC494" s="91" t="str">
        <f t="shared" si="232"/>
        <v>852125RIG Light Amethyst</v>
      </c>
      <c r="AD494" s="91" t="str">
        <f t="shared" si="233"/>
        <v>852125-OS</v>
      </c>
      <c r="AE494" s="71" t="str">
        <f>INDEX(ATS!$B:$V,MATCH('2) Order Form'!$V494,ATS!$U:$U,0),7)</f>
        <v>Active</v>
      </c>
    </row>
    <row r="495" spans="1:31" ht="16.5" customHeight="1">
      <c r="A495" s="103" t="s">
        <v>2502</v>
      </c>
      <c r="B495" s="103" t="s">
        <v>78</v>
      </c>
      <c r="C495" s="103">
        <f>INDEX(ATS!$B:$V,MATCH('2) Order Form'!$V495,ATS!$U:$U,0),1)</f>
        <v>852125</v>
      </c>
      <c r="D495" s="103" t="str">
        <f>INDEX(ATS!$B:$V,MATCH('2) Order Form'!$V495,ATS!$U:$U,0),2)</f>
        <v>Boondock RIG Reflect Lens</v>
      </c>
      <c r="E495" s="105" t="str">
        <f>INDEX(ATS!$B:$V,MATCH('2) Order Form'!$V495,ATS!$U:$U,0),4)</f>
        <v>190000-OS</v>
      </c>
      <c r="F495" s="105" t="str">
        <f>INDEX(ATS!$B:$V,MATCH('2) Order Form'!$V495,ATS!$U:$U,0),5)</f>
        <v>RIG Malaia</v>
      </c>
      <c r="G495" s="106" t="str">
        <f>INDEX(ATS!$B:$V,MATCH('2) Order Form'!$V495,ATS!$U:$U,0),6)</f>
        <v>OS</v>
      </c>
      <c r="H495" s="43">
        <f>IFERROR(VLOOKUP(C495,EAN!$K:$O,5,FALSE),0)</f>
        <v>1</v>
      </c>
      <c r="I495" s="59">
        <v>0</v>
      </c>
      <c r="J495" s="107">
        <f>IFERROR(VLOOKUP(V495,ATS!$U:$V,2,FALSE),0)</f>
        <v>5</v>
      </c>
      <c r="K495" s="108">
        <f t="shared" si="221"/>
        <v>5</v>
      </c>
      <c r="L495" s="108">
        <f>IFERROR(VLOOKUP(V495,ATS!$U:$W,3,FALSE),0)</f>
        <v>5</v>
      </c>
      <c r="M495" s="108">
        <f t="shared" si="222"/>
        <v>5</v>
      </c>
      <c r="N495" s="61">
        <v>0</v>
      </c>
      <c r="O495" s="109">
        <f t="shared" si="223"/>
        <v>0</v>
      </c>
      <c r="P495" s="110">
        <f>VLOOKUP($C495,Prices!$A$3:$R$1996,MATCH('2) Order Form'!P$8,Prices!$A$2:$R$2,0),FALSE)</f>
        <v>50</v>
      </c>
      <c r="Q495" s="111">
        <f>VLOOKUP($C495,Prices!$A$3:$R$1996,MATCH('2) Order Form'!Q$8,Prices!$A$2:$R$2,0),FALSE)</f>
        <v>99</v>
      </c>
      <c r="R495" s="112">
        <f t="shared" si="224"/>
        <v>0</v>
      </c>
      <c r="S495" s="113">
        <f t="shared" si="225"/>
        <v>0</v>
      </c>
      <c r="T495" s="111">
        <f t="shared" si="226"/>
        <v>0</v>
      </c>
      <c r="U495" s="114"/>
      <c r="V495" s="115">
        <v>7048652837905</v>
      </c>
      <c r="W495" s="104"/>
      <c r="X495" s="94">
        <f t="shared" si="227"/>
        <v>0</v>
      </c>
      <c r="Y495" s="70">
        <f t="shared" ca="1" si="228"/>
        <v>0</v>
      </c>
      <c r="Z495" s="70">
        <f t="shared" ca="1" si="229"/>
        <v>96</v>
      </c>
      <c r="AA495" s="70">
        <f t="shared" ca="1" si="230"/>
        <v>0</v>
      </c>
      <c r="AB495" s="70">
        <f t="shared" ca="1" si="231"/>
        <v>1</v>
      </c>
      <c r="AC495" s="91" t="str">
        <f t="shared" si="232"/>
        <v>852125RIG Malaia</v>
      </c>
      <c r="AD495" s="91" t="str">
        <f t="shared" si="233"/>
        <v>852125-OS</v>
      </c>
      <c r="AE495" s="71" t="str">
        <f>INDEX(ATS!$B:$V,MATCH('2) Order Form'!$V495,ATS!$U:$U,0),7)</f>
        <v>Stock</v>
      </c>
    </row>
    <row r="496" spans="1:31" ht="16.5" customHeight="1">
      <c r="A496" s="103" t="s">
        <v>2502</v>
      </c>
      <c r="B496" s="103" t="s">
        <v>78</v>
      </c>
      <c r="C496" s="103">
        <f>INDEX(ATS!$B:$V,MATCH('2) Order Form'!$V496,ATS!$U:$U,0),1)</f>
        <v>852125</v>
      </c>
      <c r="D496" s="103" t="str">
        <f>INDEX(ATS!$B:$V,MATCH('2) Order Form'!$V496,ATS!$U:$U,0),2)</f>
        <v>Boondock RIG Reflect Lens</v>
      </c>
      <c r="E496" s="105" t="str">
        <f>INDEX(ATS!$B:$V,MATCH('2) Order Form'!$V496,ATS!$U:$U,0),4)</f>
        <v>200000-OS</v>
      </c>
      <c r="F496" s="105" t="str">
        <f>INDEX(ATS!$B:$V,MATCH('2) Order Form'!$V496,ATS!$U:$U,0),5)</f>
        <v>RIG Obsidian</v>
      </c>
      <c r="G496" s="106" t="str">
        <f>INDEX(ATS!$B:$V,MATCH('2) Order Form'!$V496,ATS!$U:$U,0),6)</f>
        <v>OS</v>
      </c>
      <c r="H496" s="43">
        <f>IFERROR(VLOOKUP(C496,EAN!$K:$O,5,FALSE),0)</f>
        <v>1</v>
      </c>
      <c r="I496" s="59">
        <v>0</v>
      </c>
      <c r="J496" s="107">
        <f>IFERROR(VLOOKUP(V496,ATS!$U:$V,2,FALSE),0)</f>
        <v>0</v>
      </c>
      <c r="K496" s="108" t="str">
        <f t="shared" si="221"/>
        <v>0</v>
      </c>
      <c r="L496" s="108">
        <f>IFERROR(VLOOKUP(V496,ATS!$U:$W,3,FALSE),0)</f>
        <v>0</v>
      </c>
      <c r="M496" s="108" t="str">
        <f t="shared" si="222"/>
        <v>0</v>
      </c>
      <c r="N496" s="61">
        <v>0</v>
      </c>
      <c r="O496" s="109">
        <f t="shared" si="223"/>
        <v>0</v>
      </c>
      <c r="P496" s="110">
        <f>VLOOKUP($C496,Prices!$A$3:$R$1996,MATCH('2) Order Form'!P$8,Prices!$A$2:$R$2,0),FALSE)</f>
        <v>50</v>
      </c>
      <c r="Q496" s="111">
        <f>VLOOKUP($C496,Prices!$A$3:$R$1996,MATCH('2) Order Form'!Q$8,Prices!$A$2:$R$2,0),FALSE)</f>
        <v>99</v>
      </c>
      <c r="R496" s="112">
        <f t="shared" si="224"/>
        <v>0</v>
      </c>
      <c r="S496" s="113">
        <f t="shared" si="225"/>
        <v>0</v>
      </c>
      <c r="T496" s="111">
        <f t="shared" si="226"/>
        <v>0</v>
      </c>
      <c r="U496" s="114"/>
      <c r="V496" s="115">
        <v>7048652837110</v>
      </c>
      <c r="W496" s="104"/>
      <c r="X496" s="94">
        <f t="shared" si="227"/>
        <v>0</v>
      </c>
      <c r="Y496" s="70">
        <f t="shared" ca="1" si="228"/>
        <v>0</v>
      </c>
      <c r="Z496" s="70">
        <f t="shared" ca="1" si="229"/>
        <v>96</v>
      </c>
      <c r="AA496" s="70">
        <f t="shared" ca="1" si="230"/>
        <v>0</v>
      </c>
      <c r="AB496" s="70">
        <f t="shared" ca="1" si="231"/>
        <v>1</v>
      </c>
      <c r="AC496" s="91" t="str">
        <f t="shared" si="232"/>
        <v>852125RIG Obsidian</v>
      </c>
      <c r="AD496" s="91" t="str">
        <f t="shared" si="233"/>
        <v>852125-OS</v>
      </c>
      <c r="AE496" s="71" t="str">
        <f>INDEX(ATS!$B:$V,MATCH('2) Order Form'!$V496,ATS!$U:$U,0),7)</f>
        <v>Active</v>
      </c>
    </row>
    <row r="497" spans="1:31" ht="16.5" customHeight="1">
      <c r="A497" s="103" t="s">
        <v>2502</v>
      </c>
      <c r="B497" s="103" t="s">
        <v>78</v>
      </c>
      <c r="C497" s="103">
        <f>INDEX(ATS!$B:$V,MATCH('2) Order Form'!$V497,ATS!$U:$U,0),1)</f>
        <v>852127</v>
      </c>
      <c r="D497" s="103" t="str">
        <f>INDEX(ATS!$B:$V,MATCH('2) Order Form'!$V497,ATS!$U:$U,0),2)</f>
        <v>Boondock TE Lens</v>
      </c>
      <c r="E497" s="105" t="str">
        <f>INDEX(ATS!$B:$V,MATCH('2) Order Form'!$V497,ATS!$U:$U,0),4)</f>
        <v>1000018-OS</v>
      </c>
      <c r="F497" s="105" t="str">
        <f>INDEX(ATS!$B:$V,MATCH('2) Order Form'!$V497,ATS!$U:$U,0),5)</f>
        <v>Clear//Jesper Tjäder 1</v>
      </c>
      <c r="G497" s="106" t="str">
        <f>INDEX(ATS!$B:$V,MATCH('2) Order Form'!$V497,ATS!$U:$U,0),6)</f>
        <v>OS</v>
      </c>
      <c r="H497" s="43">
        <f>IFERROR(VLOOKUP(C497,EAN!$K:$O,5,FALSE),0)</f>
        <v>1</v>
      </c>
      <c r="I497" s="59">
        <v>0</v>
      </c>
      <c r="J497" s="107">
        <f>IFERROR(VLOOKUP(V497,ATS!$U:$V,2,FALSE),0)</f>
        <v>0</v>
      </c>
      <c r="K497" s="108" t="str">
        <f t="shared" si="221"/>
        <v>0</v>
      </c>
      <c r="L497" s="108">
        <f>IFERROR(VLOOKUP(V497,ATS!$U:$W,3,FALSE),0)</f>
        <v>0</v>
      </c>
      <c r="M497" s="108" t="str">
        <f t="shared" si="222"/>
        <v>0</v>
      </c>
      <c r="N497" s="61">
        <v>0</v>
      </c>
      <c r="O497" s="109">
        <f t="shared" si="223"/>
        <v>0</v>
      </c>
      <c r="P497" s="110">
        <f>VLOOKUP($C497,Prices!$A$3:$R$1996,MATCH('2) Order Form'!P$8,Prices!$A$2:$R$2,0),FALSE)</f>
        <v>40</v>
      </c>
      <c r="Q497" s="111">
        <f>VLOOKUP($C497,Prices!$A$3:$R$1996,MATCH('2) Order Form'!Q$8,Prices!$A$2:$R$2,0),FALSE)</f>
        <v>79</v>
      </c>
      <c r="R497" s="112">
        <f t="shared" si="224"/>
        <v>0</v>
      </c>
      <c r="S497" s="113">
        <f t="shared" si="225"/>
        <v>0</v>
      </c>
      <c r="T497" s="111">
        <f t="shared" si="226"/>
        <v>0</v>
      </c>
      <c r="U497" s="114"/>
      <c r="V497" s="115">
        <v>7048652837912</v>
      </c>
      <c r="W497" s="104"/>
      <c r="X497" s="94">
        <f t="shared" si="227"/>
        <v>0</v>
      </c>
      <c r="Y497" s="70">
        <f t="shared" ca="1" si="228"/>
        <v>0</v>
      </c>
      <c r="Z497" s="70">
        <f t="shared" ca="1" si="229"/>
        <v>97</v>
      </c>
      <c r="AA497" s="70">
        <f t="shared" ca="1" si="230"/>
        <v>1</v>
      </c>
      <c r="AB497" s="70">
        <f t="shared" ca="1" si="231"/>
        <v>1</v>
      </c>
      <c r="AC497" s="91" t="str">
        <f t="shared" si="232"/>
        <v>852127Clear//Jesper Tjäder 1</v>
      </c>
      <c r="AD497" s="91" t="str">
        <f t="shared" si="233"/>
        <v>852127-OS</v>
      </c>
      <c r="AE497" s="71" t="str">
        <f>INDEX(ATS!$B:$V,MATCH('2) Order Form'!$V497,ATS!$U:$U,0),7)</f>
        <v>Active</v>
      </c>
    </row>
    <row r="498" spans="1:31" ht="16.5" customHeight="1">
      <c r="A498" s="103" t="s">
        <v>2502</v>
      </c>
      <c r="B498" s="103" t="s">
        <v>78</v>
      </c>
      <c r="C498" s="103">
        <f>INDEX(ATS!$B:$V,MATCH('2) Order Form'!$V498,ATS!$U:$U,0),1)</f>
        <v>852093</v>
      </c>
      <c r="D498" s="103" t="str">
        <f>INDEX(ATS!$B:$V,MATCH('2) Order Form'!$V498,ATS!$U:$U,0),2)</f>
        <v>Durden RIG Reflect Lens</v>
      </c>
      <c r="E498" s="105" t="str">
        <f>INDEX(ATS!$B:$V,MATCH('2) Order Form'!$V498,ATS!$U:$U,0),4)</f>
        <v>170000-OS</v>
      </c>
      <c r="F498" s="105" t="str">
        <f>INDEX(ATS!$B:$V,MATCH('2) Order Form'!$V498,ATS!$U:$U,0),5)</f>
        <v>RIG Quartz</v>
      </c>
      <c r="G498" s="106" t="str">
        <f>INDEX(ATS!$B:$V,MATCH('2) Order Form'!$V498,ATS!$U:$U,0),6)</f>
        <v>OS</v>
      </c>
      <c r="H498" s="43">
        <f>IFERROR(VLOOKUP(C498,EAN!$K:$O,5,FALSE),0)</f>
        <v>1</v>
      </c>
      <c r="I498" s="59">
        <v>0</v>
      </c>
      <c r="J498" s="107">
        <f>IFERROR(VLOOKUP(V498,ATS!$U:$V,2,FALSE),0)</f>
        <v>4</v>
      </c>
      <c r="K498" s="108">
        <f t="shared" si="221"/>
        <v>4</v>
      </c>
      <c r="L498" s="108">
        <f>IFERROR(VLOOKUP(V498,ATS!$U:$W,3,FALSE),0)</f>
        <v>4</v>
      </c>
      <c r="M498" s="108">
        <f t="shared" si="222"/>
        <v>4</v>
      </c>
      <c r="N498" s="61">
        <v>0</v>
      </c>
      <c r="O498" s="109">
        <f t="shared" si="223"/>
        <v>0</v>
      </c>
      <c r="P498" s="110">
        <f>VLOOKUP($C498,Prices!$A$3:$R$1996,MATCH('2) Order Form'!P$8,Prices!$A$2:$R$2,0),FALSE)</f>
        <v>45</v>
      </c>
      <c r="Q498" s="111">
        <f>VLOOKUP($C498,Prices!$A$3:$R$1996,MATCH('2) Order Form'!Q$8,Prices!$A$2:$R$2,0),FALSE)</f>
        <v>89</v>
      </c>
      <c r="R498" s="112">
        <f t="shared" si="224"/>
        <v>0</v>
      </c>
      <c r="S498" s="113">
        <f t="shared" si="225"/>
        <v>0</v>
      </c>
      <c r="T498" s="111">
        <f t="shared" si="226"/>
        <v>0</v>
      </c>
      <c r="U498" s="114"/>
      <c r="V498" s="115">
        <v>7048652986542</v>
      </c>
      <c r="W498" s="104"/>
      <c r="X498" s="94">
        <f t="shared" si="227"/>
        <v>0</v>
      </c>
      <c r="Y498" s="70">
        <f t="shared" ca="1" si="228"/>
        <v>0</v>
      </c>
      <c r="Z498" s="70">
        <f t="shared" ca="1" si="229"/>
        <v>98</v>
      </c>
      <c r="AA498" s="70">
        <f t="shared" ca="1" si="230"/>
        <v>1</v>
      </c>
      <c r="AB498" s="70">
        <f t="shared" ca="1" si="231"/>
        <v>1</v>
      </c>
      <c r="AC498" s="91" t="str">
        <f t="shared" si="232"/>
        <v>852093RIG Quartz</v>
      </c>
      <c r="AD498" s="91" t="str">
        <f t="shared" si="233"/>
        <v>852093-OS</v>
      </c>
      <c r="AE498" s="71" t="str">
        <f>INDEX(ATS!$B:$V,MATCH('2) Order Form'!$V498,ATS!$U:$U,0),7)</f>
        <v>Active</v>
      </c>
    </row>
    <row r="499" spans="1:31" ht="16.5" customHeight="1">
      <c r="A499" s="103" t="s">
        <v>2502</v>
      </c>
      <c r="B499" s="103" t="s">
        <v>78</v>
      </c>
      <c r="C499" s="103">
        <f>INDEX(ATS!$B:$V,MATCH('2) Order Form'!$V499,ATS!$U:$U,0),1)</f>
        <v>852093</v>
      </c>
      <c r="D499" s="103" t="str">
        <f>INDEX(ATS!$B:$V,MATCH('2) Order Form'!$V499,ATS!$U:$U,0),2)</f>
        <v>Durden RIG Reflect Lens</v>
      </c>
      <c r="E499" s="105" t="str">
        <f>INDEX(ATS!$B:$V,MATCH('2) Order Form'!$V499,ATS!$U:$U,0),4)</f>
        <v>060000-OS</v>
      </c>
      <c r="F499" s="105" t="str">
        <f>INDEX(ATS!$B:$V,MATCH('2) Order Form'!$V499,ATS!$U:$U,0),5)</f>
        <v>RIG Topaz</v>
      </c>
      <c r="G499" s="106" t="str">
        <f>INDEX(ATS!$B:$V,MATCH('2) Order Form'!$V499,ATS!$U:$U,0),6)</f>
        <v>OS</v>
      </c>
      <c r="H499" s="43">
        <f>IFERROR(VLOOKUP(C499,EAN!$K:$O,5,FALSE),0)</f>
        <v>1</v>
      </c>
      <c r="I499" s="59">
        <v>0</v>
      </c>
      <c r="J499" s="107">
        <f>IFERROR(VLOOKUP(V499,ATS!$U:$V,2,FALSE),0)</f>
        <v>4</v>
      </c>
      <c r="K499" s="108">
        <f t="shared" ref="K499:K531" si="252">IF(J499=99999,"OPEN",IF(J499&gt;50,"50+",IF(J499&lt;=0,"0",J499)))</f>
        <v>4</v>
      </c>
      <c r="L499" s="108">
        <f>IFERROR(VLOOKUP(V499,ATS!$U:$W,3,FALSE),0)</f>
        <v>4</v>
      </c>
      <c r="M499" s="108">
        <f t="shared" ref="M499:M531" si="253">IF(L499=99999,"OPEN",IF(L499&gt;50,"50+",IF(L499&lt;=0,"0",L499)))</f>
        <v>4</v>
      </c>
      <c r="N499" s="61">
        <v>0</v>
      </c>
      <c r="O499" s="109">
        <f t="shared" ref="O499:O531" si="254">IF(N499&lt;&gt;0,N499,$P$5)</f>
        <v>0</v>
      </c>
      <c r="P499" s="110">
        <f>VLOOKUP($C499,Prices!$A$3:$R$1996,MATCH('2) Order Form'!P$8,Prices!$A$2:$R$2,0),FALSE)</f>
        <v>45</v>
      </c>
      <c r="Q499" s="111">
        <f>VLOOKUP($C499,Prices!$A$3:$R$1996,MATCH('2) Order Form'!Q$8,Prices!$A$2:$R$2,0),FALSE)</f>
        <v>89</v>
      </c>
      <c r="R499" s="112">
        <f t="shared" ref="R499:R531" si="255">I499*P499</f>
        <v>0</v>
      </c>
      <c r="S499" s="113">
        <f t="shared" ref="S499:S531" si="256">R499*O499</f>
        <v>0</v>
      </c>
      <c r="T499" s="111">
        <f t="shared" ref="T499:T531" si="257">R499-S499</f>
        <v>0</v>
      </c>
      <c r="U499" s="114"/>
      <c r="V499" s="115">
        <v>7048652833662</v>
      </c>
      <c r="W499" s="104"/>
      <c r="X499" s="94">
        <f t="shared" si="227"/>
        <v>0</v>
      </c>
      <c r="Y499" s="70">
        <f t="shared" ca="1" si="228"/>
        <v>0</v>
      </c>
      <c r="Z499" s="70">
        <f t="shared" ca="1" si="229"/>
        <v>98</v>
      </c>
      <c r="AA499" s="70">
        <f t="shared" ca="1" si="230"/>
        <v>0</v>
      </c>
      <c r="AB499" s="70">
        <f t="shared" ca="1" si="231"/>
        <v>1</v>
      </c>
      <c r="AC499" s="91" t="str">
        <f t="shared" si="232"/>
        <v>852093RIG Topaz</v>
      </c>
      <c r="AD499" s="91" t="str">
        <f t="shared" si="233"/>
        <v>852093-OS</v>
      </c>
      <c r="AE499" s="71" t="str">
        <f>INDEX(ATS!$B:$V,MATCH('2) Order Form'!$V499,ATS!$U:$U,0),7)</f>
        <v>Active</v>
      </c>
    </row>
    <row r="500" spans="1:31" ht="16.5" customHeight="1">
      <c r="A500" s="103" t="s">
        <v>2502</v>
      </c>
      <c r="B500" s="103" t="s">
        <v>78</v>
      </c>
      <c r="C500" s="103">
        <f>INDEX(ATS!$B:$V,MATCH('2) Order Form'!$V500,ATS!$U:$U,0),1)</f>
        <v>852093</v>
      </c>
      <c r="D500" s="103" t="str">
        <f>INDEX(ATS!$B:$V,MATCH('2) Order Form'!$V500,ATS!$U:$U,0),2)</f>
        <v>Durden RIG Reflect Lens</v>
      </c>
      <c r="E500" s="105" t="str">
        <f>INDEX(ATS!$B:$V,MATCH('2) Order Form'!$V500,ATS!$U:$U,0),4)</f>
        <v>070000-OS</v>
      </c>
      <c r="F500" s="105" t="str">
        <f>INDEX(ATS!$B:$V,MATCH('2) Order Form'!$V500,ATS!$U:$U,0),5)</f>
        <v>RIG Emerald</v>
      </c>
      <c r="G500" s="106" t="str">
        <f>INDEX(ATS!$B:$V,MATCH('2) Order Form'!$V500,ATS!$U:$U,0),6)</f>
        <v>OS</v>
      </c>
      <c r="H500" s="43">
        <f>IFERROR(VLOOKUP(C500,EAN!$K:$O,5,FALSE),0)</f>
        <v>1</v>
      </c>
      <c r="I500" s="59">
        <v>0</v>
      </c>
      <c r="J500" s="107">
        <f>IFERROR(VLOOKUP(V500,ATS!$U:$V,2,FALSE),0)</f>
        <v>9</v>
      </c>
      <c r="K500" s="108">
        <f t="shared" si="252"/>
        <v>9</v>
      </c>
      <c r="L500" s="108">
        <f>IFERROR(VLOOKUP(V500,ATS!$U:$W,3,FALSE),0)</f>
        <v>9</v>
      </c>
      <c r="M500" s="108">
        <f t="shared" si="253"/>
        <v>9</v>
      </c>
      <c r="N500" s="61">
        <v>0</v>
      </c>
      <c r="O500" s="109">
        <f t="shared" si="254"/>
        <v>0</v>
      </c>
      <c r="P500" s="110">
        <f>VLOOKUP($C500,Prices!$A$3:$R$1996,MATCH('2) Order Form'!P$8,Prices!$A$2:$R$2,0),FALSE)</f>
        <v>45</v>
      </c>
      <c r="Q500" s="111">
        <f>VLOOKUP($C500,Prices!$A$3:$R$1996,MATCH('2) Order Form'!Q$8,Prices!$A$2:$R$2,0),FALSE)</f>
        <v>89</v>
      </c>
      <c r="R500" s="112">
        <f t="shared" si="255"/>
        <v>0</v>
      </c>
      <c r="S500" s="113">
        <f t="shared" si="256"/>
        <v>0</v>
      </c>
      <c r="T500" s="111">
        <f t="shared" si="257"/>
        <v>0</v>
      </c>
      <c r="U500" s="114"/>
      <c r="V500" s="115">
        <v>7048652967237</v>
      </c>
      <c r="W500" s="104"/>
      <c r="X500" s="94">
        <f t="shared" si="227"/>
        <v>0</v>
      </c>
      <c r="Y500" s="70">
        <f t="shared" ca="1" si="228"/>
        <v>0</v>
      </c>
      <c r="Z500" s="70">
        <f t="shared" ca="1" si="229"/>
        <v>98</v>
      </c>
      <c r="AA500" s="70">
        <f t="shared" ca="1" si="230"/>
        <v>0</v>
      </c>
      <c r="AB500" s="70">
        <f t="shared" ca="1" si="231"/>
        <v>1</v>
      </c>
      <c r="AC500" s="91" t="str">
        <f t="shared" si="232"/>
        <v>852093RIG Emerald</v>
      </c>
      <c r="AD500" s="91" t="str">
        <f t="shared" si="233"/>
        <v>852093-OS</v>
      </c>
      <c r="AE500" s="71" t="str">
        <f>INDEX(ATS!$B:$V,MATCH('2) Order Form'!$V500,ATS!$U:$U,0),7)</f>
        <v>Active</v>
      </c>
    </row>
    <row r="501" spans="1:31" ht="16.5" customHeight="1">
      <c r="A501" s="103" t="s">
        <v>2502</v>
      </c>
      <c r="B501" s="103" t="s">
        <v>78</v>
      </c>
      <c r="C501" s="103">
        <f>INDEX(ATS!$B:$V,MATCH('2) Order Form'!$V501,ATS!$U:$U,0),1)</f>
        <v>852093</v>
      </c>
      <c r="D501" s="103" t="str">
        <f>INDEX(ATS!$B:$V,MATCH('2) Order Form'!$V501,ATS!$U:$U,0),2)</f>
        <v>Durden RIG Reflect Lens</v>
      </c>
      <c r="E501" s="105" t="str">
        <f>INDEX(ATS!$B:$V,MATCH('2) Order Form'!$V501,ATS!$U:$U,0),4)</f>
        <v>150000-OS</v>
      </c>
      <c r="F501" s="105" t="str">
        <f>INDEX(ATS!$B:$V,MATCH('2) Order Form'!$V501,ATS!$U:$U,0),5)</f>
        <v>RIG Bixbite</v>
      </c>
      <c r="G501" s="106" t="str">
        <f>INDEX(ATS!$B:$V,MATCH('2) Order Form'!$V501,ATS!$U:$U,0),6)</f>
        <v>OS</v>
      </c>
      <c r="H501" s="43">
        <f>IFERROR(VLOOKUP(C501,EAN!$K:$O,5,FALSE),0)</f>
        <v>1</v>
      </c>
      <c r="I501" s="59">
        <v>0</v>
      </c>
      <c r="J501" s="107">
        <f>IFERROR(VLOOKUP(V501,ATS!$U:$V,2,FALSE),0)</f>
        <v>0</v>
      </c>
      <c r="K501" s="108" t="str">
        <f t="shared" si="252"/>
        <v>0</v>
      </c>
      <c r="L501" s="108">
        <f>IFERROR(VLOOKUP(V501,ATS!$U:$W,3,FALSE),0)</f>
        <v>0</v>
      </c>
      <c r="M501" s="108" t="str">
        <f t="shared" si="253"/>
        <v>0</v>
      </c>
      <c r="N501" s="61">
        <v>0</v>
      </c>
      <c r="O501" s="109">
        <f t="shared" si="254"/>
        <v>0</v>
      </c>
      <c r="P501" s="110">
        <f>VLOOKUP($C501,Prices!$A$3:$R$1996,MATCH('2) Order Form'!P$8,Prices!$A$2:$R$2,0),FALSE)</f>
        <v>45</v>
      </c>
      <c r="Q501" s="111">
        <f>VLOOKUP($C501,Prices!$A$3:$R$1996,MATCH('2) Order Form'!Q$8,Prices!$A$2:$R$2,0),FALSE)</f>
        <v>89</v>
      </c>
      <c r="R501" s="112">
        <f t="shared" si="255"/>
        <v>0</v>
      </c>
      <c r="S501" s="113">
        <f t="shared" si="256"/>
        <v>0</v>
      </c>
      <c r="T501" s="111">
        <f t="shared" si="257"/>
        <v>0</v>
      </c>
      <c r="U501" s="114"/>
      <c r="V501" s="115">
        <v>7048652833693</v>
      </c>
      <c r="W501" s="104"/>
      <c r="X501" s="94">
        <f t="shared" si="227"/>
        <v>0</v>
      </c>
      <c r="Y501" s="70">
        <f t="shared" ca="1" si="228"/>
        <v>0</v>
      </c>
      <c r="Z501" s="70">
        <f t="shared" ca="1" si="229"/>
        <v>98</v>
      </c>
      <c r="AA501" s="70">
        <f t="shared" ca="1" si="230"/>
        <v>0</v>
      </c>
      <c r="AB501" s="70">
        <f t="shared" ca="1" si="231"/>
        <v>1</v>
      </c>
      <c r="AC501" s="91" t="str">
        <f t="shared" si="232"/>
        <v>852093RIG Bixbite</v>
      </c>
      <c r="AD501" s="91" t="str">
        <f t="shared" si="233"/>
        <v>852093-OS</v>
      </c>
      <c r="AE501" s="71" t="str">
        <f>INDEX(ATS!$B:$V,MATCH('2) Order Form'!$V501,ATS!$U:$U,0),7)</f>
        <v>Active</v>
      </c>
    </row>
    <row r="502" spans="1:31" ht="16.5" customHeight="1">
      <c r="A502" s="103" t="s">
        <v>2502</v>
      </c>
      <c r="B502" s="103" t="s">
        <v>78</v>
      </c>
      <c r="C502" s="103">
        <f>INDEX(ATS!$B:$V,MATCH('2) Order Form'!$V502,ATS!$U:$U,0),1)</f>
        <v>852093</v>
      </c>
      <c r="D502" s="103" t="str">
        <f>INDEX(ATS!$B:$V,MATCH('2) Order Form'!$V502,ATS!$U:$U,0),2)</f>
        <v>Durden RIG Reflect Lens</v>
      </c>
      <c r="E502" s="105" t="str">
        <f>INDEX(ATS!$B:$V,MATCH('2) Order Form'!$V502,ATS!$U:$U,0),4)</f>
        <v>160000-OS</v>
      </c>
      <c r="F502" s="105" t="str">
        <f>INDEX(ATS!$B:$V,MATCH('2) Order Form'!$V502,ATS!$U:$U,0),5)</f>
        <v>RIG Aquamarine</v>
      </c>
      <c r="G502" s="106" t="str">
        <f>INDEX(ATS!$B:$V,MATCH('2) Order Form'!$V502,ATS!$U:$U,0),6)</f>
        <v>OS</v>
      </c>
      <c r="H502" s="43">
        <f>IFERROR(VLOOKUP(C502,EAN!$K:$O,5,FALSE),0)</f>
        <v>1</v>
      </c>
      <c r="I502" s="59">
        <v>0</v>
      </c>
      <c r="J502" s="107">
        <f>IFERROR(VLOOKUP(V502,ATS!$U:$V,2,FALSE),0)</f>
        <v>0</v>
      </c>
      <c r="K502" s="108" t="str">
        <f t="shared" si="252"/>
        <v>0</v>
      </c>
      <c r="L502" s="108">
        <f>IFERROR(VLOOKUP(V502,ATS!$U:$W,3,FALSE),0)</f>
        <v>0</v>
      </c>
      <c r="M502" s="108" t="str">
        <f t="shared" si="253"/>
        <v>0</v>
      </c>
      <c r="N502" s="61">
        <v>0</v>
      </c>
      <c r="O502" s="109">
        <f t="shared" si="254"/>
        <v>0</v>
      </c>
      <c r="P502" s="110">
        <f>VLOOKUP($C502,Prices!$A$3:$R$1996,MATCH('2) Order Form'!P$8,Prices!$A$2:$R$2,0),FALSE)</f>
        <v>45</v>
      </c>
      <c r="Q502" s="111">
        <f>VLOOKUP($C502,Prices!$A$3:$R$1996,MATCH('2) Order Form'!Q$8,Prices!$A$2:$R$2,0),FALSE)</f>
        <v>89</v>
      </c>
      <c r="R502" s="112">
        <f t="shared" si="255"/>
        <v>0</v>
      </c>
      <c r="S502" s="113">
        <f t="shared" si="256"/>
        <v>0</v>
      </c>
      <c r="T502" s="111">
        <f t="shared" si="257"/>
        <v>0</v>
      </c>
      <c r="U502" s="114"/>
      <c r="V502" s="115">
        <v>7048652833679</v>
      </c>
      <c r="W502" s="104"/>
      <c r="X502" s="94">
        <f t="shared" si="227"/>
        <v>0</v>
      </c>
      <c r="Y502" s="70">
        <f t="shared" ca="1" si="228"/>
        <v>0</v>
      </c>
      <c r="Z502" s="70">
        <f t="shared" ca="1" si="229"/>
        <v>98</v>
      </c>
      <c r="AA502" s="70">
        <f t="shared" ca="1" si="230"/>
        <v>0</v>
      </c>
      <c r="AB502" s="70">
        <f t="shared" ca="1" si="231"/>
        <v>1</v>
      </c>
      <c r="AC502" s="91" t="str">
        <f t="shared" si="232"/>
        <v>852093RIG Aquamarine</v>
      </c>
      <c r="AD502" s="91" t="str">
        <f t="shared" si="233"/>
        <v>852093-OS</v>
      </c>
      <c r="AE502" s="71" t="str">
        <f>INDEX(ATS!$B:$V,MATCH('2) Order Form'!$V502,ATS!$U:$U,0),7)</f>
        <v>Active</v>
      </c>
    </row>
    <row r="503" spans="1:31" ht="16.5" customHeight="1">
      <c r="A503" s="103" t="s">
        <v>2502</v>
      </c>
      <c r="B503" s="103" t="s">
        <v>78</v>
      </c>
      <c r="C503" s="103">
        <f>INDEX(ATS!$B:$V,MATCH('2) Order Form'!$V503,ATS!$U:$U,0),1)</f>
        <v>852093</v>
      </c>
      <c r="D503" s="103" t="str">
        <f>INDEX(ATS!$B:$V,MATCH('2) Order Form'!$V503,ATS!$U:$U,0),2)</f>
        <v>Durden RIG Reflect Lens</v>
      </c>
      <c r="E503" s="105" t="str">
        <f>INDEX(ATS!$B:$V,MATCH('2) Order Form'!$V503,ATS!$U:$U,0),4)</f>
        <v>180000-OS</v>
      </c>
      <c r="F503" s="105" t="str">
        <f>INDEX(ATS!$B:$V,MATCH('2) Order Form'!$V503,ATS!$U:$U,0),5)</f>
        <v>RIG Light Amethyst</v>
      </c>
      <c r="G503" s="106" t="str">
        <f>INDEX(ATS!$B:$V,MATCH('2) Order Form'!$V503,ATS!$U:$U,0),6)</f>
        <v>OS</v>
      </c>
      <c r="H503" s="43">
        <f>IFERROR(VLOOKUP(C503,EAN!$K:$O,5,FALSE),0)</f>
        <v>1</v>
      </c>
      <c r="I503" s="59">
        <v>0</v>
      </c>
      <c r="J503" s="107">
        <f>IFERROR(VLOOKUP(V503,ATS!$U:$V,2,FALSE),0)</f>
        <v>0</v>
      </c>
      <c r="K503" s="108" t="str">
        <f t="shared" si="252"/>
        <v>0</v>
      </c>
      <c r="L503" s="108">
        <f>IFERROR(VLOOKUP(V503,ATS!$U:$W,3,FALSE),0)</f>
        <v>0</v>
      </c>
      <c r="M503" s="108" t="str">
        <f t="shared" si="253"/>
        <v>0</v>
      </c>
      <c r="N503" s="61">
        <v>0</v>
      </c>
      <c r="O503" s="109">
        <f t="shared" si="254"/>
        <v>0</v>
      </c>
      <c r="P503" s="110">
        <f>VLOOKUP($C503,Prices!$A$3:$R$1996,MATCH('2) Order Form'!P$8,Prices!$A$2:$R$2,0),FALSE)</f>
        <v>45</v>
      </c>
      <c r="Q503" s="111">
        <f>VLOOKUP($C503,Prices!$A$3:$R$1996,MATCH('2) Order Form'!Q$8,Prices!$A$2:$R$2,0),FALSE)</f>
        <v>89</v>
      </c>
      <c r="R503" s="112">
        <f t="shared" si="255"/>
        <v>0</v>
      </c>
      <c r="S503" s="113">
        <f t="shared" si="256"/>
        <v>0</v>
      </c>
      <c r="T503" s="111">
        <f t="shared" si="257"/>
        <v>0</v>
      </c>
      <c r="U503" s="114"/>
      <c r="V503" s="115">
        <v>7048652967244</v>
      </c>
      <c r="W503" s="104"/>
      <c r="X503" s="94">
        <f t="shared" si="227"/>
        <v>0</v>
      </c>
      <c r="Y503" s="70">
        <f t="shared" ca="1" si="228"/>
        <v>0</v>
      </c>
      <c r="Z503" s="70">
        <f t="shared" ca="1" si="229"/>
        <v>98</v>
      </c>
      <c r="AA503" s="70">
        <f t="shared" ca="1" si="230"/>
        <v>0</v>
      </c>
      <c r="AB503" s="70">
        <f t="shared" ca="1" si="231"/>
        <v>1</v>
      </c>
      <c r="AC503" s="91" t="str">
        <f t="shared" si="232"/>
        <v>852093RIG Light Amethyst</v>
      </c>
      <c r="AD503" s="91" t="str">
        <f t="shared" si="233"/>
        <v>852093-OS</v>
      </c>
      <c r="AE503" s="71" t="str">
        <f>INDEX(ATS!$B:$V,MATCH('2) Order Form'!$V503,ATS!$U:$U,0),7)</f>
        <v>Active</v>
      </c>
    </row>
    <row r="504" spans="1:31" ht="16.5" customHeight="1">
      <c r="A504" s="103" t="s">
        <v>2502</v>
      </c>
      <c r="B504" s="103" t="s">
        <v>78</v>
      </c>
      <c r="C504" s="103">
        <f>INDEX(ATS!$B:$V,MATCH('2) Order Form'!$V504,ATS!$U:$U,0),1)</f>
        <v>852093</v>
      </c>
      <c r="D504" s="103" t="str">
        <f>INDEX(ATS!$B:$V,MATCH('2) Order Form'!$V504,ATS!$U:$U,0),2)</f>
        <v>Durden RIG Reflect Lens</v>
      </c>
      <c r="E504" s="105" t="str">
        <f>INDEX(ATS!$B:$V,MATCH('2) Order Form'!$V504,ATS!$U:$U,0),4)</f>
        <v>190000-OS</v>
      </c>
      <c r="F504" s="105" t="str">
        <f>INDEX(ATS!$B:$V,MATCH('2) Order Form'!$V504,ATS!$U:$U,0),5)</f>
        <v>RIG Malaia</v>
      </c>
      <c r="G504" s="106" t="str">
        <f>INDEX(ATS!$B:$V,MATCH('2) Order Form'!$V504,ATS!$U:$U,0),6)</f>
        <v>OS</v>
      </c>
      <c r="H504" s="43">
        <f>IFERROR(VLOOKUP(C504,EAN!$K:$O,5,FALSE),0)</f>
        <v>1</v>
      </c>
      <c r="I504" s="59">
        <v>0</v>
      </c>
      <c r="J504" s="107">
        <f>IFERROR(VLOOKUP(V504,ATS!$U:$V,2,FALSE),0)</f>
        <v>7</v>
      </c>
      <c r="K504" s="108">
        <f t="shared" si="252"/>
        <v>7</v>
      </c>
      <c r="L504" s="108">
        <f>IFERROR(VLOOKUP(V504,ATS!$U:$W,3,FALSE),0)</f>
        <v>7</v>
      </c>
      <c r="M504" s="108">
        <f t="shared" si="253"/>
        <v>7</v>
      </c>
      <c r="N504" s="61">
        <v>0</v>
      </c>
      <c r="O504" s="109">
        <f t="shared" si="254"/>
        <v>0</v>
      </c>
      <c r="P504" s="110">
        <f>VLOOKUP($C504,Prices!$A$3:$R$1996,MATCH('2) Order Form'!P$8,Prices!$A$2:$R$2,0),FALSE)</f>
        <v>45</v>
      </c>
      <c r="Q504" s="111">
        <f>VLOOKUP($C504,Prices!$A$3:$R$1996,MATCH('2) Order Form'!Q$8,Prices!$A$2:$R$2,0),FALSE)</f>
        <v>89</v>
      </c>
      <c r="R504" s="112">
        <f t="shared" si="255"/>
        <v>0</v>
      </c>
      <c r="S504" s="113">
        <f t="shared" si="256"/>
        <v>0</v>
      </c>
      <c r="T504" s="111">
        <f t="shared" si="257"/>
        <v>0</v>
      </c>
      <c r="U504" s="114"/>
      <c r="V504" s="115">
        <v>7048652967251</v>
      </c>
      <c r="W504" s="104"/>
      <c r="X504" s="94">
        <f t="shared" si="227"/>
        <v>0</v>
      </c>
      <c r="Y504" s="70">
        <f t="shared" ca="1" si="228"/>
        <v>0</v>
      </c>
      <c r="Z504" s="70">
        <f t="shared" ca="1" si="229"/>
        <v>98</v>
      </c>
      <c r="AA504" s="70">
        <f t="shared" ca="1" si="230"/>
        <v>0</v>
      </c>
      <c r="AB504" s="70">
        <f t="shared" ca="1" si="231"/>
        <v>1</v>
      </c>
      <c r="AC504" s="91" t="str">
        <f t="shared" si="232"/>
        <v>852093RIG Malaia</v>
      </c>
      <c r="AD504" s="91" t="str">
        <f t="shared" si="233"/>
        <v>852093-OS</v>
      </c>
      <c r="AE504" s="71" t="str">
        <f>INDEX(ATS!$B:$V,MATCH('2) Order Form'!$V504,ATS!$U:$U,0),7)</f>
        <v>Stock</v>
      </c>
    </row>
    <row r="505" spans="1:31" ht="16.5" customHeight="1">
      <c r="A505" s="103" t="s">
        <v>2502</v>
      </c>
      <c r="B505" s="103" t="s">
        <v>78</v>
      </c>
      <c r="C505" s="103">
        <f>INDEX(ATS!$B:$V,MATCH('2) Order Form'!$V505,ATS!$U:$U,0),1)</f>
        <v>852093</v>
      </c>
      <c r="D505" s="103" t="str">
        <f>INDEX(ATS!$B:$V,MATCH('2) Order Form'!$V505,ATS!$U:$U,0),2)</f>
        <v>Durden RIG Reflect Lens</v>
      </c>
      <c r="E505" s="105" t="str">
        <f>INDEX(ATS!$B:$V,MATCH('2) Order Form'!$V505,ATS!$U:$U,0),4)</f>
        <v>200000-OS</v>
      </c>
      <c r="F505" s="105" t="str">
        <f>INDEX(ATS!$B:$V,MATCH('2) Order Form'!$V505,ATS!$U:$U,0),5)</f>
        <v>RIG Obsidian</v>
      </c>
      <c r="G505" s="106" t="str">
        <f>INDEX(ATS!$B:$V,MATCH('2) Order Form'!$V505,ATS!$U:$U,0),6)</f>
        <v>OS</v>
      </c>
      <c r="H505" s="43">
        <f>IFERROR(VLOOKUP(C505,EAN!$K:$O,5,FALSE),0)</f>
        <v>1</v>
      </c>
      <c r="I505" s="59">
        <v>0</v>
      </c>
      <c r="J505" s="107">
        <f>IFERROR(VLOOKUP(V505,ATS!$U:$V,2,FALSE),0)</f>
        <v>0</v>
      </c>
      <c r="K505" s="108" t="str">
        <f t="shared" si="252"/>
        <v>0</v>
      </c>
      <c r="L505" s="108">
        <f>IFERROR(VLOOKUP(V505,ATS!$U:$W,3,FALSE),0)</f>
        <v>0</v>
      </c>
      <c r="M505" s="108" t="str">
        <f t="shared" si="253"/>
        <v>0</v>
      </c>
      <c r="N505" s="61">
        <v>0</v>
      </c>
      <c r="O505" s="109">
        <f t="shared" si="254"/>
        <v>0</v>
      </c>
      <c r="P505" s="110">
        <f>VLOOKUP($C505,Prices!$A$3:$R$1996,MATCH('2) Order Form'!P$8,Prices!$A$2:$R$2,0),FALSE)</f>
        <v>45</v>
      </c>
      <c r="Q505" s="111">
        <f>VLOOKUP($C505,Prices!$A$3:$R$1996,MATCH('2) Order Form'!Q$8,Prices!$A$2:$R$2,0),FALSE)</f>
        <v>89</v>
      </c>
      <c r="R505" s="112">
        <f t="shared" si="255"/>
        <v>0</v>
      </c>
      <c r="S505" s="113">
        <f t="shared" si="256"/>
        <v>0</v>
      </c>
      <c r="T505" s="111">
        <f t="shared" si="257"/>
        <v>0</v>
      </c>
      <c r="U505" s="114"/>
      <c r="V505" s="115">
        <v>7048652833709</v>
      </c>
      <c r="W505" s="104"/>
      <c r="X505" s="94">
        <f t="shared" si="227"/>
        <v>0</v>
      </c>
      <c r="Y505" s="70">
        <f t="shared" ca="1" si="228"/>
        <v>0</v>
      </c>
      <c r="Z505" s="70">
        <f t="shared" ca="1" si="229"/>
        <v>98</v>
      </c>
      <c r="AA505" s="70">
        <f t="shared" ca="1" si="230"/>
        <v>0</v>
      </c>
      <c r="AB505" s="70">
        <f t="shared" ca="1" si="231"/>
        <v>1</v>
      </c>
      <c r="AC505" s="91" t="str">
        <f t="shared" si="232"/>
        <v>852093RIG Obsidian</v>
      </c>
      <c r="AD505" s="91" t="str">
        <f t="shared" si="233"/>
        <v>852093-OS</v>
      </c>
      <c r="AE505" s="71" t="str">
        <f>INDEX(ATS!$B:$V,MATCH('2) Order Form'!$V505,ATS!$U:$U,0),7)</f>
        <v>Active</v>
      </c>
    </row>
    <row r="506" spans="1:31" ht="16.5" customHeight="1">
      <c r="A506" s="103" t="s">
        <v>2502</v>
      </c>
      <c r="B506" s="103" t="s">
        <v>78</v>
      </c>
      <c r="C506" s="103">
        <f>INDEX(ATS!$B:$V,MATCH('2) Order Form'!$V506,ATS!$U:$U,0),1)</f>
        <v>852095</v>
      </c>
      <c r="D506" s="103" t="str">
        <f>INDEX(ATS!$B:$V,MATCH('2) Order Form'!$V506,ATS!$U:$U,0),2)</f>
        <v>Durden Lens</v>
      </c>
      <c r="E506" s="105" t="str">
        <f>INDEX(ATS!$B:$V,MATCH('2) Order Form'!$V506,ATS!$U:$U,0),4)</f>
        <v>090000-OS</v>
      </c>
      <c r="F506" s="105" t="str">
        <f>INDEX(ATS!$B:$V,MATCH('2) Order Form'!$V506,ATS!$U:$U,0),5)</f>
        <v>Obsidian Black</v>
      </c>
      <c r="G506" s="106" t="str">
        <f>INDEX(ATS!$B:$V,MATCH('2) Order Form'!$V506,ATS!$U:$U,0),6)</f>
        <v>OS</v>
      </c>
      <c r="H506" s="43">
        <f>IFERROR(VLOOKUP(C506,EAN!$K:$O,5,FALSE),0)</f>
        <v>1</v>
      </c>
      <c r="I506" s="59">
        <v>0</v>
      </c>
      <c r="J506" s="107">
        <f>IFERROR(VLOOKUP(V506,ATS!$U:$V,2,FALSE),0)</f>
        <v>79</v>
      </c>
      <c r="K506" s="108" t="str">
        <f t="shared" si="252"/>
        <v>50+</v>
      </c>
      <c r="L506" s="108">
        <f>IFERROR(VLOOKUP(V506,ATS!$U:$W,3,FALSE),0)</f>
        <v>79</v>
      </c>
      <c r="M506" s="108" t="str">
        <f t="shared" si="253"/>
        <v>50+</v>
      </c>
      <c r="N506" s="61">
        <v>0</v>
      </c>
      <c r="O506" s="109">
        <f t="shared" si="254"/>
        <v>0</v>
      </c>
      <c r="P506" s="110">
        <f>VLOOKUP($C506,Prices!$A$3:$R$1996,MATCH('2) Order Form'!P$8,Prices!$A$2:$R$2,0),FALSE)</f>
        <v>30</v>
      </c>
      <c r="Q506" s="111">
        <f>VLOOKUP($C506,Prices!$A$3:$R$1996,MATCH('2) Order Form'!Q$8,Prices!$A$2:$R$2,0),FALSE)</f>
        <v>59</v>
      </c>
      <c r="R506" s="112">
        <f t="shared" si="255"/>
        <v>0</v>
      </c>
      <c r="S506" s="113">
        <f t="shared" si="256"/>
        <v>0</v>
      </c>
      <c r="T506" s="111">
        <f t="shared" si="257"/>
        <v>0</v>
      </c>
      <c r="U506" s="114"/>
      <c r="V506" s="115">
        <v>7048652833716</v>
      </c>
      <c r="W506" s="104"/>
      <c r="X506" s="94">
        <f t="shared" si="227"/>
        <v>0</v>
      </c>
      <c r="Y506" s="70">
        <f t="shared" ca="1" si="228"/>
        <v>0</v>
      </c>
      <c r="Z506" s="70">
        <f t="shared" ca="1" si="229"/>
        <v>99</v>
      </c>
      <c r="AA506" s="70">
        <f t="shared" ca="1" si="230"/>
        <v>1</v>
      </c>
      <c r="AB506" s="70">
        <f t="shared" ca="1" si="231"/>
        <v>1</v>
      </c>
      <c r="AC506" s="91" t="str">
        <f t="shared" si="232"/>
        <v>852095Obsidian Black</v>
      </c>
      <c r="AD506" s="91" t="str">
        <f t="shared" si="233"/>
        <v>852095-OS</v>
      </c>
      <c r="AE506" s="71" t="str">
        <f>INDEX(ATS!$B:$V,MATCH('2) Order Form'!$V506,ATS!$U:$U,0),7)</f>
        <v>Active</v>
      </c>
    </row>
    <row r="507" spans="1:31" ht="16.5" customHeight="1">
      <c r="A507" s="103" t="s">
        <v>2502</v>
      </c>
      <c r="B507" s="103" t="s">
        <v>78</v>
      </c>
      <c r="C507" s="103">
        <f>INDEX(ATS!$B:$V,MATCH('2) Order Form'!$V507,ATS!$U:$U,0),1)</f>
        <v>852095</v>
      </c>
      <c r="D507" s="103" t="str">
        <f>INDEX(ATS!$B:$V,MATCH('2) Order Form'!$V507,ATS!$U:$U,0),2)</f>
        <v>Durden Lens</v>
      </c>
      <c r="E507" s="105" t="str">
        <f>INDEX(ATS!$B:$V,MATCH('2) Order Form'!$V507,ATS!$U:$U,0),4)</f>
        <v>100000-OS</v>
      </c>
      <c r="F507" s="105" t="str">
        <f>INDEX(ATS!$B:$V,MATCH('2) Order Form'!$V507,ATS!$U:$U,0),5)</f>
        <v>Clear</v>
      </c>
      <c r="G507" s="106" t="str">
        <f>INDEX(ATS!$B:$V,MATCH('2) Order Form'!$V507,ATS!$U:$U,0),6)</f>
        <v>OS</v>
      </c>
      <c r="H507" s="43">
        <f>IFERROR(VLOOKUP(C507,EAN!$K:$O,5,FALSE),0)</f>
        <v>1</v>
      </c>
      <c r="I507" s="59">
        <v>0</v>
      </c>
      <c r="J507" s="107">
        <f>IFERROR(VLOOKUP(V507,ATS!$U:$V,2,FALSE),0)</f>
        <v>81</v>
      </c>
      <c r="K507" s="108" t="str">
        <f t="shared" si="252"/>
        <v>50+</v>
      </c>
      <c r="L507" s="108">
        <f>IFERROR(VLOOKUP(V507,ATS!$U:$W,3,FALSE),0)</f>
        <v>81</v>
      </c>
      <c r="M507" s="108" t="str">
        <f t="shared" si="253"/>
        <v>50+</v>
      </c>
      <c r="N507" s="61">
        <v>0</v>
      </c>
      <c r="O507" s="109">
        <f t="shared" si="254"/>
        <v>0</v>
      </c>
      <c r="P507" s="110">
        <f>VLOOKUP($C507,Prices!$A$3:$R$1996,MATCH('2) Order Form'!P$8,Prices!$A$2:$R$2,0),FALSE)</f>
        <v>30</v>
      </c>
      <c r="Q507" s="111">
        <f>VLOOKUP($C507,Prices!$A$3:$R$1996,MATCH('2) Order Form'!Q$8,Prices!$A$2:$R$2,0),FALSE)</f>
        <v>59</v>
      </c>
      <c r="R507" s="112">
        <f t="shared" si="255"/>
        <v>0</v>
      </c>
      <c r="S507" s="113">
        <f t="shared" si="256"/>
        <v>0</v>
      </c>
      <c r="T507" s="111">
        <f t="shared" si="257"/>
        <v>0</v>
      </c>
      <c r="U507" s="114"/>
      <c r="V507" s="115">
        <v>7048652851277</v>
      </c>
      <c r="W507" s="104"/>
      <c r="X507" s="94">
        <f t="shared" si="227"/>
        <v>0</v>
      </c>
      <c r="Y507" s="70">
        <f t="shared" ca="1" si="228"/>
        <v>0</v>
      </c>
      <c r="Z507" s="70">
        <f t="shared" ca="1" si="229"/>
        <v>99</v>
      </c>
      <c r="AA507" s="70">
        <f t="shared" ca="1" si="230"/>
        <v>0</v>
      </c>
      <c r="AB507" s="70">
        <f t="shared" ca="1" si="231"/>
        <v>1</v>
      </c>
      <c r="AC507" s="91" t="str">
        <f t="shared" si="232"/>
        <v>852095Clear</v>
      </c>
      <c r="AD507" s="91" t="str">
        <f t="shared" si="233"/>
        <v>852095-OS</v>
      </c>
      <c r="AE507" s="71" t="str">
        <f>INDEX(ATS!$B:$V,MATCH('2) Order Form'!$V507,ATS!$U:$U,0),7)</f>
        <v>Active</v>
      </c>
    </row>
    <row r="508" spans="1:31" ht="16.5" customHeight="1">
      <c r="A508" s="103" t="s">
        <v>2502</v>
      </c>
      <c r="B508" s="103" t="s">
        <v>78</v>
      </c>
      <c r="C508" s="103">
        <f>INDEX(ATS!$B:$V,MATCH('2) Order Form'!$V508,ATS!$U:$U,0),1)</f>
        <v>852095</v>
      </c>
      <c r="D508" s="103" t="str">
        <f>INDEX(ATS!$B:$V,MATCH('2) Order Form'!$V508,ATS!$U:$U,0),2)</f>
        <v>Durden Lens</v>
      </c>
      <c r="E508" s="105" t="str">
        <f>INDEX(ATS!$B:$V,MATCH('2) Order Form'!$V508,ATS!$U:$U,0),4)</f>
        <v>120000-OS</v>
      </c>
      <c r="F508" s="105" t="str">
        <f>INDEX(ATS!$B:$V,MATCH('2) Order Form'!$V508,ATS!$U:$U,0),5)</f>
        <v>Orange</v>
      </c>
      <c r="G508" s="106" t="str">
        <f>INDEX(ATS!$B:$V,MATCH('2) Order Form'!$V508,ATS!$U:$U,0),6)</f>
        <v>OS</v>
      </c>
      <c r="H508" s="43">
        <f>IFERROR(VLOOKUP(C508,EAN!$K:$O,5,FALSE),0)</f>
        <v>1</v>
      </c>
      <c r="I508" s="59">
        <v>0</v>
      </c>
      <c r="J508" s="107">
        <f>IFERROR(VLOOKUP(V508,ATS!$U:$V,2,FALSE),0)</f>
        <v>72</v>
      </c>
      <c r="K508" s="108" t="str">
        <f t="shared" si="252"/>
        <v>50+</v>
      </c>
      <c r="L508" s="108">
        <f>IFERROR(VLOOKUP(V508,ATS!$U:$W,3,FALSE),0)</f>
        <v>72</v>
      </c>
      <c r="M508" s="108" t="str">
        <f t="shared" si="253"/>
        <v>50+</v>
      </c>
      <c r="N508" s="61">
        <v>0</v>
      </c>
      <c r="O508" s="109">
        <f t="shared" si="254"/>
        <v>0</v>
      </c>
      <c r="P508" s="110">
        <f>VLOOKUP($C508,Prices!$A$3:$R$1996,MATCH('2) Order Form'!P$8,Prices!$A$2:$R$2,0),FALSE)</f>
        <v>30</v>
      </c>
      <c r="Q508" s="111">
        <f>VLOOKUP($C508,Prices!$A$3:$R$1996,MATCH('2) Order Form'!Q$8,Prices!$A$2:$R$2,0),FALSE)</f>
        <v>59</v>
      </c>
      <c r="R508" s="112">
        <f t="shared" si="255"/>
        <v>0</v>
      </c>
      <c r="S508" s="113">
        <f t="shared" si="256"/>
        <v>0</v>
      </c>
      <c r="T508" s="111">
        <f t="shared" si="257"/>
        <v>0</v>
      </c>
      <c r="U508" s="114"/>
      <c r="V508" s="115">
        <v>7048652833723</v>
      </c>
      <c r="W508" s="104"/>
      <c r="X508" s="94">
        <f t="shared" si="227"/>
        <v>0</v>
      </c>
      <c r="Y508" s="70">
        <f t="shared" ca="1" si="228"/>
        <v>0</v>
      </c>
      <c r="Z508" s="70">
        <f t="shared" ca="1" si="229"/>
        <v>99</v>
      </c>
      <c r="AA508" s="70">
        <f t="shared" ca="1" si="230"/>
        <v>0</v>
      </c>
      <c r="AB508" s="70">
        <f t="shared" ca="1" si="231"/>
        <v>1</v>
      </c>
      <c r="AC508" s="91" t="str">
        <f t="shared" si="232"/>
        <v>852095Orange</v>
      </c>
      <c r="AD508" s="91" t="str">
        <f t="shared" si="233"/>
        <v>852095-OS</v>
      </c>
      <c r="AE508" s="71" t="str">
        <f>INDEX(ATS!$B:$V,MATCH('2) Order Form'!$V508,ATS!$U:$U,0),7)</f>
        <v>Active</v>
      </c>
    </row>
    <row r="509" spans="1:31" ht="16.5" customHeight="1">
      <c r="A509" s="103" t="s">
        <v>2502</v>
      </c>
      <c r="B509" s="103" t="s">
        <v>78</v>
      </c>
      <c r="C509" s="103">
        <f>INDEX(ATS!$B:$V,MATCH('2) Order Form'!$V509,ATS!$U:$U,0),1)</f>
        <v>852026</v>
      </c>
      <c r="D509" s="103" t="str">
        <f>INDEX(ATS!$B:$V,MATCH('2) Order Form'!$V509,ATS!$U:$U,0),2)</f>
        <v xml:space="preserve">Firewall RIG Reflect Lens </v>
      </c>
      <c r="E509" s="105" t="str">
        <f>INDEX(ATS!$B:$V,MATCH('2) Order Form'!$V509,ATS!$U:$U,0),4)</f>
        <v>150000-OS</v>
      </c>
      <c r="F509" s="105" t="str">
        <f>INDEX(ATS!$B:$V,MATCH('2) Order Form'!$V509,ATS!$U:$U,0),5)</f>
        <v>RIG Bixbite</v>
      </c>
      <c r="G509" s="106" t="str">
        <f>INDEX(ATS!$B:$V,MATCH('2) Order Form'!$V509,ATS!$U:$U,0),6)</f>
        <v>OS</v>
      </c>
      <c r="H509" s="43">
        <f>IFERROR(VLOOKUP(C509,EAN!$K:$O,5,FALSE),0)</f>
        <v>1</v>
      </c>
      <c r="I509" s="59">
        <v>0</v>
      </c>
      <c r="J509" s="107">
        <f>IFERROR(VLOOKUP(V509,ATS!$U:$V,2,FALSE),0)</f>
        <v>78</v>
      </c>
      <c r="K509" s="108" t="str">
        <f t="shared" si="252"/>
        <v>50+</v>
      </c>
      <c r="L509" s="108">
        <f>IFERROR(VLOOKUP(V509,ATS!$U:$W,3,FALSE),0)</f>
        <v>78</v>
      </c>
      <c r="M509" s="108" t="str">
        <f t="shared" si="253"/>
        <v>50+</v>
      </c>
      <c r="N509" s="61">
        <v>0</v>
      </c>
      <c r="O509" s="109">
        <f t="shared" si="254"/>
        <v>0</v>
      </c>
      <c r="P509" s="110">
        <f>VLOOKUP($C509,Prices!$A$3:$R$1996,MATCH('2) Order Form'!P$8,Prices!$A$2:$R$2,0),FALSE)</f>
        <v>45</v>
      </c>
      <c r="Q509" s="111">
        <f>VLOOKUP($C509,Prices!$A$3:$R$1996,MATCH('2) Order Form'!Q$8,Prices!$A$2:$R$2,0),FALSE)</f>
        <v>89</v>
      </c>
      <c r="R509" s="112">
        <f t="shared" si="255"/>
        <v>0</v>
      </c>
      <c r="S509" s="113">
        <f t="shared" si="256"/>
        <v>0</v>
      </c>
      <c r="T509" s="111">
        <f t="shared" si="257"/>
        <v>0</v>
      </c>
      <c r="U509" s="114"/>
      <c r="V509" s="115">
        <v>7048652615817</v>
      </c>
      <c r="W509" s="104"/>
      <c r="X509" s="94">
        <f t="shared" si="227"/>
        <v>0</v>
      </c>
      <c r="Y509" s="70">
        <f t="shared" ca="1" si="228"/>
        <v>0</v>
      </c>
      <c r="Z509" s="70">
        <f t="shared" ca="1" si="229"/>
        <v>100</v>
      </c>
      <c r="AA509" s="70">
        <f t="shared" ca="1" si="230"/>
        <v>1</v>
      </c>
      <c r="AB509" s="70">
        <f t="shared" ca="1" si="231"/>
        <v>1</v>
      </c>
      <c r="AC509" s="91" t="str">
        <f t="shared" si="232"/>
        <v>852026RIG Bixbite</v>
      </c>
      <c r="AD509" s="91" t="str">
        <f t="shared" si="233"/>
        <v>852026-OS</v>
      </c>
      <c r="AE509" s="71" t="str">
        <f>INDEX(ATS!$B:$V,MATCH('2) Order Form'!$V509,ATS!$U:$U,0),7)</f>
        <v>Active</v>
      </c>
    </row>
    <row r="510" spans="1:31" ht="16.5" customHeight="1">
      <c r="A510" s="103" t="s">
        <v>2502</v>
      </c>
      <c r="B510" s="103" t="s">
        <v>78</v>
      </c>
      <c r="C510" s="103">
        <f>INDEX(ATS!$B:$V,MATCH('2) Order Form'!$V510,ATS!$U:$U,0),1)</f>
        <v>852028</v>
      </c>
      <c r="D510" s="103" t="str">
        <f>INDEX(ATS!$B:$V,MATCH('2) Order Form'!$V510,ATS!$U:$U,0),2)</f>
        <v>Firewall Lens</v>
      </c>
      <c r="E510" s="105" t="str">
        <f>INDEX(ATS!$B:$V,MATCH('2) Order Form'!$V510,ATS!$U:$U,0),4)</f>
        <v>050000-OS</v>
      </c>
      <c r="F510" s="105" t="str">
        <f>INDEX(ATS!$B:$V,MATCH('2) Order Form'!$V510,ATS!$U:$U,0),5)</f>
        <v>Satin Ruby</v>
      </c>
      <c r="G510" s="106" t="str">
        <f>INDEX(ATS!$B:$V,MATCH('2) Order Form'!$V510,ATS!$U:$U,0),6)</f>
        <v>OS</v>
      </c>
      <c r="H510" s="43">
        <f>IFERROR(VLOOKUP(C510,EAN!$K:$O,5,FALSE),0)</f>
        <v>1</v>
      </c>
      <c r="I510" s="59">
        <v>0</v>
      </c>
      <c r="J510" s="107">
        <f>IFERROR(VLOOKUP(V510,ATS!$U:$V,2,FALSE),0)</f>
        <v>8</v>
      </c>
      <c r="K510" s="108">
        <f t="shared" si="252"/>
        <v>8</v>
      </c>
      <c r="L510" s="108">
        <f>IFERROR(VLOOKUP(V510,ATS!$U:$W,3,FALSE),0)</f>
        <v>8</v>
      </c>
      <c r="M510" s="108">
        <f t="shared" si="253"/>
        <v>8</v>
      </c>
      <c r="N510" s="61">
        <v>0</v>
      </c>
      <c r="O510" s="109">
        <f t="shared" si="254"/>
        <v>0</v>
      </c>
      <c r="P510" s="110">
        <f>VLOOKUP($C510,Prices!$A$3:$R$1996,MATCH('2) Order Form'!P$8,Prices!$A$2:$R$2,0),FALSE)</f>
        <v>35</v>
      </c>
      <c r="Q510" s="111">
        <f>VLOOKUP($C510,Prices!$A$3:$R$1996,MATCH('2) Order Form'!Q$8,Prices!$A$2:$R$2,0),FALSE)</f>
        <v>69</v>
      </c>
      <c r="R510" s="112">
        <f t="shared" si="255"/>
        <v>0</v>
      </c>
      <c r="S510" s="113">
        <f t="shared" si="256"/>
        <v>0</v>
      </c>
      <c r="T510" s="111">
        <f t="shared" si="257"/>
        <v>0</v>
      </c>
      <c r="U510" s="114"/>
      <c r="V510" s="115">
        <v>7048652967084</v>
      </c>
      <c r="W510" s="104"/>
      <c r="X510" s="94">
        <f t="shared" si="227"/>
        <v>0</v>
      </c>
      <c r="Y510" s="70">
        <f t="shared" ca="1" si="228"/>
        <v>0</v>
      </c>
      <c r="Z510" s="70">
        <f t="shared" ca="1" si="229"/>
        <v>101</v>
      </c>
      <c r="AA510" s="70">
        <f t="shared" ca="1" si="230"/>
        <v>1</v>
      </c>
      <c r="AB510" s="70">
        <f t="shared" ca="1" si="231"/>
        <v>1</v>
      </c>
      <c r="AC510" s="91" t="str">
        <f t="shared" si="232"/>
        <v>852028Satin Ruby</v>
      </c>
      <c r="AD510" s="91" t="str">
        <f t="shared" si="233"/>
        <v>852028-OS</v>
      </c>
      <c r="AE510" s="71" t="str">
        <f>INDEX(ATS!$B:$V,MATCH('2) Order Form'!$V510,ATS!$U:$U,0),7)</f>
        <v>Stock</v>
      </c>
    </row>
    <row r="511" spans="1:31" ht="16.5" customHeight="1">
      <c r="A511" s="103" t="s">
        <v>2502</v>
      </c>
      <c r="B511" s="103" t="s">
        <v>78</v>
      </c>
      <c r="C511" s="103">
        <f>INDEX(ATS!$B:$V,MATCH('2) Order Form'!$V511,ATS!$U:$U,0),1)</f>
        <v>852028</v>
      </c>
      <c r="D511" s="103" t="str">
        <f>INDEX(ATS!$B:$V,MATCH('2) Order Form'!$V511,ATS!$U:$U,0),2)</f>
        <v>Firewall Lens</v>
      </c>
      <c r="E511" s="105" t="str">
        <f>INDEX(ATS!$B:$V,MATCH('2) Order Form'!$V511,ATS!$U:$U,0),4)</f>
        <v>090000-OS</v>
      </c>
      <c r="F511" s="105" t="str">
        <f>INDEX(ATS!$B:$V,MATCH('2) Order Form'!$V511,ATS!$U:$U,0),5)</f>
        <v>Obsidian Black</v>
      </c>
      <c r="G511" s="106" t="str">
        <f>INDEX(ATS!$B:$V,MATCH('2) Order Form'!$V511,ATS!$U:$U,0),6)</f>
        <v>OS</v>
      </c>
      <c r="H511" s="43">
        <f>IFERROR(VLOOKUP(C511,EAN!$K:$O,5,FALSE),0)</f>
        <v>1</v>
      </c>
      <c r="I511" s="59">
        <v>0</v>
      </c>
      <c r="J511" s="107">
        <f>IFERROR(VLOOKUP(V511,ATS!$U:$V,2,FALSE),0)</f>
        <v>7</v>
      </c>
      <c r="K511" s="108">
        <f t="shared" si="252"/>
        <v>7</v>
      </c>
      <c r="L511" s="108">
        <f>IFERROR(VLOOKUP(V511,ATS!$U:$W,3,FALSE),0)</f>
        <v>7</v>
      </c>
      <c r="M511" s="108">
        <f t="shared" si="253"/>
        <v>7</v>
      </c>
      <c r="N511" s="61">
        <v>0</v>
      </c>
      <c r="O511" s="109">
        <f t="shared" si="254"/>
        <v>0</v>
      </c>
      <c r="P511" s="110">
        <f>VLOOKUP($C511,Prices!$A$3:$R$1996,MATCH('2) Order Form'!P$8,Prices!$A$2:$R$2,0),FALSE)</f>
        <v>35</v>
      </c>
      <c r="Q511" s="111">
        <f>VLOOKUP($C511,Prices!$A$3:$R$1996,MATCH('2) Order Form'!Q$8,Prices!$A$2:$R$2,0),FALSE)</f>
        <v>69</v>
      </c>
      <c r="R511" s="112">
        <f t="shared" si="255"/>
        <v>0</v>
      </c>
      <c r="S511" s="113">
        <f t="shared" si="256"/>
        <v>0</v>
      </c>
      <c r="T511" s="111">
        <f t="shared" si="257"/>
        <v>0</v>
      </c>
      <c r="U511" s="114"/>
      <c r="V511" s="115">
        <v>7048652967107</v>
      </c>
      <c r="W511" s="104"/>
      <c r="X511" s="94">
        <f t="shared" si="227"/>
        <v>0</v>
      </c>
      <c r="Y511" s="70">
        <f t="shared" ca="1" si="228"/>
        <v>0</v>
      </c>
      <c r="Z511" s="70">
        <f t="shared" ca="1" si="229"/>
        <v>101</v>
      </c>
      <c r="AA511" s="70">
        <f t="shared" ca="1" si="230"/>
        <v>0</v>
      </c>
      <c r="AB511" s="70">
        <f t="shared" ca="1" si="231"/>
        <v>1</v>
      </c>
      <c r="AC511" s="91" t="str">
        <f t="shared" si="232"/>
        <v>852028Obsidian Black</v>
      </c>
      <c r="AD511" s="91" t="str">
        <f t="shared" si="233"/>
        <v>852028-OS</v>
      </c>
      <c r="AE511" s="71" t="str">
        <f>INDEX(ATS!$B:$V,MATCH('2) Order Form'!$V511,ATS!$U:$U,0),7)</f>
        <v>Active</v>
      </c>
    </row>
    <row r="512" spans="1:31" ht="16.5" customHeight="1">
      <c r="A512" s="103" t="s">
        <v>2502</v>
      </c>
      <c r="B512" s="103" t="s">
        <v>78</v>
      </c>
      <c r="C512" s="103">
        <f>INDEX(ATS!$B:$V,MATCH('2) Order Form'!$V512,ATS!$U:$U,0),1)</f>
        <v>852028</v>
      </c>
      <c r="D512" s="103" t="str">
        <f>INDEX(ATS!$B:$V,MATCH('2) Order Form'!$V512,ATS!$U:$U,0),2)</f>
        <v>Firewall Lens</v>
      </c>
      <c r="E512" s="105" t="str">
        <f>INDEX(ATS!$B:$V,MATCH('2) Order Form'!$V512,ATS!$U:$U,0),4)</f>
        <v>100000-OS</v>
      </c>
      <c r="F512" s="105" t="str">
        <f>INDEX(ATS!$B:$V,MATCH('2) Order Form'!$V512,ATS!$U:$U,0),5)</f>
        <v>Clear</v>
      </c>
      <c r="G512" s="106" t="str">
        <f>INDEX(ATS!$B:$V,MATCH('2) Order Form'!$V512,ATS!$U:$U,0),6)</f>
        <v>OS</v>
      </c>
      <c r="H512" s="43">
        <f>IFERROR(VLOOKUP(C512,EAN!$K:$O,5,FALSE),0)</f>
        <v>1</v>
      </c>
      <c r="I512" s="59">
        <v>0</v>
      </c>
      <c r="J512" s="107">
        <f>IFERROR(VLOOKUP(V512,ATS!$U:$V,2,FALSE),0)</f>
        <v>26</v>
      </c>
      <c r="K512" s="108">
        <f t="shared" si="252"/>
        <v>26</v>
      </c>
      <c r="L512" s="108">
        <f>IFERROR(VLOOKUP(V512,ATS!$U:$W,3,FALSE),0)</f>
        <v>26</v>
      </c>
      <c r="M512" s="108">
        <f t="shared" si="253"/>
        <v>26</v>
      </c>
      <c r="N512" s="61">
        <v>0</v>
      </c>
      <c r="O512" s="109">
        <f t="shared" si="254"/>
        <v>0</v>
      </c>
      <c r="P512" s="110">
        <f>VLOOKUP($C512,Prices!$A$3:$R$1996,MATCH('2) Order Form'!P$8,Prices!$A$2:$R$2,0),FALSE)</f>
        <v>35</v>
      </c>
      <c r="Q512" s="111">
        <f>VLOOKUP($C512,Prices!$A$3:$R$1996,MATCH('2) Order Form'!Q$8,Prices!$A$2:$R$2,0),FALSE)</f>
        <v>69</v>
      </c>
      <c r="R512" s="112">
        <f t="shared" si="255"/>
        <v>0</v>
      </c>
      <c r="S512" s="113">
        <f t="shared" si="256"/>
        <v>0</v>
      </c>
      <c r="T512" s="111">
        <f t="shared" si="257"/>
        <v>0</v>
      </c>
      <c r="U512" s="114"/>
      <c r="V512" s="115">
        <v>7048652615763</v>
      </c>
      <c r="W512" s="104"/>
      <c r="X512" s="94">
        <f t="shared" si="227"/>
        <v>0</v>
      </c>
      <c r="Y512" s="70">
        <f t="shared" ca="1" si="228"/>
        <v>0</v>
      </c>
      <c r="Z512" s="70">
        <f t="shared" ca="1" si="229"/>
        <v>101</v>
      </c>
      <c r="AA512" s="70">
        <f t="shared" ca="1" si="230"/>
        <v>0</v>
      </c>
      <c r="AB512" s="70">
        <f t="shared" ca="1" si="231"/>
        <v>1</v>
      </c>
      <c r="AC512" s="91" t="str">
        <f t="shared" si="232"/>
        <v>852028Clear</v>
      </c>
      <c r="AD512" s="91" t="str">
        <f t="shared" si="233"/>
        <v>852028-OS</v>
      </c>
      <c r="AE512" s="71" t="str">
        <f>INDEX(ATS!$B:$V,MATCH('2) Order Form'!$V512,ATS!$U:$U,0),7)</f>
        <v>Active</v>
      </c>
    </row>
    <row r="513" spans="1:31" ht="16.5" customHeight="1">
      <c r="A513" s="103" t="s">
        <v>2502</v>
      </c>
      <c r="B513" s="103" t="s">
        <v>78</v>
      </c>
      <c r="C513" s="103">
        <f>INDEX(ATS!$B:$V,MATCH('2) Order Form'!$V513,ATS!$U:$U,0),1)</f>
        <v>852028</v>
      </c>
      <c r="D513" s="103" t="str">
        <f>INDEX(ATS!$B:$V,MATCH('2) Order Form'!$V513,ATS!$U:$U,0),2)</f>
        <v>Firewall Lens</v>
      </c>
      <c r="E513" s="105" t="str">
        <f>INDEX(ATS!$B:$V,MATCH('2) Order Form'!$V513,ATS!$U:$U,0),4)</f>
        <v>110000-OS</v>
      </c>
      <c r="F513" s="105" t="str">
        <f>INDEX(ATS!$B:$V,MATCH('2) Order Form'!$V513,ATS!$U:$U,0),5)</f>
        <v>Satin Sapphire</v>
      </c>
      <c r="G513" s="106" t="str">
        <f>INDEX(ATS!$B:$V,MATCH('2) Order Form'!$V513,ATS!$U:$U,0),6)</f>
        <v>OS</v>
      </c>
      <c r="H513" s="43">
        <f>IFERROR(VLOOKUP(C513,EAN!$K:$O,5,FALSE),0)</f>
        <v>1</v>
      </c>
      <c r="I513" s="59">
        <v>0</v>
      </c>
      <c r="J513" s="107">
        <f>IFERROR(VLOOKUP(V513,ATS!$U:$V,2,FALSE),0)</f>
        <v>4</v>
      </c>
      <c r="K513" s="108">
        <f t="shared" si="252"/>
        <v>4</v>
      </c>
      <c r="L513" s="108">
        <f>IFERROR(VLOOKUP(V513,ATS!$U:$W,3,FALSE),0)</f>
        <v>4</v>
      </c>
      <c r="M513" s="108">
        <f t="shared" si="253"/>
        <v>4</v>
      </c>
      <c r="N513" s="61">
        <v>0</v>
      </c>
      <c r="O513" s="109">
        <f t="shared" si="254"/>
        <v>0</v>
      </c>
      <c r="P513" s="110">
        <f>VLOOKUP($C513,Prices!$A$3:$R$1996,MATCH('2) Order Form'!P$8,Prices!$A$2:$R$2,0),FALSE)</f>
        <v>35</v>
      </c>
      <c r="Q513" s="111">
        <f>VLOOKUP($C513,Prices!$A$3:$R$1996,MATCH('2) Order Form'!Q$8,Prices!$A$2:$R$2,0),FALSE)</f>
        <v>69</v>
      </c>
      <c r="R513" s="112">
        <f t="shared" si="255"/>
        <v>0</v>
      </c>
      <c r="S513" s="113">
        <f t="shared" si="256"/>
        <v>0</v>
      </c>
      <c r="T513" s="111">
        <f t="shared" si="257"/>
        <v>0</v>
      </c>
      <c r="U513" s="114"/>
      <c r="V513" s="115">
        <v>7048652967091</v>
      </c>
      <c r="W513" s="104"/>
      <c r="X513" s="94">
        <f t="shared" si="227"/>
        <v>0</v>
      </c>
      <c r="Y513" s="70">
        <f t="shared" ca="1" si="228"/>
        <v>0</v>
      </c>
      <c r="Z513" s="70">
        <f t="shared" ca="1" si="229"/>
        <v>101</v>
      </c>
      <c r="AA513" s="70">
        <f t="shared" ca="1" si="230"/>
        <v>0</v>
      </c>
      <c r="AB513" s="70">
        <f t="shared" ca="1" si="231"/>
        <v>1</v>
      </c>
      <c r="AC513" s="91" t="str">
        <f t="shared" si="232"/>
        <v>852028Satin Sapphire</v>
      </c>
      <c r="AD513" s="91" t="str">
        <f t="shared" si="233"/>
        <v>852028-OS</v>
      </c>
      <c r="AE513" s="71" t="str">
        <f>INDEX(ATS!$B:$V,MATCH('2) Order Form'!$V513,ATS!$U:$U,0),7)</f>
        <v>Active</v>
      </c>
    </row>
    <row r="514" spans="1:31" ht="16.5" customHeight="1">
      <c r="A514" s="103" t="s">
        <v>2502</v>
      </c>
      <c r="B514" s="103" t="s">
        <v>78</v>
      </c>
      <c r="C514" s="103">
        <f>INDEX(ATS!$B:$V,MATCH('2) Order Form'!$V514,ATS!$U:$U,0),1)</f>
        <v>852028</v>
      </c>
      <c r="D514" s="103" t="str">
        <f>INDEX(ATS!$B:$V,MATCH('2) Order Form'!$V514,ATS!$U:$U,0),2)</f>
        <v>Firewall Lens</v>
      </c>
      <c r="E514" s="105" t="str">
        <f>INDEX(ATS!$B:$V,MATCH('2) Order Form'!$V514,ATS!$U:$U,0),4)</f>
        <v>120000-OS</v>
      </c>
      <c r="F514" s="105" t="str">
        <f>INDEX(ATS!$B:$V,MATCH('2) Order Form'!$V514,ATS!$U:$U,0),5)</f>
        <v>Orange</v>
      </c>
      <c r="G514" s="106" t="str">
        <f>INDEX(ATS!$B:$V,MATCH('2) Order Form'!$V514,ATS!$U:$U,0),6)</f>
        <v>OS</v>
      </c>
      <c r="H514" s="43">
        <f>IFERROR(VLOOKUP(C514,EAN!$K:$O,5,FALSE),0)</f>
        <v>1</v>
      </c>
      <c r="I514" s="59">
        <v>0</v>
      </c>
      <c r="J514" s="107">
        <f>IFERROR(VLOOKUP(V514,ATS!$U:$V,2,FALSE),0)</f>
        <v>53</v>
      </c>
      <c r="K514" s="108" t="str">
        <f t="shared" si="252"/>
        <v>50+</v>
      </c>
      <c r="L514" s="108">
        <f>IFERROR(VLOOKUP(V514,ATS!$U:$W,3,FALSE),0)</f>
        <v>53</v>
      </c>
      <c r="M514" s="108" t="str">
        <f t="shared" si="253"/>
        <v>50+</v>
      </c>
      <c r="N514" s="61">
        <v>0</v>
      </c>
      <c r="O514" s="109">
        <f t="shared" si="254"/>
        <v>0</v>
      </c>
      <c r="P514" s="110">
        <f>VLOOKUP($C514,Prices!$A$3:$R$1996,MATCH('2) Order Form'!P$8,Prices!$A$2:$R$2,0),FALSE)</f>
        <v>35</v>
      </c>
      <c r="Q514" s="111">
        <f>VLOOKUP($C514,Prices!$A$3:$R$1996,MATCH('2) Order Form'!Q$8,Prices!$A$2:$R$2,0),FALSE)</f>
        <v>69</v>
      </c>
      <c r="R514" s="112">
        <f t="shared" si="255"/>
        <v>0</v>
      </c>
      <c r="S514" s="113">
        <f t="shared" si="256"/>
        <v>0</v>
      </c>
      <c r="T514" s="111">
        <f t="shared" si="257"/>
        <v>0</v>
      </c>
      <c r="U514" s="114"/>
      <c r="V514" s="115">
        <v>7048652615770</v>
      </c>
      <c r="W514" s="104"/>
      <c r="X514" s="94">
        <f t="shared" si="227"/>
        <v>0</v>
      </c>
      <c r="Y514" s="70">
        <f t="shared" ca="1" si="228"/>
        <v>0</v>
      </c>
      <c r="Z514" s="70">
        <f t="shared" ca="1" si="229"/>
        <v>101</v>
      </c>
      <c r="AA514" s="70">
        <f t="shared" ca="1" si="230"/>
        <v>0</v>
      </c>
      <c r="AB514" s="70">
        <f t="shared" ca="1" si="231"/>
        <v>1</v>
      </c>
      <c r="AC514" s="91" t="str">
        <f t="shared" si="232"/>
        <v>852028Orange</v>
      </c>
      <c r="AD514" s="91" t="str">
        <f t="shared" si="233"/>
        <v>852028-OS</v>
      </c>
      <c r="AE514" s="71" t="str">
        <f>INDEX(ATS!$B:$V,MATCH('2) Order Form'!$V514,ATS!$U:$U,0),7)</f>
        <v>Active</v>
      </c>
    </row>
    <row r="515" spans="1:31" ht="16.5" customHeight="1">
      <c r="A515" s="103" t="s">
        <v>2502</v>
      </c>
      <c r="B515" s="103" t="s">
        <v>78</v>
      </c>
      <c r="C515" s="103">
        <f>INDEX(ATS!$B:$V,MATCH('2) Order Form'!$V515,ATS!$U:$U,0),1)</f>
        <v>852028</v>
      </c>
      <c r="D515" s="103" t="str">
        <f>INDEX(ATS!$B:$V,MATCH('2) Order Form'!$V515,ATS!$U:$U,0),2)</f>
        <v>Firewall Lens</v>
      </c>
      <c r="E515" s="105" t="str">
        <f>INDEX(ATS!$B:$V,MATCH('2) Order Form'!$V515,ATS!$U:$U,0),4)</f>
        <v>140000-OS</v>
      </c>
      <c r="F515" s="105" t="str">
        <f>INDEX(ATS!$B:$V,MATCH('2) Order Form'!$V515,ATS!$U:$U,0),5)</f>
        <v>Yellow</v>
      </c>
      <c r="G515" s="106" t="str">
        <f>INDEX(ATS!$B:$V,MATCH('2) Order Form'!$V515,ATS!$U:$U,0),6)</f>
        <v>OS</v>
      </c>
      <c r="H515" s="43">
        <f>IFERROR(VLOOKUP(C515,EAN!$K:$O,5,FALSE),0)</f>
        <v>1</v>
      </c>
      <c r="I515" s="59">
        <v>0</v>
      </c>
      <c r="J515" s="107">
        <f>IFERROR(VLOOKUP(V515,ATS!$U:$V,2,FALSE),0)</f>
        <v>34</v>
      </c>
      <c r="K515" s="108">
        <f t="shared" si="252"/>
        <v>34</v>
      </c>
      <c r="L515" s="108">
        <f>IFERROR(VLOOKUP(V515,ATS!$U:$W,3,FALSE),0)</f>
        <v>34</v>
      </c>
      <c r="M515" s="108">
        <f t="shared" si="253"/>
        <v>34</v>
      </c>
      <c r="N515" s="61">
        <v>0</v>
      </c>
      <c r="O515" s="109">
        <f t="shared" si="254"/>
        <v>0</v>
      </c>
      <c r="P515" s="110">
        <f>VLOOKUP($C515,Prices!$A$3:$R$1996,MATCH('2) Order Form'!P$8,Prices!$A$2:$R$2,0),FALSE)</f>
        <v>35</v>
      </c>
      <c r="Q515" s="111">
        <f>VLOOKUP($C515,Prices!$A$3:$R$1996,MATCH('2) Order Form'!Q$8,Prices!$A$2:$R$2,0),FALSE)</f>
        <v>69</v>
      </c>
      <c r="R515" s="112">
        <f t="shared" si="255"/>
        <v>0</v>
      </c>
      <c r="S515" s="113">
        <f t="shared" si="256"/>
        <v>0</v>
      </c>
      <c r="T515" s="111">
        <f t="shared" si="257"/>
        <v>0</v>
      </c>
      <c r="U515" s="114"/>
      <c r="V515" s="115">
        <v>7048652615787</v>
      </c>
      <c r="W515" s="104"/>
      <c r="X515" s="94">
        <f t="shared" si="227"/>
        <v>0</v>
      </c>
      <c r="Y515" s="70">
        <f t="shared" ca="1" si="228"/>
        <v>0</v>
      </c>
      <c r="Z515" s="70">
        <f t="shared" ca="1" si="229"/>
        <v>101</v>
      </c>
      <c r="AA515" s="70">
        <f t="shared" ca="1" si="230"/>
        <v>0</v>
      </c>
      <c r="AB515" s="70">
        <f t="shared" ca="1" si="231"/>
        <v>1</v>
      </c>
      <c r="AC515" s="91" t="str">
        <f t="shared" si="232"/>
        <v>852028Yellow</v>
      </c>
      <c r="AD515" s="91" t="str">
        <f t="shared" si="233"/>
        <v>852028-OS</v>
      </c>
      <c r="AE515" s="71" t="str">
        <f>INDEX(ATS!$B:$V,MATCH('2) Order Form'!$V515,ATS!$U:$U,0),7)</f>
        <v>Stock</v>
      </c>
    </row>
    <row r="516" spans="1:31" ht="16.5" customHeight="1">
      <c r="A516" s="103" t="s">
        <v>2502</v>
      </c>
      <c r="B516" s="103" t="s">
        <v>78</v>
      </c>
      <c r="C516" s="103">
        <f>INDEX(ATS!$B:$V,MATCH('2) Order Form'!$V516,ATS!$U:$U,0),1)</f>
        <v>835019</v>
      </c>
      <c r="D516" s="103" t="str">
        <f>INDEX(ATS!$B:$V,MATCH('2) Order Form'!$V516,ATS!$U:$U,0),2)</f>
        <v>Ripley RIG Reflect Lens JR</v>
      </c>
      <c r="E516" s="105" t="str">
        <f>INDEX(ATS!$B:$V,MATCH('2) Order Form'!$V516,ATS!$U:$U,0),4)</f>
        <v>060000-OS</v>
      </c>
      <c r="F516" s="105" t="str">
        <f>INDEX(ATS!$B:$V,MATCH('2) Order Form'!$V516,ATS!$U:$U,0),5)</f>
        <v>RIG Topaz</v>
      </c>
      <c r="G516" s="106" t="str">
        <f>INDEX(ATS!$B:$V,MATCH('2) Order Form'!$V516,ATS!$U:$U,0),6)</f>
        <v>OS</v>
      </c>
      <c r="H516" s="43">
        <f>IFERROR(VLOOKUP(C516,EAN!$K:$O,5,FALSE),0)</f>
        <v>1</v>
      </c>
      <c r="I516" s="59">
        <v>0</v>
      </c>
      <c r="J516" s="107">
        <f>IFERROR(VLOOKUP(V516,ATS!$U:$V,2,FALSE),0)</f>
        <v>15</v>
      </c>
      <c r="K516" s="108">
        <f t="shared" si="252"/>
        <v>15</v>
      </c>
      <c r="L516" s="108">
        <f>IFERROR(VLOOKUP(V516,ATS!$U:$W,3,FALSE),0)</f>
        <v>15</v>
      </c>
      <c r="M516" s="108">
        <f t="shared" si="253"/>
        <v>15</v>
      </c>
      <c r="N516" s="61">
        <v>0</v>
      </c>
      <c r="O516" s="109">
        <f t="shared" si="254"/>
        <v>0</v>
      </c>
      <c r="P516" s="110">
        <f>VLOOKUP($C516,Prices!$A$3:$R$1996,MATCH('2) Order Form'!P$8,Prices!$A$2:$R$2,0),FALSE)</f>
        <v>35</v>
      </c>
      <c r="Q516" s="111">
        <f>VLOOKUP($C516,Prices!$A$3:$R$1996,MATCH('2) Order Form'!Q$8,Prices!$A$2:$R$2,0),FALSE)</f>
        <v>69</v>
      </c>
      <c r="R516" s="112">
        <f t="shared" si="255"/>
        <v>0</v>
      </c>
      <c r="S516" s="113">
        <f t="shared" si="256"/>
        <v>0</v>
      </c>
      <c r="T516" s="111">
        <f t="shared" si="257"/>
        <v>0</v>
      </c>
      <c r="U516" s="114"/>
      <c r="V516" s="115">
        <v>7048652821621</v>
      </c>
      <c r="W516" s="104"/>
      <c r="X516" s="94">
        <f t="shared" si="227"/>
        <v>0</v>
      </c>
      <c r="Y516" s="70">
        <f t="shared" ca="1" si="228"/>
        <v>0</v>
      </c>
      <c r="Z516" s="70">
        <f t="shared" ca="1" si="229"/>
        <v>102</v>
      </c>
      <c r="AA516" s="70">
        <f t="shared" ca="1" si="230"/>
        <v>1</v>
      </c>
      <c r="AB516" s="70">
        <f t="shared" ca="1" si="231"/>
        <v>1</v>
      </c>
      <c r="AC516" s="91" t="str">
        <f t="shared" si="232"/>
        <v>835019RIG Topaz</v>
      </c>
      <c r="AD516" s="91" t="str">
        <f t="shared" si="233"/>
        <v>835019-OS</v>
      </c>
      <c r="AE516" s="71" t="str">
        <f>INDEX(ATS!$B:$V,MATCH('2) Order Form'!$V516,ATS!$U:$U,0),7)</f>
        <v>Active</v>
      </c>
    </row>
    <row r="517" spans="1:31" ht="16.5" customHeight="1">
      <c r="A517" s="103" t="s">
        <v>2502</v>
      </c>
      <c r="B517" s="103" t="s">
        <v>78</v>
      </c>
      <c r="C517" s="103">
        <f>INDEX(ATS!$B:$V,MATCH('2) Order Form'!$V517,ATS!$U:$U,0),1)</f>
        <v>835019</v>
      </c>
      <c r="D517" s="103" t="str">
        <f>INDEX(ATS!$B:$V,MATCH('2) Order Form'!$V517,ATS!$U:$U,0),2)</f>
        <v>Ripley RIG Reflect Lens JR</v>
      </c>
      <c r="E517" s="105" t="str">
        <f>INDEX(ATS!$B:$V,MATCH('2) Order Form'!$V517,ATS!$U:$U,0),4)</f>
        <v>150000-OS</v>
      </c>
      <c r="F517" s="105" t="str">
        <f>INDEX(ATS!$B:$V,MATCH('2) Order Form'!$V517,ATS!$U:$U,0),5)</f>
        <v>RIG Bixbite</v>
      </c>
      <c r="G517" s="106" t="str">
        <f>INDEX(ATS!$B:$V,MATCH('2) Order Form'!$V517,ATS!$U:$U,0),6)</f>
        <v>OS</v>
      </c>
      <c r="H517" s="43">
        <f>IFERROR(VLOOKUP(C517,EAN!$K:$O,5,FALSE),0)</f>
        <v>1</v>
      </c>
      <c r="I517" s="59">
        <v>0</v>
      </c>
      <c r="J517" s="107">
        <f>IFERROR(VLOOKUP(V517,ATS!$U:$V,2,FALSE),0)</f>
        <v>8</v>
      </c>
      <c r="K517" s="108">
        <f t="shared" si="252"/>
        <v>8</v>
      </c>
      <c r="L517" s="108">
        <f>IFERROR(VLOOKUP(V517,ATS!$U:$W,3,FALSE),0)</f>
        <v>8</v>
      </c>
      <c r="M517" s="108">
        <f t="shared" si="253"/>
        <v>8</v>
      </c>
      <c r="N517" s="61">
        <v>0</v>
      </c>
      <c r="O517" s="109">
        <f t="shared" si="254"/>
        <v>0</v>
      </c>
      <c r="P517" s="110">
        <f>VLOOKUP($C517,Prices!$A$3:$R$1996,MATCH('2) Order Form'!P$8,Prices!$A$2:$R$2,0),FALSE)</f>
        <v>35</v>
      </c>
      <c r="Q517" s="111">
        <f>VLOOKUP($C517,Prices!$A$3:$R$1996,MATCH('2) Order Form'!Q$8,Prices!$A$2:$R$2,0),FALSE)</f>
        <v>69</v>
      </c>
      <c r="R517" s="112">
        <f t="shared" si="255"/>
        <v>0</v>
      </c>
      <c r="S517" s="113">
        <f t="shared" si="256"/>
        <v>0</v>
      </c>
      <c r="T517" s="111">
        <f t="shared" si="257"/>
        <v>0</v>
      </c>
      <c r="U517" s="114"/>
      <c r="V517" s="115">
        <v>7048652965875</v>
      </c>
      <c r="W517" s="104"/>
      <c r="X517" s="94">
        <f t="shared" si="227"/>
        <v>0</v>
      </c>
      <c r="Y517" s="70">
        <f t="shared" ca="1" si="228"/>
        <v>0</v>
      </c>
      <c r="Z517" s="70">
        <f t="shared" ca="1" si="229"/>
        <v>102</v>
      </c>
      <c r="AA517" s="70">
        <f t="shared" ca="1" si="230"/>
        <v>0</v>
      </c>
      <c r="AB517" s="70">
        <f t="shared" ca="1" si="231"/>
        <v>1</v>
      </c>
      <c r="AC517" s="91" t="str">
        <f t="shared" si="232"/>
        <v>835019RIG Bixbite</v>
      </c>
      <c r="AD517" s="91" t="str">
        <f t="shared" si="233"/>
        <v>835019-OS</v>
      </c>
      <c r="AE517" s="71" t="str">
        <f>INDEX(ATS!$B:$V,MATCH('2) Order Form'!$V517,ATS!$U:$U,0),7)</f>
        <v>Active</v>
      </c>
    </row>
    <row r="518" spans="1:31" ht="16.5" customHeight="1">
      <c r="A518" s="103" t="s">
        <v>2502</v>
      </c>
      <c r="B518" s="103" t="s">
        <v>78</v>
      </c>
      <c r="C518" s="103">
        <f>INDEX(ATS!$B:$V,MATCH('2) Order Form'!$V518,ATS!$U:$U,0),1)</f>
        <v>835019</v>
      </c>
      <c r="D518" s="103" t="str">
        <f>INDEX(ATS!$B:$V,MATCH('2) Order Form'!$V518,ATS!$U:$U,0),2)</f>
        <v>Ripley RIG Reflect Lens JR</v>
      </c>
      <c r="E518" s="105" t="str">
        <f>INDEX(ATS!$B:$V,MATCH('2) Order Form'!$V518,ATS!$U:$U,0),4)</f>
        <v>160000-OS</v>
      </c>
      <c r="F518" s="105" t="str">
        <f>INDEX(ATS!$B:$V,MATCH('2) Order Form'!$V518,ATS!$U:$U,0),5)</f>
        <v>RIG Aquamarine</v>
      </c>
      <c r="G518" s="106" t="str">
        <f>INDEX(ATS!$B:$V,MATCH('2) Order Form'!$V518,ATS!$U:$U,0),6)</f>
        <v>OS</v>
      </c>
      <c r="H518" s="43">
        <f>IFERROR(VLOOKUP(C518,EAN!$K:$O,5,FALSE),0)</f>
        <v>1</v>
      </c>
      <c r="I518" s="59">
        <v>0</v>
      </c>
      <c r="J518" s="107">
        <f>IFERROR(VLOOKUP(V518,ATS!$U:$V,2,FALSE),0)</f>
        <v>10</v>
      </c>
      <c r="K518" s="108">
        <f t="shared" si="252"/>
        <v>10</v>
      </c>
      <c r="L518" s="108">
        <f>IFERROR(VLOOKUP(V518,ATS!$U:$W,3,FALSE),0)</f>
        <v>10</v>
      </c>
      <c r="M518" s="108">
        <f t="shared" si="253"/>
        <v>10</v>
      </c>
      <c r="N518" s="61">
        <v>0</v>
      </c>
      <c r="O518" s="109">
        <f t="shared" si="254"/>
        <v>0</v>
      </c>
      <c r="P518" s="110">
        <f>VLOOKUP($C518,Prices!$A$3:$R$1996,MATCH('2) Order Form'!P$8,Prices!$A$2:$R$2,0),FALSE)</f>
        <v>35</v>
      </c>
      <c r="Q518" s="111">
        <f>VLOOKUP($C518,Prices!$A$3:$R$1996,MATCH('2) Order Form'!Q$8,Prices!$A$2:$R$2,0),FALSE)</f>
        <v>69</v>
      </c>
      <c r="R518" s="112">
        <f t="shared" si="255"/>
        <v>0</v>
      </c>
      <c r="S518" s="113">
        <f t="shared" si="256"/>
        <v>0</v>
      </c>
      <c r="T518" s="111">
        <f t="shared" si="257"/>
        <v>0</v>
      </c>
      <c r="U518" s="114"/>
      <c r="V518" s="115">
        <v>7048652821638</v>
      </c>
      <c r="W518" s="104"/>
      <c r="X518" s="94">
        <f t="shared" si="227"/>
        <v>0</v>
      </c>
      <c r="Y518" s="70">
        <f t="shared" ca="1" si="228"/>
        <v>0</v>
      </c>
      <c r="Z518" s="70">
        <f t="shared" ca="1" si="229"/>
        <v>102</v>
      </c>
      <c r="AA518" s="70">
        <f t="shared" ca="1" si="230"/>
        <v>0</v>
      </c>
      <c r="AB518" s="70">
        <f t="shared" ca="1" si="231"/>
        <v>1</v>
      </c>
      <c r="AC518" s="91" t="str">
        <f t="shared" si="232"/>
        <v>835019RIG Aquamarine</v>
      </c>
      <c r="AD518" s="91" t="str">
        <f t="shared" si="233"/>
        <v>835019-OS</v>
      </c>
      <c r="AE518" s="71" t="str">
        <f>INDEX(ATS!$B:$V,MATCH('2) Order Form'!$V518,ATS!$U:$U,0),7)</f>
        <v>Stock</v>
      </c>
    </row>
    <row r="519" spans="1:31" ht="16.5" customHeight="1">
      <c r="A519" s="103" t="s">
        <v>2502</v>
      </c>
      <c r="B519" s="103" t="s">
        <v>78</v>
      </c>
      <c r="C519" s="103">
        <f>INDEX(ATS!$B:$V,MATCH('2) Order Form'!$V519,ATS!$U:$U,0),1)</f>
        <v>835019</v>
      </c>
      <c r="D519" s="103" t="str">
        <f>INDEX(ATS!$B:$V,MATCH('2) Order Form'!$V519,ATS!$U:$U,0),2)</f>
        <v>Ripley RIG Reflect Lens JR</v>
      </c>
      <c r="E519" s="105" t="str">
        <f>INDEX(ATS!$B:$V,MATCH('2) Order Form'!$V519,ATS!$U:$U,0),4)</f>
        <v>180000-OS</v>
      </c>
      <c r="F519" s="105" t="str">
        <f>INDEX(ATS!$B:$V,MATCH('2) Order Form'!$V519,ATS!$U:$U,0),5)</f>
        <v>RIG Light Amethyst</v>
      </c>
      <c r="G519" s="106" t="str">
        <f>INDEX(ATS!$B:$V,MATCH('2) Order Form'!$V519,ATS!$U:$U,0),6)</f>
        <v>OS</v>
      </c>
      <c r="H519" s="43">
        <f>IFERROR(VLOOKUP(C519,EAN!$K:$O,5,FALSE),0)</f>
        <v>1</v>
      </c>
      <c r="I519" s="59">
        <v>0</v>
      </c>
      <c r="J519" s="107">
        <f>IFERROR(VLOOKUP(V519,ATS!$U:$V,2,FALSE),0)</f>
        <v>10</v>
      </c>
      <c r="K519" s="108">
        <f t="shared" si="252"/>
        <v>10</v>
      </c>
      <c r="L519" s="108">
        <f>IFERROR(VLOOKUP(V519,ATS!$U:$W,3,FALSE),0)</f>
        <v>10</v>
      </c>
      <c r="M519" s="108">
        <f t="shared" si="253"/>
        <v>10</v>
      </c>
      <c r="N519" s="61">
        <v>0</v>
      </c>
      <c r="O519" s="109">
        <f t="shared" si="254"/>
        <v>0</v>
      </c>
      <c r="P519" s="110">
        <f>VLOOKUP($C519,Prices!$A$3:$R$1996,MATCH('2) Order Form'!P$8,Prices!$A$2:$R$2,0),FALSE)</f>
        <v>35</v>
      </c>
      <c r="Q519" s="111">
        <f>VLOOKUP($C519,Prices!$A$3:$R$1996,MATCH('2) Order Form'!Q$8,Prices!$A$2:$R$2,0),FALSE)</f>
        <v>69</v>
      </c>
      <c r="R519" s="112">
        <f t="shared" si="255"/>
        <v>0</v>
      </c>
      <c r="S519" s="113">
        <f t="shared" si="256"/>
        <v>0</v>
      </c>
      <c r="T519" s="111">
        <f t="shared" si="257"/>
        <v>0</v>
      </c>
      <c r="U519" s="114"/>
      <c r="V519" s="115">
        <v>7048652965882</v>
      </c>
      <c r="W519" s="104"/>
      <c r="X519" s="94">
        <f t="shared" si="227"/>
        <v>0</v>
      </c>
      <c r="Y519" s="70">
        <f t="shared" ca="1" si="228"/>
        <v>0</v>
      </c>
      <c r="Z519" s="70">
        <f t="shared" ca="1" si="229"/>
        <v>102</v>
      </c>
      <c r="AA519" s="70">
        <f t="shared" ca="1" si="230"/>
        <v>0</v>
      </c>
      <c r="AB519" s="70">
        <f t="shared" ca="1" si="231"/>
        <v>1</v>
      </c>
      <c r="AC519" s="91" t="str">
        <f t="shared" si="232"/>
        <v>835019RIG Light Amethyst</v>
      </c>
      <c r="AD519" s="91" t="str">
        <f t="shared" si="233"/>
        <v>835019-OS</v>
      </c>
      <c r="AE519" s="71" t="str">
        <f>INDEX(ATS!$B:$V,MATCH('2) Order Form'!$V519,ATS!$U:$U,0),7)</f>
        <v>Active</v>
      </c>
    </row>
    <row r="520" spans="1:31" ht="16.5" customHeight="1">
      <c r="A520" s="103" t="s">
        <v>2502</v>
      </c>
      <c r="B520" s="103" t="s">
        <v>78</v>
      </c>
      <c r="C520" s="103">
        <f>INDEX(ATS!$B:$V,MATCH('2) Order Form'!$V520,ATS!$U:$U,0),1)</f>
        <v>835021</v>
      </c>
      <c r="D520" s="103" t="str">
        <f>INDEX(ATS!$B:$V,MATCH('2) Order Form'!$V520,ATS!$U:$U,0),2)</f>
        <v>Ripley Lens JR</v>
      </c>
      <c r="E520" s="105" t="str">
        <f>INDEX(ATS!$B:$V,MATCH('2) Order Form'!$V520,ATS!$U:$U,0),4)</f>
        <v>090000-OS</v>
      </c>
      <c r="F520" s="105" t="str">
        <f>INDEX(ATS!$B:$V,MATCH('2) Order Form'!$V520,ATS!$U:$U,0),5)</f>
        <v>Obsidian Black</v>
      </c>
      <c r="G520" s="106" t="str">
        <f>INDEX(ATS!$B:$V,MATCH('2) Order Form'!$V520,ATS!$U:$U,0),6)</f>
        <v>OS</v>
      </c>
      <c r="H520" s="43">
        <f>IFERROR(VLOOKUP(C520,EAN!$K:$O,5,FALSE),0)</f>
        <v>1</v>
      </c>
      <c r="I520" s="59">
        <v>0</v>
      </c>
      <c r="J520" s="107">
        <f>IFERROR(VLOOKUP(V520,ATS!$U:$V,2,FALSE),0)</f>
        <v>22</v>
      </c>
      <c r="K520" s="108">
        <f t="shared" si="252"/>
        <v>22</v>
      </c>
      <c r="L520" s="108">
        <f>IFERROR(VLOOKUP(V520,ATS!$U:$W,3,FALSE),0)</f>
        <v>22</v>
      </c>
      <c r="M520" s="108">
        <f t="shared" si="253"/>
        <v>22</v>
      </c>
      <c r="N520" s="61">
        <v>0</v>
      </c>
      <c r="O520" s="109">
        <f t="shared" si="254"/>
        <v>0</v>
      </c>
      <c r="P520" s="110">
        <f>VLOOKUP($C520,Prices!$A$3:$R$1996,MATCH('2) Order Form'!P$8,Prices!$A$2:$R$2,0),FALSE)</f>
        <v>19.5</v>
      </c>
      <c r="Q520" s="111">
        <f>VLOOKUP($C520,Prices!$A$3:$R$1996,MATCH('2) Order Form'!Q$8,Prices!$A$2:$R$2,0),FALSE)</f>
        <v>39</v>
      </c>
      <c r="R520" s="112">
        <f t="shared" si="255"/>
        <v>0</v>
      </c>
      <c r="S520" s="113">
        <f t="shared" si="256"/>
        <v>0</v>
      </c>
      <c r="T520" s="111">
        <f t="shared" si="257"/>
        <v>0</v>
      </c>
      <c r="U520" s="114"/>
      <c r="V520" s="115">
        <v>7048652821652</v>
      </c>
      <c r="W520" s="104"/>
      <c r="X520" s="94">
        <f t="shared" si="227"/>
        <v>0</v>
      </c>
      <c r="Y520" s="70">
        <f t="shared" ca="1" si="228"/>
        <v>0</v>
      </c>
      <c r="Z520" s="70">
        <f t="shared" ca="1" si="229"/>
        <v>103</v>
      </c>
      <c r="AA520" s="70">
        <f t="shared" ca="1" si="230"/>
        <v>1</v>
      </c>
      <c r="AB520" s="70">
        <f t="shared" ca="1" si="231"/>
        <v>1</v>
      </c>
      <c r="AC520" s="91" t="str">
        <f t="shared" si="232"/>
        <v>835021Obsidian Black</v>
      </c>
      <c r="AD520" s="91" t="str">
        <f t="shared" si="233"/>
        <v>835021-OS</v>
      </c>
      <c r="AE520" s="71" t="str">
        <f>INDEX(ATS!$B:$V,MATCH('2) Order Form'!$V520,ATS!$U:$U,0),7)</f>
        <v>Active</v>
      </c>
    </row>
    <row r="521" spans="1:31" ht="16.5" customHeight="1">
      <c r="A521" s="103" t="s">
        <v>2502</v>
      </c>
      <c r="B521" s="103" t="s">
        <v>78</v>
      </c>
      <c r="C521" s="103">
        <f>INDEX(ATS!$B:$V,MATCH('2) Order Form'!$V521,ATS!$U:$U,0),1)</f>
        <v>835021</v>
      </c>
      <c r="D521" s="103" t="str">
        <f>INDEX(ATS!$B:$V,MATCH('2) Order Form'!$V521,ATS!$U:$U,0),2)</f>
        <v>Ripley Lens JR</v>
      </c>
      <c r="E521" s="105" t="str">
        <f>INDEX(ATS!$B:$V,MATCH('2) Order Form'!$V521,ATS!$U:$U,0),4)</f>
        <v>120000-OS</v>
      </c>
      <c r="F521" s="105" t="str">
        <f>INDEX(ATS!$B:$V,MATCH('2) Order Form'!$V521,ATS!$U:$U,0),5)</f>
        <v>Orange</v>
      </c>
      <c r="G521" s="106" t="str">
        <f>INDEX(ATS!$B:$V,MATCH('2) Order Form'!$V521,ATS!$U:$U,0),6)</f>
        <v>OS</v>
      </c>
      <c r="H521" s="43">
        <f>IFERROR(VLOOKUP(C521,EAN!$K:$O,5,FALSE),0)</f>
        <v>1</v>
      </c>
      <c r="I521" s="59">
        <v>0</v>
      </c>
      <c r="J521" s="107">
        <f>IFERROR(VLOOKUP(V521,ATS!$U:$V,2,FALSE),0)</f>
        <v>17</v>
      </c>
      <c r="K521" s="108">
        <f t="shared" si="252"/>
        <v>17</v>
      </c>
      <c r="L521" s="108">
        <f>IFERROR(VLOOKUP(V521,ATS!$U:$W,3,FALSE),0)</f>
        <v>17</v>
      </c>
      <c r="M521" s="108">
        <f t="shared" si="253"/>
        <v>17</v>
      </c>
      <c r="N521" s="61">
        <v>0</v>
      </c>
      <c r="O521" s="109">
        <f t="shared" si="254"/>
        <v>0</v>
      </c>
      <c r="P521" s="110">
        <f>VLOOKUP($C521,Prices!$A$3:$R$1996,MATCH('2) Order Form'!P$8,Prices!$A$2:$R$2,0),FALSE)</f>
        <v>19.5</v>
      </c>
      <c r="Q521" s="111">
        <f>VLOOKUP($C521,Prices!$A$3:$R$1996,MATCH('2) Order Form'!Q$8,Prices!$A$2:$R$2,0),FALSE)</f>
        <v>39</v>
      </c>
      <c r="R521" s="112">
        <f t="shared" si="255"/>
        <v>0</v>
      </c>
      <c r="S521" s="113">
        <f t="shared" si="256"/>
        <v>0</v>
      </c>
      <c r="T521" s="111">
        <f t="shared" si="257"/>
        <v>0</v>
      </c>
      <c r="U521" s="114"/>
      <c r="V521" s="115">
        <v>7048652821669</v>
      </c>
      <c r="W521" s="104"/>
      <c r="X521" s="94">
        <f t="shared" si="227"/>
        <v>0</v>
      </c>
      <c r="Y521" s="70">
        <f t="shared" ca="1" si="228"/>
        <v>0</v>
      </c>
      <c r="Z521" s="70">
        <f t="shared" ca="1" si="229"/>
        <v>103</v>
      </c>
      <c r="AA521" s="70">
        <f t="shared" ca="1" si="230"/>
        <v>0</v>
      </c>
      <c r="AB521" s="70">
        <f t="shared" ca="1" si="231"/>
        <v>1</v>
      </c>
      <c r="AC521" s="91" t="str">
        <f t="shared" si="232"/>
        <v>835021Orange</v>
      </c>
      <c r="AD521" s="91" t="str">
        <f t="shared" si="233"/>
        <v>835021-OS</v>
      </c>
      <c r="AE521" s="71" t="str">
        <f>INDEX(ATS!$B:$V,MATCH('2) Order Form'!$V521,ATS!$U:$U,0),7)</f>
        <v>Active</v>
      </c>
    </row>
    <row r="522" spans="1:31" ht="16.5" customHeight="1">
      <c r="A522" s="103" t="s">
        <v>2502</v>
      </c>
      <c r="B522" s="103" t="s">
        <v>78</v>
      </c>
      <c r="C522" s="103">
        <f>INDEX(ATS!$B:$V,MATCH('2) Order Form'!$V522,ATS!$U:$U,0),1)</f>
        <v>835021</v>
      </c>
      <c r="D522" s="103" t="str">
        <f>INDEX(ATS!$B:$V,MATCH('2) Order Form'!$V522,ATS!$U:$U,0),2)</f>
        <v>Ripley Lens JR</v>
      </c>
      <c r="E522" s="105" t="str">
        <f>INDEX(ATS!$B:$V,MATCH('2) Order Form'!$V522,ATS!$U:$U,0),4)</f>
        <v>140000-OS</v>
      </c>
      <c r="F522" s="105" t="str">
        <f>INDEX(ATS!$B:$V,MATCH('2) Order Form'!$V522,ATS!$U:$U,0),5)</f>
        <v>Yellow</v>
      </c>
      <c r="G522" s="106" t="str">
        <f>INDEX(ATS!$B:$V,MATCH('2) Order Form'!$V522,ATS!$U:$U,0),6)</f>
        <v>OS</v>
      </c>
      <c r="H522" s="43">
        <f>IFERROR(VLOOKUP(C522,EAN!$K:$O,5,FALSE),0)</f>
        <v>1</v>
      </c>
      <c r="I522" s="59">
        <v>0</v>
      </c>
      <c r="J522" s="107">
        <f>IFERROR(VLOOKUP(V522,ATS!$U:$V,2,FALSE),0)</f>
        <v>12</v>
      </c>
      <c r="K522" s="108">
        <f t="shared" si="252"/>
        <v>12</v>
      </c>
      <c r="L522" s="108">
        <f>IFERROR(VLOOKUP(V522,ATS!$U:$W,3,FALSE),0)</f>
        <v>12</v>
      </c>
      <c r="M522" s="108">
        <f t="shared" si="253"/>
        <v>12</v>
      </c>
      <c r="N522" s="61">
        <v>0</v>
      </c>
      <c r="O522" s="109">
        <f t="shared" si="254"/>
        <v>0</v>
      </c>
      <c r="P522" s="110">
        <f>VLOOKUP($C522,Prices!$A$3:$R$1996,MATCH('2) Order Form'!P$8,Prices!$A$2:$R$2,0),FALSE)</f>
        <v>19.5</v>
      </c>
      <c r="Q522" s="111">
        <f>VLOOKUP($C522,Prices!$A$3:$R$1996,MATCH('2) Order Form'!Q$8,Prices!$A$2:$R$2,0),FALSE)</f>
        <v>39</v>
      </c>
      <c r="R522" s="112">
        <f t="shared" si="255"/>
        <v>0</v>
      </c>
      <c r="S522" s="113">
        <f t="shared" si="256"/>
        <v>0</v>
      </c>
      <c r="T522" s="111">
        <f t="shared" si="257"/>
        <v>0</v>
      </c>
      <c r="U522" s="114"/>
      <c r="V522" s="115">
        <v>7048652821676</v>
      </c>
      <c r="W522" s="104"/>
      <c r="X522" s="94">
        <f t="shared" si="227"/>
        <v>0</v>
      </c>
      <c r="Y522" s="70">
        <f t="shared" ca="1" si="228"/>
        <v>0</v>
      </c>
      <c r="Z522" s="70">
        <f t="shared" ca="1" si="229"/>
        <v>103</v>
      </c>
      <c r="AA522" s="70">
        <f t="shared" ca="1" si="230"/>
        <v>0</v>
      </c>
      <c r="AB522" s="70">
        <f t="shared" ca="1" si="231"/>
        <v>1</v>
      </c>
      <c r="AC522" s="91" t="str">
        <f t="shared" si="232"/>
        <v>835021Yellow</v>
      </c>
      <c r="AD522" s="91" t="str">
        <f t="shared" si="233"/>
        <v>835021-OS</v>
      </c>
      <c r="AE522" s="71" t="str">
        <f>INDEX(ATS!$B:$V,MATCH('2) Order Form'!$V522,ATS!$U:$U,0),7)</f>
        <v>Stock</v>
      </c>
    </row>
    <row r="523" spans="1:31" ht="16.5" customHeight="1">
      <c r="A523" s="103" t="s">
        <v>2502</v>
      </c>
      <c r="B523" s="103" t="s">
        <v>78</v>
      </c>
      <c r="C523" s="103">
        <f>INDEX(ATS!$B:$V,MATCH('2) Order Form'!$V523,ATS!$U:$U,0),1)</f>
        <v>852081</v>
      </c>
      <c r="D523" s="103" t="str">
        <f>INDEX(ATS!$B:$V,MATCH('2) Order Form'!$V523,ATS!$U:$U,0),2)</f>
        <v>Shinobi RIG Reflect Lens</v>
      </c>
      <c r="E523" s="105" t="str">
        <f>INDEX(ATS!$B:$V,MATCH('2) Order Form'!$V523,ATS!$U:$U,0),4)</f>
        <v>060000-OS</v>
      </c>
      <c r="F523" s="105" t="str">
        <f>INDEX(ATS!$B:$V,MATCH('2) Order Form'!$V523,ATS!$U:$U,0),5)</f>
        <v>RIG Topaz</v>
      </c>
      <c r="G523" s="106" t="str">
        <f>INDEX(ATS!$B:$V,MATCH('2) Order Form'!$V523,ATS!$U:$U,0),6)</f>
        <v>OS</v>
      </c>
      <c r="H523" s="43">
        <f>IFERROR(VLOOKUP(C523,EAN!$K:$O,5,FALSE),0)</f>
        <v>1</v>
      </c>
      <c r="I523" s="59">
        <v>0</v>
      </c>
      <c r="J523" s="107">
        <f>IFERROR(VLOOKUP(V523,ATS!$U:$V,2,FALSE),0)</f>
        <v>19</v>
      </c>
      <c r="K523" s="108">
        <f t="shared" si="252"/>
        <v>19</v>
      </c>
      <c r="L523" s="108">
        <f>IFERROR(VLOOKUP(V523,ATS!$U:$W,3,FALSE),0)</f>
        <v>19</v>
      </c>
      <c r="M523" s="108">
        <f t="shared" si="253"/>
        <v>19</v>
      </c>
      <c r="N523" s="61">
        <v>0</v>
      </c>
      <c r="O523" s="109">
        <f t="shared" si="254"/>
        <v>0</v>
      </c>
      <c r="P523" s="110">
        <f>VLOOKUP($C523,Prices!$A$3:$R$1996,MATCH('2) Order Form'!P$8,Prices!$A$2:$R$2,0),FALSE)</f>
        <v>60</v>
      </c>
      <c r="Q523" s="111">
        <f>VLOOKUP($C523,Prices!$A$3:$R$1996,MATCH('2) Order Form'!Q$8,Prices!$A$2:$R$2,0),FALSE)</f>
        <v>119</v>
      </c>
      <c r="R523" s="112">
        <f t="shared" si="255"/>
        <v>0</v>
      </c>
      <c r="S523" s="113">
        <f t="shared" si="256"/>
        <v>0</v>
      </c>
      <c r="T523" s="111">
        <f t="shared" si="257"/>
        <v>0</v>
      </c>
      <c r="U523" s="114"/>
      <c r="V523" s="115">
        <v>7048652762245</v>
      </c>
      <c r="W523" s="104"/>
      <c r="X523" s="94">
        <f t="shared" si="227"/>
        <v>0</v>
      </c>
      <c r="Y523" s="70">
        <f t="shared" ca="1" si="228"/>
        <v>0</v>
      </c>
      <c r="Z523" s="70">
        <f t="shared" ca="1" si="229"/>
        <v>104</v>
      </c>
      <c r="AA523" s="70">
        <f t="shared" ca="1" si="230"/>
        <v>1</v>
      </c>
      <c r="AB523" s="70">
        <f t="shared" ca="1" si="231"/>
        <v>1</v>
      </c>
      <c r="AC523" s="91" t="str">
        <f t="shared" si="232"/>
        <v>852081RIG Topaz</v>
      </c>
      <c r="AD523" s="91" t="str">
        <f t="shared" si="233"/>
        <v>852081-OS</v>
      </c>
      <c r="AE523" s="71" t="str">
        <f>INDEX(ATS!$B:$V,MATCH('2) Order Form'!$V523,ATS!$U:$U,0),7)</f>
        <v>Active</v>
      </c>
    </row>
    <row r="524" spans="1:31" ht="16.5" customHeight="1">
      <c r="A524" s="103" t="s">
        <v>2502</v>
      </c>
      <c r="B524" s="103" t="s">
        <v>78</v>
      </c>
      <c r="C524" s="103">
        <f>INDEX(ATS!$B:$V,MATCH('2) Order Form'!$V524,ATS!$U:$U,0),1)</f>
        <v>852081</v>
      </c>
      <c r="D524" s="103" t="str">
        <f>INDEX(ATS!$B:$V,MATCH('2) Order Form'!$V524,ATS!$U:$U,0),2)</f>
        <v>Shinobi RIG Reflect Lens</v>
      </c>
      <c r="E524" s="105" t="str">
        <f>INDEX(ATS!$B:$V,MATCH('2) Order Form'!$V524,ATS!$U:$U,0),4)</f>
        <v>070000-OS</v>
      </c>
      <c r="F524" s="105" t="str">
        <f>INDEX(ATS!$B:$V,MATCH('2) Order Form'!$V524,ATS!$U:$U,0),5)</f>
        <v>RIG Emerald</v>
      </c>
      <c r="G524" s="106" t="str">
        <f>INDEX(ATS!$B:$V,MATCH('2) Order Form'!$V524,ATS!$U:$U,0),6)</f>
        <v>OS</v>
      </c>
      <c r="H524" s="43">
        <f>IFERROR(VLOOKUP(C524,EAN!$K:$O,5,FALSE),0)</f>
        <v>1</v>
      </c>
      <c r="I524" s="59">
        <v>0</v>
      </c>
      <c r="J524" s="107">
        <f>IFERROR(VLOOKUP(V524,ATS!$U:$V,2,FALSE),0)</f>
        <v>25</v>
      </c>
      <c r="K524" s="108">
        <f t="shared" si="252"/>
        <v>25</v>
      </c>
      <c r="L524" s="108">
        <f>IFERROR(VLOOKUP(V524,ATS!$U:$W,3,FALSE),0)</f>
        <v>25</v>
      </c>
      <c r="M524" s="108">
        <f t="shared" si="253"/>
        <v>25</v>
      </c>
      <c r="N524" s="61">
        <v>0</v>
      </c>
      <c r="O524" s="109">
        <f t="shared" si="254"/>
        <v>0</v>
      </c>
      <c r="P524" s="110">
        <f>VLOOKUP($C524,Prices!$A$3:$R$1996,MATCH('2) Order Form'!P$8,Prices!$A$2:$R$2,0),FALSE)</f>
        <v>60</v>
      </c>
      <c r="Q524" s="111">
        <f>VLOOKUP($C524,Prices!$A$3:$R$1996,MATCH('2) Order Form'!Q$8,Prices!$A$2:$R$2,0),FALSE)</f>
        <v>119</v>
      </c>
      <c r="R524" s="112">
        <f t="shared" si="255"/>
        <v>0</v>
      </c>
      <c r="S524" s="113">
        <f t="shared" si="256"/>
        <v>0</v>
      </c>
      <c r="T524" s="111">
        <f t="shared" si="257"/>
        <v>0</v>
      </c>
      <c r="U524" s="114"/>
      <c r="V524" s="115">
        <v>7048652762252</v>
      </c>
      <c r="W524" s="104"/>
      <c r="X524" s="94">
        <f t="shared" si="227"/>
        <v>0</v>
      </c>
      <c r="Y524" s="70">
        <f t="shared" ca="1" si="228"/>
        <v>0</v>
      </c>
      <c r="Z524" s="70">
        <f t="shared" ca="1" si="229"/>
        <v>104</v>
      </c>
      <c r="AA524" s="70">
        <f t="shared" ca="1" si="230"/>
        <v>0</v>
      </c>
      <c r="AB524" s="70">
        <f t="shared" ca="1" si="231"/>
        <v>1</v>
      </c>
      <c r="AC524" s="91" t="str">
        <f t="shared" si="232"/>
        <v>852081RIG Emerald</v>
      </c>
      <c r="AD524" s="91" t="str">
        <f t="shared" si="233"/>
        <v>852081-OS</v>
      </c>
      <c r="AE524" s="71" t="str">
        <f>INDEX(ATS!$B:$V,MATCH('2) Order Form'!$V524,ATS!$U:$U,0),7)</f>
        <v>Active</v>
      </c>
    </row>
    <row r="525" spans="1:31" ht="16.5" customHeight="1">
      <c r="A525" s="103" t="s">
        <v>2502</v>
      </c>
      <c r="B525" s="103" t="s">
        <v>78</v>
      </c>
      <c r="C525" s="103">
        <f>INDEX(ATS!$B:$V,MATCH('2) Order Form'!$V525,ATS!$U:$U,0),1)</f>
        <v>852081</v>
      </c>
      <c r="D525" s="103" t="str">
        <f>INDEX(ATS!$B:$V,MATCH('2) Order Form'!$V525,ATS!$U:$U,0),2)</f>
        <v>Shinobi RIG Reflect Lens</v>
      </c>
      <c r="E525" s="105" t="str">
        <f>INDEX(ATS!$B:$V,MATCH('2) Order Form'!$V525,ATS!$U:$U,0),4)</f>
        <v>150000-OS</v>
      </c>
      <c r="F525" s="105" t="str">
        <f>INDEX(ATS!$B:$V,MATCH('2) Order Form'!$V525,ATS!$U:$U,0),5)</f>
        <v>RIG Bixbite</v>
      </c>
      <c r="G525" s="106" t="str">
        <f>INDEX(ATS!$B:$V,MATCH('2) Order Form'!$V525,ATS!$U:$U,0),6)</f>
        <v>OS</v>
      </c>
      <c r="H525" s="43">
        <f>IFERROR(VLOOKUP(C525,EAN!$K:$O,5,FALSE),0)</f>
        <v>1</v>
      </c>
      <c r="I525" s="59">
        <v>0</v>
      </c>
      <c r="J525" s="107">
        <f>IFERROR(VLOOKUP(V525,ATS!$U:$V,2,FALSE),0)</f>
        <v>47</v>
      </c>
      <c r="K525" s="108">
        <f t="shared" si="252"/>
        <v>47</v>
      </c>
      <c r="L525" s="108">
        <f>IFERROR(VLOOKUP(V525,ATS!$U:$W,3,FALSE),0)</f>
        <v>47</v>
      </c>
      <c r="M525" s="108">
        <f t="shared" si="253"/>
        <v>47</v>
      </c>
      <c r="N525" s="61">
        <v>0</v>
      </c>
      <c r="O525" s="109">
        <f t="shared" si="254"/>
        <v>0</v>
      </c>
      <c r="P525" s="110">
        <f>VLOOKUP($C525,Prices!$A$3:$R$1996,MATCH('2) Order Form'!P$8,Prices!$A$2:$R$2,0),FALSE)</f>
        <v>60</v>
      </c>
      <c r="Q525" s="111">
        <f>VLOOKUP($C525,Prices!$A$3:$R$1996,MATCH('2) Order Form'!Q$8,Prices!$A$2:$R$2,0),FALSE)</f>
        <v>119</v>
      </c>
      <c r="R525" s="112">
        <f t="shared" si="255"/>
        <v>0</v>
      </c>
      <c r="S525" s="113">
        <f t="shared" si="256"/>
        <v>0</v>
      </c>
      <c r="T525" s="111">
        <f t="shared" si="257"/>
        <v>0</v>
      </c>
      <c r="U525" s="114"/>
      <c r="V525" s="115">
        <v>7048652762269</v>
      </c>
      <c r="W525" s="104"/>
      <c r="X525" s="94">
        <f t="shared" ref="X525:X577" si="258">I525*Q525</f>
        <v>0</v>
      </c>
      <c r="Y525" s="70">
        <f t="shared" ref="Y525:Y577" ca="1" si="259">IF(A525=OFFSET(A525,-1,0),0,1)</f>
        <v>0</v>
      </c>
      <c r="Z525" s="70">
        <f t="shared" ref="Z525:Z577" ca="1" si="260">IF(C525=OFFSET(C525,-1,0),OFFSET(Z525,-1,0),OFFSET(Z525,-1,0)+1)</f>
        <v>104</v>
      </c>
      <c r="AA525" s="70">
        <f t="shared" ref="AA525:AA577" ca="1" si="261">IF(C525=OFFSET(C525,-1,0),0,1)</f>
        <v>0</v>
      </c>
      <c r="AB525" s="70">
        <f t="shared" ref="AB525:AB577" ca="1" si="262">IF(F525=OFFSET(F525,-1,0),0,1)</f>
        <v>1</v>
      </c>
      <c r="AC525" s="91" t="str">
        <f t="shared" ref="AC525:AC577" si="263">CONCATENATE(C525,F525)</f>
        <v>852081RIG Bixbite</v>
      </c>
      <c r="AD525" s="91" t="str">
        <f t="shared" ref="AD525:AD577" si="264">IFERROR(IF(B525="EYEWEAR",CONCATENATE(C525,"-",G525),C525),C525)</f>
        <v>852081-OS</v>
      </c>
      <c r="AE525" s="71" t="str">
        <f>INDEX(ATS!$B:$V,MATCH('2) Order Form'!$V525,ATS!$U:$U,0),7)</f>
        <v>Active</v>
      </c>
    </row>
    <row r="526" spans="1:31" ht="16.5" customHeight="1">
      <c r="A526" s="103" t="s">
        <v>2502</v>
      </c>
      <c r="B526" s="103" t="s">
        <v>78</v>
      </c>
      <c r="C526" s="103">
        <f>INDEX(ATS!$B:$V,MATCH('2) Order Form'!$V526,ATS!$U:$U,0),1)</f>
        <v>852081</v>
      </c>
      <c r="D526" s="103" t="str">
        <f>INDEX(ATS!$B:$V,MATCH('2) Order Form'!$V526,ATS!$U:$U,0),2)</f>
        <v>Shinobi RIG Reflect Lens</v>
      </c>
      <c r="E526" s="105" t="str">
        <f>INDEX(ATS!$B:$V,MATCH('2) Order Form'!$V526,ATS!$U:$U,0),4)</f>
        <v>160000-OS</v>
      </c>
      <c r="F526" s="105" t="str">
        <f>INDEX(ATS!$B:$V,MATCH('2) Order Form'!$V526,ATS!$U:$U,0),5)</f>
        <v>RIG Aquamarine</v>
      </c>
      <c r="G526" s="106" t="str">
        <f>INDEX(ATS!$B:$V,MATCH('2) Order Form'!$V526,ATS!$U:$U,0),6)</f>
        <v>OS</v>
      </c>
      <c r="H526" s="43">
        <f>IFERROR(VLOOKUP(C526,EAN!$K:$O,5,FALSE),0)</f>
        <v>1</v>
      </c>
      <c r="I526" s="59">
        <v>0</v>
      </c>
      <c r="J526" s="107">
        <f>IFERROR(VLOOKUP(V526,ATS!$U:$V,2,FALSE),0)</f>
        <v>39</v>
      </c>
      <c r="K526" s="108">
        <f t="shared" si="252"/>
        <v>39</v>
      </c>
      <c r="L526" s="108">
        <f>IFERROR(VLOOKUP(V526,ATS!$U:$W,3,FALSE),0)</f>
        <v>39</v>
      </c>
      <c r="M526" s="108">
        <f t="shared" si="253"/>
        <v>39</v>
      </c>
      <c r="N526" s="61">
        <v>0</v>
      </c>
      <c r="O526" s="109">
        <f t="shared" si="254"/>
        <v>0</v>
      </c>
      <c r="P526" s="110">
        <f>VLOOKUP($C526,Prices!$A$3:$R$1996,MATCH('2) Order Form'!P$8,Prices!$A$2:$R$2,0),FALSE)</f>
        <v>60</v>
      </c>
      <c r="Q526" s="111">
        <f>VLOOKUP($C526,Prices!$A$3:$R$1996,MATCH('2) Order Form'!Q$8,Prices!$A$2:$R$2,0),FALSE)</f>
        <v>119</v>
      </c>
      <c r="R526" s="112">
        <f t="shared" si="255"/>
        <v>0</v>
      </c>
      <c r="S526" s="113">
        <f t="shared" si="256"/>
        <v>0</v>
      </c>
      <c r="T526" s="111">
        <f t="shared" si="257"/>
        <v>0</v>
      </c>
      <c r="U526" s="114"/>
      <c r="V526" s="115">
        <v>7048652762276</v>
      </c>
      <c r="W526" s="104"/>
      <c r="X526" s="94">
        <f t="shared" si="258"/>
        <v>0</v>
      </c>
      <c r="Y526" s="70">
        <f t="shared" ca="1" si="259"/>
        <v>0</v>
      </c>
      <c r="Z526" s="70">
        <f t="shared" ca="1" si="260"/>
        <v>104</v>
      </c>
      <c r="AA526" s="70">
        <f t="shared" ca="1" si="261"/>
        <v>0</v>
      </c>
      <c r="AB526" s="70">
        <f t="shared" ca="1" si="262"/>
        <v>1</v>
      </c>
      <c r="AC526" s="91" t="str">
        <f t="shared" si="263"/>
        <v>852081RIG Aquamarine</v>
      </c>
      <c r="AD526" s="91" t="str">
        <f t="shared" si="264"/>
        <v>852081-OS</v>
      </c>
      <c r="AE526" s="71" t="str">
        <f>INDEX(ATS!$B:$V,MATCH('2) Order Form'!$V526,ATS!$U:$U,0),7)</f>
        <v>Active</v>
      </c>
    </row>
    <row r="527" spans="1:31" ht="16.5" customHeight="1">
      <c r="A527" s="103" t="s">
        <v>2502</v>
      </c>
      <c r="B527" s="103" t="s">
        <v>78</v>
      </c>
      <c r="C527" s="103">
        <f>INDEX(ATS!$B:$V,MATCH('2) Order Form'!$V527,ATS!$U:$U,0),1)</f>
        <v>852081</v>
      </c>
      <c r="D527" s="103" t="str">
        <f>INDEX(ATS!$B:$V,MATCH('2) Order Form'!$V527,ATS!$U:$U,0),2)</f>
        <v>Shinobi RIG Reflect Lens</v>
      </c>
      <c r="E527" s="105" t="str">
        <f>INDEX(ATS!$B:$V,MATCH('2) Order Form'!$V527,ATS!$U:$U,0),4)</f>
        <v>190000-OS</v>
      </c>
      <c r="F527" s="105" t="str">
        <f>INDEX(ATS!$B:$V,MATCH('2) Order Form'!$V527,ATS!$U:$U,0),5)</f>
        <v>RIG Malaia</v>
      </c>
      <c r="G527" s="106" t="str">
        <f>INDEX(ATS!$B:$V,MATCH('2) Order Form'!$V527,ATS!$U:$U,0),6)</f>
        <v>OS</v>
      </c>
      <c r="H527" s="43">
        <f>IFERROR(VLOOKUP(C527,EAN!$K:$O,5,FALSE),0)</f>
        <v>1</v>
      </c>
      <c r="I527" s="59">
        <v>0</v>
      </c>
      <c r="J527" s="107">
        <f>IFERROR(VLOOKUP(V527,ATS!$U:$V,2,FALSE),0)</f>
        <v>34</v>
      </c>
      <c r="K527" s="108">
        <f t="shared" si="252"/>
        <v>34</v>
      </c>
      <c r="L527" s="108">
        <f>IFERROR(VLOOKUP(V527,ATS!$U:$W,3,FALSE),0)</f>
        <v>34</v>
      </c>
      <c r="M527" s="108">
        <f t="shared" si="253"/>
        <v>34</v>
      </c>
      <c r="N527" s="61">
        <v>0</v>
      </c>
      <c r="O527" s="109">
        <f t="shared" si="254"/>
        <v>0</v>
      </c>
      <c r="P527" s="110">
        <f>VLOOKUP($C527,Prices!$A$3:$R$1996,MATCH('2) Order Form'!P$8,Prices!$A$2:$R$2,0),FALSE)</f>
        <v>60</v>
      </c>
      <c r="Q527" s="111">
        <f>VLOOKUP($C527,Prices!$A$3:$R$1996,MATCH('2) Order Form'!Q$8,Prices!$A$2:$R$2,0),FALSE)</f>
        <v>119</v>
      </c>
      <c r="R527" s="112">
        <f t="shared" si="255"/>
        <v>0</v>
      </c>
      <c r="S527" s="113">
        <f t="shared" si="256"/>
        <v>0</v>
      </c>
      <c r="T527" s="111">
        <f t="shared" si="257"/>
        <v>0</v>
      </c>
      <c r="U527" s="114"/>
      <c r="V527" s="115">
        <v>7048652762283</v>
      </c>
      <c r="W527" s="104"/>
      <c r="X527" s="94">
        <f t="shared" si="258"/>
        <v>0</v>
      </c>
      <c r="Y527" s="70">
        <f t="shared" ca="1" si="259"/>
        <v>0</v>
      </c>
      <c r="Z527" s="70">
        <f t="shared" ca="1" si="260"/>
        <v>104</v>
      </c>
      <c r="AA527" s="70">
        <f t="shared" ca="1" si="261"/>
        <v>0</v>
      </c>
      <c r="AB527" s="70">
        <f t="shared" ca="1" si="262"/>
        <v>1</v>
      </c>
      <c r="AC527" s="91" t="str">
        <f t="shared" si="263"/>
        <v>852081RIG Malaia</v>
      </c>
      <c r="AD527" s="91" t="str">
        <f t="shared" si="264"/>
        <v>852081-OS</v>
      </c>
      <c r="AE527" s="71" t="str">
        <f>INDEX(ATS!$B:$V,MATCH('2) Order Form'!$V527,ATS!$U:$U,0),7)</f>
        <v>Active</v>
      </c>
    </row>
    <row r="528" spans="1:31" ht="16.5" customHeight="1">
      <c r="A528" s="103" t="s">
        <v>2502</v>
      </c>
      <c r="B528" s="103" t="s">
        <v>78</v>
      </c>
      <c r="C528" s="103">
        <f>INDEX(ATS!$B:$V,MATCH('2) Order Form'!$V528,ATS!$U:$U,0),1)</f>
        <v>852081</v>
      </c>
      <c r="D528" s="103" t="str">
        <f>INDEX(ATS!$B:$V,MATCH('2) Order Form'!$V528,ATS!$U:$U,0),2)</f>
        <v>Shinobi RIG Reflect Lens</v>
      </c>
      <c r="E528" s="105" t="str">
        <f>INDEX(ATS!$B:$V,MATCH('2) Order Form'!$V528,ATS!$U:$U,0),4)</f>
        <v>200000-OS</v>
      </c>
      <c r="F528" s="105" t="str">
        <f>INDEX(ATS!$B:$V,MATCH('2) Order Form'!$V528,ATS!$U:$U,0),5)</f>
        <v>RIG Obsidian</v>
      </c>
      <c r="G528" s="106" t="str">
        <f>INDEX(ATS!$B:$V,MATCH('2) Order Form'!$V528,ATS!$U:$U,0),6)</f>
        <v>OS</v>
      </c>
      <c r="H528" s="43">
        <f>IFERROR(VLOOKUP(C528,EAN!$K:$O,5,FALSE),0)</f>
        <v>1</v>
      </c>
      <c r="I528" s="59">
        <v>0</v>
      </c>
      <c r="J528" s="107">
        <f>IFERROR(VLOOKUP(V528,ATS!$U:$V,2,FALSE),0)</f>
        <v>12</v>
      </c>
      <c r="K528" s="108">
        <f t="shared" si="252"/>
        <v>12</v>
      </c>
      <c r="L528" s="108">
        <f>IFERROR(VLOOKUP(V528,ATS!$U:$W,3,FALSE),0)</f>
        <v>12</v>
      </c>
      <c r="M528" s="108">
        <f t="shared" si="253"/>
        <v>12</v>
      </c>
      <c r="N528" s="61">
        <v>0</v>
      </c>
      <c r="O528" s="109">
        <f t="shared" si="254"/>
        <v>0</v>
      </c>
      <c r="P528" s="110">
        <f>VLOOKUP($C528,Prices!$A$3:$R$1996,MATCH('2) Order Form'!P$8,Prices!$A$2:$R$2,0),FALSE)</f>
        <v>60</v>
      </c>
      <c r="Q528" s="111">
        <f>VLOOKUP($C528,Prices!$A$3:$R$1996,MATCH('2) Order Form'!Q$8,Prices!$A$2:$R$2,0),FALSE)</f>
        <v>119</v>
      </c>
      <c r="R528" s="112">
        <f t="shared" si="255"/>
        <v>0</v>
      </c>
      <c r="S528" s="113">
        <f t="shared" si="256"/>
        <v>0</v>
      </c>
      <c r="T528" s="111">
        <f t="shared" si="257"/>
        <v>0</v>
      </c>
      <c r="U528" s="114"/>
      <c r="V528" s="115">
        <v>7048652762290</v>
      </c>
      <c r="W528" s="104"/>
      <c r="X528" s="94">
        <f t="shared" si="258"/>
        <v>0</v>
      </c>
      <c r="Y528" s="70">
        <f t="shared" ca="1" si="259"/>
        <v>0</v>
      </c>
      <c r="Z528" s="70">
        <f t="shared" ca="1" si="260"/>
        <v>104</v>
      </c>
      <c r="AA528" s="70">
        <f t="shared" ca="1" si="261"/>
        <v>0</v>
      </c>
      <c r="AB528" s="70">
        <f t="shared" ca="1" si="262"/>
        <v>1</v>
      </c>
      <c r="AC528" s="91" t="str">
        <f t="shared" si="263"/>
        <v>852081RIG Obsidian</v>
      </c>
      <c r="AD528" s="91" t="str">
        <f t="shared" si="264"/>
        <v>852081-OS</v>
      </c>
      <c r="AE528" s="71" t="str">
        <f>INDEX(ATS!$B:$V,MATCH('2) Order Form'!$V528,ATS!$U:$U,0),7)</f>
        <v>Active</v>
      </c>
    </row>
    <row r="529" spans="1:31" ht="16.5" customHeight="1">
      <c r="A529" s="103" t="s">
        <v>2502</v>
      </c>
      <c r="B529" s="103" t="s">
        <v>78</v>
      </c>
      <c r="C529" s="103">
        <f>INDEX(ATS!$B:$V,MATCH('2) Order Form'!$V529,ATS!$U:$U,0),1)</f>
        <v>852086</v>
      </c>
      <c r="D529" s="103" t="str">
        <f>INDEX(ATS!$B:$V,MATCH('2) Order Form'!$V529,ATS!$U:$U,0),2)</f>
        <v xml:space="preserve">Shinobi Lens </v>
      </c>
      <c r="E529" s="105" t="str">
        <f>INDEX(ATS!$B:$V,MATCH('2) Order Form'!$V529,ATS!$U:$U,0),4)</f>
        <v>100000-OS</v>
      </c>
      <c r="F529" s="105" t="str">
        <f>INDEX(ATS!$B:$V,MATCH('2) Order Form'!$V529,ATS!$U:$U,0),5)</f>
        <v>Clear</v>
      </c>
      <c r="G529" s="106" t="str">
        <f>INDEX(ATS!$B:$V,MATCH('2) Order Form'!$V529,ATS!$U:$U,0),6)</f>
        <v>OS</v>
      </c>
      <c r="H529" s="43">
        <f>IFERROR(VLOOKUP(C529,EAN!$K:$O,5,FALSE),0)</f>
        <v>1</v>
      </c>
      <c r="I529" s="59">
        <v>0</v>
      </c>
      <c r="J529" s="107">
        <f>IFERROR(VLOOKUP(V529,ATS!$U:$V,2,FALSE),0)</f>
        <v>37</v>
      </c>
      <c r="K529" s="108">
        <f t="shared" si="252"/>
        <v>37</v>
      </c>
      <c r="L529" s="108">
        <f>IFERROR(VLOOKUP(V529,ATS!$U:$W,3,FALSE),0)</f>
        <v>37</v>
      </c>
      <c r="M529" s="108">
        <f t="shared" si="253"/>
        <v>37</v>
      </c>
      <c r="N529" s="61">
        <v>0</v>
      </c>
      <c r="O529" s="109">
        <f t="shared" si="254"/>
        <v>0</v>
      </c>
      <c r="P529" s="110">
        <f>VLOOKUP($C529,Prices!$A$3:$R$1996,MATCH('2) Order Form'!P$8,Prices!$A$2:$R$2,0),FALSE)</f>
        <v>50</v>
      </c>
      <c r="Q529" s="111">
        <f>VLOOKUP($C529,Prices!$A$3:$R$1996,MATCH('2) Order Form'!Q$8,Prices!$A$2:$R$2,0),FALSE)</f>
        <v>99</v>
      </c>
      <c r="R529" s="112">
        <f t="shared" si="255"/>
        <v>0</v>
      </c>
      <c r="S529" s="113">
        <f t="shared" si="256"/>
        <v>0</v>
      </c>
      <c r="T529" s="111">
        <f t="shared" si="257"/>
        <v>0</v>
      </c>
      <c r="U529" s="114"/>
      <c r="V529" s="115">
        <v>7048652777850</v>
      </c>
      <c r="W529" s="104"/>
      <c r="X529" s="94">
        <f t="shared" si="258"/>
        <v>0</v>
      </c>
      <c r="Y529" s="70">
        <f t="shared" ca="1" si="259"/>
        <v>0</v>
      </c>
      <c r="Z529" s="70">
        <f t="shared" ca="1" si="260"/>
        <v>105</v>
      </c>
      <c r="AA529" s="70">
        <f t="shared" ca="1" si="261"/>
        <v>1</v>
      </c>
      <c r="AB529" s="70">
        <f t="shared" ca="1" si="262"/>
        <v>1</v>
      </c>
      <c r="AC529" s="91" t="str">
        <f t="shared" si="263"/>
        <v>852086Clear</v>
      </c>
      <c r="AD529" s="91" t="str">
        <f t="shared" si="264"/>
        <v>852086-OS</v>
      </c>
      <c r="AE529" s="71" t="str">
        <f>INDEX(ATS!$B:$V,MATCH('2) Order Form'!$V529,ATS!$U:$U,0),7)</f>
        <v>Active</v>
      </c>
    </row>
    <row r="530" spans="1:31" ht="16.5" customHeight="1">
      <c r="A530" s="103" t="s">
        <v>2502</v>
      </c>
      <c r="B530" s="103" t="s">
        <v>78</v>
      </c>
      <c r="C530" s="103">
        <f>INDEX(ATS!$B:$V,MATCH('2) Order Form'!$V530,ATS!$U:$U,0),1)</f>
        <v>852080</v>
      </c>
      <c r="D530" s="103" t="str">
        <f>INDEX(ATS!$B:$V,MATCH('2) Order Form'!$V530,ATS!$U:$U,0),2)</f>
        <v>Shinobi RIG Photochromic Lens</v>
      </c>
      <c r="E530" s="105" t="str">
        <f>INDEX(ATS!$B:$V,MATCH('2) Order Form'!$V530,ATS!$U:$U,0),4)</f>
        <v>220000-OS</v>
      </c>
      <c r="F530" s="105" t="str">
        <f>INDEX(ATS!$B:$V,MATCH('2) Order Form'!$V530,ATS!$U:$U,0),5)</f>
        <v>RIG Photochromic</v>
      </c>
      <c r="G530" s="106" t="str">
        <f>INDEX(ATS!$B:$V,MATCH('2) Order Form'!$V530,ATS!$U:$U,0),6)</f>
        <v>OS</v>
      </c>
      <c r="H530" s="43">
        <f>IFERROR(VLOOKUP(C530,EAN!$K:$O,5,FALSE),0)</f>
        <v>1</v>
      </c>
      <c r="I530" s="59">
        <v>0</v>
      </c>
      <c r="J530" s="107">
        <f>IFERROR(VLOOKUP(V530,ATS!$U:$V,2,FALSE),0)</f>
        <v>46</v>
      </c>
      <c r="K530" s="108">
        <f t="shared" si="252"/>
        <v>46</v>
      </c>
      <c r="L530" s="108">
        <f>IFERROR(VLOOKUP(V530,ATS!$U:$W,3,FALSE),0)</f>
        <v>46</v>
      </c>
      <c r="M530" s="108">
        <f t="shared" si="253"/>
        <v>46</v>
      </c>
      <c r="N530" s="61">
        <v>0</v>
      </c>
      <c r="O530" s="109">
        <f t="shared" si="254"/>
        <v>0</v>
      </c>
      <c r="P530" s="110">
        <f>VLOOKUP($C530,Prices!$A$3:$R$1996,MATCH('2) Order Form'!P$8,Prices!$A$2:$R$2,0),FALSE)</f>
        <v>85</v>
      </c>
      <c r="Q530" s="111">
        <f>VLOOKUP($C530,Prices!$A$3:$R$1996,MATCH('2) Order Form'!Q$8,Prices!$A$2:$R$2,0),FALSE)</f>
        <v>169</v>
      </c>
      <c r="R530" s="112">
        <f t="shared" si="255"/>
        <v>0</v>
      </c>
      <c r="S530" s="113">
        <f t="shared" si="256"/>
        <v>0</v>
      </c>
      <c r="T530" s="111">
        <f t="shared" si="257"/>
        <v>0</v>
      </c>
      <c r="U530" s="114"/>
      <c r="V530" s="115">
        <v>7048652762375</v>
      </c>
      <c r="W530" s="104"/>
      <c r="X530" s="94">
        <f t="shared" si="258"/>
        <v>0</v>
      </c>
      <c r="Y530" s="70">
        <f t="shared" ca="1" si="259"/>
        <v>0</v>
      </c>
      <c r="Z530" s="70">
        <f t="shared" ca="1" si="260"/>
        <v>106</v>
      </c>
      <c r="AA530" s="70">
        <f t="shared" ca="1" si="261"/>
        <v>1</v>
      </c>
      <c r="AB530" s="70">
        <f t="shared" ca="1" si="262"/>
        <v>1</v>
      </c>
      <c r="AC530" s="91" t="str">
        <f t="shared" si="263"/>
        <v>852080RIG Photochromic</v>
      </c>
      <c r="AD530" s="91" t="str">
        <f t="shared" si="264"/>
        <v>852080-OS</v>
      </c>
      <c r="AE530" s="71" t="str">
        <f>INDEX(ATS!$B:$V,MATCH('2) Order Form'!$V530,ATS!$U:$U,0),7)</f>
        <v>Active</v>
      </c>
    </row>
    <row r="531" spans="1:31" ht="16.5" customHeight="1">
      <c r="A531" s="103" t="s">
        <v>2502</v>
      </c>
      <c r="B531" s="103" t="s">
        <v>78</v>
      </c>
      <c r="C531" s="103">
        <f>INDEX(ATS!$B:$V,MATCH('2) Order Form'!$V531,ATS!$U:$U,0),1)</f>
        <v>852079</v>
      </c>
      <c r="D531" s="103" t="str">
        <f>INDEX(ATS!$B:$V,MATCH('2) Order Form'!$V531,ATS!$U:$U,0),2)</f>
        <v>Shinobi Polarized Lens</v>
      </c>
      <c r="E531" s="105" t="str">
        <f>INDEX(ATS!$B:$V,MATCH('2) Order Form'!$V531,ATS!$U:$U,0),4)</f>
        <v>230000-OS</v>
      </c>
      <c r="F531" s="105" t="str">
        <f>INDEX(ATS!$B:$V,MATCH('2) Order Form'!$V531,ATS!$U:$U,0),5)</f>
        <v>Obsidian Black Polarized</v>
      </c>
      <c r="G531" s="106" t="str">
        <f>INDEX(ATS!$B:$V,MATCH('2) Order Form'!$V531,ATS!$U:$U,0),6)</f>
        <v>OS</v>
      </c>
      <c r="H531" s="43">
        <f>IFERROR(VLOOKUP(C531,EAN!$K:$O,5,FALSE),0)</f>
        <v>1</v>
      </c>
      <c r="I531" s="59">
        <v>0</v>
      </c>
      <c r="J531" s="107">
        <f>IFERROR(VLOOKUP(V531,ATS!$U:$V,2,FALSE),0)</f>
        <v>76</v>
      </c>
      <c r="K531" s="108" t="str">
        <f t="shared" si="252"/>
        <v>50+</v>
      </c>
      <c r="L531" s="108">
        <f>IFERROR(VLOOKUP(V531,ATS!$U:$W,3,FALSE),0)</f>
        <v>76</v>
      </c>
      <c r="M531" s="108" t="str">
        <f t="shared" si="253"/>
        <v>50+</v>
      </c>
      <c r="N531" s="61">
        <v>0</v>
      </c>
      <c r="O531" s="109">
        <f t="shared" si="254"/>
        <v>0</v>
      </c>
      <c r="P531" s="110">
        <f>VLOOKUP($C531,Prices!$A$3:$R$1996,MATCH('2) Order Form'!P$8,Prices!$A$2:$R$2,0),FALSE)</f>
        <v>70</v>
      </c>
      <c r="Q531" s="111">
        <f>VLOOKUP($C531,Prices!$A$3:$R$1996,MATCH('2) Order Form'!Q$8,Prices!$A$2:$R$2,0),FALSE)</f>
        <v>139</v>
      </c>
      <c r="R531" s="112">
        <f t="shared" si="255"/>
        <v>0</v>
      </c>
      <c r="S531" s="113">
        <f t="shared" si="256"/>
        <v>0</v>
      </c>
      <c r="T531" s="111">
        <f t="shared" si="257"/>
        <v>0</v>
      </c>
      <c r="U531" s="114"/>
      <c r="V531" s="115">
        <v>7048652762405</v>
      </c>
      <c r="W531" s="104"/>
      <c r="X531" s="94">
        <f t="shared" si="258"/>
        <v>0</v>
      </c>
      <c r="Y531" s="70">
        <f t="shared" ca="1" si="259"/>
        <v>0</v>
      </c>
      <c r="Z531" s="70">
        <f t="shared" ca="1" si="260"/>
        <v>107</v>
      </c>
      <c r="AA531" s="70">
        <f t="shared" ca="1" si="261"/>
        <v>1</v>
      </c>
      <c r="AB531" s="70">
        <f t="shared" ca="1" si="262"/>
        <v>1</v>
      </c>
      <c r="AC531" s="91" t="str">
        <f t="shared" si="263"/>
        <v>852079Obsidian Black Polarized</v>
      </c>
      <c r="AD531" s="91" t="str">
        <f t="shared" si="264"/>
        <v>852079-OS</v>
      </c>
      <c r="AE531" s="71" t="str">
        <f>INDEX(ATS!$B:$V,MATCH('2) Order Form'!$V531,ATS!$U:$U,0),7)</f>
        <v>Active</v>
      </c>
    </row>
    <row r="532" spans="1:31" ht="16.5" customHeight="1">
      <c r="A532" s="103" t="s">
        <v>2502</v>
      </c>
      <c r="B532" s="103" t="s">
        <v>78</v>
      </c>
      <c r="C532" s="103">
        <f>INDEX(ATS!$B:$V,MATCH('2) Order Form'!$V532,ATS!$U:$U,0),1)</f>
        <v>852049</v>
      </c>
      <c r="D532" s="103" t="str">
        <f>INDEX(ATS!$B:$V,MATCH('2) Order Form'!$V532,ATS!$U:$U,0),2)</f>
        <v>Ronin RIG Reflect Lens</v>
      </c>
      <c r="E532" s="105" t="str">
        <f>INDEX(ATS!$B:$V,MATCH('2) Order Form'!$V532,ATS!$U:$U,0),4)</f>
        <v>010000-OS</v>
      </c>
      <c r="F532" s="105" t="str">
        <f>INDEX(ATS!$B:$V,MATCH('2) Order Form'!$V532,ATS!$U:$U,0),5)</f>
        <v>RIG Amethyst</v>
      </c>
      <c r="G532" s="106" t="str">
        <f>INDEX(ATS!$B:$V,MATCH('2) Order Form'!$V532,ATS!$U:$U,0),6)</f>
        <v>OS</v>
      </c>
      <c r="H532" s="43">
        <f>IFERROR(VLOOKUP(C532,EAN!$K:$O,5,FALSE),0)</f>
        <v>1</v>
      </c>
      <c r="I532" s="59">
        <v>0</v>
      </c>
      <c r="J532" s="107">
        <f>IFERROR(VLOOKUP(V532,ATS!$U:$V,2,FALSE),0)</f>
        <v>10</v>
      </c>
      <c r="K532" s="108">
        <f t="shared" ref="K532:K559" si="265">IF(J532=99999,"OPEN",IF(J532&gt;50,"50+",IF(J532&lt;=0,"0",J532)))</f>
        <v>10</v>
      </c>
      <c r="L532" s="108">
        <f>IFERROR(VLOOKUP(V532,ATS!$U:$W,3,FALSE),0)</f>
        <v>10</v>
      </c>
      <c r="M532" s="108">
        <f t="shared" ref="M532:M559" si="266">IF(L532=99999,"OPEN",IF(L532&gt;50,"50+",IF(L532&lt;=0,"0",L532)))</f>
        <v>10</v>
      </c>
      <c r="N532" s="61">
        <v>0</v>
      </c>
      <c r="O532" s="109">
        <f t="shared" ref="O532:O559" si="267">IF(N532&lt;&gt;0,N532,$P$5)</f>
        <v>0</v>
      </c>
      <c r="P532" s="110">
        <f>VLOOKUP($C532,Prices!$A$3:$R$1996,MATCH('2) Order Form'!P$8,Prices!$A$2:$R$2,0),FALSE)</f>
        <v>50</v>
      </c>
      <c r="Q532" s="111">
        <f>VLOOKUP($C532,Prices!$A$3:$R$1996,MATCH('2) Order Form'!Q$8,Prices!$A$2:$R$2,0),FALSE)</f>
        <v>99</v>
      </c>
      <c r="R532" s="112">
        <f t="shared" ref="R532:R559" si="268">I532*P532</f>
        <v>0</v>
      </c>
      <c r="S532" s="113">
        <f t="shared" ref="S532:S559" si="269">R532*O532</f>
        <v>0</v>
      </c>
      <c r="T532" s="111">
        <f t="shared" ref="T532:T559" si="270">R532-S532</f>
        <v>0</v>
      </c>
      <c r="U532" s="114"/>
      <c r="V532" s="115">
        <v>7048652967114</v>
      </c>
      <c r="W532" s="104"/>
      <c r="X532" s="94">
        <f t="shared" si="258"/>
        <v>0</v>
      </c>
      <c r="Y532" s="70">
        <f t="shared" ca="1" si="259"/>
        <v>0</v>
      </c>
      <c r="Z532" s="70">
        <f t="shared" ca="1" si="260"/>
        <v>108</v>
      </c>
      <c r="AA532" s="70">
        <f t="shared" ca="1" si="261"/>
        <v>1</v>
      </c>
      <c r="AB532" s="70">
        <f t="shared" ca="1" si="262"/>
        <v>1</v>
      </c>
      <c r="AC532" s="91" t="str">
        <f t="shared" si="263"/>
        <v>852049RIG Amethyst</v>
      </c>
      <c r="AD532" s="91" t="str">
        <f t="shared" si="264"/>
        <v>852049-OS</v>
      </c>
      <c r="AE532" s="71" t="str">
        <f>INDEX(ATS!$B:$V,MATCH('2) Order Form'!$V532,ATS!$U:$U,0),7)</f>
        <v>Stock</v>
      </c>
    </row>
    <row r="533" spans="1:31" ht="16.5" customHeight="1">
      <c r="A533" s="103" t="s">
        <v>2502</v>
      </c>
      <c r="B533" s="103" t="s">
        <v>78</v>
      </c>
      <c r="C533" s="103">
        <f>INDEX(ATS!$B:$V,MATCH('2) Order Form'!$V533,ATS!$U:$U,0),1)</f>
        <v>852049</v>
      </c>
      <c r="D533" s="103" t="str">
        <f>INDEX(ATS!$B:$V,MATCH('2) Order Form'!$V533,ATS!$U:$U,0),2)</f>
        <v>Ronin RIG Reflect Lens</v>
      </c>
      <c r="E533" s="105" t="str">
        <f>INDEX(ATS!$B:$V,MATCH('2) Order Form'!$V533,ATS!$U:$U,0),4)</f>
        <v>060000-OS</v>
      </c>
      <c r="F533" s="105" t="str">
        <f>INDEX(ATS!$B:$V,MATCH('2) Order Form'!$V533,ATS!$U:$U,0),5)</f>
        <v>RIG Topaz</v>
      </c>
      <c r="G533" s="106" t="str">
        <f>INDEX(ATS!$B:$V,MATCH('2) Order Form'!$V533,ATS!$U:$U,0),6)</f>
        <v>OS</v>
      </c>
      <c r="H533" s="43">
        <f>IFERROR(VLOOKUP(C533,EAN!$K:$O,5,FALSE),0)</f>
        <v>1</v>
      </c>
      <c r="I533" s="59">
        <v>0</v>
      </c>
      <c r="J533" s="107">
        <f>IFERROR(VLOOKUP(V533,ATS!$U:$V,2,FALSE),0)</f>
        <v>28</v>
      </c>
      <c r="K533" s="108">
        <f t="shared" si="265"/>
        <v>28</v>
      </c>
      <c r="L533" s="108">
        <f>IFERROR(VLOOKUP(V533,ATS!$U:$W,3,FALSE),0)</f>
        <v>28</v>
      </c>
      <c r="M533" s="108">
        <f t="shared" si="266"/>
        <v>28</v>
      </c>
      <c r="N533" s="61">
        <v>0</v>
      </c>
      <c r="O533" s="109">
        <f t="shared" si="267"/>
        <v>0</v>
      </c>
      <c r="P533" s="110">
        <f>VLOOKUP($C533,Prices!$A$3:$R$1996,MATCH('2) Order Form'!P$8,Prices!$A$2:$R$2,0),FALSE)</f>
        <v>50</v>
      </c>
      <c r="Q533" s="111">
        <f>VLOOKUP($C533,Prices!$A$3:$R$1996,MATCH('2) Order Form'!Q$8,Prices!$A$2:$R$2,0),FALSE)</f>
        <v>99</v>
      </c>
      <c r="R533" s="112">
        <f t="shared" si="268"/>
        <v>0</v>
      </c>
      <c r="S533" s="113">
        <f t="shared" si="269"/>
        <v>0</v>
      </c>
      <c r="T533" s="111">
        <f t="shared" si="270"/>
        <v>0</v>
      </c>
      <c r="U533" s="114"/>
      <c r="V533" s="115">
        <v>7048652615251</v>
      </c>
      <c r="W533" s="104"/>
      <c r="X533" s="94">
        <f t="shared" si="258"/>
        <v>0</v>
      </c>
      <c r="Y533" s="70">
        <f t="shared" ca="1" si="259"/>
        <v>0</v>
      </c>
      <c r="Z533" s="70">
        <f t="shared" ca="1" si="260"/>
        <v>108</v>
      </c>
      <c r="AA533" s="70">
        <f t="shared" ca="1" si="261"/>
        <v>0</v>
      </c>
      <c r="AB533" s="70">
        <f t="shared" ca="1" si="262"/>
        <v>1</v>
      </c>
      <c r="AC533" s="91" t="str">
        <f t="shared" si="263"/>
        <v>852049RIG Topaz</v>
      </c>
      <c r="AD533" s="91" t="str">
        <f t="shared" si="264"/>
        <v>852049-OS</v>
      </c>
      <c r="AE533" s="71" t="str">
        <f>INDEX(ATS!$B:$V,MATCH('2) Order Form'!$V533,ATS!$U:$U,0),7)</f>
        <v>Active</v>
      </c>
    </row>
    <row r="534" spans="1:31" ht="16.5" customHeight="1">
      <c r="A534" s="103" t="s">
        <v>2502</v>
      </c>
      <c r="B534" s="103" t="s">
        <v>78</v>
      </c>
      <c r="C534" s="103">
        <f>INDEX(ATS!$B:$V,MATCH('2) Order Form'!$V534,ATS!$U:$U,0),1)</f>
        <v>852049</v>
      </c>
      <c r="D534" s="103" t="str">
        <f>INDEX(ATS!$B:$V,MATCH('2) Order Form'!$V534,ATS!$U:$U,0),2)</f>
        <v>Ronin RIG Reflect Lens</v>
      </c>
      <c r="E534" s="105" t="str">
        <f>INDEX(ATS!$B:$V,MATCH('2) Order Form'!$V534,ATS!$U:$U,0),4)</f>
        <v>070000-OS</v>
      </c>
      <c r="F534" s="105" t="str">
        <f>INDEX(ATS!$B:$V,MATCH('2) Order Form'!$V534,ATS!$U:$U,0),5)</f>
        <v>RIG Emerald</v>
      </c>
      <c r="G534" s="106" t="str">
        <f>INDEX(ATS!$B:$V,MATCH('2) Order Form'!$V534,ATS!$U:$U,0),6)</f>
        <v>OS</v>
      </c>
      <c r="H534" s="43">
        <f>IFERROR(VLOOKUP(C534,EAN!$K:$O,5,FALSE),0)</f>
        <v>1</v>
      </c>
      <c r="I534" s="59">
        <v>0</v>
      </c>
      <c r="J534" s="107">
        <f>IFERROR(VLOOKUP(V534,ATS!$U:$V,2,FALSE),0)</f>
        <v>29</v>
      </c>
      <c r="K534" s="108">
        <f t="shared" si="265"/>
        <v>29</v>
      </c>
      <c r="L534" s="108">
        <f>IFERROR(VLOOKUP(V534,ATS!$U:$W,3,FALSE),0)</f>
        <v>29</v>
      </c>
      <c r="M534" s="108">
        <f t="shared" si="266"/>
        <v>29</v>
      </c>
      <c r="N534" s="61">
        <v>0</v>
      </c>
      <c r="O534" s="109">
        <f t="shared" si="267"/>
        <v>0</v>
      </c>
      <c r="P534" s="110">
        <f>VLOOKUP($C534,Prices!$A$3:$R$1996,MATCH('2) Order Form'!P$8,Prices!$A$2:$R$2,0),FALSE)</f>
        <v>50</v>
      </c>
      <c r="Q534" s="111">
        <f>VLOOKUP($C534,Prices!$A$3:$R$1996,MATCH('2) Order Form'!Q$8,Prices!$A$2:$R$2,0),FALSE)</f>
        <v>99</v>
      </c>
      <c r="R534" s="112">
        <f t="shared" si="268"/>
        <v>0</v>
      </c>
      <c r="S534" s="113">
        <f t="shared" si="269"/>
        <v>0</v>
      </c>
      <c r="T534" s="111">
        <f t="shared" si="270"/>
        <v>0</v>
      </c>
      <c r="U534" s="114"/>
      <c r="V534" s="115">
        <v>7048652710154</v>
      </c>
      <c r="W534" s="104"/>
      <c r="X534" s="94">
        <f t="shared" si="258"/>
        <v>0</v>
      </c>
      <c r="Y534" s="70">
        <f t="shared" ca="1" si="259"/>
        <v>0</v>
      </c>
      <c r="Z534" s="70">
        <f t="shared" ca="1" si="260"/>
        <v>108</v>
      </c>
      <c r="AA534" s="70">
        <f t="shared" ca="1" si="261"/>
        <v>0</v>
      </c>
      <c r="AB534" s="70">
        <f t="shared" ca="1" si="262"/>
        <v>1</v>
      </c>
      <c r="AC534" s="91" t="str">
        <f t="shared" si="263"/>
        <v>852049RIG Emerald</v>
      </c>
      <c r="AD534" s="91" t="str">
        <f t="shared" si="264"/>
        <v>852049-OS</v>
      </c>
      <c r="AE534" s="71" t="str">
        <f>INDEX(ATS!$B:$V,MATCH('2) Order Form'!$V534,ATS!$U:$U,0),7)</f>
        <v>Active</v>
      </c>
    </row>
    <row r="535" spans="1:31" ht="16.5" customHeight="1">
      <c r="A535" s="103" t="s">
        <v>2502</v>
      </c>
      <c r="B535" s="103" t="s">
        <v>78</v>
      </c>
      <c r="C535" s="103">
        <f>INDEX(ATS!$B:$V,MATCH('2) Order Form'!$V535,ATS!$U:$U,0),1)</f>
        <v>852049</v>
      </c>
      <c r="D535" s="103" t="str">
        <f>INDEX(ATS!$B:$V,MATCH('2) Order Form'!$V535,ATS!$U:$U,0),2)</f>
        <v>Ronin RIG Reflect Lens</v>
      </c>
      <c r="E535" s="105" t="str">
        <f>INDEX(ATS!$B:$V,MATCH('2) Order Form'!$V535,ATS!$U:$U,0),4)</f>
        <v>150000-OS</v>
      </c>
      <c r="F535" s="105" t="str">
        <f>INDEX(ATS!$B:$V,MATCH('2) Order Form'!$V535,ATS!$U:$U,0),5)</f>
        <v>RIG Bixbite</v>
      </c>
      <c r="G535" s="106" t="str">
        <f>INDEX(ATS!$B:$V,MATCH('2) Order Form'!$V535,ATS!$U:$U,0),6)</f>
        <v>OS</v>
      </c>
      <c r="H535" s="43">
        <f>IFERROR(VLOOKUP(C535,EAN!$K:$O,5,FALSE),0)</f>
        <v>1</v>
      </c>
      <c r="I535" s="59">
        <v>0</v>
      </c>
      <c r="J535" s="107">
        <f>IFERROR(VLOOKUP(V535,ATS!$U:$V,2,FALSE),0)</f>
        <v>62</v>
      </c>
      <c r="K535" s="108" t="str">
        <f t="shared" si="265"/>
        <v>50+</v>
      </c>
      <c r="L535" s="108">
        <f>IFERROR(VLOOKUP(V535,ATS!$U:$W,3,FALSE),0)</f>
        <v>62</v>
      </c>
      <c r="M535" s="108" t="str">
        <f t="shared" si="266"/>
        <v>50+</v>
      </c>
      <c r="N535" s="61">
        <v>0</v>
      </c>
      <c r="O535" s="109">
        <f t="shared" si="267"/>
        <v>0</v>
      </c>
      <c r="P535" s="110">
        <f>VLOOKUP($C535,Prices!$A$3:$R$1996,MATCH('2) Order Form'!P$8,Prices!$A$2:$R$2,0),FALSE)</f>
        <v>50</v>
      </c>
      <c r="Q535" s="111">
        <f>VLOOKUP($C535,Prices!$A$3:$R$1996,MATCH('2) Order Form'!Q$8,Prices!$A$2:$R$2,0),FALSE)</f>
        <v>99</v>
      </c>
      <c r="R535" s="112">
        <f t="shared" si="268"/>
        <v>0</v>
      </c>
      <c r="S535" s="113">
        <f t="shared" si="269"/>
        <v>0</v>
      </c>
      <c r="T535" s="111">
        <f t="shared" si="270"/>
        <v>0</v>
      </c>
      <c r="U535" s="114"/>
      <c r="V535" s="115">
        <v>7048652615268</v>
      </c>
      <c r="W535" s="104"/>
      <c r="X535" s="94">
        <f t="shared" si="258"/>
        <v>0</v>
      </c>
      <c r="Y535" s="70">
        <f t="shared" ca="1" si="259"/>
        <v>0</v>
      </c>
      <c r="Z535" s="70">
        <f t="shared" ca="1" si="260"/>
        <v>108</v>
      </c>
      <c r="AA535" s="70">
        <f t="shared" ca="1" si="261"/>
        <v>0</v>
      </c>
      <c r="AB535" s="70">
        <f t="shared" ca="1" si="262"/>
        <v>1</v>
      </c>
      <c r="AC535" s="91" t="str">
        <f t="shared" si="263"/>
        <v>852049RIG Bixbite</v>
      </c>
      <c r="AD535" s="91" t="str">
        <f t="shared" si="264"/>
        <v>852049-OS</v>
      </c>
      <c r="AE535" s="71" t="str">
        <f>INDEX(ATS!$B:$V,MATCH('2) Order Form'!$V535,ATS!$U:$U,0),7)</f>
        <v>Active</v>
      </c>
    </row>
    <row r="536" spans="1:31" ht="16.5" customHeight="1">
      <c r="A536" s="103" t="s">
        <v>2502</v>
      </c>
      <c r="B536" s="103" t="s">
        <v>78</v>
      </c>
      <c r="C536" s="103">
        <f>INDEX(ATS!$B:$V,MATCH('2) Order Form'!$V536,ATS!$U:$U,0),1)</f>
        <v>852049</v>
      </c>
      <c r="D536" s="103" t="str">
        <f>INDEX(ATS!$B:$V,MATCH('2) Order Form'!$V536,ATS!$U:$U,0),2)</f>
        <v>Ronin RIG Reflect Lens</v>
      </c>
      <c r="E536" s="105" t="str">
        <f>INDEX(ATS!$B:$V,MATCH('2) Order Form'!$V536,ATS!$U:$U,0),4)</f>
        <v>160000-OS</v>
      </c>
      <c r="F536" s="105" t="str">
        <f>INDEX(ATS!$B:$V,MATCH('2) Order Form'!$V536,ATS!$U:$U,0),5)</f>
        <v>RIG Aquamarine</v>
      </c>
      <c r="G536" s="106" t="str">
        <f>INDEX(ATS!$B:$V,MATCH('2) Order Form'!$V536,ATS!$U:$U,0),6)</f>
        <v>OS</v>
      </c>
      <c r="H536" s="43">
        <f>IFERROR(VLOOKUP(C536,EAN!$K:$O,5,FALSE),0)</f>
        <v>1</v>
      </c>
      <c r="I536" s="59">
        <v>0</v>
      </c>
      <c r="J536" s="107">
        <f>IFERROR(VLOOKUP(V536,ATS!$U:$V,2,FALSE),0)</f>
        <v>22</v>
      </c>
      <c r="K536" s="108">
        <f t="shared" si="265"/>
        <v>22</v>
      </c>
      <c r="L536" s="108">
        <f>IFERROR(VLOOKUP(V536,ATS!$U:$W,3,FALSE),0)</f>
        <v>22</v>
      </c>
      <c r="M536" s="108">
        <f t="shared" si="266"/>
        <v>22</v>
      </c>
      <c r="N536" s="61">
        <v>0</v>
      </c>
      <c r="O536" s="109">
        <f t="shared" si="267"/>
        <v>0</v>
      </c>
      <c r="P536" s="110">
        <f>VLOOKUP($C536,Prices!$A$3:$R$1996,MATCH('2) Order Form'!P$8,Prices!$A$2:$R$2,0),FALSE)</f>
        <v>50</v>
      </c>
      <c r="Q536" s="111">
        <f>VLOOKUP($C536,Prices!$A$3:$R$1996,MATCH('2) Order Form'!Q$8,Prices!$A$2:$R$2,0),FALSE)</f>
        <v>99</v>
      </c>
      <c r="R536" s="112">
        <f t="shared" si="268"/>
        <v>0</v>
      </c>
      <c r="S536" s="113">
        <f t="shared" si="269"/>
        <v>0</v>
      </c>
      <c r="T536" s="111">
        <f t="shared" si="270"/>
        <v>0</v>
      </c>
      <c r="U536" s="114"/>
      <c r="V536" s="115">
        <v>7048652615275</v>
      </c>
      <c r="W536" s="104"/>
      <c r="X536" s="94">
        <f t="shared" si="258"/>
        <v>0</v>
      </c>
      <c r="Y536" s="70">
        <f t="shared" ca="1" si="259"/>
        <v>0</v>
      </c>
      <c r="Z536" s="70">
        <f t="shared" ca="1" si="260"/>
        <v>108</v>
      </c>
      <c r="AA536" s="70">
        <f t="shared" ca="1" si="261"/>
        <v>0</v>
      </c>
      <c r="AB536" s="70">
        <f t="shared" ca="1" si="262"/>
        <v>1</v>
      </c>
      <c r="AC536" s="91" t="str">
        <f t="shared" si="263"/>
        <v>852049RIG Aquamarine</v>
      </c>
      <c r="AD536" s="91" t="str">
        <f t="shared" si="264"/>
        <v>852049-OS</v>
      </c>
      <c r="AE536" s="71" t="str">
        <f>INDEX(ATS!$B:$V,MATCH('2) Order Form'!$V536,ATS!$U:$U,0),7)</f>
        <v>Active</v>
      </c>
    </row>
    <row r="537" spans="1:31" ht="16.5" customHeight="1">
      <c r="A537" s="103" t="s">
        <v>2502</v>
      </c>
      <c r="B537" s="103" t="s">
        <v>78</v>
      </c>
      <c r="C537" s="103">
        <f>INDEX(ATS!$B:$V,MATCH('2) Order Form'!$V537,ATS!$U:$U,0),1)</f>
        <v>852049</v>
      </c>
      <c r="D537" s="103" t="str">
        <f>INDEX(ATS!$B:$V,MATCH('2) Order Form'!$V537,ATS!$U:$U,0),2)</f>
        <v>Ronin RIG Reflect Lens</v>
      </c>
      <c r="E537" s="105" t="str">
        <f>INDEX(ATS!$B:$V,MATCH('2) Order Form'!$V537,ATS!$U:$U,0),4)</f>
        <v>190000-OS</v>
      </c>
      <c r="F537" s="105" t="str">
        <f>INDEX(ATS!$B:$V,MATCH('2) Order Form'!$V537,ATS!$U:$U,0),5)</f>
        <v>RIG Malaia</v>
      </c>
      <c r="G537" s="106" t="str">
        <f>INDEX(ATS!$B:$V,MATCH('2) Order Form'!$V537,ATS!$U:$U,0),6)</f>
        <v>OS</v>
      </c>
      <c r="H537" s="43">
        <f>IFERROR(VLOOKUP(C537,EAN!$K:$O,5,FALSE),0)</f>
        <v>1</v>
      </c>
      <c r="I537" s="59">
        <v>0</v>
      </c>
      <c r="J537" s="107">
        <f>IFERROR(VLOOKUP(V537,ATS!$U:$V,2,FALSE),0)</f>
        <v>29</v>
      </c>
      <c r="K537" s="108">
        <f t="shared" si="265"/>
        <v>29</v>
      </c>
      <c r="L537" s="108">
        <f>IFERROR(VLOOKUP(V537,ATS!$U:$W,3,FALSE),0)</f>
        <v>29</v>
      </c>
      <c r="M537" s="108">
        <f t="shared" si="266"/>
        <v>29</v>
      </c>
      <c r="N537" s="61">
        <v>0</v>
      </c>
      <c r="O537" s="109">
        <f t="shared" si="267"/>
        <v>0</v>
      </c>
      <c r="P537" s="110">
        <f>VLOOKUP($C537,Prices!$A$3:$R$1996,MATCH('2) Order Form'!P$8,Prices!$A$2:$R$2,0),FALSE)</f>
        <v>50</v>
      </c>
      <c r="Q537" s="111">
        <f>VLOOKUP($C537,Prices!$A$3:$R$1996,MATCH('2) Order Form'!Q$8,Prices!$A$2:$R$2,0),FALSE)</f>
        <v>99</v>
      </c>
      <c r="R537" s="112">
        <f t="shared" si="268"/>
        <v>0</v>
      </c>
      <c r="S537" s="113">
        <f t="shared" si="269"/>
        <v>0</v>
      </c>
      <c r="T537" s="111">
        <f t="shared" si="270"/>
        <v>0</v>
      </c>
      <c r="U537" s="114"/>
      <c r="V537" s="115">
        <v>7048652762788</v>
      </c>
      <c r="W537" s="104"/>
      <c r="X537" s="94">
        <f t="shared" si="258"/>
        <v>0</v>
      </c>
      <c r="Y537" s="70">
        <f t="shared" ca="1" si="259"/>
        <v>0</v>
      </c>
      <c r="Z537" s="70">
        <f t="shared" ca="1" si="260"/>
        <v>108</v>
      </c>
      <c r="AA537" s="70">
        <f t="shared" ca="1" si="261"/>
        <v>0</v>
      </c>
      <c r="AB537" s="70">
        <f t="shared" ca="1" si="262"/>
        <v>1</v>
      </c>
      <c r="AC537" s="91" t="str">
        <f t="shared" si="263"/>
        <v>852049RIG Malaia</v>
      </c>
      <c r="AD537" s="91" t="str">
        <f t="shared" si="264"/>
        <v>852049-OS</v>
      </c>
      <c r="AE537" s="71" t="str">
        <f>INDEX(ATS!$B:$V,MATCH('2) Order Form'!$V537,ATS!$U:$U,0),7)</f>
        <v>Stock</v>
      </c>
    </row>
    <row r="538" spans="1:31" ht="16.5" customHeight="1">
      <c r="A538" s="103" t="s">
        <v>2502</v>
      </c>
      <c r="B538" s="103" t="s">
        <v>78</v>
      </c>
      <c r="C538" s="103">
        <f>INDEX(ATS!$B:$V,MATCH('2) Order Form'!$V538,ATS!$U:$U,0),1)</f>
        <v>852049</v>
      </c>
      <c r="D538" s="103" t="str">
        <f>INDEX(ATS!$B:$V,MATCH('2) Order Form'!$V538,ATS!$U:$U,0),2)</f>
        <v>Ronin RIG Reflect Lens</v>
      </c>
      <c r="E538" s="105" t="str">
        <f>INDEX(ATS!$B:$V,MATCH('2) Order Form'!$V538,ATS!$U:$U,0),4)</f>
        <v>200000-OS</v>
      </c>
      <c r="F538" s="105" t="str">
        <f>INDEX(ATS!$B:$V,MATCH('2) Order Form'!$V538,ATS!$U:$U,0),5)</f>
        <v>RIG Obsidian</v>
      </c>
      <c r="G538" s="106" t="str">
        <f>INDEX(ATS!$B:$V,MATCH('2) Order Form'!$V538,ATS!$U:$U,0),6)</f>
        <v>OS</v>
      </c>
      <c r="H538" s="43">
        <f>IFERROR(VLOOKUP(C538,EAN!$K:$O,5,FALSE),0)</f>
        <v>1</v>
      </c>
      <c r="I538" s="59">
        <v>0</v>
      </c>
      <c r="J538" s="107">
        <f>IFERROR(VLOOKUP(V538,ATS!$U:$V,2,FALSE),0)</f>
        <v>18</v>
      </c>
      <c r="K538" s="108">
        <f t="shared" si="265"/>
        <v>18</v>
      </c>
      <c r="L538" s="108">
        <f>IFERROR(VLOOKUP(V538,ATS!$U:$W,3,FALSE),0)</f>
        <v>18</v>
      </c>
      <c r="M538" s="108">
        <f t="shared" si="266"/>
        <v>18</v>
      </c>
      <c r="N538" s="61">
        <v>0</v>
      </c>
      <c r="O538" s="109">
        <f t="shared" si="267"/>
        <v>0</v>
      </c>
      <c r="P538" s="110">
        <f>VLOOKUP($C538,Prices!$A$3:$R$1996,MATCH('2) Order Form'!P$8,Prices!$A$2:$R$2,0),FALSE)</f>
        <v>50</v>
      </c>
      <c r="Q538" s="111">
        <f>VLOOKUP($C538,Prices!$A$3:$R$1996,MATCH('2) Order Form'!Q$8,Prices!$A$2:$R$2,0),FALSE)</f>
        <v>99</v>
      </c>
      <c r="R538" s="112">
        <f t="shared" si="268"/>
        <v>0</v>
      </c>
      <c r="S538" s="113">
        <f t="shared" si="269"/>
        <v>0</v>
      </c>
      <c r="T538" s="111">
        <f t="shared" si="270"/>
        <v>0</v>
      </c>
      <c r="U538" s="114"/>
      <c r="V538" s="115">
        <v>7048652615282</v>
      </c>
      <c r="W538" s="104"/>
      <c r="X538" s="94">
        <f t="shared" si="258"/>
        <v>0</v>
      </c>
      <c r="Y538" s="70">
        <f t="shared" ca="1" si="259"/>
        <v>0</v>
      </c>
      <c r="Z538" s="70">
        <f t="shared" ca="1" si="260"/>
        <v>108</v>
      </c>
      <c r="AA538" s="70">
        <f t="shared" ca="1" si="261"/>
        <v>0</v>
      </c>
      <c r="AB538" s="70">
        <f t="shared" ca="1" si="262"/>
        <v>1</v>
      </c>
      <c r="AC538" s="91" t="str">
        <f t="shared" si="263"/>
        <v>852049RIG Obsidian</v>
      </c>
      <c r="AD538" s="91" t="str">
        <f t="shared" si="264"/>
        <v>852049-OS</v>
      </c>
      <c r="AE538" s="71" t="str">
        <f>INDEX(ATS!$B:$V,MATCH('2) Order Form'!$V538,ATS!$U:$U,0),7)</f>
        <v>Active</v>
      </c>
    </row>
    <row r="539" spans="1:31" ht="16.5" customHeight="1">
      <c r="A539" s="103" t="s">
        <v>2502</v>
      </c>
      <c r="B539" s="103" t="s">
        <v>78</v>
      </c>
      <c r="C539" s="103">
        <f>INDEX(ATS!$B:$V,MATCH('2) Order Form'!$V539,ATS!$U:$U,0),1)</f>
        <v>852082</v>
      </c>
      <c r="D539" s="103" t="str">
        <f>INDEX(ATS!$B:$V,MATCH('2) Order Form'!$V539,ATS!$U:$U,0),2)</f>
        <v>Ronin RIG Reflect AF Lens</v>
      </c>
      <c r="E539" s="105" t="str">
        <f>INDEX(ATS!$B:$V,MATCH('2) Order Form'!$V539,ATS!$U:$U,0),4)</f>
        <v>150000-OS</v>
      </c>
      <c r="F539" s="105" t="str">
        <f>INDEX(ATS!$B:$V,MATCH('2) Order Form'!$V539,ATS!$U:$U,0),5)</f>
        <v>RIG Bixbite</v>
      </c>
      <c r="G539" s="106" t="str">
        <f>INDEX(ATS!$B:$V,MATCH('2) Order Form'!$V539,ATS!$U:$U,0),6)</f>
        <v>OS</v>
      </c>
      <c r="H539" s="43">
        <f>IFERROR(VLOOKUP(C539,EAN!$K:$O,5,FALSE),0)</f>
        <v>1</v>
      </c>
      <c r="I539" s="59">
        <v>0</v>
      </c>
      <c r="J539" s="107">
        <f>IFERROR(VLOOKUP(V539,ATS!$U:$V,2,FALSE),0)</f>
        <v>105</v>
      </c>
      <c r="K539" s="108" t="str">
        <f>IF(J539=99999,"OPEN",IF(J539&gt;50,"50+",IF(J539&lt;=0,"0",J539)))</f>
        <v>50+</v>
      </c>
      <c r="L539" s="108">
        <f>IFERROR(VLOOKUP(V539,ATS!$U:$W,3,FALSE),0)</f>
        <v>105</v>
      </c>
      <c r="M539" s="108" t="str">
        <f>IF(L539=99999,"OPEN",IF(L539&gt;50,"50+",IF(L539&lt;=0,"0",L539)))</f>
        <v>50+</v>
      </c>
      <c r="N539" s="61">
        <v>0</v>
      </c>
      <c r="O539" s="109">
        <f>IF(N539&lt;&gt;0,N539,$P$5)</f>
        <v>0</v>
      </c>
      <c r="P539" s="110">
        <f>VLOOKUP($C539,Prices!$A$3:$R$1996,MATCH('2) Order Form'!P$8,Prices!$A$2:$R$2,0),FALSE)</f>
        <v>60</v>
      </c>
      <c r="Q539" s="111">
        <f>VLOOKUP($C539,Prices!$A$3:$R$1996,MATCH('2) Order Form'!Q$8,Prices!$A$2:$R$2,0),FALSE)</f>
        <v>119</v>
      </c>
      <c r="R539" s="112">
        <f>I539*P539</f>
        <v>0</v>
      </c>
      <c r="S539" s="113">
        <f>R539*O539</f>
        <v>0</v>
      </c>
      <c r="T539" s="111">
        <f>R539-S539</f>
        <v>0</v>
      </c>
      <c r="U539" s="114"/>
      <c r="V539" s="115">
        <v>7048652762771</v>
      </c>
      <c r="W539" s="104"/>
      <c r="X539" s="94">
        <f t="shared" si="258"/>
        <v>0</v>
      </c>
      <c r="Y539" s="70">
        <f t="shared" ca="1" si="259"/>
        <v>0</v>
      </c>
      <c r="Z539" s="70">
        <f t="shared" ca="1" si="260"/>
        <v>109</v>
      </c>
      <c r="AA539" s="70">
        <f t="shared" ca="1" si="261"/>
        <v>1</v>
      </c>
      <c r="AB539" s="70">
        <f t="shared" ca="1" si="262"/>
        <v>1</v>
      </c>
      <c r="AC539" s="91" t="str">
        <f t="shared" si="263"/>
        <v>852082RIG Bixbite</v>
      </c>
      <c r="AD539" s="91" t="str">
        <f t="shared" si="264"/>
        <v>852082-OS</v>
      </c>
      <c r="AE539" s="71" t="str">
        <f>INDEX(ATS!$B:$V,MATCH('2) Order Form'!$V539,ATS!$U:$U,0),7)</f>
        <v>Active</v>
      </c>
    </row>
    <row r="540" spans="1:31" ht="16.5" customHeight="1">
      <c r="A540" s="103" t="s">
        <v>2502</v>
      </c>
      <c r="B540" s="103" t="s">
        <v>78</v>
      </c>
      <c r="C540" s="103">
        <f>INDEX(ATS!$B:$V,MATCH('2) Order Form'!$V540,ATS!$U:$U,0),1)</f>
        <v>852048</v>
      </c>
      <c r="D540" s="103" t="str">
        <f>INDEX(ATS!$B:$V,MATCH('2) Order Form'!$V540,ATS!$U:$U,0),2)</f>
        <v>Ronin Lens</v>
      </c>
      <c r="E540" s="105" t="str">
        <f>INDEX(ATS!$B:$V,MATCH('2) Order Form'!$V540,ATS!$U:$U,0),4)</f>
        <v>100000-OS</v>
      </c>
      <c r="F540" s="105" t="str">
        <f>INDEX(ATS!$B:$V,MATCH('2) Order Form'!$V540,ATS!$U:$U,0),5)</f>
        <v>Clear</v>
      </c>
      <c r="G540" s="106" t="str">
        <f>INDEX(ATS!$B:$V,MATCH('2) Order Form'!$V540,ATS!$U:$U,0),6)</f>
        <v>OS</v>
      </c>
      <c r="H540" s="43">
        <f>IFERROR(VLOOKUP(C540,EAN!$K:$O,5,FALSE),0)</f>
        <v>1</v>
      </c>
      <c r="I540" s="59">
        <v>0</v>
      </c>
      <c r="J540" s="107">
        <f>IFERROR(VLOOKUP(V540,ATS!$U:$V,2,FALSE),0)</f>
        <v>38</v>
      </c>
      <c r="K540" s="108">
        <f>IF(J540=99999,"OPEN",IF(J540&gt;50,"50+",IF(J540&lt;=0,"0",J540)))</f>
        <v>38</v>
      </c>
      <c r="L540" s="108">
        <f>IFERROR(VLOOKUP(V540,ATS!$U:$W,3,FALSE),0)</f>
        <v>38</v>
      </c>
      <c r="M540" s="108">
        <f>IF(L540=99999,"OPEN",IF(L540&gt;50,"50+",IF(L540&lt;=0,"0",L540)))</f>
        <v>38</v>
      </c>
      <c r="N540" s="61">
        <v>0</v>
      </c>
      <c r="O540" s="109">
        <f>IF(N540&lt;&gt;0,N540,$P$5)</f>
        <v>0</v>
      </c>
      <c r="P540" s="110">
        <f>VLOOKUP($C540,Prices!$A$3:$R$1996,MATCH('2) Order Form'!P$8,Prices!$A$2:$R$2,0),FALSE)</f>
        <v>40</v>
      </c>
      <c r="Q540" s="111">
        <f>VLOOKUP($C540,Prices!$A$3:$R$1996,MATCH('2) Order Form'!Q$8,Prices!$A$2:$R$2,0),FALSE)</f>
        <v>79</v>
      </c>
      <c r="R540" s="112">
        <f>I540*P540</f>
        <v>0</v>
      </c>
      <c r="S540" s="113">
        <f>R540*O540</f>
        <v>0</v>
      </c>
      <c r="T540" s="111">
        <f>R540-S540</f>
        <v>0</v>
      </c>
      <c r="U540" s="114"/>
      <c r="V540" s="115">
        <v>7048652615299</v>
      </c>
      <c r="W540" s="104"/>
      <c r="X540" s="94">
        <f t="shared" si="258"/>
        <v>0</v>
      </c>
      <c r="Y540" s="70">
        <f t="shared" ca="1" si="259"/>
        <v>0</v>
      </c>
      <c r="Z540" s="70">
        <f t="shared" ca="1" si="260"/>
        <v>110</v>
      </c>
      <c r="AA540" s="70">
        <f t="shared" ca="1" si="261"/>
        <v>1</v>
      </c>
      <c r="AB540" s="70">
        <f t="shared" ca="1" si="262"/>
        <v>1</v>
      </c>
      <c r="AC540" s="91" t="str">
        <f t="shared" si="263"/>
        <v>852048Clear</v>
      </c>
      <c r="AD540" s="91" t="str">
        <f t="shared" si="264"/>
        <v>852048-OS</v>
      </c>
      <c r="AE540" s="71" t="str">
        <f>INDEX(ATS!$B:$V,MATCH('2) Order Form'!$V540,ATS!$U:$U,0),7)</f>
        <v>Active</v>
      </c>
    </row>
    <row r="541" spans="1:31" ht="16.5" customHeight="1">
      <c r="A541" s="103" t="s">
        <v>2502</v>
      </c>
      <c r="B541" s="103" t="s">
        <v>78</v>
      </c>
      <c r="C541" s="103">
        <f>INDEX(ATS!$B:$V,MATCH('2) Order Form'!$V541,ATS!$U:$U,0),1)</f>
        <v>852050</v>
      </c>
      <c r="D541" s="103" t="str">
        <f>INDEX(ATS!$B:$V,MATCH('2) Order Form'!$V541,ATS!$U:$U,0),2)</f>
        <v>Ronin RIG Photochromic Lens</v>
      </c>
      <c r="E541" s="105" t="str">
        <f>INDEX(ATS!$B:$V,MATCH('2) Order Form'!$V541,ATS!$U:$U,0),4)</f>
        <v>220000-OS</v>
      </c>
      <c r="F541" s="105" t="str">
        <f>INDEX(ATS!$B:$V,MATCH('2) Order Form'!$V541,ATS!$U:$U,0),5)</f>
        <v>RIG Photochromic</v>
      </c>
      <c r="G541" s="106" t="str">
        <f>INDEX(ATS!$B:$V,MATCH('2) Order Form'!$V541,ATS!$U:$U,0),6)</f>
        <v>OS</v>
      </c>
      <c r="H541" s="43">
        <f>IFERROR(VLOOKUP(C541,EAN!$K:$O,5,FALSE),0)</f>
        <v>1</v>
      </c>
      <c r="I541" s="59">
        <v>0</v>
      </c>
      <c r="J541" s="107">
        <f>IFERROR(VLOOKUP(V541,ATS!$U:$V,2,FALSE),0)</f>
        <v>170</v>
      </c>
      <c r="K541" s="108" t="str">
        <f t="shared" si="265"/>
        <v>50+</v>
      </c>
      <c r="L541" s="108">
        <f>IFERROR(VLOOKUP(V541,ATS!$U:$W,3,FALSE),0)</f>
        <v>170</v>
      </c>
      <c r="M541" s="108" t="str">
        <f t="shared" si="266"/>
        <v>50+</v>
      </c>
      <c r="N541" s="61">
        <v>0</v>
      </c>
      <c r="O541" s="109">
        <f t="shared" si="267"/>
        <v>0</v>
      </c>
      <c r="P541" s="110">
        <f>VLOOKUP($C541,Prices!$A$3:$R$1996,MATCH('2) Order Form'!P$8,Prices!$A$2:$R$2,0),FALSE)</f>
        <v>75</v>
      </c>
      <c r="Q541" s="111">
        <f>VLOOKUP($C541,Prices!$A$3:$R$1996,MATCH('2) Order Form'!Q$8,Prices!$A$2:$R$2,0),FALSE)</f>
        <v>149</v>
      </c>
      <c r="R541" s="112">
        <f t="shared" si="268"/>
        <v>0</v>
      </c>
      <c r="S541" s="113">
        <f t="shared" si="269"/>
        <v>0</v>
      </c>
      <c r="T541" s="111">
        <f t="shared" si="270"/>
        <v>0</v>
      </c>
      <c r="U541" s="114"/>
      <c r="V541" s="115">
        <v>7048652615138</v>
      </c>
      <c r="W541" s="104"/>
      <c r="X541" s="94">
        <f t="shared" si="258"/>
        <v>0</v>
      </c>
      <c r="Y541" s="70">
        <f t="shared" ca="1" si="259"/>
        <v>0</v>
      </c>
      <c r="Z541" s="70">
        <f t="shared" ca="1" si="260"/>
        <v>111</v>
      </c>
      <c r="AA541" s="70">
        <f t="shared" ca="1" si="261"/>
        <v>1</v>
      </c>
      <c r="AB541" s="70">
        <f t="shared" ca="1" si="262"/>
        <v>1</v>
      </c>
      <c r="AC541" s="91" t="str">
        <f t="shared" si="263"/>
        <v>852050RIG Photochromic</v>
      </c>
      <c r="AD541" s="91" t="str">
        <f t="shared" si="264"/>
        <v>852050-OS</v>
      </c>
      <c r="AE541" s="71" t="str">
        <f>INDEX(ATS!$B:$V,MATCH('2) Order Form'!$V541,ATS!$U:$U,0),7)</f>
        <v>Active</v>
      </c>
    </row>
    <row r="542" spans="1:31" ht="16.5" customHeight="1">
      <c r="A542" s="103" t="s">
        <v>2502</v>
      </c>
      <c r="B542" s="103" t="s">
        <v>78</v>
      </c>
      <c r="C542" s="103">
        <f>INDEX(ATS!$B:$V,MATCH('2) Order Form'!$V542,ATS!$U:$U,0),1)</f>
        <v>852058</v>
      </c>
      <c r="D542" s="103" t="str">
        <f>INDEX(ATS!$B:$V,MATCH('2) Order Form'!$V542,ATS!$U:$U,0),2)</f>
        <v>Ronin Polarized Lens</v>
      </c>
      <c r="E542" s="105" t="str">
        <f>INDEX(ATS!$B:$V,MATCH('2) Order Form'!$V542,ATS!$U:$U,0),4)</f>
        <v>230000-OS</v>
      </c>
      <c r="F542" s="105" t="str">
        <f>INDEX(ATS!$B:$V,MATCH('2) Order Form'!$V542,ATS!$U:$U,0),5)</f>
        <v>Obsidian Black Polarized</v>
      </c>
      <c r="G542" s="106" t="str">
        <f>INDEX(ATS!$B:$V,MATCH('2) Order Form'!$V542,ATS!$U:$U,0),6)</f>
        <v>OS</v>
      </c>
      <c r="H542" s="43">
        <f>IFERROR(VLOOKUP(C542,EAN!$K:$O,5,FALSE),0)</f>
        <v>1</v>
      </c>
      <c r="I542" s="59">
        <v>0</v>
      </c>
      <c r="J542" s="107">
        <f>IFERROR(VLOOKUP(V542,ATS!$U:$V,2,FALSE),0)</f>
        <v>95</v>
      </c>
      <c r="K542" s="108" t="str">
        <f>IF(J542=99999,"OPEN",IF(J542&gt;50,"50+",IF(J542&lt;=0,"0",J542)))</f>
        <v>50+</v>
      </c>
      <c r="L542" s="108">
        <f>IFERROR(VLOOKUP(V542,ATS!$U:$W,3,FALSE),0)</f>
        <v>95</v>
      </c>
      <c r="M542" s="108" t="str">
        <f>IF(L542=99999,"OPEN",IF(L542&gt;50,"50+",IF(L542&lt;=0,"0",L542)))</f>
        <v>50+</v>
      </c>
      <c r="N542" s="61">
        <v>0</v>
      </c>
      <c r="O542" s="109">
        <f>IF(N542&lt;&gt;0,N542,$P$5)</f>
        <v>0</v>
      </c>
      <c r="P542" s="110">
        <f>VLOOKUP($C542,Prices!$A$3:$R$1996,MATCH('2) Order Form'!P$8,Prices!$A$2:$R$2,0),FALSE)</f>
        <v>60</v>
      </c>
      <c r="Q542" s="111">
        <f>VLOOKUP($C542,Prices!$A$3:$R$1996,MATCH('2) Order Form'!Q$8,Prices!$A$2:$R$2,0),FALSE)</f>
        <v>119</v>
      </c>
      <c r="R542" s="112">
        <f>I542*P542</f>
        <v>0</v>
      </c>
      <c r="S542" s="113">
        <f>R542*O542</f>
        <v>0</v>
      </c>
      <c r="T542" s="111">
        <f>R542-S542</f>
        <v>0</v>
      </c>
      <c r="U542" s="114"/>
      <c r="V542" s="115">
        <v>7048652614919</v>
      </c>
      <c r="W542" s="104"/>
      <c r="X542" s="94">
        <f t="shared" si="258"/>
        <v>0</v>
      </c>
      <c r="Y542" s="70">
        <f t="shared" ca="1" si="259"/>
        <v>0</v>
      </c>
      <c r="Z542" s="70">
        <f t="shared" ca="1" si="260"/>
        <v>112</v>
      </c>
      <c r="AA542" s="70">
        <f t="shared" ca="1" si="261"/>
        <v>1</v>
      </c>
      <c r="AB542" s="70">
        <f t="shared" ca="1" si="262"/>
        <v>1</v>
      </c>
      <c r="AC542" s="91" t="str">
        <f t="shared" si="263"/>
        <v>852058Obsidian Black Polarized</v>
      </c>
      <c r="AD542" s="91" t="str">
        <f t="shared" si="264"/>
        <v>852058-OS</v>
      </c>
      <c r="AE542" s="71" t="str">
        <f>INDEX(ATS!$B:$V,MATCH('2) Order Form'!$V542,ATS!$U:$U,0),7)</f>
        <v>Active</v>
      </c>
    </row>
    <row r="543" spans="1:31" ht="16.5" customHeight="1">
      <c r="A543" s="103" t="s">
        <v>2502</v>
      </c>
      <c r="B543" s="103" t="s">
        <v>78</v>
      </c>
      <c r="C543" s="103">
        <f>INDEX(ATS!$B:$V,MATCH('2) Order Form'!$V543,ATS!$U:$U,0),1)</f>
        <v>852052</v>
      </c>
      <c r="D543" s="103" t="str">
        <f>INDEX(ATS!$B:$V,MATCH('2) Order Form'!$V543,ATS!$U:$U,0),2)</f>
        <v>Ronin Max RIG Reflect Lens</v>
      </c>
      <c r="E543" s="105" t="str">
        <f>INDEX(ATS!$B:$V,MATCH('2) Order Form'!$V543,ATS!$U:$U,0),4)</f>
        <v>010000-OS</v>
      </c>
      <c r="F543" s="105" t="str">
        <f>INDEX(ATS!$B:$V,MATCH('2) Order Form'!$V543,ATS!$U:$U,0),5)</f>
        <v>RIG Amethyst</v>
      </c>
      <c r="G543" s="106" t="str">
        <f>INDEX(ATS!$B:$V,MATCH('2) Order Form'!$V543,ATS!$U:$U,0),6)</f>
        <v>OS</v>
      </c>
      <c r="H543" s="43">
        <f>IFERROR(VLOOKUP(C543,EAN!$K:$O,5,FALSE),0)</f>
        <v>1</v>
      </c>
      <c r="I543" s="59">
        <v>0</v>
      </c>
      <c r="J543" s="107">
        <f>IFERROR(VLOOKUP(V543,ATS!$U:$V,2,FALSE),0)</f>
        <v>10</v>
      </c>
      <c r="K543" s="108">
        <f t="shared" si="265"/>
        <v>10</v>
      </c>
      <c r="L543" s="108">
        <f>IFERROR(VLOOKUP(V543,ATS!$U:$W,3,FALSE),0)</f>
        <v>10</v>
      </c>
      <c r="M543" s="108">
        <f t="shared" si="266"/>
        <v>10</v>
      </c>
      <c r="N543" s="61">
        <v>0</v>
      </c>
      <c r="O543" s="109">
        <f t="shared" si="267"/>
        <v>0</v>
      </c>
      <c r="P543" s="110">
        <f>VLOOKUP($C543,Prices!$A$3:$R$1996,MATCH('2) Order Form'!P$8,Prices!$A$2:$R$2,0),FALSE)</f>
        <v>50</v>
      </c>
      <c r="Q543" s="111">
        <f>VLOOKUP($C543,Prices!$A$3:$R$1996,MATCH('2) Order Form'!Q$8,Prices!$A$2:$R$2,0),FALSE)</f>
        <v>99</v>
      </c>
      <c r="R543" s="112">
        <f t="shared" si="268"/>
        <v>0</v>
      </c>
      <c r="S543" s="113">
        <f t="shared" si="269"/>
        <v>0</v>
      </c>
      <c r="T543" s="111">
        <f t="shared" si="270"/>
        <v>0</v>
      </c>
      <c r="U543" s="114"/>
      <c r="V543" s="115">
        <v>7048652967121</v>
      </c>
      <c r="W543" s="104"/>
      <c r="X543" s="94">
        <f t="shared" si="258"/>
        <v>0</v>
      </c>
      <c r="Y543" s="70">
        <f t="shared" ca="1" si="259"/>
        <v>0</v>
      </c>
      <c r="Z543" s="70">
        <f t="shared" ca="1" si="260"/>
        <v>113</v>
      </c>
      <c r="AA543" s="70">
        <f t="shared" ca="1" si="261"/>
        <v>1</v>
      </c>
      <c r="AB543" s="70">
        <f t="shared" ca="1" si="262"/>
        <v>1</v>
      </c>
      <c r="AC543" s="91" t="str">
        <f t="shared" si="263"/>
        <v>852052RIG Amethyst</v>
      </c>
      <c r="AD543" s="91" t="str">
        <f t="shared" si="264"/>
        <v>852052-OS</v>
      </c>
      <c r="AE543" s="71" t="str">
        <f>INDEX(ATS!$B:$V,MATCH('2) Order Form'!$V543,ATS!$U:$U,0),7)</f>
        <v>Active</v>
      </c>
    </row>
    <row r="544" spans="1:31" ht="16.5" customHeight="1">
      <c r="A544" s="103" t="s">
        <v>2502</v>
      </c>
      <c r="B544" s="103" t="s">
        <v>78</v>
      </c>
      <c r="C544" s="103">
        <f>INDEX(ATS!$B:$V,MATCH('2) Order Form'!$V544,ATS!$U:$U,0),1)</f>
        <v>852052</v>
      </c>
      <c r="D544" s="103" t="str">
        <f>INDEX(ATS!$B:$V,MATCH('2) Order Form'!$V544,ATS!$U:$U,0),2)</f>
        <v>Ronin Max RIG Reflect Lens</v>
      </c>
      <c r="E544" s="105" t="str">
        <f>INDEX(ATS!$B:$V,MATCH('2) Order Form'!$V544,ATS!$U:$U,0),4)</f>
        <v>060000-OS</v>
      </c>
      <c r="F544" s="105" t="str">
        <f>INDEX(ATS!$B:$V,MATCH('2) Order Form'!$V544,ATS!$U:$U,0),5)</f>
        <v>RIG Topaz</v>
      </c>
      <c r="G544" s="106" t="str">
        <f>INDEX(ATS!$B:$V,MATCH('2) Order Form'!$V544,ATS!$U:$U,0),6)</f>
        <v>OS</v>
      </c>
      <c r="H544" s="43">
        <f>IFERROR(VLOOKUP(C544,EAN!$K:$O,5,FALSE),0)</f>
        <v>1</v>
      </c>
      <c r="I544" s="59">
        <v>0</v>
      </c>
      <c r="J544" s="107">
        <f>IFERROR(VLOOKUP(V544,ATS!$U:$V,2,FALSE),0)</f>
        <v>38</v>
      </c>
      <c r="K544" s="108">
        <f t="shared" si="265"/>
        <v>38</v>
      </c>
      <c r="L544" s="108">
        <f>IFERROR(VLOOKUP(V544,ATS!$U:$W,3,FALSE),0)</f>
        <v>38</v>
      </c>
      <c r="M544" s="108">
        <f t="shared" si="266"/>
        <v>38</v>
      </c>
      <c r="N544" s="61">
        <v>0</v>
      </c>
      <c r="O544" s="109">
        <f t="shared" si="267"/>
        <v>0</v>
      </c>
      <c r="P544" s="110">
        <f>VLOOKUP($C544,Prices!$A$3:$R$1996,MATCH('2) Order Form'!P$8,Prices!$A$2:$R$2,0),FALSE)</f>
        <v>50</v>
      </c>
      <c r="Q544" s="111">
        <f>VLOOKUP($C544,Prices!$A$3:$R$1996,MATCH('2) Order Form'!Q$8,Prices!$A$2:$R$2,0),FALSE)</f>
        <v>99</v>
      </c>
      <c r="R544" s="112">
        <f t="shared" si="268"/>
        <v>0</v>
      </c>
      <c r="S544" s="113">
        <f t="shared" si="269"/>
        <v>0</v>
      </c>
      <c r="T544" s="111">
        <f t="shared" si="270"/>
        <v>0</v>
      </c>
      <c r="U544" s="114"/>
      <c r="V544" s="115">
        <v>7048652615084</v>
      </c>
      <c r="W544" s="104"/>
      <c r="X544" s="94">
        <f t="shared" si="258"/>
        <v>0</v>
      </c>
      <c r="Y544" s="70">
        <f t="shared" ca="1" si="259"/>
        <v>0</v>
      </c>
      <c r="Z544" s="70">
        <f t="shared" ca="1" si="260"/>
        <v>113</v>
      </c>
      <c r="AA544" s="70">
        <f t="shared" ca="1" si="261"/>
        <v>0</v>
      </c>
      <c r="AB544" s="70">
        <f t="shared" ca="1" si="262"/>
        <v>1</v>
      </c>
      <c r="AC544" s="91" t="str">
        <f t="shared" si="263"/>
        <v>852052RIG Topaz</v>
      </c>
      <c r="AD544" s="91" t="str">
        <f t="shared" si="264"/>
        <v>852052-OS</v>
      </c>
      <c r="AE544" s="71" t="str">
        <f>INDEX(ATS!$B:$V,MATCH('2) Order Form'!$V544,ATS!$U:$U,0),7)</f>
        <v>Active</v>
      </c>
    </row>
    <row r="545" spans="1:31" ht="16.5" customHeight="1">
      <c r="A545" s="103" t="s">
        <v>2502</v>
      </c>
      <c r="B545" s="103" t="s">
        <v>78</v>
      </c>
      <c r="C545" s="103">
        <f>INDEX(ATS!$B:$V,MATCH('2) Order Form'!$V545,ATS!$U:$U,0),1)</f>
        <v>852052</v>
      </c>
      <c r="D545" s="103" t="str">
        <f>INDEX(ATS!$B:$V,MATCH('2) Order Form'!$V545,ATS!$U:$U,0),2)</f>
        <v>Ronin Max RIG Reflect Lens</v>
      </c>
      <c r="E545" s="105" t="str">
        <f>INDEX(ATS!$B:$V,MATCH('2) Order Form'!$V545,ATS!$U:$U,0),4)</f>
        <v>070000-OS</v>
      </c>
      <c r="F545" s="105" t="str">
        <f>INDEX(ATS!$B:$V,MATCH('2) Order Form'!$V545,ATS!$U:$U,0),5)</f>
        <v>RIG Emerald</v>
      </c>
      <c r="G545" s="106" t="str">
        <f>INDEX(ATS!$B:$V,MATCH('2) Order Form'!$V545,ATS!$U:$U,0),6)</f>
        <v>OS</v>
      </c>
      <c r="H545" s="43">
        <f>IFERROR(VLOOKUP(C545,EAN!$K:$O,5,FALSE),0)</f>
        <v>1</v>
      </c>
      <c r="I545" s="59">
        <v>0</v>
      </c>
      <c r="J545" s="107">
        <f>IFERROR(VLOOKUP(V545,ATS!$U:$V,2,FALSE),0)</f>
        <v>52</v>
      </c>
      <c r="K545" s="108" t="str">
        <f t="shared" si="265"/>
        <v>50+</v>
      </c>
      <c r="L545" s="108">
        <f>IFERROR(VLOOKUP(V545,ATS!$U:$W,3,FALSE),0)</f>
        <v>52</v>
      </c>
      <c r="M545" s="108" t="str">
        <f t="shared" si="266"/>
        <v>50+</v>
      </c>
      <c r="N545" s="61">
        <v>0</v>
      </c>
      <c r="O545" s="109">
        <f t="shared" si="267"/>
        <v>0</v>
      </c>
      <c r="P545" s="110">
        <f>VLOOKUP($C545,Prices!$A$3:$R$1996,MATCH('2) Order Form'!P$8,Prices!$A$2:$R$2,0),FALSE)</f>
        <v>50</v>
      </c>
      <c r="Q545" s="111">
        <f>VLOOKUP($C545,Prices!$A$3:$R$1996,MATCH('2) Order Form'!Q$8,Prices!$A$2:$R$2,0),FALSE)</f>
        <v>99</v>
      </c>
      <c r="R545" s="112">
        <f t="shared" si="268"/>
        <v>0</v>
      </c>
      <c r="S545" s="113">
        <f t="shared" si="269"/>
        <v>0</v>
      </c>
      <c r="T545" s="111">
        <f t="shared" si="270"/>
        <v>0</v>
      </c>
      <c r="U545" s="114"/>
      <c r="V545" s="115">
        <v>7048652710239</v>
      </c>
      <c r="W545" s="104"/>
      <c r="X545" s="94">
        <f t="shared" si="258"/>
        <v>0</v>
      </c>
      <c r="Y545" s="70">
        <f t="shared" ca="1" si="259"/>
        <v>0</v>
      </c>
      <c r="Z545" s="70">
        <f t="shared" ca="1" si="260"/>
        <v>113</v>
      </c>
      <c r="AA545" s="70">
        <f t="shared" ca="1" si="261"/>
        <v>0</v>
      </c>
      <c r="AB545" s="70">
        <f t="shared" ca="1" si="262"/>
        <v>1</v>
      </c>
      <c r="AC545" s="91" t="str">
        <f t="shared" si="263"/>
        <v>852052RIG Emerald</v>
      </c>
      <c r="AD545" s="91" t="str">
        <f t="shared" si="264"/>
        <v>852052-OS</v>
      </c>
      <c r="AE545" s="71" t="str">
        <f>INDEX(ATS!$B:$V,MATCH('2) Order Form'!$V545,ATS!$U:$U,0),7)</f>
        <v>Active</v>
      </c>
    </row>
    <row r="546" spans="1:31" ht="16.5" customHeight="1">
      <c r="A546" s="103" t="s">
        <v>2502</v>
      </c>
      <c r="B546" s="103" t="s">
        <v>78</v>
      </c>
      <c r="C546" s="103">
        <f>INDEX(ATS!$B:$V,MATCH('2) Order Form'!$V546,ATS!$U:$U,0),1)</f>
        <v>852052</v>
      </c>
      <c r="D546" s="103" t="str">
        <f>INDEX(ATS!$B:$V,MATCH('2) Order Form'!$V546,ATS!$U:$U,0),2)</f>
        <v>Ronin Max RIG Reflect Lens</v>
      </c>
      <c r="E546" s="105" t="str">
        <f>INDEX(ATS!$B:$V,MATCH('2) Order Form'!$V546,ATS!$U:$U,0),4)</f>
        <v>150000-OS</v>
      </c>
      <c r="F546" s="105" t="str">
        <f>INDEX(ATS!$B:$V,MATCH('2) Order Form'!$V546,ATS!$U:$U,0),5)</f>
        <v>RIG Bixbite</v>
      </c>
      <c r="G546" s="106" t="str">
        <f>INDEX(ATS!$B:$V,MATCH('2) Order Form'!$V546,ATS!$U:$U,0),6)</f>
        <v>OS</v>
      </c>
      <c r="H546" s="43">
        <f>IFERROR(VLOOKUP(C546,EAN!$K:$O,5,FALSE),0)</f>
        <v>1</v>
      </c>
      <c r="I546" s="59">
        <v>0</v>
      </c>
      <c r="J546" s="107">
        <f>IFERROR(VLOOKUP(V546,ATS!$U:$V,2,FALSE),0)</f>
        <v>36</v>
      </c>
      <c r="K546" s="108">
        <f t="shared" si="265"/>
        <v>36</v>
      </c>
      <c r="L546" s="108">
        <f>IFERROR(VLOOKUP(V546,ATS!$U:$W,3,FALSE),0)</f>
        <v>36</v>
      </c>
      <c r="M546" s="108">
        <f t="shared" si="266"/>
        <v>36</v>
      </c>
      <c r="N546" s="61">
        <v>0</v>
      </c>
      <c r="O546" s="109">
        <f t="shared" si="267"/>
        <v>0</v>
      </c>
      <c r="P546" s="110">
        <f>VLOOKUP($C546,Prices!$A$3:$R$1996,MATCH('2) Order Form'!P$8,Prices!$A$2:$R$2,0),FALSE)</f>
        <v>50</v>
      </c>
      <c r="Q546" s="111">
        <f>VLOOKUP($C546,Prices!$A$3:$R$1996,MATCH('2) Order Form'!Q$8,Prices!$A$2:$R$2,0),FALSE)</f>
        <v>99</v>
      </c>
      <c r="R546" s="112">
        <f t="shared" si="268"/>
        <v>0</v>
      </c>
      <c r="S546" s="113">
        <f t="shared" si="269"/>
        <v>0</v>
      </c>
      <c r="T546" s="111">
        <f t="shared" si="270"/>
        <v>0</v>
      </c>
      <c r="U546" s="114"/>
      <c r="V546" s="115">
        <v>7048652615091</v>
      </c>
      <c r="W546" s="104"/>
      <c r="X546" s="94">
        <f t="shared" si="258"/>
        <v>0</v>
      </c>
      <c r="Y546" s="70">
        <f t="shared" ca="1" si="259"/>
        <v>0</v>
      </c>
      <c r="Z546" s="70">
        <f t="shared" ca="1" si="260"/>
        <v>113</v>
      </c>
      <c r="AA546" s="70">
        <f t="shared" ca="1" si="261"/>
        <v>0</v>
      </c>
      <c r="AB546" s="70">
        <f t="shared" ca="1" si="262"/>
        <v>1</v>
      </c>
      <c r="AC546" s="91" t="str">
        <f t="shared" si="263"/>
        <v>852052RIG Bixbite</v>
      </c>
      <c r="AD546" s="91" t="str">
        <f t="shared" si="264"/>
        <v>852052-OS</v>
      </c>
      <c r="AE546" s="71" t="str">
        <f>INDEX(ATS!$B:$V,MATCH('2) Order Form'!$V546,ATS!$U:$U,0),7)</f>
        <v>Active</v>
      </c>
    </row>
    <row r="547" spans="1:31" ht="16.5" customHeight="1">
      <c r="A547" s="103" t="s">
        <v>2502</v>
      </c>
      <c r="B547" s="103" t="s">
        <v>78</v>
      </c>
      <c r="C547" s="103">
        <f>INDEX(ATS!$B:$V,MATCH('2) Order Form'!$V547,ATS!$U:$U,0),1)</f>
        <v>852052</v>
      </c>
      <c r="D547" s="103" t="str">
        <f>INDEX(ATS!$B:$V,MATCH('2) Order Form'!$V547,ATS!$U:$U,0),2)</f>
        <v>Ronin Max RIG Reflect Lens</v>
      </c>
      <c r="E547" s="105" t="str">
        <f>INDEX(ATS!$B:$V,MATCH('2) Order Form'!$V547,ATS!$U:$U,0),4)</f>
        <v>160000-OS</v>
      </c>
      <c r="F547" s="105" t="str">
        <f>INDEX(ATS!$B:$V,MATCH('2) Order Form'!$V547,ATS!$U:$U,0),5)</f>
        <v>RIG Aquamarine</v>
      </c>
      <c r="G547" s="106" t="str">
        <f>INDEX(ATS!$B:$V,MATCH('2) Order Form'!$V547,ATS!$U:$U,0),6)</f>
        <v>OS</v>
      </c>
      <c r="H547" s="43">
        <f>IFERROR(VLOOKUP(C547,EAN!$K:$O,5,FALSE),0)</f>
        <v>1</v>
      </c>
      <c r="I547" s="59">
        <v>0</v>
      </c>
      <c r="J547" s="107">
        <f>IFERROR(VLOOKUP(V547,ATS!$U:$V,2,FALSE),0)</f>
        <v>26</v>
      </c>
      <c r="K547" s="108">
        <f t="shared" si="265"/>
        <v>26</v>
      </c>
      <c r="L547" s="108">
        <f>IFERROR(VLOOKUP(V547,ATS!$U:$W,3,FALSE),0)</f>
        <v>26</v>
      </c>
      <c r="M547" s="108">
        <f t="shared" si="266"/>
        <v>26</v>
      </c>
      <c r="N547" s="61">
        <v>0</v>
      </c>
      <c r="O547" s="109">
        <f t="shared" si="267"/>
        <v>0</v>
      </c>
      <c r="P547" s="110">
        <f>VLOOKUP($C547,Prices!$A$3:$R$1996,MATCH('2) Order Form'!P$8,Prices!$A$2:$R$2,0),FALSE)</f>
        <v>50</v>
      </c>
      <c r="Q547" s="111">
        <f>VLOOKUP($C547,Prices!$A$3:$R$1996,MATCH('2) Order Form'!Q$8,Prices!$A$2:$R$2,0),FALSE)</f>
        <v>99</v>
      </c>
      <c r="R547" s="112">
        <f t="shared" si="268"/>
        <v>0</v>
      </c>
      <c r="S547" s="113">
        <f t="shared" si="269"/>
        <v>0</v>
      </c>
      <c r="T547" s="111">
        <f t="shared" si="270"/>
        <v>0</v>
      </c>
      <c r="U547" s="114"/>
      <c r="V547" s="115">
        <v>7048652615107</v>
      </c>
      <c r="W547" s="104"/>
      <c r="X547" s="94">
        <f t="shared" si="258"/>
        <v>0</v>
      </c>
      <c r="Y547" s="70">
        <f t="shared" ca="1" si="259"/>
        <v>0</v>
      </c>
      <c r="Z547" s="70">
        <f t="shared" ca="1" si="260"/>
        <v>113</v>
      </c>
      <c r="AA547" s="70">
        <f t="shared" ca="1" si="261"/>
        <v>0</v>
      </c>
      <c r="AB547" s="70">
        <f t="shared" ca="1" si="262"/>
        <v>1</v>
      </c>
      <c r="AC547" s="91" t="str">
        <f t="shared" si="263"/>
        <v>852052RIG Aquamarine</v>
      </c>
      <c r="AD547" s="91" t="str">
        <f t="shared" si="264"/>
        <v>852052-OS</v>
      </c>
      <c r="AE547" s="71" t="str">
        <f>INDEX(ATS!$B:$V,MATCH('2) Order Form'!$V547,ATS!$U:$U,0),7)</f>
        <v>Active</v>
      </c>
    </row>
    <row r="548" spans="1:31" ht="16.5" customHeight="1">
      <c r="A548" s="103" t="s">
        <v>2502</v>
      </c>
      <c r="B548" s="103" t="s">
        <v>78</v>
      </c>
      <c r="C548" s="103">
        <f>INDEX(ATS!$B:$V,MATCH('2) Order Form'!$V548,ATS!$U:$U,0),1)</f>
        <v>852052</v>
      </c>
      <c r="D548" s="103" t="str">
        <f>INDEX(ATS!$B:$V,MATCH('2) Order Form'!$V548,ATS!$U:$U,0),2)</f>
        <v>Ronin Max RIG Reflect Lens</v>
      </c>
      <c r="E548" s="105" t="str">
        <f>INDEX(ATS!$B:$V,MATCH('2) Order Form'!$V548,ATS!$U:$U,0),4)</f>
        <v>190000-OS</v>
      </c>
      <c r="F548" s="105" t="str">
        <f>INDEX(ATS!$B:$V,MATCH('2) Order Form'!$V548,ATS!$U:$U,0),5)</f>
        <v>RIG Malaia</v>
      </c>
      <c r="G548" s="106" t="str">
        <f>INDEX(ATS!$B:$V,MATCH('2) Order Form'!$V548,ATS!$U:$U,0),6)</f>
        <v>OS</v>
      </c>
      <c r="H548" s="43">
        <f>IFERROR(VLOOKUP(C548,EAN!$K:$O,5,FALSE),0)</f>
        <v>1</v>
      </c>
      <c r="I548" s="59">
        <v>0</v>
      </c>
      <c r="J548" s="107">
        <f>IFERROR(VLOOKUP(V548,ATS!$U:$V,2,FALSE),0)</f>
        <v>31</v>
      </c>
      <c r="K548" s="108">
        <f t="shared" si="265"/>
        <v>31</v>
      </c>
      <c r="L548" s="108">
        <f>IFERROR(VLOOKUP(V548,ATS!$U:$W,3,FALSE),0)</f>
        <v>31</v>
      </c>
      <c r="M548" s="108">
        <f t="shared" si="266"/>
        <v>31</v>
      </c>
      <c r="N548" s="61">
        <v>0</v>
      </c>
      <c r="O548" s="109">
        <f t="shared" si="267"/>
        <v>0</v>
      </c>
      <c r="P548" s="110">
        <f>VLOOKUP($C548,Prices!$A$3:$R$1996,MATCH('2) Order Form'!P$8,Prices!$A$2:$R$2,0),FALSE)</f>
        <v>50</v>
      </c>
      <c r="Q548" s="111">
        <f>VLOOKUP($C548,Prices!$A$3:$R$1996,MATCH('2) Order Form'!Q$8,Prices!$A$2:$R$2,0),FALSE)</f>
        <v>99</v>
      </c>
      <c r="R548" s="112">
        <f t="shared" si="268"/>
        <v>0</v>
      </c>
      <c r="S548" s="113">
        <f t="shared" si="269"/>
        <v>0</v>
      </c>
      <c r="T548" s="111">
        <f t="shared" si="270"/>
        <v>0</v>
      </c>
      <c r="U548" s="114"/>
      <c r="V548" s="115">
        <v>7048652762726</v>
      </c>
      <c r="W548" s="104"/>
      <c r="X548" s="94">
        <f t="shared" si="258"/>
        <v>0</v>
      </c>
      <c r="Y548" s="70">
        <f t="shared" ca="1" si="259"/>
        <v>0</v>
      </c>
      <c r="Z548" s="70">
        <f t="shared" ca="1" si="260"/>
        <v>113</v>
      </c>
      <c r="AA548" s="70">
        <f t="shared" ca="1" si="261"/>
        <v>0</v>
      </c>
      <c r="AB548" s="70">
        <f t="shared" ca="1" si="262"/>
        <v>1</v>
      </c>
      <c r="AC548" s="91" t="str">
        <f t="shared" si="263"/>
        <v>852052RIG Malaia</v>
      </c>
      <c r="AD548" s="91" t="str">
        <f t="shared" si="264"/>
        <v>852052-OS</v>
      </c>
      <c r="AE548" s="71" t="str">
        <f>INDEX(ATS!$B:$V,MATCH('2) Order Form'!$V548,ATS!$U:$U,0),7)</f>
        <v>Active</v>
      </c>
    </row>
    <row r="549" spans="1:31" ht="16.5" customHeight="1">
      <c r="A549" s="103" t="s">
        <v>2502</v>
      </c>
      <c r="B549" s="103" t="s">
        <v>78</v>
      </c>
      <c r="C549" s="103">
        <f>INDEX(ATS!$B:$V,MATCH('2) Order Form'!$V549,ATS!$U:$U,0),1)</f>
        <v>852052</v>
      </c>
      <c r="D549" s="103" t="str">
        <f>INDEX(ATS!$B:$V,MATCH('2) Order Form'!$V549,ATS!$U:$U,0),2)</f>
        <v>Ronin Max RIG Reflect Lens</v>
      </c>
      <c r="E549" s="105" t="str">
        <f>INDEX(ATS!$B:$V,MATCH('2) Order Form'!$V549,ATS!$U:$U,0),4)</f>
        <v>200000-OS</v>
      </c>
      <c r="F549" s="105" t="str">
        <f>INDEX(ATS!$B:$V,MATCH('2) Order Form'!$V549,ATS!$U:$U,0),5)</f>
        <v>RIG Obsidian</v>
      </c>
      <c r="G549" s="106" t="str">
        <f>INDEX(ATS!$B:$V,MATCH('2) Order Form'!$V549,ATS!$U:$U,0),6)</f>
        <v>OS</v>
      </c>
      <c r="H549" s="43">
        <f>IFERROR(VLOOKUP(C549,EAN!$K:$O,5,FALSE),0)</f>
        <v>1</v>
      </c>
      <c r="I549" s="59">
        <v>0</v>
      </c>
      <c r="J549" s="107">
        <f>IFERROR(VLOOKUP(V549,ATS!$U:$V,2,FALSE),0)</f>
        <v>36</v>
      </c>
      <c r="K549" s="108">
        <f t="shared" si="265"/>
        <v>36</v>
      </c>
      <c r="L549" s="108">
        <f>IFERROR(VLOOKUP(V549,ATS!$U:$W,3,FALSE),0)</f>
        <v>36</v>
      </c>
      <c r="M549" s="108">
        <f t="shared" si="266"/>
        <v>36</v>
      </c>
      <c r="N549" s="61">
        <v>0</v>
      </c>
      <c r="O549" s="109">
        <f t="shared" si="267"/>
        <v>0</v>
      </c>
      <c r="P549" s="110">
        <f>VLOOKUP($C549,Prices!$A$3:$R$1996,MATCH('2) Order Form'!P$8,Prices!$A$2:$R$2,0),FALSE)</f>
        <v>50</v>
      </c>
      <c r="Q549" s="111">
        <f>VLOOKUP($C549,Prices!$A$3:$R$1996,MATCH('2) Order Form'!Q$8,Prices!$A$2:$R$2,0),FALSE)</f>
        <v>99</v>
      </c>
      <c r="R549" s="112">
        <f t="shared" si="268"/>
        <v>0</v>
      </c>
      <c r="S549" s="113">
        <f t="shared" si="269"/>
        <v>0</v>
      </c>
      <c r="T549" s="111">
        <f t="shared" si="270"/>
        <v>0</v>
      </c>
      <c r="U549" s="114"/>
      <c r="V549" s="115">
        <v>7048652615114</v>
      </c>
      <c r="W549" s="104"/>
      <c r="X549" s="94">
        <f t="shared" si="258"/>
        <v>0</v>
      </c>
      <c r="Y549" s="70">
        <f t="shared" ca="1" si="259"/>
        <v>0</v>
      </c>
      <c r="Z549" s="70">
        <f t="shared" ca="1" si="260"/>
        <v>113</v>
      </c>
      <c r="AA549" s="70">
        <f t="shared" ca="1" si="261"/>
        <v>0</v>
      </c>
      <c r="AB549" s="70">
        <f t="shared" ca="1" si="262"/>
        <v>1</v>
      </c>
      <c r="AC549" s="91" t="str">
        <f t="shared" si="263"/>
        <v>852052RIG Obsidian</v>
      </c>
      <c r="AD549" s="91" t="str">
        <f t="shared" si="264"/>
        <v>852052-OS</v>
      </c>
      <c r="AE549" s="71" t="str">
        <f>INDEX(ATS!$B:$V,MATCH('2) Order Form'!$V549,ATS!$U:$U,0),7)</f>
        <v>Active</v>
      </c>
    </row>
    <row r="550" spans="1:31" ht="16.5" customHeight="1">
      <c r="A550" s="103" t="s">
        <v>2502</v>
      </c>
      <c r="B550" s="103" t="s">
        <v>78</v>
      </c>
      <c r="C550" s="103">
        <f>INDEX(ATS!$B:$V,MATCH('2) Order Form'!$V550,ATS!$U:$U,0),1)</f>
        <v>852083</v>
      </c>
      <c r="D550" s="103" t="str">
        <f>INDEX(ATS!$B:$V,MATCH('2) Order Form'!$V550,ATS!$U:$U,0),2)</f>
        <v>Ronin Max RIG Reflect AF Lens</v>
      </c>
      <c r="E550" s="105" t="str">
        <f>INDEX(ATS!$B:$V,MATCH('2) Order Form'!$V550,ATS!$U:$U,0),4)</f>
        <v>150000-OS</v>
      </c>
      <c r="F550" s="105" t="str">
        <f>INDEX(ATS!$B:$V,MATCH('2) Order Form'!$V550,ATS!$U:$U,0),5)</f>
        <v>RIG Bixbite</v>
      </c>
      <c r="G550" s="106" t="str">
        <f>INDEX(ATS!$B:$V,MATCH('2) Order Form'!$V550,ATS!$U:$U,0),6)</f>
        <v>OS</v>
      </c>
      <c r="H550" s="43">
        <f>IFERROR(VLOOKUP(C550,EAN!$K:$O,5,FALSE),0)</f>
        <v>1</v>
      </c>
      <c r="I550" s="59">
        <v>0</v>
      </c>
      <c r="J550" s="107">
        <f>IFERROR(VLOOKUP(V550,ATS!$U:$V,2,FALSE),0)</f>
        <v>97</v>
      </c>
      <c r="K550" s="108" t="str">
        <f>IF(J550=99999,"OPEN",IF(J550&gt;50,"50+",IF(J550&lt;=0,"0",J550)))</f>
        <v>50+</v>
      </c>
      <c r="L550" s="108">
        <f>IFERROR(VLOOKUP(V550,ATS!$U:$W,3,FALSE),0)</f>
        <v>97</v>
      </c>
      <c r="M550" s="108" t="str">
        <f>IF(L550=99999,"OPEN",IF(L550&gt;50,"50+",IF(L550&lt;=0,"0",L550)))</f>
        <v>50+</v>
      </c>
      <c r="N550" s="61">
        <v>0</v>
      </c>
      <c r="O550" s="109">
        <f>IF(N550&lt;&gt;0,N550,$P$5)</f>
        <v>0</v>
      </c>
      <c r="P550" s="110">
        <f>VLOOKUP($C550,Prices!$A$3:$R$1996,MATCH('2) Order Form'!P$8,Prices!$A$2:$R$2,0),FALSE)</f>
        <v>60</v>
      </c>
      <c r="Q550" s="111">
        <f>VLOOKUP($C550,Prices!$A$3:$R$1996,MATCH('2) Order Form'!Q$8,Prices!$A$2:$R$2,0),FALSE)</f>
        <v>119</v>
      </c>
      <c r="R550" s="112">
        <f>I550*P550</f>
        <v>0</v>
      </c>
      <c r="S550" s="113">
        <f>R550*O550</f>
        <v>0</v>
      </c>
      <c r="T550" s="111">
        <f>R550-S550</f>
        <v>0</v>
      </c>
      <c r="U550" s="114"/>
      <c r="V550" s="115">
        <v>7048652762719</v>
      </c>
      <c r="W550" s="104"/>
      <c r="X550" s="94">
        <f t="shared" si="258"/>
        <v>0</v>
      </c>
      <c r="Y550" s="70">
        <f t="shared" ca="1" si="259"/>
        <v>0</v>
      </c>
      <c r="Z550" s="70">
        <f t="shared" ca="1" si="260"/>
        <v>114</v>
      </c>
      <c r="AA550" s="70">
        <f t="shared" ca="1" si="261"/>
        <v>1</v>
      </c>
      <c r="AB550" s="70">
        <f t="shared" ca="1" si="262"/>
        <v>1</v>
      </c>
      <c r="AC550" s="91" t="str">
        <f t="shared" si="263"/>
        <v>852083RIG Bixbite</v>
      </c>
      <c r="AD550" s="91" t="str">
        <f t="shared" si="264"/>
        <v>852083-OS</v>
      </c>
      <c r="AE550" s="71" t="str">
        <f>INDEX(ATS!$B:$V,MATCH('2) Order Form'!$V550,ATS!$U:$U,0),7)</f>
        <v>Active</v>
      </c>
    </row>
    <row r="551" spans="1:31" ht="16.5" customHeight="1">
      <c r="A551" s="103" t="s">
        <v>2502</v>
      </c>
      <c r="B551" s="103" t="s">
        <v>78</v>
      </c>
      <c r="C551" s="103">
        <f>INDEX(ATS!$B:$V,MATCH('2) Order Form'!$V551,ATS!$U:$U,0),1)</f>
        <v>852051</v>
      </c>
      <c r="D551" s="103" t="str">
        <f>INDEX(ATS!$B:$V,MATCH('2) Order Form'!$V551,ATS!$U:$U,0),2)</f>
        <v>Ronin Max Lens</v>
      </c>
      <c r="E551" s="105" t="str">
        <f>INDEX(ATS!$B:$V,MATCH('2) Order Form'!$V551,ATS!$U:$U,0),4)</f>
        <v>100000-OS</v>
      </c>
      <c r="F551" s="105" t="str">
        <f>INDEX(ATS!$B:$V,MATCH('2) Order Form'!$V551,ATS!$U:$U,0),5)</f>
        <v>Clear</v>
      </c>
      <c r="G551" s="106" t="str">
        <f>INDEX(ATS!$B:$V,MATCH('2) Order Form'!$V551,ATS!$U:$U,0),6)</f>
        <v>OS</v>
      </c>
      <c r="H551" s="43">
        <f>IFERROR(VLOOKUP(C551,EAN!$K:$O,5,FALSE),0)</f>
        <v>1</v>
      </c>
      <c r="I551" s="59">
        <v>0</v>
      </c>
      <c r="J551" s="107">
        <f>IFERROR(VLOOKUP(V551,ATS!$U:$V,2,FALSE),0)</f>
        <v>97</v>
      </c>
      <c r="K551" s="108" t="str">
        <f>IF(J551=99999,"OPEN",IF(J551&gt;50,"50+",IF(J551&lt;=0,"0",J551)))</f>
        <v>50+</v>
      </c>
      <c r="L551" s="108">
        <f>IFERROR(VLOOKUP(V551,ATS!$U:$W,3,FALSE),0)</f>
        <v>97</v>
      </c>
      <c r="M551" s="108" t="str">
        <f>IF(L551=99999,"OPEN",IF(L551&gt;50,"50+",IF(L551&lt;=0,"0",L551)))</f>
        <v>50+</v>
      </c>
      <c r="N551" s="61">
        <v>0</v>
      </c>
      <c r="O551" s="109">
        <f>IF(N551&lt;&gt;0,N551,$P$5)</f>
        <v>0</v>
      </c>
      <c r="P551" s="110">
        <f>VLOOKUP($C551,Prices!$A$3:$R$1996,MATCH('2) Order Form'!P$8,Prices!$A$2:$R$2,0),FALSE)</f>
        <v>40</v>
      </c>
      <c r="Q551" s="111">
        <f>VLOOKUP($C551,Prices!$A$3:$R$1996,MATCH('2) Order Form'!Q$8,Prices!$A$2:$R$2,0),FALSE)</f>
        <v>79</v>
      </c>
      <c r="R551" s="112">
        <f>I551*P551</f>
        <v>0</v>
      </c>
      <c r="S551" s="113">
        <f>R551*O551</f>
        <v>0</v>
      </c>
      <c r="T551" s="111">
        <f>R551-S551</f>
        <v>0</v>
      </c>
      <c r="U551" s="114"/>
      <c r="V551" s="115">
        <v>7048652615121</v>
      </c>
      <c r="W551" s="104"/>
      <c r="X551" s="94">
        <f t="shared" si="258"/>
        <v>0</v>
      </c>
      <c r="Y551" s="70">
        <f t="shared" ca="1" si="259"/>
        <v>0</v>
      </c>
      <c r="Z551" s="70">
        <f t="shared" ca="1" si="260"/>
        <v>115</v>
      </c>
      <c r="AA551" s="70">
        <f t="shared" ca="1" si="261"/>
        <v>1</v>
      </c>
      <c r="AB551" s="70">
        <f t="shared" ca="1" si="262"/>
        <v>1</v>
      </c>
      <c r="AC551" s="91" t="str">
        <f t="shared" si="263"/>
        <v>852051Clear</v>
      </c>
      <c r="AD551" s="91" t="str">
        <f t="shared" si="264"/>
        <v>852051-OS</v>
      </c>
      <c r="AE551" s="71" t="str">
        <f>INDEX(ATS!$B:$V,MATCH('2) Order Form'!$V551,ATS!$U:$U,0),7)</f>
        <v>Active</v>
      </c>
    </row>
    <row r="552" spans="1:31" ht="16.5" customHeight="1">
      <c r="A552" s="103" t="s">
        <v>2502</v>
      </c>
      <c r="B552" s="103" t="s">
        <v>78</v>
      </c>
      <c r="C552" s="103">
        <f>INDEX(ATS!$B:$V,MATCH('2) Order Form'!$V552,ATS!$U:$U,0),1)</f>
        <v>852053</v>
      </c>
      <c r="D552" s="103" t="str">
        <f>INDEX(ATS!$B:$V,MATCH('2) Order Form'!$V552,ATS!$U:$U,0),2)</f>
        <v>Ronin Max RIG Photochromic Lens</v>
      </c>
      <c r="E552" s="105" t="str">
        <f>INDEX(ATS!$B:$V,MATCH('2) Order Form'!$V552,ATS!$U:$U,0),4)</f>
        <v>220000-OS</v>
      </c>
      <c r="F552" s="105" t="str">
        <f>INDEX(ATS!$B:$V,MATCH('2) Order Form'!$V552,ATS!$U:$U,0),5)</f>
        <v>RIG Photochromic</v>
      </c>
      <c r="G552" s="106" t="str">
        <f>INDEX(ATS!$B:$V,MATCH('2) Order Form'!$V552,ATS!$U:$U,0),6)</f>
        <v>OS</v>
      </c>
      <c r="H552" s="43">
        <f>IFERROR(VLOOKUP(C552,EAN!$K:$O,5,FALSE),0)</f>
        <v>1</v>
      </c>
      <c r="I552" s="59">
        <v>0</v>
      </c>
      <c r="J552" s="107">
        <f>IFERROR(VLOOKUP(V552,ATS!$U:$V,2,FALSE),0)</f>
        <v>174</v>
      </c>
      <c r="K552" s="108" t="str">
        <f t="shared" si="265"/>
        <v>50+</v>
      </c>
      <c r="L552" s="108">
        <f>IFERROR(VLOOKUP(V552,ATS!$U:$W,3,FALSE),0)</f>
        <v>174</v>
      </c>
      <c r="M552" s="108" t="str">
        <f t="shared" si="266"/>
        <v>50+</v>
      </c>
      <c r="N552" s="61">
        <v>0</v>
      </c>
      <c r="O552" s="109">
        <f t="shared" si="267"/>
        <v>0</v>
      </c>
      <c r="P552" s="110">
        <f>VLOOKUP($C552,Prices!$A$3:$R$1996,MATCH('2) Order Form'!P$8,Prices!$A$2:$R$2,0),FALSE)</f>
        <v>75</v>
      </c>
      <c r="Q552" s="111">
        <f>VLOOKUP($C552,Prices!$A$3:$R$1996,MATCH('2) Order Form'!Q$8,Prices!$A$2:$R$2,0),FALSE)</f>
        <v>149</v>
      </c>
      <c r="R552" s="112">
        <f t="shared" si="268"/>
        <v>0</v>
      </c>
      <c r="S552" s="113">
        <f t="shared" si="269"/>
        <v>0</v>
      </c>
      <c r="T552" s="111">
        <f t="shared" si="270"/>
        <v>0</v>
      </c>
      <c r="U552" s="114"/>
      <c r="V552" s="115">
        <v>7048652615077</v>
      </c>
      <c r="W552" s="104"/>
      <c r="X552" s="94">
        <f t="shared" si="258"/>
        <v>0</v>
      </c>
      <c r="Y552" s="70">
        <f t="shared" ca="1" si="259"/>
        <v>0</v>
      </c>
      <c r="Z552" s="70">
        <f t="shared" ca="1" si="260"/>
        <v>116</v>
      </c>
      <c r="AA552" s="70">
        <f t="shared" ca="1" si="261"/>
        <v>1</v>
      </c>
      <c r="AB552" s="70">
        <f t="shared" ca="1" si="262"/>
        <v>1</v>
      </c>
      <c r="AC552" s="91" t="str">
        <f t="shared" si="263"/>
        <v>852053RIG Photochromic</v>
      </c>
      <c r="AD552" s="91" t="str">
        <f t="shared" si="264"/>
        <v>852053-OS</v>
      </c>
      <c r="AE552" s="71" t="str">
        <f>INDEX(ATS!$B:$V,MATCH('2) Order Form'!$V552,ATS!$U:$U,0),7)</f>
        <v>Active</v>
      </c>
    </row>
    <row r="553" spans="1:31" ht="16.5" customHeight="1">
      <c r="A553" s="103" t="s">
        <v>2502</v>
      </c>
      <c r="B553" s="103" t="s">
        <v>78</v>
      </c>
      <c r="C553" s="103">
        <f>INDEX(ATS!$B:$V,MATCH('2) Order Form'!$V553,ATS!$U:$U,0),1)</f>
        <v>852059</v>
      </c>
      <c r="D553" s="103" t="str">
        <f>INDEX(ATS!$B:$V,MATCH('2) Order Form'!$V553,ATS!$U:$U,0),2)</f>
        <v>Ronin Max Polarized Lens</v>
      </c>
      <c r="E553" s="105" t="str">
        <f>INDEX(ATS!$B:$V,MATCH('2) Order Form'!$V553,ATS!$U:$U,0),4)</f>
        <v>230000-OS</v>
      </c>
      <c r="F553" s="105" t="str">
        <f>INDEX(ATS!$B:$V,MATCH('2) Order Form'!$V553,ATS!$U:$U,0),5)</f>
        <v>Obsidian Black Polarized</v>
      </c>
      <c r="G553" s="106" t="str">
        <f>INDEX(ATS!$B:$V,MATCH('2) Order Form'!$V553,ATS!$U:$U,0),6)</f>
        <v>OS</v>
      </c>
      <c r="H553" s="43">
        <f>IFERROR(VLOOKUP(C553,EAN!$K:$O,5,FALSE),0)</f>
        <v>1</v>
      </c>
      <c r="I553" s="59">
        <v>0</v>
      </c>
      <c r="J553" s="107">
        <f>IFERROR(VLOOKUP(V553,ATS!$U:$V,2,FALSE),0)</f>
        <v>88</v>
      </c>
      <c r="K553" s="108" t="str">
        <f t="shared" si="265"/>
        <v>50+</v>
      </c>
      <c r="L553" s="108">
        <f>IFERROR(VLOOKUP(V553,ATS!$U:$W,3,FALSE),0)</f>
        <v>88</v>
      </c>
      <c r="M553" s="108" t="str">
        <f t="shared" si="266"/>
        <v>50+</v>
      </c>
      <c r="N553" s="61">
        <v>0</v>
      </c>
      <c r="O553" s="109">
        <f t="shared" si="267"/>
        <v>0</v>
      </c>
      <c r="P553" s="110">
        <f>VLOOKUP($C553,Prices!$A$3:$R$1996,MATCH('2) Order Form'!P$8,Prices!$A$2:$R$2,0),FALSE)</f>
        <v>60</v>
      </c>
      <c r="Q553" s="111">
        <f>VLOOKUP($C553,Prices!$A$3:$R$1996,MATCH('2) Order Form'!Q$8,Prices!$A$2:$R$2,0),FALSE)</f>
        <v>119</v>
      </c>
      <c r="R553" s="112">
        <f t="shared" si="268"/>
        <v>0</v>
      </c>
      <c r="S553" s="113">
        <f t="shared" si="269"/>
        <v>0</v>
      </c>
      <c r="T553" s="111">
        <f t="shared" si="270"/>
        <v>0</v>
      </c>
      <c r="U553" s="114"/>
      <c r="V553" s="115">
        <v>7048652614896</v>
      </c>
      <c r="W553" s="104"/>
      <c r="X553" s="94">
        <f t="shared" si="258"/>
        <v>0</v>
      </c>
      <c r="Y553" s="70">
        <f t="shared" ca="1" si="259"/>
        <v>0</v>
      </c>
      <c r="Z553" s="70">
        <f t="shared" ca="1" si="260"/>
        <v>117</v>
      </c>
      <c r="AA553" s="70">
        <f t="shared" ca="1" si="261"/>
        <v>1</v>
      </c>
      <c r="AB553" s="70">
        <f t="shared" ca="1" si="262"/>
        <v>1</v>
      </c>
      <c r="AC553" s="91" t="str">
        <f t="shared" si="263"/>
        <v>852059Obsidian Black Polarized</v>
      </c>
      <c r="AD553" s="91" t="str">
        <f t="shared" si="264"/>
        <v>852059-OS</v>
      </c>
      <c r="AE553" s="71" t="str">
        <f>INDEX(ATS!$B:$V,MATCH('2) Order Form'!$V553,ATS!$U:$U,0),7)</f>
        <v>Active</v>
      </c>
    </row>
    <row r="554" spans="1:31" ht="16.5" customHeight="1">
      <c r="A554" s="103" t="s">
        <v>2502</v>
      </c>
      <c r="B554" s="103" t="s">
        <v>78</v>
      </c>
      <c r="C554" s="103">
        <f>INDEX(ATS!$B:$V,MATCH('2) Order Form'!$V554,ATS!$U:$U,0),1)</f>
        <v>852078</v>
      </c>
      <c r="D554" s="103" t="str">
        <f>INDEX(ATS!$B:$V,MATCH('2) Order Form'!$V554,ATS!$U:$U,0),2)</f>
        <v>Memento RIG Reflect Lens</v>
      </c>
      <c r="E554" s="105" t="str">
        <f>INDEX(ATS!$B:$V,MATCH('2) Order Form'!$V554,ATS!$U:$U,0),4)</f>
        <v>060000-OS</v>
      </c>
      <c r="F554" s="105" t="str">
        <f>INDEX(ATS!$B:$V,MATCH('2) Order Form'!$V554,ATS!$U:$U,0),5)</f>
        <v>RIG Topaz</v>
      </c>
      <c r="G554" s="106" t="str">
        <f>INDEX(ATS!$B:$V,MATCH('2) Order Form'!$V554,ATS!$U:$U,0),6)</f>
        <v>OS</v>
      </c>
      <c r="H554" s="43">
        <f>IFERROR(VLOOKUP(C554,EAN!$K:$O,5,FALSE),0)</f>
        <v>1</v>
      </c>
      <c r="I554" s="59">
        <v>0</v>
      </c>
      <c r="J554" s="107">
        <f>IFERROR(VLOOKUP(V554,ATS!$U:$V,2,FALSE),0)</f>
        <v>27</v>
      </c>
      <c r="K554" s="108">
        <f t="shared" si="265"/>
        <v>27</v>
      </c>
      <c r="L554" s="108">
        <f>IFERROR(VLOOKUP(V554,ATS!$U:$W,3,FALSE),0)</f>
        <v>27</v>
      </c>
      <c r="M554" s="108">
        <f t="shared" si="266"/>
        <v>27</v>
      </c>
      <c r="N554" s="61">
        <v>0</v>
      </c>
      <c r="O554" s="109">
        <f t="shared" si="267"/>
        <v>0</v>
      </c>
      <c r="P554" s="110">
        <f>VLOOKUP($C554,Prices!$A$3:$R$1996,MATCH('2) Order Form'!P$8,Prices!$A$2:$R$2,0),FALSE)</f>
        <v>40</v>
      </c>
      <c r="Q554" s="111">
        <f>VLOOKUP($C554,Prices!$A$3:$R$1996,MATCH('2) Order Form'!Q$8,Prices!$A$2:$R$2,0),FALSE)</f>
        <v>79</v>
      </c>
      <c r="R554" s="112">
        <f t="shared" si="268"/>
        <v>0</v>
      </c>
      <c r="S554" s="113">
        <f t="shared" si="269"/>
        <v>0</v>
      </c>
      <c r="T554" s="111">
        <f t="shared" si="270"/>
        <v>0</v>
      </c>
      <c r="U554" s="114"/>
      <c r="V554" s="115">
        <v>7048652762610</v>
      </c>
      <c r="W554" s="104"/>
      <c r="X554" s="94">
        <f t="shared" si="258"/>
        <v>0</v>
      </c>
      <c r="Y554" s="70">
        <f t="shared" ca="1" si="259"/>
        <v>0</v>
      </c>
      <c r="Z554" s="70">
        <f t="shared" ca="1" si="260"/>
        <v>118</v>
      </c>
      <c r="AA554" s="70">
        <f t="shared" ca="1" si="261"/>
        <v>1</v>
      </c>
      <c r="AB554" s="70">
        <f t="shared" ca="1" si="262"/>
        <v>1</v>
      </c>
      <c r="AC554" s="91" t="str">
        <f t="shared" si="263"/>
        <v>852078RIG Topaz</v>
      </c>
      <c r="AD554" s="91" t="str">
        <f t="shared" si="264"/>
        <v>852078-OS</v>
      </c>
      <c r="AE554" s="71" t="str">
        <f>INDEX(ATS!$B:$V,MATCH('2) Order Form'!$V554,ATS!$U:$U,0),7)</f>
        <v>Stock</v>
      </c>
    </row>
    <row r="555" spans="1:31" ht="16.5" customHeight="1">
      <c r="A555" s="103" t="s">
        <v>2502</v>
      </c>
      <c r="B555" s="103" t="s">
        <v>78</v>
      </c>
      <c r="C555" s="103">
        <f>INDEX(ATS!$B:$V,MATCH('2) Order Form'!$V555,ATS!$U:$U,0),1)</f>
        <v>852078</v>
      </c>
      <c r="D555" s="103" t="str">
        <f>INDEX(ATS!$B:$V,MATCH('2) Order Form'!$V555,ATS!$U:$U,0),2)</f>
        <v>Memento RIG Reflect Lens</v>
      </c>
      <c r="E555" s="105" t="str">
        <f>INDEX(ATS!$B:$V,MATCH('2) Order Form'!$V555,ATS!$U:$U,0),4)</f>
        <v>070000-OS</v>
      </c>
      <c r="F555" s="105" t="str">
        <f>INDEX(ATS!$B:$V,MATCH('2) Order Form'!$V555,ATS!$U:$U,0),5)</f>
        <v>RIG Emerald</v>
      </c>
      <c r="G555" s="106" t="str">
        <f>INDEX(ATS!$B:$V,MATCH('2) Order Form'!$V555,ATS!$U:$U,0),6)</f>
        <v>OS</v>
      </c>
      <c r="H555" s="43">
        <f>IFERROR(VLOOKUP(C555,EAN!$K:$O,5,FALSE),0)</f>
        <v>1</v>
      </c>
      <c r="I555" s="59">
        <v>0</v>
      </c>
      <c r="J555" s="107">
        <f>IFERROR(VLOOKUP(V555,ATS!$U:$V,2,FALSE),0)</f>
        <v>26</v>
      </c>
      <c r="K555" s="108">
        <f t="shared" si="265"/>
        <v>26</v>
      </c>
      <c r="L555" s="108">
        <f>IFERROR(VLOOKUP(V555,ATS!$U:$W,3,FALSE),0)</f>
        <v>26</v>
      </c>
      <c r="M555" s="108">
        <f t="shared" si="266"/>
        <v>26</v>
      </c>
      <c r="N555" s="61">
        <v>0</v>
      </c>
      <c r="O555" s="109">
        <f t="shared" si="267"/>
        <v>0</v>
      </c>
      <c r="P555" s="110">
        <f>VLOOKUP($C555,Prices!$A$3:$R$1996,MATCH('2) Order Form'!P$8,Prices!$A$2:$R$2,0),FALSE)</f>
        <v>40</v>
      </c>
      <c r="Q555" s="111">
        <f>VLOOKUP($C555,Prices!$A$3:$R$1996,MATCH('2) Order Form'!Q$8,Prices!$A$2:$R$2,0),FALSE)</f>
        <v>79</v>
      </c>
      <c r="R555" s="112">
        <f t="shared" si="268"/>
        <v>0</v>
      </c>
      <c r="S555" s="113">
        <f t="shared" si="269"/>
        <v>0</v>
      </c>
      <c r="T555" s="111">
        <f t="shared" si="270"/>
        <v>0</v>
      </c>
      <c r="U555" s="114"/>
      <c r="V555" s="115">
        <v>7048652762627</v>
      </c>
      <c r="W555" s="104"/>
      <c r="X555" s="94">
        <f t="shared" si="258"/>
        <v>0</v>
      </c>
      <c r="Y555" s="70">
        <f t="shared" ca="1" si="259"/>
        <v>0</v>
      </c>
      <c r="Z555" s="70">
        <f t="shared" ca="1" si="260"/>
        <v>118</v>
      </c>
      <c r="AA555" s="70">
        <f t="shared" ca="1" si="261"/>
        <v>0</v>
      </c>
      <c r="AB555" s="70">
        <f t="shared" ca="1" si="262"/>
        <v>1</v>
      </c>
      <c r="AC555" s="91" t="str">
        <f t="shared" si="263"/>
        <v>852078RIG Emerald</v>
      </c>
      <c r="AD555" s="91" t="str">
        <f t="shared" si="264"/>
        <v>852078-OS</v>
      </c>
      <c r="AE555" s="71" t="str">
        <f>INDEX(ATS!$B:$V,MATCH('2) Order Form'!$V555,ATS!$U:$U,0),7)</f>
        <v>Stock</v>
      </c>
    </row>
    <row r="556" spans="1:31" ht="16.5" customHeight="1">
      <c r="A556" s="103" t="s">
        <v>2502</v>
      </c>
      <c r="B556" s="103" t="s">
        <v>78</v>
      </c>
      <c r="C556" s="103">
        <f>INDEX(ATS!$B:$V,MATCH('2) Order Form'!$V556,ATS!$U:$U,0),1)</f>
        <v>852078</v>
      </c>
      <c r="D556" s="103" t="str">
        <f>INDEX(ATS!$B:$V,MATCH('2) Order Form'!$V556,ATS!$U:$U,0),2)</f>
        <v>Memento RIG Reflect Lens</v>
      </c>
      <c r="E556" s="105" t="str">
        <f>INDEX(ATS!$B:$V,MATCH('2) Order Form'!$V556,ATS!$U:$U,0),4)</f>
        <v>150000-OS</v>
      </c>
      <c r="F556" s="105" t="str">
        <f>INDEX(ATS!$B:$V,MATCH('2) Order Form'!$V556,ATS!$U:$U,0),5)</f>
        <v>RIG Bixbite</v>
      </c>
      <c r="G556" s="106" t="str">
        <f>INDEX(ATS!$B:$V,MATCH('2) Order Form'!$V556,ATS!$U:$U,0),6)</f>
        <v>OS</v>
      </c>
      <c r="H556" s="43">
        <f>IFERROR(VLOOKUP(C556,EAN!$K:$O,5,FALSE),0)</f>
        <v>1</v>
      </c>
      <c r="I556" s="59">
        <v>0</v>
      </c>
      <c r="J556" s="107">
        <f>IFERROR(VLOOKUP(V556,ATS!$U:$V,2,FALSE),0)</f>
        <v>18</v>
      </c>
      <c r="K556" s="108">
        <f t="shared" si="265"/>
        <v>18</v>
      </c>
      <c r="L556" s="108">
        <f>IFERROR(VLOOKUP(V556,ATS!$U:$W,3,FALSE),0)</f>
        <v>18</v>
      </c>
      <c r="M556" s="108">
        <f t="shared" si="266"/>
        <v>18</v>
      </c>
      <c r="N556" s="61">
        <v>0</v>
      </c>
      <c r="O556" s="109">
        <f t="shared" si="267"/>
        <v>0</v>
      </c>
      <c r="P556" s="110">
        <f>VLOOKUP($C556,Prices!$A$3:$R$1996,MATCH('2) Order Form'!P$8,Prices!$A$2:$R$2,0),FALSE)</f>
        <v>40</v>
      </c>
      <c r="Q556" s="111">
        <f>VLOOKUP($C556,Prices!$A$3:$R$1996,MATCH('2) Order Form'!Q$8,Prices!$A$2:$R$2,0),FALSE)</f>
        <v>79</v>
      </c>
      <c r="R556" s="112">
        <f t="shared" si="268"/>
        <v>0</v>
      </c>
      <c r="S556" s="113">
        <f t="shared" si="269"/>
        <v>0</v>
      </c>
      <c r="T556" s="111">
        <f t="shared" si="270"/>
        <v>0</v>
      </c>
      <c r="U556" s="114"/>
      <c r="V556" s="115">
        <v>7048652762634</v>
      </c>
      <c r="W556" s="104"/>
      <c r="X556" s="94">
        <f t="shared" si="258"/>
        <v>0</v>
      </c>
      <c r="Y556" s="70">
        <f t="shared" ca="1" si="259"/>
        <v>0</v>
      </c>
      <c r="Z556" s="70">
        <f t="shared" ca="1" si="260"/>
        <v>118</v>
      </c>
      <c r="AA556" s="70">
        <f t="shared" ca="1" si="261"/>
        <v>0</v>
      </c>
      <c r="AB556" s="70">
        <f t="shared" ca="1" si="262"/>
        <v>1</v>
      </c>
      <c r="AC556" s="91" t="str">
        <f t="shared" si="263"/>
        <v>852078RIG Bixbite</v>
      </c>
      <c r="AD556" s="91" t="str">
        <f t="shared" si="264"/>
        <v>852078-OS</v>
      </c>
      <c r="AE556" s="71" t="str">
        <f>INDEX(ATS!$B:$V,MATCH('2) Order Form'!$V556,ATS!$U:$U,0),7)</f>
        <v>Active</v>
      </c>
    </row>
    <row r="557" spans="1:31" ht="16.5" customHeight="1">
      <c r="A557" s="103" t="s">
        <v>2502</v>
      </c>
      <c r="B557" s="103" t="s">
        <v>78</v>
      </c>
      <c r="C557" s="103">
        <f>INDEX(ATS!$B:$V,MATCH('2) Order Form'!$V557,ATS!$U:$U,0),1)</f>
        <v>852078</v>
      </c>
      <c r="D557" s="103" t="str">
        <f>INDEX(ATS!$B:$V,MATCH('2) Order Form'!$V557,ATS!$U:$U,0),2)</f>
        <v>Memento RIG Reflect Lens</v>
      </c>
      <c r="E557" s="105" t="str">
        <f>INDEX(ATS!$B:$V,MATCH('2) Order Form'!$V557,ATS!$U:$U,0),4)</f>
        <v>160000-OS</v>
      </c>
      <c r="F557" s="105" t="str">
        <f>INDEX(ATS!$B:$V,MATCH('2) Order Form'!$V557,ATS!$U:$U,0),5)</f>
        <v>RIG Aquamarine</v>
      </c>
      <c r="G557" s="106" t="str">
        <f>INDEX(ATS!$B:$V,MATCH('2) Order Form'!$V557,ATS!$U:$U,0),6)</f>
        <v>OS</v>
      </c>
      <c r="H557" s="43">
        <f>IFERROR(VLOOKUP(C557,EAN!$K:$O,5,FALSE),0)</f>
        <v>1</v>
      </c>
      <c r="I557" s="59">
        <v>0</v>
      </c>
      <c r="J557" s="107">
        <f>IFERROR(VLOOKUP(V557,ATS!$U:$V,2,FALSE),0)</f>
        <v>22</v>
      </c>
      <c r="K557" s="108">
        <f t="shared" si="265"/>
        <v>22</v>
      </c>
      <c r="L557" s="108">
        <f>IFERROR(VLOOKUP(V557,ATS!$U:$W,3,FALSE),0)</f>
        <v>22</v>
      </c>
      <c r="M557" s="108">
        <f t="shared" si="266"/>
        <v>22</v>
      </c>
      <c r="N557" s="61">
        <v>0</v>
      </c>
      <c r="O557" s="109">
        <f t="shared" si="267"/>
        <v>0</v>
      </c>
      <c r="P557" s="110">
        <f>VLOOKUP($C557,Prices!$A$3:$R$1996,MATCH('2) Order Form'!P$8,Prices!$A$2:$R$2,0),FALSE)</f>
        <v>40</v>
      </c>
      <c r="Q557" s="111">
        <f>VLOOKUP($C557,Prices!$A$3:$R$1996,MATCH('2) Order Form'!Q$8,Prices!$A$2:$R$2,0),FALSE)</f>
        <v>79</v>
      </c>
      <c r="R557" s="112">
        <f t="shared" si="268"/>
        <v>0</v>
      </c>
      <c r="S557" s="113">
        <f t="shared" si="269"/>
        <v>0</v>
      </c>
      <c r="T557" s="111">
        <f t="shared" si="270"/>
        <v>0</v>
      </c>
      <c r="U557" s="114"/>
      <c r="V557" s="115">
        <v>7048652762641</v>
      </c>
      <c r="W557" s="104"/>
      <c r="X557" s="94">
        <f t="shared" si="258"/>
        <v>0</v>
      </c>
      <c r="Y557" s="70">
        <f t="shared" ca="1" si="259"/>
        <v>0</v>
      </c>
      <c r="Z557" s="70">
        <f t="shared" ca="1" si="260"/>
        <v>118</v>
      </c>
      <c r="AA557" s="70">
        <f t="shared" ca="1" si="261"/>
        <v>0</v>
      </c>
      <c r="AB557" s="70">
        <f t="shared" ca="1" si="262"/>
        <v>1</v>
      </c>
      <c r="AC557" s="91" t="str">
        <f t="shared" si="263"/>
        <v>852078RIG Aquamarine</v>
      </c>
      <c r="AD557" s="91" t="str">
        <f t="shared" si="264"/>
        <v>852078-OS</v>
      </c>
      <c r="AE557" s="71" t="str">
        <f>INDEX(ATS!$B:$V,MATCH('2) Order Form'!$V557,ATS!$U:$U,0),7)</f>
        <v>Active</v>
      </c>
    </row>
    <row r="558" spans="1:31" ht="16.5" customHeight="1">
      <c r="A558" s="103" t="s">
        <v>2502</v>
      </c>
      <c r="B558" s="103" t="s">
        <v>78</v>
      </c>
      <c r="C558" s="103">
        <f>INDEX(ATS!$B:$V,MATCH('2) Order Form'!$V558,ATS!$U:$U,0),1)</f>
        <v>852078</v>
      </c>
      <c r="D558" s="103" t="str">
        <f>INDEX(ATS!$B:$V,MATCH('2) Order Form'!$V558,ATS!$U:$U,0),2)</f>
        <v>Memento RIG Reflect Lens</v>
      </c>
      <c r="E558" s="105" t="str">
        <f>INDEX(ATS!$B:$V,MATCH('2) Order Form'!$V558,ATS!$U:$U,0),4)</f>
        <v>190000-OS</v>
      </c>
      <c r="F558" s="105" t="str">
        <f>INDEX(ATS!$B:$V,MATCH('2) Order Form'!$V558,ATS!$U:$U,0),5)</f>
        <v>RIG Malaia</v>
      </c>
      <c r="G558" s="106" t="str">
        <f>INDEX(ATS!$B:$V,MATCH('2) Order Form'!$V558,ATS!$U:$U,0),6)</f>
        <v>OS</v>
      </c>
      <c r="H558" s="43">
        <f>IFERROR(VLOOKUP(C558,EAN!$K:$O,5,FALSE),0)</f>
        <v>1</v>
      </c>
      <c r="I558" s="59">
        <v>0</v>
      </c>
      <c r="J558" s="107">
        <f>IFERROR(VLOOKUP(V558,ATS!$U:$V,2,FALSE),0)</f>
        <v>30</v>
      </c>
      <c r="K558" s="108">
        <f t="shared" si="265"/>
        <v>30</v>
      </c>
      <c r="L558" s="108">
        <f>IFERROR(VLOOKUP(V558,ATS!$U:$W,3,FALSE),0)</f>
        <v>30</v>
      </c>
      <c r="M558" s="108">
        <f t="shared" si="266"/>
        <v>30</v>
      </c>
      <c r="N558" s="61">
        <v>0</v>
      </c>
      <c r="O558" s="109">
        <f t="shared" si="267"/>
        <v>0</v>
      </c>
      <c r="P558" s="110">
        <f>VLOOKUP($C558,Prices!$A$3:$R$1996,MATCH('2) Order Form'!P$8,Prices!$A$2:$R$2,0),FALSE)</f>
        <v>40</v>
      </c>
      <c r="Q558" s="111">
        <f>VLOOKUP($C558,Prices!$A$3:$R$1996,MATCH('2) Order Form'!Q$8,Prices!$A$2:$R$2,0),FALSE)</f>
        <v>79</v>
      </c>
      <c r="R558" s="112">
        <f t="shared" si="268"/>
        <v>0</v>
      </c>
      <c r="S558" s="113">
        <f t="shared" si="269"/>
        <v>0</v>
      </c>
      <c r="T558" s="111">
        <f t="shared" si="270"/>
        <v>0</v>
      </c>
      <c r="U558" s="114"/>
      <c r="V558" s="115">
        <v>7048652762658</v>
      </c>
      <c r="W558" s="104"/>
      <c r="X558" s="94">
        <f t="shared" si="258"/>
        <v>0</v>
      </c>
      <c r="Y558" s="70">
        <f t="shared" ca="1" si="259"/>
        <v>0</v>
      </c>
      <c r="Z558" s="70">
        <f t="shared" ca="1" si="260"/>
        <v>118</v>
      </c>
      <c r="AA558" s="70">
        <f t="shared" ca="1" si="261"/>
        <v>0</v>
      </c>
      <c r="AB558" s="70">
        <f t="shared" ca="1" si="262"/>
        <v>1</v>
      </c>
      <c r="AC558" s="91" t="str">
        <f t="shared" si="263"/>
        <v>852078RIG Malaia</v>
      </c>
      <c r="AD558" s="91" t="str">
        <f t="shared" si="264"/>
        <v>852078-OS</v>
      </c>
      <c r="AE558" s="71" t="str">
        <f>INDEX(ATS!$B:$V,MATCH('2) Order Form'!$V558,ATS!$U:$U,0),7)</f>
        <v>Stock</v>
      </c>
    </row>
    <row r="559" spans="1:31" ht="16.5" customHeight="1">
      <c r="A559" s="103" t="s">
        <v>2502</v>
      </c>
      <c r="B559" s="103" t="s">
        <v>78</v>
      </c>
      <c r="C559" s="103">
        <f>INDEX(ATS!$B:$V,MATCH('2) Order Form'!$V559,ATS!$U:$U,0),1)</f>
        <v>852078</v>
      </c>
      <c r="D559" s="103" t="str">
        <f>INDEX(ATS!$B:$V,MATCH('2) Order Form'!$V559,ATS!$U:$U,0),2)</f>
        <v>Memento RIG Reflect Lens</v>
      </c>
      <c r="E559" s="105" t="str">
        <f>INDEX(ATS!$B:$V,MATCH('2) Order Form'!$V559,ATS!$U:$U,0),4)</f>
        <v>200000-OS</v>
      </c>
      <c r="F559" s="105" t="str">
        <f>INDEX(ATS!$B:$V,MATCH('2) Order Form'!$V559,ATS!$U:$U,0),5)</f>
        <v>RIG Obsidian</v>
      </c>
      <c r="G559" s="106" t="str">
        <f>INDEX(ATS!$B:$V,MATCH('2) Order Form'!$V559,ATS!$U:$U,0),6)</f>
        <v>OS</v>
      </c>
      <c r="H559" s="43">
        <f>IFERROR(VLOOKUP(C559,EAN!$K:$O,5,FALSE),0)</f>
        <v>1</v>
      </c>
      <c r="I559" s="59">
        <v>0</v>
      </c>
      <c r="J559" s="107">
        <f>IFERROR(VLOOKUP(V559,ATS!$U:$V,2,FALSE),0)</f>
        <v>26</v>
      </c>
      <c r="K559" s="108">
        <f t="shared" si="265"/>
        <v>26</v>
      </c>
      <c r="L559" s="108">
        <f>IFERROR(VLOOKUP(V559,ATS!$U:$W,3,FALSE),0)</f>
        <v>26</v>
      </c>
      <c r="M559" s="108">
        <f t="shared" si="266"/>
        <v>26</v>
      </c>
      <c r="N559" s="61">
        <v>0</v>
      </c>
      <c r="O559" s="109">
        <f t="shared" si="267"/>
        <v>0</v>
      </c>
      <c r="P559" s="110">
        <f>VLOOKUP($C559,Prices!$A$3:$R$1996,MATCH('2) Order Form'!P$8,Prices!$A$2:$R$2,0),FALSE)</f>
        <v>40</v>
      </c>
      <c r="Q559" s="111">
        <f>VLOOKUP($C559,Prices!$A$3:$R$1996,MATCH('2) Order Form'!Q$8,Prices!$A$2:$R$2,0),FALSE)</f>
        <v>79</v>
      </c>
      <c r="R559" s="112">
        <f t="shared" si="268"/>
        <v>0</v>
      </c>
      <c r="S559" s="113">
        <f t="shared" si="269"/>
        <v>0</v>
      </c>
      <c r="T559" s="111">
        <f t="shared" si="270"/>
        <v>0</v>
      </c>
      <c r="U559" s="114"/>
      <c r="V559" s="115">
        <v>7048652762665</v>
      </c>
      <c r="W559" s="104"/>
      <c r="X559" s="94">
        <f t="shared" si="258"/>
        <v>0</v>
      </c>
      <c r="Y559" s="70">
        <f t="shared" ca="1" si="259"/>
        <v>0</v>
      </c>
      <c r="Z559" s="70">
        <f t="shared" ca="1" si="260"/>
        <v>118</v>
      </c>
      <c r="AA559" s="70">
        <f t="shared" ca="1" si="261"/>
        <v>0</v>
      </c>
      <c r="AB559" s="70">
        <f t="shared" ca="1" si="262"/>
        <v>1</v>
      </c>
      <c r="AC559" s="91" t="str">
        <f t="shared" si="263"/>
        <v>852078RIG Obsidian</v>
      </c>
      <c r="AD559" s="91" t="str">
        <f t="shared" si="264"/>
        <v>852078-OS</v>
      </c>
      <c r="AE559" s="71" t="str">
        <f>INDEX(ATS!$B:$V,MATCH('2) Order Form'!$V559,ATS!$U:$U,0),7)</f>
        <v>Active</v>
      </c>
    </row>
    <row r="560" spans="1:31" ht="16.5" customHeight="1">
      <c r="A560" s="103" t="s">
        <v>2502</v>
      </c>
      <c r="B560" s="103" t="s">
        <v>78</v>
      </c>
      <c r="C560" s="103">
        <f>INDEX(ATS!$B:$V,MATCH('2) Order Form'!$V560,ATS!$U:$U,0),1)</f>
        <v>852087</v>
      </c>
      <c r="D560" s="103" t="str">
        <f>INDEX(ATS!$B:$V,MATCH('2) Order Form'!$V560,ATS!$U:$U,0),2)</f>
        <v xml:space="preserve">Memento Lens </v>
      </c>
      <c r="E560" s="105" t="str">
        <f>INDEX(ATS!$B:$V,MATCH('2) Order Form'!$V560,ATS!$U:$U,0),4)</f>
        <v>100000-OS</v>
      </c>
      <c r="F560" s="105" t="str">
        <f>INDEX(ATS!$B:$V,MATCH('2) Order Form'!$V560,ATS!$U:$U,0),5)</f>
        <v>Clear</v>
      </c>
      <c r="G560" s="106" t="str">
        <f>INDEX(ATS!$B:$V,MATCH('2) Order Form'!$V560,ATS!$U:$U,0),6)</f>
        <v>OS</v>
      </c>
      <c r="H560" s="43">
        <f>IFERROR(VLOOKUP(C560,EAN!$K:$O,5,FALSE),0)</f>
        <v>1</v>
      </c>
      <c r="I560" s="59">
        <v>0</v>
      </c>
      <c r="J560" s="107">
        <f>IFERROR(VLOOKUP(V560,ATS!$U:$V,2,FALSE),0)</f>
        <v>39</v>
      </c>
      <c r="K560" s="108">
        <f t="shared" ref="K560:K577" si="271">IF(J560=99999,"OPEN",IF(J560&gt;50,"50+",IF(J560&lt;=0,"0",J560)))</f>
        <v>39</v>
      </c>
      <c r="L560" s="108">
        <f>IFERROR(VLOOKUP(V560,ATS!$U:$W,3,FALSE),0)</f>
        <v>39</v>
      </c>
      <c r="M560" s="108">
        <f t="shared" ref="M560:M577" si="272">IF(L560=99999,"OPEN",IF(L560&gt;50,"50+",IF(L560&lt;=0,"0",L560)))</f>
        <v>39</v>
      </c>
      <c r="N560" s="61">
        <v>0</v>
      </c>
      <c r="O560" s="109">
        <f t="shared" ref="O560:O565" si="273">IF(N560&lt;&gt;0,N560,$P$5)</f>
        <v>0</v>
      </c>
      <c r="P560" s="110">
        <f>VLOOKUP($C560,Prices!$A$3:$R$1996,MATCH('2) Order Form'!P$8,Prices!$A$2:$R$2,0),FALSE)</f>
        <v>35</v>
      </c>
      <c r="Q560" s="111">
        <f>VLOOKUP($C560,Prices!$A$3:$R$1996,MATCH('2) Order Form'!Q$8,Prices!$A$2:$R$2,0),FALSE)</f>
        <v>69</v>
      </c>
      <c r="R560" s="112">
        <f t="shared" ref="R560:R570" si="274">I560*P560</f>
        <v>0</v>
      </c>
      <c r="S560" s="113">
        <f t="shared" ref="S560:S570" si="275">R560*O560</f>
        <v>0</v>
      </c>
      <c r="T560" s="111">
        <f t="shared" ref="T560:T570" si="276">R560-S560</f>
        <v>0</v>
      </c>
      <c r="U560" s="114"/>
      <c r="V560" s="115">
        <v>7048652777867</v>
      </c>
      <c r="W560" s="104"/>
      <c r="X560" s="94">
        <f t="shared" si="258"/>
        <v>0</v>
      </c>
      <c r="Y560" s="70">
        <f t="shared" ca="1" si="259"/>
        <v>0</v>
      </c>
      <c r="Z560" s="70">
        <f t="shared" ca="1" si="260"/>
        <v>119</v>
      </c>
      <c r="AA560" s="70">
        <f t="shared" ca="1" si="261"/>
        <v>1</v>
      </c>
      <c r="AB560" s="70">
        <f t="shared" ca="1" si="262"/>
        <v>1</v>
      </c>
      <c r="AC560" s="91" t="str">
        <f t="shared" si="263"/>
        <v>852087Clear</v>
      </c>
      <c r="AD560" s="91" t="str">
        <f t="shared" si="264"/>
        <v>852087-OS</v>
      </c>
      <c r="AE560" s="71" t="str">
        <f>INDEX(ATS!$B:$V,MATCH('2) Order Form'!$V560,ATS!$U:$U,0),7)</f>
        <v>Active</v>
      </c>
    </row>
    <row r="561" spans="1:31" ht="16.5" customHeight="1">
      <c r="A561" s="103" t="s">
        <v>2502</v>
      </c>
      <c r="B561" s="103" t="s">
        <v>78</v>
      </c>
      <c r="C561" s="103">
        <f>INDEX(ATS!$B:$V,MATCH('2) Order Form'!$V561,ATS!$U:$U,0),1)</f>
        <v>852077</v>
      </c>
      <c r="D561" s="103" t="str">
        <f>INDEX(ATS!$B:$V,MATCH('2) Order Form'!$V561,ATS!$U:$U,0),2)</f>
        <v>Memento RIG Photochromic Lens</v>
      </c>
      <c r="E561" s="105" t="str">
        <f>INDEX(ATS!$B:$V,MATCH('2) Order Form'!$V561,ATS!$U:$U,0),4)</f>
        <v>220000-OS</v>
      </c>
      <c r="F561" s="105" t="str">
        <f>INDEX(ATS!$B:$V,MATCH('2) Order Form'!$V561,ATS!$U:$U,0),5)</f>
        <v>RIG Photochromic</v>
      </c>
      <c r="G561" s="106" t="str">
        <f>INDEX(ATS!$B:$V,MATCH('2) Order Form'!$V561,ATS!$U:$U,0),6)</f>
        <v>OS</v>
      </c>
      <c r="H561" s="43">
        <f>IFERROR(VLOOKUP(C561,EAN!$K:$O,5,FALSE),0)</f>
        <v>1</v>
      </c>
      <c r="I561" s="59">
        <v>0</v>
      </c>
      <c r="J561" s="107">
        <f>IFERROR(VLOOKUP(V561,ATS!$U:$V,2,FALSE),0)</f>
        <v>35</v>
      </c>
      <c r="K561" s="108">
        <f t="shared" si="271"/>
        <v>35</v>
      </c>
      <c r="L561" s="108">
        <f>IFERROR(VLOOKUP(V561,ATS!$U:$W,3,FALSE),0)</f>
        <v>35</v>
      </c>
      <c r="M561" s="108">
        <f t="shared" si="272"/>
        <v>35</v>
      </c>
      <c r="N561" s="61">
        <v>0</v>
      </c>
      <c r="O561" s="109">
        <f t="shared" si="273"/>
        <v>0</v>
      </c>
      <c r="P561" s="110">
        <f>VLOOKUP($C561,Prices!$A$3:$R$1996,MATCH('2) Order Form'!P$8,Prices!$A$2:$R$2,0),FALSE)</f>
        <v>65</v>
      </c>
      <c r="Q561" s="111">
        <f>VLOOKUP($C561,Prices!$A$3:$R$1996,MATCH('2) Order Form'!Q$8,Prices!$A$2:$R$2,0),FALSE)</f>
        <v>129</v>
      </c>
      <c r="R561" s="112">
        <f t="shared" si="274"/>
        <v>0</v>
      </c>
      <c r="S561" s="113">
        <f t="shared" si="275"/>
        <v>0</v>
      </c>
      <c r="T561" s="111">
        <f t="shared" si="276"/>
        <v>0</v>
      </c>
      <c r="U561" s="114"/>
      <c r="V561" s="115">
        <v>7048652762528</v>
      </c>
      <c r="W561" s="104"/>
      <c r="X561" s="94">
        <f t="shared" si="258"/>
        <v>0</v>
      </c>
      <c r="Y561" s="70">
        <f t="shared" ca="1" si="259"/>
        <v>0</v>
      </c>
      <c r="Z561" s="70">
        <f t="shared" ca="1" si="260"/>
        <v>120</v>
      </c>
      <c r="AA561" s="70">
        <f t="shared" ca="1" si="261"/>
        <v>1</v>
      </c>
      <c r="AB561" s="70">
        <f t="shared" ca="1" si="262"/>
        <v>1</v>
      </c>
      <c r="AC561" s="91" t="str">
        <f t="shared" si="263"/>
        <v>852077RIG Photochromic</v>
      </c>
      <c r="AD561" s="91" t="str">
        <f t="shared" si="264"/>
        <v>852077-OS</v>
      </c>
      <c r="AE561" s="71" t="str">
        <f>INDEX(ATS!$B:$V,MATCH('2) Order Form'!$V561,ATS!$U:$U,0),7)</f>
        <v>Active</v>
      </c>
    </row>
    <row r="562" spans="1:31" ht="16.5" customHeight="1">
      <c r="A562" s="103" t="s">
        <v>2502</v>
      </c>
      <c r="B562" s="103" t="s">
        <v>78</v>
      </c>
      <c r="C562" s="103">
        <f>INDEX(ATS!$B:$V,MATCH('2) Order Form'!$V562,ATS!$U:$U,0),1)</f>
        <v>852076</v>
      </c>
      <c r="D562" s="103" t="str">
        <f>INDEX(ATS!$B:$V,MATCH('2) Order Form'!$V562,ATS!$U:$U,0),2)</f>
        <v>Memento Polarized Lens</v>
      </c>
      <c r="E562" s="105" t="str">
        <f>INDEX(ATS!$B:$V,MATCH('2) Order Form'!$V562,ATS!$U:$U,0),4)</f>
        <v>230000-OS</v>
      </c>
      <c r="F562" s="105" t="str">
        <f>INDEX(ATS!$B:$V,MATCH('2) Order Form'!$V562,ATS!$U:$U,0),5)</f>
        <v>Obsidian Black Polarized</v>
      </c>
      <c r="G562" s="106" t="str">
        <f>INDEX(ATS!$B:$V,MATCH('2) Order Form'!$V562,ATS!$U:$U,0),6)</f>
        <v>OS</v>
      </c>
      <c r="H562" s="43">
        <f>IFERROR(VLOOKUP(C562,EAN!$K:$O,5,FALSE),0)</f>
        <v>1</v>
      </c>
      <c r="I562" s="59">
        <v>0</v>
      </c>
      <c r="J562" s="107">
        <f>IFERROR(VLOOKUP(V562,ATS!$U:$V,2,FALSE),0)</f>
        <v>79</v>
      </c>
      <c r="K562" s="108" t="str">
        <f t="shared" si="271"/>
        <v>50+</v>
      </c>
      <c r="L562" s="108">
        <f>IFERROR(VLOOKUP(V562,ATS!$U:$W,3,FALSE),0)</f>
        <v>79</v>
      </c>
      <c r="M562" s="108" t="str">
        <f t="shared" si="272"/>
        <v>50+</v>
      </c>
      <c r="N562" s="61">
        <v>0</v>
      </c>
      <c r="O562" s="109">
        <f t="shared" si="273"/>
        <v>0</v>
      </c>
      <c r="P562" s="110">
        <f>VLOOKUP($C562,Prices!$A$3:$R$1996,MATCH('2) Order Form'!P$8,Prices!$A$2:$R$2,0),FALSE)</f>
        <v>50</v>
      </c>
      <c r="Q562" s="111">
        <f>VLOOKUP($C562,Prices!$A$3:$R$1996,MATCH('2) Order Form'!Q$8,Prices!$A$2:$R$2,0),FALSE)</f>
        <v>99</v>
      </c>
      <c r="R562" s="112">
        <f t="shared" si="274"/>
        <v>0</v>
      </c>
      <c r="S562" s="113">
        <f t="shared" si="275"/>
        <v>0</v>
      </c>
      <c r="T562" s="111">
        <f t="shared" si="276"/>
        <v>0</v>
      </c>
      <c r="U562" s="114"/>
      <c r="V562" s="115">
        <v>7048652762498</v>
      </c>
      <c r="W562" s="104"/>
      <c r="X562" s="94">
        <f t="shared" si="258"/>
        <v>0</v>
      </c>
      <c r="Y562" s="70">
        <f t="shared" ca="1" si="259"/>
        <v>0</v>
      </c>
      <c r="Z562" s="70">
        <f t="shared" ca="1" si="260"/>
        <v>121</v>
      </c>
      <c r="AA562" s="70">
        <f t="shared" ca="1" si="261"/>
        <v>1</v>
      </c>
      <c r="AB562" s="70">
        <f t="shared" ca="1" si="262"/>
        <v>1</v>
      </c>
      <c r="AC562" s="91" t="str">
        <f t="shared" si="263"/>
        <v>852076Obsidian Black Polarized</v>
      </c>
      <c r="AD562" s="91" t="str">
        <f t="shared" si="264"/>
        <v>852076-OS</v>
      </c>
      <c r="AE562" s="71" t="str">
        <f>INDEX(ATS!$B:$V,MATCH('2) Order Form'!$V562,ATS!$U:$U,0),7)</f>
        <v>Active</v>
      </c>
    </row>
    <row r="563" spans="1:31" ht="16.5" customHeight="1">
      <c r="A563" s="5">
        <v>3</v>
      </c>
      <c r="B563" s="5" t="s">
        <v>78</v>
      </c>
      <c r="C563" s="5">
        <f>INDEX(ATS!$B:$V,MATCH('2) Order Form'!$V563,ATS!$U:$U,0),1)</f>
        <v>850014</v>
      </c>
      <c r="D563" s="5" t="str">
        <f>INDEX(ATS!$B:$V,MATCH('2) Order Form'!$V563,ATS!$U:$U,0),2)</f>
        <v>Lens Cleaning Set</v>
      </c>
      <c r="E563" s="16" t="str">
        <f>INDEX(ATS!$B:$V,MATCH('2) Order Form'!$V563,ATS!$U:$U,0),4)</f>
        <v>BLACK-OS</v>
      </c>
      <c r="F563" s="16" t="str">
        <f>INDEX(ATS!$B:$V,MATCH('2) Order Form'!$V563,ATS!$U:$U,0),5)</f>
        <v>Black</v>
      </c>
      <c r="G563" s="43" t="str">
        <f>INDEX(ATS!$B:$V,MATCH('2) Order Form'!$V563,ATS!$U:$U,0),6)</f>
        <v>OS</v>
      </c>
      <c r="H563" s="43">
        <f>IFERROR(VLOOKUP(C563,EAN!$K:$O,5,FALSE),0)</f>
        <v>1</v>
      </c>
      <c r="I563" s="59">
        <v>0</v>
      </c>
      <c r="J563" s="60">
        <f>IFERROR(VLOOKUP(V563,ATS!$U:$V,2,FALSE),0)</f>
        <v>1270</v>
      </c>
      <c r="K563" s="29" t="str">
        <f t="shared" si="271"/>
        <v>50+</v>
      </c>
      <c r="L563" s="29">
        <f>IFERROR(VLOOKUP(V563,ATS!$U:$W,3,FALSE),0)</f>
        <v>1270</v>
      </c>
      <c r="M563" s="29" t="str">
        <f t="shared" si="272"/>
        <v>50+</v>
      </c>
      <c r="N563" s="61">
        <v>0</v>
      </c>
      <c r="O563" s="62">
        <f t="shared" si="273"/>
        <v>0</v>
      </c>
      <c r="P563" s="63">
        <f>VLOOKUP($C563,Prices!$A$3:$R$1996,MATCH('2) Order Form'!P$8,Prices!$A$2:$R$2,0),FALSE)</f>
        <v>15</v>
      </c>
      <c r="Q563" s="64">
        <f>VLOOKUP($C563,Prices!$A$3:$R$1996,MATCH('2) Order Form'!Q$8,Prices!$A$2:$R$2,0),FALSE)</f>
        <v>30</v>
      </c>
      <c r="R563" s="65">
        <f t="shared" si="274"/>
        <v>0</v>
      </c>
      <c r="S563" s="66">
        <f t="shared" si="275"/>
        <v>0</v>
      </c>
      <c r="T563" s="64">
        <f t="shared" si="276"/>
        <v>0</v>
      </c>
      <c r="U563" s="97"/>
      <c r="V563" s="28">
        <v>7048652475442</v>
      </c>
      <c r="W563" s="25"/>
      <c r="X563" s="94">
        <f t="shared" si="258"/>
        <v>0</v>
      </c>
      <c r="Y563" s="70">
        <f t="shared" ca="1" si="259"/>
        <v>1</v>
      </c>
      <c r="Z563" s="70">
        <f t="shared" ca="1" si="260"/>
        <v>122</v>
      </c>
      <c r="AA563" s="70">
        <f t="shared" ca="1" si="261"/>
        <v>1</v>
      </c>
      <c r="AB563" s="70">
        <f t="shared" ca="1" si="262"/>
        <v>1</v>
      </c>
      <c r="AC563" s="91" t="str">
        <f t="shared" si="263"/>
        <v>850014Black</v>
      </c>
      <c r="AD563" s="91" t="str">
        <f t="shared" si="264"/>
        <v>850014-OS</v>
      </c>
      <c r="AE563" s="71" t="str">
        <f>INDEX(ATS!$B:$V,MATCH('2) Order Form'!$V563,ATS!$U:$U,0),7)</f>
        <v>Active</v>
      </c>
    </row>
    <row r="564" spans="1:31" ht="16.5" customHeight="1">
      <c r="A564" s="5">
        <v>3</v>
      </c>
      <c r="B564" s="5" t="s">
        <v>78</v>
      </c>
      <c r="C564" s="5">
        <f>INDEX(ATS!$B:$V,MATCH('2) Order Form'!$V564,ATS!$U:$U,0),1)</f>
        <v>850086</v>
      </c>
      <c r="D564" s="5" t="str">
        <f>INDEX(ATS!$B:$V,MATCH('2) Order Form'!$V564,ATS!$U:$U,0),2)</f>
        <v>Sports Glasses Hard Case WEB</v>
      </c>
      <c r="E564" s="16" t="str">
        <f>INDEX(ATS!$B:$V,MATCH('2) Order Form'!$V564,ATS!$U:$U,0),4)</f>
        <v>BLACK-OS</v>
      </c>
      <c r="F564" s="16" t="str">
        <f>INDEX(ATS!$B:$V,MATCH('2) Order Form'!$V564,ATS!$U:$U,0),5)</f>
        <v>Black</v>
      </c>
      <c r="G564" s="43" t="str">
        <f>INDEX(ATS!$B:$V,MATCH('2) Order Form'!$V564,ATS!$U:$U,0),6)</f>
        <v>OS</v>
      </c>
      <c r="H564" s="43">
        <f>IFERROR(VLOOKUP(C564,EAN!$K:$O,5,FALSE),0)</f>
        <v>1</v>
      </c>
      <c r="I564" s="59">
        <v>0</v>
      </c>
      <c r="J564" s="60">
        <f>IFERROR(VLOOKUP(V564,ATS!$U:$V,2,FALSE),0)</f>
        <v>34</v>
      </c>
      <c r="K564" s="29">
        <f t="shared" si="271"/>
        <v>34</v>
      </c>
      <c r="L564" s="29">
        <f>IFERROR(VLOOKUP(V564,ATS!$U:$W,3,FALSE),0)</f>
        <v>34</v>
      </c>
      <c r="M564" s="29">
        <f t="shared" si="272"/>
        <v>34</v>
      </c>
      <c r="N564" s="61">
        <v>0</v>
      </c>
      <c r="O564" s="62">
        <f t="shared" si="273"/>
        <v>0</v>
      </c>
      <c r="P564" s="63">
        <f>VLOOKUP($C564,Prices!$A$3:$R$1996,MATCH('2) Order Form'!P$8,Prices!$A$2:$R$2,0),FALSE)</f>
        <v>10</v>
      </c>
      <c r="Q564" s="64">
        <f>VLOOKUP($C564,Prices!$A$3:$R$1996,MATCH('2) Order Form'!Q$8,Prices!$A$2:$R$2,0),FALSE)</f>
        <v>20</v>
      </c>
      <c r="R564" s="65">
        <f t="shared" si="274"/>
        <v>0</v>
      </c>
      <c r="S564" s="66">
        <f t="shared" si="275"/>
        <v>0</v>
      </c>
      <c r="T564" s="64">
        <f t="shared" si="276"/>
        <v>0</v>
      </c>
      <c r="U564" s="97"/>
      <c r="V564" s="28">
        <v>7048652617590</v>
      </c>
      <c r="W564" s="25"/>
      <c r="X564" s="94">
        <f t="shared" si="258"/>
        <v>0</v>
      </c>
      <c r="Y564" s="70">
        <f t="shared" ca="1" si="259"/>
        <v>0</v>
      </c>
      <c r="Z564" s="70">
        <f t="shared" ca="1" si="260"/>
        <v>123</v>
      </c>
      <c r="AA564" s="70">
        <f t="shared" ca="1" si="261"/>
        <v>1</v>
      </c>
      <c r="AB564" s="70">
        <f t="shared" ca="1" si="262"/>
        <v>0</v>
      </c>
      <c r="AC564" s="91" t="str">
        <f t="shared" si="263"/>
        <v>850086Black</v>
      </c>
      <c r="AD564" s="91" t="str">
        <f t="shared" si="264"/>
        <v>850086-OS</v>
      </c>
      <c r="AE564" s="71" t="str">
        <f>INDEX(ATS!$B:$V,MATCH('2) Order Form'!$V564,ATS!$U:$U,0),7)</f>
        <v>Active</v>
      </c>
    </row>
    <row r="565" spans="1:31" ht="16.5" customHeight="1">
      <c r="A565" s="5">
        <v>3</v>
      </c>
      <c r="B565" s="5" t="s">
        <v>78</v>
      </c>
      <c r="C565" s="5">
        <f>INDEX(ATS!$B:$V,MATCH('2) Order Form'!$V565,ATS!$U:$U,0),1)</f>
        <v>850087</v>
      </c>
      <c r="D565" s="5" t="str">
        <f>INDEX(ATS!$B:$V,MATCH('2) Order Form'!$V565,ATS!$U:$U,0),2)</f>
        <v>Goggle Hard Case WEB</v>
      </c>
      <c r="E565" s="16" t="str">
        <f>INDEX(ATS!$B:$V,MATCH('2) Order Form'!$V565,ATS!$U:$U,0),4)</f>
        <v>BLACK-OS</v>
      </c>
      <c r="F565" s="16" t="str">
        <f>INDEX(ATS!$B:$V,MATCH('2) Order Form'!$V565,ATS!$U:$U,0),5)</f>
        <v>Black</v>
      </c>
      <c r="G565" s="43" t="str">
        <f>INDEX(ATS!$B:$V,MATCH('2) Order Form'!$V565,ATS!$U:$U,0),6)</f>
        <v>OS</v>
      </c>
      <c r="H565" s="43">
        <f>IFERROR(VLOOKUP(C565,EAN!$K:$O,5,FALSE),0)</f>
        <v>1</v>
      </c>
      <c r="I565" s="59">
        <v>0</v>
      </c>
      <c r="J565" s="60">
        <f>IFERROR(VLOOKUP(V565,ATS!$U:$V,2,FALSE),0)</f>
        <v>19</v>
      </c>
      <c r="K565" s="29">
        <f t="shared" si="271"/>
        <v>19</v>
      </c>
      <c r="L565" s="29">
        <f>IFERROR(VLOOKUP(V565,ATS!$U:$W,3,FALSE),0)</f>
        <v>19</v>
      </c>
      <c r="M565" s="29">
        <f t="shared" si="272"/>
        <v>19</v>
      </c>
      <c r="N565" s="61">
        <v>0</v>
      </c>
      <c r="O565" s="62">
        <f t="shared" si="273"/>
        <v>0</v>
      </c>
      <c r="P565" s="63">
        <f>VLOOKUP($C565,Prices!$A$3:$R$1996,MATCH('2) Order Form'!P$8,Prices!$A$2:$R$2,0),FALSE)</f>
        <v>19.5</v>
      </c>
      <c r="Q565" s="64">
        <f>VLOOKUP($C565,Prices!$A$3:$R$1996,MATCH('2) Order Form'!Q$8,Prices!$A$2:$R$2,0),FALSE)</f>
        <v>39</v>
      </c>
      <c r="R565" s="65">
        <f t="shared" si="274"/>
        <v>0</v>
      </c>
      <c r="S565" s="66">
        <f t="shared" si="275"/>
        <v>0</v>
      </c>
      <c r="T565" s="64">
        <f t="shared" si="276"/>
        <v>0</v>
      </c>
      <c r="U565" s="97"/>
      <c r="V565" s="28">
        <v>7048652617606</v>
      </c>
      <c r="W565" s="25"/>
      <c r="X565" s="94">
        <f t="shared" si="258"/>
        <v>0</v>
      </c>
      <c r="Y565" s="70">
        <f t="shared" ca="1" si="259"/>
        <v>0</v>
      </c>
      <c r="Z565" s="70">
        <f t="shared" ca="1" si="260"/>
        <v>124</v>
      </c>
      <c r="AA565" s="70">
        <f t="shared" ca="1" si="261"/>
        <v>1</v>
      </c>
      <c r="AB565" s="70">
        <f t="shared" ca="1" si="262"/>
        <v>0</v>
      </c>
      <c r="AC565" s="91" t="str">
        <f t="shared" si="263"/>
        <v>850087Black</v>
      </c>
      <c r="AD565" s="91" t="str">
        <f t="shared" si="264"/>
        <v>850087-OS</v>
      </c>
      <c r="AE565" s="71" t="str">
        <f>INDEX(ATS!$B:$V,MATCH('2) Order Form'!$V565,ATS!$U:$U,0),7)</f>
        <v>Active</v>
      </c>
    </row>
    <row r="566" spans="1:31" ht="16.5" customHeight="1">
      <c r="A566" s="5">
        <v>4</v>
      </c>
      <c r="B566" s="5" t="s">
        <v>79</v>
      </c>
      <c r="C566" s="5">
        <f>INDEX(ATS!$B:$V,MATCH('2) Order Form'!$V566,ATS!$U:$U,0),1)</f>
        <v>828178</v>
      </c>
      <c r="D566" s="5" t="str">
        <f>INDEX(ATS!$B:$V,MATCH('2) Order Form'!$V566,ATS!$U:$U,0),2)</f>
        <v>Crusader GORE-TEX Pro Jacket M</v>
      </c>
      <c r="E566" s="16" t="str">
        <f>INDEX(ATS!$B:$V,MATCH('2) Order Form'!$V566,ATS!$U:$U,0),4)</f>
        <v>55505-S</v>
      </c>
      <c r="F566" s="16" t="str">
        <f>INDEX(ATS!$B:$V,MATCH('2) Order Form'!$V566,ATS!$U:$U,0),5)</f>
        <v xml:space="preserve">Lava Red </v>
      </c>
      <c r="G566" s="43" t="str">
        <f>INDEX(ATS!$B:$V,MATCH('2) Order Form'!$V566,ATS!$U:$U,0),6)</f>
        <v>S</v>
      </c>
      <c r="H566" s="43">
        <f>IFERROR(VLOOKUP(C566,EAN!$K:$O,5,FALSE),0)</f>
        <v>1</v>
      </c>
      <c r="I566" s="59">
        <v>0</v>
      </c>
      <c r="J566" s="60">
        <f>IFERROR(VLOOKUP(V566,ATS!$U:$V,2,FALSE),0)</f>
        <v>15</v>
      </c>
      <c r="K566" s="29">
        <f t="shared" si="271"/>
        <v>15</v>
      </c>
      <c r="L566" s="29">
        <f>IFERROR(VLOOKUP(V566,ATS!$U:$W,3,FALSE),0)</f>
        <v>15</v>
      </c>
      <c r="M566" s="29">
        <f t="shared" si="272"/>
        <v>15</v>
      </c>
      <c r="N566" s="61">
        <v>0</v>
      </c>
      <c r="O566" s="62">
        <f t="shared" ref="O566:O570" si="277">IF(N566&lt;&gt;0,N566,$P$5)</f>
        <v>0</v>
      </c>
      <c r="P566" s="63">
        <f>VLOOKUP($C566,Prices!$A$3:$R$1996,MATCH('2) Order Form'!P$8,Prices!$A$2:$R$2,0),FALSE)</f>
        <v>400</v>
      </c>
      <c r="Q566" s="64">
        <f>VLOOKUP($C566,Prices!$A$3:$R$1996,MATCH('2) Order Form'!Q$8,Prices!$A$2:$R$2,0),FALSE)</f>
        <v>799</v>
      </c>
      <c r="R566" s="65">
        <f t="shared" si="274"/>
        <v>0</v>
      </c>
      <c r="S566" s="66">
        <f t="shared" si="275"/>
        <v>0</v>
      </c>
      <c r="T566" s="64">
        <f t="shared" si="276"/>
        <v>0</v>
      </c>
      <c r="U566" s="97"/>
      <c r="V566" s="28">
        <v>7048652788252</v>
      </c>
      <c r="W566" s="104"/>
      <c r="X566" s="94">
        <f t="shared" si="258"/>
        <v>0</v>
      </c>
      <c r="Y566" s="70">
        <f t="shared" ca="1" si="259"/>
        <v>1</v>
      </c>
      <c r="Z566" s="70">
        <f t="shared" ca="1" si="260"/>
        <v>125</v>
      </c>
      <c r="AA566" s="70">
        <f t="shared" ca="1" si="261"/>
        <v>1</v>
      </c>
      <c r="AB566" s="70">
        <f t="shared" ca="1" si="262"/>
        <v>1</v>
      </c>
      <c r="AC566" s="91" t="str">
        <f t="shared" si="263"/>
        <v xml:space="preserve">828178Lava Red </v>
      </c>
      <c r="AD566" s="91">
        <f t="shared" si="264"/>
        <v>828178</v>
      </c>
      <c r="AE566" s="71" t="str">
        <f>INDEX(ATS!$B:$V,MATCH('2) Order Form'!$V566,ATS!$U:$U,0),7)</f>
        <v>Stock</v>
      </c>
    </row>
    <row r="567" spans="1:31" ht="16.5" customHeight="1">
      <c r="A567" s="5">
        <v>4</v>
      </c>
      <c r="B567" s="5" t="s">
        <v>79</v>
      </c>
      <c r="C567" s="5">
        <f>INDEX(ATS!$B:$V,MATCH('2) Order Form'!$V567,ATS!$U:$U,0),1)</f>
        <v>828178</v>
      </c>
      <c r="D567" s="5" t="str">
        <f>INDEX(ATS!$B:$V,MATCH('2) Order Form'!$V567,ATS!$U:$U,0),2)</f>
        <v>Crusader GORE-TEX Pro Jacket M</v>
      </c>
      <c r="E567" s="16" t="str">
        <f>INDEX(ATS!$B:$V,MATCH('2) Order Form'!$V567,ATS!$U:$U,0),4)</f>
        <v>55505-M</v>
      </c>
      <c r="F567" s="16" t="str">
        <f>INDEX(ATS!$B:$V,MATCH('2) Order Form'!$V567,ATS!$U:$U,0),5)</f>
        <v xml:space="preserve">Lava Red </v>
      </c>
      <c r="G567" s="43" t="str">
        <f>INDEX(ATS!$B:$V,MATCH('2) Order Form'!$V567,ATS!$U:$U,0),6)</f>
        <v>M</v>
      </c>
      <c r="H567" s="43">
        <f>IFERROR(VLOOKUP(C567,EAN!$K:$O,5,FALSE),0)</f>
        <v>1</v>
      </c>
      <c r="I567" s="59">
        <v>0</v>
      </c>
      <c r="J567" s="60">
        <f>IFERROR(VLOOKUP(V567,ATS!$U:$V,2,FALSE),0)</f>
        <v>9</v>
      </c>
      <c r="K567" s="29">
        <f t="shared" si="271"/>
        <v>9</v>
      </c>
      <c r="L567" s="29">
        <f>IFERROR(VLOOKUP(V567,ATS!$U:$W,3,FALSE),0)</f>
        <v>9</v>
      </c>
      <c r="M567" s="29">
        <f t="shared" si="272"/>
        <v>9</v>
      </c>
      <c r="N567" s="61">
        <v>0</v>
      </c>
      <c r="O567" s="62">
        <f t="shared" si="277"/>
        <v>0</v>
      </c>
      <c r="P567" s="63">
        <f>VLOOKUP($C567,Prices!$A$3:$R$1996,MATCH('2) Order Form'!P$8,Prices!$A$2:$R$2,0),FALSE)</f>
        <v>400</v>
      </c>
      <c r="Q567" s="64">
        <f>VLOOKUP($C567,Prices!$A$3:$R$1996,MATCH('2) Order Form'!Q$8,Prices!$A$2:$R$2,0),FALSE)</f>
        <v>799</v>
      </c>
      <c r="R567" s="65">
        <f t="shared" si="274"/>
        <v>0</v>
      </c>
      <c r="S567" s="66">
        <f t="shared" si="275"/>
        <v>0</v>
      </c>
      <c r="T567" s="64">
        <f t="shared" si="276"/>
        <v>0</v>
      </c>
      <c r="U567" s="97"/>
      <c r="V567" s="28">
        <v>7048652788245</v>
      </c>
      <c r="W567" s="104"/>
      <c r="X567" s="94">
        <f t="shared" si="258"/>
        <v>0</v>
      </c>
      <c r="Y567" s="70">
        <f t="shared" ca="1" si="259"/>
        <v>0</v>
      </c>
      <c r="Z567" s="70">
        <f t="shared" ca="1" si="260"/>
        <v>125</v>
      </c>
      <c r="AA567" s="70">
        <f t="shared" ca="1" si="261"/>
        <v>0</v>
      </c>
      <c r="AB567" s="70">
        <f t="shared" ca="1" si="262"/>
        <v>0</v>
      </c>
      <c r="AC567" s="91" t="str">
        <f t="shared" si="263"/>
        <v xml:space="preserve">828178Lava Red </v>
      </c>
      <c r="AD567" s="91">
        <f t="shared" si="264"/>
        <v>828178</v>
      </c>
      <c r="AE567" s="71" t="str">
        <f>INDEX(ATS!$B:$V,MATCH('2) Order Form'!$V567,ATS!$U:$U,0),7)</f>
        <v>Stock</v>
      </c>
    </row>
    <row r="568" spans="1:31" ht="16.5" customHeight="1">
      <c r="A568" s="5">
        <v>4</v>
      </c>
      <c r="B568" s="5" t="s">
        <v>79</v>
      </c>
      <c r="C568" s="5">
        <f>INDEX(ATS!$B:$V,MATCH('2) Order Form'!$V568,ATS!$U:$U,0),1)</f>
        <v>828178</v>
      </c>
      <c r="D568" s="5" t="str">
        <f>INDEX(ATS!$B:$V,MATCH('2) Order Form'!$V568,ATS!$U:$U,0),2)</f>
        <v>Crusader GORE-TEX Pro Jacket M</v>
      </c>
      <c r="E568" s="16" t="str">
        <f>INDEX(ATS!$B:$V,MATCH('2) Order Form'!$V568,ATS!$U:$U,0),4)</f>
        <v>55505-L</v>
      </c>
      <c r="F568" s="16" t="str">
        <f>INDEX(ATS!$B:$V,MATCH('2) Order Form'!$V568,ATS!$U:$U,0),5)</f>
        <v xml:space="preserve">Lava Red </v>
      </c>
      <c r="G568" s="43" t="str">
        <f>INDEX(ATS!$B:$V,MATCH('2) Order Form'!$V568,ATS!$U:$U,0),6)</f>
        <v>L</v>
      </c>
      <c r="H568" s="43">
        <f>IFERROR(VLOOKUP(C568,EAN!$K:$O,5,FALSE),0)</f>
        <v>1</v>
      </c>
      <c r="I568" s="59">
        <v>0</v>
      </c>
      <c r="J568" s="60">
        <f>IFERROR(VLOOKUP(V568,ATS!$U:$V,2,FALSE),0)</f>
        <v>12</v>
      </c>
      <c r="K568" s="29">
        <f t="shared" si="271"/>
        <v>12</v>
      </c>
      <c r="L568" s="29">
        <f>IFERROR(VLOOKUP(V568,ATS!$U:$W,3,FALSE),0)</f>
        <v>12</v>
      </c>
      <c r="M568" s="29">
        <f t="shared" si="272"/>
        <v>12</v>
      </c>
      <c r="N568" s="61">
        <v>0</v>
      </c>
      <c r="O568" s="62">
        <f t="shared" si="277"/>
        <v>0</v>
      </c>
      <c r="P568" s="63">
        <f>VLOOKUP($C568,Prices!$A$3:$R$1996,MATCH('2) Order Form'!P$8,Prices!$A$2:$R$2,0),FALSE)</f>
        <v>400</v>
      </c>
      <c r="Q568" s="64">
        <f>VLOOKUP($C568,Prices!$A$3:$R$1996,MATCH('2) Order Form'!Q$8,Prices!$A$2:$R$2,0),FALSE)</f>
        <v>799</v>
      </c>
      <c r="R568" s="65">
        <f t="shared" si="274"/>
        <v>0</v>
      </c>
      <c r="S568" s="66">
        <f t="shared" si="275"/>
        <v>0</v>
      </c>
      <c r="T568" s="64">
        <f t="shared" si="276"/>
        <v>0</v>
      </c>
      <c r="U568" s="97"/>
      <c r="V568" s="28">
        <v>7048652788238</v>
      </c>
      <c r="W568" s="104"/>
      <c r="X568" s="94">
        <f t="shared" si="258"/>
        <v>0</v>
      </c>
      <c r="Y568" s="70">
        <f t="shared" ca="1" si="259"/>
        <v>0</v>
      </c>
      <c r="Z568" s="70">
        <f t="shared" ca="1" si="260"/>
        <v>125</v>
      </c>
      <c r="AA568" s="70">
        <f t="shared" ca="1" si="261"/>
        <v>0</v>
      </c>
      <c r="AB568" s="70">
        <f t="shared" ca="1" si="262"/>
        <v>0</v>
      </c>
      <c r="AC568" s="91" t="str">
        <f t="shared" si="263"/>
        <v xml:space="preserve">828178Lava Red </v>
      </c>
      <c r="AD568" s="91">
        <f t="shared" si="264"/>
        <v>828178</v>
      </c>
      <c r="AE568" s="71" t="str">
        <f>INDEX(ATS!$B:$V,MATCH('2) Order Form'!$V568,ATS!$U:$U,0),7)</f>
        <v>Stock</v>
      </c>
    </row>
    <row r="569" spans="1:31" ht="16.5" customHeight="1">
      <c r="A569" s="5">
        <v>4</v>
      </c>
      <c r="B569" s="5" t="s">
        <v>79</v>
      </c>
      <c r="C569" s="5">
        <f>INDEX(ATS!$B:$V,MATCH('2) Order Form'!$V569,ATS!$U:$U,0),1)</f>
        <v>828178</v>
      </c>
      <c r="D569" s="5" t="str">
        <f>INDEX(ATS!$B:$V,MATCH('2) Order Form'!$V569,ATS!$U:$U,0),2)</f>
        <v>Crusader GORE-TEX Pro Jacket M</v>
      </c>
      <c r="E569" s="16" t="str">
        <f>INDEX(ATS!$B:$V,MATCH('2) Order Form'!$V569,ATS!$U:$U,0),4)</f>
        <v>55505-XL</v>
      </c>
      <c r="F569" s="16" t="str">
        <f>INDEX(ATS!$B:$V,MATCH('2) Order Form'!$V569,ATS!$U:$U,0),5)</f>
        <v xml:space="preserve">Lava Red </v>
      </c>
      <c r="G569" s="43" t="str">
        <f>INDEX(ATS!$B:$V,MATCH('2) Order Form'!$V569,ATS!$U:$U,0),6)</f>
        <v>XL</v>
      </c>
      <c r="H569" s="43">
        <f>IFERROR(VLOOKUP(C569,EAN!$K:$O,5,FALSE),0)</f>
        <v>1</v>
      </c>
      <c r="I569" s="59">
        <v>0</v>
      </c>
      <c r="J569" s="60">
        <f>IFERROR(VLOOKUP(V569,ATS!$U:$V,2,FALSE),0)</f>
        <v>8</v>
      </c>
      <c r="K569" s="29">
        <f t="shared" si="271"/>
        <v>8</v>
      </c>
      <c r="L569" s="29">
        <f>IFERROR(VLOOKUP(V569,ATS!$U:$W,3,FALSE),0)</f>
        <v>8</v>
      </c>
      <c r="M569" s="29">
        <f t="shared" si="272"/>
        <v>8</v>
      </c>
      <c r="N569" s="61">
        <v>0</v>
      </c>
      <c r="O569" s="62">
        <f t="shared" si="277"/>
        <v>0</v>
      </c>
      <c r="P569" s="63">
        <f>VLOOKUP($C569,Prices!$A$3:$R$1996,MATCH('2) Order Form'!P$8,Prices!$A$2:$R$2,0),FALSE)</f>
        <v>400</v>
      </c>
      <c r="Q569" s="64">
        <f>VLOOKUP($C569,Prices!$A$3:$R$1996,MATCH('2) Order Form'!Q$8,Prices!$A$2:$R$2,0),FALSE)</f>
        <v>799</v>
      </c>
      <c r="R569" s="65">
        <f t="shared" si="274"/>
        <v>0</v>
      </c>
      <c r="S569" s="66">
        <f t="shared" si="275"/>
        <v>0</v>
      </c>
      <c r="T569" s="64">
        <f t="shared" si="276"/>
        <v>0</v>
      </c>
      <c r="U569" s="97"/>
      <c r="V569" s="28">
        <v>7048652788269</v>
      </c>
      <c r="W569" s="104"/>
      <c r="X569" s="94">
        <f t="shared" si="258"/>
        <v>0</v>
      </c>
      <c r="Y569" s="70">
        <f t="shared" ca="1" si="259"/>
        <v>0</v>
      </c>
      <c r="Z569" s="70">
        <f t="shared" ca="1" si="260"/>
        <v>125</v>
      </c>
      <c r="AA569" s="70">
        <f t="shared" ca="1" si="261"/>
        <v>0</v>
      </c>
      <c r="AB569" s="70">
        <f t="shared" ca="1" si="262"/>
        <v>0</v>
      </c>
      <c r="AC569" s="91" t="str">
        <f t="shared" si="263"/>
        <v xml:space="preserve">828178Lava Red </v>
      </c>
      <c r="AD569" s="91">
        <f t="shared" si="264"/>
        <v>828178</v>
      </c>
      <c r="AE569" s="71" t="str">
        <f>INDEX(ATS!$B:$V,MATCH('2) Order Form'!$V569,ATS!$U:$U,0),7)</f>
        <v>Stock</v>
      </c>
    </row>
    <row r="570" spans="1:31" ht="16.5" customHeight="1">
      <c r="A570" s="5">
        <v>4</v>
      </c>
      <c r="B570" s="5" t="s">
        <v>79</v>
      </c>
      <c r="C570" s="5">
        <f>INDEX(ATS!$B:$V,MATCH('2) Order Form'!$V570,ATS!$U:$U,0),1)</f>
        <v>828178</v>
      </c>
      <c r="D570" s="5" t="str">
        <f>INDEX(ATS!$B:$V,MATCH('2) Order Form'!$V570,ATS!$U:$U,0),2)</f>
        <v>Crusader GORE-TEX Pro Jacket M</v>
      </c>
      <c r="E570" s="16" t="str">
        <f>INDEX(ATS!$B:$V,MATCH('2) Order Form'!$V570,ATS!$U:$U,0),4)</f>
        <v>99901-S</v>
      </c>
      <c r="F570" s="16" t="str">
        <f>INDEX(ATS!$B:$V,MATCH('2) Order Form'!$V570,ATS!$U:$U,0),5)</f>
        <v xml:space="preserve">Black </v>
      </c>
      <c r="G570" s="43" t="str">
        <f>INDEX(ATS!$B:$V,MATCH('2) Order Form'!$V570,ATS!$U:$U,0),6)</f>
        <v>S</v>
      </c>
      <c r="H570" s="43">
        <f>IFERROR(VLOOKUP(C570,EAN!$K:$O,5,FALSE),0)</f>
        <v>1</v>
      </c>
      <c r="I570" s="59">
        <v>0</v>
      </c>
      <c r="J570" s="60">
        <f>IFERROR(VLOOKUP(V570,ATS!$U:$V,2,FALSE),0)</f>
        <v>6</v>
      </c>
      <c r="K570" s="29">
        <f t="shared" si="271"/>
        <v>6</v>
      </c>
      <c r="L570" s="29">
        <f>IFERROR(VLOOKUP(V570,ATS!$U:$W,3,FALSE),0)</f>
        <v>6</v>
      </c>
      <c r="M570" s="29">
        <f t="shared" si="272"/>
        <v>6</v>
      </c>
      <c r="N570" s="61">
        <v>0</v>
      </c>
      <c r="O570" s="62">
        <f t="shared" si="277"/>
        <v>0</v>
      </c>
      <c r="P570" s="63">
        <f>VLOOKUP($C570,Prices!$A$3:$R$1996,MATCH('2) Order Form'!P$8,Prices!$A$2:$R$2,0),FALSE)</f>
        <v>400</v>
      </c>
      <c r="Q570" s="64">
        <f>VLOOKUP($C570,Prices!$A$3:$R$1996,MATCH('2) Order Form'!Q$8,Prices!$A$2:$R$2,0),FALSE)</f>
        <v>799</v>
      </c>
      <c r="R570" s="65">
        <f t="shared" si="274"/>
        <v>0</v>
      </c>
      <c r="S570" s="66">
        <f t="shared" si="275"/>
        <v>0</v>
      </c>
      <c r="T570" s="64">
        <f t="shared" si="276"/>
        <v>0</v>
      </c>
      <c r="U570" s="97"/>
      <c r="V570" s="28">
        <v>7048652711663</v>
      </c>
      <c r="W570" s="104"/>
      <c r="X570" s="94">
        <f t="shared" si="258"/>
        <v>0</v>
      </c>
      <c r="Y570" s="70">
        <f t="shared" ca="1" si="259"/>
        <v>0</v>
      </c>
      <c r="Z570" s="70">
        <f t="shared" ca="1" si="260"/>
        <v>125</v>
      </c>
      <c r="AA570" s="70">
        <f t="shared" ca="1" si="261"/>
        <v>0</v>
      </c>
      <c r="AB570" s="70">
        <f t="shared" ca="1" si="262"/>
        <v>1</v>
      </c>
      <c r="AC570" s="91" t="str">
        <f t="shared" si="263"/>
        <v xml:space="preserve">828178Black </v>
      </c>
      <c r="AD570" s="91">
        <f t="shared" si="264"/>
        <v>828178</v>
      </c>
      <c r="AE570" s="71" t="str">
        <f>INDEX(ATS!$B:$V,MATCH('2) Order Form'!$V570,ATS!$U:$U,0),7)</f>
        <v>Active</v>
      </c>
    </row>
    <row r="571" spans="1:31" ht="16.5" customHeight="1">
      <c r="A571" s="5">
        <v>4</v>
      </c>
      <c r="B571" s="5" t="s">
        <v>79</v>
      </c>
      <c r="C571" s="5">
        <f>INDEX(ATS!$B:$V,MATCH('2) Order Form'!$V571,ATS!$U:$U,0),1)</f>
        <v>828178</v>
      </c>
      <c r="D571" s="5" t="str">
        <f>INDEX(ATS!$B:$V,MATCH('2) Order Form'!$V571,ATS!$U:$U,0),2)</f>
        <v>Crusader GORE-TEX Pro Jacket M</v>
      </c>
      <c r="E571" s="16" t="str">
        <f>INDEX(ATS!$B:$V,MATCH('2) Order Form'!$V571,ATS!$U:$U,0),4)</f>
        <v>99901-M</v>
      </c>
      <c r="F571" s="16" t="str">
        <f>INDEX(ATS!$B:$V,MATCH('2) Order Form'!$V571,ATS!$U:$U,0),5)</f>
        <v xml:space="preserve">Black </v>
      </c>
      <c r="G571" s="43" t="str">
        <f>INDEX(ATS!$B:$V,MATCH('2) Order Form'!$V571,ATS!$U:$U,0),6)</f>
        <v>M</v>
      </c>
      <c r="H571" s="43">
        <f>IFERROR(VLOOKUP(C571,EAN!$K:$O,5,FALSE),0)</f>
        <v>1</v>
      </c>
      <c r="I571" s="59">
        <v>0</v>
      </c>
      <c r="J571" s="60">
        <f>IFERROR(VLOOKUP(V571,ATS!$U:$V,2,FALSE),0)</f>
        <v>26</v>
      </c>
      <c r="K571" s="29">
        <f t="shared" si="271"/>
        <v>26</v>
      </c>
      <c r="L571" s="29">
        <f>IFERROR(VLOOKUP(V571,ATS!$U:$W,3,FALSE),0)</f>
        <v>26</v>
      </c>
      <c r="M571" s="29">
        <f t="shared" si="272"/>
        <v>26</v>
      </c>
      <c r="N571" s="61">
        <v>0</v>
      </c>
      <c r="O571" s="62">
        <f t="shared" ref="O571" si="278">IF(N571&lt;&gt;0,N571,$P$5)</f>
        <v>0</v>
      </c>
      <c r="P571" s="63">
        <f>VLOOKUP($C571,Prices!$A$3:$R$1996,MATCH('2) Order Form'!P$8,Prices!$A$2:$R$2,0),FALSE)</f>
        <v>400</v>
      </c>
      <c r="Q571" s="64">
        <f>VLOOKUP($C571,Prices!$A$3:$R$1996,MATCH('2) Order Form'!Q$8,Prices!$A$2:$R$2,0),FALSE)</f>
        <v>799</v>
      </c>
      <c r="R571" s="65">
        <f t="shared" ref="R571" si="279">I571*P571</f>
        <v>0</v>
      </c>
      <c r="S571" s="66">
        <f t="shared" ref="S571" si="280">R571*O571</f>
        <v>0</v>
      </c>
      <c r="T571" s="64">
        <f t="shared" ref="T571" si="281">R571-S571</f>
        <v>0</v>
      </c>
      <c r="U571" s="97"/>
      <c r="V571" s="28">
        <v>7048652711656</v>
      </c>
      <c r="W571" s="104"/>
      <c r="X571" s="94">
        <f t="shared" si="258"/>
        <v>0</v>
      </c>
      <c r="Y571" s="70">
        <f t="shared" ca="1" si="259"/>
        <v>0</v>
      </c>
      <c r="Z571" s="70">
        <f t="shared" ca="1" si="260"/>
        <v>125</v>
      </c>
      <c r="AA571" s="70">
        <f t="shared" ca="1" si="261"/>
        <v>0</v>
      </c>
      <c r="AB571" s="70">
        <f t="shared" ca="1" si="262"/>
        <v>0</v>
      </c>
      <c r="AC571" s="91" t="str">
        <f t="shared" si="263"/>
        <v xml:space="preserve">828178Black </v>
      </c>
      <c r="AD571" s="91">
        <f t="shared" si="264"/>
        <v>828178</v>
      </c>
      <c r="AE571" s="71" t="str">
        <f>INDEX(ATS!$B:$V,MATCH('2) Order Form'!$V571,ATS!$U:$U,0),7)</f>
        <v>Active</v>
      </c>
    </row>
    <row r="572" spans="1:31" ht="16.5" customHeight="1">
      <c r="A572" s="5">
        <v>4</v>
      </c>
      <c r="B572" s="5" t="s">
        <v>79</v>
      </c>
      <c r="C572" s="5">
        <f>INDEX(ATS!$B:$V,MATCH('2) Order Form'!$V572,ATS!$U:$U,0),1)</f>
        <v>828178</v>
      </c>
      <c r="D572" s="5" t="str">
        <f>INDEX(ATS!$B:$V,MATCH('2) Order Form'!$V572,ATS!$U:$U,0),2)</f>
        <v>Crusader GORE-TEX Pro Jacket M</v>
      </c>
      <c r="E572" s="16" t="str">
        <f>INDEX(ATS!$B:$V,MATCH('2) Order Form'!$V572,ATS!$U:$U,0),4)</f>
        <v>99901-L</v>
      </c>
      <c r="F572" s="16" t="str">
        <f>INDEX(ATS!$B:$V,MATCH('2) Order Form'!$V572,ATS!$U:$U,0),5)</f>
        <v xml:space="preserve">Black </v>
      </c>
      <c r="G572" s="43" t="str">
        <f>INDEX(ATS!$B:$V,MATCH('2) Order Form'!$V572,ATS!$U:$U,0),6)</f>
        <v>L</v>
      </c>
      <c r="H572" s="43">
        <f>IFERROR(VLOOKUP(C572,EAN!$K:$O,5,FALSE),0)</f>
        <v>1</v>
      </c>
      <c r="I572" s="59">
        <v>0</v>
      </c>
      <c r="J572" s="60">
        <f>IFERROR(VLOOKUP(V572,ATS!$U:$V,2,FALSE),0)</f>
        <v>14</v>
      </c>
      <c r="K572" s="29">
        <f t="shared" si="271"/>
        <v>14</v>
      </c>
      <c r="L572" s="29">
        <f>IFERROR(VLOOKUP(V572,ATS!$U:$W,3,FALSE),0)</f>
        <v>14</v>
      </c>
      <c r="M572" s="29">
        <f t="shared" si="272"/>
        <v>14</v>
      </c>
      <c r="N572" s="61">
        <v>0</v>
      </c>
      <c r="O572" s="62">
        <f>IF(N572&lt;&gt;0,N572,$P$5)</f>
        <v>0</v>
      </c>
      <c r="P572" s="63">
        <f>VLOOKUP($C572,Prices!$A$3:$R$1996,MATCH('2) Order Form'!P$8,Prices!$A$2:$R$2,0),FALSE)</f>
        <v>400</v>
      </c>
      <c r="Q572" s="64">
        <f>VLOOKUP($C572,Prices!$A$3:$R$1996,MATCH('2) Order Form'!Q$8,Prices!$A$2:$R$2,0),FALSE)</f>
        <v>799</v>
      </c>
      <c r="R572" s="65">
        <f t="shared" ref="R572:R577" si="282">I572*P572</f>
        <v>0</v>
      </c>
      <c r="S572" s="66">
        <f t="shared" ref="S572:S577" si="283">R572*O572</f>
        <v>0</v>
      </c>
      <c r="T572" s="64">
        <f t="shared" ref="T572:T577" si="284">R572-S572</f>
        <v>0</v>
      </c>
      <c r="U572" s="97"/>
      <c r="V572" s="28">
        <v>7048652711649</v>
      </c>
      <c r="W572" s="104"/>
      <c r="X572" s="94">
        <f t="shared" si="258"/>
        <v>0</v>
      </c>
      <c r="Y572" s="70">
        <f t="shared" ca="1" si="259"/>
        <v>0</v>
      </c>
      <c r="Z572" s="70">
        <f t="shared" ca="1" si="260"/>
        <v>125</v>
      </c>
      <c r="AA572" s="70">
        <f t="shared" ca="1" si="261"/>
        <v>0</v>
      </c>
      <c r="AB572" s="70">
        <f t="shared" ca="1" si="262"/>
        <v>0</v>
      </c>
      <c r="AC572" s="91" t="str">
        <f t="shared" si="263"/>
        <v xml:space="preserve">828178Black </v>
      </c>
      <c r="AD572" s="91">
        <f t="shared" si="264"/>
        <v>828178</v>
      </c>
      <c r="AE572" s="71" t="str">
        <f>INDEX(ATS!$B:$V,MATCH('2) Order Form'!$V572,ATS!$U:$U,0),7)</f>
        <v>Active</v>
      </c>
    </row>
    <row r="573" spans="1:31" ht="16.5" customHeight="1">
      <c r="A573" s="5">
        <v>4</v>
      </c>
      <c r="B573" s="5" t="s">
        <v>79</v>
      </c>
      <c r="C573" s="5">
        <f>INDEX(ATS!$B:$V,MATCH('2) Order Form'!$V573,ATS!$U:$U,0),1)</f>
        <v>828178</v>
      </c>
      <c r="D573" s="5" t="str">
        <f>INDEX(ATS!$B:$V,MATCH('2) Order Form'!$V573,ATS!$U:$U,0),2)</f>
        <v>Crusader GORE-TEX Pro Jacket M</v>
      </c>
      <c r="E573" s="16" t="str">
        <f>INDEX(ATS!$B:$V,MATCH('2) Order Form'!$V573,ATS!$U:$U,0),4)</f>
        <v>99901-XL</v>
      </c>
      <c r="F573" s="16" t="str">
        <f>INDEX(ATS!$B:$V,MATCH('2) Order Form'!$V573,ATS!$U:$U,0),5)</f>
        <v xml:space="preserve">Black </v>
      </c>
      <c r="G573" s="43" t="str">
        <f>INDEX(ATS!$B:$V,MATCH('2) Order Form'!$V573,ATS!$U:$U,0),6)</f>
        <v>XL</v>
      </c>
      <c r="H573" s="43">
        <f>IFERROR(VLOOKUP(C573,EAN!$K:$O,5,FALSE),0)</f>
        <v>1</v>
      </c>
      <c r="I573" s="59">
        <v>0</v>
      </c>
      <c r="J573" s="60">
        <f>IFERROR(VLOOKUP(V573,ATS!$U:$V,2,FALSE),0)</f>
        <v>25</v>
      </c>
      <c r="K573" s="29">
        <f t="shared" si="271"/>
        <v>25</v>
      </c>
      <c r="L573" s="29">
        <f>IFERROR(VLOOKUP(V573,ATS!$U:$W,3,FALSE),0)</f>
        <v>25</v>
      </c>
      <c r="M573" s="29">
        <f t="shared" si="272"/>
        <v>25</v>
      </c>
      <c r="N573" s="61">
        <v>0</v>
      </c>
      <c r="O573" s="62">
        <f>IF(N573&lt;&gt;0,N573,$P$5)</f>
        <v>0</v>
      </c>
      <c r="P573" s="63">
        <f>VLOOKUP($C573,Prices!$A$3:$R$1996,MATCH('2) Order Form'!P$8,Prices!$A$2:$R$2,0),FALSE)</f>
        <v>400</v>
      </c>
      <c r="Q573" s="64">
        <f>VLOOKUP($C573,Prices!$A$3:$R$1996,MATCH('2) Order Form'!Q$8,Prices!$A$2:$R$2,0),FALSE)</f>
        <v>799</v>
      </c>
      <c r="R573" s="65">
        <f t="shared" si="282"/>
        <v>0</v>
      </c>
      <c r="S573" s="66">
        <f t="shared" si="283"/>
        <v>0</v>
      </c>
      <c r="T573" s="64">
        <f t="shared" si="284"/>
        <v>0</v>
      </c>
      <c r="U573" s="97"/>
      <c r="V573" s="28">
        <v>7048652711670</v>
      </c>
      <c r="W573" s="104"/>
      <c r="X573" s="94">
        <f t="shared" si="258"/>
        <v>0</v>
      </c>
      <c r="Y573" s="70">
        <f t="shared" ca="1" si="259"/>
        <v>0</v>
      </c>
      <c r="Z573" s="70">
        <f t="shared" ca="1" si="260"/>
        <v>125</v>
      </c>
      <c r="AA573" s="70">
        <f t="shared" ca="1" si="261"/>
        <v>0</v>
      </c>
      <c r="AB573" s="70">
        <f t="shared" ca="1" si="262"/>
        <v>0</v>
      </c>
      <c r="AC573" s="91" t="str">
        <f t="shared" si="263"/>
        <v xml:space="preserve">828178Black </v>
      </c>
      <c r="AD573" s="91">
        <f t="shared" si="264"/>
        <v>828178</v>
      </c>
      <c r="AE573" s="71" t="str">
        <f>INDEX(ATS!$B:$V,MATCH('2) Order Form'!$V573,ATS!$U:$U,0),7)</f>
        <v>Active</v>
      </c>
    </row>
    <row r="574" spans="1:31" ht="16.5" customHeight="1">
      <c r="A574" s="5">
        <v>4</v>
      </c>
      <c r="B574" s="5" t="s">
        <v>79</v>
      </c>
      <c r="C574" s="5">
        <f>INDEX(ATS!$B:$V,MATCH('2) Order Form'!$V574,ATS!$U:$U,0),1)</f>
        <v>828180</v>
      </c>
      <c r="D574" s="5" t="str">
        <f>INDEX(ATS!$B:$V,MATCH('2) Order Form'!$V574,ATS!$U:$U,0),2)</f>
        <v>Crusader GORE-TEX Pro Pants M</v>
      </c>
      <c r="E574" s="16" t="str">
        <f>INDEX(ATS!$B:$V,MATCH('2) Order Form'!$V574,ATS!$U:$U,0),4)</f>
        <v>99901-S</v>
      </c>
      <c r="F574" s="16" t="str">
        <f>INDEX(ATS!$B:$V,MATCH('2) Order Form'!$V574,ATS!$U:$U,0),5)</f>
        <v xml:space="preserve">Black </v>
      </c>
      <c r="G574" s="43" t="str">
        <f>INDEX(ATS!$B:$V,MATCH('2) Order Form'!$V574,ATS!$U:$U,0),6)</f>
        <v>S</v>
      </c>
      <c r="H574" s="43">
        <f>IFERROR(VLOOKUP(C574,EAN!$K:$O,5,FALSE),0)</f>
        <v>1</v>
      </c>
      <c r="I574" s="59">
        <v>0</v>
      </c>
      <c r="J574" s="60">
        <f>IFERROR(VLOOKUP(V574,ATS!$U:$V,2,FALSE),0)</f>
        <v>23</v>
      </c>
      <c r="K574" s="29">
        <f t="shared" si="271"/>
        <v>23</v>
      </c>
      <c r="L574" s="29">
        <f>IFERROR(VLOOKUP(V574,ATS!$U:$W,3,FALSE),0)</f>
        <v>23</v>
      </c>
      <c r="M574" s="29">
        <f t="shared" si="272"/>
        <v>23</v>
      </c>
      <c r="N574" s="61">
        <v>0</v>
      </c>
      <c r="O574" s="62">
        <f t="shared" ref="O574" si="285">IF(N574&lt;&gt;0,N574,$P$5)</f>
        <v>0</v>
      </c>
      <c r="P574" s="63">
        <f>VLOOKUP($C574,Prices!$A$3:$R$1996,MATCH('2) Order Form'!P$8,Prices!$A$2:$R$2,0),FALSE)</f>
        <v>325</v>
      </c>
      <c r="Q574" s="64">
        <f>VLOOKUP($C574,Prices!$A$3:$R$1996,MATCH('2) Order Form'!Q$8,Prices!$A$2:$R$2,0),FALSE)</f>
        <v>649</v>
      </c>
      <c r="R574" s="65">
        <f t="shared" si="282"/>
        <v>0</v>
      </c>
      <c r="S574" s="66">
        <f t="shared" si="283"/>
        <v>0</v>
      </c>
      <c r="T574" s="64">
        <f t="shared" si="284"/>
        <v>0</v>
      </c>
      <c r="U574" s="97"/>
      <c r="V574" s="28">
        <v>7048652711540</v>
      </c>
      <c r="W574" s="104"/>
      <c r="X574" s="94">
        <f t="shared" si="258"/>
        <v>0</v>
      </c>
      <c r="Y574" s="70">
        <f t="shared" ca="1" si="259"/>
        <v>0</v>
      </c>
      <c r="Z574" s="70">
        <f t="shared" ca="1" si="260"/>
        <v>126</v>
      </c>
      <c r="AA574" s="70">
        <f t="shared" ca="1" si="261"/>
        <v>1</v>
      </c>
      <c r="AB574" s="70">
        <f t="shared" ca="1" si="262"/>
        <v>0</v>
      </c>
      <c r="AC574" s="91" t="str">
        <f t="shared" si="263"/>
        <v xml:space="preserve">828180Black </v>
      </c>
      <c r="AD574" s="91">
        <f t="shared" si="264"/>
        <v>828180</v>
      </c>
      <c r="AE574" s="71" t="str">
        <f>INDEX(ATS!$B:$V,MATCH('2) Order Form'!$V574,ATS!$U:$U,0),7)</f>
        <v>Active</v>
      </c>
    </row>
    <row r="575" spans="1:31" ht="16.5" customHeight="1">
      <c r="A575" s="5">
        <v>4</v>
      </c>
      <c r="B575" s="5" t="s">
        <v>79</v>
      </c>
      <c r="C575" s="5">
        <f>INDEX(ATS!$B:$V,MATCH('2) Order Form'!$V575,ATS!$U:$U,0),1)</f>
        <v>828180</v>
      </c>
      <c r="D575" s="5" t="str">
        <f>INDEX(ATS!$B:$V,MATCH('2) Order Form'!$V575,ATS!$U:$U,0),2)</f>
        <v>Crusader GORE-TEX Pro Pants M</v>
      </c>
      <c r="E575" s="16" t="str">
        <f>INDEX(ATS!$B:$V,MATCH('2) Order Form'!$V575,ATS!$U:$U,0),4)</f>
        <v>99901-M</v>
      </c>
      <c r="F575" s="16" t="str">
        <f>INDEX(ATS!$B:$V,MATCH('2) Order Form'!$V575,ATS!$U:$U,0),5)</f>
        <v xml:space="preserve">Black </v>
      </c>
      <c r="G575" s="43" t="str">
        <f>INDEX(ATS!$B:$V,MATCH('2) Order Form'!$V575,ATS!$U:$U,0),6)</f>
        <v>M</v>
      </c>
      <c r="H575" s="43">
        <f>IFERROR(VLOOKUP(C575,EAN!$K:$O,5,FALSE),0)</f>
        <v>1</v>
      </c>
      <c r="I575" s="59">
        <v>0</v>
      </c>
      <c r="J575" s="60">
        <f>IFERROR(VLOOKUP(V575,ATS!$U:$V,2,FALSE),0)</f>
        <v>1</v>
      </c>
      <c r="K575" s="29">
        <f t="shared" si="271"/>
        <v>1</v>
      </c>
      <c r="L575" s="29">
        <f>IFERROR(VLOOKUP(V575,ATS!$U:$W,3,FALSE),0)</f>
        <v>1</v>
      </c>
      <c r="M575" s="29">
        <f t="shared" si="272"/>
        <v>1</v>
      </c>
      <c r="N575" s="61">
        <v>0</v>
      </c>
      <c r="O575" s="62">
        <f>IF(N575&lt;&gt;0,N575,$P$5)</f>
        <v>0</v>
      </c>
      <c r="P575" s="63">
        <f>VLOOKUP($C575,Prices!$A$3:$R$1996,MATCH('2) Order Form'!P$8,Prices!$A$2:$R$2,0),FALSE)</f>
        <v>325</v>
      </c>
      <c r="Q575" s="64">
        <f>VLOOKUP($C575,Prices!$A$3:$R$1996,MATCH('2) Order Form'!Q$8,Prices!$A$2:$R$2,0),FALSE)</f>
        <v>649</v>
      </c>
      <c r="R575" s="65">
        <f t="shared" si="282"/>
        <v>0</v>
      </c>
      <c r="S575" s="66">
        <f t="shared" si="283"/>
        <v>0</v>
      </c>
      <c r="T575" s="64">
        <f t="shared" si="284"/>
        <v>0</v>
      </c>
      <c r="U575" s="97"/>
      <c r="V575" s="28">
        <v>7048652711533</v>
      </c>
      <c r="W575" s="104"/>
      <c r="X575" s="94">
        <f t="shared" si="258"/>
        <v>0</v>
      </c>
      <c r="Y575" s="70">
        <f t="shared" ca="1" si="259"/>
        <v>0</v>
      </c>
      <c r="Z575" s="70">
        <f t="shared" ca="1" si="260"/>
        <v>126</v>
      </c>
      <c r="AA575" s="70">
        <f t="shared" ca="1" si="261"/>
        <v>0</v>
      </c>
      <c r="AB575" s="70">
        <f t="shared" ca="1" si="262"/>
        <v>0</v>
      </c>
      <c r="AC575" s="91" t="str">
        <f t="shared" si="263"/>
        <v xml:space="preserve">828180Black </v>
      </c>
      <c r="AD575" s="91">
        <f t="shared" si="264"/>
        <v>828180</v>
      </c>
      <c r="AE575" s="71" t="str">
        <f>INDEX(ATS!$B:$V,MATCH('2) Order Form'!$V575,ATS!$U:$U,0),7)</f>
        <v>Active</v>
      </c>
    </row>
    <row r="576" spans="1:31" ht="16.5" customHeight="1">
      <c r="A576" s="5">
        <v>4</v>
      </c>
      <c r="B576" s="5" t="s">
        <v>79</v>
      </c>
      <c r="C576" s="5">
        <f>INDEX(ATS!$B:$V,MATCH('2) Order Form'!$V576,ATS!$U:$U,0),1)</f>
        <v>828180</v>
      </c>
      <c r="D576" s="5" t="str">
        <f>INDEX(ATS!$B:$V,MATCH('2) Order Form'!$V576,ATS!$U:$U,0),2)</f>
        <v>Crusader GORE-TEX Pro Pants M</v>
      </c>
      <c r="E576" s="16" t="str">
        <f>INDEX(ATS!$B:$V,MATCH('2) Order Form'!$V576,ATS!$U:$U,0),4)</f>
        <v>99901-L</v>
      </c>
      <c r="F576" s="16" t="str">
        <f>INDEX(ATS!$B:$V,MATCH('2) Order Form'!$V576,ATS!$U:$U,0),5)</f>
        <v xml:space="preserve">Black </v>
      </c>
      <c r="G576" s="43" t="str">
        <f>INDEX(ATS!$B:$V,MATCH('2) Order Form'!$V576,ATS!$U:$U,0),6)</f>
        <v>L</v>
      </c>
      <c r="H576" s="43">
        <f>IFERROR(VLOOKUP(C576,EAN!$K:$O,5,FALSE),0)</f>
        <v>1</v>
      </c>
      <c r="I576" s="59">
        <v>0</v>
      </c>
      <c r="J576" s="60">
        <f>IFERROR(VLOOKUP(V576,ATS!$U:$V,2,FALSE),0)</f>
        <v>1</v>
      </c>
      <c r="K576" s="29">
        <f t="shared" si="271"/>
        <v>1</v>
      </c>
      <c r="L576" s="29">
        <f>IFERROR(VLOOKUP(V576,ATS!$U:$W,3,FALSE),0)</f>
        <v>1</v>
      </c>
      <c r="M576" s="29">
        <f t="shared" si="272"/>
        <v>1</v>
      </c>
      <c r="N576" s="61">
        <v>0</v>
      </c>
      <c r="O576" s="62">
        <f>IF(N576&lt;&gt;0,N576,$P$5)</f>
        <v>0</v>
      </c>
      <c r="P576" s="63">
        <f>VLOOKUP($C576,Prices!$A$3:$R$1996,MATCH('2) Order Form'!P$8,Prices!$A$2:$R$2,0),FALSE)</f>
        <v>325</v>
      </c>
      <c r="Q576" s="64">
        <f>VLOOKUP($C576,Prices!$A$3:$R$1996,MATCH('2) Order Form'!Q$8,Prices!$A$2:$R$2,0),FALSE)</f>
        <v>649</v>
      </c>
      <c r="R576" s="65">
        <f t="shared" si="282"/>
        <v>0</v>
      </c>
      <c r="S576" s="66">
        <f t="shared" si="283"/>
        <v>0</v>
      </c>
      <c r="T576" s="64">
        <f t="shared" si="284"/>
        <v>0</v>
      </c>
      <c r="U576" s="97"/>
      <c r="V576" s="28">
        <v>7048652711526</v>
      </c>
      <c r="W576" s="104"/>
      <c r="X576" s="94">
        <f t="shared" si="258"/>
        <v>0</v>
      </c>
      <c r="Y576" s="70">
        <f t="shared" ca="1" si="259"/>
        <v>0</v>
      </c>
      <c r="Z576" s="70">
        <f t="shared" ca="1" si="260"/>
        <v>126</v>
      </c>
      <c r="AA576" s="70">
        <f t="shared" ca="1" si="261"/>
        <v>0</v>
      </c>
      <c r="AB576" s="70">
        <f t="shared" ca="1" si="262"/>
        <v>0</v>
      </c>
      <c r="AC576" s="91" t="str">
        <f t="shared" si="263"/>
        <v xml:space="preserve">828180Black </v>
      </c>
      <c r="AD576" s="91">
        <f t="shared" si="264"/>
        <v>828180</v>
      </c>
      <c r="AE576" s="71" t="str">
        <f>INDEX(ATS!$B:$V,MATCH('2) Order Form'!$V576,ATS!$U:$U,0),7)</f>
        <v>Active</v>
      </c>
    </row>
    <row r="577" spans="1:31" ht="16.5" customHeight="1">
      <c r="A577" s="5">
        <v>4</v>
      </c>
      <c r="B577" s="5" t="s">
        <v>79</v>
      </c>
      <c r="C577" s="5">
        <f>INDEX(ATS!$B:$V,MATCH('2) Order Form'!$V577,ATS!$U:$U,0),1)</f>
        <v>828180</v>
      </c>
      <c r="D577" s="5" t="str">
        <f>INDEX(ATS!$B:$V,MATCH('2) Order Form'!$V577,ATS!$U:$U,0),2)</f>
        <v>Crusader GORE-TEX Pro Pants M</v>
      </c>
      <c r="E577" s="16" t="str">
        <f>INDEX(ATS!$B:$V,MATCH('2) Order Form'!$V577,ATS!$U:$U,0),4)</f>
        <v>99901-XL</v>
      </c>
      <c r="F577" s="16" t="str">
        <f>INDEX(ATS!$B:$V,MATCH('2) Order Form'!$V577,ATS!$U:$U,0),5)</f>
        <v xml:space="preserve">Black </v>
      </c>
      <c r="G577" s="43" t="str">
        <f>INDEX(ATS!$B:$V,MATCH('2) Order Form'!$V577,ATS!$U:$U,0),6)</f>
        <v>XL</v>
      </c>
      <c r="H577" s="43">
        <f>IFERROR(VLOOKUP(C577,EAN!$K:$O,5,FALSE),0)</f>
        <v>1</v>
      </c>
      <c r="I577" s="59">
        <v>0</v>
      </c>
      <c r="J577" s="60">
        <f>IFERROR(VLOOKUP(V577,ATS!$U:$V,2,FALSE),0)</f>
        <v>8</v>
      </c>
      <c r="K577" s="29">
        <f t="shared" si="271"/>
        <v>8</v>
      </c>
      <c r="L577" s="29">
        <f>IFERROR(VLOOKUP(V577,ATS!$U:$W,3,FALSE),0)</f>
        <v>8</v>
      </c>
      <c r="M577" s="29">
        <f t="shared" si="272"/>
        <v>8</v>
      </c>
      <c r="N577" s="61">
        <v>0</v>
      </c>
      <c r="O577" s="62">
        <f>IF(N577&lt;&gt;0,N577,$P$5)</f>
        <v>0</v>
      </c>
      <c r="P577" s="63">
        <f>VLOOKUP($C577,Prices!$A$3:$R$1996,MATCH('2) Order Form'!P$8,Prices!$A$2:$R$2,0),FALSE)</f>
        <v>325</v>
      </c>
      <c r="Q577" s="64">
        <f>VLOOKUP($C577,Prices!$A$3:$R$1996,MATCH('2) Order Form'!Q$8,Prices!$A$2:$R$2,0),FALSE)</f>
        <v>649</v>
      </c>
      <c r="R577" s="65">
        <f t="shared" si="282"/>
        <v>0</v>
      </c>
      <c r="S577" s="66">
        <f t="shared" si="283"/>
        <v>0</v>
      </c>
      <c r="T577" s="64">
        <f t="shared" si="284"/>
        <v>0</v>
      </c>
      <c r="U577" s="97"/>
      <c r="V577" s="28">
        <v>7048652711557</v>
      </c>
      <c r="W577" s="104"/>
      <c r="X577" s="94">
        <f t="shared" si="258"/>
        <v>0</v>
      </c>
      <c r="Y577" s="70">
        <f t="shared" ca="1" si="259"/>
        <v>0</v>
      </c>
      <c r="Z577" s="70">
        <f t="shared" ca="1" si="260"/>
        <v>126</v>
      </c>
      <c r="AA577" s="70">
        <f t="shared" ca="1" si="261"/>
        <v>0</v>
      </c>
      <c r="AB577" s="70">
        <f t="shared" ca="1" si="262"/>
        <v>0</v>
      </c>
      <c r="AC577" s="91" t="str">
        <f t="shared" si="263"/>
        <v xml:space="preserve">828180Black </v>
      </c>
      <c r="AD577" s="91">
        <f t="shared" si="264"/>
        <v>828180</v>
      </c>
      <c r="AE577" s="71" t="str">
        <f>INDEX(ATS!$B:$V,MATCH('2) Order Form'!$V577,ATS!$U:$U,0),7)</f>
        <v>Active</v>
      </c>
    </row>
    <row r="578" spans="1:31" ht="16.5" customHeight="1">
      <c r="A578" s="5">
        <v>4</v>
      </c>
      <c r="B578" s="5" t="s">
        <v>79</v>
      </c>
      <c r="C578" s="5">
        <f>INDEX(ATS!$B:$V,MATCH('2) Order Form'!$V578,ATS!$U:$U,0),1)</f>
        <v>810112</v>
      </c>
      <c r="D578" s="5" t="str">
        <f>INDEX(ATS!$B:$V,MATCH('2) Order Form'!$V578,ATS!$U:$U,0),2)</f>
        <v>Crusader X GORE-TEX Bib Pants M</v>
      </c>
      <c r="E578" s="16" t="str">
        <f>INDEX(ATS!$B:$V,MATCH('2) Order Form'!$V578,ATS!$U:$U,0),4)</f>
        <v>99901-S</v>
      </c>
      <c r="F578" s="16" t="str">
        <f>INDEX(ATS!$B:$V,MATCH('2) Order Form'!$V578,ATS!$U:$U,0),5)</f>
        <v xml:space="preserve">Black </v>
      </c>
      <c r="G578" s="43" t="str">
        <f>INDEX(ATS!$B:$V,MATCH('2) Order Form'!$V578,ATS!$U:$U,0),6)</f>
        <v>S</v>
      </c>
      <c r="H578" s="43">
        <f>IFERROR(VLOOKUP(C578,EAN!$K:$O,5,FALSE),0)</f>
        <v>1</v>
      </c>
      <c r="I578" s="59">
        <v>0</v>
      </c>
      <c r="J578" s="60">
        <f>IFERROR(VLOOKUP(V578,ATS!$U:$V,2,FALSE),0)</f>
        <v>15</v>
      </c>
      <c r="K578" s="29">
        <f t="shared" ref="K578:K646" si="286">IF(J578=99999,"OPEN",IF(J578&gt;50,"50+",IF(J578&lt;=0,"0",J578)))</f>
        <v>15</v>
      </c>
      <c r="L578" s="29">
        <f>IFERROR(VLOOKUP(V578,ATS!$U:$W,3,FALSE),0)</f>
        <v>15</v>
      </c>
      <c r="M578" s="29">
        <f t="shared" ref="M578:M646" si="287">IF(L578=99999,"OPEN",IF(L578&gt;50,"50+",IF(L578&lt;=0,"0",L578)))</f>
        <v>15</v>
      </c>
      <c r="N578" s="61">
        <v>0</v>
      </c>
      <c r="O578" s="62">
        <f t="shared" ref="O578:O639" si="288">IF(N578&lt;&gt;0,N578,$P$5)</f>
        <v>0</v>
      </c>
      <c r="P578" s="63">
        <f>VLOOKUP($C578,Prices!$A$3:$R$1996,MATCH('2) Order Form'!P$8,Prices!$A$2:$R$2,0),FALSE)</f>
        <v>275</v>
      </c>
      <c r="Q578" s="64">
        <f>VLOOKUP($C578,Prices!$A$3:$R$1996,MATCH('2) Order Form'!Q$8,Prices!$A$2:$R$2,0),FALSE)</f>
        <v>549</v>
      </c>
      <c r="R578" s="65">
        <f t="shared" ref="R578:R646" si="289">I578*P578</f>
        <v>0</v>
      </c>
      <c r="S578" s="66">
        <f t="shared" ref="S578:S646" si="290">R578*O578</f>
        <v>0</v>
      </c>
      <c r="T578" s="64">
        <f t="shared" ref="T578:T646" si="291">R578-S578</f>
        <v>0</v>
      </c>
      <c r="U578" s="97"/>
      <c r="V578" s="28">
        <v>7048652714411</v>
      </c>
      <c r="W578" s="25"/>
      <c r="X578" s="94">
        <f t="shared" ref="X578:X626" si="292">I578*Q578</f>
        <v>0</v>
      </c>
      <c r="Y578" s="70">
        <f t="shared" ref="Y578:Y626" ca="1" si="293">IF(A578=OFFSET(A578,-1,0),0,1)</f>
        <v>0</v>
      </c>
      <c r="Z578" s="70">
        <f t="shared" ref="Z578:Z626" ca="1" si="294">IF(C578=OFFSET(C578,-1,0),OFFSET(Z578,-1,0),OFFSET(Z578,-1,0)+1)</f>
        <v>127</v>
      </c>
      <c r="AA578" s="70">
        <f t="shared" ref="AA578:AA626" ca="1" si="295">IF(C578=OFFSET(C578,-1,0),0,1)</f>
        <v>1</v>
      </c>
      <c r="AB578" s="70">
        <f t="shared" ref="AB578:AB626" ca="1" si="296">IF(F578=OFFSET(F578,-1,0),0,1)</f>
        <v>0</v>
      </c>
      <c r="AC578" s="91" t="str">
        <f t="shared" ref="AC578:AC626" si="297">CONCATENATE(C578,F578)</f>
        <v xml:space="preserve">810112Black </v>
      </c>
      <c r="AD578" s="91">
        <f t="shared" ref="AD578:AD626" si="298">IFERROR(IF(B578="EYEWEAR",CONCATENATE(C578,"-",G578),C578),C578)</f>
        <v>810112</v>
      </c>
      <c r="AE578" s="71" t="str">
        <f>INDEX(ATS!$B:$V,MATCH('2) Order Form'!$V578,ATS!$U:$U,0),7)</f>
        <v>Active</v>
      </c>
    </row>
    <row r="579" spans="1:31" ht="16.5" customHeight="1">
      <c r="A579" s="5">
        <v>4</v>
      </c>
      <c r="B579" s="5" t="s">
        <v>79</v>
      </c>
      <c r="C579" s="5">
        <f>INDEX(ATS!$B:$V,MATCH('2) Order Form'!$V579,ATS!$U:$U,0),1)</f>
        <v>810112</v>
      </c>
      <c r="D579" s="5" t="str">
        <f>INDEX(ATS!$B:$V,MATCH('2) Order Form'!$V579,ATS!$U:$U,0),2)</f>
        <v>Crusader X GORE-TEX Bib Pants M</v>
      </c>
      <c r="E579" s="16" t="str">
        <f>INDEX(ATS!$B:$V,MATCH('2) Order Form'!$V579,ATS!$U:$U,0),4)</f>
        <v>99901-M</v>
      </c>
      <c r="F579" s="16" t="str">
        <f>INDEX(ATS!$B:$V,MATCH('2) Order Form'!$V579,ATS!$U:$U,0),5)</f>
        <v xml:space="preserve">Black </v>
      </c>
      <c r="G579" s="43" t="str">
        <f>INDEX(ATS!$B:$V,MATCH('2) Order Form'!$V579,ATS!$U:$U,0),6)</f>
        <v>M</v>
      </c>
      <c r="H579" s="43">
        <f>IFERROR(VLOOKUP(C579,EAN!$K:$O,5,FALSE),0)</f>
        <v>1</v>
      </c>
      <c r="I579" s="59">
        <v>0</v>
      </c>
      <c r="J579" s="60">
        <f>IFERROR(VLOOKUP(V579,ATS!$U:$V,2,FALSE),0)</f>
        <v>0</v>
      </c>
      <c r="K579" s="29" t="str">
        <f t="shared" si="286"/>
        <v>0</v>
      </c>
      <c r="L579" s="29">
        <f>IFERROR(VLOOKUP(V579,ATS!$U:$W,3,FALSE),0)</f>
        <v>0</v>
      </c>
      <c r="M579" s="29" t="str">
        <f t="shared" si="287"/>
        <v>0</v>
      </c>
      <c r="N579" s="61">
        <v>0</v>
      </c>
      <c r="O579" s="62">
        <f t="shared" si="288"/>
        <v>0</v>
      </c>
      <c r="P579" s="63">
        <f>VLOOKUP($C579,Prices!$A$3:$R$1996,MATCH('2) Order Form'!P$8,Prices!$A$2:$R$2,0),FALSE)</f>
        <v>275</v>
      </c>
      <c r="Q579" s="64">
        <f>VLOOKUP($C579,Prices!$A$3:$R$1996,MATCH('2) Order Form'!Q$8,Prices!$A$2:$R$2,0),FALSE)</f>
        <v>549</v>
      </c>
      <c r="R579" s="65">
        <f t="shared" si="289"/>
        <v>0</v>
      </c>
      <c r="S579" s="66">
        <f t="shared" si="290"/>
        <v>0</v>
      </c>
      <c r="T579" s="64">
        <f t="shared" si="291"/>
        <v>0</v>
      </c>
      <c r="U579" s="97"/>
      <c r="V579" s="28">
        <v>7048652714404</v>
      </c>
      <c r="W579" s="25"/>
      <c r="X579" s="94">
        <f t="shared" si="292"/>
        <v>0</v>
      </c>
      <c r="Y579" s="70">
        <f t="shared" ca="1" si="293"/>
        <v>0</v>
      </c>
      <c r="Z579" s="70">
        <f t="shared" ca="1" si="294"/>
        <v>127</v>
      </c>
      <c r="AA579" s="70">
        <f t="shared" ca="1" si="295"/>
        <v>0</v>
      </c>
      <c r="AB579" s="70">
        <f t="shared" ca="1" si="296"/>
        <v>0</v>
      </c>
      <c r="AC579" s="91" t="str">
        <f t="shared" si="297"/>
        <v xml:space="preserve">810112Black </v>
      </c>
      <c r="AD579" s="91">
        <f t="shared" si="298"/>
        <v>810112</v>
      </c>
      <c r="AE579" s="71" t="str">
        <f>INDEX(ATS!$B:$V,MATCH('2) Order Form'!$V579,ATS!$U:$U,0),7)</f>
        <v>Active</v>
      </c>
    </row>
    <row r="580" spans="1:31" ht="16.5" customHeight="1">
      <c r="A580" s="5">
        <v>4</v>
      </c>
      <c r="B580" s="5" t="s">
        <v>79</v>
      </c>
      <c r="C580" s="5">
        <f>INDEX(ATS!$B:$V,MATCH('2) Order Form'!$V580,ATS!$U:$U,0),1)</f>
        <v>810112</v>
      </c>
      <c r="D580" s="5" t="str">
        <f>INDEX(ATS!$B:$V,MATCH('2) Order Form'!$V580,ATS!$U:$U,0),2)</f>
        <v>Crusader X GORE-TEX Bib Pants M</v>
      </c>
      <c r="E580" s="16" t="str">
        <f>INDEX(ATS!$B:$V,MATCH('2) Order Form'!$V580,ATS!$U:$U,0),4)</f>
        <v>99901-L</v>
      </c>
      <c r="F580" s="16" t="str">
        <f>INDEX(ATS!$B:$V,MATCH('2) Order Form'!$V580,ATS!$U:$U,0),5)</f>
        <v xml:space="preserve">Black </v>
      </c>
      <c r="G580" s="43" t="str">
        <f>INDEX(ATS!$B:$V,MATCH('2) Order Form'!$V580,ATS!$U:$U,0),6)</f>
        <v>L</v>
      </c>
      <c r="H580" s="43">
        <f>IFERROR(VLOOKUP(C580,EAN!$K:$O,5,FALSE),0)</f>
        <v>1</v>
      </c>
      <c r="I580" s="59">
        <v>0</v>
      </c>
      <c r="J580" s="60">
        <f>IFERROR(VLOOKUP(V580,ATS!$U:$V,2,FALSE),0)</f>
        <v>0</v>
      </c>
      <c r="K580" s="29" t="str">
        <f t="shared" si="286"/>
        <v>0</v>
      </c>
      <c r="L580" s="29">
        <f>IFERROR(VLOOKUP(V580,ATS!$U:$W,3,FALSE),0)</f>
        <v>0</v>
      </c>
      <c r="M580" s="29" t="str">
        <f t="shared" si="287"/>
        <v>0</v>
      </c>
      <c r="N580" s="61">
        <v>0</v>
      </c>
      <c r="O580" s="62">
        <f t="shared" si="288"/>
        <v>0</v>
      </c>
      <c r="P580" s="63">
        <f>VLOOKUP($C580,Prices!$A$3:$R$1996,MATCH('2) Order Form'!P$8,Prices!$A$2:$R$2,0),FALSE)</f>
        <v>275</v>
      </c>
      <c r="Q580" s="64">
        <f>VLOOKUP($C580,Prices!$A$3:$R$1996,MATCH('2) Order Form'!Q$8,Prices!$A$2:$R$2,0),FALSE)</f>
        <v>549</v>
      </c>
      <c r="R580" s="65">
        <f t="shared" si="289"/>
        <v>0</v>
      </c>
      <c r="S580" s="66">
        <f t="shared" si="290"/>
        <v>0</v>
      </c>
      <c r="T580" s="64">
        <f t="shared" si="291"/>
        <v>0</v>
      </c>
      <c r="U580" s="97"/>
      <c r="V580" s="28">
        <v>7048652714398</v>
      </c>
      <c r="W580" s="25"/>
      <c r="X580" s="94">
        <f t="shared" si="292"/>
        <v>0</v>
      </c>
      <c r="Y580" s="70">
        <f t="shared" ca="1" si="293"/>
        <v>0</v>
      </c>
      <c r="Z580" s="70">
        <f t="shared" ca="1" si="294"/>
        <v>127</v>
      </c>
      <c r="AA580" s="70">
        <f t="shared" ca="1" si="295"/>
        <v>0</v>
      </c>
      <c r="AB580" s="70">
        <f t="shared" ca="1" si="296"/>
        <v>0</v>
      </c>
      <c r="AC580" s="91" t="str">
        <f t="shared" si="297"/>
        <v xml:space="preserve">810112Black </v>
      </c>
      <c r="AD580" s="91">
        <f t="shared" si="298"/>
        <v>810112</v>
      </c>
      <c r="AE580" s="71" t="str">
        <f>INDEX(ATS!$B:$V,MATCH('2) Order Form'!$V580,ATS!$U:$U,0),7)</f>
        <v>Active</v>
      </c>
    </row>
    <row r="581" spans="1:31" ht="16.5" customHeight="1">
      <c r="A581" s="5">
        <v>4</v>
      </c>
      <c r="B581" s="5" t="s">
        <v>79</v>
      </c>
      <c r="C581" s="5">
        <f>INDEX(ATS!$B:$V,MATCH('2) Order Form'!$V581,ATS!$U:$U,0),1)</f>
        <v>810112</v>
      </c>
      <c r="D581" s="5" t="str">
        <f>INDEX(ATS!$B:$V,MATCH('2) Order Form'!$V581,ATS!$U:$U,0),2)</f>
        <v>Crusader X GORE-TEX Bib Pants M</v>
      </c>
      <c r="E581" s="16" t="str">
        <f>INDEX(ATS!$B:$V,MATCH('2) Order Form'!$V581,ATS!$U:$U,0),4)</f>
        <v>99901-XL</v>
      </c>
      <c r="F581" s="16" t="str">
        <f>INDEX(ATS!$B:$V,MATCH('2) Order Form'!$V581,ATS!$U:$U,0),5)</f>
        <v xml:space="preserve">Black </v>
      </c>
      <c r="G581" s="43" t="str">
        <f>INDEX(ATS!$B:$V,MATCH('2) Order Form'!$V581,ATS!$U:$U,0),6)</f>
        <v>XL</v>
      </c>
      <c r="H581" s="43">
        <f>IFERROR(VLOOKUP(C581,EAN!$K:$O,5,FALSE),0)</f>
        <v>1</v>
      </c>
      <c r="I581" s="59">
        <v>0</v>
      </c>
      <c r="J581" s="60">
        <f>IFERROR(VLOOKUP(V581,ATS!$U:$V,2,FALSE),0)</f>
        <v>0</v>
      </c>
      <c r="K581" s="29" t="str">
        <f t="shared" si="286"/>
        <v>0</v>
      </c>
      <c r="L581" s="29">
        <f>IFERROR(VLOOKUP(V581,ATS!$U:$W,3,FALSE),0)</f>
        <v>0</v>
      </c>
      <c r="M581" s="29" t="str">
        <f t="shared" si="287"/>
        <v>0</v>
      </c>
      <c r="N581" s="61">
        <v>0</v>
      </c>
      <c r="O581" s="62">
        <f t="shared" si="288"/>
        <v>0</v>
      </c>
      <c r="P581" s="63">
        <f>VLOOKUP($C581,Prices!$A$3:$R$1996,MATCH('2) Order Form'!P$8,Prices!$A$2:$R$2,0),FALSE)</f>
        <v>275</v>
      </c>
      <c r="Q581" s="64">
        <f>VLOOKUP($C581,Prices!$A$3:$R$1996,MATCH('2) Order Form'!Q$8,Prices!$A$2:$R$2,0),FALSE)</f>
        <v>549</v>
      </c>
      <c r="R581" s="65">
        <f t="shared" si="289"/>
        <v>0</v>
      </c>
      <c r="S581" s="66">
        <f t="shared" si="290"/>
        <v>0</v>
      </c>
      <c r="T581" s="64">
        <f t="shared" si="291"/>
        <v>0</v>
      </c>
      <c r="U581" s="97"/>
      <c r="V581" s="28">
        <v>7048652714428</v>
      </c>
      <c r="W581" s="25"/>
      <c r="X581" s="94">
        <f t="shared" si="292"/>
        <v>0</v>
      </c>
      <c r="Y581" s="70">
        <f t="shared" ca="1" si="293"/>
        <v>0</v>
      </c>
      <c r="Z581" s="70">
        <f t="shared" ca="1" si="294"/>
        <v>127</v>
      </c>
      <c r="AA581" s="70">
        <f t="shared" ca="1" si="295"/>
        <v>0</v>
      </c>
      <c r="AB581" s="70">
        <f t="shared" ca="1" si="296"/>
        <v>0</v>
      </c>
      <c r="AC581" s="91" t="str">
        <f t="shared" si="297"/>
        <v xml:space="preserve">810112Black </v>
      </c>
      <c r="AD581" s="91">
        <f t="shared" si="298"/>
        <v>810112</v>
      </c>
      <c r="AE581" s="71" t="str">
        <f>INDEX(ATS!$B:$V,MATCH('2) Order Form'!$V581,ATS!$U:$U,0),7)</f>
        <v>Active</v>
      </c>
    </row>
    <row r="582" spans="1:31" ht="16.5" customHeight="1">
      <c r="A582" s="5">
        <v>4</v>
      </c>
      <c r="B582" s="5" t="s">
        <v>79</v>
      </c>
      <c r="C582" s="4">
        <f>INDEX(ATS!$B:$V,MATCH('2) Order Form'!$V582,ATS!$U:$U,0),1)</f>
        <v>820090</v>
      </c>
      <c r="D582" s="5" t="str">
        <f>INDEX(ATS!$B:$V,MATCH('2) Order Form'!$V582,ATS!$U:$U,0),2)</f>
        <v>Crusader GTX Infinium Jacket M</v>
      </c>
      <c r="E582" s="16" t="str">
        <f>INDEX(ATS!$B:$V,MATCH('2) Order Form'!$V582,ATS!$U:$U,0),4)</f>
        <v>55505-S</v>
      </c>
      <c r="F582" s="16" t="str">
        <f>INDEX(ATS!$B:$V,MATCH('2) Order Form'!$V582,ATS!$U:$U,0),5)</f>
        <v xml:space="preserve">Lava Red </v>
      </c>
      <c r="G582" s="43" t="str">
        <f>INDEX(ATS!$B:$V,MATCH('2) Order Form'!$V582,ATS!$U:$U,0),6)</f>
        <v>S</v>
      </c>
      <c r="H582" s="43">
        <f>IFERROR(VLOOKUP(C582,EAN!$K:$O,5,FALSE),0)</f>
        <v>1</v>
      </c>
      <c r="I582" s="59">
        <v>0</v>
      </c>
      <c r="J582" s="60">
        <f>IFERROR(VLOOKUP(V582,ATS!$U:$V,2,FALSE),0)</f>
        <v>11</v>
      </c>
      <c r="K582" s="29">
        <f t="shared" ref="K582:K601" si="299">IF(J582=99999,"OPEN",IF(J582&gt;50,"50+",IF(J582&lt;=0,"0",J582)))</f>
        <v>11</v>
      </c>
      <c r="L582" s="29">
        <f>IFERROR(VLOOKUP(V582,ATS!$U:$W,3,FALSE),0)</f>
        <v>11</v>
      </c>
      <c r="M582" s="29">
        <f t="shared" ref="M582:M601" si="300">IF(L582=99999,"OPEN",IF(L582&gt;50,"50+",IF(L582&lt;=0,"0",L582)))</f>
        <v>11</v>
      </c>
      <c r="N582" s="61">
        <v>0</v>
      </c>
      <c r="O582" s="62">
        <f t="shared" ref="O582:O589" si="301">IF(N582&lt;&gt;0,N582,$P$5)</f>
        <v>0</v>
      </c>
      <c r="P582" s="63">
        <f>VLOOKUP($C582,Prices!$A$3:$R$1996,MATCH('2) Order Form'!P$8,Prices!$A$2:$R$2,0),FALSE)</f>
        <v>200</v>
      </c>
      <c r="Q582" s="64">
        <f>VLOOKUP($C582,Prices!$A$3:$R$1996,MATCH('2) Order Form'!Q$8,Prices!$A$2:$R$2,0),FALSE)</f>
        <v>399.95</v>
      </c>
      <c r="R582" s="65">
        <f t="shared" ref="R582:R601" si="302">I582*P582</f>
        <v>0</v>
      </c>
      <c r="S582" s="66">
        <f t="shared" ref="S582:S601" si="303">R582*O582</f>
        <v>0</v>
      </c>
      <c r="T582" s="64">
        <f t="shared" ref="T582:T601" si="304">R582-S582</f>
        <v>0</v>
      </c>
      <c r="U582" s="97"/>
      <c r="V582" s="28">
        <v>7048652788139</v>
      </c>
      <c r="W582" s="25"/>
      <c r="X582" s="94">
        <f t="shared" si="292"/>
        <v>0</v>
      </c>
      <c r="Y582" s="70">
        <f t="shared" ca="1" si="293"/>
        <v>0</v>
      </c>
      <c r="Z582" s="70">
        <f t="shared" ca="1" si="294"/>
        <v>128</v>
      </c>
      <c r="AA582" s="70">
        <f t="shared" ca="1" si="295"/>
        <v>1</v>
      </c>
      <c r="AB582" s="70">
        <f t="shared" ca="1" si="296"/>
        <v>1</v>
      </c>
      <c r="AC582" s="91" t="str">
        <f t="shared" si="297"/>
        <v xml:space="preserve">820090Lava Red </v>
      </c>
      <c r="AD582" s="91">
        <f t="shared" si="298"/>
        <v>820090</v>
      </c>
      <c r="AE582" s="71" t="str">
        <f>INDEX(ATS!$B:$V,MATCH('2) Order Form'!$V582,ATS!$U:$U,0),7)</f>
        <v>Active</v>
      </c>
    </row>
    <row r="583" spans="1:31" ht="16.5" customHeight="1">
      <c r="A583" s="5">
        <v>4</v>
      </c>
      <c r="B583" s="5" t="s">
        <v>79</v>
      </c>
      <c r="C583" s="4">
        <f>INDEX(ATS!$B:$V,MATCH('2) Order Form'!$V583,ATS!$U:$U,0),1)</f>
        <v>820090</v>
      </c>
      <c r="D583" s="5" t="str">
        <f>INDEX(ATS!$B:$V,MATCH('2) Order Form'!$V583,ATS!$U:$U,0),2)</f>
        <v>Crusader GTX Infinium Jacket M</v>
      </c>
      <c r="E583" s="16" t="str">
        <f>INDEX(ATS!$B:$V,MATCH('2) Order Form'!$V583,ATS!$U:$U,0),4)</f>
        <v>55505-M</v>
      </c>
      <c r="F583" s="16" t="str">
        <f>INDEX(ATS!$B:$V,MATCH('2) Order Form'!$V583,ATS!$U:$U,0),5)</f>
        <v xml:space="preserve">Lava Red </v>
      </c>
      <c r="G583" s="43" t="str">
        <f>INDEX(ATS!$B:$V,MATCH('2) Order Form'!$V583,ATS!$U:$U,0),6)</f>
        <v>M</v>
      </c>
      <c r="H583" s="43">
        <f>IFERROR(VLOOKUP(C583,EAN!$K:$O,5,FALSE),0)</f>
        <v>1</v>
      </c>
      <c r="I583" s="59">
        <v>0</v>
      </c>
      <c r="J583" s="60">
        <f>IFERROR(VLOOKUP(V583,ATS!$U:$V,2,FALSE),0)</f>
        <v>16</v>
      </c>
      <c r="K583" s="29">
        <f t="shared" si="299"/>
        <v>16</v>
      </c>
      <c r="L583" s="29">
        <f>IFERROR(VLOOKUP(V583,ATS!$U:$W,3,FALSE),0)</f>
        <v>16</v>
      </c>
      <c r="M583" s="29">
        <f t="shared" si="300"/>
        <v>16</v>
      </c>
      <c r="N583" s="61">
        <v>0</v>
      </c>
      <c r="O583" s="62">
        <f t="shared" si="301"/>
        <v>0</v>
      </c>
      <c r="P583" s="63">
        <f>VLOOKUP($C583,Prices!$A$3:$R$1996,MATCH('2) Order Form'!P$8,Prices!$A$2:$R$2,0),FALSE)</f>
        <v>200</v>
      </c>
      <c r="Q583" s="64">
        <f>VLOOKUP($C583,Prices!$A$3:$R$1996,MATCH('2) Order Form'!Q$8,Prices!$A$2:$R$2,0),FALSE)</f>
        <v>399.95</v>
      </c>
      <c r="R583" s="65">
        <f t="shared" si="302"/>
        <v>0</v>
      </c>
      <c r="S583" s="66">
        <f t="shared" si="303"/>
        <v>0</v>
      </c>
      <c r="T583" s="64">
        <f t="shared" si="304"/>
        <v>0</v>
      </c>
      <c r="U583" s="97"/>
      <c r="V583" s="28">
        <v>7048652788122</v>
      </c>
      <c r="W583" s="25"/>
      <c r="X583" s="94">
        <f t="shared" si="292"/>
        <v>0</v>
      </c>
      <c r="Y583" s="70">
        <f t="shared" ca="1" si="293"/>
        <v>0</v>
      </c>
      <c r="Z583" s="70">
        <f t="shared" ca="1" si="294"/>
        <v>128</v>
      </c>
      <c r="AA583" s="70">
        <f t="shared" ca="1" si="295"/>
        <v>0</v>
      </c>
      <c r="AB583" s="70">
        <f t="shared" ca="1" si="296"/>
        <v>0</v>
      </c>
      <c r="AC583" s="91" t="str">
        <f t="shared" si="297"/>
        <v xml:space="preserve">820090Lava Red </v>
      </c>
      <c r="AD583" s="91">
        <f t="shared" si="298"/>
        <v>820090</v>
      </c>
      <c r="AE583" s="71" t="str">
        <f>INDEX(ATS!$B:$V,MATCH('2) Order Form'!$V583,ATS!$U:$U,0),7)</f>
        <v>Active</v>
      </c>
    </row>
    <row r="584" spans="1:31" ht="16.5" customHeight="1">
      <c r="A584" s="5">
        <v>4</v>
      </c>
      <c r="B584" s="5" t="s">
        <v>79</v>
      </c>
      <c r="C584" s="4">
        <f>INDEX(ATS!$B:$V,MATCH('2) Order Form'!$V584,ATS!$U:$U,0),1)</f>
        <v>820090</v>
      </c>
      <c r="D584" s="5" t="str">
        <f>INDEX(ATS!$B:$V,MATCH('2) Order Form'!$V584,ATS!$U:$U,0),2)</f>
        <v>Crusader GTX Infinium Jacket M</v>
      </c>
      <c r="E584" s="16" t="str">
        <f>INDEX(ATS!$B:$V,MATCH('2) Order Form'!$V584,ATS!$U:$U,0),4)</f>
        <v>55505-L</v>
      </c>
      <c r="F584" s="16" t="str">
        <f>INDEX(ATS!$B:$V,MATCH('2) Order Form'!$V584,ATS!$U:$U,0),5)</f>
        <v xml:space="preserve">Lava Red </v>
      </c>
      <c r="G584" s="43" t="str">
        <f>INDEX(ATS!$B:$V,MATCH('2) Order Form'!$V584,ATS!$U:$U,0),6)</f>
        <v>L</v>
      </c>
      <c r="H584" s="43">
        <f>IFERROR(VLOOKUP(C584,EAN!$K:$O,5,FALSE),0)</f>
        <v>1</v>
      </c>
      <c r="I584" s="59">
        <v>0</v>
      </c>
      <c r="J584" s="60">
        <f>IFERROR(VLOOKUP(V584,ATS!$U:$V,2,FALSE),0)</f>
        <v>33</v>
      </c>
      <c r="K584" s="29">
        <f t="shared" si="299"/>
        <v>33</v>
      </c>
      <c r="L584" s="29">
        <f>IFERROR(VLOOKUP(V584,ATS!$U:$W,3,FALSE),0)</f>
        <v>33</v>
      </c>
      <c r="M584" s="29">
        <f t="shared" si="300"/>
        <v>33</v>
      </c>
      <c r="N584" s="61">
        <v>0</v>
      </c>
      <c r="O584" s="62">
        <f t="shared" si="301"/>
        <v>0</v>
      </c>
      <c r="P584" s="63">
        <f>VLOOKUP($C584,Prices!$A$3:$R$1996,MATCH('2) Order Form'!P$8,Prices!$A$2:$R$2,0),FALSE)</f>
        <v>200</v>
      </c>
      <c r="Q584" s="64">
        <f>VLOOKUP($C584,Prices!$A$3:$R$1996,MATCH('2) Order Form'!Q$8,Prices!$A$2:$R$2,0),FALSE)</f>
        <v>399.95</v>
      </c>
      <c r="R584" s="65">
        <f t="shared" si="302"/>
        <v>0</v>
      </c>
      <c r="S584" s="66">
        <f t="shared" si="303"/>
        <v>0</v>
      </c>
      <c r="T584" s="64">
        <f t="shared" si="304"/>
        <v>0</v>
      </c>
      <c r="U584" s="97"/>
      <c r="V584" s="28">
        <v>7048652788115</v>
      </c>
      <c r="W584" s="25"/>
      <c r="X584" s="94">
        <f t="shared" si="292"/>
        <v>0</v>
      </c>
      <c r="Y584" s="70">
        <f t="shared" ca="1" si="293"/>
        <v>0</v>
      </c>
      <c r="Z584" s="70">
        <f t="shared" ca="1" si="294"/>
        <v>128</v>
      </c>
      <c r="AA584" s="70">
        <f t="shared" ca="1" si="295"/>
        <v>0</v>
      </c>
      <c r="AB584" s="70">
        <f t="shared" ca="1" si="296"/>
        <v>0</v>
      </c>
      <c r="AC584" s="91" t="str">
        <f t="shared" si="297"/>
        <v xml:space="preserve">820090Lava Red </v>
      </c>
      <c r="AD584" s="91">
        <f t="shared" si="298"/>
        <v>820090</v>
      </c>
      <c r="AE584" s="71" t="str">
        <f>INDEX(ATS!$B:$V,MATCH('2) Order Form'!$V584,ATS!$U:$U,0),7)</f>
        <v>Active</v>
      </c>
    </row>
    <row r="585" spans="1:31" ht="16.5" customHeight="1">
      <c r="A585" s="5">
        <v>4</v>
      </c>
      <c r="B585" s="5" t="s">
        <v>79</v>
      </c>
      <c r="C585" s="4">
        <f>INDEX(ATS!$B:$V,MATCH('2) Order Form'!$V585,ATS!$U:$U,0),1)</f>
        <v>820090</v>
      </c>
      <c r="D585" s="5" t="str">
        <f>INDEX(ATS!$B:$V,MATCH('2) Order Form'!$V585,ATS!$U:$U,0),2)</f>
        <v>Crusader GTX Infinium Jacket M</v>
      </c>
      <c r="E585" s="16" t="str">
        <f>INDEX(ATS!$B:$V,MATCH('2) Order Form'!$V585,ATS!$U:$U,0),4)</f>
        <v>55505-XL</v>
      </c>
      <c r="F585" s="16" t="str">
        <f>INDEX(ATS!$B:$V,MATCH('2) Order Form'!$V585,ATS!$U:$U,0),5)</f>
        <v xml:space="preserve">Lava Red </v>
      </c>
      <c r="G585" s="43" t="str">
        <f>INDEX(ATS!$B:$V,MATCH('2) Order Form'!$V585,ATS!$U:$U,0),6)</f>
        <v>XL</v>
      </c>
      <c r="H585" s="43">
        <f>IFERROR(VLOOKUP(C585,EAN!$K:$O,5,FALSE),0)</f>
        <v>1</v>
      </c>
      <c r="I585" s="59">
        <v>0</v>
      </c>
      <c r="J585" s="60">
        <f>IFERROR(VLOOKUP(V585,ATS!$U:$V,2,FALSE),0)</f>
        <v>19</v>
      </c>
      <c r="K585" s="29">
        <f t="shared" si="299"/>
        <v>19</v>
      </c>
      <c r="L585" s="29">
        <f>IFERROR(VLOOKUP(V585,ATS!$U:$W,3,FALSE),0)</f>
        <v>19</v>
      </c>
      <c r="M585" s="29">
        <f t="shared" si="300"/>
        <v>19</v>
      </c>
      <c r="N585" s="61">
        <v>0</v>
      </c>
      <c r="O585" s="62">
        <f t="shared" si="301"/>
        <v>0</v>
      </c>
      <c r="P585" s="63">
        <f>VLOOKUP($C585,Prices!$A$3:$R$1996,MATCH('2) Order Form'!P$8,Prices!$A$2:$R$2,0),FALSE)</f>
        <v>200</v>
      </c>
      <c r="Q585" s="64">
        <f>VLOOKUP($C585,Prices!$A$3:$R$1996,MATCH('2) Order Form'!Q$8,Prices!$A$2:$R$2,0),FALSE)</f>
        <v>399.95</v>
      </c>
      <c r="R585" s="65">
        <f t="shared" si="302"/>
        <v>0</v>
      </c>
      <c r="S585" s="66">
        <f t="shared" si="303"/>
        <v>0</v>
      </c>
      <c r="T585" s="64">
        <f t="shared" si="304"/>
        <v>0</v>
      </c>
      <c r="U585" s="97"/>
      <c r="V585" s="28">
        <v>7048652788146</v>
      </c>
      <c r="W585" s="25"/>
      <c r="X585" s="94">
        <f t="shared" si="292"/>
        <v>0</v>
      </c>
      <c r="Y585" s="70">
        <f t="shared" ca="1" si="293"/>
        <v>0</v>
      </c>
      <c r="Z585" s="70">
        <f t="shared" ca="1" si="294"/>
        <v>128</v>
      </c>
      <c r="AA585" s="70">
        <f t="shared" ca="1" si="295"/>
        <v>0</v>
      </c>
      <c r="AB585" s="70">
        <f t="shared" ca="1" si="296"/>
        <v>0</v>
      </c>
      <c r="AC585" s="91" t="str">
        <f t="shared" si="297"/>
        <v xml:space="preserve">820090Lava Red </v>
      </c>
      <c r="AD585" s="91">
        <f t="shared" si="298"/>
        <v>820090</v>
      </c>
      <c r="AE585" s="71" t="str">
        <f>INDEX(ATS!$B:$V,MATCH('2) Order Form'!$V585,ATS!$U:$U,0),7)</f>
        <v>Active</v>
      </c>
    </row>
    <row r="586" spans="1:31" ht="16.5" customHeight="1">
      <c r="A586" s="5">
        <v>4</v>
      </c>
      <c r="B586" s="5" t="s">
        <v>79</v>
      </c>
      <c r="C586" s="4">
        <f>INDEX(ATS!$B:$V,MATCH('2) Order Form'!$V586,ATS!$U:$U,0),1)</f>
        <v>820090</v>
      </c>
      <c r="D586" s="5" t="str">
        <f>INDEX(ATS!$B:$V,MATCH('2) Order Form'!$V586,ATS!$U:$U,0),2)</f>
        <v>Crusader GTX Infinium Jacket M</v>
      </c>
      <c r="E586" s="16" t="str">
        <f>INDEX(ATS!$B:$V,MATCH('2) Order Form'!$V586,ATS!$U:$U,0),4)</f>
        <v>88200-S</v>
      </c>
      <c r="F586" s="16" t="str">
        <f>INDEX(ATS!$B:$V,MATCH('2) Order Form'!$V586,ATS!$U:$U,0),5)</f>
        <v xml:space="preserve">Fine Blue </v>
      </c>
      <c r="G586" s="43" t="str">
        <f>INDEX(ATS!$B:$V,MATCH('2) Order Form'!$V586,ATS!$U:$U,0),6)</f>
        <v>S</v>
      </c>
      <c r="H586" s="43">
        <f>IFERROR(VLOOKUP(C586,EAN!$K:$O,5,FALSE),0)</f>
        <v>1</v>
      </c>
      <c r="I586" s="59">
        <v>0</v>
      </c>
      <c r="J586" s="60">
        <f>IFERROR(VLOOKUP(V586,ATS!$U:$V,2,FALSE),0)</f>
        <v>32</v>
      </c>
      <c r="K586" s="29">
        <f t="shared" si="299"/>
        <v>32</v>
      </c>
      <c r="L586" s="29">
        <f>IFERROR(VLOOKUP(V586,ATS!$U:$W,3,FALSE),0)</f>
        <v>32</v>
      </c>
      <c r="M586" s="29">
        <f t="shared" si="300"/>
        <v>32</v>
      </c>
      <c r="N586" s="61">
        <v>0</v>
      </c>
      <c r="O586" s="62">
        <f t="shared" si="301"/>
        <v>0</v>
      </c>
      <c r="P586" s="63">
        <f>VLOOKUP($C586,Prices!$A$3:$R$1996,MATCH('2) Order Form'!P$8,Prices!$A$2:$R$2,0),FALSE)</f>
        <v>200</v>
      </c>
      <c r="Q586" s="64">
        <f>VLOOKUP($C586,Prices!$A$3:$R$1996,MATCH('2) Order Form'!Q$8,Prices!$A$2:$R$2,0),FALSE)</f>
        <v>399.95</v>
      </c>
      <c r="R586" s="65">
        <f t="shared" si="302"/>
        <v>0</v>
      </c>
      <c r="S586" s="66">
        <f t="shared" si="303"/>
        <v>0</v>
      </c>
      <c r="T586" s="64">
        <f t="shared" si="304"/>
        <v>0</v>
      </c>
      <c r="U586" s="97"/>
      <c r="V586" s="28">
        <v>7048652809650</v>
      </c>
      <c r="W586" s="25"/>
      <c r="X586" s="94">
        <f t="shared" si="292"/>
        <v>0</v>
      </c>
      <c r="Y586" s="70">
        <f t="shared" ca="1" si="293"/>
        <v>0</v>
      </c>
      <c r="Z586" s="70">
        <f t="shared" ca="1" si="294"/>
        <v>128</v>
      </c>
      <c r="AA586" s="70">
        <f t="shared" ca="1" si="295"/>
        <v>0</v>
      </c>
      <c r="AB586" s="70">
        <f t="shared" ca="1" si="296"/>
        <v>1</v>
      </c>
      <c r="AC586" s="91" t="str">
        <f t="shared" si="297"/>
        <v xml:space="preserve">820090Fine Blue </v>
      </c>
      <c r="AD586" s="91">
        <f t="shared" si="298"/>
        <v>820090</v>
      </c>
      <c r="AE586" s="71" t="str">
        <f>INDEX(ATS!$B:$V,MATCH('2) Order Form'!$V586,ATS!$U:$U,0),7)</f>
        <v>Active</v>
      </c>
    </row>
    <row r="587" spans="1:31" ht="16.5" customHeight="1">
      <c r="A587" s="5">
        <v>4</v>
      </c>
      <c r="B587" s="5" t="s">
        <v>79</v>
      </c>
      <c r="C587" s="4">
        <f>INDEX(ATS!$B:$V,MATCH('2) Order Form'!$V587,ATS!$U:$U,0),1)</f>
        <v>820090</v>
      </c>
      <c r="D587" s="5" t="str">
        <f>INDEX(ATS!$B:$V,MATCH('2) Order Form'!$V587,ATS!$U:$U,0),2)</f>
        <v>Crusader GTX Infinium Jacket M</v>
      </c>
      <c r="E587" s="16" t="str">
        <f>INDEX(ATS!$B:$V,MATCH('2) Order Form'!$V587,ATS!$U:$U,0),4)</f>
        <v>88200-M</v>
      </c>
      <c r="F587" s="16" t="str">
        <f>INDEX(ATS!$B:$V,MATCH('2) Order Form'!$V587,ATS!$U:$U,0),5)</f>
        <v xml:space="preserve">Fine Blue </v>
      </c>
      <c r="G587" s="43" t="str">
        <f>INDEX(ATS!$B:$V,MATCH('2) Order Form'!$V587,ATS!$U:$U,0),6)</f>
        <v>M</v>
      </c>
      <c r="H587" s="43">
        <f>IFERROR(VLOOKUP(C587,EAN!$K:$O,5,FALSE),0)</f>
        <v>1</v>
      </c>
      <c r="I587" s="59">
        <v>0</v>
      </c>
      <c r="J587" s="60">
        <f>IFERROR(VLOOKUP(V587,ATS!$U:$V,2,FALSE),0)</f>
        <v>70</v>
      </c>
      <c r="K587" s="29" t="str">
        <f t="shared" si="299"/>
        <v>50+</v>
      </c>
      <c r="L587" s="29">
        <f>IFERROR(VLOOKUP(V587,ATS!$U:$W,3,FALSE),0)</f>
        <v>70</v>
      </c>
      <c r="M587" s="29" t="str">
        <f t="shared" si="300"/>
        <v>50+</v>
      </c>
      <c r="N587" s="61">
        <v>0</v>
      </c>
      <c r="O587" s="62">
        <f t="shared" si="301"/>
        <v>0</v>
      </c>
      <c r="P587" s="63">
        <f>VLOOKUP($C587,Prices!$A$3:$R$1996,MATCH('2) Order Form'!P$8,Prices!$A$2:$R$2,0),FALSE)</f>
        <v>200</v>
      </c>
      <c r="Q587" s="64">
        <f>VLOOKUP($C587,Prices!$A$3:$R$1996,MATCH('2) Order Form'!Q$8,Prices!$A$2:$R$2,0),FALSE)</f>
        <v>399.95</v>
      </c>
      <c r="R587" s="65">
        <f t="shared" si="302"/>
        <v>0</v>
      </c>
      <c r="S587" s="66">
        <f t="shared" si="303"/>
        <v>0</v>
      </c>
      <c r="T587" s="64">
        <f t="shared" si="304"/>
        <v>0</v>
      </c>
      <c r="U587" s="97"/>
      <c r="V587" s="28">
        <v>7048652809643</v>
      </c>
      <c r="W587" s="25"/>
      <c r="X587" s="94">
        <f t="shared" si="292"/>
        <v>0</v>
      </c>
      <c r="Y587" s="70">
        <f t="shared" ca="1" si="293"/>
        <v>0</v>
      </c>
      <c r="Z587" s="70">
        <f t="shared" ca="1" si="294"/>
        <v>128</v>
      </c>
      <c r="AA587" s="70">
        <f t="shared" ca="1" si="295"/>
        <v>0</v>
      </c>
      <c r="AB587" s="70">
        <f t="shared" ca="1" si="296"/>
        <v>0</v>
      </c>
      <c r="AC587" s="91" t="str">
        <f t="shared" si="297"/>
        <v xml:space="preserve">820090Fine Blue </v>
      </c>
      <c r="AD587" s="91">
        <f t="shared" si="298"/>
        <v>820090</v>
      </c>
      <c r="AE587" s="71" t="str">
        <f>INDEX(ATS!$B:$V,MATCH('2) Order Form'!$V587,ATS!$U:$U,0),7)</f>
        <v>Active</v>
      </c>
    </row>
    <row r="588" spans="1:31" ht="16.5" customHeight="1">
      <c r="A588" s="5">
        <v>4</v>
      </c>
      <c r="B588" s="5" t="s">
        <v>79</v>
      </c>
      <c r="C588" s="4">
        <f>INDEX(ATS!$B:$V,MATCH('2) Order Form'!$V588,ATS!$U:$U,0),1)</f>
        <v>820090</v>
      </c>
      <c r="D588" s="5" t="str">
        <f>INDEX(ATS!$B:$V,MATCH('2) Order Form'!$V588,ATS!$U:$U,0),2)</f>
        <v>Crusader GTX Infinium Jacket M</v>
      </c>
      <c r="E588" s="16" t="str">
        <f>INDEX(ATS!$B:$V,MATCH('2) Order Form'!$V588,ATS!$U:$U,0),4)</f>
        <v>88200-L</v>
      </c>
      <c r="F588" s="16" t="str">
        <f>INDEX(ATS!$B:$V,MATCH('2) Order Form'!$V588,ATS!$U:$U,0),5)</f>
        <v xml:space="preserve">Fine Blue </v>
      </c>
      <c r="G588" s="43" t="str">
        <f>INDEX(ATS!$B:$V,MATCH('2) Order Form'!$V588,ATS!$U:$U,0),6)</f>
        <v>L</v>
      </c>
      <c r="H588" s="43">
        <f>IFERROR(VLOOKUP(C588,EAN!$K:$O,5,FALSE),0)</f>
        <v>1</v>
      </c>
      <c r="I588" s="59">
        <v>0</v>
      </c>
      <c r="J588" s="60">
        <f>IFERROR(VLOOKUP(V588,ATS!$U:$V,2,FALSE),0)</f>
        <v>86</v>
      </c>
      <c r="K588" s="29" t="str">
        <f t="shared" si="299"/>
        <v>50+</v>
      </c>
      <c r="L588" s="29">
        <f>IFERROR(VLOOKUP(V588,ATS!$U:$W,3,FALSE),0)</f>
        <v>86</v>
      </c>
      <c r="M588" s="29" t="str">
        <f t="shared" si="300"/>
        <v>50+</v>
      </c>
      <c r="N588" s="61">
        <v>0</v>
      </c>
      <c r="O588" s="62">
        <f t="shared" si="301"/>
        <v>0</v>
      </c>
      <c r="P588" s="63">
        <f>VLOOKUP($C588,Prices!$A$3:$R$1996,MATCH('2) Order Form'!P$8,Prices!$A$2:$R$2,0),FALSE)</f>
        <v>200</v>
      </c>
      <c r="Q588" s="64">
        <f>VLOOKUP($C588,Prices!$A$3:$R$1996,MATCH('2) Order Form'!Q$8,Prices!$A$2:$R$2,0),FALSE)</f>
        <v>399.95</v>
      </c>
      <c r="R588" s="65">
        <f t="shared" si="302"/>
        <v>0</v>
      </c>
      <c r="S588" s="66">
        <f t="shared" si="303"/>
        <v>0</v>
      </c>
      <c r="T588" s="64">
        <f t="shared" si="304"/>
        <v>0</v>
      </c>
      <c r="U588" s="97"/>
      <c r="V588" s="28">
        <v>7048652809636</v>
      </c>
      <c r="W588" s="25"/>
      <c r="X588" s="94">
        <f t="shared" si="292"/>
        <v>0</v>
      </c>
      <c r="Y588" s="70">
        <f t="shared" ca="1" si="293"/>
        <v>0</v>
      </c>
      <c r="Z588" s="70">
        <f t="shared" ca="1" si="294"/>
        <v>128</v>
      </c>
      <c r="AA588" s="70">
        <f t="shared" ca="1" si="295"/>
        <v>0</v>
      </c>
      <c r="AB588" s="70">
        <f t="shared" ca="1" si="296"/>
        <v>0</v>
      </c>
      <c r="AC588" s="91" t="str">
        <f t="shared" si="297"/>
        <v xml:space="preserve">820090Fine Blue </v>
      </c>
      <c r="AD588" s="91">
        <f t="shared" si="298"/>
        <v>820090</v>
      </c>
      <c r="AE588" s="71" t="str">
        <f>INDEX(ATS!$B:$V,MATCH('2) Order Form'!$V588,ATS!$U:$U,0),7)</f>
        <v>Active</v>
      </c>
    </row>
    <row r="589" spans="1:31" ht="16.5" customHeight="1">
      <c r="A589" s="5">
        <v>4</v>
      </c>
      <c r="B589" s="5" t="s">
        <v>79</v>
      </c>
      <c r="C589" s="4">
        <f>INDEX(ATS!$B:$V,MATCH('2) Order Form'!$V589,ATS!$U:$U,0),1)</f>
        <v>820090</v>
      </c>
      <c r="D589" s="5" t="str">
        <f>INDEX(ATS!$B:$V,MATCH('2) Order Form'!$V589,ATS!$U:$U,0),2)</f>
        <v>Crusader GTX Infinium Jacket M</v>
      </c>
      <c r="E589" s="16" t="str">
        <f>INDEX(ATS!$B:$V,MATCH('2) Order Form'!$V589,ATS!$U:$U,0),4)</f>
        <v>88200-XL</v>
      </c>
      <c r="F589" s="16" t="str">
        <f>INDEX(ATS!$B:$V,MATCH('2) Order Form'!$V589,ATS!$U:$U,0),5)</f>
        <v xml:space="preserve">Fine Blue </v>
      </c>
      <c r="G589" s="43" t="str">
        <f>INDEX(ATS!$B:$V,MATCH('2) Order Form'!$V589,ATS!$U:$U,0),6)</f>
        <v>XL</v>
      </c>
      <c r="H589" s="43">
        <f>IFERROR(VLOOKUP(C589,EAN!$K:$O,5,FALSE),0)</f>
        <v>1</v>
      </c>
      <c r="I589" s="59">
        <v>0</v>
      </c>
      <c r="J589" s="60">
        <f>IFERROR(VLOOKUP(V589,ATS!$U:$V,2,FALSE),0)</f>
        <v>48</v>
      </c>
      <c r="K589" s="29">
        <f t="shared" si="299"/>
        <v>48</v>
      </c>
      <c r="L589" s="29">
        <f>IFERROR(VLOOKUP(V589,ATS!$U:$W,3,FALSE),0)</f>
        <v>48</v>
      </c>
      <c r="M589" s="29">
        <f t="shared" si="300"/>
        <v>48</v>
      </c>
      <c r="N589" s="61">
        <v>0</v>
      </c>
      <c r="O589" s="62">
        <f t="shared" si="301"/>
        <v>0</v>
      </c>
      <c r="P589" s="63">
        <f>VLOOKUP($C589,Prices!$A$3:$R$1996,MATCH('2) Order Form'!P$8,Prices!$A$2:$R$2,0),FALSE)</f>
        <v>200</v>
      </c>
      <c r="Q589" s="64">
        <f>VLOOKUP($C589,Prices!$A$3:$R$1996,MATCH('2) Order Form'!Q$8,Prices!$A$2:$R$2,0),FALSE)</f>
        <v>399.95</v>
      </c>
      <c r="R589" s="65">
        <f t="shared" si="302"/>
        <v>0</v>
      </c>
      <c r="S589" s="66">
        <f t="shared" si="303"/>
        <v>0</v>
      </c>
      <c r="T589" s="64">
        <f t="shared" si="304"/>
        <v>0</v>
      </c>
      <c r="U589" s="97"/>
      <c r="V589" s="28">
        <v>7048652809667</v>
      </c>
      <c r="W589" s="25"/>
      <c r="X589" s="94">
        <f t="shared" si="292"/>
        <v>0</v>
      </c>
      <c r="Y589" s="70">
        <f t="shared" ca="1" si="293"/>
        <v>0</v>
      </c>
      <c r="Z589" s="70">
        <f t="shared" ca="1" si="294"/>
        <v>128</v>
      </c>
      <c r="AA589" s="70">
        <f t="shared" ca="1" si="295"/>
        <v>0</v>
      </c>
      <c r="AB589" s="70">
        <f t="shared" ca="1" si="296"/>
        <v>0</v>
      </c>
      <c r="AC589" s="91" t="str">
        <f t="shared" si="297"/>
        <v xml:space="preserve">820090Fine Blue </v>
      </c>
      <c r="AD589" s="91">
        <f t="shared" si="298"/>
        <v>820090</v>
      </c>
      <c r="AE589" s="71" t="str">
        <f>INDEX(ATS!$B:$V,MATCH('2) Order Form'!$V589,ATS!$U:$U,0),7)</f>
        <v>Active</v>
      </c>
    </row>
    <row r="590" spans="1:31" ht="16.5" customHeight="1">
      <c r="A590" s="5">
        <v>4</v>
      </c>
      <c r="B590" s="5" t="s">
        <v>79</v>
      </c>
      <c r="C590" s="4">
        <f>INDEX(ATS!$B:$V,MATCH('2) Order Form'!$V590,ATS!$U:$U,0),1)</f>
        <v>820090</v>
      </c>
      <c r="D590" s="5" t="str">
        <f>INDEX(ATS!$B:$V,MATCH('2) Order Form'!$V590,ATS!$U:$U,0),2)</f>
        <v>Crusader GTX Infinium Jacket M</v>
      </c>
      <c r="E590" s="16" t="str">
        <f>INDEX(ATS!$B:$V,MATCH('2) Order Form'!$V590,ATS!$U:$U,0),4)</f>
        <v>BLACK-S</v>
      </c>
      <c r="F590" s="16" t="str">
        <f>INDEX(ATS!$B:$V,MATCH('2) Order Form'!$V590,ATS!$U:$U,0),5)</f>
        <v>Black</v>
      </c>
      <c r="G590" s="43" t="str">
        <f>INDEX(ATS!$B:$V,MATCH('2) Order Form'!$V590,ATS!$U:$U,0),6)</f>
        <v>S</v>
      </c>
      <c r="H590" s="43">
        <f>IFERROR(VLOOKUP(C590,EAN!$K:$O,5,FALSE),0)</f>
        <v>1</v>
      </c>
      <c r="I590" s="59">
        <v>0</v>
      </c>
      <c r="J590" s="60">
        <f>IFERROR(VLOOKUP(V590,ATS!$U:$V,2,FALSE),0)</f>
        <v>9</v>
      </c>
      <c r="K590" s="29">
        <f t="shared" si="299"/>
        <v>9</v>
      </c>
      <c r="L590" s="29">
        <f>IFERROR(VLOOKUP(V590,ATS!$U:$W,3,FALSE),0)</f>
        <v>9</v>
      </c>
      <c r="M590" s="29">
        <f t="shared" si="300"/>
        <v>9</v>
      </c>
      <c r="N590" s="61">
        <v>0</v>
      </c>
      <c r="O590" s="62">
        <f t="shared" ref="O590:O593" si="305">IF(N590&lt;&gt;0,N590,$P$5)</f>
        <v>0</v>
      </c>
      <c r="P590" s="63">
        <f>VLOOKUP($C590,Prices!$A$3:$R$1996,MATCH('2) Order Form'!P$8,Prices!$A$2:$R$2,0),FALSE)</f>
        <v>200</v>
      </c>
      <c r="Q590" s="64">
        <f>VLOOKUP($C590,Prices!$A$3:$R$1996,MATCH('2) Order Form'!Q$8,Prices!$A$2:$R$2,0),FALSE)</f>
        <v>399.95</v>
      </c>
      <c r="R590" s="65">
        <f t="shared" si="302"/>
        <v>0</v>
      </c>
      <c r="S590" s="66">
        <f t="shared" si="303"/>
        <v>0</v>
      </c>
      <c r="T590" s="64">
        <f t="shared" si="304"/>
        <v>0</v>
      </c>
      <c r="U590" s="97"/>
      <c r="V590" s="28">
        <v>7048652459862</v>
      </c>
      <c r="W590" s="25"/>
      <c r="X590" s="94">
        <f t="shared" si="292"/>
        <v>0</v>
      </c>
      <c r="Y590" s="70">
        <f t="shared" ca="1" si="293"/>
        <v>0</v>
      </c>
      <c r="Z590" s="70">
        <f t="shared" ca="1" si="294"/>
        <v>128</v>
      </c>
      <c r="AA590" s="70">
        <f t="shared" ca="1" si="295"/>
        <v>0</v>
      </c>
      <c r="AB590" s="70">
        <f t="shared" ca="1" si="296"/>
        <v>1</v>
      </c>
      <c r="AC590" s="91" t="str">
        <f t="shared" si="297"/>
        <v>820090Black</v>
      </c>
      <c r="AD590" s="91">
        <f t="shared" si="298"/>
        <v>820090</v>
      </c>
      <c r="AE590" s="71" t="str">
        <f>INDEX(ATS!$B:$V,MATCH('2) Order Form'!$V590,ATS!$U:$U,0),7)</f>
        <v>Active</v>
      </c>
    </row>
    <row r="591" spans="1:31" ht="16.5" customHeight="1">
      <c r="A591" s="5">
        <v>4</v>
      </c>
      <c r="B591" s="5" t="s">
        <v>79</v>
      </c>
      <c r="C591" s="4">
        <f>INDEX(ATS!$B:$V,MATCH('2) Order Form'!$V591,ATS!$U:$U,0),1)</f>
        <v>820090</v>
      </c>
      <c r="D591" s="5" t="str">
        <f>INDEX(ATS!$B:$V,MATCH('2) Order Form'!$V591,ATS!$U:$U,0),2)</f>
        <v>Crusader GTX Infinium Jacket M</v>
      </c>
      <c r="E591" s="16" t="str">
        <f>INDEX(ATS!$B:$V,MATCH('2) Order Form'!$V591,ATS!$U:$U,0),4)</f>
        <v>BLACK-M</v>
      </c>
      <c r="F591" s="16" t="str">
        <f>INDEX(ATS!$B:$V,MATCH('2) Order Form'!$V591,ATS!$U:$U,0),5)</f>
        <v>Black</v>
      </c>
      <c r="G591" s="43" t="str">
        <f>INDEX(ATS!$B:$V,MATCH('2) Order Form'!$V591,ATS!$U:$U,0),6)</f>
        <v>M</v>
      </c>
      <c r="H591" s="43">
        <f>IFERROR(VLOOKUP(C591,EAN!$K:$O,5,FALSE),0)</f>
        <v>1</v>
      </c>
      <c r="I591" s="59">
        <v>0</v>
      </c>
      <c r="J591" s="60">
        <f>IFERROR(VLOOKUP(V591,ATS!$U:$V,2,FALSE),0)</f>
        <v>0</v>
      </c>
      <c r="K591" s="29" t="str">
        <f t="shared" si="299"/>
        <v>0</v>
      </c>
      <c r="L591" s="29">
        <f>IFERROR(VLOOKUP(V591,ATS!$U:$W,3,FALSE),0)</f>
        <v>0</v>
      </c>
      <c r="M591" s="29" t="str">
        <f t="shared" si="300"/>
        <v>0</v>
      </c>
      <c r="N591" s="61">
        <v>0</v>
      </c>
      <c r="O591" s="62">
        <f t="shared" si="305"/>
        <v>0</v>
      </c>
      <c r="P591" s="63">
        <f>VLOOKUP($C591,Prices!$A$3:$R$1996,MATCH('2) Order Form'!P$8,Prices!$A$2:$R$2,0),FALSE)</f>
        <v>200</v>
      </c>
      <c r="Q591" s="64">
        <f>VLOOKUP($C591,Prices!$A$3:$R$1996,MATCH('2) Order Form'!Q$8,Prices!$A$2:$R$2,0),FALSE)</f>
        <v>399.95</v>
      </c>
      <c r="R591" s="65">
        <f t="shared" si="302"/>
        <v>0</v>
      </c>
      <c r="S591" s="66">
        <f t="shared" si="303"/>
        <v>0</v>
      </c>
      <c r="T591" s="64">
        <f t="shared" si="304"/>
        <v>0</v>
      </c>
      <c r="U591" s="97"/>
      <c r="V591" s="28">
        <v>7048652459855</v>
      </c>
      <c r="W591" s="25"/>
      <c r="X591" s="94">
        <f t="shared" si="292"/>
        <v>0</v>
      </c>
      <c r="Y591" s="70">
        <f t="shared" ca="1" si="293"/>
        <v>0</v>
      </c>
      <c r="Z591" s="70">
        <f t="shared" ca="1" si="294"/>
        <v>128</v>
      </c>
      <c r="AA591" s="70">
        <f t="shared" ca="1" si="295"/>
        <v>0</v>
      </c>
      <c r="AB591" s="70">
        <f t="shared" ca="1" si="296"/>
        <v>0</v>
      </c>
      <c r="AC591" s="91" t="str">
        <f t="shared" si="297"/>
        <v>820090Black</v>
      </c>
      <c r="AD591" s="91">
        <f t="shared" si="298"/>
        <v>820090</v>
      </c>
      <c r="AE591" s="71" t="str">
        <f>INDEX(ATS!$B:$V,MATCH('2) Order Form'!$V591,ATS!$U:$U,0),7)</f>
        <v>Active</v>
      </c>
    </row>
    <row r="592" spans="1:31" ht="16.5" customHeight="1">
      <c r="A592" s="5">
        <v>4</v>
      </c>
      <c r="B592" s="5" t="s">
        <v>79</v>
      </c>
      <c r="C592" s="4">
        <f>INDEX(ATS!$B:$V,MATCH('2) Order Form'!$V592,ATS!$U:$U,0),1)</f>
        <v>820090</v>
      </c>
      <c r="D592" s="5" t="str">
        <f>INDEX(ATS!$B:$V,MATCH('2) Order Form'!$V592,ATS!$U:$U,0),2)</f>
        <v>Crusader GTX Infinium Jacket M</v>
      </c>
      <c r="E592" s="16" t="str">
        <f>INDEX(ATS!$B:$V,MATCH('2) Order Form'!$V592,ATS!$U:$U,0),4)</f>
        <v>BLACK-L</v>
      </c>
      <c r="F592" s="16" t="str">
        <f>INDEX(ATS!$B:$V,MATCH('2) Order Form'!$V592,ATS!$U:$U,0),5)</f>
        <v>Black</v>
      </c>
      <c r="G592" s="43" t="str">
        <f>INDEX(ATS!$B:$V,MATCH('2) Order Form'!$V592,ATS!$U:$U,0),6)</f>
        <v>L</v>
      </c>
      <c r="H592" s="43">
        <f>IFERROR(VLOOKUP(C592,EAN!$K:$O,5,FALSE),0)</f>
        <v>1</v>
      </c>
      <c r="I592" s="59">
        <v>0</v>
      </c>
      <c r="J592" s="60">
        <f>IFERROR(VLOOKUP(V592,ATS!$U:$V,2,FALSE),0)</f>
        <v>35</v>
      </c>
      <c r="K592" s="29">
        <f t="shared" si="299"/>
        <v>35</v>
      </c>
      <c r="L592" s="29">
        <f>IFERROR(VLOOKUP(V592,ATS!$U:$W,3,FALSE),0)</f>
        <v>35</v>
      </c>
      <c r="M592" s="29">
        <f t="shared" si="300"/>
        <v>35</v>
      </c>
      <c r="N592" s="61">
        <v>0</v>
      </c>
      <c r="O592" s="62">
        <f t="shared" si="305"/>
        <v>0</v>
      </c>
      <c r="P592" s="63">
        <f>VLOOKUP($C592,Prices!$A$3:$R$1996,MATCH('2) Order Form'!P$8,Prices!$A$2:$R$2,0),FALSE)</f>
        <v>200</v>
      </c>
      <c r="Q592" s="64">
        <f>VLOOKUP($C592,Prices!$A$3:$R$1996,MATCH('2) Order Form'!Q$8,Prices!$A$2:$R$2,0),FALSE)</f>
        <v>399.95</v>
      </c>
      <c r="R592" s="65">
        <f t="shared" si="302"/>
        <v>0</v>
      </c>
      <c r="S592" s="66">
        <f t="shared" si="303"/>
        <v>0</v>
      </c>
      <c r="T592" s="64">
        <f t="shared" si="304"/>
        <v>0</v>
      </c>
      <c r="U592" s="97"/>
      <c r="V592" s="28">
        <v>7048652459848</v>
      </c>
      <c r="W592" s="25"/>
      <c r="X592" s="94">
        <f t="shared" si="292"/>
        <v>0</v>
      </c>
      <c r="Y592" s="70">
        <f t="shared" ca="1" si="293"/>
        <v>0</v>
      </c>
      <c r="Z592" s="70">
        <f t="shared" ca="1" si="294"/>
        <v>128</v>
      </c>
      <c r="AA592" s="70">
        <f t="shared" ca="1" si="295"/>
        <v>0</v>
      </c>
      <c r="AB592" s="70">
        <f t="shared" ca="1" si="296"/>
        <v>0</v>
      </c>
      <c r="AC592" s="91" t="str">
        <f t="shared" si="297"/>
        <v>820090Black</v>
      </c>
      <c r="AD592" s="91">
        <f t="shared" si="298"/>
        <v>820090</v>
      </c>
      <c r="AE592" s="71" t="str">
        <f>INDEX(ATS!$B:$V,MATCH('2) Order Form'!$V592,ATS!$U:$U,0),7)</f>
        <v>Active</v>
      </c>
    </row>
    <row r="593" spans="1:31" ht="16.5" customHeight="1">
      <c r="A593" s="5">
        <v>4</v>
      </c>
      <c r="B593" s="5" t="s">
        <v>79</v>
      </c>
      <c r="C593" s="4">
        <f>INDEX(ATS!$B:$V,MATCH('2) Order Form'!$V593,ATS!$U:$U,0),1)</f>
        <v>820090</v>
      </c>
      <c r="D593" s="5" t="str">
        <f>INDEX(ATS!$B:$V,MATCH('2) Order Form'!$V593,ATS!$U:$U,0),2)</f>
        <v>Crusader GTX Infinium Jacket M</v>
      </c>
      <c r="E593" s="16" t="str">
        <f>INDEX(ATS!$B:$V,MATCH('2) Order Form'!$V593,ATS!$U:$U,0),4)</f>
        <v>BLACK-XL</v>
      </c>
      <c r="F593" s="16" t="str">
        <f>INDEX(ATS!$B:$V,MATCH('2) Order Form'!$V593,ATS!$U:$U,0),5)</f>
        <v>Black</v>
      </c>
      <c r="G593" s="43" t="str">
        <f>INDEX(ATS!$B:$V,MATCH('2) Order Form'!$V593,ATS!$U:$U,0),6)</f>
        <v>XL</v>
      </c>
      <c r="H593" s="43">
        <f>IFERROR(VLOOKUP(C593,EAN!$K:$O,5,FALSE),0)</f>
        <v>1</v>
      </c>
      <c r="I593" s="59">
        <v>0</v>
      </c>
      <c r="J593" s="60">
        <f>IFERROR(VLOOKUP(V593,ATS!$U:$V,2,FALSE),0)</f>
        <v>13</v>
      </c>
      <c r="K593" s="29">
        <f t="shared" si="299"/>
        <v>13</v>
      </c>
      <c r="L593" s="29">
        <f>IFERROR(VLOOKUP(V593,ATS!$U:$W,3,FALSE),0)</f>
        <v>13</v>
      </c>
      <c r="M593" s="29">
        <f t="shared" si="300"/>
        <v>13</v>
      </c>
      <c r="N593" s="61">
        <v>0</v>
      </c>
      <c r="O593" s="62">
        <f t="shared" si="305"/>
        <v>0</v>
      </c>
      <c r="P593" s="63">
        <f>VLOOKUP($C593,Prices!$A$3:$R$1996,MATCH('2) Order Form'!P$8,Prices!$A$2:$R$2,0),FALSE)</f>
        <v>200</v>
      </c>
      <c r="Q593" s="64">
        <f>VLOOKUP($C593,Prices!$A$3:$R$1996,MATCH('2) Order Form'!Q$8,Prices!$A$2:$R$2,0),FALSE)</f>
        <v>399.95</v>
      </c>
      <c r="R593" s="65">
        <f t="shared" si="302"/>
        <v>0</v>
      </c>
      <c r="S593" s="66">
        <f t="shared" si="303"/>
        <v>0</v>
      </c>
      <c r="T593" s="64">
        <f t="shared" si="304"/>
        <v>0</v>
      </c>
      <c r="U593" s="97"/>
      <c r="V593" s="28">
        <v>7048652459879</v>
      </c>
      <c r="W593" s="25"/>
      <c r="X593" s="94">
        <f t="shared" si="292"/>
        <v>0</v>
      </c>
      <c r="Y593" s="70">
        <f t="shared" ca="1" si="293"/>
        <v>0</v>
      </c>
      <c r="Z593" s="70">
        <f t="shared" ca="1" si="294"/>
        <v>128</v>
      </c>
      <c r="AA593" s="70">
        <f t="shared" ca="1" si="295"/>
        <v>0</v>
      </c>
      <c r="AB593" s="70">
        <f t="shared" ca="1" si="296"/>
        <v>0</v>
      </c>
      <c r="AC593" s="91" t="str">
        <f t="shared" si="297"/>
        <v>820090Black</v>
      </c>
      <c r="AD593" s="91">
        <f t="shared" si="298"/>
        <v>820090</v>
      </c>
      <c r="AE593" s="71" t="str">
        <f>INDEX(ATS!$B:$V,MATCH('2) Order Form'!$V593,ATS!$U:$U,0),7)</f>
        <v>Active</v>
      </c>
    </row>
    <row r="594" spans="1:31" ht="16.5" customHeight="1">
      <c r="A594" s="5">
        <v>4</v>
      </c>
      <c r="B594" s="5" t="s">
        <v>79</v>
      </c>
      <c r="C594" s="4">
        <f>INDEX(ATS!$B:$V,MATCH('2) Order Form'!$V594,ATS!$U:$U,0),1)</f>
        <v>820091</v>
      </c>
      <c r="D594" s="5" t="str">
        <f>INDEX(ATS!$B:$V,MATCH('2) Order Form'!$V594,ATS!$U:$U,0),2)</f>
        <v>Crusader GTX Infinium Pants M</v>
      </c>
      <c r="E594" s="16" t="str">
        <f>INDEX(ATS!$B:$V,MATCH('2) Order Form'!$V594,ATS!$U:$U,0),4)</f>
        <v>55505-S</v>
      </c>
      <c r="F594" s="16" t="str">
        <f>INDEX(ATS!$B:$V,MATCH('2) Order Form'!$V594,ATS!$U:$U,0),5)</f>
        <v xml:space="preserve">Lava Red </v>
      </c>
      <c r="G594" s="43" t="str">
        <f>INDEX(ATS!$B:$V,MATCH('2) Order Form'!$V594,ATS!$U:$U,0),6)</f>
        <v>S</v>
      </c>
      <c r="H594" s="43">
        <f>IFERROR(VLOOKUP(C594,EAN!$K:$O,5,FALSE),0)</f>
        <v>1</v>
      </c>
      <c r="I594" s="59">
        <v>0</v>
      </c>
      <c r="J594" s="60">
        <f>IFERROR(VLOOKUP(V594,ATS!$U:$V,2,FALSE),0)</f>
        <v>50</v>
      </c>
      <c r="K594" s="29">
        <f t="shared" si="299"/>
        <v>50</v>
      </c>
      <c r="L594" s="29">
        <f>IFERROR(VLOOKUP(V594,ATS!$U:$W,3,FALSE),0)</f>
        <v>50</v>
      </c>
      <c r="M594" s="29">
        <f t="shared" si="300"/>
        <v>50</v>
      </c>
      <c r="N594" s="61">
        <v>0</v>
      </c>
      <c r="O594" s="62">
        <f t="shared" ref="O594:O601" si="306">IF(N594&lt;&gt;0,N594,$P$5)</f>
        <v>0</v>
      </c>
      <c r="P594" s="63">
        <f>VLOOKUP($C594,Prices!$A$3:$R$1996,MATCH('2) Order Form'!P$8,Prices!$A$2:$R$2,0),FALSE)</f>
        <v>150</v>
      </c>
      <c r="Q594" s="64">
        <f>VLOOKUP($C594,Prices!$A$3:$R$1996,MATCH('2) Order Form'!Q$8,Prices!$A$2:$R$2,0),FALSE)</f>
        <v>299.95</v>
      </c>
      <c r="R594" s="65">
        <f t="shared" si="302"/>
        <v>0</v>
      </c>
      <c r="S594" s="66">
        <f t="shared" si="303"/>
        <v>0</v>
      </c>
      <c r="T594" s="64">
        <f t="shared" si="304"/>
        <v>0</v>
      </c>
      <c r="U594" s="97"/>
      <c r="V594" s="28">
        <v>7048652787972</v>
      </c>
      <c r="W594" s="25"/>
      <c r="X594" s="94">
        <f t="shared" si="292"/>
        <v>0</v>
      </c>
      <c r="Y594" s="70">
        <f t="shared" ca="1" si="293"/>
        <v>0</v>
      </c>
      <c r="Z594" s="70">
        <f t="shared" ca="1" si="294"/>
        <v>129</v>
      </c>
      <c r="AA594" s="70">
        <f t="shared" ca="1" si="295"/>
        <v>1</v>
      </c>
      <c r="AB594" s="70">
        <f t="shared" ca="1" si="296"/>
        <v>1</v>
      </c>
      <c r="AC594" s="91" t="str">
        <f t="shared" si="297"/>
        <v xml:space="preserve">820091Lava Red </v>
      </c>
      <c r="AD594" s="91">
        <f t="shared" si="298"/>
        <v>820091</v>
      </c>
      <c r="AE594" s="71" t="str">
        <f>INDEX(ATS!$B:$V,MATCH('2) Order Form'!$V594,ATS!$U:$U,0),7)</f>
        <v>Active</v>
      </c>
    </row>
    <row r="595" spans="1:31" ht="16.5" customHeight="1">
      <c r="A595" s="5">
        <v>4</v>
      </c>
      <c r="B595" s="5" t="s">
        <v>79</v>
      </c>
      <c r="C595" s="4">
        <f>INDEX(ATS!$B:$V,MATCH('2) Order Form'!$V595,ATS!$U:$U,0),1)</f>
        <v>820091</v>
      </c>
      <c r="D595" s="5" t="str">
        <f>INDEX(ATS!$B:$V,MATCH('2) Order Form'!$V595,ATS!$U:$U,0),2)</f>
        <v>Crusader GTX Infinium Pants M</v>
      </c>
      <c r="E595" s="16" t="str">
        <f>INDEX(ATS!$B:$V,MATCH('2) Order Form'!$V595,ATS!$U:$U,0),4)</f>
        <v>55505-M</v>
      </c>
      <c r="F595" s="16" t="str">
        <f>INDEX(ATS!$B:$V,MATCH('2) Order Form'!$V595,ATS!$U:$U,0),5)</f>
        <v xml:space="preserve">Lava Red </v>
      </c>
      <c r="G595" s="43" t="str">
        <f>INDEX(ATS!$B:$V,MATCH('2) Order Form'!$V595,ATS!$U:$U,0),6)</f>
        <v>M</v>
      </c>
      <c r="H595" s="43">
        <f>IFERROR(VLOOKUP(C595,EAN!$K:$O,5,FALSE),0)</f>
        <v>1</v>
      </c>
      <c r="I595" s="59">
        <v>0</v>
      </c>
      <c r="J595" s="60">
        <f>IFERROR(VLOOKUP(V595,ATS!$U:$V,2,FALSE),0)</f>
        <v>109</v>
      </c>
      <c r="K595" s="29" t="str">
        <f t="shared" si="299"/>
        <v>50+</v>
      </c>
      <c r="L595" s="29">
        <f>IFERROR(VLOOKUP(V595,ATS!$U:$W,3,FALSE),0)</f>
        <v>109</v>
      </c>
      <c r="M595" s="29" t="str">
        <f t="shared" si="300"/>
        <v>50+</v>
      </c>
      <c r="N595" s="61">
        <v>0</v>
      </c>
      <c r="O595" s="62">
        <f t="shared" si="306"/>
        <v>0</v>
      </c>
      <c r="P595" s="63">
        <f>VLOOKUP($C595,Prices!$A$3:$R$1996,MATCH('2) Order Form'!P$8,Prices!$A$2:$R$2,0),FALSE)</f>
        <v>150</v>
      </c>
      <c r="Q595" s="64">
        <f>VLOOKUP($C595,Prices!$A$3:$R$1996,MATCH('2) Order Form'!Q$8,Prices!$A$2:$R$2,0),FALSE)</f>
        <v>299.95</v>
      </c>
      <c r="R595" s="65">
        <f t="shared" si="302"/>
        <v>0</v>
      </c>
      <c r="S595" s="66">
        <f t="shared" si="303"/>
        <v>0</v>
      </c>
      <c r="T595" s="64">
        <f t="shared" si="304"/>
        <v>0</v>
      </c>
      <c r="U595" s="97"/>
      <c r="V595" s="28">
        <v>7048652787965</v>
      </c>
      <c r="W595" s="25"/>
      <c r="X595" s="94">
        <f t="shared" si="292"/>
        <v>0</v>
      </c>
      <c r="Y595" s="70">
        <f t="shared" ca="1" si="293"/>
        <v>0</v>
      </c>
      <c r="Z595" s="70">
        <f t="shared" ca="1" si="294"/>
        <v>129</v>
      </c>
      <c r="AA595" s="70">
        <f t="shared" ca="1" si="295"/>
        <v>0</v>
      </c>
      <c r="AB595" s="70">
        <f t="shared" ca="1" si="296"/>
        <v>0</v>
      </c>
      <c r="AC595" s="91" t="str">
        <f t="shared" si="297"/>
        <v xml:space="preserve">820091Lava Red </v>
      </c>
      <c r="AD595" s="91">
        <f t="shared" si="298"/>
        <v>820091</v>
      </c>
      <c r="AE595" s="71" t="str">
        <f>INDEX(ATS!$B:$V,MATCH('2) Order Form'!$V595,ATS!$U:$U,0),7)</f>
        <v>Active</v>
      </c>
    </row>
    <row r="596" spans="1:31" ht="16.5" customHeight="1">
      <c r="A596" s="5">
        <v>4</v>
      </c>
      <c r="B596" s="5" t="s">
        <v>79</v>
      </c>
      <c r="C596" s="4">
        <f>INDEX(ATS!$B:$V,MATCH('2) Order Form'!$V596,ATS!$U:$U,0),1)</f>
        <v>820091</v>
      </c>
      <c r="D596" s="5" t="str">
        <f>INDEX(ATS!$B:$V,MATCH('2) Order Form'!$V596,ATS!$U:$U,0),2)</f>
        <v>Crusader GTX Infinium Pants M</v>
      </c>
      <c r="E596" s="16" t="str">
        <f>INDEX(ATS!$B:$V,MATCH('2) Order Form'!$V596,ATS!$U:$U,0),4)</f>
        <v>55505-L</v>
      </c>
      <c r="F596" s="16" t="str">
        <f>INDEX(ATS!$B:$V,MATCH('2) Order Form'!$V596,ATS!$U:$U,0),5)</f>
        <v xml:space="preserve">Lava Red </v>
      </c>
      <c r="G596" s="43" t="str">
        <f>INDEX(ATS!$B:$V,MATCH('2) Order Form'!$V596,ATS!$U:$U,0),6)</f>
        <v>L</v>
      </c>
      <c r="H596" s="43">
        <f>IFERROR(VLOOKUP(C596,EAN!$K:$O,5,FALSE),0)</f>
        <v>1</v>
      </c>
      <c r="I596" s="59">
        <v>0</v>
      </c>
      <c r="J596" s="60">
        <f>IFERROR(VLOOKUP(V596,ATS!$U:$V,2,FALSE),0)</f>
        <v>130</v>
      </c>
      <c r="K596" s="29" t="str">
        <f t="shared" si="299"/>
        <v>50+</v>
      </c>
      <c r="L596" s="29">
        <f>IFERROR(VLOOKUP(V596,ATS!$U:$W,3,FALSE),0)</f>
        <v>130</v>
      </c>
      <c r="M596" s="29" t="str">
        <f t="shared" si="300"/>
        <v>50+</v>
      </c>
      <c r="N596" s="61">
        <v>0</v>
      </c>
      <c r="O596" s="62">
        <f t="shared" si="306"/>
        <v>0</v>
      </c>
      <c r="P596" s="63">
        <f>VLOOKUP($C596,Prices!$A$3:$R$1996,MATCH('2) Order Form'!P$8,Prices!$A$2:$R$2,0),FALSE)</f>
        <v>150</v>
      </c>
      <c r="Q596" s="64">
        <f>VLOOKUP($C596,Prices!$A$3:$R$1996,MATCH('2) Order Form'!Q$8,Prices!$A$2:$R$2,0),FALSE)</f>
        <v>299.95</v>
      </c>
      <c r="R596" s="65">
        <f t="shared" si="302"/>
        <v>0</v>
      </c>
      <c r="S596" s="66">
        <f t="shared" si="303"/>
        <v>0</v>
      </c>
      <c r="T596" s="64">
        <f t="shared" si="304"/>
        <v>0</v>
      </c>
      <c r="U596" s="97"/>
      <c r="V596" s="28">
        <v>7048652787958</v>
      </c>
      <c r="W596" s="25"/>
      <c r="X596" s="94">
        <f t="shared" si="292"/>
        <v>0</v>
      </c>
      <c r="Y596" s="70">
        <f t="shared" ca="1" si="293"/>
        <v>0</v>
      </c>
      <c r="Z596" s="70">
        <f t="shared" ca="1" si="294"/>
        <v>129</v>
      </c>
      <c r="AA596" s="70">
        <f t="shared" ca="1" si="295"/>
        <v>0</v>
      </c>
      <c r="AB596" s="70">
        <f t="shared" ca="1" si="296"/>
        <v>0</v>
      </c>
      <c r="AC596" s="91" t="str">
        <f t="shared" si="297"/>
        <v xml:space="preserve">820091Lava Red </v>
      </c>
      <c r="AD596" s="91">
        <f t="shared" si="298"/>
        <v>820091</v>
      </c>
      <c r="AE596" s="71" t="str">
        <f>INDEX(ATS!$B:$V,MATCH('2) Order Form'!$V596,ATS!$U:$U,0),7)</f>
        <v>Active</v>
      </c>
    </row>
    <row r="597" spans="1:31" ht="16.5" customHeight="1">
      <c r="A597" s="5">
        <v>4</v>
      </c>
      <c r="B597" s="5" t="s">
        <v>79</v>
      </c>
      <c r="C597" s="4">
        <f>INDEX(ATS!$B:$V,MATCH('2) Order Form'!$V597,ATS!$U:$U,0),1)</f>
        <v>820091</v>
      </c>
      <c r="D597" s="5" t="str">
        <f>INDEX(ATS!$B:$V,MATCH('2) Order Form'!$V597,ATS!$U:$U,0),2)</f>
        <v>Crusader GTX Infinium Pants M</v>
      </c>
      <c r="E597" s="16" t="str">
        <f>INDEX(ATS!$B:$V,MATCH('2) Order Form'!$V597,ATS!$U:$U,0),4)</f>
        <v>55505-XL</v>
      </c>
      <c r="F597" s="16" t="str">
        <f>INDEX(ATS!$B:$V,MATCH('2) Order Form'!$V597,ATS!$U:$U,0),5)</f>
        <v xml:space="preserve">Lava Red </v>
      </c>
      <c r="G597" s="43" t="str">
        <f>INDEX(ATS!$B:$V,MATCH('2) Order Form'!$V597,ATS!$U:$U,0),6)</f>
        <v>XL</v>
      </c>
      <c r="H597" s="43">
        <f>IFERROR(VLOOKUP(C597,EAN!$K:$O,5,FALSE),0)</f>
        <v>1</v>
      </c>
      <c r="I597" s="59">
        <v>0</v>
      </c>
      <c r="J597" s="60">
        <f>IFERROR(VLOOKUP(V597,ATS!$U:$V,2,FALSE),0)</f>
        <v>68</v>
      </c>
      <c r="K597" s="29" t="str">
        <f t="shared" si="299"/>
        <v>50+</v>
      </c>
      <c r="L597" s="29">
        <f>IFERROR(VLOOKUP(V597,ATS!$U:$W,3,FALSE),0)</f>
        <v>68</v>
      </c>
      <c r="M597" s="29" t="str">
        <f t="shared" si="300"/>
        <v>50+</v>
      </c>
      <c r="N597" s="61">
        <v>0</v>
      </c>
      <c r="O597" s="62">
        <f t="shared" si="306"/>
        <v>0</v>
      </c>
      <c r="P597" s="63">
        <f>VLOOKUP($C597,Prices!$A$3:$R$1996,MATCH('2) Order Form'!P$8,Prices!$A$2:$R$2,0),FALSE)</f>
        <v>150</v>
      </c>
      <c r="Q597" s="64">
        <f>VLOOKUP($C597,Prices!$A$3:$R$1996,MATCH('2) Order Form'!Q$8,Prices!$A$2:$R$2,0),FALSE)</f>
        <v>299.95</v>
      </c>
      <c r="R597" s="65">
        <f t="shared" si="302"/>
        <v>0</v>
      </c>
      <c r="S597" s="66">
        <f t="shared" si="303"/>
        <v>0</v>
      </c>
      <c r="T597" s="64">
        <f t="shared" si="304"/>
        <v>0</v>
      </c>
      <c r="U597" s="97"/>
      <c r="V597" s="28">
        <v>7048652787989</v>
      </c>
      <c r="W597" s="25"/>
      <c r="X597" s="94">
        <f t="shared" si="292"/>
        <v>0</v>
      </c>
      <c r="Y597" s="70">
        <f t="shared" ca="1" si="293"/>
        <v>0</v>
      </c>
      <c r="Z597" s="70">
        <f t="shared" ca="1" si="294"/>
        <v>129</v>
      </c>
      <c r="AA597" s="70">
        <f t="shared" ca="1" si="295"/>
        <v>0</v>
      </c>
      <c r="AB597" s="70">
        <f t="shared" ca="1" si="296"/>
        <v>0</v>
      </c>
      <c r="AC597" s="91" t="str">
        <f t="shared" si="297"/>
        <v xml:space="preserve">820091Lava Red </v>
      </c>
      <c r="AD597" s="91">
        <f t="shared" si="298"/>
        <v>820091</v>
      </c>
      <c r="AE597" s="71" t="str">
        <f>INDEX(ATS!$B:$V,MATCH('2) Order Form'!$V597,ATS!$U:$U,0),7)</f>
        <v>Active</v>
      </c>
    </row>
    <row r="598" spans="1:31" ht="16.5" customHeight="1">
      <c r="A598" s="5">
        <v>4</v>
      </c>
      <c r="B598" s="5" t="s">
        <v>79</v>
      </c>
      <c r="C598" s="4">
        <f>INDEX(ATS!$B:$V,MATCH('2) Order Form'!$V598,ATS!$U:$U,0),1)</f>
        <v>820091</v>
      </c>
      <c r="D598" s="5" t="str">
        <f>INDEX(ATS!$B:$V,MATCH('2) Order Form'!$V598,ATS!$U:$U,0),2)</f>
        <v>Crusader GTX Infinium Pants M</v>
      </c>
      <c r="E598" s="16" t="str">
        <f>INDEX(ATS!$B:$V,MATCH('2) Order Form'!$V598,ATS!$U:$U,0),4)</f>
        <v>BLACK-S</v>
      </c>
      <c r="F598" s="16" t="str">
        <f>INDEX(ATS!$B:$V,MATCH('2) Order Form'!$V598,ATS!$U:$U,0),5)</f>
        <v>Black</v>
      </c>
      <c r="G598" s="43" t="str">
        <f>INDEX(ATS!$B:$V,MATCH('2) Order Form'!$V598,ATS!$U:$U,0),6)</f>
        <v>S</v>
      </c>
      <c r="H598" s="43">
        <f>IFERROR(VLOOKUP(C598,EAN!$K:$O,5,FALSE),0)</f>
        <v>1</v>
      </c>
      <c r="I598" s="59">
        <v>0</v>
      </c>
      <c r="J598" s="60">
        <f>IFERROR(VLOOKUP(V598,ATS!$U:$V,2,FALSE),0)</f>
        <v>65</v>
      </c>
      <c r="K598" s="29" t="str">
        <f t="shared" si="299"/>
        <v>50+</v>
      </c>
      <c r="L598" s="29">
        <f>IFERROR(VLOOKUP(V598,ATS!$U:$W,3,FALSE),0)</f>
        <v>65</v>
      </c>
      <c r="M598" s="29" t="str">
        <f t="shared" si="300"/>
        <v>50+</v>
      </c>
      <c r="N598" s="61">
        <v>0</v>
      </c>
      <c r="O598" s="62">
        <f t="shared" si="306"/>
        <v>0</v>
      </c>
      <c r="P598" s="63">
        <f>VLOOKUP($C598,Prices!$A$3:$R$1996,MATCH('2) Order Form'!P$8,Prices!$A$2:$R$2,0),FALSE)</f>
        <v>150</v>
      </c>
      <c r="Q598" s="64">
        <f>VLOOKUP($C598,Prices!$A$3:$R$1996,MATCH('2) Order Form'!Q$8,Prices!$A$2:$R$2,0),FALSE)</f>
        <v>299.95</v>
      </c>
      <c r="R598" s="65">
        <f t="shared" si="302"/>
        <v>0</v>
      </c>
      <c r="S598" s="66">
        <f t="shared" si="303"/>
        <v>0</v>
      </c>
      <c r="T598" s="64">
        <f t="shared" si="304"/>
        <v>0</v>
      </c>
      <c r="U598" s="97"/>
      <c r="V598" s="28">
        <v>7048652459749</v>
      </c>
      <c r="W598" s="25"/>
      <c r="X598" s="94">
        <f t="shared" si="292"/>
        <v>0</v>
      </c>
      <c r="Y598" s="70">
        <f t="shared" ca="1" si="293"/>
        <v>0</v>
      </c>
      <c r="Z598" s="70">
        <f t="shared" ca="1" si="294"/>
        <v>129</v>
      </c>
      <c r="AA598" s="70">
        <f t="shared" ca="1" si="295"/>
        <v>0</v>
      </c>
      <c r="AB598" s="70">
        <f t="shared" ca="1" si="296"/>
        <v>1</v>
      </c>
      <c r="AC598" s="91" t="str">
        <f t="shared" si="297"/>
        <v>820091Black</v>
      </c>
      <c r="AD598" s="91">
        <f t="shared" si="298"/>
        <v>820091</v>
      </c>
      <c r="AE598" s="71" t="str">
        <f>INDEX(ATS!$B:$V,MATCH('2) Order Form'!$V598,ATS!$U:$U,0),7)</f>
        <v>Active</v>
      </c>
    </row>
    <row r="599" spans="1:31" ht="16.5" customHeight="1">
      <c r="A599" s="5">
        <v>4</v>
      </c>
      <c r="B599" s="5" t="s">
        <v>79</v>
      </c>
      <c r="C599" s="4">
        <f>INDEX(ATS!$B:$V,MATCH('2) Order Form'!$V599,ATS!$U:$U,0),1)</f>
        <v>820091</v>
      </c>
      <c r="D599" s="5" t="str">
        <f>INDEX(ATS!$B:$V,MATCH('2) Order Form'!$V599,ATS!$U:$U,0),2)</f>
        <v>Crusader GTX Infinium Pants M</v>
      </c>
      <c r="E599" s="16" t="str">
        <f>INDEX(ATS!$B:$V,MATCH('2) Order Form'!$V599,ATS!$U:$U,0),4)</f>
        <v>BLACK-M</v>
      </c>
      <c r="F599" s="16" t="str">
        <f>INDEX(ATS!$B:$V,MATCH('2) Order Form'!$V599,ATS!$U:$U,0),5)</f>
        <v>Black</v>
      </c>
      <c r="G599" s="43" t="str">
        <f>INDEX(ATS!$B:$V,MATCH('2) Order Form'!$V599,ATS!$U:$U,0),6)</f>
        <v>M</v>
      </c>
      <c r="H599" s="43">
        <f>IFERROR(VLOOKUP(C599,EAN!$K:$O,5,FALSE),0)</f>
        <v>1</v>
      </c>
      <c r="I599" s="59">
        <v>0</v>
      </c>
      <c r="J599" s="60">
        <f>IFERROR(VLOOKUP(V599,ATS!$U:$V,2,FALSE),0)</f>
        <v>57</v>
      </c>
      <c r="K599" s="29" t="str">
        <f t="shared" si="299"/>
        <v>50+</v>
      </c>
      <c r="L599" s="29">
        <f>IFERROR(VLOOKUP(V599,ATS!$U:$W,3,FALSE),0)</f>
        <v>57</v>
      </c>
      <c r="M599" s="29" t="str">
        <f t="shared" si="300"/>
        <v>50+</v>
      </c>
      <c r="N599" s="61">
        <v>0</v>
      </c>
      <c r="O599" s="62">
        <f t="shared" si="306"/>
        <v>0</v>
      </c>
      <c r="P599" s="63">
        <f>VLOOKUP($C599,Prices!$A$3:$R$1996,MATCH('2) Order Form'!P$8,Prices!$A$2:$R$2,0),FALSE)</f>
        <v>150</v>
      </c>
      <c r="Q599" s="64">
        <f>VLOOKUP($C599,Prices!$A$3:$R$1996,MATCH('2) Order Form'!Q$8,Prices!$A$2:$R$2,0),FALSE)</f>
        <v>299.95</v>
      </c>
      <c r="R599" s="65">
        <f t="shared" si="302"/>
        <v>0</v>
      </c>
      <c r="S599" s="66">
        <f t="shared" si="303"/>
        <v>0</v>
      </c>
      <c r="T599" s="64">
        <f t="shared" si="304"/>
        <v>0</v>
      </c>
      <c r="U599" s="97"/>
      <c r="V599" s="28">
        <v>7048652459732</v>
      </c>
      <c r="W599" s="25"/>
      <c r="X599" s="94">
        <f t="shared" si="292"/>
        <v>0</v>
      </c>
      <c r="Y599" s="70">
        <f t="shared" ca="1" si="293"/>
        <v>0</v>
      </c>
      <c r="Z599" s="70">
        <f t="shared" ca="1" si="294"/>
        <v>129</v>
      </c>
      <c r="AA599" s="70">
        <f t="shared" ca="1" si="295"/>
        <v>0</v>
      </c>
      <c r="AB599" s="70">
        <f t="shared" ca="1" si="296"/>
        <v>0</v>
      </c>
      <c r="AC599" s="91" t="str">
        <f t="shared" si="297"/>
        <v>820091Black</v>
      </c>
      <c r="AD599" s="91">
        <f t="shared" si="298"/>
        <v>820091</v>
      </c>
      <c r="AE599" s="71" t="str">
        <f>INDEX(ATS!$B:$V,MATCH('2) Order Form'!$V599,ATS!$U:$U,0),7)</f>
        <v>Active</v>
      </c>
    </row>
    <row r="600" spans="1:31" ht="16.5" customHeight="1">
      <c r="A600" s="5">
        <v>4</v>
      </c>
      <c r="B600" s="5" t="s">
        <v>79</v>
      </c>
      <c r="C600" s="4">
        <f>INDEX(ATS!$B:$V,MATCH('2) Order Form'!$V600,ATS!$U:$U,0),1)</f>
        <v>820091</v>
      </c>
      <c r="D600" s="5" t="str">
        <f>INDEX(ATS!$B:$V,MATCH('2) Order Form'!$V600,ATS!$U:$U,0),2)</f>
        <v>Crusader GTX Infinium Pants M</v>
      </c>
      <c r="E600" s="16" t="str">
        <f>INDEX(ATS!$B:$V,MATCH('2) Order Form'!$V600,ATS!$U:$U,0),4)</f>
        <v>BLACK-L</v>
      </c>
      <c r="F600" s="16" t="str">
        <f>INDEX(ATS!$B:$V,MATCH('2) Order Form'!$V600,ATS!$U:$U,0),5)</f>
        <v>Black</v>
      </c>
      <c r="G600" s="43" t="str">
        <f>INDEX(ATS!$B:$V,MATCH('2) Order Form'!$V600,ATS!$U:$U,0),6)</f>
        <v>L</v>
      </c>
      <c r="H600" s="43">
        <f>IFERROR(VLOOKUP(C600,EAN!$K:$O,5,FALSE),0)</f>
        <v>1</v>
      </c>
      <c r="I600" s="59">
        <v>0</v>
      </c>
      <c r="J600" s="60">
        <f>IFERROR(VLOOKUP(V600,ATS!$U:$V,2,FALSE),0)</f>
        <v>115</v>
      </c>
      <c r="K600" s="29" t="str">
        <f t="shared" si="299"/>
        <v>50+</v>
      </c>
      <c r="L600" s="29">
        <f>IFERROR(VLOOKUP(V600,ATS!$U:$W,3,FALSE),0)</f>
        <v>115</v>
      </c>
      <c r="M600" s="29" t="str">
        <f t="shared" si="300"/>
        <v>50+</v>
      </c>
      <c r="N600" s="61">
        <v>0</v>
      </c>
      <c r="O600" s="62">
        <f t="shared" si="306"/>
        <v>0</v>
      </c>
      <c r="P600" s="63">
        <f>VLOOKUP($C600,Prices!$A$3:$R$1996,MATCH('2) Order Form'!P$8,Prices!$A$2:$R$2,0),FALSE)</f>
        <v>150</v>
      </c>
      <c r="Q600" s="64">
        <f>VLOOKUP($C600,Prices!$A$3:$R$1996,MATCH('2) Order Form'!Q$8,Prices!$A$2:$R$2,0),FALSE)</f>
        <v>299.95</v>
      </c>
      <c r="R600" s="65">
        <f t="shared" si="302"/>
        <v>0</v>
      </c>
      <c r="S600" s="66">
        <f t="shared" si="303"/>
        <v>0</v>
      </c>
      <c r="T600" s="64">
        <f t="shared" si="304"/>
        <v>0</v>
      </c>
      <c r="U600" s="97"/>
      <c r="V600" s="28">
        <v>7048652459725</v>
      </c>
      <c r="W600" s="25"/>
      <c r="X600" s="94">
        <f t="shared" si="292"/>
        <v>0</v>
      </c>
      <c r="Y600" s="70">
        <f t="shared" ca="1" si="293"/>
        <v>0</v>
      </c>
      <c r="Z600" s="70">
        <f t="shared" ca="1" si="294"/>
        <v>129</v>
      </c>
      <c r="AA600" s="70">
        <f t="shared" ca="1" si="295"/>
        <v>0</v>
      </c>
      <c r="AB600" s="70">
        <f t="shared" ca="1" si="296"/>
        <v>0</v>
      </c>
      <c r="AC600" s="91" t="str">
        <f t="shared" si="297"/>
        <v>820091Black</v>
      </c>
      <c r="AD600" s="91">
        <f t="shared" si="298"/>
        <v>820091</v>
      </c>
      <c r="AE600" s="71" t="str">
        <f>INDEX(ATS!$B:$V,MATCH('2) Order Form'!$V600,ATS!$U:$U,0),7)</f>
        <v>Active</v>
      </c>
    </row>
    <row r="601" spans="1:31" ht="16.5" customHeight="1">
      <c r="A601" s="5">
        <v>4</v>
      </c>
      <c r="B601" s="5" t="s">
        <v>79</v>
      </c>
      <c r="C601" s="4">
        <f>INDEX(ATS!$B:$V,MATCH('2) Order Form'!$V601,ATS!$U:$U,0),1)</f>
        <v>820091</v>
      </c>
      <c r="D601" s="5" t="str">
        <f>INDEX(ATS!$B:$V,MATCH('2) Order Form'!$V601,ATS!$U:$U,0),2)</f>
        <v>Crusader GTX Infinium Pants M</v>
      </c>
      <c r="E601" s="16" t="str">
        <f>INDEX(ATS!$B:$V,MATCH('2) Order Form'!$V601,ATS!$U:$U,0),4)</f>
        <v>BLACK-XL</v>
      </c>
      <c r="F601" s="16" t="str">
        <f>INDEX(ATS!$B:$V,MATCH('2) Order Form'!$V601,ATS!$U:$U,0),5)</f>
        <v>Black</v>
      </c>
      <c r="G601" s="43" t="str">
        <f>INDEX(ATS!$B:$V,MATCH('2) Order Form'!$V601,ATS!$U:$U,0),6)</f>
        <v>XL</v>
      </c>
      <c r="H601" s="43">
        <f>IFERROR(VLOOKUP(C601,EAN!$K:$O,5,FALSE),0)</f>
        <v>1</v>
      </c>
      <c r="I601" s="59">
        <v>0</v>
      </c>
      <c r="J601" s="60">
        <f>IFERROR(VLOOKUP(V601,ATS!$U:$V,2,FALSE),0)</f>
        <v>68</v>
      </c>
      <c r="K601" s="29" t="str">
        <f t="shared" si="299"/>
        <v>50+</v>
      </c>
      <c r="L601" s="29">
        <f>IFERROR(VLOOKUP(V601,ATS!$U:$W,3,FALSE),0)</f>
        <v>68</v>
      </c>
      <c r="M601" s="29" t="str">
        <f t="shared" si="300"/>
        <v>50+</v>
      </c>
      <c r="N601" s="61">
        <v>0</v>
      </c>
      <c r="O601" s="62">
        <f t="shared" si="306"/>
        <v>0</v>
      </c>
      <c r="P601" s="63">
        <f>VLOOKUP($C601,Prices!$A$3:$R$1996,MATCH('2) Order Form'!P$8,Prices!$A$2:$R$2,0),FALSE)</f>
        <v>150</v>
      </c>
      <c r="Q601" s="64">
        <f>VLOOKUP($C601,Prices!$A$3:$R$1996,MATCH('2) Order Form'!Q$8,Prices!$A$2:$R$2,0),FALSE)</f>
        <v>299.95</v>
      </c>
      <c r="R601" s="65">
        <f t="shared" si="302"/>
        <v>0</v>
      </c>
      <c r="S601" s="66">
        <f t="shared" si="303"/>
        <v>0</v>
      </c>
      <c r="T601" s="64">
        <f t="shared" si="304"/>
        <v>0</v>
      </c>
      <c r="U601" s="97"/>
      <c r="V601" s="28">
        <v>7048652459756</v>
      </c>
      <c r="W601" s="25"/>
      <c r="X601" s="94">
        <f t="shared" si="292"/>
        <v>0</v>
      </c>
      <c r="Y601" s="70">
        <f t="shared" ca="1" si="293"/>
        <v>0</v>
      </c>
      <c r="Z601" s="70">
        <f t="shared" ca="1" si="294"/>
        <v>129</v>
      </c>
      <c r="AA601" s="70">
        <f t="shared" ca="1" si="295"/>
        <v>0</v>
      </c>
      <c r="AB601" s="70">
        <f t="shared" ca="1" si="296"/>
        <v>0</v>
      </c>
      <c r="AC601" s="91" t="str">
        <f t="shared" si="297"/>
        <v>820091Black</v>
      </c>
      <c r="AD601" s="91">
        <f t="shared" si="298"/>
        <v>820091</v>
      </c>
      <c r="AE601" s="71" t="str">
        <f>INDEX(ATS!$B:$V,MATCH('2) Order Form'!$V601,ATS!$U:$U,0),7)</f>
        <v>Active</v>
      </c>
    </row>
    <row r="602" spans="1:31" ht="16.5" customHeight="1">
      <c r="A602" s="5">
        <v>4</v>
      </c>
      <c r="B602" s="5" t="s">
        <v>79</v>
      </c>
      <c r="C602" s="5">
        <f>INDEX(ATS!$B:$V,MATCH('2) Order Form'!$V602,ATS!$U:$U,0),1)</f>
        <v>820429</v>
      </c>
      <c r="D602" s="5" t="str">
        <f>INDEX(ATS!$B:$V,MATCH('2) Order Form'!$V602,ATS!$U:$U,0),2)</f>
        <v>Supernaut GTX Infinium Jacket M</v>
      </c>
      <c r="E602" s="16" t="str">
        <f>INDEX(ATS!$B:$V,MATCH('2) Order Form'!$V602,ATS!$U:$U,0),4)</f>
        <v>55505-S</v>
      </c>
      <c r="F602" s="16" t="str">
        <f>INDEX(ATS!$B:$V,MATCH('2) Order Form'!$V602,ATS!$U:$U,0),5)</f>
        <v xml:space="preserve">Lava Red </v>
      </c>
      <c r="G602" s="43" t="str">
        <f>INDEX(ATS!$B:$V,MATCH('2) Order Form'!$V602,ATS!$U:$U,0),6)</f>
        <v>S</v>
      </c>
      <c r="H602" s="43">
        <f>IFERROR(VLOOKUP(C602,EAN!$K:$O,5,FALSE),0)</f>
        <v>1</v>
      </c>
      <c r="I602" s="59">
        <v>0</v>
      </c>
      <c r="J602" s="60">
        <f>IFERROR(VLOOKUP(V602,ATS!$U:$V,2,FALSE),0)</f>
        <v>29</v>
      </c>
      <c r="K602" s="29">
        <f t="shared" ref="K602:K603" si="307">IF(J602=99999,"OPEN",IF(J602&gt;50,"50+",IF(J602&lt;=0,"0",J602)))</f>
        <v>29</v>
      </c>
      <c r="L602" s="29">
        <f>IFERROR(VLOOKUP(V602,ATS!$U:$W,3,FALSE),0)</f>
        <v>29</v>
      </c>
      <c r="M602" s="29">
        <f t="shared" ref="M602:M603" si="308">IF(L602=99999,"OPEN",IF(L602&gt;50,"50+",IF(L602&lt;=0,"0",L602)))</f>
        <v>29</v>
      </c>
      <c r="N602" s="61">
        <v>0</v>
      </c>
      <c r="O602" s="62">
        <f t="shared" ref="O602" si="309">IF(N602&lt;&gt;0,N602,$P$5)</f>
        <v>0</v>
      </c>
      <c r="P602" s="63">
        <f>VLOOKUP($C602,Prices!$A$3:$R$1996,MATCH('2) Order Form'!P$8,Prices!$A$2:$R$2,0),FALSE)</f>
        <v>200</v>
      </c>
      <c r="Q602" s="64">
        <f>VLOOKUP($C602,Prices!$A$3:$R$1996,MATCH('2) Order Form'!Q$8,Prices!$A$2:$R$2,0),FALSE)</f>
        <v>399</v>
      </c>
      <c r="R602" s="65">
        <f t="shared" ref="R602" si="310">I602*P602</f>
        <v>0</v>
      </c>
      <c r="S602" s="66">
        <f t="shared" ref="S602" si="311">R602*O602</f>
        <v>0</v>
      </c>
      <c r="T602" s="64">
        <f t="shared" ref="T602" si="312">R602-S602</f>
        <v>0</v>
      </c>
      <c r="U602" s="97"/>
      <c r="V602" s="28">
        <v>7048652799227</v>
      </c>
      <c r="W602" s="116"/>
      <c r="X602" s="94">
        <f t="shared" si="292"/>
        <v>0</v>
      </c>
      <c r="Y602" s="70">
        <f t="shared" ca="1" si="293"/>
        <v>0</v>
      </c>
      <c r="Z602" s="70">
        <f t="shared" ca="1" si="294"/>
        <v>130</v>
      </c>
      <c r="AA602" s="70">
        <f t="shared" ca="1" si="295"/>
        <v>1</v>
      </c>
      <c r="AB602" s="70">
        <f t="shared" ca="1" si="296"/>
        <v>1</v>
      </c>
      <c r="AC602" s="91" t="str">
        <f t="shared" si="297"/>
        <v xml:space="preserve">820429Lava Red </v>
      </c>
      <c r="AD602" s="91">
        <f t="shared" si="298"/>
        <v>820429</v>
      </c>
      <c r="AE602" s="71" t="str">
        <f>INDEX(ATS!$B:$V,MATCH('2) Order Form'!$V602,ATS!$U:$U,0),7)</f>
        <v>Active</v>
      </c>
    </row>
    <row r="603" spans="1:31" ht="16.5" customHeight="1">
      <c r="A603" s="5">
        <v>4</v>
      </c>
      <c r="B603" s="5" t="s">
        <v>79</v>
      </c>
      <c r="C603" s="5">
        <f>INDEX(ATS!$B:$V,MATCH('2) Order Form'!$V603,ATS!$U:$U,0),1)</f>
        <v>820429</v>
      </c>
      <c r="D603" s="5" t="str">
        <f>INDEX(ATS!$B:$V,MATCH('2) Order Form'!$V603,ATS!$U:$U,0),2)</f>
        <v>Supernaut GTX Infinium Jacket M</v>
      </c>
      <c r="E603" s="16" t="str">
        <f>INDEX(ATS!$B:$V,MATCH('2) Order Form'!$V603,ATS!$U:$U,0),4)</f>
        <v>55505-M</v>
      </c>
      <c r="F603" s="16" t="str">
        <f>INDEX(ATS!$B:$V,MATCH('2) Order Form'!$V603,ATS!$U:$U,0),5)</f>
        <v xml:space="preserve">Lava Red </v>
      </c>
      <c r="G603" s="43" t="str">
        <f>INDEX(ATS!$B:$V,MATCH('2) Order Form'!$V603,ATS!$U:$U,0),6)</f>
        <v>M</v>
      </c>
      <c r="H603" s="43">
        <f>IFERROR(VLOOKUP(C603,EAN!$K:$O,5,FALSE),0)</f>
        <v>1</v>
      </c>
      <c r="I603" s="59">
        <v>0</v>
      </c>
      <c r="J603" s="60">
        <f>IFERROR(VLOOKUP(V603,ATS!$U:$V,2,FALSE),0)</f>
        <v>62</v>
      </c>
      <c r="K603" s="29" t="str">
        <f t="shared" si="307"/>
        <v>50+</v>
      </c>
      <c r="L603" s="29">
        <f>IFERROR(VLOOKUP(V603,ATS!$U:$W,3,FALSE),0)</f>
        <v>62</v>
      </c>
      <c r="M603" s="29" t="str">
        <f t="shared" si="308"/>
        <v>50+</v>
      </c>
      <c r="N603" s="61">
        <v>0</v>
      </c>
      <c r="O603" s="62">
        <f>IF(N603&lt;&gt;0,N603,$P$5)</f>
        <v>0</v>
      </c>
      <c r="P603" s="63">
        <f>VLOOKUP($C603,Prices!$A$3:$R$1996,MATCH('2) Order Form'!P$8,Prices!$A$2:$R$2,0),FALSE)</f>
        <v>200</v>
      </c>
      <c r="Q603" s="64">
        <f>VLOOKUP($C603,Prices!$A$3:$R$1996,MATCH('2) Order Form'!Q$8,Prices!$A$2:$R$2,0),FALSE)</f>
        <v>399</v>
      </c>
      <c r="R603" s="65">
        <f t="shared" ref="R603:R613" si="313">I603*P603</f>
        <v>0</v>
      </c>
      <c r="S603" s="66">
        <f t="shared" ref="S603:S613" si="314">R603*O603</f>
        <v>0</v>
      </c>
      <c r="T603" s="64">
        <f t="shared" ref="T603:T613" si="315">R603-S603</f>
        <v>0</v>
      </c>
      <c r="U603" s="97"/>
      <c r="V603" s="28">
        <v>7048652799210</v>
      </c>
      <c r="W603" s="116"/>
      <c r="X603" s="94">
        <f t="shared" si="292"/>
        <v>0</v>
      </c>
      <c r="Y603" s="70">
        <f t="shared" ca="1" si="293"/>
        <v>0</v>
      </c>
      <c r="Z603" s="70">
        <f t="shared" ca="1" si="294"/>
        <v>130</v>
      </c>
      <c r="AA603" s="70">
        <f t="shared" ca="1" si="295"/>
        <v>0</v>
      </c>
      <c r="AB603" s="70">
        <f t="shared" ca="1" si="296"/>
        <v>0</v>
      </c>
      <c r="AC603" s="91" t="str">
        <f t="shared" si="297"/>
        <v xml:space="preserve">820429Lava Red </v>
      </c>
      <c r="AD603" s="91">
        <f t="shared" si="298"/>
        <v>820429</v>
      </c>
      <c r="AE603" s="71" t="str">
        <f>INDEX(ATS!$B:$V,MATCH('2) Order Form'!$V603,ATS!$U:$U,0),7)</f>
        <v>Active</v>
      </c>
    </row>
    <row r="604" spans="1:31" ht="16.5" customHeight="1">
      <c r="A604" s="5">
        <v>4</v>
      </c>
      <c r="B604" s="5" t="s">
        <v>79</v>
      </c>
      <c r="C604" s="5">
        <f>INDEX(ATS!$B:$V,MATCH('2) Order Form'!$V604,ATS!$U:$U,0),1)</f>
        <v>820429</v>
      </c>
      <c r="D604" s="5" t="str">
        <f>INDEX(ATS!$B:$V,MATCH('2) Order Form'!$V604,ATS!$U:$U,0),2)</f>
        <v>Supernaut GTX Infinium Jacket M</v>
      </c>
      <c r="E604" s="16" t="str">
        <f>INDEX(ATS!$B:$V,MATCH('2) Order Form'!$V604,ATS!$U:$U,0),4)</f>
        <v>55505-L</v>
      </c>
      <c r="F604" s="16" t="str">
        <f>INDEX(ATS!$B:$V,MATCH('2) Order Form'!$V604,ATS!$U:$U,0),5)</f>
        <v xml:space="preserve">Lava Red </v>
      </c>
      <c r="G604" s="43" t="str">
        <f>INDEX(ATS!$B:$V,MATCH('2) Order Form'!$V604,ATS!$U:$U,0),6)</f>
        <v>L</v>
      </c>
      <c r="H604" s="43">
        <f>IFERROR(VLOOKUP(C604,EAN!$K:$O,5,FALSE),0)</f>
        <v>1</v>
      </c>
      <c r="I604" s="59">
        <v>0</v>
      </c>
      <c r="J604" s="60">
        <f>IFERROR(VLOOKUP(V604,ATS!$U:$V,2,FALSE),0)</f>
        <v>72</v>
      </c>
      <c r="K604" s="29" t="str">
        <f t="shared" ref="K604:K613" si="316">IF(J604=99999,"OPEN",IF(J604&gt;50,"50+",IF(J604&lt;=0,"0",J604)))</f>
        <v>50+</v>
      </c>
      <c r="L604" s="29">
        <f>IFERROR(VLOOKUP(V604,ATS!$U:$W,3,FALSE),0)</f>
        <v>72</v>
      </c>
      <c r="M604" s="29" t="str">
        <f t="shared" ref="M604:M613" si="317">IF(L604=99999,"OPEN",IF(L604&gt;50,"50+",IF(L604&lt;=0,"0",L604)))</f>
        <v>50+</v>
      </c>
      <c r="N604" s="61">
        <v>0</v>
      </c>
      <c r="O604" s="62">
        <f>IF(N604&lt;&gt;0,N604,$P$5)</f>
        <v>0</v>
      </c>
      <c r="P604" s="63">
        <f>VLOOKUP($C604,Prices!$A$3:$R$1996,MATCH('2) Order Form'!P$8,Prices!$A$2:$R$2,0),FALSE)</f>
        <v>200</v>
      </c>
      <c r="Q604" s="64">
        <f>VLOOKUP($C604,Prices!$A$3:$R$1996,MATCH('2) Order Form'!Q$8,Prices!$A$2:$R$2,0),FALSE)</f>
        <v>399</v>
      </c>
      <c r="R604" s="65">
        <f t="shared" si="313"/>
        <v>0</v>
      </c>
      <c r="S604" s="66">
        <f t="shared" si="314"/>
        <v>0</v>
      </c>
      <c r="T604" s="64">
        <f t="shared" si="315"/>
        <v>0</v>
      </c>
      <c r="U604" s="97"/>
      <c r="V604" s="28">
        <v>7048652799203</v>
      </c>
      <c r="W604" s="116"/>
      <c r="X604" s="94">
        <f t="shared" si="292"/>
        <v>0</v>
      </c>
      <c r="Y604" s="70">
        <f t="shared" ca="1" si="293"/>
        <v>0</v>
      </c>
      <c r="Z604" s="70">
        <f t="shared" ca="1" si="294"/>
        <v>130</v>
      </c>
      <c r="AA604" s="70">
        <f t="shared" ca="1" si="295"/>
        <v>0</v>
      </c>
      <c r="AB604" s="70">
        <f t="shared" ca="1" si="296"/>
        <v>0</v>
      </c>
      <c r="AC604" s="91" t="str">
        <f t="shared" si="297"/>
        <v xml:space="preserve">820429Lava Red </v>
      </c>
      <c r="AD604" s="91">
        <f t="shared" si="298"/>
        <v>820429</v>
      </c>
      <c r="AE604" s="71" t="str">
        <f>INDEX(ATS!$B:$V,MATCH('2) Order Form'!$V604,ATS!$U:$U,0),7)</f>
        <v>Active</v>
      </c>
    </row>
    <row r="605" spans="1:31" ht="16.5" customHeight="1">
      <c r="A605" s="5">
        <v>4</v>
      </c>
      <c r="B605" s="5" t="s">
        <v>79</v>
      </c>
      <c r="C605" s="5">
        <f>INDEX(ATS!$B:$V,MATCH('2) Order Form'!$V605,ATS!$U:$U,0),1)</f>
        <v>820429</v>
      </c>
      <c r="D605" s="5" t="str">
        <f>INDEX(ATS!$B:$V,MATCH('2) Order Form'!$V605,ATS!$U:$U,0),2)</f>
        <v>Supernaut GTX Infinium Jacket M</v>
      </c>
      <c r="E605" s="16" t="str">
        <f>INDEX(ATS!$B:$V,MATCH('2) Order Form'!$V605,ATS!$U:$U,0),4)</f>
        <v>55505-XL</v>
      </c>
      <c r="F605" s="16" t="str">
        <f>INDEX(ATS!$B:$V,MATCH('2) Order Form'!$V605,ATS!$U:$U,0),5)</f>
        <v xml:space="preserve">Lava Red </v>
      </c>
      <c r="G605" s="43" t="str">
        <f>INDEX(ATS!$B:$V,MATCH('2) Order Form'!$V605,ATS!$U:$U,0),6)</f>
        <v>XL</v>
      </c>
      <c r="H605" s="43">
        <f>IFERROR(VLOOKUP(C605,EAN!$K:$O,5,FALSE),0)</f>
        <v>1</v>
      </c>
      <c r="I605" s="59">
        <v>0</v>
      </c>
      <c r="J605" s="60">
        <f>IFERROR(VLOOKUP(V605,ATS!$U:$V,2,FALSE),0)</f>
        <v>43</v>
      </c>
      <c r="K605" s="29">
        <f t="shared" si="316"/>
        <v>43</v>
      </c>
      <c r="L605" s="29">
        <f>IFERROR(VLOOKUP(V605,ATS!$U:$W,3,FALSE),0)</f>
        <v>43</v>
      </c>
      <c r="M605" s="29">
        <f t="shared" si="317"/>
        <v>43</v>
      </c>
      <c r="N605" s="61">
        <v>0</v>
      </c>
      <c r="O605" s="62">
        <f t="shared" ref="O605" si="318">IF(N605&lt;&gt;0,N605,$P$5)</f>
        <v>0</v>
      </c>
      <c r="P605" s="63">
        <f>VLOOKUP($C605,Prices!$A$3:$R$1996,MATCH('2) Order Form'!P$8,Prices!$A$2:$R$2,0),FALSE)</f>
        <v>200</v>
      </c>
      <c r="Q605" s="64">
        <f>VLOOKUP($C605,Prices!$A$3:$R$1996,MATCH('2) Order Form'!Q$8,Prices!$A$2:$R$2,0),FALSE)</f>
        <v>399</v>
      </c>
      <c r="R605" s="65">
        <f t="shared" si="313"/>
        <v>0</v>
      </c>
      <c r="S605" s="66">
        <f t="shared" si="314"/>
        <v>0</v>
      </c>
      <c r="T605" s="64">
        <f t="shared" si="315"/>
        <v>0</v>
      </c>
      <c r="U605" s="97"/>
      <c r="V605" s="28">
        <v>7048652799234</v>
      </c>
      <c r="W605" s="116"/>
      <c r="X605" s="94">
        <f t="shared" si="292"/>
        <v>0</v>
      </c>
      <c r="Y605" s="70">
        <f t="shared" ca="1" si="293"/>
        <v>0</v>
      </c>
      <c r="Z605" s="70">
        <f t="shared" ca="1" si="294"/>
        <v>130</v>
      </c>
      <c r="AA605" s="70">
        <f t="shared" ca="1" si="295"/>
        <v>0</v>
      </c>
      <c r="AB605" s="70">
        <f t="shared" ca="1" si="296"/>
        <v>0</v>
      </c>
      <c r="AC605" s="91" t="str">
        <f t="shared" si="297"/>
        <v xml:space="preserve">820429Lava Red </v>
      </c>
      <c r="AD605" s="91">
        <f t="shared" si="298"/>
        <v>820429</v>
      </c>
      <c r="AE605" s="71" t="str">
        <f>INDEX(ATS!$B:$V,MATCH('2) Order Form'!$V605,ATS!$U:$U,0),7)</f>
        <v>Active</v>
      </c>
    </row>
    <row r="606" spans="1:31" ht="16.5" customHeight="1">
      <c r="A606" s="5">
        <v>4</v>
      </c>
      <c r="B606" s="5" t="s">
        <v>79</v>
      </c>
      <c r="C606" s="5">
        <f>INDEX(ATS!$B:$V,MATCH('2) Order Form'!$V606,ATS!$U:$U,0),1)</f>
        <v>820429</v>
      </c>
      <c r="D606" s="5" t="str">
        <f>INDEX(ATS!$B:$V,MATCH('2) Order Form'!$V606,ATS!$U:$U,0),2)</f>
        <v>Supernaut GTX Infinium Jacket M</v>
      </c>
      <c r="E606" s="16" t="str">
        <f>INDEX(ATS!$B:$V,MATCH('2) Order Form'!$V606,ATS!$U:$U,0),4)</f>
        <v>99901-S</v>
      </c>
      <c r="F606" s="16" t="str">
        <f>INDEX(ATS!$B:$V,MATCH('2) Order Form'!$V606,ATS!$U:$U,0),5)</f>
        <v xml:space="preserve">Black </v>
      </c>
      <c r="G606" s="43" t="str">
        <f>INDEX(ATS!$B:$V,MATCH('2) Order Form'!$V606,ATS!$U:$U,0),6)</f>
        <v>S</v>
      </c>
      <c r="H606" s="43">
        <f>IFERROR(VLOOKUP(C606,EAN!$K:$O,5,FALSE),0)</f>
        <v>1</v>
      </c>
      <c r="I606" s="59">
        <v>0</v>
      </c>
      <c r="J606" s="60">
        <f>IFERROR(VLOOKUP(V606,ATS!$U:$V,2,FALSE),0)</f>
        <v>31</v>
      </c>
      <c r="K606" s="29">
        <f t="shared" si="316"/>
        <v>31</v>
      </c>
      <c r="L606" s="29">
        <f>IFERROR(VLOOKUP(V606,ATS!$U:$W,3,FALSE),0)</f>
        <v>31</v>
      </c>
      <c r="M606" s="29">
        <f t="shared" si="317"/>
        <v>31</v>
      </c>
      <c r="N606" s="61">
        <v>0</v>
      </c>
      <c r="O606" s="62">
        <f t="shared" ref="O606" si="319">IF(N606&lt;&gt;0,N606,$P$5)</f>
        <v>0</v>
      </c>
      <c r="P606" s="63">
        <f>VLOOKUP($C606,Prices!$A$3:$R$1996,MATCH('2) Order Form'!P$8,Prices!$A$2:$R$2,0),FALSE)</f>
        <v>200</v>
      </c>
      <c r="Q606" s="64">
        <f>VLOOKUP($C606,Prices!$A$3:$R$1996,MATCH('2) Order Form'!Q$8,Prices!$A$2:$R$2,0),FALSE)</f>
        <v>399</v>
      </c>
      <c r="R606" s="65">
        <f t="shared" si="313"/>
        <v>0</v>
      </c>
      <c r="S606" s="66">
        <f t="shared" si="314"/>
        <v>0</v>
      </c>
      <c r="T606" s="64">
        <f t="shared" si="315"/>
        <v>0</v>
      </c>
      <c r="U606" s="97"/>
      <c r="V606" s="28">
        <v>7048652799265</v>
      </c>
      <c r="W606" s="116"/>
      <c r="X606" s="94">
        <f t="shared" si="292"/>
        <v>0</v>
      </c>
      <c r="Y606" s="70">
        <f t="shared" ca="1" si="293"/>
        <v>0</v>
      </c>
      <c r="Z606" s="70">
        <f t="shared" ca="1" si="294"/>
        <v>130</v>
      </c>
      <c r="AA606" s="70">
        <f t="shared" ca="1" si="295"/>
        <v>0</v>
      </c>
      <c r="AB606" s="70">
        <f t="shared" ca="1" si="296"/>
        <v>1</v>
      </c>
      <c r="AC606" s="91" t="str">
        <f t="shared" si="297"/>
        <v xml:space="preserve">820429Black </v>
      </c>
      <c r="AD606" s="91">
        <f t="shared" si="298"/>
        <v>820429</v>
      </c>
      <c r="AE606" s="71" t="str">
        <f>INDEX(ATS!$B:$V,MATCH('2) Order Form'!$V606,ATS!$U:$U,0),7)</f>
        <v>Active</v>
      </c>
    </row>
    <row r="607" spans="1:31" ht="16.5" customHeight="1">
      <c r="A607" s="5">
        <v>4</v>
      </c>
      <c r="B607" s="5" t="s">
        <v>79</v>
      </c>
      <c r="C607" s="5">
        <f>INDEX(ATS!$B:$V,MATCH('2) Order Form'!$V607,ATS!$U:$U,0),1)</f>
        <v>820429</v>
      </c>
      <c r="D607" s="5" t="str">
        <f>INDEX(ATS!$B:$V,MATCH('2) Order Form'!$V607,ATS!$U:$U,0),2)</f>
        <v>Supernaut GTX Infinium Jacket M</v>
      </c>
      <c r="E607" s="16" t="str">
        <f>INDEX(ATS!$B:$V,MATCH('2) Order Form'!$V607,ATS!$U:$U,0),4)</f>
        <v>99901-M</v>
      </c>
      <c r="F607" s="16" t="str">
        <f>INDEX(ATS!$B:$V,MATCH('2) Order Form'!$V607,ATS!$U:$U,0),5)</f>
        <v xml:space="preserve">Black </v>
      </c>
      <c r="G607" s="43" t="str">
        <f>INDEX(ATS!$B:$V,MATCH('2) Order Form'!$V607,ATS!$U:$U,0),6)</f>
        <v>M</v>
      </c>
      <c r="H607" s="43">
        <f>IFERROR(VLOOKUP(C607,EAN!$K:$O,5,FALSE),0)</f>
        <v>1</v>
      </c>
      <c r="I607" s="59">
        <v>0</v>
      </c>
      <c r="J607" s="60">
        <f>IFERROR(VLOOKUP(V607,ATS!$U:$V,2,FALSE),0)</f>
        <v>61</v>
      </c>
      <c r="K607" s="29" t="str">
        <f t="shared" si="316"/>
        <v>50+</v>
      </c>
      <c r="L607" s="29">
        <f>IFERROR(VLOOKUP(V607,ATS!$U:$W,3,FALSE),0)</f>
        <v>61</v>
      </c>
      <c r="M607" s="29" t="str">
        <f t="shared" si="317"/>
        <v>50+</v>
      </c>
      <c r="N607" s="61">
        <v>0</v>
      </c>
      <c r="O607" s="62">
        <f t="shared" ref="O607" si="320">IF(N607&lt;&gt;0,N607,$P$5)</f>
        <v>0</v>
      </c>
      <c r="P607" s="63">
        <f>VLOOKUP($C607,Prices!$A$3:$R$1996,MATCH('2) Order Form'!P$8,Prices!$A$2:$R$2,0),FALSE)</f>
        <v>200</v>
      </c>
      <c r="Q607" s="64">
        <f>VLOOKUP($C607,Prices!$A$3:$R$1996,MATCH('2) Order Form'!Q$8,Prices!$A$2:$R$2,0),FALSE)</f>
        <v>399</v>
      </c>
      <c r="R607" s="65">
        <f t="shared" si="313"/>
        <v>0</v>
      </c>
      <c r="S607" s="66">
        <f t="shared" si="314"/>
        <v>0</v>
      </c>
      <c r="T607" s="64">
        <f t="shared" si="315"/>
        <v>0</v>
      </c>
      <c r="U607" s="97"/>
      <c r="V607" s="28">
        <v>7048652799258</v>
      </c>
      <c r="W607" s="116"/>
      <c r="X607" s="94">
        <f t="shared" si="292"/>
        <v>0</v>
      </c>
      <c r="Y607" s="70">
        <f t="shared" ca="1" si="293"/>
        <v>0</v>
      </c>
      <c r="Z607" s="70">
        <f t="shared" ca="1" si="294"/>
        <v>130</v>
      </c>
      <c r="AA607" s="70">
        <f t="shared" ca="1" si="295"/>
        <v>0</v>
      </c>
      <c r="AB607" s="70">
        <f t="shared" ca="1" si="296"/>
        <v>0</v>
      </c>
      <c r="AC607" s="91" t="str">
        <f t="shared" si="297"/>
        <v xml:space="preserve">820429Black </v>
      </c>
      <c r="AD607" s="91">
        <f t="shared" si="298"/>
        <v>820429</v>
      </c>
      <c r="AE607" s="71" t="str">
        <f>INDEX(ATS!$B:$V,MATCH('2) Order Form'!$V607,ATS!$U:$U,0),7)</f>
        <v>Active</v>
      </c>
    </row>
    <row r="608" spans="1:31" ht="16.5" customHeight="1">
      <c r="A608" s="5">
        <v>4</v>
      </c>
      <c r="B608" s="5" t="s">
        <v>79</v>
      </c>
      <c r="C608" s="5">
        <f>INDEX(ATS!$B:$V,MATCH('2) Order Form'!$V608,ATS!$U:$U,0),1)</f>
        <v>820429</v>
      </c>
      <c r="D608" s="5" t="str">
        <f>INDEX(ATS!$B:$V,MATCH('2) Order Form'!$V608,ATS!$U:$U,0),2)</f>
        <v>Supernaut GTX Infinium Jacket M</v>
      </c>
      <c r="E608" s="16" t="str">
        <f>INDEX(ATS!$B:$V,MATCH('2) Order Form'!$V608,ATS!$U:$U,0),4)</f>
        <v>99901-L</v>
      </c>
      <c r="F608" s="16" t="str">
        <f>INDEX(ATS!$B:$V,MATCH('2) Order Form'!$V608,ATS!$U:$U,0),5)</f>
        <v xml:space="preserve">Black </v>
      </c>
      <c r="G608" s="43" t="str">
        <f>INDEX(ATS!$B:$V,MATCH('2) Order Form'!$V608,ATS!$U:$U,0),6)</f>
        <v>L</v>
      </c>
      <c r="H608" s="43">
        <f>IFERROR(VLOOKUP(C608,EAN!$K:$O,5,FALSE),0)</f>
        <v>1</v>
      </c>
      <c r="I608" s="59">
        <v>0</v>
      </c>
      <c r="J608" s="60">
        <f>IFERROR(VLOOKUP(V608,ATS!$U:$V,2,FALSE),0)</f>
        <v>72</v>
      </c>
      <c r="K608" s="29" t="str">
        <f t="shared" si="316"/>
        <v>50+</v>
      </c>
      <c r="L608" s="29">
        <f>IFERROR(VLOOKUP(V608,ATS!$U:$W,3,FALSE),0)</f>
        <v>72</v>
      </c>
      <c r="M608" s="29" t="str">
        <f t="shared" si="317"/>
        <v>50+</v>
      </c>
      <c r="N608" s="61">
        <v>0</v>
      </c>
      <c r="O608" s="62">
        <f>IF(N608&lt;&gt;0,N608,$P$5)</f>
        <v>0</v>
      </c>
      <c r="P608" s="63">
        <f>VLOOKUP($C608,Prices!$A$3:$R$1996,MATCH('2) Order Form'!P$8,Prices!$A$2:$R$2,0),FALSE)</f>
        <v>200</v>
      </c>
      <c r="Q608" s="64">
        <f>VLOOKUP($C608,Prices!$A$3:$R$1996,MATCH('2) Order Form'!Q$8,Prices!$A$2:$R$2,0),FALSE)</f>
        <v>399</v>
      </c>
      <c r="R608" s="65">
        <f t="shared" si="313"/>
        <v>0</v>
      </c>
      <c r="S608" s="66">
        <f t="shared" si="314"/>
        <v>0</v>
      </c>
      <c r="T608" s="64">
        <f t="shared" si="315"/>
        <v>0</v>
      </c>
      <c r="U608" s="97"/>
      <c r="V608" s="28">
        <v>7048652799241</v>
      </c>
      <c r="W608" s="116"/>
      <c r="X608" s="94">
        <f t="shared" si="292"/>
        <v>0</v>
      </c>
      <c r="Y608" s="70">
        <f t="shared" ca="1" si="293"/>
        <v>0</v>
      </c>
      <c r="Z608" s="70">
        <f t="shared" ca="1" si="294"/>
        <v>130</v>
      </c>
      <c r="AA608" s="70">
        <f t="shared" ca="1" si="295"/>
        <v>0</v>
      </c>
      <c r="AB608" s="70">
        <f t="shared" ca="1" si="296"/>
        <v>0</v>
      </c>
      <c r="AC608" s="91" t="str">
        <f t="shared" si="297"/>
        <v xml:space="preserve">820429Black </v>
      </c>
      <c r="AD608" s="91">
        <f t="shared" si="298"/>
        <v>820429</v>
      </c>
      <c r="AE608" s="71" t="str">
        <f>INDEX(ATS!$B:$V,MATCH('2) Order Form'!$V608,ATS!$U:$U,0),7)</f>
        <v>Active</v>
      </c>
    </row>
    <row r="609" spans="1:31" ht="16.5" customHeight="1">
      <c r="A609" s="5">
        <v>4</v>
      </c>
      <c r="B609" s="5" t="s">
        <v>79</v>
      </c>
      <c r="C609" s="5">
        <f>INDEX(ATS!$B:$V,MATCH('2) Order Form'!$V609,ATS!$U:$U,0),1)</f>
        <v>820429</v>
      </c>
      <c r="D609" s="5" t="str">
        <f>INDEX(ATS!$B:$V,MATCH('2) Order Form'!$V609,ATS!$U:$U,0),2)</f>
        <v>Supernaut GTX Infinium Jacket M</v>
      </c>
      <c r="E609" s="16" t="str">
        <f>INDEX(ATS!$B:$V,MATCH('2) Order Form'!$V609,ATS!$U:$U,0),4)</f>
        <v>99901-XL</v>
      </c>
      <c r="F609" s="16" t="str">
        <f>INDEX(ATS!$B:$V,MATCH('2) Order Form'!$V609,ATS!$U:$U,0),5)</f>
        <v xml:space="preserve">Black </v>
      </c>
      <c r="G609" s="43" t="str">
        <f>INDEX(ATS!$B:$V,MATCH('2) Order Form'!$V609,ATS!$U:$U,0),6)</f>
        <v>XL</v>
      </c>
      <c r="H609" s="43">
        <f>IFERROR(VLOOKUP(C609,EAN!$K:$O,5,FALSE),0)</f>
        <v>1</v>
      </c>
      <c r="I609" s="59">
        <v>0</v>
      </c>
      <c r="J609" s="60">
        <f>IFERROR(VLOOKUP(V609,ATS!$U:$V,2,FALSE),0)</f>
        <v>41</v>
      </c>
      <c r="K609" s="29">
        <f t="shared" si="316"/>
        <v>41</v>
      </c>
      <c r="L609" s="29">
        <f>IFERROR(VLOOKUP(V609,ATS!$U:$W,3,FALSE),0)</f>
        <v>41</v>
      </c>
      <c r="M609" s="29">
        <f t="shared" si="317"/>
        <v>41</v>
      </c>
      <c r="N609" s="61">
        <v>0</v>
      </c>
      <c r="O609" s="62">
        <f t="shared" ref="O609" si="321">IF(N609&lt;&gt;0,N609,$P$5)</f>
        <v>0</v>
      </c>
      <c r="P609" s="63">
        <f>VLOOKUP($C609,Prices!$A$3:$R$1996,MATCH('2) Order Form'!P$8,Prices!$A$2:$R$2,0),FALSE)</f>
        <v>200</v>
      </c>
      <c r="Q609" s="64">
        <f>VLOOKUP($C609,Prices!$A$3:$R$1996,MATCH('2) Order Form'!Q$8,Prices!$A$2:$R$2,0),FALSE)</f>
        <v>399</v>
      </c>
      <c r="R609" s="65">
        <f t="shared" si="313"/>
        <v>0</v>
      </c>
      <c r="S609" s="66">
        <f t="shared" si="314"/>
        <v>0</v>
      </c>
      <c r="T609" s="64">
        <f t="shared" si="315"/>
        <v>0</v>
      </c>
      <c r="U609" s="97"/>
      <c r="V609" s="28">
        <v>7048652799272</v>
      </c>
      <c r="W609" s="116"/>
      <c r="X609" s="94">
        <f t="shared" si="292"/>
        <v>0</v>
      </c>
      <c r="Y609" s="70">
        <f t="shared" ca="1" si="293"/>
        <v>0</v>
      </c>
      <c r="Z609" s="70">
        <f t="shared" ca="1" si="294"/>
        <v>130</v>
      </c>
      <c r="AA609" s="70">
        <f t="shared" ca="1" si="295"/>
        <v>0</v>
      </c>
      <c r="AB609" s="70">
        <f t="shared" ca="1" si="296"/>
        <v>0</v>
      </c>
      <c r="AC609" s="91" t="str">
        <f t="shared" si="297"/>
        <v xml:space="preserve">820429Black </v>
      </c>
      <c r="AD609" s="91">
        <f t="shared" si="298"/>
        <v>820429</v>
      </c>
      <c r="AE609" s="71" t="str">
        <f>INDEX(ATS!$B:$V,MATCH('2) Order Form'!$V609,ATS!$U:$U,0),7)</f>
        <v>Active</v>
      </c>
    </row>
    <row r="610" spans="1:31" ht="16.5" customHeight="1">
      <c r="A610" s="5">
        <v>4</v>
      </c>
      <c r="B610" s="5" t="s">
        <v>79</v>
      </c>
      <c r="C610" s="5">
        <f>INDEX(ATS!$B:$V,MATCH('2) Order Form'!$V610,ATS!$U:$U,0),1)</f>
        <v>820431</v>
      </c>
      <c r="D610" s="5" t="str">
        <f>INDEX(ATS!$B:$V,MATCH('2) Order Form'!$V610,ATS!$U:$U,0),2)</f>
        <v>Supernaut GTX Infinium Pants M</v>
      </c>
      <c r="E610" s="16" t="str">
        <f>INDEX(ATS!$B:$V,MATCH('2) Order Form'!$V610,ATS!$U:$U,0),4)</f>
        <v>99901-S</v>
      </c>
      <c r="F610" s="16" t="str">
        <f>INDEX(ATS!$B:$V,MATCH('2) Order Form'!$V610,ATS!$U:$U,0),5)</f>
        <v xml:space="preserve">Black </v>
      </c>
      <c r="G610" s="43" t="str">
        <f>INDEX(ATS!$B:$V,MATCH('2) Order Form'!$V610,ATS!$U:$U,0),6)</f>
        <v>S</v>
      </c>
      <c r="H610" s="43">
        <f>IFERROR(VLOOKUP(C610,EAN!$K:$O,5,FALSE),0)</f>
        <v>1</v>
      </c>
      <c r="I610" s="59">
        <v>0</v>
      </c>
      <c r="J610" s="60">
        <f>IFERROR(VLOOKUP(V610,ATS!$U:$V,2,FALSE),0)</f>
        <v>31</v>
      </c>
      <c r="K610" s="29">
        <f t="shared" si="316"/>
        <v>31</v>
      </c>
      <c r="L610" s="29">
        <f>IFERROR(VLOOKUP(V610,ATS!$U:$W,3,FALSE),0)</f>
        <v>31</v>
      </c>
      <c r="M610" s="29">
        <f t="shared" si="317"/>
        <v>31</v>
      </c>
      <c r="N610" s="61">
        <v>0</v>
      </c>
      <c r="O610" s="62">
        <f>IF(N610&lt;&gt;0,N610,$P$5)</f>
        <v>0</v>
      </c>
      <c r="P610" s="63">
        <f>VLOOKUP($C610,Prices!$A$3:$R$1996,MATCH('2) Order Form'!P$8,Prices!$A$2:$R$2,0),FALSE)</f>
        <v>175</v>
      </c>
      <c r="Q610" s="64">
        <f>VLOOKUP($C610,Prices!$A$3:$R$1996,MATCH('2) Order Form'!Q$8,Prices!$A$2:$R$2,0),FALSE)</f>
        <v>349</v>
      </c>
      <c r="R610" s="65">
        <f t="shared" si="313"/>
        <v>0</v>
      </c>
      <c r="S610" s="66">
        <f t="shared" si="314"/>
        <v>0</v>
      </c>
      <c r="T610" s="64">
        <f t="shared" si="315"/>
        <v>0</v>
      </c>
      <c r="U610" s="97"/>
      <c r="V610" s="28">
        <v>7048652799142</v>
      </c>
      <c r="W610" s="25"/>
      <c r="X610" s="94">
        <f t="shared" si="292"/>
        <v>0</v>
      </c>
      <c r="Y610" s="70">
        <f t="shared" ca="1" si="293"/>
        <v>0</v>
      </c>
      <c r="Z610" s="70">
        <f t="shared" ca="1" si="294"/>
        <v>131</v>
      </c>
      <c r="AA610" s="70">
        <f t="shared" ca="1" si="295"/>
        <v>1</v>
      </c>
      <c r="AB610" s="70">
        <f t="shared" ca="1" si="296"/>
        <v>0</v>
      </c>
      <c r="AC610" s="91" t="str">
        <f t="shared" si="297"/>
        <v xml:space="preserve">820431Black </v>
      </c>
      <c r="AD610" s="91">
        <f t="shared" si="298"/>
        <v>820431</v>
      </c>
      <c r="AE610" s="71" t="str">
        <f>INDEX(ATS!$B:$V,MATCH('2) Order Form'!$V610,ATS!$U:$U,0),7)</f>
        <v>Active</v>
      </c>
    </row>
    <row r="611" spans="1:31" ht="16.5" customHeight="1">
      <c r="A611" s="5">
        <v>4</v>
      </c>
      <c r="B611" s="5" t="s">
        <v>79</v>
      </c>
      <c r="C611" s="5">
        <f>INDEX(ATS!$B:$V,MATCH('2) Order Form'!$V611,ATS!$U:$U,0),1)</f>
        <v>820431</v>
      </c>
      <c r="D611" s="5" t="str">
        <f>INDEX(ATS!$B:$V,MATCH('2) Order Form'!$V611,ATS!$U:$U,0),2)</f>
        <v>Supernaut GTX Infinium Pants M</v>
      </c>
      <c r="E611" s="16" t="str">
        <f>INDEX(ATS!$B:$V,MATCH('2) Order Form'!$V611,ATS!$U:$U,0),4)</f>
        <v>99901-M</v>
      </c>
      <c r="F611" s="16" t="str">
        <f>INDEX(ATS!$B:$V,MATCH('2) Order Form'!$V611,ATS!$U:$U,0),5)</f>
        <v xml:space="preserve">Black </v>
      </c>
      <c r="G611" s="43" t="str">
        <f>INDEX(ATS!$B:$V,MATCH('2) Order Form'!$V611,ATS!$U:$U,0),6)</f>
        <v>M</v>
      </c>
      <c r="H611" s="43">
        <f>IFERROR(VLOOKUP(C611,EAN!$K:$O,5,FALSE),0)</f>
        <v>1</v>
      </c>
      <c r="I611" s="59">
        <v>0</v>
      </c>
      <c r="J611" s="60">
        <f>IFERROR(VLOOKUP(V611,ATS!$U:$V,2,FALSE),0)</f>
        <v>36</v>
      </c>
      <c r="K611" s="29">
        <f t="shared" si="316"/>
        <v>36</v>
      </c>
      <c r="L611" s="29">
        <f>IFERROR(VLOOKUP(V611,ATS!$U:$W,3,FALSE),0)</f>
        <v>36</v>
      </c>
      <c r="M611" s="29">
        <f t="shared" si="317"/>
        <v>36</v>
      </c>
      <c r="N611" s="61">
        <v>0</v>
      </c>
      <c r="O611" s="62">
        <f>IF(N611&lt;&gt;0,N611,$P$5)</f>
        <v>0</v>
      </c>
      <c r="P611" s="63">
        <f>VLOOKUP($C611,Prices!$A$3:$R$1996,MATCH('2) Order Form'!P$8,Prices!$A$2:$R$2,0),FALSE)</f>
        <v>175</v>
      </c>
      <c r="Q611" s="64">
        <f>VLOOKUP($C611,Prices!$A$3:$R$1996,MATCH('2) Order Form'!Q$8,Prices!$A$2:$R$2,0),FALSE)</f>
        <v>349</v>
      </c>
      <c r="R611" s="65">
        <f t="shared" si="313"/>
        <v>0</v>
      </c>
      <c r="S611" s="66">
        <f t="shared" si="314"/>
        <v>0</v>
      </c>
      <c r="T611" s="64">
        <f t="shared" si="315"/>
        <v>0</v>
      </c>
      <c r="U611" s="97"/>
      <c r="V611" s="28">
        <v>7048652799135</v>
      </c>
      <c r="W611" s="25"/>
      <c r="X611" s="94">
        <f t="shared" si="292"/>
        <v>0</v>
      </c>
      <c r="Y611" s="70">
        <f t="shared" ca="1" si="293"/>
        <v>0</v>
      </c>
      <c r="Z611" s="70">
        <f t="shared" ca="1" si="294"/>
        <v>131</v>
      </c>
      <c r="AA611" s="70">
        <f t="shared" ca="1" si="295"/>
        <v>0</v>
      </c>
      <c r="AB611" s="70">
        <f t="shared" ca="1" si="296"/>
        <v>0</v>
      </c>
      <c r="AC611" s="91" t="str">
        <f t="shared" si="297"/>
        <v xml:space="preserve">820431Black </v>
      </c>
      <c r="AD611" s="91">
        <f t="shared" si="298"/>
        <v>820431</v>
      </c>
      <c r="AE611" s="71" t="str">
        <f>INDEX(ATS!$B:$V,MATCH('2) Order Form'!$V611,ATS!$U:$U,0),7)</f>
        <v>Active</v>
      </c>
    </row>
    <row r="612" spans="1:31" ht="16.5" customHeight="1">
      <c r="A612" s="5">
        <v>4</v>
      </c>
      <c r="B612" s="5" t="s">
        <v>79</v>
      </c>
      <c r="C612" s="5">
        <f>INDEX(ATS!$B:$V,MATCH('2) Order Form'!$V612,ATS!$U:$U,0),1)</f>
        <v>820431</v>
      </c>
      <c r="D612" s="5" t="str">
        <f>INDEX(ATS!$B:$V,MATCH('2) Order Form'!$V612,ATS!$U:$U,0),2)</f>
        <v>Supernaut GTX Infinium Pants M</v>
      </c>
      <c r="E612" s="16" t="str">
        <f>INDEX(ATS!$B:$V,MATCH('2) Order Form'!$V612,ATS!$U:$U,0),4)</f>
        <v>99901-L</v>
      </c>
      <c r="F612" s="16" t="str">
        <f>INDEX(ATS!$B:$V,MATCH('2) Order Form'!$V612,ATS!$U:$U,0),5)</f>
        <v xml:space="preserve">Black </v>
      </c>
      <c r="G612" s="43" t="str">
        <f>INDEX(ATS!$B:$V,MATCH('2) Order Form'!$V612,ATS!$U:$U,0),6)</f>
        <v>L</v>
      </c>
      <c r="H612" s="43">
        <f>IFERROR(VLOOKUP(C612,EAN!$K:$O,5,FALSE),0)</f>
        <v>1</v>
      </c>
      <c r="I612" s="59">
        <v>0</v>
      </c>
      <c r="J612" s="60">
        <f>IFERROR(VLOOKUP(V612,ATS!$U:$V,2,FALSE),0)</f>
        <v>53</v>
      </c>
      <c r="K612" s="29" t="str">
        <f t="shared" si="316"/>
        <v>50+</v>
      </c>
      <c r="L612" s="29">
        <f>IFERROR(VLOOKUP(V612,ATS!$U:$W,3,FALSE),0)</f>
        <v>53</v>
      </c>
      <c r="M612" s="29" t="str">
        <f t="shared" si="317"/>
        <v>50+</v>
      </c>
      <c r="N612" s="61">
        <v>0</v>
      </c>
      <c r="O612" s="62">
        <f>IF(N612&lt;&gt;0,N612,$P$5)</f>
        <v>0</v>
      </c>
      <c r="P612" s="63">
        <f>VLOOKUP($C612,Prices!$A$3:$R$1996,MATCH('2) Order Form'!P$8,Prices!$A$2:$R$2,0),FALSE)</f>
        <v>175</v>
      </c>
      <c r="Q612" s="64">
        <f>VLOOKUP($C612,Prices!$A$3:$R$1996,MATCH('2) Order Form'!Q$8,Prices!$A$2:$R$2,0),FALSE)</f>
        <v>349</v>
      </c>
      <c r="R612" s="65">
        <f t="shared" si="313"/>
        <v>0</v>
      </c>
      <c r="S612" s="66">
        <f t="shared" si="314"/>
        <v>0</v>
      </c>
      <c r="T612" s="64">
        <f t="shared" si="315"/>
        <v>0</v>
      </c>
      <c r="U612" s="97"/>
      <c r="V612" s="28">
        <v>7048652799128</v>
      </c>
      <c r="W612" s="25"/>
      <c r="X612" s="94">
        <f t="shared" si="292"/>
        <v>0</v>
      </c>
      <c r="Y612" s="70">
        <f t="shared" ca="1" si="293"/>
        <v>0</v>
      </c>
      <c r="Z612" s="70">
        <f t="shared" ca="1" si="294"/>
        <v>131</v>
      </c>
      <c r="AA612" s="70">
        <f t="shared" ca="1" si="295"/>
        <v>0</v>
      </c>
      <c r="AB612" s="70">
        <f t="shared" ca="1" si="296"/>
        <v>0</v>
      </c>
      <c r="AC612" s="91" t="str">
        <f t="shared" si="297"/>
        <v xml:space="preserve">820431Black </v>
      </c>
      <c r="AD612" s="91">
        <f t="shared" si="298"/>
        <v>820431</v>
      </c>
      <c r="AE612" s="71" t="str">
        <f>INDEX(ATS!$B:$V,MATCH('2) Order Form'!$V612,ATS!$U:$U,0),7)</f>
        <v>Active</v>
      </c>
    </row>
    <row r="613" spans="1:31" ht="16.5" customHeight="1">
      <c r="A613" s="5">
        <v>4</v>
      </c>
      <c r="B613" s="5" t="s">
        <v>79</v>
      </c>
      <c r="C613" s="5">
        <f>INDEX(ATS!$B:$V,MATCH('2) Order Form'!$V613,ATS!$U:$U,0),1)</f>
        <v>820431</v>
      </c>
      <c r="D613" s="5" t="str">
        <f>INDEX(ATS!$B:$V,MATCH('2) Order Form'!$V613,ATS!$U:$U,0),2)</f>
        <v>Supernaut GTX Infinium Pants M</v>
      </c>
      <c r="E613" s="16" t="str">
        <f>INDEX(ATS!$B:$V,MATCH('2) Order Form'!$V613,ATS!$U:$U,0),4)</f>
        <v>99901-XL</v>
      </c>
      <c r="F613" s="16" t="str">
        <f>INDEX(ATS!$B:$V,MATCH('2) Order Form'!$V613,ATS!$U:$U,0),5)</f>
        <v xml:space="preserve">Black </v>
      </c>
      <c r="G613" s="43" t="str">
        <f>INDEX(ATS!$B:$V,MATCH('2) Order Form'!$V613,ATS!$U:$U,0),6)</f>
        <v>XL</v>
      </c>
      <c r="H613" s="43">
        <f>IFERROR(VLOOKUP(C613,EAN!$K:$O,5,FALSE),0)</f>
        <v>1</v>
      </c>
      <c r="I613" s="59">
        <v>0</v>
      </c>
      <c r="J613" s="60">
        <f>IFERROR(VLOOKUP(V613,ATS!$U:$V,2,FALSE),0)</f>
        <v>41</v>
      </c>
      <c r="K613" s="29">
        <f t="shared" si="316"/>
        <v>41</v>
      </c>
      <c r="L613" s="29">
        <f>IFERROR(VLOOKUP(V613,ATS!$U:$W,3,FALSE),0)</f>
        <v>41</v>
      </c>
      <c r="M613" s="29">
        <f t="shared" si="317"/>
        <v>41</v>
      </c>
      <c r="N613" s="61">
        <v>0</v>
      </c>
      <c r="O613" s="62">
        <f>IF(N613&lt;&gt;0,N613,$P$5)</f>
        <v>0</v>
      </c>
      <c r="P613" s="63">
        <f>VLOOKUP($C613,Prices!$A$3:$R$1996,MATCH('2) Order Form'!P$8,Prices!$A$2:$R$2,0),FALSE)</f>
        <v>175</v>
      </c>
      <c r="Q613" s="64">
        <f>VLOOKUP($C613,Prices!$A$3:$R$1996,MATCH('2) Order Form'!Q$8,Prices!$A$2:$R$2,0),FALSE)</f>
        <v>349</v>
      </c>
      <c r="R613" s="65">
        <f t="shared" si="313"/>
        <v>0</v>
      </c>
      <c r="S613" s="66">
        <f t="shared" si="314"/>
        <v>0</v>
      </c>
      <c r="T613" s="64">
        <f t="shared" si="315"/>
        <v>0</v>
      </c>
      <c r="U613" s="97"/>
      <c r="V613" s="28">
        <v>7048652839091</v>
      </c>
      <c r="W613" s="25"/>
      <c r="X613" s="94">
        <f t="shared" si="292"/>
        <v>0</v>
      </c>
      <c r="Y613" s="70">
        <f t="shared" ca="1" si="293"/>
        <v>0</v>
      </c>
      <c r="Z613" s="70">
        <f t="shared" ca="1" si="294"/>
        <v>131</v>
      </c>
      <c r="AA613" s="70">
        <f t="shared" ca="1" si="295"/>
        <v>0</v>
      </c>
      <c r="AB613" s="70">
        <f t="shared" ca="1" si="296"/>
        <v>0</v>
      </c>
      <c r="AC613" s="91" t="str">
        <f t="shared" si="297"/>
        <v xml:space="preserve">820431Black </v>
      </c>
      <c r="AD613" s="91">
        <f t="shared" si="298"/>
        <v>820431</v>
      </c>
      <c r="AE613" s="71" t="str">
        <f>INDEX(ATS!$B:$V,MATCH('2) Order Form'!$V613,ATS!$U:$U,0),7)</f>
        <v>Active</v>
      </c>
    </row>
    <row r="614" spans="1:31" ht="16.5" customHeight="1">
      <c r="A614" s="5">
        <v>4</v>
      </c>
      <c r="B614" s="5" t="s">
        <v>79</v>
      </c>
      <c r="C614" s="5">
        <f>INDEX(ATS!$B:$V,MATCH('2) Order Form'!$V614,ATS!$U:$U,0),1)</f>
        <v>820296</v>
      </c>
      <c r="D614" s="5" t="str">
        <f>INDEX(ATS!$B:$V,MATCH('2) Order Form'!$V614,ATS!$U:$U,0),2)</f>
        <v>Crusader Primaloft Jacket M</v>
      </c>
      <c r="E614" s="16" t="str">
        <f>INDEX(ATS!$B:$V,MATCH('2) Order Form'!$V614,ATS!$U:$U,0),4)</f>
        <v>99901-S</v>
      </c>
      <c r="F614" s="16" t="str">
        <f>INDEX(ATS!$B:$V,MATCH('2) Order Form'!$V614,ATS!$U:$U,0),5)</f>
        <v xml:space="preserve">Black </v>
      </c>
      <c r="G614" s="43" t="str">
        <f>INDEX(ATS!$B:$V,MATCH('2) Order Form'!$V614,ATS!$U:$U,0),6)</f>
        <v>S</v>
      </c>
      <c r="H614" s="43">
        <f>IFERROR(VLOOKUP(C614,EAN!$K:$O,5,FALSE),0)</f>
        <v>1</v>
      </c>
      <c r="I614" s="59">
        <v>0</v>
      </c>
      <c r="J614" s="60">
        <f>IFERROR(VLOOKUP(V614,ATS!$U:$V,2,FALSE),0)</f>
        <v>0</v>
      </c>
      <c r="K614" s="29" t="str">
        <f t="shared" ref="K614:K638" si="322">IF(J614=99999,"OPEN",IF(J614&gt;50,"50+",IF(J614&lt;=0,"0",J614)))</f>
        <v>0</v>
      </c>
      <c r="L614" s="29">
        <f>IFERROR(VLOOKUP(V614,ATS!$U:$W,3,FALSE),0)</f>
        <v>0</v>
      </c>
      <c r="M614" s="29" t="str">
        <f t="shared" ref="M614:M638" si="323">IF(L614=99999,"OPEN",IF(L614&gt;50,"50+",IF(L614&lt;=0,"0",L614)))</f>
        <v>0</v>
      </c>
      <c r="N614" s="61">
        <v>0</v>
      </c>
      <c r="O614" s="62">
        <f t="shared" ref="O614:O621" si="324">IF(N614&lt;&gt;0,N614,$P$5)</f>
        <v>0</v>
      </c>
      <c r="P614" s="63">
        <f>VLOOKUP($C614,Prices!$A$3:$R$1996,MATCH('2) Order Form'!P$8,Prices!$A$2:$R$2,0),FALSE)</f>
        <v>125</v>
      </c>
      <c r="Q614" s="64">
        <f>VLOOKUP($C614,Prices!$A$3:$R$1996,MATCH('2) Order Form'!Q$8,Prices!$A$2:$R$2,0),FALSE)</f>
        <v>249</v>
      </c>
      <c r="R614" s="65">
        <f t="shared" ref="R614:R638" si="325">I614*P614</f>
        <v>0</v>
      </c>
      <c r="S614" s="66">
        <f t="shared" ref="S614:S638" si="326">R614*O614</f>
        <v>0</v>
      </c>
      <c r="T614" s="64">
        <f t="shared" ref="T614:T638" si="327">R614-S614</f>
        <v>0</v>
      </c>
      <c r="U614" s="97"/>
      <c r="V614" s="28">
        <v>7048652802002</v>
      </c>
      <c r="W614" s="25"/>
      <c r="X614" s="94">
        <f t="shared" si="292"/>
        <v>0</v>
      </c>
      <c r="Y614" s="70">
        <f t="shared" ca="1" si="293"/>
        <v>0</v>
      </c>
      <c r="Z614" s="70">
        <f t="shared" ca="1" si="294"/>
        <v>132</v>
      </c>
      <c r="AA614" s="70">
        <f t="shared" ca="1" si="295"/>
        <v>1</v>
      </c>
      <c r="AB614" s="70">
        <f t="shared" ca="1" si="296"/>
        <v>0</v>
      </c>
      <c r="AC614" s="91" t="str">
        <f t="shared" si="297"/>
        <v xml:space="preserve">820296Black </v>
      </c>
      <c r="AD614" s="91">
        <f t="shared" si="298"/>
        <v>820296</v>
      </c>
      <c r="AE614" s="71" t="str">
        <f>INDEX(ATS!$B:$V,MATCH('2) Order Form'!$V614,ATS!$U:$U,0),7)</f>
        <v>Active</v>
      </c>
    </row>
    <row r="615" spans="1:31" ht="16.5" customHeight="1">
      <c r="A615" s="5">
        <v>4</v>
      </c>
      <c r="B615" s="5" t="s">
        <v>79</v>
      </c>
      <c r="C615" s="5">
        <f>INDEX(ATS!$B:$V,MATCH('2) Order Form'!$V615,ATS!$U:$U,0),1)</f>
        <v>820296</v>
      </c>
      <c r="D615" s="5" t="str">
        <f>INDEX(ATS!$B:$V,MATCH('2) Order Form'!$V615,ATS!$U:$U,0),2)</f>
        <v>Crusader Primaloft Jacket M</v>
      </c>
      <c r="E615" s="16" t="str">
        <f>INDEX(ATS!$B:$V,MATCH('2) Order Form'!$V615,ATS!$U:$U,0),4)</f>
        <v>99901-M</v>
      </c>
      <c r="F615" s="16" t="str">
        <f>INDEX(ATS!$B:$V,MATCH('2) Order Form'!$V615,ATS!$U:$U,0),5)</f>
        <v xml:space="preserve">Black </v>
      </c>
      <c r="G615" s="43" t="str">
        <f>INDEX(ATS!$B:$V,MATCH('2) Order Form'!$V615,ATS!$U:$U,0),6)</f>
        <v>M</v>
      </c>
      <c r="H615" s="43">
        <f>IFERROR(VLOOKUP(C615,EAN!$K:$O,5,FALSE),0)</f>
        <v>1</v>
      </c>
      <c r="I615" s="59">
        <v>0</v>
      </c>
      <c r="J615" s="60">
        <f>IFERROR(VLOOKUP(V615,ATS!$U:$V,2,FALSE),0)</f>
        <v>0</v>
      </c>
      <c r="K615" s="29" t="str">
        <f t="shared" si="322"/>
        <v>0</v>
      </c>
      <c r="L615" s="29">
        <f>IFERROR(VLOOKUP(V615,ATS!$U:$W,3,FALSE),0)</f>
        <v>0</v>
      </c>
      <c r="M615" s="29" t="str">
        <f t="shared" si="323"/>
        <v>0</v>
      </c>
      <c r="N615" s="61">
        <v>0</v>
      </c>
      <c r="O615" s="62">
        <f t="shared" si="324"/>
        <v>0</v>
      </c>
      <c r="P615" s="63">
        <f>VLOOKUP($C615,Prices!$A$3:$R$1996,MATCH('2) Order Form'!P$8,Prices!$A$2:$R$2,0),FALSE)</f>
        <v>125</v>
      </c>
      <c r="Q615" s="64">
        <f>VLOOKUP($C615,Prices!$A$3:$R$1996,MATCH('2) Order Form'!Q$8,Prices!$A$2:$R$2,0),FALSE)</f>
        <v>249</v>
      </c>
      <c r="R615" s="65">
        <f t="shared" si="325"/>
        <v>0</v>
      </c>
      <c r="S615" s="66">
        <f t="shared" si="326"/>
        <v>0</v>
      </c>
      <c r="T615" s="64">
        <f t="shared" si="327"/>
        <v>0</v>
      </c>
      <c r="U615" s="97"/>
      <c r="V615" s="28">
        <v>7048652801999</v>
      </c>
      <c r="W615" s="25"/>
      <c r="X615" s="94">
        <f t="shared" si="292"/>
        <v>0</v>
      </c>
      <c r="Y615" s="70">
        <f t="shared" ca="1" si="293"/>
        <v>0</v>
      </c>
      <c r="Z615" s="70">
        <f t="shared" ca="1" si="294"/>
        <v>132</v>
      </c>
      <c r="AA615" s="70">
        <f t="shared" ca="1" si="295"/>
        <v>0</v>
      </c>
      <c r="AB615" s="70">
        <f t="shared" ca="1" si="296"/>
        <v>0</v>
      </c>
      <c r="AC615" s="91" t="str">
        <f t="shared" si="297"/>
        <v xml:space="preserve">820296Black </v>
      </c>
      <c r="AD615" s="91">
        <f t="shared" si="298"/>
        <v>820296</v>
      </c>
      <c r="AE615" s="71" t="str">
        <f>INDEX(ATS!$B:$V,MATCH('2) Order Form'!$V615,ATS!$U:$U,0),7)</f>
        <v>Active</v>
      </c>
    </row>
    <row r="616" spans="1:31" ht="16.5" customHeight="1">
      <c r="A616" s="5">
        <v>4</v>
      </c>
      <c r="B616" s="5" t="s">
        <v>79</v>
      </c>
      <c r="C616" s="5">
        <f>INDEX(ATS!$B:$V,MATCH('2) Order Form'!$V616,ATS!$U:$U,0),1)</f>
        <v>820296</v>
      </c>
      <c r="D616" s="5" t="str">
        <f>INDEX(ATS!$B:$V,MATCH('2) Order Form'!$V616,ATS!$U:$U,0),2)</f>
        <v>Crusader Primaloft Jacket M</v>
      </c>
      <c r="E616" s="16" t="str">
        <f>INDEX(ATS!$B:$V,MATCH('2) Order Form'!$V616,ATS!$U:$U,0),4)</f>
        <v>99901-L</v>
      </c>
      <c r="F616" s="16" t="str">
        <f>INDEX(ATS!$B:$V,MATCH('2) Order Form'!$V616,ATS!$U:$U,0),5)</f>
        <v xml:space="preserve">Black </v>
      </c>
      <c r="G616" s="43" t="str">
        <f>INDEX(ATS!$B:$V,MATCH('2) Order Form'!$V616,ATS!$U:$U,0),6)</f>
        <v>L</v>
      </c>
      <c r="H616" s="43">
        <f>IFERROR(VLOOKUP(C616,EAN!$K:$O,5,FALSE),0)</f>
        <v>1</v>
      </c>
      <c r="I616" s="59">
        <v>0</v>
      </c>
      <c r="J616" s="60">
        <f>IFERROR(VLOOKUP(V616,ATS!$U:$V,2,FALSE),0)</f>
        <v>0</v>
      </c>
      <c r="K616" s="29" t="str">
        <f t="shared" si="322"/>
        <v>0</v>
      </c>
      <c r="L616" s="29">
        <f>IFERROR(VLOOKUP(V616,ATS!$U:$W,3,FALSE),0)</f>
        <v>0</v>
      </c>
      <c r="M616" s="29" t="str">
        <f t="shared" si="323"/>
        <v>0</v>
      </c>
      <c r="N616" s="61">
        <v>0</v>
      </c>
      <c r="O616" s="62">
        <f t="shared" si="324"/>
        <v>0</v>
      </c>
      <c r="P616" s="63">
        <f>VLOOKUP($C616,Prices!$A$3:$R$1996,MATCH('2) Order Form'!P$8,Prices!$A$2:$R$2,0),FALSE)</f>
        <v>125</v>
      </c>
      <c r="Q616" s="64">
        <f>VLOOKUP($C616,Prices!$A$3:$R$1996,MATCH('2) Order Form'!Q$8,Prices!$A$2:$R$2,0),FALSE)</f>
        <v>249</v>
      </c>
      <c r="R616" s="65">
        <f t="shared" si="325"/>
        <v>0</v>
      </c>
      <c r="S616" s="66">
        <f t="shared" si="326"/>
        <v>0</v>
      </c>
      <c r="T616" s="64">
        <f t="shared" si="327"/>
        <v>0</v>
      </c>
      <c r="U616" s="97"/>
      <c r="V616" s="28">
        <v>7048652801982</v>
      </c>
      <c r="W616" s="25"/>
      <c r="X616" s="94">
        <f t="shared" si="292"/>
        <v>0</v>
      </c>
      <c r="Y616" s="70">
        <f t="shared" ca="1" si="293"/>
        <v>0</v>
      </c>
      <c r="Z616" s="70">
        <f t="shared" ca="1" si="294"/>
        <v>132</v>
      </c>
      <c r="AA616" s="70">
        <f t="shared" ca="1" si="295"/>
        <v>0</v>
      </c>
      <c r="AB616" s="70">
        <f t="shared" ca="1" si="296"/>
        <v>0</v>
      </c>
      <c r="AC616" s="91" t="str">
        <f t="shared" si="297"/>
        <v xml:space="preserve">820296Black </v>
      </c>
      <c r="AD616" s="91">
        <f t="shared" si="298"/>
        <v>820296</v>
      </c>
      <c r="AE616" s="71" t="str">
        <f>INDEX(ATS!$B:$V,MATCH('2) Order Form'!$V616,ATS!$U:$U,0),7)</f>
        <v>Active</v>
      </c>
    </row>
    <row r="617" spans="1:31" ht="16.5" customHeight="1">
      <c r="A617" s="5">
        <v>4</v>
      </c>
      <c r="B617" s="5" t="s">
        <v>79</v>
      </c>
      <c r="C617" s="5">
        <f>INDEX(ATS!$B:$V,MATCH('2) Order Form'!$V617,ATS!$U:$U,0),1)</f>
        <v>820296</v>
      </c>
      <c r="D617" s="5" t="str">
        <f>INDEX(ATS!$B:$V,MATCH('2) Order Form'!$V617,ATS!$U:$U,0),2)</f>
        <v>Crusader Primaloft Jacket M</v>
      </c>
      <c r="E617" s="16" t="str">
        <f>INDEX(ATS!$B:$V,MATCH('2) Order Form'!$V617,ATS!$U:$U,0),4)</f>
        <v>99901-XL</v>
      </c>
      <c r="F617" s="16" t="str">
        <f>INDEX(ATS!$B:$V,MATCH('2) Order Form'!$V617,ATS!$U:$U,0),5)</f>
        <v xml:space="preserve">Black </v>
      </c>
      <c r="G617" s="43" t="str">
        <f>INDEX(ATS!$B:$V,MATCH('2) Order Form'!$V617,ATS!$U:$U,0),6)</f>
        <v>XL</v>
      </c>
      <c r="H617" s="43">
        <f>IFERROR(VLOOKUP(C617,EAN!$K:$O,5,FALSE),0)</f>
        <v>1</v>
      </c>
      <c r="I617" s="59">
        <v>0</v>
      </c>
      <c r="J617" s="60">
        <f>IFERROR(VLOOKUP(V617,ATS!$U:$V,2,FALSE),0)</f>
        <v>0</v>
      </c>
      <c r="K617" s="29" t="str">
        <f t="shared" si="322"/>
        <v>0</v>
      </c>
      <c r="L617" s="29">
        <f>IFERROR(VLOOKUP(V617,ATS!$U:$W,3,FALSE),0)</f>
        <v>0</v>
      </c>
      <c r="M617" s="29" t="str">
        <f t="shared" si="323"/>
        <v>0</v>
      </c>
      <c r="N617" s="61">
        <v>0</v>
      </c>
      <c r="O617" s="62">
        <f t="shared" si="324"/>
        <v>0</v>
      </c>
      <c r="P617" s="63">
        <f>VLOOKUP($C617,Prices!$A$3:$R$1996,MATCH('2) Order Form'!P$8,Prices!$A$2:$R$2,0),FALSE)</f>
        <v>125</v>
      </c>
      <c r="Q617" s="64">
        <f>VLOOKUP($C617,Prices!$A$3:$R$1996,MATCH('2) Order Form'!Q$8,Prices!$A$2:$R$2,0),FALSE)</f>
        <v>249</v>
      </c>
      <c r="R617" s="65">
        <f t="shared" si="325"/>
        <v>0</v>
      </c>
      <c r="S617" s="66">
        <f t="shared" si="326"/>
        <v>0</v>
      </c>
      <c r="T617" s="64">
        <f t="shared" si="327"/>
        <v>0</v>
      </c>
      <c r="U617" s="97"/>
      <c r="V617" s="28">
        <v>7048652802019</v>
      </c>
      <c r="W617" s="25"/>
      <c r="X617" s="94">
        <f t="shared" si="292"/>
        <v>0</v>
      </c>
      <c r="Y617" s="70">
        <f t="shared" ca="1" si="293"/>
        <v>0</v>
      </c>
      <c r="Z617" s="70">
        <f t="shared" ca="1" si="294"/>
        <v>132</v>
      </c>
      <c r="AA617" s="70">
        <f t="shared" ca="1" si="295"/>
        <v>0</v>
      </c>
      <c r="AB617" s="70">
        <f t="shared" ca="1" si="296"/>
        <v>0</v>
      </c>
      <c r="AC617" s="91" t="str">
        <f t="shared" si="297"/>
        <v xml:space="preserve">820296Black </v>
      </c>
      <c r="AD617" s="91">
        <f t="shared" si="298"/>
        <v>820296</v>
      </c>
      <c r="AE617" s="71" t="str">
        <f>INDEX(ATS!$B:$V,MATCH('2) Order Form'!$V617,ATS!$U:$U,0),7)</f>
        <v>Active</v>
      </c>
    </row>
    <row r="618" spans="1:31" ht="16.5" customHeight="1">
      <c r="A618" s="5">
        <v>4</v>
      </c>
      <c r="B618" s="5" t="s">
        <v>79</v>
      </c>
      <c r="C618" s="5">
        <f>INDEX(ATS!$B:$V,MATCH('2) Order Form'!$V618,ATS!$U:$U,0),1)</f>
        <v>820297</v>
      </c>
      <c r="D618" s="5" t="str">
        <f>INDEX(ATS!$B:$V,MATCH('2) Order Form'!$V618,ATS!$U:$U,0),2)</f>
        <v>Crusader Primaloft Vest</v>
      </c>
      <c r="E618" s="16" t="str">
        <f>INDEX(ATS!$B:$V,MATCH('2) Order Form'!$V618,ATS!$U:$U,0),4)</f>
        <v>99901-XS</v>
      </c>
      <c r="F618" s="16" t="str">
        <f>INDEX(ATS!$B:$V,MATCH('2) Order Form'!$V618,ATS!$U:$U,0),5)</f>
        <v xml:space="preserve">Black </v>
      </c>
      <c r="G618" s="43" t="str">
        <f>INDEX(ATS!$B:$V,MATCH('2) Order Form'!$V618,ATS!$U:$U,0),6)</f>
        <v>XS</v>
      </c>
      <c r="H618" s="43">
        <f>IFERROR(VLOOKUP(C618,EAN!$K:$O,5,FALSE),0)</f>
        <v>1</v>
      </c>
      <c r="I618" s="59">
        <v>0</v>
      </c>
      <c r="J618" s="60">
        <f>IFERROR(VLOOKUP(V618,ATS!$U:$V,2,FALSE),0)</f>
        <v>0</v>
      </c>
      <c r="K618" s="29" t="str">
        <f t="shared" si="322"/>
        <v>0</v>
      </c>
      <c r="L618" s="29">
        <f>IFERROR(VLOOKUP(V618,ATS!$U:$W,3,FALSE),0)</f>
        <v>0</v>
      </c>
      <c r="M618" s="29" t="str">
        <f t="shared" si="323"/>
        <v>0</v>
      </c>
      <c r="N618" s="61">
        <v>0</v>
      </c>
      <c r="O618" s="62">
        <f t="shared" ref="O618" si="328">IF(N618&lt;&gt;0,N618,$P$5)</f>
        <v>0</v>
      </c>
      <c r="P618" s="63">
        <f>VLOOKUP($C618,Prices!$A$3:$R$1996,MATCH('2) Order Form'!P$8,Prices!$A$2:$R$2,0),FALSE)</f>
        <v>95</v>
      </c>
      <c r="Q618" s="64">
        <f>VLOOKUP($C618,Prices!$A$3:$R$1996,MATCH('2) Order Form'!Q$8,Prices!$A$2:$R$2,0),FALSE)</f>
        <v>189</v>
      </c>
      <c r="R618" s="65">
        <f t="shared" si="325"/>
        <v>0</v>
      </c>
      <c r="S618" s="66">
        <f t="shared" si="326"/>
        <v>0</v>
      </c>
      <c r="T618" s="64">
        <f t="shared" si="327"/>
        <v>0</v>
      </c>
      <c r="U618" s="97"/>
      <c r="V618" s="28">
        <v>7048652836700</v>
      </c>
      <c r="W618" s="25"/>
      <c r="X618" s="94">
        <f t="shared" si="292"/>
        <v>0</v>
      </c>
      <c r="Y618" s="70">
        <f t="shared" ca="1" si="293"/>
        <v>0</v>
      </c>
      <c r="Z618" s="70">
        <f t="shared" ca="1" si="294"/>
        <v>133</v>
      </c>
      <c r="AA618" s="70">
        <f t="shared" ca="1" si="295"/>
        <v>1</v>
      </c>
      <c r="AB618" s="70">
        <f t="shared" ca="1" si="296"/>
        <v>0</v>
      </c>
      <c r="AC618" s="91" t="str">
        <f t="shared" si="297"/>
        <v xml:space="preserve">820297Black </v>
      </c>
      <c r="AD618" s="91">
        <f t="shared" si="298"/>
        <v>820297</v>
      </c>
      <c r="AE618" s="71" t="str">
        <f>INDEX(ATS!$B:$V,MATCH('2) Order Form'!$V618,ATS!$U:$U,0),7)</f>
        <v>Active</v>
      </c>
    </row>
    <row r="619" spans="1:31" ht="16.5" customHeight="1">
      <c r="A619" s="5">
        <v>4</v>
      </c>
      <c r="B619" s="5" t="s">
        <v>79</v>
      </c>
      <c r="C619" s="5">
        <f>INDEX(ATS!$B:$V,MATCH('2) Order Form'!$V619,ATS!$U:$U,0),1)</f>
        <v>820297</v>
      </c>
      <c r="D619" s="5" t="str">
        <f>INDEX(ATS!$B:$V,MATCH('2) Order Form'!$V619,ATS!$U:$U,0),2)</f>
        <v>Crusader Primaloft Vest</v>
      </c>
      <c r="E619" s="16" t="str">
        <f>INDEX(ATS!$B:$V,MATCH('2) Order Form'!$V619,ATS!$U:$U,0),4)</f>
        <v>99901-S</v>
      </c>
      <c r="F619" s="16" t="str">
        <f>INDEX(ATS!$B:$V,MATCH('2) Order Form'!$V619,ATS!$U:$U,0),5)</f>
        <v xml:space="preserve">Black </v>
      </c>
      <c r="G619" s="43" t="str">
        <f>INDEX(ATS!$B:$V,MATCH('2) Order Form'!$V619,ATS!$U:$U,0),6)</f>
        <v>S</v>
      </c>
      <c r="H619" s="43">
        <f>IFERROR(VLOOKUP(C619,EAN!$K:$O,5,FALSE),0)</f>
        <v>1</v>
      </c>
      <c r="I619" s="59">
        <v>0</v>
      </c>
      <c r="J619" s="60">
        <f>IFERROR(VLOOKUP(V619,ATS!$U:$V,2,FALSE),0)</f>
        <v>0</v>
      </c>
      <c r="K619" s="29" t="str">
        <f t="shared" si="322"/>
        <v>0</v>
      </c>
      <c r="L619" s="29">
        <f>IFERROR(VLOOKUP(V619,ATS!$U:$W,3,FALSE),0)</f>
        <v>0</v>
      </c>
      <c r="M619" s="29" t="str">
        <f t="shared" si="323"/>
        <v>0</v>
      </c>
      <c r="N619" s="61">
        <v>0</v>
      </c>
      <c r="O619" s="62">
        <f t="shared" si="324"/>
        <v>0</v>
      </c>
      <c r="P619" s="63">
        <f>VLOOKUP($C619,Prices!$A$3:$R$1996,MATCH('2) Order Form'!P$8,Prices!$A$2:$R$2,0),FALSE)</f>
        <v>95</v>
      </c>
      <c r="Q619" s="64">
        <f>VLOOKUP($C619,Prices!$A$3:$R$1996,MATCH('2) Order Form'!Q$8,Prices!$A$2:$R$2,0),FALSE)</f>
        <v>189</v>
      </c>
      <c r="R619" s="65">
        <f t="shared" si="325"/>
        <v>0</v>
      </c>
      <c r="S619" s="66">
        <f t="shared" si="326"/>
        <v>0</v>
      </c>
      <c r="T619" s="64">
        <f t="shared" si="327"/>
        <v>0</v>
      </c>
      <c r="U619" s="97"/>
      <c r="V619" s="28">
        <v>7048652801593</v>
      </c>
      <c r="W619" s="25"/>
      <c r="X619" s="94">
        <f t="shared" si="292"/>
        <v>0</v>
      </c>
      <c r="Y619" s="70">
        <f t="shared" ca="1" si="293"/>
        <v>0</v>
      </c>
      <c r="Z619" s="70">
        <f t="shared" ca="1" si="294"/>
        <v>133</v>
      </c>
      <c r="AA619" s="70">
        <f t="shared" ca="1" si="295"/>
        <v>0</v>
      </c>
      <c r="AB619" s="70">
        <f t="shared" ca="1" si="296"/>
        <v>0</v>
      </c>
      <c r="AC619" s="91" t="str">
        <f t="shared" si="297"/>
        <v xml:space="preserve">820297Black </v>
      </c>
      <c r="AD619" s="91">
        <f t="shared" si="298"/>
        <v>820297</v>
      </c>
      <c r="AE619" s="71" t="str">
        <f>INDEX(ATS!$B:$V,MATCH('2) Order Form'!$V619,ATS!$U:$U,0),7)</f>
        <v>Active</v>
      </c>
    </row>
    <row r="620" spans="1:31" ht="16.5" customHeight="1">
      <c r="A620" s="5">
        <v>4</v>
      </c>
      <c r="B620" s="5" t="s">
        <v>79</v>
      </c>
      <c r="C620" s="5">
        <f>INDEX(ATS!$B:$V,MATCH('2) Order Form'!$V620,ATS!$U:$U,0),1)</f>
        <v>820297</v>
      </c>
      <c r="D620" s="5" t="str">
        <f>INDEX(ATS!$B:$V,MATCH('2) Order Form'!$V620,ATS!$U:$U,0),2)</f>
        <v>Crusader Primaloft Vest</v>
      </c>
      <c r="E620" s="16" t="str">
        <f>INDEX(ATS!$B:$V,MATCH('2) Order Form'!$V620,ATS!$U:$U,0),4)</f>
        <v>99901-M</v>
      </c>
      <c r="F620" s="16" t="str">
        <f>INDEX(ATS!$B:$V,MATCH('2) Order Form'!$V620,ATS!$U:$U,0),5)</f>
        <v xml:space="preserve">Black </v>
      </c>
      <c r="G620" s="43" t="str">
        <f>INDEX(ATS!$B:$V,MATCH('2) Order Form'!$V620,ATS!$U:$U,0),6)</f>
        <v>M</v>
      </c>
      <c r="H620" s="43">
        <f>IFERROR(VLOOKUP(C620,EAN!$K:$O,5,FALSE),0)</f>
        <v>1</v>
      </c>
      <c r="I620" s="59">
        <v>0</v>
      </c>
      <c r="J620" s="60">
        <f>IFERROR(VLOOKUP(V620,ATS!$U:$V,2,FALSE),0)</f>
        <v>0</v>
      </c>
      <c r="K620" s="29" t="str">
        <f t="shared" si="322"/>
        <v>0</v>
      </c>
      <c r="L620" s="29">
        <f>IFERROR(VLOOKUP(V620,ATS!$U:$W,3,FALSE),0)</f>
        <v>0</v>
      </c>
      <c r="M620" s="29" t="str">
        <f t="shared" si="323"/>
        <v>0</v>
      </c>
      <c r="N620" s="61">
        <v>0</v>
      </c>
      <c r="O620" s="62">
        <f t="shared" si="324"/>
        <v>0</v>
      </c>
      <c r="P620" s="63">
        <f>VLOOKUP($C620,Prices!$A$3:$R$1996,MATCH('2) Order Form'!P$8,Prices!$A$2:$R$2,0),FALSE)</f>
        <v>95</v>
      </c>
      <c r="Q620" s="64">
        <f>VLOOKUP($C620,Prices!$A$3:$R$1996,MATCH('2) Order Form'!Q$8,Prices!$A$2:$R$2,0),FALSE)</f>
        <v>189</v>
      </c>
      <c r="R620" s="65">
        <f t="shared" si="325"/>
        <v>0</v>
      </c>
      <c r="S620" s="66">
        <f t="shared" si="326"/>
        <v>0</v>
      </c>
      <c r="T620" s="64">
        <f t="shared" si="327"/>
        <v>0</v>
      </c>
      <c r="U620" s="97"/>
      <c r="V620" s="28">
        <v>7048652801586</v>
      </c>
      <c r="W620" s="25"/>
      <c r="X620" s="94">
        <f t="shared" si="292"/>
        <v>0</v>
      </c>
      <c r="Y620" s="70">
        <f t="shared" ca="1" si="293"/>
        <v>0</v>
      </c>
      <c r="Z620" s="70">
        <f t="shared" ca="1" si="294"/>
        <v>133</v>
      </c>
      <c r="AA620" s="70">
        <f t="shared" ca="1" si="295"/>
        <v>0</v>
      </c>
      <c r="AB620" s="70">
        <f t="shared" ca="1" si="296"/>
        <v>0</v>
      </c>
      <c r="AC620" s="91" t="str">
        <f t="shared" si="297"/>
        <v xml:space="preserve">820297Black </v>
      </c>
      <c r="AD620" s="91">
        <f t="shared" si="298"/>
        <v>820297</v>
      </c>
      <c r="AE620" s="71" t="str">
        <f>INDEX(ATS!$B:$V,MATCH('2) Order Form'!$V620,ATS!$U:$U,0),7)</f>
        <v>Active</v>
      </c>
    </row>
    <row r="621" spans="1:31" ht="16.5" customHeight="1">
      <c r="A621" s="5">
        <v>4</v>
      </c>
      <c r="B621" s="5" t="s">
        <v>79</v>
      </c>
      <c r="C621" s="5">
        <f>INDEX(ATS!$B:$V,MATCH('2) Order Form'!$V621,ATS!$U:$U,0),1)</f>
        <v>820297</v>
      </c>
      <c r="D621" s="5" t="str">
        <f>INDEX(ATS!$B:$V,MATCH('2) Order Form'!$V621,ATS!$U:$U,0),2)</f>
        <v>Crusader Primaloft Vest</v>
      </c>
      <c r="E621" s="16" t="str">
        <f>INDEX(ATS!$B:$V,MATCH('2) Order Form'!$V621,ATS!$U:$U,0),4)</f>
        <v>99901-L</v>
      </c>
      <c r="F621" s="16" t="str">
        <f>INDEX(ATS!$B:$V,MATCH('2) Order Form'!$V621,ATS!$U:$U,0),5)</f>
        <v xml:space="preserve">Black </v>
      </c>
      <c r="G621" s="43" t="str">
        <f>INDEX(ATS!$B:$V,MATCH('2) Order Form'!$V621,ATS!$U:$U,0),6)</f>
        <v>L</v>
      </c>
      <c r="H621" s="43">
        <f>IFERROR(VLOOKUP(C621,EAN!$K:$O,5,FALSE),0)</f>
        <v>1</v>
      </c>
      <c r="I621" s="59">
        <v>0</v>
      </c>
      <c r="J621" s="60">
        <f>IFERROR(VLOOKUP(V621,ATS!$U:$V,2,FALSE),0)</f>
        <v>0</v>
      </c>
      <c r="K621" s="29" t="str">
        <f t="shared" si="322"/>
        <v>0</v>
      </c>
      <c r="L621" s="29">
        <f>IFERROR(VLOOKUP(V621,ATS!$U:$W,3,FALSE),0)</f>
        <v>0</v>
      </c>
      <c r="M621" s="29" t="str">
        <f t="shared" si="323"/>
        <v>0</v>
      </c>
      <c r="N621" s="61">
        <v>0</v>
      </c>
      <c r="O621" s="62">
        <f t="shared" si="324"/>
        <v>0</v>
      </c>
      <c r="P621" s="63">
        <f>VLOOKUP($C621,Prices!$A$3:$R$1996,MATCH('2) Order Form'!P$8,Prices!$A$2:$R$2,0),FALSE)</f>
        <v>95</v>
      </c>
      <c r="Q621" s="64">
        <f>VLOOKUP($C621,Prices!$A$3:$R$1996,MATCH('2) Order Form'!Q$8,Prices!$A$2:$R$2,0),FALSE)</f>
        <v>189</v>
      </c>
      <c r="R621" s="65">
        <f t="shared" si="325"/>
        <v>0</v>
      </c>
      <c r="S621" s="66">
        <f t="shared" si="326"/>
        <v>0</v>
      </c>
      <c r="T621" s="64">
        <f t="shared" si="327"/>
        <v>0</v>
      </c>
      <c r="U621" s="97"/>
      <c r="V621" s="28">
        <v>7048652801579</v>
      </c>
      <c r="W621" s="25"/>
      <c r="X621" s="94">
        <f t="shared" si="292"/>
        <v>0</v>
      </c>
      <c r="Y621" s="70">
        <f t="shared" ca="1" si="293"/>
        <v>0</v>
      </c>
      <c r="Z621" s="70">
        <f t="shared" ca="1" si="294"/>
        <v>133</v>
      </c>
      <c r="AA621" s="70">
        <f t="shared" ca="1" si="295"/>
        <v>0</v>
      </c>
      <c r="AB621" s="70">
        <f t="shared" ca="1" si="296"/>
        <v>0</v>
      </c>
      <c r="AC621" s="91" t="str">
        <f t="shared" si="297"/>
        <v xml:space="preserve">820297Black </v>
      </c>
      <c r="AD621" s="91">
        <f t="shared" si="298"/>
        <v>820297</v>
      </c>
      <c r="AE621" s="71" t="str">
        <f>INDEX(ATS!$B:$V,MATCH('2) Order Form'!$V621,ATS!$U:$U,0),7)</f>
        <v>Active</v>
      </c>
    </row>
    <row r="622" spans="1:31" ht="16.5" customHeight="1">
      <c r="A622" s="5">
        <v>4</v>
      </c>
      <c r="B622" s="5" t="s">
        <v>79</v>
      </c>
      <c r="C622" s="5">
        <f>INDEX(ATS!$B:$V,MATCH('2) Order Form'!$V622,ATS!$U:$U,0),1)</f>
        <v>820297</v>
      </c>
      <c r="D622" s="5" t="str">
        <f>INDEX(ATS!$B:$V,MATCH('2) Order Form'!$V622,ATS!$U:$U,0),2)</f>
        <v>Crusader Primaloft Vest</v>
      </c>
      <c r="E622" s="16" t="str">
        <f>INDEX(ATS!$B:$V,MATCH('2) Order Form'!$V622,ATS!$U:$U,0),4)</f>
        <v>99901-XL</v>
      </c>
      <c r="F622" s="16" t="str">
        <f>INDEX(ATS!$B:$V,MATCH('2) Order Form'!$V622,ATS!$U:$U,0),5)</f>
        <v xml:space="preserve">Black </v>
      </c>
      <c r="G622" s="43" t="str">
        <f>INDEX(ATS!$B:$V,MATCH('2) Order Form'!$V622,ATS!$U:$U,0),6)</f>
        <v>XL</v>
      </c>
      <c r="H622" s="43">
        <f>IFERROR(VLOOKUP(C622,EAN!$K:$O,5,FALSE),0)</f>
        <v>1</v>
      </c>
      <c r="I622" s="59">
        <v>0</v>
      </c>
      <c r="J622" s="60">
        <f>IFERROR(VLOOKUP(V622,ATS!$U:$V,2,FALSE),0)</f>
        <v>0</v>
      </c>
      <c r="K622" s="29" t="str">
        <f t="shared" si="322"/>
        <v>0</v>
      </c>
      <c r="L622" s="29">
        <f>IFERROR(VLOOKUP(V622,ATS!$U:$W,3,FALSE),0)</f>
        <v>0</v>
      </c>
      <c r="M622" s="29" t="str">
        <f t="shared" si="323"/>
        <v>0</v>
      </c>
      <c r="N622" s="61">
        <v>0</v>
      </c>
      <c r="O622" s="62">
        <f t="shared" ref="O622" si="329">IF(N622&lt;&gt;0,N622,$P$5)</f>
        <v>0</v>
      </c>
      <c r="P622" s="63">
        <f>VLOOKUP($C622,Prices!$A$3:$R$1996,MATCH('2) Order Form'!P$8,Prices!$A$2:$R$2,0),FALSE)</f>
        <v>95</v>
      </c>
      <c r="Q622" s="64">
        <f>VLOOKUP($C622,Prices!$A$3:$R$1996,MATCH('2) Order Form'!Q$8,Prices!$A$2:$R$2,0),FALSE)</f>
        <v>189</v>
      </c>
      <c r="R622" s="65">
        <f t="shared" si="325"/>
        <v>0</v>
      </c>
      <c r="S622" s="66">
        <f t="shared" si="326"/>
        <v>0</v>
      </c>
      <c r="T622" s="64">
        <f t="shared" si="327"/>
        <v>0</v>
      </c>
      <c r="U622" s="97"/>
      <c r="V622" s="28">
        <v>7048652801609</v>
      </c>
      <c r="W622" s="25"/>
      <c r="X622" s="94">
        <f t="shared" si="292"/>
        <v>0</v>
      </c>
      <c r="Y622" s="70">
        <f t="shared" ca="1" si="293"/>
        <v>0</v>
      </c>
      <c r="Z622" s="70">
        <f t="shared" ca="1" si="294"/>
        <v>133</v>
      </c>
      <c r="AA622" s="70">
        <f t="shared" ca="1" si="295"/>
        <v>0</v>
      </c>
      <c r="AB622" s="70">
        <f t="shared" ca="1" si="296"/>
        <v>0</v>
      </c>
      <c r="AC622" s="91" t="str">
        <f t="shared" si="297"/>
        <v xml:space="preserve">820297Black </v>
      </c>
      <c r="AD622" s="91">
        <f t="shared" si="298"/>
        <v>820297</v>
      </c>
      <c r="AE622" s="71" t="str">
        <f>INDEX(ATS!$B:$V,MATCH('2) Order Form'!$V622,ATS!$U:$U,0),7)</f>
        <v>Active</v>
      </c>
    </row>
    <row r="623" spans="1:31" ht="16.5" customHeight="1">
      <c r="A623" s="5">
        <v>4</v>
      </c>
      <c r="B623" s="5" t="s">
        <v>79</v>
      </c>
      <c r="C623" s="5">
        <f>INDEX(ATS!$B:$V,MATCH('2) Order Form'!$V623,ATS!$U:$U,0),1)</f>
        <v>828182</v>
      </c>
      <c r="D623" s="5" t="str">
        <f>INDEX(ATS!$B:$V,MATCH('2) Order Form'!$V623,ATS!$U:$U,0),2)</f>
        <v>Crusader Polartec Midlayer M</v>
      </c>
      <c r="E623" s="16" t="str">
        <f>INDEX(ATS!$B:$V,MATCH('2) Order Form'!$V623,ATS!$U:$U,0),4)</f>
        <v>99901-S</v>
      </c>
      <c r="F623" s="16" t="str">
        <f>INDEX(ATS!$B:$V,MATCH('2) Order Form'!$V623,ATS!$U:$U,0),5)</f>
        <v xml:space="preserve">Black </v>
      </c>
      <c r="G623" s="43" t="str">
        <f>INDEX(ATS!$B:$V,MATCH('2) Order Form'!$V623,ATS!$U:$U,0),6)</f>
        <v>S</v>
      </c>
      <c r="H623" s="43">
        <f>IFERROR(VLOOKUP(C623,EAN!$K:$O,5,FALSE),0)</f>
        <v>1</v>
      </c>
      <c r="I623" s="59">
        <v>0</v>
      </c>
      <c r="J623" s="60">
        <f>IFERROR(VLOOKUP(V623,ATS!$U:$V,2,FALSE),0)</f>
        <v>80</v>
      </c>
      <c r="K623" s="29" t="str">
        <f t="shared" ref="K623:K626" si="330">IF(J623=99999,"OPEN",IF(J623&gt;50,"50+",IF(J623&lt;=0,"0",J623)))</f>
        <v>50+</v>
      </c>
      <c r="L623" s="29">
        <f>IFERROR(VLOOKUP(V623,ATS!$U:$W,3,FALSE),0)</f>
        <v>80</v>
      </c>
      <c r="M623" s="29" t="str">
        <f t="shared" ref="M623:M626" si="331">IF(L623=99999,"OPEN",IF(L623&gt;50,"50+",IF(L623&lt;=0,"0",L623)))</f>
        <v>50+</v>
      </c>
      <c r="N623" s="61">
        <v>0</v>
      </c>
      <c r="O623" s="62">
        <f t="shared" ref="O623:O626" si="332">IF(N623&lt;&gt;0,N623,$P$5)</f>
        <v>0</v>
      </c>
      <c r="P623" s="63">
        <f>VLOOKUP($C623,Prices!$A$3:$R$1996,MATCH('2) Order Form'!P$8,Prices!$A$2:$R$2,0),FALSE)</f>
        <v>100</v>
      </c>
      <c r="Q623" s="64">
        <f>VLOOKUP($C623,Prices!$A$3:$R$1996,MATCH('2) Order Form'!Q$8,Prices!$A$2:$R$2,0),FALSE)</f>
        <v>199.95</v>
      </c>
      <c r="R623" s="65">
        <f t="shared" ref="R623:R626" si="333">I623*P623</f>
        <v>0</v>
      </c>
      <c r="S623" s="66">
        <f t="shared" ref="S623:S626" si="334">R623*O623</f>
        <v>0</v>
      </c>
      <c r="T623" s="64">
        <f t="shared" ref="T623:T626" si="335">R623-S623</f>
        <v>0</v>
      </c>
      <c r="U623" s="97"/>
      <c r="V623" s="28">
        <v>7048652711267</v>
      </c>
      <c r="W623" s="25"/>
      <c r="X623" s="94">
        <f t="shared" si="292"/>
        <v>0</v>
      </c>
      <c r="Y623" s="70">
        <f t="shared" ca="1" si="293"/>
        <v>0</v>
      </c>
      <c r="Z623" s="70">
        <f t="shared" ca="1" si="294"/>
        <v>134</v>
      </c>
      <c r="AA623" s="70">
        <f t="shared" ca="1" si="295"/>
        <v>1</v>
      </c>
      <c r="AB623" s="70">
        <f t="shared" ca="1" si="296"/>
        <v>0</v>
      </c>
      <c r="AC623" s="91" t="str">
        <f t="shared" si="297"/>
        <v xml:space="preserve">828182Black </v>
      </c>
      <c r="AD623" s="91">
        <f t="shared" si="298"/>
        <v>828182</v>
      </c>
      <c r="AE623" s="71" t="str">
        <f>INDEX(ATS!$B:$V,MATCH('2) Order Form'!$V623,ATS!$U:$U,0),7)</f>
        <v>Active</v>
      </c>
    </row>
    <row r="624" spans="1:31" ht="16.5" customHeight="1">
      <c r="A624" s="5">
        <v>4</v>
      </c>
      <c r="B624" s="5" t="s">
        <v>79</v>
      </c>
      <c r="C624" s="5">
        <f>INDEX(ATS!$B:$V,MATCH('2) Order Form'!$V624,ATS!$U:$U,0),1)</f>
        <v>828182</v>
      </c>
      <c r="D624" s="5" t="str">
        <f>INDEX(ATS!$B:$V,MATCH('2) Order Form'!$V624,ATS!$U:$U,0),2)</f>
        <v>Crusader Polartec Midlayer M</v>
      </c>
      <c r="E624" s="16" t="str">
        <f>INDEX(ATS!$B:$V,MATCH('2) Order Form'!$V624,ATS!$U:$U,0),4)</f>
        <v>99901-M</v>
      </c>
      <c r="F624" s="16" t="str">
        <f>INDEX(ATS!$B:$V,MATCH('2) Order Form'!$V624,ATS!$U:$U,0),5)</f>
        <v xml:space="preserve">Black </v>
      </c>
      <c r="G624" s="43" t="str">
        <f>INDEX(ATS!$B:$V,MATCH('2) Order Form'!$V624,ATS!$U:$U,0),6)</f>
        <v>M</v>
      </c>
      <c r="H624" s="43">
        <f>IFERROR(VLOOKUP(C624,EAN!$K:$O,5,FALSE),0)</f>
        <v>1</v>
      </c>
      <c r="I624" s="59">
        <v>0</v>
      </c>
      <c r="J624" s="60">
        <f>IFERROR(VLOOKUP(V624,ATS!$U:$V,2,FALSE),0)</f>
        <v>153</v>
      </c>
      <c r="K624" s="29" t="str">
        <f t="shared" si="330"/>
        <v>50+</v>
      </c>
      <c r="L624" s="29">
        <f>IFERROR(VLOOKUP(V624,ATS!$U:$W,3,FALSE),0)</f>
        <v>153</v>
      </c>
      <c r="M624" s="29" t="str">
        <f t="shared" si="331"/>
        <v>50+</v>
      </c>
      <c r="N624" s="61">
        <v>0</v>
      </c>
      <c r="O624" s="62">
        <f t="shared" si="332"/>
        <v>0</v>
      </c>
      <c r="P624" s="63">
        <f>VLOOKUP($C624,Prices!$A$3:$R$1996,MATCH('2) Order Form'!P$8,Prices!$A$2:$R$2,0),FALSE)</f>
        <v>100</v>
      </c>
      <c r="Q624" s="64">
        <f>VLOOKUP($C624,Prices!$A$3:$R$1996,MATCH('2) Order Form'!Q$8,Prices!$A$2:$R$2,0),FALSE)</f>
        <v>199.95</v>
      </c>
      <c r="R624" s="65">
        <f t="shared" si="333"/>
        <v>0</v>
      </c>
      <c r="S624" s="66">
        <f t="shared" si="334"/>
        <v>0</v>
      </c>
      <c r="T624" s="64">
        <f t="shared" si="335"/>
        <v>0</v>
      </c>
      <c r="U624" s="97"/>
      <c r="V624" s="28">
        <v>7048652711250</v>
      </c>
      <c r="W624" s="25"/>
      <c r="X624" s="94">
        <f t="shared" si="292"/>
        <v>0</v>
      </c>
      <c r="Y624" s="70">
        <f t="shared" ca="1" si="293"/>
        <v>0</v>
      </c>
      <c r="Z624" s="70">
        <f t="shared" ca="1" si="294"/>
        <v>134</v>
      </c>
      <c r="AA624" s="70">
        <f t="shared" ca="1" si="295"/>
        <v>0</v>
      </c>
      <c r="AB624" s="70">
        <f t="shared" ca="1" si="296"/>
        <v>0</v>
      </c>
      <c r="AC624" s="91" t="str">
        <f t="shared" si="297"/>
        <v xml:space="preserve">828182Black </v>
      </c>
      <c r="AD624" s="91">
        <f t="shared" si="298"/>
        <v>828182</v>
      </c>
      <c r="AE624" s="71" t="str">
        <f>INDEX(ATS!$B:$V,MATCH('2) Order Form'!$V624,ATS!$U:$U,0),7)</f>
        <v>Active</v>
      </c>
    </row>
    <row r="625" spans="1:31" ht="16.5" customHeight="1">
      <c r="A625" s="5">
        <v>4</v>
      </c>
      <c r="B625" s="5" t="s">
        <v>79</v>
      </c>
      <c r="C625" s="5">
        <f>INDEX(ATS!$B:$V,MATCH('2) Order Form'!$V625,ATS!$U:$U,0),1)</f>
        <v>828182</v>
      </c>
      <c r="D625" s="5" t="str">
        <f>INDEX(ATS!$B:$V,MATCH('2) Order Form'!$V625,ATS!$U:$U,0),2)</f>
        <v>Crusader Polartec Midlayer M</v>
      </c>
      <c r="E625" s="16" t="str">
        <f>INDEX(ATS!$B:$V,MATCH('2) Order Form'!$V625,ATS!$U:$U,0),4)</f>
        <v>99901-L</v>
      </c>
      <c r="F625" s="16" t="str">
        <f>INDEX(ATS!$B:$V,MATCH('2) Order Form'!$V625,ATS!$U:$U,0),5)</f>
        <v xml:space="preserve">Black </v>
      </c>
      <c r="G625" s="43" t="str">
        <f>INDEX(ATS!$B:$V,MATCH('2) Order Form'!$V625,ATS!$U:$U,0),6)</f>
        <v>L</v>
      </c>
      <c r="H625" s="43">
        <f>IFERROR(VLOOKUP(C625,EAN!$K:$O,5,FALSE),0)</f>
        <v>1</v>
      </c>
      <c r="I625" s="59">
        <v>0</v>
      </c>
      <c r="J625" s="60">
        <f>IFERROR(VLOOKUP(V625,ATS!$U:$V,2,FALSE),0)</f>
        <v>151</v>
      </c>
      <c r="K625" s="29" t="str">
        <f t="shared" si="330"/>
        <v>50+</v>
      </c>
      <c r="L625" s="29">
        <f>IFERROR(VLOOKUP(V625,ATS!$U:$W,3,FALSE),0)</f>
        <v>151</v>
      </c>
      <c r="M625" s="29" t="str">
        <f t="shared" si="331"/>
        <v>50+</v>
      </c>
      <c r="N625" s="61">
        <v>0</v>
      </c>
      <c r="O625" s="62">
        <f t="shared" si="332"/>
        <v>0</v>
      </c>
      <c r="P625" s="63">
        <f>VLOOKUP($C625,Prices!$A$3:$R$1996,MATCH('2) Order Form'!P$8,Prices!$A$2:$R$2,0),FALSE)</f>
        <v>100</v>
      </c>
      <c r="Q625" s="64">
        <f>VLOOKUP($C625,Prices!$A$3:$R$1996,MATCH('2) Order Form'!Q$8,Prices!$A$2:$R$2,0),FALSE)</f>
        <v>199.95</v>
      </c>
      <c r="R625" s="65">
        <f t="shared" si="333"/>
        <v>0</v>
      </c>
      <c r="S625" s="66">
        <f t="shared" si="334"/>
        <v>0</v>
      </c>
      <c r="T625" s="64">
        <f t="shared" si="335"/>
        <v>0</v>
      </c>
      <c r="U625" s="97"/>
      <c r="V625" s="28">
        <v>7048652711243</v>
      </c>
      <c r="W625" s="25"/>
      <c r="X625" s="94">
        <f t="shared" si="292"/>
        <v>0</v>
      </c>
      <c r="Y625" s="70">
        <f t="shared" ca="1" si="293"/>
        <v>0</v>
      </c>
      <c r="Z625" s="70">
        <f t="shared" ca="1" si="294"/>
        <v>134</v>
      </c>
      <c r="AA625" s="70">
        <f t="shared" ca="1" si="295"/>
        <v>0</v>
      </c>
      <c r="AB625" s="70">
        <f t="shared" ca="1" si="296"/>
        <v>0</v>
      </c>
      <c r="AC625" s="91" t="str">
        <f t="shared" si="297"/>
        <v xml:space="preserve">828182Black </v>
      </c>
      <c r="AD625" s="91">
        <f t="shared" si="298"/>
        <v>828182</v>
      </c>
      <c r="AE625" s="71" t="str">
        <f>INDEX(ATS!$B:$V,MATCH('2) Order Form'!$V625,ATS!$U:$U,0),7)</f>
        <v>Active</v>
      </c>
    </row>
    <row r="626" spans="1:31" ht="16.5" customHeight="1">
      <c r="A626" s="5">
        <v>4</v>
      </c>
      <c r="B626" s="5" t="s">
        <v>79</v>
      </c>
      <c r="C626" s="5">
        <f>INDEX(ATS!$B:$V,MATCH('2) Order Form'!$V626,ATS!$U:$U,0),1)</f>
        <v>828182</v>
      </c>
      <c r="D626" s="5" t="str">
        <f>INDEX(ATS!$B:$V,MATCH('2) Order Form'!$V626,ATS!$U:$U,0),2)</f>
        <v>Crusader Polartec Midlayer M</v>
      </c>
      <c r="E626" s="16" t="str">
        <f>INDEX(ATS!$B:$V,MATCH('2) Order Form'!$V626,ATS!$U:$U,0),4)</f>
        <v>99901-XL</v>
      </c>
      <c r="F626" s="16" t="str">
        <f>INDEX(ATS!$B:$V,MATCH('2) Order Form'!$V626,ATS!$U:$U,0),5)</f>
        <v xml:space="preserve">Black </v>
      </c>
      <c r="G626" s="43" t="str">
        <f>INDEX(ATS!$B:$V,MATCH('2) Order Form'!$V626,ATS!$U:$U,0),6)</f>
        <v>XL</v>
      </c>
      <c r="H626" s="43">
        <f>IFERROR(VLOOKUP(C626,EAN!$K:$O,5,FALSE),0)</f>
        <v>1</v>
      </c>
      <c r="I626" s="59">
        <v>0</v>
      </c>
      <c r="J626" s="60">
        <f>IFERROR(VLOOKUP(V626,ATS!$U:$V,2,FALSE),0)</f>
        <v>80</v>
      </c>
      <c r="K626" s="29" t="str">
        <f t="shared" si="330"/>
        <v>50+</v>
      </c>
      <c r="L626" s="29">
        <f>IFERROR(VLOOKUP(V626,ATS!$U:$W,3,FALSE),0)</f>
        <v>80</v>
      </c>
      <c r="M626" s="29" t="str">
        <f t="shared" si="331"/>
        <v>50+</v>
      </c>
      <c r="N626" s="61">
        <v>0</v>
      </c>
      <c r="O626" s="62">
        <f t="shared" si="332"/>
        <v>0</v>
      </c>
      <c r="P626" s="63">
        <f>VLOOKUP($C626,Prices!$A$3:$R$1996,MATCH('2) Order Form'!P$8,Prices!$A$2:$R$2,0),FALSE)</f>
        <v>100</v>
      </c>
      <c r="Q626" s="64">
        <f>VLOOKUP($C626,Prices!$A$3:$R$1996,MATCH('2) Order Form'!Q$8,Prices!$A$2:$R$2,0),FALSE)</f>
        <v>199.95</v>
      </c>
      <c r="R626" s="65">
        <f t="shared" si="333"/>
        <v>0</v>
      </c>
      <c r="S626" s="66">
        <f t="shared" si="334"/>
        <v>0</v>
      </c>
      <c r="T626" s="64">
        <f t="shared" si="335"/>
        <v>0</v>
      </c>
      <c r="U626" s="97"/>
      <c r="V626" s="28">
        <v>7048652711274</v>
      </c>
      <c r="W626" s="25"/>
      <c r="X626" s="94">
        <f t="shared" si="292"/>
        <v>0</v>
      </c>
      <c r="Y626" s="70">
        <f t="shared" ca="1" si="293"/>
        <v>0</v>
      </c>
      <c r="Z626" s="70">
        <f t="shared" ca="1" si="294"/>
        <v>134</v>
      </c>
      <c r="AA626" s="70">
        <f t="shared" ca="1" si="295"/>
        <v>0</v>
      </c>
      <c r="AB626" s="70">
        <f t="shared" ca="1" si="296"/>
        <v>0</v>
      </c>
      <c r="AC626" s="91" t="str">
        <f t="shared" si="297"/>
        <v xml:space="preserve">828182Black </v>
      </c>
      <c r="AD626" s="91">
        <f t="shared" si="298"/>
        <v>828182</v>
      </c>
      <c r="AE626" s="71" t="str">
        <f>INDEX(ATS!$B:$V,MATCH('2) Order Form'!$V626,ATS!$U:$U,0),7)</f>
        <v>Active</v>
      </c>
    </row>
    <row r="627" spans="1:31" ht="16.5" customHeight="1">
      <c r="A627" s="5">
        <v>4</v>
      </c>
      <c r="B627" s="5" t="s">
        <v>79</v>
      </c>
      <c r="C627" s="5">
        <f>INDEX(ATS!$B:$V,MATCH('2) Order Form'!$V627,ATS!$U:$U,0),1)</f>
        <v>820332</v>
      </c>
      <c r="D627" s="5" t="str">
        <f>INDEX(ATS!$B:$V,MATCH('2) Order Form'!$V627,ATS!$U:$U,0),2)</f>
        <v>Crusader Ski Socks</v>
      </c>
      <c r="E627" s="16" t="str">
        <f>INDEX(ATS!$B:$V,MATCH('2) Order Form'!$V627,ATS!$U:$U,0),4)</f>
        <v>99901-3537</v>
      </c>
      <c r="F627" s="16" t="str">
        <f>INDEX(ATS!$B:$V,MATCH('2) Order Form'!$V627,ATS!$U:$U,0),5)</f>
        <v xml:space="preserve">Black </v>
      </c>
      <c r="G627" s="43">
        <f>INDEX(ATS!$B:$V,MATCH('2) Order Form'!$V627,ATS!$U:$U,0),6)</f>
        <v>3537</v>
      </c>
      <c r="H627" s="43">
        <f>IFERROR(VLOOKUP(C627,EAN!$K:$O,5,FALSE),0)</f>
        <v>1</v>
      </c>
      <c r="I627" s="59">
        <v>0</v>
      </c>
      <c r="J627" s="60">
        <f>IFERROR(VLOOKUP(V627,ATS!$U:$V,2,FALSE),0)</f>
        <v>0</v>
      </c>
      <c r="K627" s="29" t="str">
        <f t="shared" ref="K627:K630" si="336">IF(J627=99999,"OPEN",IF(J627&gt;50,"50+",IF(J627&lt;=0,"0",J627)))</f>
        <v>0</v>
      </c>
      <c r="L627" s="29">
        <f>IFERROR(VLOOKUP(V627,ATS!$U:$W,3,FALSE),0)</f>
        <v>0</v>
      </c>
      <c r="M627" s="29" t="str">
        <f t="shared" ref="M627:M630" si="337">IF(L627=99999,"OPEN",IF(L627&gt;50,"50+",IF(L627&lt;=0,"0",L627)))</f>
        <v>0</v>
      </c>
      <c r="N627" s="61">
        <v>0</v>
      </c>
      <c r="O627" s="62">
        <f t="shared" ref="O627:O630" si="338">IF(N627&lt;&gt;0,N627,$P$5)</f>
        <v>0</v>
      </c>
      <c r="P627" s="63">
        <f>VLOOKUP($C627,Prices!$A$3:$R$1996,MATCH('2) Order Form'!P$8,Prices!$A$2:$R$2,0),FALSE)</f>
        <v>17.5</v>
      </c>
      <c r="Q627" s="64">
        <f>VLOOKUP($C627,Prices!$A$3:$R$1996,MATCH('2) Order Form'!Q$8,Prices!$A$2:$R$2,0),FALSE)</f>
        <v>35</v>
      </c>
      <c r="R627" s="65">
        <f t="shared" ref="R627:R630" si="339">I627*P627</f>
        <v>0</v>
      </c>
      <c r="S627" s="66">
        <f t="shared" ref="S627:S630" si="340">R627*O627</f>
        <v>0</v>
      </c>
      <c r="T627" s="64">
        <f t="shared" ref="T627:T630" si="341">R627-S627</f>
        <v>0</v>
      </c>
      <c r="U627" s="97"/>
      <c r="V627" s="28">
        <v>7048652838155</v>
      </c>
      <c r="W627" s="25"/>
      <c r="X627" s="94">
        <f t="shared" ref="X627:X672" si="342">I627*Q627</f>
        <v>0</v>
      </c>
      <c r="Y627" s="70">
        <f t="shared" ref="Y627:Y672" ca="1" si="343">IF(A627=OFFSET(A627,-1,0),0,1)</f>
        <v>0</v>
      </c>
      <c r="Z627" s="70">
        <f t="shared" ref="Z627:Z672" ca="1" si="344">IF(C627=OFFSET(C627,-1,0),OFFSET(Z627,-1,0),OFFSET(Z627,-1,0)+1)</f>
        <v>135</v>
      </c>
      <c r="AA627" s="70">
        <f t="shared" ref="AA627:AA672" ca="1" si="345">IF(C627=OFFSET(C627,-1,0),0,1)</f>
        <v>1</v>
      </c>
      <c r="AB627" s="70">
        <f t="shared" ref="AB627:AB672" ca="1" si="346">IF(F627=OFFSET(F627,-1,0),0,1)</f>
        <v>0</v>
      </c>
      <c r="AC627" s="91" t="str">
        <f t="shared" ref="AC627:AC672" si="347">CONCATENATE(C627,F627)</f>
        <v xml:space="preserve">820332Black </v>
      </c>
      <c r="AD627" s="91">
        <f t="shared" ref="AD627:AD672" si="348">IFERROR(IF(B627="EYEWEAR",CONCATENATE(C627,"-",G627),C627),C627)</f>
        <v>820332</v>
      </c>
      <c r="AE627" s="71" t="str">
        <f>INDEX(ATS!$B:$V,MATCH('2) Order Form'!$V627,ATS!$U:$U,0),7)</f>
        <v>Active</v>
      </c>
    </row>
    <row r="628" spans="1:31" ht="16.5" customHeight="1">
      <c r="A628" s="5">
        <v>4</v>
      </c>
      <c r="B628" s="5" t="s">
        <v>79</v>
      </c>
      <c r="C628" s="5">
        <f>INDEX(ATS!$B:$V,MATCH('2) Order Form'!$V628,ATS!$U:$U,0),1)</f>
        <v>820332</v>
      </c>
      <c r="D628" s="5" t="str">
        <f>INDEX(ATS!$B:$V,MATCH('2) Order Form'!$V628,ATS!$U:$U,0),2)</f>
        <v>Crusader Ski Socks</v>
      </c>
      <c r="E628" s="16" t="str">
        <f>INDEX(ATS!$B:$V,MATCH('2) Order Form'!$V628,ATS!$U:$U,0),4)</f>
        <v>99901-3840</v>
      </c>
      <c r="F628" s="16" t="str">
        <f>INDEX(ATS!$B:$V,MATCH('2) Order Form'!$V628,ATS!$U:$U,0),5)</f>
        <v xml:space="preserve">Black </v>
      </c>
      <c r="G628" s="43">
        <f>INDEX(ATS!$B:$V,MATCH('2) Order Form'!$V628,ATS!$U:$U,0),6)</f>
        <v>3840</v>
      </c>
      <c r="H628" s="43">
        <f>IFERROR(VLOOKUP(C628,EAN!$K:$O,5,FALSE),0)</f>
        <v>1</v>
      </c>
      <c r="I628" s="59">
        <v>0</v>
      </c>
      <c r="J628" s="60">
        <f>IFERROR(VLOOKUP(V628,ATS!$U:$V,2,FALSE),0)</f>
        <v>0</v>
      </c>
      <c r="K628" s="29" t="str">
        <f t="shared" si="336"/>
        <v>0</v>
      </c>
      <c r="L628" s="29">
        <f>IFERROR(VLOOKUP(V628,ATS!$U:$W,3,FALSE),0)</f>
        <v>0</v>
      </c>
      <c r="M628" s="29" t="str">
        <f t="shared" si="337"/>
        <v>0</v>
      </c>
      <c r="N628" s="61">
        <v>0</v>
      </c>
      <c r="O628" s="62">
        <f t="shared" si="338"/>
        <v>0</v>
      </c>
      <c r="P628" s="63">
        <f>VLOOKUP($C628,Prices!$A$3:$R$1996,MATCH('2) Order Form'!P$8,Prices!$A$2:$R$2,0),FALSE)</f>
        <v>17.5</v>
      </c>
      <c r="Q628" s="64">
        <f>VLOOKUP($C628,Prices!$A$3:$R$1996,MATCH('2) Order Form'!Q$8,Prices!$A$2:$R$2,0),FALSE)</f>
        <v>35</v>
      </c>
      <c r="R628" s="65">
        <f t="shared" si="339"/>
        <v>0</v>
      </c>
      <c r="S628" s="66">
        <f t="shared" si="340"/>
        <v>0</v>
      </c>
      <c r="T628" s="64">
        <f t="shared" si="341"/>
        <v>0</v>
      </c>
      <c r="U628" s="97"/>
      <c r="V628" s="28">
        <v>7048652838162</v>
      </c>
      <c r="W628" s="25"/>
      <c r="X628" s="94">
        <f t="shared" si="342"/>
        <v>0</v>
      </c>
      <c r="Y628" s="70">
        <f t="shared" ca="1" si="343"/>
        <v>0</v>
      </c>
      <c r="Z628" s="70">
        <f t="shared" ca="1" si="344"/>
        <v>135</v>
      </c>
      <c r="AA628" s="70">
        <f t="shared" ca="1" si="345"/>
        <v>0</v>
      </c>
      <c r="AB628" s="70">
        <f t="shared" ca="1" si="346"/>
        <v>0</v>
      </c>
      <c r="AC628" s="91" t="str">
        <f t="shared" si="347"/>
        <v xml:space="preserve">820332Black </v>
      </c>
      <c r="AD628" s="91">
        <f t="shared" si="348"/>
        <v>820332</v>
      </c>
      <c r="AE628" s="71" t="str">
        <f>INDEX(ATS!$B:$V,MATCH('2) Order Form'!$V628,ATS!$U:$U,0),7)</f>
        <v>Active</v>
      </c>
    </row>
    <row r="629" spans="1:31" ht="16.5" customHeight="1">
      <c r="A629" s="5">
        <v>4</v>
      </c>
      <c r="B629" s="5" t="s">
        <v>79</v>
      </c>
      <c r="C629" s="5">
        <f>INDEX(ATS!$B:$V,MATCH('2) Order Form'!$V629,ATS!$U:$U,0),1)</f>
        <v>820332</v>
      </c>
      <c r="D629" s="5" t="str">
        <f>INDEX(ATS!$B:$V,MATCH('2) Order Form'!$V629,ATS!$U:$U,0),2)</f>
        <v>Crusader Ski Socks</v>
      </c>
      <c r="E629" s="16" t="str">
        <f>INDEX(ATS!$B:$V,MATCH('2) Order Form'!$V629,ATS!$U:$U,0),4)</f>
        <v>99901-4143</v>
      </c>
      <c r="F629" s="16" t="str">
        <f>INDEX(ATS!$B:$V,MATCH('2) Order Form'!$V629,ATS!$U:$U,0),5)</f>
        <v xml:space="preserve">Black </v>
      </c>
      <c r="G629" s="43">
        <f>INDEX(ATS!$B:$V,MATCH('2) Order Form'!$V629,ATS!$U:$U,0),6)</f>
        <v>4143</v>
      </c>
      <c r="H629" s="43">
        <f>IFERROR(VLOOKUP(C629,EAN!$K:$O,5,FALSE),0)</f>
        <v>1</v>
      </c>
      <c r="I629" s="59">
        <v>0</v>
      </c>
      <c r="J629" s="60">
        <f>IFERROR(VLOOKUP(V629,ATS!$U:$V,2,FALSE),0)</f>
        <v>0</v>
      </c>
      <c r="K629" s="29" t="str">
        <f t="shared" si="336"/>
        <v>0</v>
      </c>
      <c r="L629" s="29">
        <f>IFERROR(VLOOKUP(V629,ATS!$U:$W,3,FALSE),0)</f>
        <v>0</v>
      </c>
      <c r="M629" s="29" t="str">
        <f t="shared" si="337"/>
        <v>0</v>
      </c>
      <c r="N629" s="61">
        <v>0</v>
      </c>
      <c r="O629" s="62">
        <f t="shared" si="338"/>
        <v>0</v>
      </c>
      <c r="P629" s="63">
        <f>VLOOKUP($C629,Prices!$A$3:$R$1996,MATCH('2) Order Form'!P$8,Prices!$A$2:$R$2,0),FALSE)</f>
        <v>17.5</v>
      </c>
      <c r="Q629" s="64">
        <f>VLOOKUP($C629,Prices!$A$3:$R$1996,MATCH('2) Order Form'!Q$8,Prices!$A$2:$R$2,0),FALSE)</f>
        <v>35</v>
      </c>
      <c r="R629" s="65">
        <f t="shared" si="339"/>
        <v>0</v>
      </c>
      <c r="S629" s="66">
        <f t="shared" si="340"/>
        <v>0</v>
      </c>
      <c r="T629" s="64">
        <f t="shared" si="341"/>
        <v>0</v>
      </c>
      <c r="U629" s="97"/>
      <c r="V629" s="28">
        <v>7048652838179</v>
      </c>
      <c r="W629" s="25"/>
      <c r="X629" s="94">
        <f t="shared" si="342"/>
        <v>0</v>
      </c>
      <c r="Y629" s="70">
        <f t="shared" ca="1" si="343"/>
        <v>0</v>
      </c>
      <c r="Z629" s="70">
        <f t="shared" ca="1" si="344"/>
        <v>135</v>
      </c>
      <c r="AA629" s="70">
        <f t="shared" ca="1" si="345"/>
        <v>0</v>
      </c>
      <c r="AB629" s="70">
        <f t="shared" ca="1" si="346"/>
        <v>0</v>
      </c>
      <c r="AC629" s="91" t="str">
        <f t="shared" si="347"/>
        <v xml:space="preserve">820332Black </v>
      </c>
      <c r="AD629" s="91">
        <f t="shared" si="348"/>
        <v>820332</v>
      </c>
      <c r="AE629" s="71" t="str">
        <f>INDEX(ATS!$B:$V,MATCH('2) Order Form'!$V629,ATS!$U:$U,0),7)</f>
        <v>Active</v>
      </c>
    </row>
    <row r="630" spans="1:31" ht="16.5" customHeight="1">
      <c r="A630" s="5">
        <v>4</v>
      </c>
      <c r="B630" s="5" t="s">
        <v>79</v>
      </c>
      <c r="C630" s="5">
        <f>INDEX(ATS!$B:$V,MATCH('2) Order Form'!$V630,ATS!$U:$U,0),1)</f>
        <v>820332</v>
      </c>
      <c r="D630" s="5" t="str">
        <f>INDEX(ATS!$B:$V,MATCH('2) Order Form'!$V630,ATS!$U:$U,0),2)</f>
        <v>Crusader Ski Socks</v>
      </c>
      <c r="E630" s="16" t="str">
        <f>INDEX(ATS!$B:$V,MATCH('2) Order Form'!$V630,ATS!$U:$U,0),4)</f>
        <v>99901-4446</v>
      </c>
      <c r="F630" s="16" t="str">
        <f>INDEX(ATS!$B:$V,MATCH('2) Order Form'!$V630,ATS!$U:$U,0),5)</f>
        <v xml:space="preserve">Black </v>
      </c>
      <c r="G630" s="43">
        <f>INDEX(ATS!$B:$V,MATCH('2) Order Form'!$V630,ATS!$U:$U,0),6)</f>
        <v>4446</v>
      </c>
      <c r="H630" s="43">
        <f>IFERROR(VLOOKUP(C630,EAN!$K:$O,5,FALSE),0)</f>
        <v>1</v>
      </c>
      <c r="I630" s="59">
        <v>0</v>
      </c>
      <c r="J630" s="60">
        <f>IFERROR(VLOOKUP(V630,ATS!$U:$V,2,FALSE),0)</f>
        <v>6</v>
      </c>
      <c r="K630" s="29">
        <f t="shared" si="336"/>
        <v>6</v>
      </c>
      <c r="L630" s="29">
        <f>IFERROR(VLOOKUP(V630,ATS!$U:$W,3,FALSE),0)</f>
        <v>6</v>
      </c>
      <c r="M630" s="29">
        <f t="shared" si="337"/>
        <v>6</v>
      </c>
      <c r="N630" s="61">
        <v>0</v>
      </c>
      <c r="O630" s="62">
        <f t="shared" si="338"/>
        <v>0</v>
      </c>
      <c r="P630" s="63">
        <f>VLOOKUP($C630,Prices!$A$3:$R$1996,MATCH('2) Order Form'!P$8,Prices!$A$2:$R$2,0),FALSE)</f>
        <v>17.5</v>
      </c>
      <c r="Q630" s="64">
        <f>VLOOKUP($C630,Prices!$A$3:$R$1996,MATCH('2) Order Form'!Q$8,Prices!$A$2:$R$2,0),FALSE)</f>
        <v>35</v>
      </c>
      <c r="R630" s="65">
        <f t="shared" si="339"/>
        <v>0</v>
      </c>
      <c r="S630" s="66">
        <f t="shared" si="340"/>
        <v>0</v>
      </c>
      <c r="T630" s="64">
        <f t="shared" si="341"/>
        <v>0</v>
      </c>
      <c r="U630" s="97"/>
      <c r="V630" s="28">
        <v>7048652838186</v>
      </c>
      <c r="W630" s="25"/>
      <c r="X630" s="94">
        <f t="shared" si="342"/>
        <v>0</v>
      </c>
      <c r="Y630" s="70">
        <f t="shared" ca="1" si="343"/>
        <v>0</v>
      </c>
      <c r="Z630" s="70">
        <f t="shared" ca="1" si="344"/>
        <v>135</v>
      </c>
      <c r="AA630" s="70">
        <f t="shared" ca="1" si="345"/>
        <v>0</v>
      </c>
      <c r="AB630" s="70">
        <f t="shared" ca="1" si="346"/>
        <v>0</v>
      </c>
      <c r="AC630" s="91" t="str">
        <f t="shared" si="347"/>
        <v xml:space="preserve">820332Black </v>
      </c>
      <c r="AD630" s="91">
        <f t="shared" si="348"/>
        <v>820332</v>
      </c>
      <c r="AE630" s="71" t="str">
        <f>INDEX(ATS!$B:$V,MATCH('2) Order Form'!$V630,ATS!$U:$U,0),7)</f>
        <v>Active</v>
      </c>
    </row>
    <row r="631" spans="1:31" ht="16.5" customHeight="1">
      <c r="A631" s="5">
        <v>4</v>
      </c>
      <c r="B631" s="5" t="s">
        <v>79</v>
      </c>
      <c r="C631" s="5">
        <f>INDEX(ATS!$B:$V,MATCH('2) Order Form'!$V631,ATS!$U:$U,0),1)</f>
        <v>828179</v>
      </c>
      <c r="D631" s="5" t="str">
        <f>INDEX(ATS!$B:$V,MATCH('2) Order Form'!$V631,ATS!$U:$U,0),2)</f>
        <v>Crusader GORE-TEX Pro Jacket W</v>
      </c>
      <c r="E631" s="16" t="str">
        <f>INDEX(ATS!$B:$V,MATCH('2) Order Form'!$V631,ATS!$U:$U,0),4)</f>
        <v>55505-XS</v>
      </c>
      <c r="F631" s="16" t="str">
        <f>INDEX(ATS!$B:$V,MATCH('2) Order Form'!$V631,ATS!$U:$U,0),5)</f>
        <v xml:space="preserve">Lava Red </v>
      </c>
      <c r="G631" s="43" t="str">
        <f>INDEX(ATS!$B:$V,MATCH('2) Order Form'!$V631,ATS!$U:$U,0),6)</f>
        <v>XS</v>
      </c>
      <c r="H631" s="43">
        <f>IFERROR(VLOOKUP(C631,EAN!$K:$O,5,FALSE),0)</f>
        <v>1</v>
      </c>
      <c r="I631" s="59">
        <v>0</v>
      </c>
      <c r="J631" s="60">
        <f>IFERROR(VLOOKUP(V631,ATS!$U:$V,2,FALSE),0)</f>
        <v>28</v>
      </c>
      <c r="K631" s="29">
        <f t="shared" si="322"/>
        <v>28</v>
      </c>
      <c r="L631" s="29">
        <f>IFERROR(VLOOKUP(V631,ATS!$U:$W,3,FALSE),0)</f>
        <v>28</v>
      </c>
      <c r="M631" s="29">
        <f t="shared" si="323"/>
        <v>28</v>
      </c>
      <c r="N631" s="61">
        <v>0</v>
      </c>
      <c r="O631" s="62">
        <f t="shared" ref="O631:O633" si="349">IF(N631&lt;&gt;0,N631,$P$5)</f>
        <v>0</v>
      </c>
      <c r="P631" s="63">
        <f>VLOOKUP($C631,Prices!$A$3:$R$1996,MATCH('2) Order Form'!P$8,Prices!$A$2:$R$2,0),FALSE)</f>
        <v>400</v>
      </c>
      <c r="Q631" s="64">
        <f>VLOOKUP($C631,Prices!$A$3:$R$1996,MATCH('2) Order Form'!Q$8,Prices!$A$2:$R$2,0),FALSE)</f>
        <v>799</v>
      </c>
      <c r="R631" s="65">
        <f t="shared" si="325"/>
        <v>0</v>
      </c>
      <c r="S631" s="66">
        <f t="shared" si="326"/>
        <v>0</v>
      </c>
      <c r="T631" s="64">
        <f t="shared" si="327"/>
        <v>0</v>
      </c>
      <c r="U631" s="97"/>
      <c r="V631" s="28">
        <v>7048652788221</v>
      </c>
      <c r="W631" s="104"/>
      <c r="X631" s="94">
        <f t="shared" si="342"/>
        <v>0</v>
      </c>
      <c r="Y631" s="70">
        <f t="shared" ca="1" si="343"/>
        <v>0</v>
      </c>
      <c r="Z631" s="70">
        <f t="shared" ca="1" si="344"/>
        <v>136</v>
      </c>
      <c r="AA631" s="70">
        <f t="shared" ca="1" si="345"/>
        <v>1</v>
      </c>
      <c r="AB631" s="70">
        <f t="shared" ca="1" si="346"/>
        <v>1</v>
      </c>
      <c r="AC631" s="91" t="str">
        <f t="shared" si="347"/>
        <v xml:space="preserve">828179Lava Red </v>
      </c>
      <c r="AD631" s="91">
        <f t="shared" si="348"/>
        <v>828179</v>
      </c>
      <c r="AE631" s="71" t="str">
        <f>INDEX(ATS!$B:$V,MATCH('2) Order Form'!$V631,ATS!$U:$U,0),7)</f>
        <v>Active</v>
      </c>
    </row>
    <row r="632" spans="1:31" ht="16.5" customHeight="1">
      <c r="A632" s="5">
        <v>4</v>
      </c>
      <c r="B632" s="5" t="s">
        <v>79</v>
      </c>
      <c r="C632" s="5">
        <f>INDEX(ATS!$B:$V,MATCH('2) Order Form'!$V632,ATS!$U:$U,0),1)</f>
        <v>828179</v>
      </c>
      <c r="D632" s="5" t="str">
        <f>INDEX(ATS!$B:$V,MATCH('2) Order Form'!$V632,ATS!$U:$U,0),2)</f>
        <v>Crusader GORE-TEX Pro Jacket W</v>
      </c>
      <c r="E632" s="16" t="str">
        <f>INDEX(ATS!$B:$V,MATCH('2) Order Form'!$V632,ATS!$U:$U,0),4)</f>
        <v>55505-S</v>
      </c>
      <c r="F632" s="16" t="str">
        <f>INDEX(ATS!$B:$V,MATCH('2) Order Form'!$V632,ATS!$U:$U,0),5)</f>
        <v xml:space="preserve">Lava Red </v>
      </c>
      <c r="G632" s="43" t="str">
        <f>INDEX(ATS!$B:$V,MATCH('2) Order Form'!$V632,ATS!$U:$U,0),6)</f>
        <v>S</v>
      </c>
      <c r="H632" s="43">
        <f>IFERROR(VLOOKUP(C632,EAN!$K:$O,5,FALSE),0)</f>
        <v>1</v>
      </c>
      <c r="I632" s="59">
        <v>0</v>
      </c>
      <c r="J632" s="60">
        <f>IFERROR(VLOOKUP(V632,ATS!$U:$V,2,FALSE),0)</f>
        <v>83</v>
      </c>
      <c r="K632" s="29" t="str">
        <f t="shared" si="322"/>
        <v>50+</v>
      </c>
      <c r="L632" s="29">
        <f>IFERROR(VLOOKUP(V632,ATS!$U:$W,3,FALSE),0)</f>
        <v>83</v>
      </c>
      <c r="M632" s="29" t="str">
        <f t="shared" si="323"/>
        <v>50+</v>
      </c>
      <c r="N632" s="61">
        <v>0</v>
      </c>
      <c r="O632" s="62">
        <f t="shared" si="349"/>
        <v>0</v>
      </c>
      <c r="P632" s="63">
        <f>VLOOKUP($C632,Prices!$A$3:$R$1996,MATCH('2) Order Form'!P$8,Prices!$A$2:$R$2,0),FALSE)</f>
        <v>400</v>
      </c>
      <c r="Q632" s="64">
        <f>VLOOKUP($C632,Prices!$A$3:$R$1996,MATCH('2) Order Form'!Q$8,Prices!$A$2:$R$2,0),FALSE)</f>
        <v>799</v>
      </c>
      <c r="R632" s="65">
        <f t="shared" si="325"/>
        <v>0</v>
      </c>
      <c r="S632" s="66">
        <f t="shared" si="326"/>
        <v>0</v>
      </c>
      <c r="T632" s="64">
        <f t="shared" si="327"/>
        <v>0</v>
      </c>
      <c r="U632" s="97"/>
      <c r="V632" s="28">
        <v>7048652788214</v>
      </c>
      <c r="W632" s="104"/>
      <c r="X632" s="94">
        <f t="shared" si="342"/>
        <v>0</v>
      </c>
      <c r="Y632" s="70">
        <f t="shared" ca="1" si="343"/>
        <v>0</v>
      </c>
      <c r="Z632" s="70">
        <f t="shared" ca="1" si="344"/>
        <v>136</v>
      </c>
      <c r="AA632" s="70">
        <f t="shared" ca="1" si="345"/>
        <v>0</v>
      </c>
      <c r="AB632" s="70">
        <f t="shared" ca="1" si="346"/>
        <v>0</v>
      </c>
      <c r="AC632" s="91" t="str">
        <f t="shared" si="347"/>
        <v xml:space="preserve">828179Lava Red </v>
      </c>
      <c r="AD632" s="91">
        <f t="shared" si="348"/>
        <v>828179</v>
      </c>
      <c r="AE632" s="71" t="str">
        <f>INDEX(ATS!$B:$V,MATCH('2) Order Form'!$V632,ATS!$U:$U,0),7)</f>
        <v>Active</v>
      </c>
    </row>
    <row r="633" spans="1:31" ht="16.5" customHeight="1">
      <c r="A633" s="5">
        <v>4</v>
      </c>
      <c r="B633" s="5" t="s">
        <v>79</v>
      </c>
      <c r="C633" s="5">
        <f>INDEX(ATS!$B:$V,MATCH('2) Order Form'!$V633,ATS!$U:$U,0),1)</f>
        <v>828179</v>
      </c>
      <c r="D633" s="5" t="str">
        <f>INDEX(ATS!$B:$V,MATCH('2) Order Form'!$V633,ATS!$U:$U,0),2)</f>
        <v>Crusader GORE-TEX Pro Jacket W</v>
      </c>
      <c r="E633" s="16" t="str">
        <f>INDEX(ATS!$B:$V,MATCH('2) Order Form'!$V633,ATS!$U:$U,0),4)</f>
        <v>55505-M</v>
      </c>
      <c r="F633" s="16" t="str">
        <f>INDEX(ATS!$B:$V,MATCH('2) Order Form'!$V633,ATS!$U:$U,0),5)</f>
        <v xml:space="preserve">Lava Red </v>
      </c>
      <c r="G633" s="43" t="str">
        <f>INDEX(ATS!$B:$V,MATCH('2) Order Form'!$V633,ATS!$U:$U,0),6)</f>
        <v>M</v>
      </c>
      <c r="H633" s="43">
        <f>IFERROR(VLOOKUP(C633,EAN!$K:$O,5,FALSE),0)</f>
        <v>1</v>
      </c>
      <c r="I633" s="59">
        <v>0</v>
      </c>
      <c r="J633" s="60">
        <f>IFERROR(VLOOKUP(V633,ATS!$U:$V,2,FALSE),0)</f>
        <v>81</v>
      </c>
      <c r="K633" s="29" t="str">
        <f t="shared" si="322"/>
        <v>50+</v>
      </c>
      <c r="L633" s="29">
        <f>IFERROR(VLOOKUP(V633,ATS!$U:$W,3,FALSE),0)</f>
        <v>81</v>
      </c>
      <c r="M633" s="29" t="str">
        <f t="shared" si="323"/>
        <v>50+</v>
      </c>
      <c r="N633" s="61">
        <v>0</v>
      </c>
      <c r="O633" s="62">
        <f t="shared" si="349"/>
        <v>0</v>
      </c>
      <c r="P633" s="63">
        <f>VLOOKUP($C633,Prices!$A$3:$R$1996,MATCH('2) Order Form'!P$8,Prices!$A$2:$R$2,0),FALSE)</f>
        <v>400</v>
      </c>
      <c r="Q633" s="64">
        <f>VLOOKUP($C633,Prices!$A$3:$R$1996,MATCH('2) Order Form'!Q$8,Prices!$A$2:$R$2,0),FALSE)</f>
        <v>799</v>
      </c>
      <c r="R633" s="65">
        <f t="shared" si="325"/>
        <v>0</v>
      </c>
      <c r="S633" s="66">
        <f t="shared" si="326"/>
        <v>0</v>
      </c>
      <c r="T633" s="64">
        <f t="shared" si="327"/>
        <v>0</v>
      </c>
      <c r="U633" s="97"/>
      <c r="V633" s="28">
        <v>7048652788207</v>
      </c>
      <c r="W633" s="104"/>
      <c r="X633" s="94">
        <f t="shared" si="342"/>
        <v>0</v>
      </c>
      <c r="Y633" s="70">
        <f t="shared" ca="1" si="343"/>
        <v>0</v>
      </c>
      <c r="Z633" s="70">
        <f t="shared" ca="1" si="344"/>
        <v>136</v>
      </c>
      <c r="AA633" s="70">
        <f t="shared" ca="1" si="345"/>
        <v>0</v>
      </c>
      <c r="AB633" s="70">
        <f t="shared" ca="1" si="346"/>
        <v>0</v>
      </c>
      <c r="AC633" s="91" t="str">
        <f t="shared" si="347"/>
        <v xml:space="preserve">828179Lava Red </v>
      </c>
      <c r="AD633" s="91">
        <f t="shared" si="348"/>
        <v>828179</v>
      </c>
      <c r="AE633" s="71" t="str">
        <f>INDEX(ATS!$B:$V,MATCH('2) Order Form'!$V633,ATS!$U:$U,0),7)</f>
        <v>Active</v>
      </c>
    </row>
    <row r="634" spans="1:31" ht="16.5" customHeight="1">
      <c r="A634" s="5">
        <v>4</v>
      </c>
      <c r="B634" s="5" t="s">
        <v>79</v>
      </c>
      <c r="C634" s="5">
        <f>INDEX(ATS!$B:$V,MATCH('2) Order Form'!$V634,ATS!$U:$U,0),1)</f>
        <v>828179</v>
      </c>
      <c r="D634" s="5" t="str">
        <f>INDEX(ATS!$B:$V,MATCH('2) Order Form'!$V634,ATS!$U:$U,0),2)</f>
        <v>Crusader GORE-TEX Pro Jacket W</v>
      </c>
      <c r="E634" s="16" t="str">
        <f>INDEX(ATS!$B:$V,MATCH('2) Order Form'!$V634,ATS!$U:$U,0),4)</f>
        <v>55505-L</v>
      </c>
      <c r="F634" s="16" t="str">
        <f>INDEX(ATS!$B:$V,MATCH('2) Order Form'!$V634,ATS!$U:$U,0),5)</f>
        <v xml:space="preserve">Lava Red </v>
      </c>
      <c r="G634" s="43" t="str">
        <f>INDEX(ATS!$B:$V,MATCH('2) Order Form'!$V634,ATS!$U:$U,0),6)</f>
        <v>L</v>
      </c>
      <c r="H634" s="43">
        <f>IFERROR(VLOOKUP(C634,EAN!$K:$O,5,FALSE),0)</f>
        <v>1</v>
      </c>
      <c r="I634" s="59">
        <v>0</v>
      </c>
      <c r="J634" s="60">
        <f>IFERROR(VLOOKUP(V634,ATS!$U:$V,2,FALSE),0)</f>
        <v>42</v>
      </c>
      <c r="K634" s="29">
        <f t="shared" si="322"/>
        <v>42</v>
      </c>
      <c r="L634" s="29">
        <f>IFERROR(VLOOKUP(V634,ATS!$U:$W,3,FALSE),0)</f>
        <v>42</v>
      </c>
      <c r="M634" s="29">
        <f t="shared" si="323"/>
        <v>42</v>
      </c>
      <c r="N634" s="61">
        <v>0</v>
      </c>
      <c r="O634" s="62">
        <f t="shared" ref="O634" si="350">IF(N634&lt;&gt;0,N634,$P$5)</f>
        <v>0</v>
      </c>
      <c r="P634" s="63">
        <f>VLOOKUP($C634,Prices!$A$3:$R$1996,MATCH('2) Order Form'!P$8,Prices!$A$2:$R$2,0),FALSE)</f>
        <v>400</v>
      </c>
      <c r="Q634" s="64">
        <f>VLOOKUP($C634,Prices!$A$3:$R$1996,MATCH('2) Order Form'!Q$8,Prices!$A$2:$R$2,0),FALSE)</f>
        <v>799</v>
      </c>
      <c r="R634" s="65">
        <f t="shared" si="325"/>
        <v>0</v>
      </c>
      <c r="S634" s="66">
        <f t="shared" si="326"/>
        <v>0</v>
      </c>
      <c r="T634" s="64">
        <f t="shared" si="327"/>
        <v>0</v>
      </c>
      <c r="U634" s="97"/>
      <c r="V634" s="28">
        <v>7048652788191</v>
      </c>
      <c r="W634" s="104"/>
      <c r="X634" s="94">
        <f t="shared" si="342"/>
        <v>0</v>
      </c>
      <c r="Y634" s="70">
        <f t="shared" ca="1" si="343"/>
        <v>0</v>
      </c>
      <c r="Z634" s="70">
        <f t="shared" ca="1" si="344"/>
        <v>136</v>
      </c>
      <c r="AA634" s="70">
        <f t="shared" ca="1" si="345"/>
        <v>0</v>
      </c>
      <c r="AB634" s="70">
        <f t="shared" ca="1" si="346"/>
        <v>0</v>
      </c>
      <c r="AC634" s="91" t="str">
        <f t="shared" si="347"/>
        <v xml:space="preserve">828179Lava Red </v>
      </c>
      <c r="AD634" s="91">
        <f t="shared" si="348"/>
        <v>828179</v>
      </c>
      <c r="AE634" s="71" t="str">
        <f>INDEX(ATS!$B:$V,MATCH('2) Order Form'!$V634,ATS!$U:$U,0),7)</f>
        <v>Active</v>
      </c>
    </row>
    <row r="635" spans="1:31" ht="16.5" customHeight="1">
      <c r="A635" s="5">
        <v>4</v>
      </c>
      <c r="B635" s="5" t="s">
        <v>79</v>
      </c>
      <c r="C635" s="5">
        <f>INDEX(ATS!$B:$V,MATCH('2) Order Form'!$V635,ATS!$U:$U,0),1)</f>
        <v>828181</v>
      </c>
      <c r="D635" s="5" t="str">
        <f>INDEX(ATS!$B:$V,MATCH('2) Order Form'!$V635,ATS!$U:$U,0),2)</f>
        <v>Crusader GORE-TEX Pro Pants W</v>
      </c>
      <c r="E635" s="16" t="str">
        <f>INDEX(ATS!$B:$V,MATCH('2) Order Form'!$V635,ATS!$U:$U,0),4)</f>
        <v>99901-XS</v>
      </c>
      <c r="F635" s="16" t="str">
        <f>INDEX(ATS!$B:$V,MATCH('2) Order Form'!$V635,ATS!$U:$U,0),5)</f>
        <v xml:space="preserve">Black </v>
      </c>
      <c r="G635" s="43" t="str">
        <f>INDEX(ATS!$B:$V,MATCH('2) Order Form'!$V635,ATS!$U:$U,0),6)</f>
        <v>XS</v>
      </c>
      <c r="H635" s="43">
        <f>IFERROR(VLOOKUP(C635,EAN!$K:$O,5,FALSE),0)</f>
        <v>1</v>
      </c>
      <c r="I635" s="59">
        <v>0</v>
      </c>
      <c r="J635" s="60">
        <f>IFERROR(VLOOKUP(V635,ATS!$U:$V,2,FALSE),0)</f>
        <v>36</v>
      </c>
      <c r="K635" s="29">
        <f t="shared" si="322"/>
        <v>36</v>
      </c>
      <c r="L635" s="29">
        <f>IFERROR(VLOOKUP(V635,ATS!$U:$W,3,FALSE),0)</f>
        <v>36</v>
      </c>
      <c r="M635" s="29">
        <f t="shared" si="323"/>
        <v>36</v>
      </c>
      <c r="N635" s="61">
        <v>0</v>
      </c>
      <c r="O635" s="62">
        <f t="shared" ref="O635:O638" si="351">IF(N635&lt;&gt;0,N635,$P$5)</f>
        <v>0</v>
      </c>
      <c r="P635" s="63">
        <f>VLOOKUP($C635,Prices!$A$3:$R$1996,MATCH('2) Order Form'!P$8,Prices!$A$2:$R$2,0),FALSE)</f>
        <v>325</v>
      </c>
      <c r="Q635" s="64">
        <f>VLOOKUP($C635,Prices!$A$3:$R$1996,MATCH('2) Order Form'!Q$8,Prices!$A$2:$R$2,0),FALSE)</f>
        <v>649</v>
      </c>
      <c r="R635" s="65">
        <f t="shared" si="325"/>
        <v>0</v>
      </c>
      <c r="S635" s="66">
        <f t="shared" si="326"/>
        <v>0</v>
      </c>
      <c r="T635" s="64">
        <f t="shared" si="327"/>
        <v>0</v>
      </c>
      <c r="U635" s="97"/>
      <c r="V635" s="28">
        <v>7048652711519</v>
      </c>
      <c r="W635" s="104"/>
      <c r="X635" s="94">
        <f t="shared" si="342"/>
        <v>0</v>
      </c>
      <c r="Y635" s="70">
        <f t="shared" ca="1" si="343"/>
        <v>0</v>
      </c>
      <c r="Z635" s="70">
        <f t="shared" ca="1" si="344"/>
        <v>137</v>
      </c>
      <c r="AA635" s="70">
        <f t="shared" ca="1" si="345"/>
        <v>1</v>
      </c>
      <c r="AB635" s="70">
        <f t="shared" ca="1" si="346"/>
        <v>1</v>
      </c>
      <c r="AC635" s="91" t="str">
        <f t="shared" si="347"/>
        <v xml:space="preserve">828181Black </v>
      </c>
      <c r="AD635" s="91">
        <f t="shared" si="348"/>
        <v>828181</v>
      </c>
      <c r="AE635" s="71" t="str">
        <f>INDEX(ATS!$B:$V,MATCH('2) Order Form'!$V635,ATS!$U:$U,0),7)</f>
        <v>Active</v>
      </c>
    </row>
    <row r="636" spans="1:31" ht="16.5" customHeight="1">
      <c r="A636" s="5">
        <v>4</v>
      </c>
      <c r="B636" s="5" t="s">
        <v>79</v>
      </c>
      <c r="C636" s="5">
        <f>INDEX(ATS!$B:$V,MATCH('2) Order Form'!$V636,ATS!$U:$U,0),1)</f>
        <v>828181</v>
      </c>
      <c r="D636" s="5" t="str">
        <f>INDEX(ATS!$B:$V,MATCH('2) Order Form'!$V636,ATS!$U:$U,0),2)</f>
        <v>Crusader GORE-TEX Pro Pants W</v>
      </c>
      <c r="E636" s="16" t="str">
        <f>INDEX(ATS!$B:$V,MATCH('2) Order Form'!$V636,ATS!$U:$U,0),4)</f>
        <v>99901-S</v>
      </c>
      <c r="F636" s="16" t="str">
        <f>INDEX(ATS!$B:$V,MATCH('2) Order Form'!$V636,ATS!$U:$U,0),5)</f>
        <v xml:space="preserve">Black </v>
      </c>
      <c r="G636" s="43" t="str">
        <f>INDEX(ATS!$B:$V,MATCH('2) Order Form'!$V636,ATS!$U:$U,0),6)</f>
        <v>S</v>
      </c>
      <c r="H636" s="43">
        <f>IFERROR(VLOOKUP(C636,EAN!$K:$O,5,FALSE),0)</f>
        <v>1</v>
      </c>
      <c r="I636" s="59">
        <v>0</v>
      </c>
      <c r="J636" s="60">
        <f>IFERROR(VLOOKUP(V636,ATS!$U:$V,2,FALSE),0)</f>
        <v>60</v>
      </c>
      <c r="K636" s="29" t="str">
        <f t="shared" si="322"/>
        <v>50+</v>
      </c>
      <c r="L636" s="29">
        <f>IFERROR(VLOOKUP(V636,ATS!$U:$W,3,FALSE),0)</f>
        <v>60</v>
      </c>
      <c r="M636" s="29" t="str">
        <f t="shared" si="323"/>
        <v>50+</v>
      </c>
      <c r="N636" s="61">
        <v>0</v>
      </c>
      <c r="O636" s="62">
        <f t="shared" si="351"/>
        <v>0</v>
      </c>
      <c r="P636" s="63">
        <f>VLOOKUP($C636,Prices!$A$3:$R$1996,MATCH('2) Order Form'!P$8,Prices!$A$2:$R$2,0),FALSE)</f>
        <v>325</v>
      </c>
      <c r="Q636" s="64">
        <f>VLOOKUP($C636,Prices!$A$3:$R$1996,MATCH('2) Order Form'!Q$8,Prices!$A$2:$R$2,0),FALSE)</f>
        <v>649</v>
      </c>
      <c r="R636" s="65">
        <f t="shared" si="325"/>
        <v>0</v>
      </c>
      <c r="S636" s="66">
        <f t="shared" si="326"/>
        <v>0</v>
      </c>
      <c r="T636" s="64">
        <f t="shared" si="327"/>
        <v>0</v>
      </c>
      <c r="U636" s="97"/>
      <c r="V636" s="28">
        <v>7048652711502</v>
      </c>
      <c r="W636" s="104"/>
      <c r="X636" s="94">
        <f t="shared" si="342"/>
        <v>0</v>
      </c>
      <c r="Y636" s="70">
        <f t="shared" ca="1" si="343"/>
        <v>0</v>
      </c>
      <c r="Z636" s="70">
        <f t="shared" ca="1" si="344"/>
        <v>137</v>
      </c>
      <c r="AA636" s="70">
        <f t="shared" ca="1" si="345"/>
        <v>0</v>
      </c>
      <c r="AB636" s="70">
        <f t="shared" ca="1" si="346"/>
        <v>0</v>
      </c>
      <c r="AC636" s="91" t="str">
        <f t="shared" si="347"/>
        <v xml:space="preserve">828181Black </v>
      </c>
      <c r="AD636" s="91">
        <f t="shared" si="348"/>
        <v>828181</v>
      </c>
      <c r="AE636" s="71" t="str">
        <f>INDEX(ATS!$B:$V,MATCH('2) Order Form'!$V636,ATS!$U:$U,0),7)</f>
        <v>Active</v>
      </c>
    </row>
    <row r="637" spans="1:31" ht="16.5" customHeight="1">
      <c r="A637" s="5">
        <v>4</v>
      </c>
      <c r="B637" s="5" t="s">
        <v>79</v>
      </c>
      <c r="C637" s="5">
        <f>INDEX(ATS!$B:$V,MATCH('2) Order Form'!$V637,ATS!$U:$U,0),1)</f>
        <v>828181</v>
      </c>
      <c r="D637" s="5" t="str">
        <f>INDEX(ATS!$B:$V,MATCH('2) Order Form'!$V637,ATS!$U:$U,0),2)</f>
        <v>Crusader GORE-TEX Pro Pants W</v>
      </c>
      <c r="E637" s="16" t="str">
        <f>INDEX(ATS!$B:$V,MATCH('2) Order Form'!$V637,ATS!$U:$U,0),4)</f>
        <v>99901-M</v>
      </c>
      <c r="F637" s="16" t="str">
        <f>INDEX(ATS!$B:$V,MATCH('2) Order Form'!$V637,ATS!$U:$U,0),5)</f>
        <v xml:space="preserve">Black </v>
      </c>
      <c r="G637" s="43" t="str">
        <f>INDEX(ATS!$B:$V,MATCH('2) Order Form'!$V637,ATS!$U:$U,0),6)</f>
        <v>M</v>
      </c>
      <c r="H637" s="43">
        <f>IFERROR(VLOOKUP(C637,EAN!$K:$O,5,FALSE),0)</f>
        <v>1</v>
      </c>
      <c r="I637" s="59">
        <v>0</v>
      </c>
      <c r="J637" s="60">
        <f>IFERROR(VLOOKUP(V637,ATS!$U:$V,2,FALSE),0)</f>
        <v>41</v>
      </c>
      <c r="K637" s="29">
        <f t="shared" si="322"/>
        <v>41</v>
      </c>
      <c r="L637" s="29">
        <f>IFERROR(VLOOKUP(V637,ATS!$U:$W,3,FALSE),0)</f>
        <v>41</v>
      </c>
      <c r="M637" s="29">
        <f t="shared" si="323"/>
        <v>41</v>
      </c>
      <c r="N637" s="61">
        <v>0</v>
      </c>
      <c r="O637" s="62">
        <f t="shared" si="351"/>
        <v>0</v>
      </c>
      <c r="P637" s="63">
        <f>VLOOKUP($C637,Prices!$A$3:$R$1996,MATCH('2) Order Form'!P$8,Prices!$A$2:$R$2,0),FALSE)</f>
        <v>325</v>
      </c>
      <c r="Q637" s="64">
        <f>VLOOKUP($C637,Prices!$A$3:$R$1996,MATCH('2) Order Form'!Q$8,Prices!$A$2:$R$2,0),FALSE)</f>
        <v>649</v>
      </c>
      <c r="R637" s="65">
        <f t="shared" si="325"/>
        <v>0</v>
      </c>
      <c r="S637" s="66">
        <f t="shared" si="326"/>
        <v>0</v>
      </c>
      <c r="T637" s="64">
        <f t="shared" si="327"/>
        <v>0</v>
      </c>
      <c r="U637" s="97"/>
      <c r="V637" s="28">
        <v>7048652711496</v>
      </c>
      <c r="W637" s="104"/>
      <c r="X637" s="94">
        <f t="shared" si="342"/>
        <v>0</v>
      </c>
      <c r="Y637" s="70">
        <f t="shared" ca="1" si="343"/>
        <v>0</v>
      </c>
      <c r="Z637" s="70">
        <f t="shared" ca="1" si="344"/>
        <v>137</v>
      </c>
      <c r="AA637" s="70">
        <f t="shared" ca="1" si="345"/>
        <v>0</v>
      </c>
      <c r="AB637" s="70">
        <f t="shared" ca="1" si="346"/>
        <v>0</v>
      </c>
      <c r="AC637" s="91" t="str">
        <f t="shared" si="347"/>
        <v xml:space="preserve">828181Black </v>
      </c>
      <c r="AD637" s="91">
        <f t="shared" si="348"/>
        <v>828181</v>
      </c>
      <c r="AE637" s="71" t="str">
        <f>INDEX(ATS!$B:$V,MATCH('2) Order Form'!$V637,ATS!$U:$U,0),7)</f>
        <v>Active</v>
      </c>
    </row>
    <row r="638" spans="1:31" ht="16.5" customHeight="1">
      <c r="A638" s="5">
        <v>4</v>
      </c>
      <c r="B638" s="5" t="s">
        <v>79</v>
      </c>
      <c r="C638" s="5">
        <f>INDEX(ATS!$B:$V,MATCH('2) Order Form'!$V638,ATS!$U:$U,0),1)</f>
        <v>828181</v>
      </c>
      <c r="D638" s="5" t="str">
        <f>INDEX(ATS!$B:$V,MATCH('2) Order Form'!$V638,ATS!$U:$U,0),2)</f>
        <v>Crusader GORE-TEX Pro Pants W</v>
      </c>
      <c r="E638" s="16" t="str">
        <f>INDEX(ATS!$B:$V,MATCH('2) Order Form'!$V638,ATS!$U:$U,0),4)</f>
        <v>99901-L</v>
      </c>
      <c r="F638" s="16" t="str">
        <f>INDEX(ATS!$B:$V,MATCH('2) Order Form'!$V638,ATS!$U:$U,0),5)</f>
        <v xml:space="preserve">Black </v>
      </c>
      <c r="G638" s="43" t="str">
        <f>INDEX(ATS!$B:$V,MATCH('2) Order Form'!$V638,ATS!$U:$U,0),6)</f>
        <v>L</v>
      </c>
      <c r="H638" s="43">
        <f>IFERROR(VLOOKUP(C638,EAN!$K:$O,5,FALSE),0)</f>
        <v>1</v>
      </c>
      <c r="I638" s="59">
        <v>0</v>
      </c>
      <c r="J638" s="60">
        <f>IFERROR(VLOOKUP(V638,ATS!$U:$V,2,FALSE),0)</f>
        <v>46</v>
      </c>
      <c r="K638" s="29">
        <f t="shared" si="322"/>
        <v>46</v>
      </c>
      <c r="L638" s="29">
        <f>IFERROR(VLOOKUP(V638,ATS!$U:$W,3,FALSE),0)</f>
        <v>46</v>
      </c>
      <c r="M638" s="29">
        <f t="shared" si="323"/>
        <v>46</v>
      </c>
      <c r="N638" s="61">
        <v>0</v>
      </c>
      <c r="O638" s="62">
        <f t="shared" si="351"/>
        <v>0</v>
      </c>
      <c r="P638" s="63">
        <f>VLOOKUP($C638,Prices!$A$3:$R$1996,MATCH('2) Order Form'!P$8,Prices!$A$2:$R$2,0),FALSE)</f>
        <v>325</v>
      </c>
      <c r="Q638" s="64">
        <f>VLOOKUP($C638,Prices!$A$3:$R$1996,MATCH('2) Order Form'!Q$8,Prices!$A$2:$R$2,0),FALSE)</f>
        <v>649</v>
      </c>
      <c r="R638" s="65">
        <f t="shared" si="325"/>
        <v>0</v>
      </c>
      <c r="S638" s="66">
        <f t="shared" si="326"/>
        <v>0</v>
      </c>
      <c r="T638" s="64">
        <f t="shared" si="327"/>
        <v>0</v>
      </c>
      <c r="U638" s="97"/>
      <c r="V638" s="28">
        <v>7048652711489</v>
      </c>
      <c r="W638" s="104"/>
      <c r="X638" s="94">
        <f t="shared" si="342"/>
        <v>0</v>
      </c>
      <c r="Y638" s="70">
        <f t="shared" ca="1" si="343"/>
        <v>0</v>
      </c>
      <c r="Z638" s="70">
        <f t="shared" ca="1" si="344"/>
        <v>137</v>
      </c>
      <c r="AA638" s="70">
        <f t="shared" ca="1" si="345"/>
        <v>0</v>
      </c>
      <c r="AB638" s="70">
        <f t="shared" ca="1" si="346"/>
        <v>0</v>
      </c>
      <c r="AC638" s="91" t="str">
        <f t="shared" si="347"/>
        <v xml:space="preserve">828181Black </v>
      </c>
      <c r="AD638" s="91">
        <f t="shared" si="348"/>
        <v>828181</v>
      </c>
      <c r="AE638" s="71" t="str">
        <f>INDEX(ATS!$B:$V,MATCH('2) Order Form'!$V638,ATS!$U:$U,0),7)</f>
        <v>Active</v>
      </c>
    </row>
    <row r="639" spans="1:31" ht="16.5" customHeight="1">
      <c r="A639" s="5">
        <v>4</v>
      </c>
      <c r="B639" s="5" t="s">
        <v>79</v>
      </c>
      <c r="C639" s="5">
        <f>INDEX(ATS!$B:$V,MATCH('2) Order Form'!$V639,ATS!$U:$U,0),1)</f>
        <v>810113</v>
      </c>
      <c r="D639" s="5" t="str">
        <f>INDEX(ATS!$B:$V,MATCH('2) Order Form'!$V639,ATS!$U:$U,0),2)</f>
        <v>Crusader X GORE-TEX Bib Pants W</v>
      </c>
      <c r="E639" s="16" t="str">
        <f>INDEX(ATS!$B:$V,MATCH('2) Order Form'!$V639,ATS!$U:$U,0),4)</f>
        <v>58000-XS</v>
      </c>
      <c r="F639" s="16" t="str">
        <f>INDEX(ATS!$B:$V,MATCH('2) Order Form'!$V639,ATS!$U:$U,0),5)</f>
        <v xml:space="preserve">Red Wine </v>
      </c>
      <c r="G639" s="43" t="str">
        <f>INDEX(ATS!$B:$V,MATCH('2) Order Form'!$V639,ATS!$U:$U,0),6)</f>
        <v>XS</v>
      </c>
      <c r="H639" s="43">
        <f>IFERROR(VLOOKUP(C639,EAN!$K:$O,5,FALSE),0)</f>
        <v>1</v>
      </c>
      <c r="I639" s="59">
        <v>0</v>
      </c>
      <c r="J639" s="60">
        <f>IFERROR(VLOOKUP(V639,ATS!$U:$V,2,FALSE),0)</f>
        <v>6</v>
      </c>
      <c r="K639" s="29">
        <f t="shared" si="286"/>
        <v>6</v>
      </c>
      <c r="L639" s="29">
        <f>IFERROR(VLOOKUP(V639,ATS!$U:$W,3,FALSE),0)</f>
        <v>6</v>
      </c>
      <c r="M639" s="29">
        <f t="shared" si="287"/>
        <v>6</v>
      </c>
      <c r="N639" s="61">
        <v>0</v>
      </c>
      <c r="O639" s="62">
        <f t="shared" si="288"/>
        <v>0</v>
      </c>
      <c r="P639" s="63">
        <f>VLOOKUP($C639,Prices!$A$3:$R$1996,MATCH('2) Order Form'!P$8,Prices!$A$2:$R$2,0),FALSE)</f>
        <v>275</v>
      </c>
      <c r="Q639" s="64">
        <f>VLOOKUP($C639,Prices!$A$3:$R$1996,MATCH('2) Order Form'!Q$8,Prices!$A$2:$R$2,0),FALSE)</f>
        <v>549</v>
      </c>
      <c r="R639" s="65">
        <f t="shared" si="289"/>
        <v>0</v>
      </c>
      <c r="S639" s="66">
        <f t="shared" si="290"/>
        <v>0</v>
      </c>
      <c r="T639" s="64">
        <f t="shared" si="291"/>
        <v>0</v>
      </c>
      <c r="U639" s="97"/>
      <c r="V639" s="28">
        <v>7048652787583</v>
      </c>
      <c r="W639" s="25"/>
      <c r="X639" s="94">
        <f t="shared" si="342"/>
        <v>0</v>
      </c>
      <c r="Y639" s="70">
        <f t="shared" ca="1" si="343"/>
        <v>0</v>
      </c>
      <c r="Z639" s="70">
        <f t="shared" ca="1" si="344"/>
        <v>138</v>
      </c>
      <c r="AA639" s="70">
        <f t="shared" ca="1" si="345"/>
        <v>1</v>
      </c>
      <c r="AB639" s="70">
        <f t="shared" ca="1" si="346"/>
        <v>1</v>
      </c>
      <c r="AC639" s="91" t="str">
        <f t="shared" si="347"/>
        <v xml:space="preserve">810113Red Wine </v>
      </c>
      <c r="AD639" s="91">
        <f t="shared" si="348"/>
        <v>810113</v>
      </c>
      <c r="AE639" s="71" t="str">
        <f>INDEX(ATS!$B:$V,MATCH('2) Order Form'!$V639,ATS!$U:$U,0),7)</f>
        <v>Stock</v>
      </c>
    </row>
    <row r="640" spans="1:31" ht="16.5" customHeight="1">
      <c r="A640" s="5">
        <v>4</v>
      </c>
      <c r="B640" s="5" t="s">
        <v>79</v>
      </c>
      <c r="C640" s="5">
        <f>INDEX(ATS!$B:$V,MATCH('2) Order Form'!$V640,ATS!$U:$U,0),1)</f>
        <v>810113</v>
      </c>
      <c r="D640" s="5" t="str">
        <f>INDEX(ATS!$B:$V,MATCH('2) Order Form'!$V640,ATS!$U:$U,0),2)</f>
        <v>Crusader X GORE-TEX Bib Pants W</v>
      </c>
      <c r="E640" s="16" t="str">
        <f>INDEX(ATS!$B:$V,MATCH('2) Order Form'!$V640,ATS!$U:$U,0),4)</f>
        <v>58000-S</v>
      </c>
      <c r="F640" s="16" t="str">
        <f>INDEX(ATS!$B:$V,MATCH('2) Order Form'!$V640,ATS!$U:$U,0),5)</f>
        <v xml:space="preserve">Red Wine </v>
      </c>
      <c r="G640" s="43" t="str">
        <f>INDEX(ATS!$B:$V,MATCH('2) Order Form'!$V640,ATS!$U:$U,0),6)</f>
        <v>S</v>
      </c>
      <c r="H640" s="43">
        <f>IFERROR(VLOOKUP(C640,EAN!$K:$O,5,FALSE),0)</f>
        <v>1</v>
      </c>
      <c r="I640" s="59">
        <v>0</v>
      </c>
      <c r="J640" s="60">
        <f>IFERROR(VLOOKUP(V640,ATS!$U:$V,2,FALSE),0)</f>
        <v>14</v>
      </c>
      <c r="K640" s="29">
        <f t="shared" si="286"/>
        <v>14</v>
      </c>
      <c r="L640" s="29">
        <f>IFERROR(VLOOKUP(V640,ATS!$U:$W,3,FALSE),0)</f>
        <v>14</v>
      </c>
      <c r="M640" s="29">
        <f t="shared" si="287"/>
        <v>14</v>
      </c>
      <c r="N640" s="61">
        <v>0</v>
      </c>
      <c r="O640" s="62">
        <f t="shared" ref="O640:O645" si="352">IF(N640&lt;&gt;0,N640,$P$5)</f>
        <v>0</v>
      </c>
      <c r="P640" s="63">
        <f>VLOOKUP($C640,Prices!$A$3:$R$1996,MATCH('2) Order Form'!P$8,Prices!$A$2:$R$2,0),FALSE)</f>
        <v>275</v>
      </c>
      <c r="Q640" s="64">
        <f>VLOOKUP($C640,Prices!$A$3:$R$1996,MATCH('2) Order Form'!Q$8,Prices!$A$2:$R$2,0),FALSE)</f>
        <v>549</v>
      </c>
      <c r="R640" s="65">
        <f t="shared" si="289"/>
        <v>0</v>
      </c>
      <c r="S640" s="66">
        <f t="shared" si="290"/>
        <v>0</v>
      </c>
      <c r="T640" s="64">
        <f t="shared" si="291"/>
        <v>0</v>
      </c>
      <c r="U640" s="97"/>
      <c r="V640" s="28">
        <v>7048652787576</v>
      </c>
      <c r="W640" s="25"/>
      <c r="X640" s="94">
        <f t="shared" si="342"/>
        <v>0</v>
      </c>
      <c r="Y640" s="70">
        <f t="shared" ca="1" si="343"/>
        <v>0</v>
      </c>
      <c r="Z640" s="70">
        <f t="shared" ca="1" si="344"/>
        <v>138</v>
      </c>
      <c r="AA640" s="70">
        <f t="shared" ca="1" si="345"/>
        <v>0</v>
      </c>
      <c r="AB640" s="70">
        <f t="shared" ca="1" si="346"/>
        <v>0</v>
      </c>
      <c r="AC640" s="91" t="str">
        <f t="shared" si="347"/>
        <v xml:space="preserve">810113Red Wine </v>
      </c>
      <c r="AD640" s="91">
        <f t="shared" si="348"/>
        <v>810113</v>
      </c>
      <c r="AE640" s="71" t="str">
        <f>INDEX(ATS!$B:$V,MATCH('2) Order Form'!$V640,ATS!$U:$U,0),7)</f>
        <v>Stock</v>
      </c>
    </row>
    <row r="641" spans="1:31" ht="16.5" customHeight="1">
      <c r="A641" s="5">
        <v>4</v>
      </c>
      <c r="B641" s="5" t="s">
        <v>79</v>
      </c>
      <c r="C641" s="5">
        <f>INDEX(ATS!$B:$V,MATCH('2) Order Form'!$V641,ATS!$U:$U,0),1)</f>
        <v>810113</v>
      </c>
      <c r="D641" s="5" t="str">
        <f>INDEX(ATS!$B:$V,MATCH('2) Order Form'!$V641,ATS!$U:$U,0),2)</f>
        <v>Crusader X GORE-TEX Bib Pants W</v>
      </c>
      <c r="E641" s="16" t="str">
        <f>INDEX(ATS!$B:$V,MATCH('2) Order Form'!$V641,ATS!$U:$U,0),4)</f>
        <v>58000-M</v>
      </c>
      <c r="F641" s="16" t="str">
        <f>INDEX(ATS!$B:$V,MATCH('2) Order Form'!$V641,ATS!$U:$U,0),5)</f>
        <v xml:space="preserve">Red Wine </v>
      </c>
      <c r="G641" s="43" t="str">
        <f>INDEX(ATS!$B:$V,MATCH('2) Order Form'!$V641,ATS!$U:$U,0),6)</f>
        <v>M</v>
      </c>
      <c r="H641" s="43">
        <f>IFERROR(VLOOKUP(C641,EAN!$K:$O,5,FALSE),0)</f>
        <v>1</v>
      </c>
      <c r="I641" s="59">
        <v>0</v>
      </c>
      <c r="J641" s="60">
        <f>IFERROR(VLOOKUP(V641,ATS!$U:$V,2,FALSE),0)</f>
        <v>25</v>
      </c>
      <c r="K641" s="29">
        <f t="shared" si="286"/>
        <v>25</v>
      </c>
      <c r="L641" s="29">
        <f>IFERROR(VLOOKUP(V641,ATS!$U:$W,3,FALSE),0)</f>
        <v>25</v>
      </c>
      <c r="M641" s="29">
        <f t="shared" si="287"/>
        <v>25</v>
      </c>
      <c r="N641" s="61">
        <v>0</v>
      </c>
      <c r="O641" s="62">
        <f t="shared" si="352"/>
        <v>0</v>
      </c>
      <c r="P641" s="63">
        <f>VLOOKUP($C641,Prices!$A$3:$R$1996,MATCH('2) Order Form'!P$8,Prices!$A$2:$R$2,0),FALSE)</f>
        <v>275</v>
      </c>
      <c r="Q641" s="64">
        <f>VLOOKUP($C641,Prices!$A$3:$R$1996,MATCH('2) Order Form'!Q$8,Prices!$A$2:$R$2,0),FALSE)</f>
        <v>549</v>
      </c>
      <c r="R641" s="65">
        <f t="shared" si="289"/>
        <v>0</v>
      </c>
      <c r="S641" s="66">
        <f t="shared" si="290"/>
        <v>0</v>
      </c>
      <c r="T641" s="64">
        <f t="shared" si="291"/>
        <v>0</v>
      </c>
      <c r="U641" s="97"/>
      <c r="V641" s="28">
        <v>7048652787569</v>
      </c>
      <c r="W641" s="25"/>
      <c r="X641" s="94">
        <f t="shared" si="342"/>
        <v>0</v>
      </c>
      <c r="Y641" s="70">
        <f t="shared" ca="1" si="343"/>
        <v>0</v>
      </c>
      <c r="Z641" s="70">
        <f t="shared" ca="1" si="344"/>
        <v>138</v>
      </c>
      <c r="AA641" s="70">
        <f t="shared" ca="1" si="345"/>
        <v>0</v>
      </c>
      <c r="AB641" s="70">
        <f t="shared" ca="1" si="346"/>
        <v>0</v>
      </c>
      <c r="AC641" s="91" t="str">
        <f t="shared" si="347"/>
        <v xml:space="preserve">810113Red Wine </v>
      </c>
      <c r="AD641" s="91">
        <f t="shared" si="348"/>
        <v>810113</v>
      </c>
      <c r="AE641" s="71" t="str">
        <f>INDEX(ATS!$B:$V,MATCH('2) Order Form'!$V641,ATS!$U:$U,0),7)</f>
        <v>Stock</v>
      </c>
    </row>
    <row r="642" spans="1:31" ht="16.5" customHeight="1">
      <c r="A642" s="5">
        <v>4</v>
      </c>
      <c r="B642" s="5" t="s">
        <v>79</v>
      </c>
      <c r="C642" s="5">
        <f>INDEX(ATS!$B:$V,MATCH('2) Order Form'!$V642,ATS!$U:$U,0),1)</f>
        <v>810113</v>
      </c>
      <c r="D642" s="5" t="str">
        <f>INDEX(ATS!$B:$V,MATCH('2) Order Form'!$V642,ATS!$U:$U,0),2)</f>
        <v>Crusader X GORE-TEX Bib Pants W</v>
      </c>
      <c r="E642" s="16" t="str">
        <f>INDEX(ATS!$B:$V,MATCH('2) Order Form'!$V642,ATS!$U:$U,0),4)</f>
        <v>58000-L</v>
      </c>
      <c r="F642" s="16" t="str">
        <f>INDEX(ATS!$B:$V,MATCH('2) Order Form'!$V642,ATS!$U:$U,0),5)</f>
        <v xml:space="preserve">Red Wine </v>
      </c>
      <c r="G642" s="43" t="str">
        <f>INDEX(ATS!$B:$V,MATCH('2) Order Form'!$V642,ATS!$U:$U,0),6)</f>
        <v>L</v>
      </c>
      <c r="H642" s="43">
        <f>IFERROR(VLOOKUP(C642,EAN!$K:$O,5,FALSE),0)</f>
        <v>1</v>
      </c>
      <c r="I642" s="59">
        <v>0</v>
      </c>
      <c r="J642" s="60">
        <f>IFERROR(VLOOKUP(V642,ATS!$U:$V,2,FALSE),0)</f>
        <v>19</v>
      </c>
      <c r="K642" s="29">
        <f t="shared" si="286"/>
        <v>19</v>
      </c>
      <c r="L642" s="29">
        <f>IFERROR(VLOOKUP(V642,ATS!$U:$W,3,FALSE),0)</f>
        <v>19</v>
      </c>
      <c r="M642" s="29">
        <f t="shared" si="287"/>
        <v>19</v>
      </c>
      <c r="N642" s="61">
        <v>0</v>
      </c>
      <c r="O642" s="62">
        <f t="shared" si="352"/>
        <v>0</v>
      </c>
      <c r="P642" s="63">
        <f>VLOOKUP($C642,Prices!$A$3:$R$1996,MATCH('2) Order Form'!P$8,Prices!$A$2:$R$2,0),FALSE)</f>
        <v>275</v>
      </c>
      <c r="Q642" s="64">
        <f>VLOOKUP($C642,Prices!$A$3:$R$1996,MATCH('2) Order Form'!Q$8,Prices!$A$2:$R$2,0),FALSE)</f>
        <v>549</v>
      </c>
      <c r="R642" s="65">
        <f t="shared" si="289"/>
        <v>0</v>
      </c>
      <c r="S642" s="66">
        <f t="shared" si="290"/>
        <v>0</v>
      </c>
      <c r="T642" s="64">
        <f t="shared" si="291"/>
        <v>0</v>
      </c>
      <c r="U642" s="97"/>
      <c r="V642" s="28">
        <v>7048652787552</v>
      </c>
      <c r="W642" s="25"/>
      <c r="X642" s="94">
        <f t="shared" si="342"/>
        <v>0</v>
      </c>
      <c r="Y642" s="70">
        <f t="shared" ca="1" si="343"/>
        <v>0</v>
      </c>
      <c r="Z642" s="70">
        <f t="shared" ca="1" si="344"/>
        <v>138</v>
      </c>
      <c r="AA642" s="70">
        <f t="shared" ca="1" si="345"/>
        <v>0</v>
      </c>
      <c r="AB642" s="70">
        <f t="shared" ca="1" si="346"/>
        <v>0</v>
      </c>
      <c r="AC642" s="91" t="str">
        <f t="shared" si="347"/>
        <v xml:space="preserve">810113Red Wine </v>
      </c>
      <c r="AD642" s="91">
        <f t="shared" si="348"/>
        <v>810113</v>
      </c>
      <c r="AE642" s="71" t="str">
        <f>INDEX(ATS!$B:$V,MATCH('2) Order Form'!$V642,ATS!$U:$U,0),7)</f>
        <v>Stock</v>
      </c>
    </row>
    <row r="643" spans="1:31" ht="16.5" customHeight="1">
      <c r="A643" s="5">
        <v>4</v>
      </c>
      <c r="B643" s="5" t="s">
        <v>79</v>
      </c>
      <c r="C643" s="5">
        <f>INDEX(ATS!$B:$V,MATCH('2) Order Form'!$V643,ATS!$U:$U,0),1)</f>
        <v>810113</v>
      </c>
      <c r="D643" s="5" t="str">
        <f>INDEX(ATS!$B:$V,MATCH('2) Order Form'!$V643,ATS!$U:$U,0),2)</f>
        <v>Crusader X GORE-TEX Bib Pants W</v>
      </c>
      <c r="E643" s="16" t="str">
        <f>INDEX(ATS!$B:$V,MATCH('2) Order Form'!$V643,ATS!$U:$U,0),4)</f>
        <v>99901-XS</v>
      </c>
      <c r="F643" s="16" t="str">
        <f>INDEX(ATS!$B:$V,MATCH('2) Order Form'!$V643,ATS!$U:$U,0),5)</f>
        <v xml:space="preserve">Black </v>
      </c>
      <c r="G643" s="43" t="str">
        <f>INDEX(ATS!$B:$V,MATCH('2) Order Form'!$V643,ATS!$U:$U,0),6)</f>
        <v>XS</v>
      </c>
      <c r="H643" s="43">
        <f>IFERROR(VLOOKUP(C643,EAN!$K:$O,5,FALSE),0)</f>
        <v>1</v>
      </c>
      <c r="I643" s="59">
        <v>0</v>
      </c>
      <c r="J643" s="60">
        <f>IFERROR(VLOOKUP(V643,ATS!$U:$V,2,FALSE),0)</f>
        <v>8</v>
      </c>
      <c r="K643" s="29">
        <f t="shared" si="286"/>
        <v>8</v>
      </c>
      <c r="L643" s="29">
        <f>IFERROR(VLOOKUP(V643,ATS!$U:$W,3,FALSE),0)</f>
        <v>8</v>
      </c>
      <c r="M643" s="29">
        <f t="shared" si="287"/>
        <v>8</v>
      </c>
      <c r="N643" s="61">
        <v>0</v>
      </c>
      <c r="O643" s="62">
        <f t="shared" si="352"/>
        <v>0</v>
      </c>
      <c r="P643" s="63">
        <f>VLOOKUP($C643,Prices!$A$3:$R$1996,MATCH('2) Order Form'!P$8,Prices!$A$2:$R$2,0),FALSE)</f>
        <v>275</v>
      </c>
      <c r="Q643" s="64">
        <f>VLOOKUP($C643,Prices!$A$3:$R$1996,MATCH('2) Order Form'!Q$8,Prices!$A$2:$R$2,0),FALSE)</f>
        <v>549</v>
      </c>
      <c r="R643" s="65">
        <f t="shared" si="289"/>
        <v>0</v>
      </c>
      <c r="S643" s="66">
        <f t="shared" si="290"/>
        <v>0</v>
      </c>
      <c r="T643" s="64">
        <f t="shared" si="291"/>
        <v>0</v>
      </c>
      <c r="U643" s="97"/>
      <c r="V643" s="28">
        <v>7048652711915</v>
      </c>
      <c r="W643" s="25"/>
      <c r="X643" s="94">
        <f t="shared" si="342"/>
        <v>0</v>
      </c>
      <c r="Y643" s="70">
        <f t="shared" ca="1" si="343"/>
        <v>0</v>
      </c>
      <c r="Z643" s="70">
        <f t="shared" ca="1" si="344"/>
        <v>138</v>
      </c>
      <c r="AA643" s="70">
        <f t="shared" ca="1" si="345"/>
        <v>0</v>
      </c>
      <c r="AB643" s="70">
        <f t="shared" ca="1" si="346"/>
        <v>1</v>
      </c>
      <c r="AC643" s="91" t="str">
        <f t="shared" si="347"/>
        <v xml:space="preserve">810113Black </v>
      </c>
      <c r="AD643" s="91">
        <f t="shared" si="348"/>
        <v>810113</v>
      </c>
      <c r="AE643" s="71" t="str">
        <f>INDEX(ATS!$B:$V,MATCH('2) Order Form'!$V643,ATS!$U:$U,0),7)</f>
        <v>Active</v>
      </c>
    </row>
    <row r="644" spans="1:31" ht="16.5" customHeight="1">
      <c r="A644" s="5">
        <v>4</v>
      </c>
      <c r="B644" s="5" t="s">
        <v>79</v>
      </c>
      <c r="C644" s="5">
        <f>INDEX(ATS!$B:$V,MATCH('2) Order Form'!$V644,ATS!$U:$U,0),1)</f>
        <v>810113</v>
      </c>
      <c r="D644" s="5" t="str">
        <f>INDEX(ATS!$B:$V,MATCH('2) Order Form'!$V644,ATS!$U:$U,0),2)</f>
        <v>Crusader X GORE-TEX Bib Pants W</v>
      </c>
      <c r="E644" s="16" t="str">
        <f>INDEX(ATS!$B:$V,MATCH('2) Order Form'!$V644,ATS!$U:$U,0),4)</f>
        <v>99901-S</v>
      </c>
      <c r="F644" s="16" t="str">
        <f>INDEX(ATS!$B:$V,MATCH('2) Order Form'!$V644,ATS!$U:$U,0),5)</f>
        <v xml:space="preserve">Black </v>
      </c>
      <c r="G644" s="43" t="str">
        <f>INDEX(ATS!$B:$V,MATCH('2) Order Form'!$V644,ATS!$U:$U,0),6)</f>
        <v>S</v>
      </c>
      <c r="H644" s="43">
        <f>IFERROR(VLOOKUP(C644,EAN!$K:$O,5,FALSE),0)</f>
        <v>1</v>
      </c>
      <c r="I644" s="59">
        <v>0</v>
      </c>
      <c r="J644" s="60">
        <f>IFERROR(VLOOKUP(V644,ATS!$U:$V,2,FALSE),0)</f>
        <v>0</v>
      </c>
      <c r="K644" s="29" t="str">
        <f t="shared" si="286"/>
        <v>0</v>
      </c>
      <c r="L644" s="29">
        <f>IFERROR(VLOOKUP(V644,ATS!$U:$W,3,FALSE),0)</f>
        <v>0</v>
      </c>
      <c r="M644" s="29" t="str">
        <f t="shared" si="287"/>
        <v>0</v>
      </c>
      <c r="N644" s="61">
        <v>0</v>
      </c>
      <c r="O644" s="62">
        <f t="shared" si="352"/>
        <v>0</v>
      </c>
      <c r="P644" s="63">
        <f>VLOOKUP($C644,Prices!$A$3:$R$1996,MATCH('2) Order Form'!P$8,Prices!$A$2:$R$2,0),FALSE)</f>
        <v>275</v>
      </c>
      <c r="Q644" s="64">
        <f>VLOOKUP($C644,Prices!$A$3:$R$1996,MATCH('2) Order Form'!Q$8,Prices!$A$2:$R$2,0),FALSE)</f>
        <v>549</v>
      </c>
      <c r="R644" s="65">
        <f t="shared" si="289"/>
        <v>0</v>
      </c>
      <c r="S644" s="66">
        <f t="shared" si="290"/>
        <v>0</v>
      </c>
      <c r="T644" s="64">
        <f t="shared" si="291"/>
        <v>0</v>
      </c>
      <c r="U644" s="97"/>
      <c r="V644" s="28">
        <v>7048652711908</v>
      </c>
      <c r="W644" s="25"/>
      <c r="X644" s="94">
        <f t="shared" si="342"/>
        <v>0</v>
      </c>
      <c r="Y644" s="70">
        <f t="shared" ca="1" si="343"/>
        <v>0</v>
      </c>
      <c r="Z644" s="70">
        <f t="shared" ca="1" si="344"/>
        <v>138</v>
      </c>
      <c r="AA644" s="70">
        <f t="shared" ca="1" si="345"/>
        <v>0</v>
      </c>
      <c r="AB644" s="70">
        <f t="shared" ca="1" si="346"/>
        <v>0</v>
      </c>
      <c r="AC644" s="91" t="str">
        <f t="shared" si="347"/>
        <v xml:space="preserve">810113Black </v>
      </c>
      <c r="AD644" s="91">
        <f t="shared" si="348"/>
        <v>810113</v>
      </c>
      <c r="AE644" s="71" t="str">
        <f>INDEX(ATS!$B:$V,MATCH('2) Order Form'!$V644,ATS!$U:$U,0),7)</f>
        <v>Active</v>
      </c>
    </row>
    <row r="645" spans="1:31" ht="16.5" customHeight="1">
      <c r="A645" s="5">
        <v>4</v>
      </c>
      <c r="B645" s="5" t="s">
        <v>79</v>
      </c>
      <c r="C645" s="5">
        <f>INDEX(ATS!$B:$V,MATCH('2) Order Form'!$V645,ATS!$U:$U,0),1)</f>
        <v>810113</v>
      </c>
      <c r="D645" s="5" t="str">
        <f>INDEX(ATS!$B:$V,MATCH('2) Order Form'!$V645,ATS!$U:$U,0),2)</f>
        <v>Crusader X GORE-TEX Bib Pants W</v>
      </c>
      <c r="E645" s="16" t="str">
        <f>INDEX(ATS!$B:$V,MATCH('2) Order Form'!$V645,ATS!$U:$U,0),4)</f>
        <v>99901-M</v>
      </c>
      <c r="F645" s="16" t="str">
        <f>INDEX(ATS!$B:$V,MATCH('2) Order Form'!$V645,ATS!$U:$U,0),5)</f>
        <v xml:space="preserve">Black </v>
      </c>
      <c r="G645" s="43" t="str">
        <f>INDEX(ATS!$B:$V,MATCH('2) Order Form'!$V645,ATS!$U:$U,0),6)</f>
        <v>M</v>
      </c>
      <c r="H645" s="43">
        <f>IFERROR(VLOOKUP(C645,EAN!$K:$O,5,FALSE),0)</f>
        <v>1</v>
      </c>
      <c r="I645" s="59">
        <v>0</v>
      </c>
      <c r="J645" s="60">
        <f>IFERROR(VLOOKUP(V645,ATS!$U:$V,2,FALSE),0)</f>
        <v>0</v>
      </c>
      <c r="K645" s="29" t="str">
        <f t="shared" si="286"/>
        <v>0</v>
      </c>
      <c r="L645" s="29">
        <f>IFERROR(VLOOKUP(V645,ATS!$U:$W,3,FALSE),0)</f>
        <v>0</v>
      </c>
      <c r="M645" s="29" t="str">
        <f t="shared" si="287"/>
        <v>0</v>
      </c>
      <c r="N645" s="61">
        <v>0</v>
      </c>
      <c r="O645" s="62">
        <f t="shared" si="352"/>
        <v>0</v>
      </c>
      <c r="P645" s="63">
        <f>VLOOKUP($C645,Prices!$A$3:$R$1996,MATCH('2) Order Form'!P$8,Prices!$A$2:$R$2,0),FALSE)</f>
        <v>275</v>
      </c>
      <c r="Q645" s="64">
        <f>VLOOKUP($C645,Prices!$A$3:$R$1996,MATCH('2) Order Form'!Q$8,Prices!$A$2:$R$2,0),FALSE)</f>
        <v>549</v>
      </c>
      <c r="R645" s="65">
        <f t="shared" si="289"/>
        <v>0</v>
      </c>
      <c r="S645" s="66">
        <f t="shared" si="290"/>
        <v>0</v>
      </c>
      <c r="T645" s="64">
        <f t="shared" si="291"/>
        <v>0</v>
      </c>
      <c r="U645" s="97"/>
      <c r="V645" s="28">
        <v>7048652711892</v>
      </c>
      <c r="W645" s="25"/>
      <c r="X645" s="94">
        <f t="shared" si="342"/>
        <v>0</v>
      </c>
      <c r="Y645" s="70">
        <f t="shared" ca="1" si="343"/>
        <v>0</v>
      </c>
      <c r="Z645" s="70">
        <f t="shared" ca="1" si="344"/>
        <v>138</v>
      </c>
      <c r="AA645" s="70">
        <f t="shared" ca="1" si="345"/>
        <v>0</v>
      </c>
      <c r="AB645" s="70">
        <f t="shared" ca="1" si="346"/>
        <v>0</v>
      </c>
      <c r="AC645" s="91" t="str">
        <f t="shared" si="347"/>
        <v xml:space="preserve">810113Black </v>
      </c>
      <c r="AD645" s="91">
        <f t="shared" si="348"/>
        <v>810113</v>
      </c>
      <c r="AE645" s="71" t="str">
        <f>INDEX(ATS!$B:$V,MATCH('2) Order Form'!$V645,ATS!$U:$U,0),7)</f>
        <v>Active</v>
      </c>
    </row>
    <row r="646" spans="1:31" ht="16.5" customHeight="1">
      <c r="A646" s="5">
        <v>4</v>
      </c>
      <c r="B646" s="5" t="s">
        <v>79</v>
      </c>
      <c r="C646" s="5">
        <f>INDEX(ATS!$B:$V,MATCH('2) Order Form'!$V646,ATS!$U:$U,0),1)</f>
        <v>810113</v>
      </c>
      <c r="D646" s="5" t="str">
        <f>INDEX(ATS!$B:$V,MATCH('2) Order Form'!$V646,ATS!$U:$U,0),2)</f>
        <v>Crusader X GORE-TEX Bib Pants W</v>
      </c>
      <c r="E646" s="16" t="str">
        <f>INDEX(ATS!$B:$V,MATCH('2) Order Form'!$V646,ATS!$U:$U,0),4)</f>
        <v>99901-L</v>
      </c>
      <c r="F646" s="16" t="str">
        <f>INDEX(ATS!$B:$V,MATCH('2) Order Form'!$V646,ATS!$U:$U,0),5)</f>
        <v xml:space="preserve">Black </v>
      </c>
      <c r="G646" s="43" t="str">
        <f>INDEX(ATS!$B:$V,MATCH('2) Order Form'!$V646,ATS!$U:$U,0),6)</f>
        <v>L</v>
      </c>
      <c r="H646" s="43">
        <f>IFERROR(VLOOKUP(C646,EAN!$K:$O,5,FALSE),0)</f>
        <v>1</v>
      </c>
      <c r="I646" s="59">
        <v>0</v>
      </c>
      <c r="J646" s="60">
        <f>IFERROR(VLOOKUP(V646,ATS!$U:$V,2,FALSE),0)</f>
        <v>0</v>
      </c>
      <c r="K646" s="29" t="str">
        <f t="shared" si="286"/>
        <v>0</v>
      </c>
      <c r="L646" s="29">
        <f>IFERROR(VLOOKUP(V646,ATS!$U:$W,3,FALSE),0)</f>
        <v>0</v>
      </c>
      <c r="M646" s="29" t="str">
        <f t="shared" si="287"/>
        <v>0</v>
      </c>
      <c r="N646" s="61">
        <v>0</v>
      </c>
      <c r="O646" s="62">
        <f t="shared" ref="O646" si="353">IF(N646&lt;&gt;0,N646,$P$5)</f>
        <v>0</v>
      </c>
      <c r="P646" s="63">
        <f>VLOOKUP($C646,Prices!$A$3:$R$1996,MATCH('2) Order Form'!P$8,Prices!$A$2:$R$2,0),FALSE)</f>
        <v>275</v>
      </c>
      <c r="Q646" s="64">
        <f>VLOOKUP($C646,Prices!$A$3:$R$1996,MATCH('2) Order Form'!Q$8,Prices!$A$2:$R$2,0),FALSE)</f>
        <v>549</v>
      </c>
      <c r="R646" s="65">
        <f t="shared" si="289"/>
        <v>0</v>
      </c>
      <c r="S646" s="66">
        <f t="shared" si="290"/>
        <v>0</v>
      </c>
      <c r="T646" s="64">
        <f t="shared" si="291"/>
        <v>0</v>
      </c>
      <c r="U646" s="97"/>
      <c r="V646" s="28">
        <v>7048652711885</v>
      </c>
      <c r="W646" s="25"/>
      <c r="X646" s="94">
        <f t="shared" si="342"/>
        <v>0</v>
      </c>
      <c r="Y646" s="70">
        <f t="shared" ca="1" si="343"/>
        <v>0</v>
      </c>
      <c r="Z646" s="70">
        <f t="shared" ca="1" si="344"/>
        <v>138</v>
      </c>
      <c r="AA646" s="70">
        <f t="shared" ca="1" si="345"/>
        <v>0</v>
      </c>
      <c r="AB646" s="70">
        <f t="shared" ca="1" si="346"/>
        <v>0</v>
      </c>
      <c r="AC646" s="91" t="str">
        <f t="shared" si="347"/>
        <v xml:space="preserve">810113Black </v>
      </c>
      <c r="AD646" s="91">
        <f t="shared" si="348"/>
        <v>810113</v>
      </c>
      <c r="AE646" s="71" t="str">
        <f>INDEX(ATS!$B:$V,MATCH('2) Order Form'!$V646,ATS!$U:$U,0),7)</f>
        <v>Active</v>
      </c>
    </row>
    <row r="647" spans="1:31" ht="16.5" customHeight="1">
      <c r="A647" s="5">
        <v>4</v>
      </c>
      <c r="B647" s="5" t="s">
        <v>79</v>
      </c>
      <c r="C647" s="4">
        <f>INDEX(ATS!$B:$V,MATCH('2) Order Form'!$V647,ATS!$U:$U,0),1)</f>
        <v>820088</v>
      </c>
      <c r="D647" s="5" t="str">
        <f>INDEX(ATS!$B:$V,MATCH('2) Order Form'!$V647,ATS!$U:$U,0),2)</f>
        <v>Crusader GTX Infinium Jacket W</v>
      </c>
      <c r="E647" s="16" t="str">
        <f>INDEX(ATS!$B:$V,MATCH('2) Order Form'!$V647,ATS!$U:$U,0),4)</f>
        <v>55505-XS</v>
      </c>
      <c r="F647" s="16" t="str">
        <f>INDEX(ATS!$B:$V,MATCH('2) Order Form'!$V647,ATS!$U:$U,0),5)</f>
        <v xml:space="preserve">Lava Red </v>
      </c>
      <c r="G647" s="43" t="str">
        <f>INDEX(ATS!$B:$V,MATCH('2) Order Form'!$V647,ATS!$U:$U,0),6)</f>
        <v>XS</v>
      </c>
      <c r="H647" s="43">
        <f>IFERROR(VLOOKUP(C647,EAN!$K:$O,5,FALSE),0)</f>
        <v>1</v>
      </c>
      <c r="I647" s="59">
        <v>0</v>
      </c>
      <c r="J647" s="60">
        <f>IFERROR(VLOOKUP(V647,ATS!$U:$V,2,FALSE),0)</f>
        <v>27</v>
      </c>
      <c r="K647" s="29">
        <f t="shared" ref="K647:K662" si="354">IF(J647=99999,"OPEN",IF(J647&gt;50,"50+",IF(J647&lt;=0,"0",J647)))</f>
        <v>27</v>
      </c>
      <c r="L647" s="29">
        <f>IFERROR(VLOOKUP(V647,ATS!$U:$W,3,FALSE),0)</f>
        <v>27</v>
      </c>
      <c r="M647" s="29">
        <f t="shared" ref="M647:M662" si="355">IF(L647=99999,"OPEN",IF(L647&gt;50,"50+",IF(L647&lt;=0,"0",L647)))</f>
        <v>27</v>
      </c>
      <c r="N647" s="61">
        <v>0</v>
      </c>
      <c r="O647" s="62">
        <f>IF(N647&lt;&gt;0,N647,$P$5)</f>
        <v>0</v>
      </c>
      <c r="P647" s="63">
        <f>VLOOKUP($C647,Prices!$A$3:$R$1996,MATCH('2) Order Form'!P$8,Prices!$A$2:$R$2,0),FALSE)</f>
        <v>200</v>
      </c>
      <c r="Q647" s="64">
        <f>VLOOKUP($C647,Prices!$A$3:$R$1996,MATCH('2) Order Form'!Q$8,Prices!$A$2:$R$2,0),FALSE)</f>
        <v>399.95</v>
      </c>
      <c r="R647" s="65">
        <f t="shared" ref="R647:R661" si="356">I647*P647</f>
        <v>0</v>
      </c>
      <c r="S647" s="66">
        <f t="shared" ref="S647:S661" si="357">R647*O647</f>
        <v>0</v>
      </c>
      <c r="T647" s="64">
        <f t="shared" ref="T647:T661" si="358">R647-S647</f>
        <v>0</v>
      </c>
      <c r="U647" s="97"/>
      <c r="V647" s="28">
        <v>7048652788061</v>
      </c>
      <c r="W647" s="25"/>
      <c r="X647" s="94">
        <f t="shared" si="342"/>
        <v>0</v>
      </c>
      <c r="Y647" s="70">
        <f t="shared" ca="1" si="343"/>
        <v>0</v>
      </c>
      <c r="Z647" s="70">
        <f t="shared" ca="1" si="344"/>
        <v>139</v>
      </c>
      <c r="AA647" s="70">
        <f t="shared" ca="1" si="345"/>
        <v>1</v>
      </c>
      <c r="AB647" s="70">
        <f t="shared" ca="1" si="346"/>
        <v>1</v>
      </c>
      <c r="AC647" s="91" t="str">
        <f t="shared" si="347"/>
        <v xml:space="preserve">820088Lava Red </v>
      </c>
      <c r="AD647" s="91">
        <f t="shared" si="348"/>
        <v>820088</v>
      </c>
      <c r="AE647" s="71" t="str">
        <f>INDEX(ATS!$B:$V,MATCH('2) Order Form'!$V647,ATS!$U:$U,0),7)</f>
        <v>Active</v>
      </c>
    </row>
    <row r="648" spans="1:31" ht="16.5" customHeight="1">
      <c r="A648" s="5">
        <v>4</v>
      </c>
      <c r="B648" s="5" t="s">
        <v>79</v>
      </c>
      <c r="C648" s="4">
        <f>INDEX(ATS!$B:$V,MATCH('2) Order Form'!$V648,ATS!$U:$U,0),1)</f>
        <v>820088</v>
      </c>
      <c r="D648" s="5" t="str">
        <f>INDEX(ATS!$B:$V,MATCH('2) Order Form'!$V648,ATS!$U:$U,0),2)</f>
        <v>Crusader GTX Infinium Jacket W</v>
      </c>
      <c r="E648" s="16" t="str">
        <f>INDEX(ATS!$B:$V,MATCH('2) Order Form'!$V648,ATS!$U:$U,0),4)</f>
        <v>55505-S</v>
      </c>
      <c r="F648" s="16" t="str">
        <f>INDEX(ATS!$B:$V,MATCH('2) Order Form'!$V648,ATS!$U:$U,0),5)</f>
        <v xml:space="preserve">Lava Red </v>
      </c>
      <c r="G648" s="43" t="str">
        <f>INDEX(ATS!$B:$V,MATCH('2) Order Form'!$V648,ATS!$U:$U,0),6)</f>
        <v>S</v>
      </c>
      <c r="H648" s="43">
        <f>IFERROR(VLOOKUP(C648,EAN!$K:$O,5,FALSE),0)</f>
        <v>1</v>
      </c>
      <c r="I648" s="59">
        <v>0</v>
      </c>
      <c r="J648" s="60">
        <f>IFERROR(VLOOKUP(V648,ATS!$U:$V,2,FALSE),0)</f>
        <v>42</v>
      </c>
      <c r="K648" s="29">
        <f t="shared" si="354"/>
        <v>42</v>
      </c>
      <c r="L648" s="29">
        <f>IFERROR(VLOOKUP(V648,ATS!$U:$W,3,FALSE),0)</f>
        <v>42</v>
      </c>
      <c r="M648" s="29">
        <f t="shared" si="355"/>
        <v>42</v>
      </c>
      <c r="N648" s="61">
        <v>0</v>
      </c>
      <c r="O648" s="62">
        <f>IF(N648&lt;&gt;0,N648,$P$5)</f>
        <v>0</v>
      </c>
      <c r="P648" s="63">
        <f>VLOOKUP($C648,Prices!$A$3:$R$1996,MATCH('2) Order Form'!P$8,Prices!$A$2:$R$2,0),FALSE)</f>
        <v>200</v>
      </c>
      <c r="Q648" s="64">
        <f>VLOOKUP($C648,Prices!$A$3:$R$1996,MATCH('2) Order Form'!Q$8,Prices!$A$2:$R$2,0),FALSE)</f>
        <v>399.95</v>
      </c>
      <c r="R648" s="65">
        <f t="shared" si="356"/>
        <v>0</v>
      </c>
      <c r="S648" s="66">
        <f t="shared" si="357"/>
        <v>0</v>
      </c>
      <c r="T648" s="64">
        <f t="shared" si="358"/>
        <v>0</v>
      </c>
      <c r="U648" s="97"/>
      <c r="V648" s="28">
        <v>7048652788054</v>
      </c>
      <c r="W648" s="25"/>
      <c r="X648" s="94">
        <f t="shared" si="342"/>
        <v>0</v>
      </c>
      <c r="Y648" s="70">
        <f t="shared" ca="1" si="343"/>
        <v>0</v>
      </c>
      <c r="Z648" s="70">
        <f t="shared" ca="1" si="344"/>
        <v>139</v>
      </c>
      <c r="AA648" s="70">
        <f t="shared" ca="1" si="345"/>
        <v>0</v>
      </c>
      <c r="AB648" s="70">
        <f t="shared" ca="1" si="346"/>
        <v>0</v>
      </c>
      <c r="AC648" s="91" t="str">
        <f t="shared" si="347"/>
        <v xml:space="preserve">820088Lava Red </v>
      </c>
      <c r="AD648" s="91">
        <f t="shared" si="348"/>
        <v>820088</v>
      </c>
      <c r="AE648" s="71" t="str">
        <f>INDEX(ATS!$B:$V,MATCH('2) Order Form'!$V648,ATS!$U:$U,0),7)</f>
        <v>Active</v>
      </c>
    </row>
    <row r="649" spans="1:31" ht="16.5" customHeight="1">
      <c r="A649" s="5">
        <v>4</v>
      </c>
      <c r="B649" s="5" t="s">
        <v>79</v>
      </c>
      <c r="C649" s="4">
        <f>INDEX(ATS!$B:$V,MATCH('2) Order Form'!$V649,ATS!$U:$U,0),1)</f>
        <v>820088</v>
      </c>
      <c r="D649" s="5" t="str">
        <f>INDEX(ATS!$B:$V,MATCH('2) Order Form'!$V649,ATS!$U:$U,0),2)</f>
        <v>Crusader GTX Infinium Jacket W</v>
      </c>
      <c r="E649" s="16" t="str">
        <f>INDEX(ATS!$B:$V,MATCH('2) Order Form'!$V649,ATS!$U:$U,0),4)</f>
        <v>55505-M</v>
      </c>
      <c r="F649" s="16" t="str">
        <f>INDEX(ATS!$B:$V,MATCH('2) Order Form'!$V649,ATS!$U:$U,0),5)</f>
        <v xml:space="preserve">Lava Red </v>
      </c>
      <c r="G649" s="43" t="str">
        <f>INDEX(ATS!$B:$V,MATCH('2) Order Form'!$V649,ATS!$U:$U,0),6)</f>
        <v>M</v>
      </c>
      <c r="H649" s="43">
        <f>IFERROR(VLOOKUP(C649,EAN!$K:$O,5,FALSE),0)</f>
        <v>1</v>
      </c>
      <c r="I649" s="59">
        <v>0</v>
      </c>
      <c r="J649" s="60">
        <f>IFERROR(VLOOKUP(V649,ATS!$U:$V,2,FALSE),0)</f>
        <v>35</v>
      </c>
      <c r="K649" s="29">
        <f t="shared" si="354"/>
        <v>35</v>
      </c>
      <c r="L649" s="29">
        <f>IFERROR(VLOOKUP(V649,ATS!$U:$W,3,FALSE),0)</f>
        <v>35</v>
      </c>
      <c r="M649" s="29">
        <f t="shared" si="355"/>
        <v>35</v>
      </c>
      <c r="N649" s="61">
        <v>0</v>
      </c>
      <c r="O649" s="62">
        <f>IF(N649&lt;&gt;0,N649,$P$5)</f>
        <v>0</v>
      </c>
      <c r="P649" s="63">
        <f>VLOOKUP($C649,Prices!$A$3:$R$1996,MATCH('2) Order Form'!P$8,Prices!$A$2:$R$2,0),FALSE)</f>
        <v>200</v>
      </c>
      <c r="Q649" s="64">
        <f>VLOOKUP($C649,Prices!$A$3:$R$1996,MATCH('2) Order Form'!Q$8,Prices!$A$2:$R$2,0),FALSE)</f>
        <v>399.95</v>
      </c>
      <c r="R649" s="65">
        <f t="shared" si="356"/>
        <v>0</v>
      </c>
      <c r="S649" s="66">
        <f t="shared" si="357"/>
        <v>0</v>
      </c>
      <c r="T649" s="64">
        <f t="shared" si="358"/>
        <v>0</v>
      </c>
      <c r="U649" s="97"/>
      <c r="V649" s="28">
        <v>7048652788047</v>
      </c>
      <c r="W649" s="25"/>
      <c r="X649" s="94">
        <f t="shared" si="342"/>
        <v>0</v>
      </c>
      <c r="Y649" s="70">
        <f t="shared" ca="1" si="343"/>
        <v>0</v>
      </c>
      <c r="Z649" s="70">
        <f t="shared" ca="1" si="344"/>
        <v>139</v>
      </c>
      <c r="AA649" s="70">
        <f t="shared" ca="1" si="345"/>
        <v>0</v>
      </c>
      <c r="AB649" s="70">
        <f t="shared" ca="1" si="346"/>
        <v>0</v>
      </c>
      <c r="AC649" s="91" t="str">
        <f t="shared" si="347"/>
        <v xml:space="preserve">820088Lava Red </v>
      </c>
      <c r="AD649" s="91">
        <f t="shared" si="348"/>
        <v>820088</v>
      </c>
      <c r="AE649" s="71" t="str">
        <f>INDEX(ATS!$B:$V,MATCH('2) Order Form'!$V649,ATS!$U:$U,0),7)</f>
        <v>Active</v>
      </c>
    </row>
    <row r="650" spans="1:31" ht="16.5" customHeight="1">
      <c r="A650" s="5">
        <v>4</v>
      </c>
      <c r="B650" s="5" t="s">
        <v>79</v>
      </c>
      <c r="C650" s="4">
        <f>INDEX(ATS!$B:$V,MATCH('2) Order Form'!$V650,ATS!$U:$U,0),1)</f>
        <v>820088</v>
      </c>
      <c r="D650" s="5" t="str">
        <f>INDEX(ATS!$B:$V,MATCH('2) Order Form'!$V650,ATS!$U:$U,0),2)</f>
        <v>Crusader GTX Infinium Jacket W</v>
      </c>
      <c r="E650" s="16" t="str">
        <f>INDEX(ATS!$B:$V,MATCH('2) Order Form'!$V650,ATS!$U:$U,0),4)</f>
        <v>55505-L</v>
      </c>
      <c r="F650" s="16" t="str">
        <f>INDEX(ATS!$B:$V,MATCH('2) Order Form'!$V650,ATS!$U:$U,0),5)</f>
        <v xml:space="preserve">Lava Red </v>
      </c>
      <c r="G650" s="43" t="str">
        <f>INDEX(ATS!$B:$V,MATCH('2) Order Form'!$V650,ATS!$U:$U,0),6)</f>
        <v>L</v>
      </c>
      <c r="H650" s="43">
        <f>IFERROR(VLOOKUP(C650,EAN!$K:$O,5,FALSE),0)</f>
        <v>1</v>
      </c>
      <c r="I650" s="59">
        <v>0</v>
      </c>
      <c r="J650" s="60">
        <f>IFERROR(VLOOKUP(V650,ATS!$U:$V,2,FALSE),0)</f>
        <v>10</v>
      </c>
      <c r="K650" s="29">
        <f t="shared" si="354"/>
        <v>10</v>
      </c>
      <c r="L650" s="29">
        <f>IFERROR(VLOOKUP(V650,ATS!$U:$W,3,FALSE),0)</f>
        <v>10</v>
      </c>
      <c r="M650" s="29">
        <f t="shared" si="355"/>
        <v>10</v>
      </c>
      <c r="N650" s="61">
        <v>0</v>
      </c>
      <c r="O650" s="62">
        <f>IF(N650&lt;&gt;0,N650,$P$5)</f>
        <v>0</v>
      </c>
      <c r="P650" s="63">
        <f>VLOOKUP($C650,Prices!$A$3:$R$1996,MATCH('2) Order Form'!P$8,Prices!$A$2:$R$2,0),FALSE)</f>
        <v>200</v>
      </c>
      <c r="Q650" s="64">
        <f>VLOOKUP($C650,Prices!$A$3:$R$1996,MATCH('2) Order Form'!Q$8,Prices!$A$2:$R$2,0),FALSE)</f>
        <v>399.95</v>
      </c>
      <c r="R650" s="65">
        <f t="shared" si="356"/>
        <v>0</v>
      </c>
      <c r="S650" s="66">
        <f t="shared" si="357"/>
        <v>0</v>
      </c>
      <c r="T650" s="64">
        <f t="shared" si="358"/>
        <v>0</v>
      </c>
      <c r="U650" s="97"/>
      <c r="V650" s="28">
        <v>7048652788030</v>
      </c>
      <c r="W650" s="25"/>
      <c r="X650" s="94">
        <f t="shared" si="342"/>
        <v>0</v>
      </c>
      <c r="Y650" s="70">
        <f t="shared" ca="1" si="343"/>
        <v>0</v>
      </c>
      <c r="Z650" s="70">
        <f t="shared" ca="1" si="344"/>
        <v>139</v>
      </c>
      <c r="AA650" s="70">
        <f t="shared" ca="1" si="345"/>
        <v>0</v>
      </c>
      <c r="AB650" s="70">
        <f t="shared" ca="1" si="346"/>
        <v>0</v>
      </c>
      <c r="AC650" s="91" t="str">
        <f t="shared" si="347"/>
        <v xml:space="preserve">820088Lava Red </v>
      </c>
      <c r="AD650" s="91">
        <f t="shared" si="348"/>
        <v>820088</v>
      </c>
      <c r="AE650" s="71" t="str">
        <f>INDEX(ATS!$B:$V,MATCH('2) Order Form'!$V650,ATS!$U:$U,0),7)</f>
        <v>Active</v>
      </c>
    </row>
    <row r="651" spans="1:31" ht="16.5" customHeight="1">
      <c r="A651" s="5">
        <v>4</v>
      </c>
      <c r="B651" s="5" t="s">
        <v>79</v>
      </c>
      <c r="C651" s="4">
        <f>INDEX(ATS!$B:$V,MATCH('2) Order Form'!$V651,ATS!$U:$U,0),1)</f>
        <v>820088</v>
      </c>
      <c r="D651" s="5" t="str">
        <f>INDEX(ATS!$B:$V,MATCH('2) Order Form'!$V651,ATS!$U:$U,0),2)</f>
        <v>Crusader GTX Infinium Jacket W</v>
      </c>
      <c r="E651" s="16" t="str">
        <f>INDEX(ATS!$B:$V,MATCH('2) Order Form'!$V651,ATS!$U:$U,0),4)</f>
        <v>BLACK-XS</v>
      </c>
      <c r="F651" s="16" t="str">
        <f>INDEX(ATS!$B:$V,MATCH('2) Order Form'!$V651,ATS!$U:$U,0),5)</f>
        <v>Black</v>
      </c>
      <c r="G651" s="43" t="str">
        <f>INDEX(ATS!$B:$V,MATCH('2) Order Form'!$V651,ATS!$U:$U,0),6)</f>
        <v>XS</v>
      </c>
      <c r="H651" s="43">
        <f>IFERROR(VLOOKUP(C651,EAN!$K:$O,5,FALSE),0)</f>
        <v>1</v>
      </c>
      <c r="I651" s="59">
        <v>0</v>
      </c>
      <c r="J651" s="60">
        <f>IFERROR(VLOOKUP(V651,ATS!$U:$V,2,FALSE),0)</f>
        <v>40</v>
      </c>
      <c r="K651" s="29">
        <f t="shared" si="354"/>
        <v>40</v>
      </c>
      <c r="L651" s="29">
        <f>IFERROR(VLOOKUP(V651,ATS!$U:$W,3,FALSE),0)</f>
        <v>40</v>
      </c>
      <c r="M651" s="29">
        <f t="shared" si="355"/>
        <v>40</v>
      </c>
      <c r="N651" s="61">
        <v>0</v>
      </c>
      <c r="O651" s="62">
        <f>IF(N651&lt;&gt;0,N651,$P$5)</f>
        <v>0</v>
      </c>
      <c r="P651" s="63">
        <f>VLOOKUP($C651,Prices!$A$3:$R$1996,MATCH('2) Order Form'!P$8,Prices!$A$2:$R$2,0),FALSE)</f>
        <v>200</v>
      </c>
      <c r="Q651" s="64">
        <f>VLOOKUP($C651,Prices!$A$3:$R$1996,MATCH('2) Order Form'!Q$8,Prices!$A$2:$R$2,0),FALSE)</f>
        <v>399.95</v>
      </c>
      <c r="R651" s="65">
        <f t="shared" si="356"/>
        <v>0</v>
      </c>
      <c r="S651" s="66">
        <f t="shared" si="357"/>
        <v>0</v>
      </c>
      <c r="T651" s="64">
        <f t="shared" si="358"/>
        <v>0</v>
      </c>
      <c r="U651" s="97"/>
      <c r="V651" s="28">
        <v>7048652459633</v>
      </c>
      <c r="W651" s="117"/>
      <c r="X651" s="94">
        <f t="shared" si="342"/>
        <v>0</v>
      </c>
      <c r="Y651" s="70">
        <f t="shared" ca="1" si="343"/>
        <v>0</v>
      </c>
      <c r="Z651" s="70">
        <f t="shared" ca="1" si="344"/>
        <v>139</v>
      </c>
      <c r="AA651" s="70">
        <f t="shared" ca="1" si="345"/>
        <v>0</v>
      </c>
      <c r="AB651" s="70">
        <f t="shared" ca="1" si="346"/>
        <v>1</v>
      </c>
      <c r="AC651" s="91" t="str">
        <f t="shared" si="347"/>
        <v>820088Black</v>
      </c>
      <c r="AD651" s="91">
        <f t="shared" si="348"/>
        <v>820088</v>
      </c>
      <c r="AE651" s="71" t="str">
        <f>INDEX(ATS!$B:$V,MATCH('2) Order Form'!$V651,ATS!$U:$U,0),7)</f>
        <v>Active</v>
      </c>
    </row>
    <row r="652" spans="1:31" ht="16.5" customHeight="1">
      <c r="A652" s="5">
        <v>4</v>
      </c>
      <c r="B652" s="5" t="s">
        <v>79</v>
      </c>
      <c r="C652" s="4">
        <f>INDEX(ATS!$B:$V,MATCH('2) Order Form'!$V652,ATS!$U:$U,0),1)</f>
        <v>820088</v>
      </c>
      <c r="D652" s="5" t="str">
        <f>INDEX(ATS!$B:$V,MATCH('2) Order Form'!$V652,ATS!$U:$U,0),2)</f>
        <v>Crusader GTX Infinium Jacket W</v>
      </c>
      <c r="E652" s="16" t="str">
        <f>INDEX(ATS!$B:$V,MATCH('2) Order Form'!$V652,ATS!$U:$U,0),4)</f>
        <v>BLACK-S</v>
      </c>
      <c r="F652" s="16" t="str">
        <f>INDEX(ATS!$B:$V,MATCH('2) Order Form'!$V652,ATS!$U:$U,0),5)</f>
        <v>Black</v>
      </c>
      <c r="G652" s="43" t="str">
        <f>INDEX(ATS!$B:$V,MATCH('2) Order Form'!$V652,ATS!$U:$U,0),6)</f>
        <v>S</v>
      </c>
      <c r="H652" s="43">
        <f>IFERROR(VLOOKUP(C652,EAN!$K:$O,5,FALSE),0)</f>
        <v>1</v>
      </c>
      <c r="I652" s="59">
        <v>0</v>
      </c>
      <c r="J652" s="60">
        <f>IFERROR(VLOOKUP(V652,ATS!$U:$V,2,FALSE),0)</f>
        <v>115</v>
      </c>
      <c r="K652" s="29" t="str">
        <f t="shared" si="354"/>
        <v>50+</v>
      </c>
      <c r="L652" s="29">
        <f>IFERROR(VLOOKUP(V652,ATS!$U:$W,3,FALSE),0)</f>
        <v>115</v>
      </c>
      <c r="M652" s="29" t="str">
        <f t="shared" si="355"/>
        <v>50+</v>
      </c>
      <c r="N652" s="61">
        <v>0</v>
      </c>
      <c r="O652" s="62">
        <f t="shared" ref="O652:O653" si="359">IF(N652&lt;&gt;0,N652,$P$5)</f>
        <v>0</v>
      </c>
      <c r="P652" s="63">
        <f>VLOOKUP($C652,Prices!$A$3:$R$1996,MATCH('2) Order Form'!P$8,Prices!$A$2:$R$2,0),FALSE)</f>
        <v>200</v>
      </c>
      <c r="Q652" s="64">
        <f>VLOOKUP($C652,Prices!$A$3:$R$1996,MATCH('2) Order Form'!Q$8,Prices!$A$2:$R$2,0),FALSE)</f>
        <v>399.95</v>
      </c>
      <c r="R652" s="65">
        <f t="shared" si="356"/>
        <v>0</v>
      </c>
      <c r="S652" s="66">
        <f t="shared" si="357"/>
        <v>0</v>
      </c>
      <c r="T652" s="64">
        <f t="shared" si="358"/>
        <v>0</v>
      </c>
      <c r="U652" s="97"/>
      <c r="V652" s="28">
        <v>7048652459626</v>
      </c>
      <c r="W652" s="25"/>
      <c r="X652" s="94">
        <f t="shared" si="342"/>
        <v>0</v>
      </c>
      <c r="Y652" s="70">
        <f t="shared" ca="1" si="343"/>
        <v>0</v>
      </c>
      <c r="Z652" s="70">
        <f t="shared" ca="1" si="344"/>
        <v>139</v>
      </c>
      <c r="AA652" s="70">
        <f t="shared" ca="1" si="345"/>
        <v>0</v>
      </c>
      <c r="AB652" s="70">
        <f t="shared" ca="1" si="346"/>
        <v>0</v>
      </c>
      <c r="AC652" s="91" t="str">
        <f t="shared" si="347"/>
        <v>820088Black</v>
      </c>
      <c r="AD652" s="91">
        <f t="shared" si="348"/>
        <v>820088</v>
      </c>
      <c r="AE652" s="71" t="str">
        <f>INDEX(ATS!$B:$V,MATCH('2) Order Form'!$V652,ATS!$U:$U,0),7)</f>
        <v>Active</v>
      </c>
    </row>
    <row r="653" spans="1:31" ht="16.5" customHeight="1">
      <c r="A653" s="5">
        <v>4</v>
      </c>
      <c r="B653" s="5" t="s">
        <v>79</v>
      </c>
      <c r="C653" s="4">
        <f>INDEX(ATS!$B:$V,MATCH('2) Order Form'!$V653,ATS!$U:$U,0),1)</f>
        <v>820088</v>
      </c>
      <c r="D653" s="5" t="str">
        <f>INDEX(ATS!$B:$V,MATCH('2) Order Form'!$V653,ATS!$U:$U,0),2)</f>
        <v>Crusader GTX Infinium Jacket W</v>
      </c>
      <c r="E653" s="16" t="str">
        <f>INDEX(ATS!$B:$V,MATCH('2) Order Form'!$V653,ATS!$U:$U,0),4)</f>
        <v>BLACK-M</v>
      </c>
      <c r="F653" s="16" t="str">
        <f>INDEX(ATS!$B:$V,MATCH('2) Order Form'!$V653,ATS!$U:$U,0),5)</f>
        <v>Black</v>
      </c>
      <c r="G653" s="43" t="str">
        <f>INDEX(ATS!$B:$V,MATCH('2) Order Form'!$V653,ATS!$U:$U,0),6)</f>
        <v>M</v>
      </c>
      <c r="H653" s="43">
        <f>IFERROR(VLOOKUP(C653,EAN!$K:$O,5,FALSE),0)</f>
        <v>1</v>
      </c>
      <c r="I653" s="59">
        <v>0</v>
      </c>
      <c r="J653" s="60">
        <f>IFERROR(VLOOKUP(V653,ATS!$U:$V,2,FALSE),0)</f>
        <v>144</v>
      </c>
      <c r="K653" s="29" t="str">
        <f t="shared" si="354"/>
        <v>50+</v>
      </c>
      <c r="L653" s="29">
        <f>IFERROR(VLOOKUP(V653,ATS!$U:$W,3,FALSE),0)</f>
        <v>144</v>
      </c>
      <c r="M653" s="29" t="str">
        <f t="shared" si="355"/>
        <v>50+</v>
      </c>
      <c r="N653" s="61">
        <v>0</v>
      </c>
      <c r="O653" s="62">
        <f t="shared" si="359"/>
        <v>0</v>
      </c>
      <c r="P653" s="63">
        <f>VLOOKUP($C653,Prices!$A$3:$R$1996,MATCH('2) Order Form'!P$8,Prices!$A$2:$R$2,0),FALSE)</f>
        <v>200</v>
      </c>
      <c r="Q653" s="64">
        <f>VLOOKUP($C653,Prices!$A$3:$R$1996,MATCH('2) Order Form'!Q$8,Prices!$A$2:$R$2,0),FALSE)</f>
        <v>399.95</v>
      </c>
      <c r="R653" s="65">
        <f t="shared" si="356"/>
        <v>0</v>
      </c>
      <c r="S653" s="66">
        <f t="shared" si="357"/>
        <v>0</v>
      </c>
      <c r="T653" s="64">
        <f t="shared" si="358"/>
        <v>0</v>
      </c>
      <c r="U653" s="97"/>
      <c r="V653" s="28">
        <v>7048652459619</v>
      </c>
      <c r="W653" s="25"/>
      <c r="X653" s="94">
        <f t="shared" si="342"/>
        <v>0</v>
      </c>
      <c r="Y653" s="70">
        <f t="shared" ca="1" si="343"/>
        <v>0</v>
      </c>
      <c r="Z653" s="70">
        <f t="shared" ca="1" si="344"/>
        <v>139</v>
      </c>
      <c r="AA653" s="70">
        <f t="shared" ca="1" si="345"/>
        <v>0</v>
      </c>
      <c r="AB653" s="70">
        <f t="shared" ca="1" si="346"/>
        <v>0</v>
      </c>
      <c r="AC653" s="91" t="str">
        <f t="shared" si="347"/>
        <v>820088Black</v>
      </c>
      <c r="AD653" s="91">
        <f t="shared" si="348"/>
        <v>820088</v>
      </c>
      <c r="AE653" s="71" t="str">
        <f>INDEX(ATS!$B:$V,MATCH('2) Order Form'!$V653,ATS!$U:$U,0),7)</f>
        <v>Active</v>
      </c>
    </row>
    <row r="654" spans="1:31" ht="16.5" customHeight="1">
      <c r="A654" s="5">
        <v>4</v>
      </c>
      <c r="B654" s="5" t="s">
        <v>79</v>
      </c>
      <c r="C654" s="4">
        <f>INDEX(ATS!$B:$V,MATCH('2) Order Form'!$V654,ATS!$U:$U,0),1)</f>
        <v>820088</v>
      </c>
      <c r="D654" s="5" t="str">
        <f>INDEX(ATS!$B:$V,MATCH('2) Order Form'!$V654,ATS!$U:$U,0),2)</f>
        <v>Crusader GTX Infinium Jacket W</v>
      </c>
      <c r="E654" s="16" t="str">
        <f>INDEX(ATS!$B:$V,MATCH('2) Order Form'!$V654,ATS!$U:$U,0),4)</f>
        <v>BLACK-L</v>
      </c>
      <c r="F654" s="16" t="str">
        <f>INDEX(ATS!$B:$V,MATCH('2) Order Form'!$V654,ATS!$U:$U,0),5)</f>
        <v>Black</v>
      </c>
      <c r="G654" s="43" t="str">
        <f>INDEX(ATS!$B:$V,MATCH('2) Order Form'!$V654,ATS!$U:$U,0),6)</f>
        <v>L</v>
      </c>
      <c r="H654" s="43">
        <f>IFERROR(VLOOKUP(C654,EAN!$K:$O,5,FALSE),0)</f>
        <v>1</v>
      </c>
      <c r="I654" s="59">
        <v>0</v>
      </c>
      <c r="J654" s="60">
        <f>IFERROR(VLOOKUP(V654,ATS!$U:$V,2,FALSE),0)</f>
        <v>72</v>
      </c>
      <c r="K654" s="29" t="str">
        <f t="shared" si="354"/>
        <v>50+</v>
      </c>
      <c r="L654" s="29">
        <f>IFERROR(VLOOKUP(V654,ATS!$U:$W,3,FALSE),0)</f>
        <v>72</v>
      </c>
      <c r="M654" s="29" t="str">
        <f t="shared" si="355"/>
        <v>50+</v>
      </c>
      <c r="N654" s="61">
        <v>0</v>
      </c>
      <c r="O654" s="62">
        <f t="shared" ref="O654:O656" si="360">IF(N654&lt;&gt;0,N654,$P$5)</f>
        <v>0</v>
      </c>
      <c r="P654" s="63">
        <f>VLOOKUP($C654,Prices!$A$3:$R$1996,MATCH('2) Order Form'!P$8,Prices!$A$2:$R$2,0),FALSE)</f>
        <v>200</v>
      </c>
      <c r="Q654" s="64">
        <f>VLOOKUP($C654,Prices!$A$3:$R$1996,MATCH('2) Order Form'!Q$8,Prices!$A$2:$R$2,0),FALSE)</f>
        <v>399.95</v>
      </c>
      <c r="R654" s="65">
        <f t="shared" si="356"/>
        <v>0</v>
      </c>
      <c r="S654" s="66">
        <f t="shared" si="357"/>
        <v>0</v>
      </c>
      <c r="T654" s="64">
        <f t="shared" si="358"/>
        <v>0</v>
      </c>
      <c r="U654" s="97"/>
      <c r="V654" s="28">
        <v>7048652459602</v>
      </c>
      <c r="W654" s="25"/>
      <c r="X654" s="94">
        <f t="shared" si="342"/>
        <v>0</v>
      </c>
      <c r="Y654" s="70">
        <f t="shared" ca="1" si="343"/>
        <v>0</v>
      </c>
      <c r="Z654" s="70">
        <f t="shared" ca="1" si="344"/>
        <v>139</v>
      </c>
      <c r="AA654" s="70">
        <f t="shared" ca="1" si="345"/>
        <v>0</v>
      </c>
      <c r="AB654" s="70">
        <f t="shared" ca="1" si="346"/>
        <v>0</v>
      </c>
      <c r="AC654" s="91" t="str">
        <f t="shared" si="347"/>
        <v>820088Black</v>
      </c>
      <c r="AD654" s="91">
        <f t="shared" si="348"/>
        <v>820088</v>
      </c>
      <c r="AE654" s="71" t="str">
        <f>INDEX(ATS!$B:$V,MATCH('2) Order Form'!$V654,ATS!$U:$U,0),7)</f>
        <v>Active</v>
      </c>
    </row>
    <row r="655" spans="1:31" ht="16.5" customHeight="1">
      <c r="A655" s="5">
        <v>4</v>
      </c>
      <c r="B655" s="5" t="s">
        <v>79</v>
      </c>
      <c r="C655" s="4">
        <f>INDEX(ATS!$B:$V,MATCH('2) Order Form'!$V655,ATS!$U:$U,0),1)</f>
        <v>820089</v>
      </c>
      <c r="D655" s="5" t="str">
        <f>INDEX(ATS!$B:$V,MATCH('2) Order Form'!$V655,ATS!$U:$U,0),2)</f>
        <v>Crusader GTX Infinium Pants W</v>
      </c>
      <c r="E655" s="16" t="str">
        <f>INDEX(ATS!$B:$V,MATCH('2) Order Form'!$V655,ATS!$U:$U,0),4)</f>
        <v>55505-XS</v>
      </c>
      <c r="F655" s="16" t="str">
        <f>INDEX(ATS!$B:$V,MATCH('2) Order Form'!$V655,ATS!$U:$U,0),5)</f>
        <v xml:space="preserve">Lava Red </v>
      </c>
      <c r="G655" s="43" t="str">
        <f>INDEX(ATS!$B:$V,MATCH('2) Order Form'!$V655,ATS!$U:$U,0),6)</f>
        <v>XS</v>
      </c>
      <c r="H655" s="43">
        <f>IFERROR(VLOOKUP(C655,EAN!$K:$O,5,FALSE),0)</f>
        <v>1</v>
      </c>
      <c r="I655" s="59">
        <v>0</v>
      </c>
      <c r="J655" s="60">
        <f>IFERROR(VLOOKUP(V655,ATS!$U:$V,2,FALSE),0)</f>
        <v>34</v>
      </c>
      <c r="K655" s="29">
        <f t="shared" si="354"/>
        <v>34</v>
      </c>
      <c r="L655" s="29">
        <f>IFERROR(VLOOKUP(V655,ATS!$U:$W,3,FALSE),0)</f>
        <v>34</v>
      </c>
      <c r="M655" s="29">
        <f t="shared" si="355"/>
        <v>34</v>
      </c>
      <c r="N655" s="61">
        <v>0</v>
      </c>
      <c r="O655" s="62">
        <f t="shared" si="360"/>
        <v>0</v>
      </c>
      <c r="P655" s="63">
        <f>VLOOKUP($C655,Prices!$A$3:$R$1996,MATCH('2) Order Form'!P$8,Prices!$A$2:$R$2,0),FALSE)</f>
        <v>150</v>
      </c>
      <c r="Q655" s="64">
        <f>VLOOKUP($C655,Prices!$A$3:$R$1996,MATCH('2) Order Form'!Q$8,Prices!$A$2:$R$2,0),FALSE)</f>
        <v>299.95</v>
      </c>
      <c r="R655" s="65">
        <f t="shared" si="356"/>
        <v>0</v>
      </c>
      <c r="S655" s="66">
        <f t="shared" si="357"/>
        <v>0</v>
      </c>
      <c r="T655" s="64">
        <f t="shared" si="358"/>
        <v>0</v>
      </c>
      <c r="U655" s="97"/>
      <c r="V655" s="28">
        <v>7048652787903</v>
      </c>
      <c r="W655" s="25"/>
      <c r="X655" s="94">
        <f t="shared" si="342"/>
        <v>0</v>
      </c>
      <c r="Y655" s="70">
        <f t="shared" ca="1" si="343"/>
        <v>0</v>
      </c>
      <c r="Z655" s="70">
        <f t="shared" ca="1" si="344"/>
        <v>140</v>
      </c>
      <c r="AA655" s="70">
        <f t="shared" ca="1" si="345"/>
        <v>1</v>
      </c>
      <c r="AB655" s="70">
        <f t="shared" ca="1" si="346"/>
        <v>1</v>
      </c>
      <c r="AC655" s="91" t="str">
        <f t="shared" si="347"/>
        <v xml:space="preserve">820089Lava Red </v>
      </c>
      <c r="AD655" s="91">
        <f t="shared" si="348"/>
        <v>820089</v>
      </c>
      <c r="AE655" s="71" t="str">
        <f>INDEX(ATS!$B:$V,MATCH('2) Order Form'!$V655,ATS!$U:$U,0),7)</f>
        <v>Active</v>
      </c>
    </row>
    <row r="656" spans="1:31" ht="16.5" customHeight="1">
      <c r="A656" s="5">
        <v>4</v>
      </c>
      <c r="B656" s="5" t="s">
        <v>79</v>
      </c>
      <c r="C656" s="4">
        <f>INDEX(ATS!$B:$V,MATCH('2) Order Form'!$V656,ATS!$U:$U,0),1)</f>
        <v>820089</v>
      </c>
      <c r="D656" s="5" t="str">
        <f>INDEX(ATS!$B:$V,MATCH('2) Order Form'!$V656,ATS!$U:$U,0),2)</f>
        <v>Crusader GTX Infinium Pants W</v>
      </c>
      <c r="E656" s="16" t="str">
        <f>INDEX(ATS!$B:$V,MATCH('2) Order Form'!$V656,ATS!$U:$U,0),4)</f>
        <v>55505-S</v>
      </c>
      <c r="F656" s="16" t="str">
        <f>INDEX(ATS!$B:$V,MATCH('2) Order Form'!$V656,ATS!$U:$U,0),5)</f>
        <v xml:space="preserve">Lava Red </v>
      </c>
      <c r="G656" s="43" t="str">
        <f>INDEX(ATS!$B:$V,MATCH('2) Order Form'!$V656,ATS!$U:$U,0),6)</f>
        <v>S</v>
      </c>
      <c r="H656" s="43">
        <f>IFERROR(VLOOKUP(C656,EAN!$K:$O,5,FALSE),0)</f>
        <v>1</v>
      </c>
      <c r="I656" s="59">
        <v>0</v>
      </c>
      <c r="J656" s="60">
        <f>IFERROR(VLOOKUP(V656,ATS!$U:$V,2,FALSE),0)</f>
        <v>105</v>
      </c>
      <c r="K656" s="29" t="str">
        <f t="shared" si="354"/>
        <v>50+</v>
      </c>
      <c r="L656" s="29">
        <f>IFERROR(VLOOKUP(V656,ATS!$U:$W,3,FALSE),0)</f>
        <v>105</v>
      </c>
      <c r="M656" s="29" t="str">
        <f t="shared" si="355"/>
        <v>50+</v>
      </c>
      <c r="N656" s="61">
        <v>0</v>
      </c>
      <c r="O656" s="62">
        <f t="shared" si="360"/>
        <v>0</v>
      </c>
      <c r="P656" s="63">
        <f>VLOOKUP($C656,Prices!$A$3:$R$1996,MATCH('2) Order Form'!P$8,Prices!$A$2:$R$2,0),FALSE)</f>
        <v>150</v>
      </c>
      <c r="Q656" s="64">
        <f>VLOOKUP($C656,Prices!$A$3:$R$1996,MATCH('2) Order Form'!Q$8,Prices!$A$2:$R$2,0),FALSE)</f>
        <v>299.95</v>
      </c>
      <c r="R656" s="65">
        <f t="shared" si="356"/>
        <v>0</v>
      </c>
      <c r="S656" s="66">
        <f t="shared" si="357"/>
        <v>0</v>
      </c>
      <c r="T656" s="64">
        <f t="shared" si="358"/>
        <v>0</v>
      </c>
      <c r="U656" s="97"/>
      <c r="V656" s="28">
        <v>7048652787897</v>
      </c>
      <c r="W656" s="25"/>
      <c r="X656" s="94">
        <f t="shared" si="342"/>
        <v>0</v>
      </c>
      <c r="Y656" s="70">
        <f t="shared" ca="1" si="343"/>
        <v>0</v>
      </c>
      <c r="Z656" s="70">
        <f t="shared" ca="1" si="344"/>
        <v>140</v>
      </c>
      <c r="AA656" s="70">
        <f t="shared" ca="1" si="345"/>
        <v>0</v>
      </c>
      <c r="AB656" s="70">
        <f t="shared" ca="1" si="346"/>
        <v>0</v>
      </c>
      <c r="AC656" s="91" t="str">
        <f t="shared" si="347"/>
        <v xml:space="preserve">820089Lava Red </v>
      </c>
      <c r="AD656" s="91">
        <f t="shared" si="348"/>
        <v>820089</v>
      </c>
      <c r="AE656" s="71" t="str">
        <f>INDEX(ATS!$B:$V,MATCH('2) Order Form'!$V656,ATS!$U:$U,0),7)</f>
        <v>Active</v>
      </c>
    </row>
    <row r="657" spans="1:31" ht="16.5" customHeight="1">
      <c r="A657" s="5">
        <v>4</v>
      </c>
      <c r="B657" s="5" t="s">
        <v>79</v>
      </c>
      <c r="C657" s="4">
        <f>INDEX(ATS!$B:$V,MATCH('2) Order Form'!$V657,ATS!$U:$U,0),1)</f>
        <v>820089</v>
      </c>
      <c r="D657" s="5" t="str">
        <f>INDEX(ATS!$B:$V,MATCH('2) Order Form'!$V657,ATS!$U:$U,0),2)</f>
        <v>Crusader GTX Infinium Pants W</v>
      </c>
      <c r="E657" s="16" t="str">
        <f>INDEX(ATS!$B:$V,MATCH('2) Order Form'!$V657,ATS!$U:$U,0),4)</f>
        <v>55505-M</v>
      </c>
      <c r="F657" s="16" t="str">
        <f>INDEX(ATS!$B:$V,MATCH('2) Order Form'!$V657,ATS!$U:$U,0),5)</f>
        <v xml:space="preserve">Lava Red </v>
      </c>
      <c r="G657" s="43" t="str">
        <f>INDEX(ATS!$B:$V,MATCH('2) Order Form'!$V657,ATS!$U:$U,0),6)</f>
        <v>M</v>
      </c>
      <c r="H657" s="43">
        <f>IFERROR(VLOOKUP(C657,EAN!$K:$O,5,FALSE),0)</f>
        <v>1</v>
      </c>
      <c r="I657" s="59">
        <v>0</v>
      </c>
      <c r="J657" s="60">
        <f>IFERROR(VLOOKUP(V657,ATS!$U:$V,2,FALSE),0)</f>
        <v>127</v>
      </c>
      <c r="K657" s="29" t="str">
        <f t="shared" si="354"/>
        <v>50+</v>
      </c>
      <c r="L657" s="29">
        <f>IFERROR(VLOOKUP(V657,ATS!$U:$W,3,FALSE),0)</f>
        <v>127</v>
      </c>
      <c r="M657" s="29" t="str">
        <f t="shared" si="355"/>
        <v>50+</v>
      </c>
      <c r="N657" s="61">
        <v>0</v>
      </c>
      <c r="O657" s="62">
        <f t="shared" ref="O657" si="361">IF(N657&lt;&gt;0,N657,$P$5)</f>
        <v>0</v>
      </c>
      <c r="P657" s="63">
        <f>VLOOKUP($C657,Prices!$A$3:$R$1996,MATCH('2) Order Form'!P$8,Prices!$A$2:$R$2,0),FALSE)</f>
        <v>150</v>
      </c>
      <c r="Q657" s="64">
        <f>VLOOKUP($C657,Prices!$A$3:$R$1996,MATCH('2) Order Form'!Q$8,Prices!$A$2:$R$2,0),FALSE)</f>
        <v>299.95</v>
      </c>
      <c r="R657" s="65">
        <f t="shared" si="356"/>
        <v>0</v>
      </c>
      <c r="S657" s="66">
        <f t="shared" si="357"/>
        <v>0</v>
      </c>
      <c r="T657" s="64">
        <f t="shared" si="358"/>
        <v>0</v>
      </c>
      <c r="U657" s="97"/>
      <c r="V657" s="28">
        <v>7048652787880</v>
      </c>
      <c r="W657" s="25"/>
      <c r="X657" s="94">
        <f t="shared" si="342"/>
        <v>0</v>
      </c>
      <c r="Y657" s="70">
        <f t="shared" ca="1" si="343"/>
        <v>0</v>
      </c>
      <c r="Z657" s="70">
        <f t="shared" ca="1" si="344"/>
        <v>140</v>
      </c>
      <c r="AA657" s="70">
        <f t="shared" ca="1" si="345"/>
        <v>0</v>
      </c>
      <c r="AB657" s="70">
        <f t="shared" ca="1" si="346"/>
        <v>0</v>
      </c>
      <c r="AC657" s="91" t="str">
        <f t="shared" si="347"/>
        <v xml:space="preserve">820089Lava Red </v>
      </c>
      <c r="AD657" s="91">
        <f t="shared" si="348"/>
        <v>820089</v>
      </c>
      <c r="AE657" s="71" t="str">
        <f>INDEX(ATS!$B:$V,MATCH('2) Order Form'!$V657,ATS!$U:$U,0),7)</f>
        <v>Active</v>
      </c>
    </row>
    <row r="658" spans="1:31" ht="16.5" customHeight="1">
      <c r="A658" s="5">
        <v>4</v>
      </c>
      <c r="B658" s="5" t="s">
        <v>79</v>
      </c>
      <c r="C658" s="4">
        <f>INDEX(ATS!$B:$V,MATCH('2) Order Form'!$V658,ATS!$U:$U,0),1)</f>
        <v>820089</v>
      </c>
      <c r="D658" s="5" t="str">
        <f>INDEX(ATS!$B:$V,MATCH('2) Order Form'!$V658,ATS!$U:$U,0),2)</f>
        <v>Crusader GTX Infinium Pants W</v>
      </c>
      <c r="E658" s="16" t="str">
        <f>INDEX(ATS!$B:$V,MATCH('2) Order Form'!$V658,ATS!$U:$U,0),4)</f>
        <v>55505-L</v>
      </c>
      <c r="F658" s="16" t="str">
        <f>INDEX(ATS!$B:$V,MATCH('2) Order Form'!$V658,ATS!$U:$U,0),5)</f>
        <v xml:space="preserve">Lava Red </v>
      </c>
      <c r="G658" s="43" t="str">
        <f>INDEX(ATS!$B:$V,MATCH('2) Order Form'!$V658,ATS!$U:$U,0),6)</f>
        <v>L</v>
      </c>
      <c r="H658" s="43">
        <f>IFERROR(VLOOKUP(C658,EAN!$K:$O,5,FALSE),0)</f>
        <v>1</v>
      </c>
      <c r="I658" s="59">
        <v>0</v>
      </c>
      <c r="J658" s="60">
        <f>IFERROR(VLOOKUP(V658,ATS!$U:$V,2,FALSE),0)</f>
        <v>68</v>
      </c>
      <c r="K658" s="29" t="str">
        <f t="shared" si="354"/>
        <v>50+</v>
      </c>
      <c r="L658" s="29">
        <f>IFERROR(VLOOKUP(V658,ATS!$U:$W,3,FALSE),0)</f>
        <v>68</v>
      </c>
      <c r="M658" s="29" t="str">
        <f t="shared" si="355"/>
        <v>50+</v>
      </c>
      <c r="N658" s="61">
        <v>0</v>
      </c>
      <c r="O658" s="62">
        <f>IF(N658&lt;&gt;0,N658,$P$5)</f>
        <v>0</v>
      </c>
      <c r="P658" s="63">
        <f>VLOOKUP($C658,Prices!$A$3:$R$1996,MATCH('2) Order Form'!P$8,Prices!$A$2:$R$2,0),FALSE)</f>
        <v>150</v>
      </c>
      <c r="Q658" s="64">
        <f>VLOOKUP($C658,Prices!$A$3:$R$1996,MATCH('2) Order Form'!Q$8,Prices!$A$2:$R$2,0),FALSE)</f>
        <v>299.95</v>
      </c>
      <c r="R658" s="65">
        <f t="shared" si="356"/>
        <v>0</v>
      </c>
      <c r="S658" s="66">
        <f t="shared" si="357"/>
        <v>0</v>
      </c>
      <c r="T658" s="64">
        <f t="shared" si="358"/>
        <v>0</v>
      </c>
      <c r="U658" s="97"/>
      <c r="V658" s="28">
        <v>7048652787873</v>
      </c>
      <c r="W658" s="25"/>
      <c r="X658" s="94">
        <f t="shared" si="342"/>
        <v>0</v>
      </c>
      <c r="Y658" s="70">
        <f t="shared" ca="1" si="343"/>
        <v>0</v>
      </c>
      <c r="Z658" s="70">
        <f t="shared" ca="1" si="344"/>
        <v>140</v>
      </c>
      <c r="AA658" s="70">
        <f t="shared" ca="1" si="345"/>
        <v>0</v>
      </c>
      <c r="AB658" s="70">
        <f t="shared" ca="1" si="346"/>
        <v>0</v>
      </c>
      <c r="AC658" s="91" t="str">
        <f t="shared" si="347"/>
        <v xml:space="preserve">820089Lava Red </v>
      </c>
      <c r="AD658" s="91">
        <f t="shared" si="348"/>
        <v>820089</v>
      </c>
      <c r="AE658" s="71" t="str">
        <f>INDEX(ATS!$B:$V,MATCH('2) Order Form'!$V658,ATS!$U:$U,0),7)</f>
        <v>Active</v>
      </c>
    </row>
    <row r="659" spans="1:31" ht="16.5" customHeight="1">
      <c r="A659" s="5">
        <v>4</v>
      </c>
      <c r="B659" s="5" t="s">
        <v>79</v>
      </c>
      <c r="C659" s="4">
        <f>INDEX(ATS!$B:$V,MATCH('2) Order Form'!$V659,ATS!$U:$U,0),1)</f>
        <v>820089</v>
      </c>
      <c r="D659" s="5" t="str">
        <f>INDEX(ATS!$B:$V,MATCH('2) Order Form'!$V659,ATS!$U:$U,0),2)</f>
        <v>Crusader GTX Infinium Pants W</v>
      </c>
      <c r="E659" s="16" t="str">
        <f>INDEX(ATS!$B:$V,MATCH('2) Order Form'!$V659,ATS!$U:$U,0),4)</f>
        <v>BLACK-XS</v>
      </c>
      <c r="F659" s="16" t="str">
        <f>INDEX(ATS!$B:$V,MATCH('2) Order Form'!$V659,ATS!$U:$U,0),5)</f>
        <v>Black</v>
      </c>
      <c r="G659" s="43" t="str">
        <f>INDEX(ATS!$B:$V,MATCH('2) Order Form'!$V659,ATS!$U:$U,0),6)</f>
        <v>XS</v>
      </c>
      <c r="H659" s="43">
        <f>IFERROR(VLOOKUP(C659,EAN!$K:$O,5,FALSE),0)</f>
        <v>1</v>
      </c>
      <c r="I659" s="59">
        <v>0</v>
      </c>
      <c r="J659" s="60">
        <f>IFERROR(VLOOKUP(V659,ATS!$U:$V,2,FALSE),0)</f>
        <v>43</v>
      </c>
      <c r="K659" s="29">
        <f t="shared" si="354"/>
        <v>43</v>
      </c>
      <c r="L659" s="29">
        <f>IFERROR(VLOOKUP(V659,ATS!$U:$W,3,FALSE),0)</f>
        <v>43</v>
      </c>
      <c r="M659" s="29">
        <f t="shared" si="355"/>
        <v>43</v>
      </c>
      <c r="N659" s="61">
        <v>0</v>
      </c>
      <c r="O659" s="62">
        <f t="shared" ref="O659:O661" si="362">IF(N659&lt;&gt;0,N659,$P$5)</f>
        <v>0</v>
      </c>
      <c r="P659" s="63">
        <f>VLOOKUP($C659,Prices!$A$3:$R$1996,MATCH('2) Order Form'!P$8,Prices!$A$2:$R$2,0),FALSE)</f>
        <v>150</v>
      </c>
      <c r="Q659" s="64">
        <f>VLOOKUP($C659,Prices!$A$3:$R$1996,MATCH('2) Order Form'!Q$8,Prices!$A$2:$R$2,0),FALSE)</f>
        <v>299.95</v>
      </c>
      <c r="R659" s="65">
        <f t="shared" si="356"/>
        <v>0</v>
      </c>
      <c r="S659" s="66">
        <f t="shared" si="357"/>
        <v>0</v>
      </c>
      <c r="T659" s="64">
        <f t="shared" si="358"/>
        <v>0</v>
      </c>
      <c r="U659" s="97"/>
      <c r="V659" s="28">
        <v>7048652459510</v>
      </c>
      <c r="W659" s="25"/>
      <c r="X659" s="94">
        <f t="shared" si="342"/>
        <v>0</v>
      </c>
      <c r="Y659" s="70">
        <f t="shared" ca="1" si="343"/>
        <v>0</v>
      </c>
      <c r="Z659" s="70">
        <f t="shared" ca="1" si="344"/>
        <v>140</v>
      </c>
      <c r="AA659" s="70">
        <f t="shared" ca="1" si="345"/>
        <v>0</v>
      </c>
      <c r="AB659" s="70">
        <f t="shared" ca="1" si="346"/>
        <v>1</v>
      </c>
      <c r="AC659" s="91" t="str">
        <f t="shared" si="347"/>
        <v>820089Black</v>
      </c>
      <c r="AD659" s="91">
        <f t="shared" si="348"/>
        <v>820089</v>
      </c>
      <c r="AE659" s="71" t="str">
        <f>INDEX(ATS!$B:$V,MATCH('2) Order Form'!$V659,ATS!$U:$U,0),7)</f>
        <v>Active</v>
      </c>
    </row>
    <row r="660" spans="1:31" ht="16.5" customHeight="1">
      <c r="A660" s="5">
        <v>4</v>
      </c>
      <c r="B660" s="5" t="s">
        <v>79</v>
      </c>
      <c r="C660" s="4">
        <f>INDEX(ATS!$B:$V,MATCH('2) Order Form'!$V660,ATS!$U:$U,0),1)</f>
        <v>820089</v>
      </c>
      <c r="D660" s="5" t="str">
        <f>INDEX(ATS!$B:$V,MATCH('2) Order Form'!$V660,ATS!$U:$U,0),2)</f>
        <v>Crusader GTX Infinium Pants W</v>
      </c>
      <c r="E660" s="16" t="str">
        <f>INDEX(ATS!$B:$V,MATCH('2) Order Form'!$V660,ATS!$U:$U,0),4)</f>
        <v>BLACK-S</v>
      </c>
      <c r="F660" s="16" t="str">
        <f>INDEX(ATS!$B:$V,MATCH('2) Order Form'!$V660,ATS!$U:$U,0),5)</f>
        <v>Black</v>
      </c>
      <c r="G660" s="43" t="str">
        <f>INDEX(ATS!$B:$V,MATCH('2) Order Form'!$V660,ATS!$U:$U,0),6)</f>
        <v>S</v>
      </c>
      <c r="H660" s="43">
        <f>IFERROR(VLOOKUP(C660,EAN!$K:$O,5,FALSE),0)</f>
        <v>1</v>
      </c>
      <c r="I660" s="59">
        <v>0</v>
      </c>
      <c r="J660" s="60">
        <f>IFERROR(VLOOKUP(V660,ATS!$U:$V,2,FALSE),0)</f>
        <v>61</v>
      </c>
      <c r="K660" s="29" t="str">
        <f t="shared" si="354"/>
        <v>50+</v>
      </c>
      <c r="L660" s="29">
        <f>IFERROR(VLOOKUP(V660,ATS!$U:$W,3,FALSE),0)</f>
        <v>61</v>
      </c>
      <c r="M660" s="29" t="str">
        <f t="shared" si="355"/>
        <v>50+</v>
      </c>
      <c r="N660" s="61">
        <v>0</v>
      </c>
      <c r="O660" s="62">
        <f t="shared" si="362"/>
        <v>0</v>
      </c>
      <c r="P660" s="63">
        <f>VLOOKUP($C660,Prices!$A$3:$R$1996,MATCH('2) Order Form'!P$8,Prices!$A$2:$R$2,0),FALSE)</f>
        <v>150</v>
      </c>
      <c r="Q660" s="64">
        <f>VLOOKUP($C660,Prices!$A$3:$R$1996,MATCH('2) Order Form'!Q$8,Prices!$A$2:$R$2,0),FALSE)</f>
        <v>299.95</v>
      </c>
      <c r="R660" s="65">
        <f t="shared" si="356"/>
        <v>0</v>
      </c>
      <c r="S660" s="66">
        <f t="shared" si="357"/>
        <v>0</v>
      </c>
      <c r="T660" s="64">
        <f t="shared" si="358"/>
        <v>0</v>
      </c>
      <c r="U660" s="97"/>
      <c r="V660" s="28">
        <v>7048652459503</v>
      </c>
      <c r="W660" s="25"/>
      <c r="X660" s="94">
        <f t="shared" si="342"/>
        <v>0</v>
      </c>
      <c r="Y660" s="70">
        <f t="shared" ca="1" si="343"/>
        <v>0</v>
      </c>
      <c r="Z660" s="70">
        <f t="shared" ca="1" si="344"/>
        <v>140</v>
      </c>
      <c r="AA660" s="70">
        <f t="shared" ca="1" si="345"/>
        <v>0</v>
      </c>
      <c r="AB660" s="70">
        <f t="shared" ca="1" si="346"/>
        <v>0</v>
      </c>
      <c r="AC660" s="91" t="str">
        <f t="shared" si="347"/>
        <v>820089Black</v>
      </c>
      <c r="AD660" s="91">
        <f t="shared" si="348"/>
        <v>820089</v>
      </c>
      <c r="AE660" s="71" t="str">
        <f>INDEX(ATS!$B:$V,MATCH('2) Order Form'!$V660,ATS!$U:$U,0),7)</f>
        <v>Active</v>
      </c>
    </row>
    <row r="661" spans="1:31" ht="16.5" customHeight="1">
      <c r="A661" s="5">
        <v>4</v>
      </c>
      <c r="B661" s="5" t="s">
        <v>79</v>
      </c>
      <c r="C661" s="4">
        <f>INDEX(ATS!$B:$V,MATCH('2) Order Form'!$V661,ATS!$U:$U,0),1)</f>
        <v>820089</v>
      </c>
      <c r="D661" s="5" t="str">
        <f>INDEX(ATS!$B:$V,MATCH('2) Order Form'!$V661,ATS!$U:$U,0),2)</f>
        <v>Crusader GTX Infinium Pants W</v>
      </c>
      <c r="E661" s="16" t="str">
        <f>INDEX(ATS!$B:$V,MATCH('2) Order Form'!$V661,ATS!$U:$U,0),4)</f>
        <v>BLACK-M</v>
      </c>
      <c r="F661" s="16" t="str">
        <f>INDEX(ATS!$B:$V,MATCH('2) Order Form'!$V661,ATS!$U:$U,0),5)</f>
        <v>Black</v>
      </c>
      <c r="G661" s="43" t="str">
        <f>INDEX(ATS!$B:$V,MATCH('2) Order Form'!$V661,ATS!$U:$U,0),6)</f>
        <v>M</v>
      </c>
      <c r="H661" s="43">
        <f>IFERROR(VLOOKUP(C661,EAN!$K:$O,5,FALSE),0)</f>
        <v>1</v>
      </c>
      <c r="I661" s="59">
        <v>0</v>
      </c>
      <c r="J661" s="60">
        <f>IFERROR(VLOOKUP(V661,ATS!$U:$V,2,FALSE),0)</f>
        <v>78</v>
      </c>
      <c r="K661" s="29" t="str">
        <f t="shared" si="354"/>
        <v>50+</v>
      </c>
      <c r="L661" s="29">
        <f>IFERROR(VLOOKUP(V661,ATS!$U:$W,3,FALSE),0)</f>
        <v>78</v>
      </c>
      <c r="M661" s="29" t="str">
        <f t="shared" si="355"/>
        <v>50+</v>
      </c>
      <c r="N661" s="61">
        <v>0</v>
      </c>
      <c r="O661" s="62">
        <f t="shared" si="362"/>
        <v>0</v>
      </c>
      <c r="P661" s="63">
        <f>VLOOKUP($C661,Prices!$A$3:$R$1996,MATCH('2) Order Form'!P$8,Prices!$A$2:$R$2,0),FALSE)</f>
        <v>150</v>
      </c>
      <c r="Q661" s="64">
        <f>VLOOKUP($C661,Prices!$A$3:$R$1996,MATCH('2) Order Form'!Q$8,Prices!$A$2:$R$2,0),FALSE)</f>
        <v>299.95</v>
      </c>
      <c r="R661" s="65">
        <f t="shared" si="356"/>
        <v>0</v>
      </c>
      <c r="S661" s="66">
        <f t="shared" si="357"/>
        <v>0</v>
      </c>
      <c r="T661" s="64">
        <f t="shared" si="358"/>
        <v>0</v>
      </c>
      <c r="U661" s="97"/>
      <c r="V661" s="28">
        <v>7048652459497</v>
      </c>
      <c r="W661" s="25"/>
      <c r="X661" s="94">
        <f t="shared" si="342"/>
        <v>0</v>
      </c>
      <c r="Y661" s="70">
        <f t="shared" ca="1" si="343"/>
        <v>0</v>
      </c>
      <c r="Z661" s="70">
        <f t="shared" ca="1" si="344"/>
        <v>140</v>
      </c>
      <c r="AA661" s="70">
        <f t="shared" ca="1" si="345"/>
        <v>0</v>
      </c>
      <c r="AB661" s="70">
        <f t="shared" ca="1" si="346"/>
        <v>0</v>
      </c>
      <c r="AC661" s="91" t="str">
        <f t="shared" si="347"/>
        <v>820089Black</v>
      </c>
      <c r="AD661" s="91">
        <f t="shared" si="348"/>
        <v>820089</v>
      </c>
      <c r="AE661" s="71" t="str">
        <f>INDEX(ATS!$B:$V,MATCH('2) Order Form'!$V661,ATS!$U:$U,0),7)</f>
        <v>Active</v>
      </c>
    </row>
    <row r="662" spans="1:31" ht="16.5" customHeight="1">
      <c r="A662" s="5">
        <v>4</v>
      </c>
      <c r="B662" s="5" t="s">
        <v>79</v>
      </c>
      <c r="C662" s="4">
        <f>INDEX(ATS!$B:$V,MATCH('2) Order Form'!$V662,ATS!$U:$U,0),1)</f>
        <v>820089</v>
      </c>
      <c r="D662" s="5" t="str">
        <f>INDEX(ATS!$B:$V,MATCH('2) Order Form'!$V662,ATS!$U:$U,0),2)</f>
        <v>Crusader GTX Infinium Pants W</v>
      </c>
      <c r="E662" s="16" t="str">
        <f>INDEX(ATS!$B:$V,MATCH('2) Order Form'!$V662,ATS!$U:$U,0),4)</f>
        <v>BLACK-L</v>
      </c>
      <c r="F662" s="16" t="str">
        <f>INDEX(ATS!$B:$V,MATCH('2) Order Form'!$V662,ATS!$U:$U,0),5)</f>
        <v>Black</v>
      </c>
      <c r="G662" s="43" t="str">
        <f>INDEX(ATS!$B:$V,MATCH('2) Order Form'!$V662,ATS!$U:$U,0),6)</f>
        <v>L</v>
      </c>
      <c r="H662" s="43">
        <f>IFERROR(VLOOKUP(C662,EAN!$K:$O,5,FALSE),0)</f>
        <v>1</v>
      </c>
      <c r="I662" s="59">
        <v>0</v>
      </c>
      <c r="J662" s="60">
        <f>IFERROR(VLOOKUP(V662,ATS!$U:$V,2,FALSE),0)</f>
        <v>59</v>
      </c>
      <c r="K662" s="29" t="str">
        <f t="shared" si="354"/>
        <v>50+</v>
      </c>
      <c r="L662" s="29">
        <f>IFERROR(VLOOKUP(V662,ATS!$U:$W,3,FALSE),0)</f>
        <v>59</v>
      </c>
      <c r="M662" s="29" t="str">
        <f t="shared" si="355"/>
        <v>50+</v>
      </c>
      <c r="N662" s="61">
        <v>0</v>
      </c>
      <c r="O662" s="62">
        <f>IF(N662&lt;&gt;0,N662,$P$5)</f>
        <v>0</v>
      </c>
      <c r="P662" s="63">
        <f>VLOOKUP($C662,Prices!$A$3:$R$1996,MATCH('2) Order Form'!P$8,Prices!$A$2:$R$2,0),FALSE)</f>
        <v>150</v>
      </c>
      <c r="Q662" s="64">
        <f>VLOOKUP($C662,Prices!$A$3:$R$1996,MATCH('2) Order Form'!Q$8,Prices!$A$2:$R$2,0),FALSE)</f>
        <v>299.95</v>
      </c>
      <c r="R662" s="65">
        <f t="shared" ref="R662" si="363">I662*P662</f>
        <v>0</v>
      </c>
      <c r="S662" s="66">
        <f t="shared" ref="S662" si="364">R662*O662</f>
        <v>0</v>
      </c>
      <c r="T662" s="64">
        <f t="shared" ref="T662" si="365">R662-S662</f>
        <v>0</v>
      </c>
      <c r="U662" s="97"/>
      <c r="V662" s="28">
        <v>7048652459480</v>
      </c>
      <c r="W662" s="25"/>
      <c r="X662" s="94">
        <f t="shared" si="342"/>
        <v>0</v>
      </c>
      <c r="Y662" s="70">
        <f t="shared" ca="1" si="343"/>
        <v>0</v>
      </c>
      <c r="Z662" s="70">
        <f t="shared" ca="1" si="344"/>
        <v>140</v>
      </c>
      <c r="AA662" s="70">
        <f t="shared" ca="1" si="345"/>
        <v>0</v>
      </c>
      <c r="AB662" s="70">
        <f t="shared" ca="1" si="346"/>
        <v>0</v>
      </c>
      <c r="AC662" s="91" t="str">
        <f t="shared" si="347"/>
        <v>820089Black</v>
      </c>
      <c r="AD662" s="91">
        <f t="shared" si="348"/>
        <v>820089</v>
      </c>
      <c r="AE662" s="71" t="str">
        <f>INDEX(ATS!$B:$V,MATCH('2) Order Form'!$V662,ATS!$U:$U,0),7)</f>
        <v>Active</v>
      </c>
    </row>
    <row r="663" spans="1:31" ht="16.5" customHeight="1">
      <c r="A663" s="5">
        <v>4</v>
      </c>
      <c r="B663" s="5" t="s">
        <v>79</v>
      </c>
      <c r="C663" s="5">
        <f>INDEX(ATS!$B:$V,MATCH('2) Order Form'!$V663,ATS!$U:$U,0),1)</f>
        <v>820430</v>
      </c>
      <c r="D663" s="5" t="str">
        <f>INDEX(ATS!$B:$V,MATCH('2) Order Form'!$V663,ATS!$U:$U,0),2)</f>
        <v>Supernaut GTX Infinium Jacket W</v>
      </c>
      <c r="E663" s="16" t="str">
        <f>INDEX(ATS!$B:$V,MATCH('2) Order Form'!$V663,ATS!$U:$U,0),4)</f>
        <v>55505-XS</v>
      </c>
      <c r="F663" s="16" t="str">
        <f>INDEX(ATS!$B:$V,MATCH('2) Order Form'!$V663,ATS!$U:$U,0),5)</f>
        <v xml:space="preserve">Lava Red </v>
      </c>
      <c r="G663" s="43" t="str">
        <f>INDEX(ATS!$B:$V,MATCH('2) Order Form'!$V663,ATS!$U:$U,0),6)</f>
        <v>XS</v>
      </c>
      <c r="H663" s="43">
        <f>IFERROR(VLOOKUP(C663,EAN!$K:$O,5,FALSE),0)</f>
        <v>1</v>
      </c>
      <c r="I663" s="59">
        <v>0</v>
      </c>
      <c r="J663" s="60">
        <f>IFERROR(VLOOKUP(V663,ATS!$U:$V,2,FALSE),0)</f>
        <v>26</v>
      </c>
      <c r="K663" s="29">
        <f t="shared" ref="K663:K670" si="366">IF(J663=99999,"OPEN",IF(J663&gt;50,"50+",IF(J663&lt;=0,"0",J663)))</f>
        <v>26</v>
      </c>
      <c r="L663" s="29">
        <f>IFERROR(VLOOKUP(V663,ATS!$U:$W,3,FALSE),0)</f>
        <v>26</v>
      </c>
      <c r="M663" s="29">
        <f t="shared" ref="M663:M670" si="367">IF(L663=99999,"OPEN",IF(L663&gt;50,"50+",IF(L663&lt;=0,"0",L663)))</f>
        <v>26</v>
      </c>
      <c r="N663" s="61">
        <v>0</v>
      </c>
      <c r="O663" s="62">
        <f t="shared" ref="O663:O664" si="368">IF(N663&lt;&gt;0,N663,$P$5)</f>
        <v>0</v>
      </c>
      <c r="P663" s="63">
        <f>VLOOKUP($C663,Prices!$A$3:$R$1996,MATCH('2) Order Form'!P$8,Prices!$A$2:$R$2,0),FALSE)</f>
        <v>200</v>
      </c>
      <c r="Q663" s="64">
        <f>VLOOKUP($C663,Prices!$A$3:$R$1996,MATCH('2) Order Form'!Q$8,Prices!$A$2:$R$2,0),FALSE)</f>
        <v>399</v>
      </c>
      <c r="R663" s="65">
        <f t="shared" ref="R663:R670" si="369">I663*P663</f>
        <v>0</v>
      </c>
      <c r="S663" s="66">
        <f t="shared" ref="S663:S670" si="370">R663*O663</f>
        <v>0</v>
      </c>
      <c r="T663" s="64">
        <f t="shared" ref="T663:T670" si="371">R663-S663</f>
        <v>0</v>
      </c>
      <c r="U663" s="97"/>
      <c r="V663" s="28">
        <v>7048652799197</v>
      </c>
      <c r="W663" s="116"/>
      <c r="X663" s="94">
        <f t="shared" si="342"/>
        <v>0</v>
      </c>
      <c r="Y663" s="70">
        <f t="shared" ca="1" si="343"/>
        <v>0</v>
      </c>
      <c r="Z663" s="70">
        <f t="shared" ca="1" si="344"/>
        <v>141</v>
      </c>
      <c r="AA663" s="70">
        <f t="shared" ca="1" si="345"/>
        <v>1</v>
      </c>
      <c r="AB663" s="70">
        <f t="shared" ca="1" si="346"/>
        <v>1</v>
      </c>
      <c r="AC663" s="91" t="str">
        <f t="shared" si="347"/>
        <v xml:space="preserve">820430Lava Red </v>
      </c>
      <c r="AD663" s="91">
        <f t="shared" si="348"/>
        <v>820430</v>
      </c>
      <c r="AE663" s="71" t="str">
        <f>INDEX(ATS!$B:$V,MATCH('2) Order Form'!$V663,ATS!$U:$U,0),7)</f>
        <v>Active</v>
      </c>
    </row>
    <row r="664" spans="1:31" ht="16.5" customHeight="1">
      <c r="A664" s="5">
        <v>4</v>
      </c>
      <c r="B664" s="5" t="s">
        <v>79</v>
      </c>
      <c r="C664" s="5">
        <f>INDEX(ATS!$B:$V,MATCH('2) Order Form'!$V664,ATS!$U:$U,0),1)</f>
        <v>820430</v>
      </c>
      <c r="D664" s="5" t="str">
        <f>INDEX(ATS!$B:$V,MATCH('2) Order Form'!$V664,ATS!$U:$U,0),2)</f>
        <v>Supernaut GTX Infinium Jacket W</v>
      </c>
      <c r="E664" s="16" t="str">
        <f>INDEX(ATS!$B:$V,MATCH('2) Order Form'!$V664,ATS!$U:$U,0),4)</f>
        <v>55505-S</v>
      </c>
      <c r="F664" s="16" t="str">
        <f>INDEX(ATS!$B:$V,MATCH('2) Order Form'!$V664,ATS!$U:$U,0),5)</f>
        <v xml:space="preserve">Lava Red </v>
      </c>
      <c r="G664" s="43" t="str">
        <f>INDEX(ATS!$B:$V,MATCH('2) Order Form'!$V664,ATS!$U:$U,0),6)</f>
        <v>S</v>
      </c>
      <c r="H664" s="43">
        <f>IFERROR(VLOOKUP(C664,EAN!$K:$O,5,FALSE),0)</f>
        <v>1</v>
      </c>
      <c r="I664" s="59">
        <v>0</v>
      </c>
      <c r="J664" s="60">
        <f>IFERROR(VLOOKUP(V664,ATS!$U:$V,2,FALSE),0)</f>
        <v>79</v>
      </c>
      <c r="K664" s="29" t="str">
        <f t="shared" si="366"/>
        <v>50+</v>
      </c>
      <c r="L664" s="29">
        <f>IFERROR(VLOOKUP(V664,ATS!$U:$W,3,FALSE),0)</f>
        <v>79</v>
      </c>
      <c r="M664" s="29" t="str">
        <f t="shared" si="367"/>
        <v>50+</v>
      </c>
      <c r="N664" s="61">
        <v>0</v>
      </c>
      <c r="O664" s="62">
        <f t="shared" si="368"/>
        <v>0</v>
      </c>
      <c r="P664" s="63">
        <f>VLOOKUP($C664,Prices!$A$3:$R$1996,MATCH('2) Order Form'!P$8,Prices!$A$2:$R$2,0),FALSE)</f>
        <v>200</v>
      </c>
      <c r="Q664" s="64">
        <f>VLOOKUP($C664,Prices!$A$3:$R$1996,MATCH('2) Order Form'!Q$8,Prices!$A$2:$R$2,0),FALSE)</f>
        <v>399</v>
      </c>
      <c r="R664" s="65">
        <f t="shared" si="369"/>
        <v>0</v>
      </c>
      <c r="S664" s="66">
        <f t="shared" si="370"/>
        <v>0</v>
      </c>
      <c r="T664" s="64">
        <f t="shared" si="371"/>
        <v>0</v>
      </c>
      <c r="U664" s="97"/>
      <c r="V664" s="28">
        <v>7048652799180</v>
      </c>
      <c r="W664" s="116"/>
      <c r="X664" s="94">
        <f t="shared" si="342"/>
        <v>0</v>
      </c>
      <c r="Y664" s="70">
        <f t="shared" ca="1" si="343"/>
        <v>0</v>
      </c>
      <c r="Z664" s="70">
        <f t="shared" ca="1" si="344"/>
        <v>141</v>
      </c>
      <c r="AA664" s="70">
        <f t="shared" ca="1" si="345"/>
        <v>0</v>
      </c>
      <c r="AB664" s="70">
        <f t="shared" ca="1" si="346"/>
        <v>0</v>
      </c>
      <c r="AC664" s="91" t="str">
        <f t="shared" si="347"/>
        <v xml:space="preserve">820430Lava Red </v>
      </c>
      <c r="AD664" s="91">
        <f t="shared" si="348"/>
        <v>820430</v>
      </c>
      <c r="AE664" s="71" t="str">
        <f>INDEX(ATS!$B:$V,MATCH('2) Order Form'!$V664,ATS!$U:$U,0),7)</f>
        <v>Active</v>
      </c>
    </row>
    <row r="665" spans="1:31" ht="16.5" customHeight="1">
      <c r="A665" s="5">
        <v>4</v>
      </c>
      <c r="B665" s="5" t="s">
        <v>79</v>
      </c>
      <c r="C665" s="5">
        <f>INDEX(ATS!$B:$V,MATCH('2) Order Form'!$V665,ATS!$U:$U,0),1)</f>
        <v>820430</v>
      </c>
      <c r="D665" s="5" t="str">
        <f>INDEX(ATS!$B:$V,MATCH('2) Order Form'!$V665,ATS!$U:$U,0),2)</f>
        <v>Supernaut GTX Infinium Jacket W</v>
      </c>
      <c r="E665" s="16" t="str">
        <f>INDEX(ATS!$B:$V,MATCH('2) Order Form'!$V665,ATS!$U:$U,0),4)</f>
        <v>55505-M</v>
      </c>
      <c r="F665" s="16" t="str">
        <f>INDEX(ATS!$B:$V,MATCH('2) Order Form'!$V665,ATS!$U:$U,0),5)</f>
        <v xml:space="preserve">Lava Red </v>
      </c>
      <c r="G665" s="43" t="str">
        <f>INDEX(ATS!$B:$V,MATCH('2) Order Form'!$V665,ATS!$U:$U,0),6)</f>
        <v>M</v>
      </c>
      <c r="H665" s="43">
        <f>IFERROR(VLOOKUP(C665,EAN!$K:$O,5,FALSE),0)</f>
        <v>1</v>
      </c>
      <c r="I665" s="59">
        <v>0</v>
      </c>
      <c r="J665" s="60">
        <f>IFERROR(VLOOKUP(V665,ATS!$U:$V,2,FALSE),0)</f>
        <v>91</v>
      </c>
      <c r="K665" s="29" t="str">
        <f t="shared" si="366"/>
        <v>50+</v>
      </c>
      <c r="L665" s="29">
        <f>IFERROR(VLOOKUP(V665,ATS!$U:$W,3,FALSE),0)</f>
        <v>91</v>
      </c>
      <c r="M665" s="29" t="str">
        <f t="shared" si="367"/>
        <v>50+</v>
      </c>
      <c r="N665" s="61">
        <v>0</v>
      </c>
      <c r="O665" s="62">
        <f t="shared" ref="O665" si="372">IF(N665&lt;&gt;0,N665,$P$5)</f>
        <v>0</v>
      </c>
      <c r="P665" s="63">
        <f>VLOOKUP($C665,Prices!$A$3:$R$1996,MATCH('2) Order Form'!P$8,Prices!$A$2:$R$2,0),FALSE)</f>
        <v>200</v>
      </c>
      <c r="Q665" s="64">
        <f>VLOOKUP($C665,Prices!$A$3:$R$1996,MATCH('2) Order Form'!Q$8,Prices!$A$2:$R$2,0),FALSE)</f>
        <v>399</v>
      </c>
      <c r="R665" s="65">
        <f t="shared" si="369"/>
        <v>0</v>
      </c>
      <c r="S665" s="66">
        <f t="shared" si="370"/>
        <v>0</v>
      </c>
      <c r="T665" s="64">
        <f t="shared" si="371"/>
        <v>0</v>
      </c>
      <c r="U665" s="97"/>
      <c r="V665" s="28">
        <v>7048652799173</v>
      </c>
      <c r="W665" s="116"/>
      <c r="X665" s="94">
        <f t="shared" si="342"/>
        <v>0</v>
      </c>
      <c r="Y665" s="70">
        <f t="shared" ca="1" si="343"/>
        <v>0</v>
      </c>
      <c r="Z665" s="70">
        <f t="shared" ca="1" si="344"/>
        <v>141</v>
      </c>
      <c r="AA665" s="70">
        <f t="shared" ca="1" si="345"/>
        <v>0</v>
      </c>
      <c r="AB665" s="70">
        <f t="shared" ca="1" si="346"/>
        <v>0</v>
      </c>
      <c r="AC665" s="91" t="str">
        <f t="shared" si="347"/>
        <v xml:space="preserve">820430Lava Red </v>
      </c>
      <c r="AD665" s="91">
        <f t="shared" si="348"/>
        <v>820430</v>
      </c>
      <c r="AE665" s="71" t="str">
        <f>INDEX(ATS!$B:$V,MATCH('2) Order Form'!$V665,ATS!$U:$U,0),7)</f>
        <v>Active</v>
      </c>
    </row>
    <row r="666" spans="1:31" ht="16.5" customHeight="1">
      <c r="A666" s="5">
        <v>4</v>
      </c>
      <c r="B666" s="5" t="s">
        <v>79</v>
      </c>
      <c r="C666" s="5">
        <f>INDEX(ATS!$B:$V,MATCH('2) Order Form'!$V666,ATS!$U:$U,0),1)</f>
        <v>820430</v>
      </c>
      <c r="D666" s="5" t="str">
        <f>INDEX(ATS!$B:$V,MATCH('2) Order Form'!$V666,ATS!$U:$U,0),2)</f>
        <v>Supernaut GTX Infinium Jacket W</v>
      </c>
      <c r="E666" s="16" t="str">
        <f>INDEX(ATS!$B:$V,MATCH('2) Order Form'!$V666,ATS!$U:$U,0),4)</f>
        <v>55505-L</v>
      </c>
      <c r="F666" s="16" t="str">
        <f>INDEX(ATS!$B:$V,MATCH('2) Order Form'!$V666,ATS!$U:$U,0),5)</f>
        <v xml:space="preserve">Lava Red </v>
      </c>
      <c r="G666" s="43" t="str">
        <f>INDEX(ATS!$B:$V,MATCH('2) Order Form'!$V666,ATS!$U:$U,0),6)</f>
        <v>L</v>
      </c>
      <c r="H666" s="43">
        <f>IFERROR(VLOOKUP(C666,EAN!$K:$O,5,FALSE),0)</f>
        <v>1</v>
      </c>
      <c r="I666" s="59">
        <v>0</v>
      </c>
      <c r="J666" s="60">
        <f>IFERROR(VLOOKUP(V666,ATS!$U:$V,2,FALSE),0)</f>
        <v>43</v>
      </c>
      <c r="K666" s="29">
        <f t="shared" si="366"/>
        <v>43</v>
      </c>
      <c r="L666" s="29">
        <f>IFERROR(VLOOKUP(V666,ATS!$U:$W,3,FALSE),0)</f>
        <v>43</v>
      </c>
      <c r="M666" s="29">
        <f t="shared" si="367"/>
        <v>43</v>
      </c>
      <c r="N666" s="61">
        <v>0</v>
      </c>
      <c r="O666" s="62">
        <f>IF(N666&lt;&gt;0,N666,$P$5)</f>
        <v>0</v>
      </c>
      <c r="P666" s="63">
        <f>VLOOKUP($C666,Prices!$A$3:$R$1996,MATCH('2) Order Form'!P$8,Prices!$A$2:$R$2,0),FALSE)</f>
        <v>200</v>
      </c>
      <c r="Q666" s="64">
        <f>VLOOKUP($C666,Prices!$A$3:$R$1996,MATCH('2) Order Form'!Q$8,Prices!$A$2:$R$2,0),FALSE)</f>
        <v>399</v>
      </c>
      <c r="R666" s="65">
        <f t="shared" si="369"/>
        <v>0</v>
      </c>
      <c r="S666" s="66">
        <f t="shared" si="370"/>
        <v>0</v>
      </c>
      <c r="T666" s="64">
        <f t="shared" si="371"/>
        <v>0</v>
      </c>
      <c r="U666" s="97"/>
      <c r="V666" s="28">
        <v>7048652799166</v>
      </c>
      <c r="W666" s="116"/>
      <c r="X666" s="94">
        <f t="shared" si="342"/>
        <v>0</v>
      </c>
      <c r="Y666" s="70">
        <f t="shared" ca="1" si="343"/>
        <v>0</v>
      </c>
      <c r="Z666" s="70">
        <f t="shared" ca="1" si="344"/>
        <v>141</v>
      </c>
      <c r="AA666" s="70">
        <f t="shared" ca="1" si="345"/>
        <v>0</v>
      </c>
      <c r="AB666" s="70">
        <f t="shared" ca="1" si="346"/>
        <v>0</v>
      </c>
      <c r="AC666" s="91" t="str">
        <f t="shared" si="347"/>
        <v xml:space="preserve">820430Lava Red </v>
      </c>
      <c r="AD666" s="91">
        <f t="shared" si="348"/>
        <v>820430</v>
      </c>
      <c r="AE666" s="71" t="str">
        <f>INDEX(ATS!$B:$V,MATCH('2) Order Form'!$V666,ATS!$U:$U,0),7)</f>
        <v>Active</v>
      </c>
    </row>
    <row r="667" spans="1:31" ht="16.5" customHeight="1">
      <c r="A667" s="5">
        <v>4</v>
      </c>
      <c r="B667" s="5" t="s">
        <v>79</v>
      </c>
      <c r="C667" s="5">
        <f>INDEX(ATS!$B:$V,MATCH('2) Order Form'!$V667,ATS!$U:$U,0),1)</f>
        <v>820432</v>
      </c>
      <c r="D667" s="5" t="str">
        <f>INDEX(ATS!$B:$V,MATCH('2) Order Form'!$V667,ATS!$U:$U,0),2)</f>
        <v>Supernaut GTX Infinium Pants W</v>
      </c>
      <c r="E667" s="16" t="str">
        <f>INDEX(ATS!$B:$V,MATCH('2) Order Form'!$V667,ATS!$U:$U,0),4)</f>
        <v>99901-XS</v>
      </c>
      <c r="F667" s="16" t="str">
        <f>INDEX(ATS!$B:$V,MATCH('2) Order Form'!$V667,ATS!$U:$U,0),5)</f>
        <v xml:space="preserve">Black </v>
      </c>
      <c r="G667" s="43" t="str">
        <f>INDEX(ATS!$B:$V,MATCH('2) Order Form'!$V667,ATS!$U:$U,0),6)</f>
        <v>XS</v>
      </c>
      <c r="H667" s="43">
        <f>IFERROR(VLOOKUP(C667,EAN!$K:$O,5,FALSE),0)</f>
        <v>1</v>
      </c>
      <c r="I667" s="59">
        <v>0</v>
      </c>
      <c r="J667" s="60">
        <f>IFERROR(VLOOKUP(V667,ATS!$U:$V,2,FALSE),0)</f>
        <v>19</v>
      </c>
      <c r="K667" s="29">
        <f t="shared" si="366"/>
        <v>19</v>
      </c>
      <c r="L667" s="29">
        <f>IFERROR(VLOOKUP(V667,ATS!$U:$W,3,FALSE),0)</f>
        <v>19</v>
      </c>
      <c r="M667" s="29">
        <f t="shared" si="367"/>
        <v>19</v>
      </c>
      <c r="N667" s="61">
        <v>0</v>
      </c>
      <c r="O667" s="62">
        <f t="shared" ref="O667:O670" si="373">IF(N667&lt;&gt;0,N667,$P$5)</f>
        <v>0</v>
      </c>
      <c r="P667" s="63">
        <f>VLOOKUP($C667,Prices!$A$3:$R$1996,MATCH('2) Order Form'!P$8,Prices!$A$2:$R$2,0),FALSE)</f>
        <v>175</v>
      </c>
      <c r="Q667" s="64">
        <f>VLOOKUP($C667,Prices!$A$3:$R$1996,MATCH('2) Order Form'!Q$8,Prices!$A$2:$R$2,0),FALSE)</f>
        <v>349</v>
      </c>
      <c r="R667" s="65">
        <f t="shared" si="369"/>
        <v>0</v>
      </c>
      <c r="S667" s="66">
        <f t="shared" si="370"/>
        <v>0</v>
      </c>
      <c r="T667" s="64">
        <f t="shared" si="371"/>
        <v>0</v>
      </c>
      <c r="U667" s="97"/>
      <c r="V667" s="28">
        <v>7048652799111</v>
      </c>
      <c r="W667" s="25"/>
      <c r="X667" s="94">
        <f t="shared" si="342"/>
        <v>0</v>
      </c>
      <c r="Y667" s="70">
        <f t="shared" ca="1" si="343"/>
        <v>0</v>
      </c>
      <c r="Z667" s="70">
        <f t="shared" ca="1" si="344"/>
        <v>142</v>
      </c>
      <c r="AA667" s="70">
        <f t="shared" ca="1" si="345"/>
        <v>1</v>
      </c>
      <c r="AB667" s="70">
        <f t="shared" ca="1" si="346"/>
        <v>1</v>
      </c>
      <c r="AC667" s="91" t="str">
        <f t="shared" si="347"/>
        <v xml:space="preserve">820432Black </v>
      </c>
      <c r="AD667" s="91">
        <f t="shared" si="348"/>
        <v>820432</v>
      </c>
      <c r="AE667" s="71" t="str">
        <f>INDEX(ATS!$B:$V,MATCH('2) Order Form'!$V667,ATS!$U:$U,0),7)</f>
        <v>Active</v>
      </c>
    </row>
    <row r="668" spans="1:31" ht="16.5" customHeight="1">
      <c r="A668" s="5">
        <v>4</v>
      </c>
      <c r="B668" s="5" t="s">
        <v>79</v>
      </c>
      <c r="C668" s="5">
        <f>INDEX(ATS!$B:$V,MATCH('2) Order Form'!$V668,ATS!$U:$U,0),1)</f>
        <v>820432</v>
      </c>
      <c r="D668" s="5" t="str">
        <f>INDEX(ATS!$B:$V,MATCH('2) Order Form'!$V668,ATS!$U:$U,0),2)</f>
        <v>Supernaut GTX Infinium Pants W</v>
      </c>
      <c r="E668" s="16" t="str">
        <f>INDEX(ATS!$B:$V,MATCH('2) Order Form'!$V668,ATS!$U:$U,0),4)</f>
        <v>99901-S</v>
      </c>
      <c r="F668" s="16" t="str">
        <f>INDEX(ATS!$B:$V,MATCH('2) Order Form'!$V668,ATS!$U:$U,0),5)</f>
        <v xml:space="preserve">Black </v>
      </c>
      <c r="G668" s="43" t="str">
        <f>INDEX(ATS!$B:$V,MATCH('2) Order Form'!$V668,ATS!$U:$U,0),6)</f>
        <v>S</v>
      </c>
      <c r="H668" s="43">
        <f>IFERROR(VLOOKUP(C668,EAN!$K:$O,5,FALSE),0)</f>
        <v>1</v>
      </c>
      <c r="I668" s="59">
        <v>0</v>
      </c>
      <c r="J668" s="60">
        <f>IFERROR(VLOOKUP(V668,ATS!$U:$V,2,FALSE),0)</f>
        <v>60</v>
      </c>
      <c r="K668" s="29" t="str">
        <f t="shared" si="366"/>
        <v>50+</v>
      </c>
      <c r="L668" s="29">
        <f>IFERROR(VLOOKUP(V668,ATS!$U:$W,3,FALSE),0)</f>
        <v>60</v>
      </c>
      <c r="M668" s="29" t="str">
        <f t="shared" si="367"/>
        <v>50+</v>
      </c>
      <c r="N668" s="61">
        <v>0</v>
      </c>
      <c r="O668" s="62">
        <f t="shared" si="373"/>
        <v>0</v>
      </c>
      <c r="P668" s="63">
        <f>VLOOKUP($C668,Prices!$A$3:$R$1996,MATCH('2) Order Form'!P$8,Prices!$A$2:$R$2,0),FALSE)</f>
        <v>175</v>
      </c>
      <c r="Q668" s="64">
        <f>VLOOKUP($C668,Prices!$A$3:$R$1996,MATCH('2) Order Form'!Q$8,Prices!$A$2:$R$2,0),FALSE)</f>
        <v>349</v>
      </c>
      <c r="R668" s="65">
        <f t="shared" si="369"/>
        <v>0</v>
      </c>
      <c r="S668" s="66">
        <f t="shared" si="370"/>
        <v>0</v>
      </c>
      <c r="T668" s="64">
        <f t="shared" si="371"/>
        <v>0</v>
      </c>
      <c r="U668" s="97"/>
      <c r="V668" s="28">
        <v>7048652799104</v>
      </c>
      <c r="W668" s="25"/>
      <c r="X668" s="94">
        <f t="shared" si="342"/>
        <v>0</v>
      </c>
      <c r="Y668" s="70">
        <f t="shared" ca="1" si="343"/>
        <v>0</v>
      </c>
      <c r="Z668" s="70">
        <f t="shared" ca="1" si="344"/>
        <v>142</v>
      </c>
      <c r="AA668" s="70">
        <f t="shared" ca="1" si="345"/>
        <v>0</v>
      </c>
      <c r="AB668" s="70">
        <f t="shared" ca="1" si="346"/>
        <v>0</v>
      </c>
      <c r="AC668" s="91" t="str">
        <f t="shared" si="347"/>
        <v xml:space="preserve">820432Black </v>
      </c>
      <c r="AD668" s="91">
        <f t="shared" si="348"/>
        <v>820432</v>
      </c>
      <c r="AE668" s="71" t="str">
        <f>INDEX(ATS!$B:$V,MATCH('2) Order Form'!$V668,ATS!$U:$U,0),7)</f>
        <v>Active</v>
      </c>
    </row>
    <row r="669" spans="1:31" ht="16.5" customHeight="1">
      <c r="A669" s="5">
        <v>4</v>
      </c>
      <c r="B669" s="5" t="s">
        <v>79</v>
      </c>
      <c r="C669" s="5">
        <f>INDEX(ATS!$B:$V,MATCH('2) Order Form'!$V669,ATS!$U:$U,0),1)</f>
        <v>820432</v>
      </c>
      <c r="D669" s="5" t="str">
        <f>INDEX(ATS!$B:$V,MATCH('2) Order Form'!$V669,ATS!$U:$U,0),2)</f>
        <v>Supernaut GTX Infinium Pants W</v>
      </c>
      <c r="E669" s="16" t="str">
        <f>INDEX(ATS!$B:$V,MATCH('2) Order Form'!$V669,ATS!$U:$U,0),4)</f>
        <v>99901-M</v>
      </c>
      <c r="F669" s="16" t="str">
        <f>INDEX(ATS!$B:$V,MATCH('2) Order Form'!$V669,ATS!$U:$U,0),5)</f>
        <v xml:space="preserve">Black </v>
      </c>
      <c r="G669" s="43" t="str">
        <f>INDEX(ATS!$B:$V,MATCH('2) Order Form'!$V669,ATS!$U:$U,0),6)</f>
        <v>M</v>
      </c>
      <c r="H669" s="43">
        <f>IFERROR(VLOOKUP(C669,EAN!$K:$O,5,FALSE),0)</f>
        <v>1</v>
      </c>
      <c r="I669" s="59">
        <v>0</v>
      </c>
      <c r="J669" s="60">
        <f>IFERROR(VLOOKUP(V669,ATS!$U:$V,2,FALSE),0)</f>
        <v>43</v>
      </c>
      <c r="K669" s="29">
        <f t="shared" si="366"/>
        <v>43</v>
      </c>
      <c r="L669" s="29">
        <f>IFERROR(VLOOKUP(V669,ATS!$U:$W,3,FALSE),0)</f>
        <v>43</v>
      </c>
      <c r="M669" s="29">
        <f t="shared" si="367"/>
        <v>43</v>
      </c>
      <c r="N669" s="61">
        <v>0</v>
      </c>
      <c r="O669" s="62">
        <f t="shared" si="373"/>
        <v>0</v>
      </c>
      <c r="P669" s="63">
        <f>VLOOKUP($C669,Prices!$A$3:$R$1996,MATCH('2) Order Form'!P$8,Prices!$A$2:$R$2,0),FALSE)</f>
        <v>175</v>
      </c>
      <c r="Q669" s="64">
        <f>VLOOKUP($C669,Prices!$A$3:$R$1996,MATCH('2) Order Form'!Q$8,Prices!$A$2:$R$2,0),FALSE)</f>
        <v>349</v>
      </c>
      <c r="R669" s="65">
        <f t="shared" si="369"/>
        <v>0</v>
      </c>
      <c r="S669" s="66">
        <f t="shared" si="370"/>
        <v>0</v>
      </c>
      <c r="T669" s="64">
        <f t="shared" si="371"/>
        <v>0</v>
      </c>
      <c r="U669" s="97"/>
      <c r="V669" s="28">
        <v>7048652799098</v>
      </c>
      <c r="W669" s="25"/>
      <c r="X669" s="94">
        <f t="shared" si="342"/>
        <v>0</v>
      </c>
      <c r="Y669" s="70">
        <f t="shared" ca="1" si="343"/>
        <v>0</v>
      </c>
      <c r="Z669" s="70">
        <f t="shared" ca="1" si="344"/>
        <v>142</v>
      </c>
      <c r="AA669" s="70">
        <f t="shared" ca="1" si="345"/>
        <v>0</v>
      </c>
      <c r="AB669" s="70">
        <f t="shared" ca="1" si="346"/>
        <v>0</v>
      </c>
      <c r="AC669" s="91" t="str">
        <f t="shared" si="347"/>
        <v xml:space="preserve">820432Black </v>
      </c>
      <c r="AD669" s="91">
        <f t="shared" si="348"/>
        <v>820432</v>
      </c>
      <c r="AE669" s="71" t="str">
        <f>INDEX(ATS!$B:$V,MATCH('2) Order Form'!$V669,ATS!$U:$U,0),7)</f>
        <v>Active</v>
      </c>
    </row>
    <row r="670" spans="1:31" ht="16.5" customHeight="1">
      <c r="A670" s="5">
        <v>4</v>
      </c>
      <c r="B670" s="5" t="s">
        <v>79</v>
      </c>
      <c r="C670" s="5">
        <f>INDEX(ATS!$B:$V,MATCH('2) Order Form'!$V670,ATS!$U:$U,0),1)</f>
        <v>820432</v>
      </c>
      <c r="D670" s="5" t="str">
        <f>INDEX(ATS!$B:$V,MATCH('2) Order Form'!$V670,ATS!$U:$U,0),2)</f>
        <v>Supernaut GTX Infinium Pants W</v>
      </c>
      <c r="E670" s="16" t="str">
        <f>INDEX(ATS!$B:$V,MATCH('2) Order Form'!$V670,ATS!$U:$U,0),4)</f>
        <v>99901-L</v>
      </c>
      <c r="F670" s="16" t="str">
        <f>INDEX(ATS!$B:$V,MATCH('2) Order Form'!$V670,ATS!$U:$U,0),5)</f>
        <v xml:space="preserve">Black </v>
      </c>
      <c r="G670" s="43" t="str">
        <f>INDEX(ATS!$B:$V,MATCH('2) Order Form'!$V670,ATS!$U:$U,0),6)</f>
        <v>L</v>
      </c>
      <c r="H670" s="43">
        <f>IFERROR(VLOOKUP(C670,EAN!$K:$O,5,FALSE),0)</f>
        <v>1</v>
      </c>
      <c r="I670" s="59">
        <v>0</v>
      </c>
      <c r="J670" s="60">
        <f>IFERROR(VLOOKUP(V670,ATS!$U:$V,2,FALSE),0)</f>
        <v>27</v>
      </c>
      <c r="K670" s="29">
        <f t="shared" si="366"/>
        <v>27</v>
      </c>
      <c r="L670" s="29">
        <f>IFERROR(VLOOKUP(V670,ATS!$U:$W,3,FALSE),0)</f>
        <v>27</v>
      </c>
      <c r="M670" s="29">
        <f t="shared" si="367"/>
        <v>27</v>
      </c>
      <c r="N670" s="61">
        <v>0</v>
      </c>
      <c r="O670" s="62">
        <f t="shared" si="373"/>
        <v>0</v>
      </c>
      <c r="P670" s="63">
        <f>VLOOKUP($C670,Prices!$A$3:$R$1996,MATCH('2) Order Form'!P$8,Prices!$A$2:$R$2,0),FALSE)</f>
        <v>175</v>
      </c>
      <c r="Q670" s="64">
        <f>VLOOKUP($C670,Prices!$A$3:$R$1996,MATCH('2) Order Form'!Q$8,Prices!$A$2:$R$2,0),FALSE)</f>
        <v>349</v>
      </c>
      <c r="R670" s="65">
        <f t="shared" si="369"/>
        <v>0</v>
      </c>
      <c r="S670" s="66">
        <f t="shared" si="370"/>
        <v>0</v>
      </c>
      <c r="T670" s="64">
        <f t="shared" si="371"/>
        <v>0</v>
      </c>
      <c r="U670" s="97"/>
      <c r="V670" s="28">
        <v>7048652799081</v>
      </c>
      <c r="W670" s="25"/>
      <c r="X670" s="94">
        <f t="shared" si="342"/>
        <v>0</v>
      </c>
      <c r="Y670" s="70">
        <f t="shared" ca="1" si="343"/>
        <v>0</v>
      </c>
      <c r="Z670" s="70">
        <f t="shared" ca="1" si="344"/>
        <v>142</v>
      </c>
      <c r="AA670" s="70">
        <f t="shared" ca="1" si="345"/>
        <v>0</v>
      </c>
      <c r="AB670" s="70">
        <f t="shared" ca="1" si="346"/>
        <v>0</v>
      </c>
      <c r="AC670" s="91" t="str">
        <f t="shared" si="347"/>
        <v xml:space="preserve">820432Black </v>
      </c>
      <c r="AD670" s="91">
        <f t="shared" si="348"/>
        <v>820432</v>
      </c>
      <c r="AE670" s="71" t="str">
        <f>INDEX(ATS!$B:$V,MATCH('2) Order Form'!$V670,ATS!$U:$U,0),7)</f>
        <v>Active</v>
      </c>
    </row>
    <row r="671" spans="1:31" ht="16.5" customHeight="1">
      <c r="A671" s="5">
        <v>4</v>
      </c>
      <c r="B671" s="5" t="s">
        <v>79</v>
      </c>
      <c r="C671" s="5">
        <f>INDEX(ATS!$B:$V,MATCH('2) Order Form'!$V671,ATS!$U:$U,0),1)</f>
        <v>820307</v>
      </c>
      <c r="D671" s="5" t="str">
        <f>INDEX(ATS!$B:$V,MATCH('2) Order Form'!$V671,ATS!$U:$U,0),2)</f>
        <v>Crusader Primaloft Jacket W</v>
      </c>
      <c r="E671" s="16" t="str">
        <f>INDEX(ATS!$B:$V,MATCH('2) Order Form'!$V671,ATS!$U:$U,0),4)</f>
        <v>99901-XS</v>
      </c>
      <c r="F671" s="16" t="str">
        <f>INDEX(ATS!$B:$V,MATCH('2) Order Form'!$V671,ATS!$U:$U,0),5)</f>
        <v xml:space="preserve">Black </v>
      </c>
      <c r="G671" s="43" t="str">
        <f>INDEX(ATS!$B:$V,MATCH('2) Order Form'!$V671,ATS!$U:$U,0),6)</f>
        <v>XS</v>
      </c>
      <c r="H671" s="43">
        <f>IFERROR(VLOOKUP(C671,EAN!$K:$O,5,FALSE),0)</f>
        <v>1</v>
      </c>
      <c r="I671" s="59">
        <v>0</v>
      </c>
      <c r="J671" s="60">
        <f>IFERROR(VLOOKUP(V671,ATS!$U:$V,2,FALSE),0)</f>
        <v>0</v>
      </c>
      <c r="K671" s="29" t="str">
        <f t="shared" ref="K671:K678" si="374">IF(J671=99999,"OPEN",IF(J671&gt;50,"50+",IF(J671&lt;=0,"0",J671)))</f>
        <v>0</v>
      </c>
      <c r="L671" s="29">
        <f>IFERROR(VLOOKUP(V671,ATS!$U:$W,3,FALSE),0)</f>
        <v>0</v>
      </c>
      <c r="M671" s="29" t="str">
        <f t="shared" ref="M671:M678" si="375">IF(L671=99999,"OPEN",IF(L671&gt;50,"50+",IF(L671&lt;=0,"0",L671)))</f>
        <v>0</v>
      </c>
      <c r="N671" s="61">
        <v>0</v>
      </c>
      <c r="O671" s="62">
        <f t="shared" ref="O671:O674" si="376">IF(N671&lt;&gt;0,N671,$P$5)</f>
        <v>0</v>
      </c>
      <c r="P671" s="63">
        <f>VLOOKUP($C671,Prices!$A$3:$R$1996,MATCH('2) Order Form'!P$8,Prices!$A$2:$R$2,0),FALSE)</f>
        <v>125</v>
      </c>
      <c r="Q671" s="64">
        <f>VLOOKUP($C671,Prices!$A$3:$R$1996,MATCH('2) Order Form'!Q$8,Prices!$A$2:$R$2,0),FALSE)</f>
        <v>249</v>
      </c>
      <c r="R671" s="65">
        <f t="shared" ref="R671:R678" si="377">I671*P671</f>
        <v>0</v>
      </c>
      <c r="S671" s="66">
        <f t="shared" ref="S671:S678" si="378">R671*O671</f>
        <v>0</v>
      </c>
      <c r="T671" s="64">
        <f t="shared" ref="T671:T678" si="379">R671-S671</f>
        <v>0</v>
      </c>
      <c r="U671" s="97"/>
      <c r="V671" s="28">
        <v>7048652801869</v>
      </c>
      <c r="W671" s="25"/>
      <c r="X671" s="94">
        <f t="shared" si="342"/>
        <v>0</v>
      </c>
      <c r="Y671" s="70">
        <f t="shared" ca="1" si="343"/>
        <v>0</v>
      </c>
      <c r="Z671" s="70">
        <f t="shared" ca="1" si="344"/>
        <v>143</v>
      </c>
      <c r="AA671" s="70">
        <f t="shared" ca="1" si="345"/>
        <v>1</v>
      </c>
      <c r="AB671" s="70">
        <f t="shared" ca="1" si="346"/>
        <v>0</v>
      </c>
      <c r="AC671" s="91" t="str">
        <f t="shared" si="347"/>
        <v xml:space="preserve">820307Black </v>
      </c>
      <c r="AD671" s="91">
        <f t="shared" si="348"/>
        <v>820307</v>
      </c>
      <c r="AE671" s="71" t="str">
        <f>INDEX(ATS!$B:$V,MATCH('2) Order Form'!$V671,ATS!$U:$U,0),7)</f>
        <v>Active</v>
      </c>
    </row>
    <row r="672" spans="1:31" ht="16.5" customHeight="1">
      <c r="A672" s="5">
        <v>4</v>
      </c>
      <c r="B672" s="5" t="s">
        <v>79</v>
      </c>
      <c r="C672" s="5">
        <f>INDEX(ATS!$B:$V,MATCH('2) Order Form'!$V672,ATS!$U:$U,0),1)</f>
        <v>820307</v>
      </c>
      <c r="D672" s="5" t="str">
        <f>INDEX(ATS!$B:$V,MATCH('2) Order Form'!$V672,ATS!$U:$U,0),2)</f>
        <v>Crusader Primaloft Jacket W</v>
      </c>
      <c r="E672" s="16" t="str">
        <f>INDEX(ATS!$B:$V,MATCH('2) Order Form'!$V672,ATS!$U:$U,0),4)</f>
        <v>99901-S</v>
      </c>
      <c r="F672" s="16" t="str">
        <f>INDEX(ATS!$B:$V,MATCH('2) Order Form'!$V672,ATS!$U:$U,0),5)</f>
        <v xml:space="preserve">Black </v>
      </c>
      <c r="G672" s="43" t="str">
        <f>INDEX(ATS!$B:$V,MATCH('2) Order Form'!$V672,ATS!$U:$U,0),6)</f>
        <v>S</v>
      </c>
      <c r="H672" s="43">
        <f>IFERROR(VLOOKUP(C672,EAN!$K:$O,5,FALSE),0)</f>
        <v>1</v>
      </c>
      <c r="I672" s="59">
        <v>0</v>
      </c>
      <c r="J672" s="60">
        <f>IFERROR(VLOOKUP(V672,ATS!$U:$V,2,FALSE),0)</f>
        <v>0</v>
      </c>
      <c r="K672" s="29" t="str">
        <f t="shared" si="374"/>
        <v>0</v>
      </c>
      <c r="L672" s="29">
        <f>IFERROR(VLOOKUP(V672,ATS!$U:$W,3,FALSE),0)</f>
        <v>0</v>
      </c>
      <c r="M672" s="29" t="str">
        <f t="shared" si="375"/>
        <v>0</v>
      </c>
      <c r="N672" s="61">
        <v>0</v>
      </c>
      <c r="O672" s="62">
        <f t="shared" si="376"/>
        <v>0</v>
      </c>
      <c r="P672" s="63">
        <f>VLOOKUP($C672,Prices!$A$3:$R$1996,MATCH('2) Order Form'!P$8,Prices!$A$2:$R$2,0),FALSE)</f>
        <v>125</v>
      </c>
      <c r="Q672" s="64">
        <f>VLOOKUP($C672,Prices!$A$3:$R$1996,MATCH('2) Order Form'!Q$8,Prices!$A$2:$R$2,0),FALSE)</f>
        <v>249</v>
      </c>
      <c r="R672" s="65">
        <f t="shared" si="377"/>
        <v>0</v>
      </c>
      <c r="S672" s="66">
        <f t="shared" si="378"/>
        <v>0</v>
      </c>
      <c r="T672" s="64">
        <f t="shared" si="379"/>
        <v>0</v>
      </c>
      <c r="U672" s="97"/>
      <c r="V672" s="28">
        <v>7048652801852</v>
      </c>
      <c r="W672" s="25"/>
      <c r="X672" s="94">
        <f t="shared" si="342"/>
        <v>0</v>
      </c>
      <c r="Y672" s="70">
        <f t="shared" ca="1" si="343"/>
        <v>0</v>
      </c>
      <c r="Z672" s="70">
        <f t="shared" ca="1" si="344"/>
        <v>143</v>
      </c>
      <c r="AA672" s="70">
        <f t="shared" ca="1" si="345"/>
        <v>0</v>
      </c>
      <c r="AB672" s="70">
        <f t="shared" ca="1" si="346"/>
        <v>0</v>
      </c>
      <c r="AC672" s="91" t="str">
        <f t="shared" si="347"/>
        <v xml:space="preserve">820307Black </v>
      </c>
      <c r="AD672" s="91">
        <f t="shared" si="348"/>
        <v>820307</v>
      </c>
      <c r="AE672" s="71" t="str">
        <f>INDEX(ATS!$B:$V,MATCH('2) Order Form'!$V672,ATS!$U:$U,0),7)</f>
        <v>Active</v>
      </c>
    </row>
    <row r="673" spans="1:31" ht="16.5" customHeight="1">
      <c r="A673" s="5">
        <v>4</v>
      </c>
      <c r="B673" s="5" t="s">
        <v>79</v>
      </c>
      <c r="C673" s="5">
        <f>INDEX(ATS!$B:$V,MATCH('2) Order Form'!$V673,ATS!$U:$U,0),1)</f>
        <v>820307</v>
      </c>
      <c r="D673" s="5" t="str">
        <f>INDEX(ATS!$B:$V,MATCH('2) Order Form'!$V673,ATS!$U:$U,0),2)</f>
        <v>Crusader Primaloft Jacket W</v>
      </c>
      <c r="E673" s="16" t="str">
        <f>INDEX(ATS!$B:$V,MATCH('2) Order Form'!$V673,ATS!$U:$U,0),4)</f>
        <v>99901-M</v>
      </c>
      <c r="F673" s="16" t="str">
        <f>INDEX(ATS!$B:$V,MATCH('2) Order Form'!$V673,ATS!$U:$U,0),5)</f>
        <v xml:space="preserve">Black </v>
      </c>
      <c r="G673" s="43" t="str">
        <f>INDEX(ATS!$B:$V,MATCH('2) Order Form'!$V673,ATS!$U:$U,0),6)</f>
        <v>M</v>
      </c>
      <c r="H673" s="43">
        <f>IFERROR(VLOOKUP(C673,EAN!$K:$O,5,FALSE),0)</f>
        <v>1</v>
      </c>
      <c r="I673" s="59">
        <v>0</v>
      </c>
      <c r="J673" s="60">
        <f>IFERROR(VLOOKUP(V673,ATS!$U:$V,2,FALSE),0)</f>
        <v>0</v>
      </c>
      <c r="K673" s="29" t="str">
        <f t="shared" si="374"/>
        <v>0</v>
      </c>
      <c r="L673" s="29">
        <f>IFERROR(VLOOKUP(V673,ATS!$U:$W,3,FALSE),0)</f>
        <v>0</v>
      </c>
      <c r="M673" s="29" t="str">
        <f t="shared" si="375"/>
        <v>0</v>
      </c>
      <c r="N673" s="61">
        <v>0</v>
      </c>
      <c r="O673" s="62">
        <f t="shared" si="376"/>
        <v>0</v>
      </c>
      <c r="P673" s="63">
        <f>VLOOKUP($C673,Prices!$A$3:$R$1996,MATCH('2) Order Form'!P$8,Prices!$A$2:$R$2,0),FALSE)</f>
        <v>125</v>
      </c>
      <c r="Q673" s="64">
        <f>VLOOKUP($C673,Prices!$A$3:$R$1996,MATCH('2) Order Form'!Q$8,Prices!$A$2:$R$2,0),FALSE)</f>
        <v>249</v>
      </c>
      <c r="R673" s="65">
        <f t="shared" si="377"/>
        <v>0</v>
      </c>
      <c r="S673" s="66">
        <f t="shared" si="378"/>
        <v>0</v>
      </c>
      <c r="T673" s="64">
        <f t="shared" si="379"/>
        <v>0</v>
      </c>
      <c r="U673" s="97"/>
      <c r="V673" s="28">
        <v>7048652801845</v>
      </c>
      <c r="W673" s="25"/>
      <c r="X673" s="94">
        <f t="shared" ref="X673:X728" si="380">I673*Q673</f>
        <v>0</v>
      </c>
      <c r="Y673" s="70">
        <f t="shared" ref="Y673:Y728" ca="1" si="381">IF(A673=OFFSET(A673,-1,0),0,1)</f>
        <v>0</v>
      </c>
      <c r="Z673" s="70">
        <f t="shared" ref="Z673:Z728" ca="1" si="382">IF(C673=OFFSET(C673,-1,0),OFFSET(Z673,-1,0),OFFSET(Z673,-1,0)+1)</f>
        <v>143</v>
      </c>
      <c r="AA673" s="70">
        <f t="shared" ref="AA673:AA728" ca="1" si="383">IF(C673=OFFSET(C673,-1,0),0,1)</f>
        <v>0</v>
      </c>
      <c r="AB673" s="70">
        <f t="shared" ref="AB673:AB728" ca="1" si="384">IF(F673=OFFSET(F673,-1,0),0,1)</f>
        <v>0</v>
      </c>
      <c r="AC673" s="91" t="str">
        <f t="shared" ref="AC673:AC728" si="385">CONCATENATE(C673,F673)</f>
        <v xml:space="preserve">820307Black </v>
      </c>
      <c r="AD673" s="91">
        <f t="shared" ref="AD673:AD728" si="386">IFERROR(IF(B673="EYEWEAR",CONCATENATE(C673,"-",G673),C673),C673)</f>
        <v>820307</v>
      </c>
      <c r="AE673" s="71" t="str">
        <f>INDEX(ATS!$B:$V,MATCH('2) Order Form'!$V673,ATS!$U:$U,0),7)</f>
        <v>Active</v>
      </c>
    </row>
    <row r="674" spans="1:31" ht="16.5" customHeight="1">
      <c r="A674" s="5">
        <v>4</v>
      </c>
      <c r="B674" s="5" t="s">
        <v>79</v>
      </c>
      <c r="C674" s="5">
        <f>INDEX(ATS!$B:$V,MATCH('2) Order Form'!$V674,ATS!$U:$U,0),1)</f>
        <v>820307</v>
      </c>
      <c r="D674" s="5" t="str">
        <f>INDEX(ATS!$B:$V,MATCH('2) Order Form'!$V674,ATS!$U:$U,0),2)</f>
        <v>Crusader Primaloft Jacket W</v>
      </c>
      <c r="E674" s="16" t="str">
        <f>INDEX(ATS!$B:$V,MATCH('2) Order Form'!$V674,ATS!$U:$U,0),4)</f>
        <v>99901-L</v>
      </c>
      <c r="F674" s="16" t="str">
        <f>INDEX(ATS!$B:$V,MATCH('2) Order Form'!$V674,ATS!$U:$U,0),5)</f>
        <v xml:space="preserve">Black </v>
      </c>
      <c r="G674" s="43" t="str">
        <f>INDEX(ATS!$B:$V,MATCH('2) Order Form'!$V674,ATS!$U:$U,0),6)</f>
        <v>L</v>
      </c>
      <c r="H674" s="43">
        <f>IFERROR(VLOOKUP(C674,EAN!$K:$O,5,FALSE),0)</f>
        <v>1</v>
      </c>
      <c r="I674" s="59">
        <v>0</v>
      </c>
      <c r="J674" s="60">
        <f>IFERROR(VLOOKUP(V674,ATS!$U:$V,2,FALSE),0)</f>
        <v>0</v>
      </c>
      <c r="K674" s="29" t="str">
        <f t="shared" si="374"/>
        <v>0</v>
      </c>
      <c r="L674" s="29">
        <f>IFERROR(VLOOKUP(V674,ATS!$U:$W,3,FALSE),0)</f>
        <v>0</v>
      </c>
      <c r="M674" s="29" t="str">
        <f t="shared" si="375"/>
        <v>0</v>
      </c>
      <c r="N674" s="61">
        <v>0</v>
      </c>
      <c r="O674" s="62">
        <f t="shared" si="376"/>
        <v>0</v>
      </c>
      <c r="P674" s="63">
        <f>VLOOKUP($C674,Prices!$A$3:$R$1996,MATCH('2) Order Form'!P$8,Prices!$A$2:$R$2,0),FALSE)</f>
        <v>125</v>
      </c>
      <c r="Q674" s="64">
        <f>VLOOKUP($C674,Prices!$A$3:$R$1996,MATCH('2) Order Form'!Q$8,Prices!$A$2:$R$2,0),FALSE)</f>
        <v>249</v>
      </c>
      <c r="R674" s="65">
        <f t="shared" si="377"/>
        <v>0</v>
      </c>
      <c r="S674" s="66">
        <f t="shared" si="378"/>
        <v>0</v>
      </c>
      <c r="T674" s="64">
        <f t="shared" si="379"/>
        <v>0</v>
      </c>
      <c r="U674" s="97"/>
      <c r="V674" s="28">
        <v>7048652801838</v>
      </c>
      <c r="W674" s="25"/>
      <c r="X674" s="94">
        <f t="shared" si="380"/>
        <v>0</v>
      </c>
      <c r="Y674" s="70">
        <f t="shared" ca="1" si="381"/>
        <v>0</v>
      </c>
      <c r="Z674" s="70">
        <f t="shared" ca="1" si="382"/>
        <v>143</v>
      </c>
      <c r="AA674" s="70">
        <f t="shared" ca="1" si="383"/>
        <v>0</v>
      </c>
      <c r="AB674" s="70">
        <f t="shared" ca="1" si="384"/>
        <v>0</v>
      </c>
      <c r="AC674" s="91" t="str">
        <f t="shared" si="385"/>
        <v xml:space="preserve">820307Black </v>
      </c>
      <c r="AD674" s="91">
        <f t="shared" si="386"/>
        <v>820307</v>
      </c>
      <c r="AE674" s="71" t="str">
        <f>INDEX(ATS!$B:$V,MATCH('2) Order Form'!$V674,ATS!$U:$U,0),7)</f>
        <v>Active</v>
      </c>
    </row>
    <row r="675" spans="1:31" ht="16.5" customHeight="1">
      <c r="A675" s="5">
        <v>4</v>
      </c>
      <c r="B675" s="5" t="s">
        <v>79</v>
      </c>
      <c r="C675" s="5">
        <f>INDEX(ATS!$B:$V,MATCH('2) Order Form'!$V675,ATS!$U:$U,0),1)</f>
        <v>828183</v>
      </c>
      <c r="D675" s="5" t="str">
        <f>INDEX(ATS!$B:$V,MATCH('2) Order Form'!$V675,ATS!$U:$U,0),2)</f>
        <v>Crusader Polartec Midlayer W</v>
      </c>
      <c r="E675" s="16" t="str">
        <f>INDEX(ATS!$B:$V,MATCH('2) Order Form'!$V675,ATS!$U:$U,0),4)</f>
        <v>56000-XS</v>
      </c>
      <c r="F675" s="16" t="str">
        <f>INDEX(ATS!$B:$V,MATCH('2) Order Form'!$V675,ATS!$U:$U,0),5)</f>
        <v xml:space="preserve">Dusty Pink </v>
      </c>
      <c r="G675" s="43" t="str">
        <f>INDEX(ATS!$B:$V,MATCH('2) Order Form'!$V675,ATS!$U:$U,0),6)</f>
        <v>XS</v>
      </c>
      <c r="H675" s="43">
        <f>IFERROR(VLOOKUP(C675,EAN!$K:$O,5,FALSE),0)</f>
        <v>1</v>
      </c>
      <c r="I675" s="59">
        <v>0</v>
      </c>
      <c r="J675" s="60">
        <f>IFERROR(VLOOKUP(V675,ATS!$U:$V,2,FALSE),0)</f>
        <v>98</v>
      </c>
      <c r="K675" s="29" t="str">
        <f t="shared" si="374"/>
        <v>50+</v>
      </c>
      <c r="L675" s="29">
        <f>IFERROR(VLOOKUP(V675,ATS!$U:$W,3,FALSE),0)</f>
        <v>98</v>
      </c>
      <c r="M675" s="29" t="str">
        <f t="shared" si="375"/>
        <v>50+</v>
      </c>
      <c r="N675" s="61">
        <v>0</v>
      </c>
      <c r="O675" s="62">
        <f>IF(N675&lt;&gt;0,N675,$P$5)</f>
        <v>0</v>
      </c>
      <c r="P675" s="63">
        <f>VLOOKUP($C675,Prices!$A$3:$R$1996,MATCH('2) Order Form'!P$8,Prices!$A$2:$R$2,0),FALSE)</f>
        <v>100</v>
      </c>
      <c r="Q675" s="64">
        <f>VLOOKUP($C675,Prices!$A$3:$R$1996,MATCH('2) Order Form'!Q$8,Prices!$A$2:$R$2,0),FALSE)</f>
        <v>199.95</v>
      </c>
      <c r="R675" s="65">
        <f t="shared" si="377"/>
        <v>0</v>
      </c>
      <c r="S675" s="66">
        <f t="shared" si="378"/>
        <v>0</v>
      </c>
      <c r="T675" s="64">
        <f t="shared" si="379"/>
        <v>0</v>
      </c>
      <c r="U675" s="97"/>
      <c r="V675" s="28">
        <v>7048652711199</v>
      </c>
      <c r="W675" s="25"/>
      <c r="X675" s="94">
        <f t="shared" si="380"/>
        <v>0</v>
      </c>
      <c r="Y675" s="70">
        <f t="shared" ca="1" si="381"/>
        <v>0</v>
      </c>
      <c r="Z675" s="70">
        <f t="shared" ca="1" si="382"/>
        <v>144</v>
      </c>
      <c r="AA675" s="70">
        <f t="shared" ca="1" si="383"/>
        <v>1</v>
      </c>
      <c r="AB675" s="70">
        <f t="shared" ca="1" si="384"/>
        <v>1</v>
      </c>
      <c r="AC675" s="91" t="str">
        <f t="shared" si="385"/>
        <v xml:space="preserve">828183Dusty Pink </v>
      </c>
      <c r="AD675" s="91">
        <f t="shared" si="386"/>
        <v>828183</v>
      </c>
      <c r="AE675" s="71" t="str">
        <f>INDEX(ATS!$B:$V,MATCH('2) Order Form'!$V675,ATS!$U:$U,0),7)</f>
        <v>Active</v>
      </c>
    </row>
    <row r="676" spans="1:31" ht="16.5" customHeight="1">
      <c r="A676" s="5">
        <v>4</v>
      </c>
      <c r="B676" s="5" t="s">
        <v>79</v>
      </c>
      <c r="C676" s="5">
        <f>INDEX(ATS!$B:$V,MATCH('2) Order Form'!$V676,ATS!$U:$U,0),1)</f>
        <v>828183</v>
      </c>
      <c r="D676" s="5" t="str">
        <f>INDEX(ATS!$B:$V,MATCH('2) Order Form'!$V676,ATS!$U:$U,0),2)</f>
        <v>Crusader Polartec Midlayer W</v>
      </c>
      <c r="E676" s="16" t="str">
        <f>INDEX(ATS!$B:$V,MATCH('2) Order Form'!$V676,ATS!$U:$U,0),4)</f>
        <v>56000-S</v>
      </c>
      <c r="F676" s="16" t="str">
        <f>INDEX(ATS!$B:$V,MATCH('2) Order Form'!$V676,ATS!$U:$U,0),5)</f>
        <v xml:space="preserve">Dusty Pink </v>
      </c>
      <c r="G676" s="43" t="str">
        <f>INDEX(ATS!$B:$V,MATCH('2) Order Form'!$V676,ATS!$U:$U,0),6)</f>
        <v>S</v>
      </c>
      <c r="H676" s="43">
        <f>IFERROR(VLOOKUP(C676,EAN!$K:$O,5,FALSE),0)</f>
        <v>1</v>
      </c>
      <c r="I676" s="59">
        <v>0</v>
      </c>
      <c r="J676" s="60">
        <f>IFERROR(VLOOKUP(V676,ATS!$U:$V,2,FALSE),0)</f>
        <v>190</v>
      </c>
      <c r="K676" s="29" t="str">
        <f t="shared" si="374"/>
        <v>50+</v>
      </c>
      <c r="L676" s="29">
        <f>IFERROR(VLOOKUP(V676,ATS!$U:$W,3,FALSE),0)</f>
        <v>190</v>
      </c>
      <c r="M676" s="29" t="str">
        <f t="shared" si="375"/>
        <v>50+</v>
      </c>
      <c r="N676" s="61">
        <v>0</v>
      </c>
      <c r="O676" s="62">
        <f>IF(N676&lt;&gt;0,N676,$P$5)</f>
        <v>0</v>
      </c>
      <c r="P676" s="63">
        <f>VLOOKUP($C676,Prices!$A$3:$R$1996,MATCH('2) Order Form'!P$8,Prices!$A$2:$R$2,0),FALSE)</f>
        <v>100</v>
      </c>
      <c r="Q676" s="64">
        <f>VLOOKUP($C676,Prices!$A$3:$R$1996,MATCH('2) Order Form'!Q$8,Prices!$A$2:$R$2,0),FALSE)</f>
        <v>199.95</v>
      </c>
      <c r="R676" s="65">
        <f t="shared" si="377"/>
        <v>0</v>
      </c>
      <c r="S676" s="66">
        <f t="shared" si="378"/>
        <v>0</v>
      </c>
      <c r="T676" s="64">
        <f t="shared" si="379"/>
        <v>0</v>
      </c>
      <c r="U676" s="97"/>
      <c r="V676" s="28">
        <v>7048652711182</v>
      </c>
      <c r="W676" s="25"/>
      <c r="X676" s="94">
        <f t="shared" si="380"/>
        <v>0</v>
      </c>
      <c r="Y676" s="70">
        <f t="shared" ca="1" si="381"/>
        <v>0</v>
      </c>
      <c r="Z676" s="70">
        <f t="shared" ca="1" si="382"/>
        <v>144</v>
      </c>
      <c r="AA676" s="70">
        <f t="shared" ca="1" si="383"/>
        <v>0</v>
      </c>
      <c r="AB676" s="70">
        <f t="shared" ca="1" si="384"/>
        <v>0</v>
      </c>
      <c r="AC676" s="91" t="str">
        <f t="shared" si="385"/>
        <v xml:space="preserve">828183Dusty Pink </v>
      </c>
      <c r="AD676" s="91">
        <f t="shared" si="386"/>
        <v>828183</v>
      </c>
      <c r="AE676" s="71" t="str">
        <f>INDEX(ATS!$B:$V,MATCH('2) Order Form'!$V676,ATS!$U:$U,0),7)</f>
        <v>Active</v>
      </c>
    </row>
    <row r="677" spans="1:31" ht="16.5" customHeight="1">
      <c r="A677" s="5">
        <v>4</v>
      </c>
      <c r="B677" s="5" t="s">
        <v>79</v>
      </c>
      <c r="C677" s="5">
        <f>INDEX(ATS!$B:$V,MATCH('2) Order Form'!$V677,ATS!$U:$U,0),1)</f>
        <v>828183</v>
      </c>
      <c r="D677" s="5" t="str">
        <f>INDEX(ATS!$B:$V,MATCH('2) Order Form'!$V677,ATS!$U:$U,0),2)</f>
        <v>Crusader Polartec Midlayer W</v>
      </c>
      <c r="E677" s="16" t="str">
        <f>INDEX(ATS!$B:$V,MATCH('2) Order Form'!$V677,ATS!$U:$U,0),4)</f>
        <v>56000-M</v>
      </c>
      <c r="F677" s="16" t="str">
        <f>INDEX(ATS!$B:$V,MATCH('2) Order Form'!$V677,ATS!$U:$U,0),5)</f>
        <v xml:space="preserve">Dusty Pink </v>
      </c>
      <c r="G677" s="43" t="str">
        <f>INDEX(ATS!$B:$V,MATCH('2) Order Form'!$V677,ATS!$U:$U,0),6)</f>
        <v>M</v>
      </c>
      <c r="H677" s="43">
        <f>IFERROR(VLOOKUP(C677,EAN!$K:$O,5,FALSE),0)</f>
        <v>1</v>
      </c>
      <c r="I677" s="59">
        <v>0</v>
      </c>
      <c r="J677" s="60">
        <f>IFERROR(VLOOKUP(V677,ATS!$U:$V,2,FALSE),0)</f>
        <v>201</v>
      </c>
      <c r="K677" s="29" t="str">
        <f t="shared" si="374"/>
        <v>50+</v>
      </c>
      <c r="L677" s="29">
        <f>IFERROR(VLOOKUP(V677,ATS!$U:$W,3,FALSE),0)</f>
        <v>201</v>
      </c>
      <c r="M677" s="29" t="str">
        <f t="shared" si="375"/>
        <v>50+</v>
      </c>
      <c r="N677" s="61">
        <v>0</v>
      </c>
      <c r="O677" s="62">
        <f>IF(N677&lt;&gt;0,N677,$P$5)</f>
        <v>0</v>
      </c>
      <c r="P677" s="63">
        <f>VLOOKUP($C677,Prices!$A$3:$R$1996,MATCH('2) Order Form'!P$8,Prices!$A$2:$R$2,0),FALSE)</f>
        <v>100</v>
      </c>
      <c r="Q677" s="64">
        <f>VLOOKUP($C677,Prices!$A$3:$R$1996,MATCH('2) Order Form'!Q$8,Prices!$A$2:$R$2,0),FALSE)</f>
        <v>199.95</v>
      </c>
      <c r="R677" s="65">
        <f t="shared" si="377"/>
        <v>0</v>
      </c>
      <c r="S677" s="66">
        <f t="shared" si="378"/>
        <v>0</v>
      </c>
      <c r="T677" s="64">
        <f t="shared" si="379"/>
        <v>0</v>
      </c>
      <c r="U677" s="97"/>
      <c r="V677" s="28">
        <v>7048652711175</v>
      </c>
      <c r="W677" s="25"/>
      <c r="X677" s="94">
        <f t="shared" si="380"/>
        <v>0</v>
      </c>
      <c r="Y677" s="70">
        <f t="shared" ca="1" si="381"/>
        <v>0</v>
      </c>
      <c r="Z677" s="70">
        <f t="shared" ca="1" si="382"/>
        <v>144</v>
      </c>
      <c r="AA677" s="70">
        <f t="shared" ca="1" si="383"/>
        <v>0</v>
      </c>
      <c r="AB677" s="70">
        <f t="shared" ca="1" si="384"/>
        <v>0</v>
      </c>
      <c r="AC677" s="91" t="str">
        <f t="shared" si="385"/>
        <v xml:space="preserve">828183Dusty Pink </v>
      </c>
      <c r="AD677" s="91">
        <f t="shared" si="386"/>
        <v>828183</v>
      </c>
      <c r="AE677" s="71" t="str">
        <f>INDEX(ATS!$B:$V,MATCH('2) Order Form'!$V677,ATS!$U:$U,0),7)</f>
        <v>Active</v>
      </c>
    </row>
    <row r="678" spans="1:31" ht="16.5" customHeight="1">
      <c r="A678" s="5">
        <v>4</v>
      </c>
      <c r="B678" s="5" t="s">
        <v>79</v>
      </c>
      <c r="C678" s="5">
        <f>INDEX(ATS!$B:$V,MATCH('2) Order Form'!$V678,ATS!$U:$U,0),1)</f>
        <v>828183</v>
      </c>
      <c r="D678" s="5" t="str">
        <f>INDEX(ATS!$B:$V,MATCH('2) Order Form'!$V678,ATS!$U:$U,0),2)</f>
        <v>Crusader Polartec Midlayer W</v>
      </c>
      <c r="E678" s="16" t="str">
        <f>INDEX(ATS!$B:$V,MATCH('2) Order Form'!$V678,ATS!$U:$U,0),4)</f>
        <v>56000-L</v>
      </c>
      <c r="F678" s="16" t="str">
        <f>INDEX(ATS!$B:$V,MATCH('2) Order Form'!$V678,ATS!$U:$U,0),5)</f>
        <v xml:space="preserve">Dusty Pink </v>
      </c>
      <c r="G678" s="43" t="str">
        <f>INDEX(ATS!$B:$V,MATCH('2) Order Form'!$V678,ATS!$U:$U,0),6)</f>
        <v>L</v>
      </c>
      <c r="H678" s="43">
        <f>IFERROR(VLOOKUP(C678,EAN!$K:$O,5,FALSE),0)</f>
        <v>1</v>
      </c>
      <c r="I678" s="59">
        <v>0</v>
      </c>
      <c r="J678" s="60">
        <f>IFERROR(VLOOKUP(V678,ATS!$U:$V,2,FALSE),0)</f>
        <v>131</v>
      </c>
      <c r="K678" s="29" t="str">
        <f t="shared" si="374"/>
        <v>50+</v>
      </c>
      <c r="L678" s="29">
        <f>IFERROR(VLOOKUP(V678,ATS!$U:$W,3,FALSE),0)</f>
        <v>131</v>
      </c>
      <c r="M678" s="29" t="str">
        <f t="shared" si="375"/>
        <v>50+</v>
      </c>
      <c r="N678" s="61">
        <v>0</v>
      </c>
      <c r="O678" s="62">
        <f t="shared" ref="O678" si="387">IF(N678&lt;&gt;0,N678,$P$5)</f>
        <v>0</v>
      </c>
      <c r="P678" s="63">
        <f>VLOOKUP($C678,Prices!$A$3:$R$1996,MATCH('2) Order Form'!P$8,Prices!$A$2:$R$2,0),FALSE)</f>
        <v>100</v>
      </c>
      <c r="Q678" s="64">
        <f>VLOOKUP($C678,Prices!$A$3:$R$1996,MATCH('2) Order Form'!Q$8,Prices!$A$2:$R$2,0),FALSE)</f>
        <v>199.95</v>
      </c>
      <c r="R678" s="65">
        <f t="shared" si="377"/>
        <v>0</v>
      </c>
      <c r="S678" s="66">
        <f t="shared" si="378"/>
        <v>0</v>
      </c>
      <c r="T678" s="64">
        <f t="shared" si="379"/>
        <v>0</v>
      </c>
      <c r="U678" s="97"/>
      <c r="V678" s="28">
        <v>7048652711168</v>
      </c>
      <c r="W678" s="25"/>
      <c r="X678" s="94">
        <f t="shared" si="380"/>
        <v>0</v>
      </c>
      <c r="Y678" s="70">
        <f t="shared" ca="1" si="381"/>
        <v>0</v>
      </c>
      <c r="Z678" s="70">
        <f t="shared" ca="1" si="382"/>
        <v>144</v>
      </c>
      <c r="AA678" s="70">
        <f t="shared" ca="1" si="383"/>
        <v>0</v>
      </c>
      <c r="AB678" s="70">
        <f t="shared" ca="1" si="384"/>
        <v>0</v>
      </c>
      <c r="AC678" s="91" t="str">
        <f t="shared" si="385"/>
        <v xml:space="preserve">828183Dusty Pink </v>
      </c>
      <c r="AD678" s="91">
        <f t="shared" si="386"/>
        <v>828183</v>
      </c>
      <c r="AE678" s="71" t="str">
        <f>INDEX(ATS!$B:$V,MATCH('2) Order Form'!$V678,ATS!$U:$U,0),7)</f>
        <v>Active</v>
      </c>
    </row>
    <row r="679" spans="1:31" ht="16.5" customHeight="1">
      <c r="A679" s="5">
        <v>5</v>
      </c>
      <c r="B679" s="5" t="s">
        <v>81</v>
      </c>
      <c r="C679" s="5">
        <f>INDEX(ATS!$B:$V,MATCH('2) Order Form'!$V679,ATS!$U:$U,0),1)</f>
        <v>820302</v>
      </c>
      <c r="D679" s="5" t="str">
        <f>INDEX(ATS!$B:$V,MATCH('2) Order Form'!$V679,ATS!$U:$U,0),2)</f>
        <v>Fleece Pullover M</v>
      </c>
      <c r="E679" s="16" t="str">
        <f>INDEX(ATS!$B:$V,MATCH('2) Order Form'!$V679,ATS!$U:$U,0),4)</f>
        <v>11003-S</v>
      </c>
      <c r="F679" s="16" t="str">
        <f>INDEX(ATS!$B:$V,MATCH('2) Order Form'!$V679,ATS!$U:$U,0),5)</f>
        <v>Natural White</v>
      </c>
      <c r="G679" s="43" t="str">
        <f>INDEX(ATS!$B:$V,MATCH('2) Order Form'!$V679,ATS!$U:$U,0),6)</f>
        <v>S</v>
      </c>
      <c r="H679" s="43">
        <f>IFERROR(VLOOKUP(C679,EAN!$K:$O,5,FALSE),0)</f>
        <v>1</v>
      </c>
      <c r="I679" s="59">
        <v>0</v>
      </c>
      <c r="J679" s="60">
        <f>IFERROR(VLOOKUP(V679,ATS!$U:$V,2,FALSE),0)</f>
        <v>33</v>
      </c>
      <c r="K679" s="29">
        <f t="shared" ref="K679:K714" si="388">IF(J679=99999,"OPEN",IF(J679&gt;50,"50+",IF(J679&lt;=0,"0",J679)))</f>
        <v>33</v>
      </c>
      <c r="L679" s="29">
        <f>IFERROR(VLOOKUP(V679,ATS!$U:$W,3,FALSE),0)</f>
        <v>33</v>
      </c>
      <c r="M679" s="29">
        <f t="shared" ref="M679:M714" si="389">IF(L679=99999,"OPEN",IF(L679&gt;50,"50+",IF(L679&lt;=0,"0",L679)))</f>
        <v>33</v>
      </c>
      <c r="N679" s="61">
        <v>0</v>
      </c>
      <c r="O679" s="62">
        <f t="shared" ref="O679:O683" si="390">IF(N679&lt;&gt;0,N679,$P$5)</f>
        <v>0</v>
      </c>
      <c r="P679" s="63">
        <f>VLOOKUP($C679,Prices!$A$3:$R$1996,MATCH('2) Order Form'!P$8,Prices!$A$2:$R$2,0),FALSE)</f>
        <v>50</v>
      </c>
      <c r="Q679" s="64">
        <f>VLOOKUP($C679,Prices!$A$3:$R$1996,MATCH('2) Order Form'!Q$8,Prices!$A$2:$R$2,0),FALSE)</f>
        <v>99</v>
      </c>
      <c r="R679" s="65">
        <f t="shared" ref="R679:R714" si="391">I679*P679</f>
        <v>0</v>
      </c>
      <c r="S679" s="66">
        <f t="shared" ref="S679:S714" si="392">R679*O679</f>
        <v>0</v>
      </c>
      <c r="T679" s="64">
        <f t="shared" ref="T679:T714" si="393">R679-S679</f>
        <v>0</v>
      </c>
      <c r="U679" s="97"/>
      <c r="V679" s="28">
        <v>7048652838681</v>
      </c>
      <c r="W679" s="25"/>
      <c r="X679" s="94">
        <f t="shared" si="380"/>
        <v>0</v>
      </c>
      <c r="Y679" s="70">
        <f t="shared" ca="1" si="381"/>
        <v>1</v>
      </c>
      <c r="Z679" s="70">
        <f t="shared" ca="1" si="382"/>
        <v>145</v>
      </c>
      <c r="AA679" s="70">
        <f t="shared" ca="1" si="383"/>
        <v>1</v>
      </c>
      <c r="AB679" s="70">
        <f t="shared" ca="1" si="384"/>
        <v>1</v>
      </c>
      <c r="AC679" s="91" t="str">
        <f t="shared" si="385"/>
        <v>820302Natural White</v>
      </c>
      <c r="AD679" s="91">
        <f t="shared" si="386"/>
        <v>820302</v>
      </c>
      <c r="AE679" s="71" t="str">
        <f>INDEX(ATS!$B:$V,MATCH('2) Order Form'!$V679,ATS!$U:$U,0),7)</f>
        <v>Active</v>
      </c>
    </row>
    <row r="680" spans="1:31" ht="16.5" customHeight="1">
      <c r="A680" s="5">
        <v>5</v>
      </c>
      <c r="B680" s="5" t="s">
        <v>81</v>
      </c>
      <c r="C680" s="5">
        <f>INDEX(ATS!$B:$V,MATCH('2) Order Form'!$V680,ATS!$U:$U,0),1)</f>
        <v>820302</v>
      </c>
      <c r="D680" s="5" t="str">
        <f>INDEX(ATS!$B:$V,MATCH('2) Order Form'!$V680,ATS!$U:$U,0),2)</f>
        <v>Fleece Pullover M</v>
      </c>
      <c r="E680" s="16" t="str">
        <f>INDEX(ATS!$B:$V,MATCH('2) Order Form'!$V680,ATS!$U:$U,0),4)</f>
        <v>11003-M</v>
      </c>
      <c r="F680" s="16" t="str">
        <f>INDEX(ATS!$B:$V,MATCH('2) Order Form'!$V680,ATS!$U:$U,0),5)</f>
        <v>Natural White</v>
      </c>
      <c r="G680" s="43" t="str">
        <f>INDEX(ATS!$B:$V,MATCH('2) Order Form'!$V680,ATS!$U:$U,0),6)</f>
        <v>M</v>
      </c>
      <c r="H680" s="43">
        <f>IFERROR(VLOOKUP(C680,EAN!$K:$O,5,FALSE),0)</f>
        <v>1</v>
      </c>
      <c r="I680" s="59">
        <v>0</v>
      </c>
      <c r="J680" s="60">
        <f>IFERROR(VLOOKUP(V680,ATS!$U:$V,2,FALSE),0)</f>
        <v>148</v>
      </c>
      <c r="K680" s="29" t="str">
        <f t="shared" si="388"/>
        <v>50+</v>
      </c>
      <c r="L680" s="29">
        <f>IFERROR(VLOOKUP(V680,ATS!$U:$W,3,FALSE),0)</f>
        <v>148</v>
      </c>
      <c r="M680" s="29" t="str">
        <f t="shared" si="389"/>
        <v>50+</v>
      </c>
      <c r="N680" s="61">
        <v>0</v>
      </c>
      <c r="O680" s="62">
        <f t="shared" si="390"/>
        <v>0</v>
      </c>
      <c r="P680" s="63">
        <f>VLOOKUP($C680,Prices!$A$3:$R$1996,MATCH('2) Order Form'!P$8,Prices!$A$2:$R$2,0),FALSE)</f>
        <v>50</v>
      </c>
      <c r="Q680" s="64">
        <f>VLOOKUP($C680,Prices!$A$3:$R$1996,MATCH('2) Order Form'!Q$8,Prices!$A$2:$R$2,0),FALSE)</f>
        <v>99</v>
      </c>
      <c r="R680" s="65">
        <f t="shared" si="391"/>
        <v>0</v>
      </c>
      <c r="S680" s="66">
        <f t="shared" si="392"/>
        <v>0</v>
      </c>
      <c r="T680" s="64">
        <f t="shared" si="393"/>
        <v>0</v>
      </c>
      <c r="U680" s="97"/>
      <c r="V680" s="28">
        <v>7048652838674</v>
      </c>
      <c r="W680" s="25"/>
      <c r="X680" s="94">
        <f t="shared" si="380"/>
        <v>0</v>
      </c>
      <c r="Y680" s="70">
        <f t="shared" ca="1" si="381"/>
        <v>0</v>
      </c>
      <c r="Z680" s="70">
        <f t="shared" ca="1" si="382"/>
        <v>145</v>
      </c>
      <c r="AA680" s="70">
        <f t="shared" ca="1" si="383"/>
        <v>0</v>
      </c>
      <c r="AB680" s="70">
        <f t="shared" ca="1" si="384"/>
        <v>0</v>
      </c>
      <c r="AC680" s="91" t="str">
        <f t="shared" si="385"/>
        <v>820302Natural White</v>
      </c>
      <c r="AD680" s="91">
        <f t="shared" si="386"/>
        <v>820302</v>
      </c>
      <c r="AE680" s="71" t="str">
        <f>INDEX(ATS!$B:$V,MATCH('2) Order Form'!$V680,ATS!$U:$U,0),7)</f>
        <v>Active</v>
      </c>
    </row>
    <row r="681" spans="1:31" ht="16.5" customHeight="1">
      <c r="A681" s="5">
        <v>5</v>
      </c>
      <c r="B681" s="5" t="s">
        <v>81</v>
      </c>
      <c r="C681" s="5">
        <f>INDEX(ATS!$B:$V,MATCH('2) Order Form'!$V681,ATS!$U:$U,0),1)</f>
        <v>820302</v>
      </c>
      <c r="D681" s="5" t="str">
        <f>INDEX(ATS!$B:$V,MATCH('2) Order Form'!$V681,ATS!$U:$U,0),2)</f>
        <v>Fleece Pullover M</v>
      </c>
      <c r="E681" s="16" t="str">
        <f>INDEX(ATS!$B:$V,MATCH('2) Order Form'!$V681,ATS!$U:$U,0),4)</f>
        <v>11003-L</v>
      </c>
      <c r="F681" s="16" t="str">
        <f>INDEX(ATS!$B:$V,MATCH('2) Order Form'!$V681,ATS!$U:$U,0),5)</f>
        <v>Natural White</v>
      </c>
      <c r="G681" s="43" t="str">
        <f>INDEX(ATS!$B:$V,MATCH('2) Order Form'!$V681,ATS!$U:$U,0),6)</f>
        <v>L</v>
      </c>
      <c r="H681" s="43">
        <f>IFERROR(VLOOKUP(C681,EAN!$K:$O,5,FALSE),0)</f>
        <v>1</v>
      </c>
      <c r="I681" s="59">
        <v>0</v>
      </c>
      <c r="J681" s="60">
        <f>IFERROR(VLOOKUP(V681,ATS!$U:$V,2,FALSE),0)</f>
        <v>100</v>
      </c>
      <c r="K681" s="29" t="str">
        <f t="shared" si="388"/>
        <v>50+</v>
      </c>
      <c r="L681" s="29">
        <f>IFERROR(VLOOKUP(V681,ATS!$U:$W,3,FALSE),0)</f>
        <v>100</v>
      </c>
      <c r="M681" s="29" t="str">
        <f t="shared" si="389"/>
        <v>50+</v>
      </c>
      <c r="N681" s="61">
        <v>0</v>
      </c>
      <c r="O681" s="62">
        <f t="shared" si="390"/>
        <v>0</v>
      </c>
      <c r="P681" s="63">
        <f>VLOOKUP($C681,Prices!$A$3:$R$1996,MATCH('2) Order Form'!P$8,Prices!$A$2:$R$2,0),FALSE)</f>
        <v>50</v>
      </c>
      <c r="Q681" s="64">
        <f>VLOOKUP($C681,Prices!$A$3:$R$1996,MATCH('2) Order Form'!Q$8,Prices!$A$2:$R$2,0),FALSE)</f>
        <v>99</v>
      </c>
      <c r="R681" s="65">
        <f t="shared" si="391"/>
        <v>0</v>
      </c>
      <c r="S681" s="66">
        <f t="shared" si="392"/>
        <v>0</v>
      </c>
      <c r="T681" s="64">
        <f t="shared" si="393"/>
        <v>0</v>
      </c>
      <c r="U681" s="97"/>
      <c r="V681" s="28">
        <v>7048652838667</v>
      </c>
      <c r="W681" s="25"/>
      <c r="X681" s="94">
        <f t="shared" si="380"/>
        <v>0</v>
      </c>
      <c r="Y681" s="70">
        <f t="shared" ca="1" si="381"/>
        <v>0</v>
      </c>
      <c r="Z681" s="70">
        <f t="shared" ca="1" si="382"/>
        <v>145</v>
      </c>
      <c r="AA681" s="70">
        <f t="shared" ca="1" si="383"/>
        <v>0</v>
      </c>
      <c r="AB681" s="70">
        <f t="shared" ca="1" si="384"/>
        <v>0</v>
      </c>
      <c r="AC681" s="91" t="str">
        <f t="shared" si="385"/>
        <v>820302Natural White</v>
      </c>
      <c r="AD681" s="91">
        <f t="shared" si="386"/>
        <v>820302</v>
      </c>
      <c r="AE681" s="71" t="str">
        <f>INDEX(ATS!$B:$V,MATCH('2) Order Form'!$V681,ATS!$U:$U,0),7)</f>
        <v>Active</v>
      </c>
    </row>
    <row r="682" spans="1:31" ht="16.5" customHeight="1">
      <c r="A682" s="5">
        <v>5</v>
      </c>
      <c r="B682" s="5" t="s">
        <v>81</v>
      </c>
      <c r="C682" s="5">
        <f>INDEX(ATS!$B:$V,MATCH('2) Order Form'!$V682,ATS!$U:$U,0),1)</f>
        <v>820302</v>
      </c>
      <c r="D682" s="5" t="str">
        <f>INDEX(ATS!$B:$V,MATCH('2) Order Form'!$V682,ATS!$U:$U,0),2)</f>
        <v>Fleece Pullover M</v>
      </c>
      <c r="E682" s="16" t="str">
        <f>INDEX(ATS!$B:$V,MATCH('2) Order Form'!$V682,ATS!$U:$U,0),4)</f>
        <v>11003-XL</v>
      </c>
      <c r="F682" s="16" t="str">
        <f>INDEX(ATS!$B:$V,MATCH('2) Order Form'!$V682,ATS!$U:$U,0),5)</f>
        <v>Natural White</v>
      </c>
      <c r="G682" s="43" t="str">
        <f>INDEX(ATS!$B:$V,MATCH('2) Order Form'!$V682,ATS!$U:$U,0),6)</f>
        <v>XL</v>
      </c>
      <c r="H682" s="43">
        <f>IFERROR(VLOOKUP(C682,EAN!$K:$O,5,FALSE),0)</f>
        <v>1</v>
      </c>
      <c r="I682" s="59">
        <v>0</v>
      </c>
      <c r="J682" s="60">
        <f>IFERROR(VLOOKUP(V682,ATS!$U:$V,2,FALSE),0)</f>
        <v>20</v>
      </c>
      <c r="K682" s="29">
        <f t="shared" si="388"/>
        <v>20</v>
      </c>
      <c r="L682" s="29">
        <f>IFERROR(VLOOKUP(V682,ATS!$U:$W,3,FALSE),0)</f>
        <v>20</v>
      </c>
      <c r="M682" s="29">
        <f t="shared" si="389"/>
        <v>20</v>
      </c>
      <c r="N682" s="61">
        <v>0</v>
      </c>
      <c r="O682" s="62">
        <f t="shared" si="390"/>
        <v>0</v>
      </c>
      <c r="P682" s="63">
        <f>VLOOKUP($C682,Prices!$A$3:$R$1996,MATCH('2) Order Form'!P$8,Prices!$A$2:$R$2,0),FALSE)</f>
        <v>50</v>
      </c>
      <c r="Q682" s="64">
        <f>VLOOKUP($C682,Prices!$A$3:$R$1996,MATCH('2) Order Form'!Q$8,Prices!$A$2:$R$2,0),FALSE)</f>
        <v>99</v>
      </c>
      <c r="R682" s="65">
        <f t="shared" si="391"/>
        <v>0</v>
      </c>
      <c r="S682" s="66">
        <f t="shared" si="392"/>
        <v>0</v>
      </c>
      <c r="T682" s="64">
        <f t="shared" si="393"/>
        <v>0</v>
      </c>
      <c r="U682" s="97"/>
      <c r="V682" s="28">
        <v>7048652838698</v>
      </c>
      <c r="W682" s="25"/>
      <c r="X682" s="94">
        <f t="shared" si="380"/>
        <v>0</v>
      </c>
      <c r="Y682" s="70">
        <f t="shared" ca="1" si="381"/>
        <v>0</v>
      </c>
      <c r="Z682" s="70">
        <f t="shared" ca="1" si="382"/>
        <v>145</v>
      </c>
      <c r="AA682" s="70">
        <f t="shared" ca="1" si="383"/>
        <v>0</v>
      </c>
      <c r="AB682" s="70">
        <f t="shared" ca="1" si="384"/>
        <v>0</v>
      </c>
      <c r="AC682" s="91" t="str">
        <f t="shared" si="385"/>
        <v>820302Natural White</v>
      </c>
      <c r="AD682" s="91">
        <f t="shared" si="386"/>
        <v>820302</v>
      </c>
      <c r="AE682" s="71" t="str">
        <f>INDEX(ATS!$B:$V,MATCH('2) Order Form'!$V682,ATS!$U:$U,0),7)</f>
        <v>Active</v>
      </c>
    </row>
    <row r="683" spans="1:31" ht="16.5" customHeight="1">
      <c r="A683" s="5">
        <v>5</v>
      </c>
      <c r="B683" s="5" t="s">
        <v>81</v>
      </c>
      <c r="C683" s="5">
        <f>INDEX(ATS!$B:$V,MATCH('2) Order Form'!$V683,ATS!$U:$U,0),1)</f>
        <v>820302</v>
      </c>
      <c r="D683" s="5" t="str">
        <f>INDEX(ATS!$B:$V,MATCH('2) Order Form'!$V683,ATS!$U:$U,0),2)</f>
        <v>Fleece Pullover M</v>
      </c>
      <c r="E683" s="16" t="str">
        <f>INDEX(ATS!$B:$V,MATCH('2) Order Form'!$V683,ATS!$U:$U,0),4)</f>
        <v>88100-S</v>
      </c>
      <c r="F683" s="16" t="str">
        <f>INDEX(ATS!$B:$V,MATCH('2) Order Form'!$V683,ATS!$U:$U,0),5)</f>
        <v>Bluestone</v>
      </c>
      <c r="G683" s="43" t="str">
        <f>INDEX(ATS!$B:$V,MATCH('2) Order Form'!$V683,ATS!$U:$U,0),6)</f>
        <v>S</v>
      </c>
      <c r="H683" s="43">
        <f>IFERROR(VLOOKUP(C683,EAN!$K:$O,5,FALSE),0)</f>
        <v>1</v>
      </c>
      <c r="I683" s="59">
        <v>0</v>
      </c>
      <c r="J683" s="60">
        <f>IFERROR(VLOOKUP(V683,ATS!$U:$V,2,FALSE),0)</f>
        <v>37</v>
      </c>
      <c r="K683" s="29">
        <f t="shared" si="388"/>
        <v>37</v>
      </c>
      <c r="L683" s="29">
        <f>IFERROR(VLOOKUP(V683,ATS!$U:$W,3,FALSE),0)</f>
        <v>37</v>
      </c>
      <c r="M683" s="29">
        <f t="shared" si="389"/>
        <v>37</v>
      </c>
      <c r="N683" s="61">
        <v>0</v>
      </c>
      <c r="O683" s="62">
        <f t="shared" si="390"/>
        <v>0</v>
      </c>
      <c r="P683" s="63">
        <f>VLOOKUP($C683,Prices!$A$3:$R$1996,MATCH('2) Order Form'!P$8,Prices!$A$2:$R$2,0),FALSE)</f>
        <v>50</v>
      </c>
      <c r="Q683" s="64">
        <f>VLOOKUP($C683,Prices!$A$3:$R$1996,MATCH('2) Order Form'!Q$8,Prices!$A$2:$R$2,0),FALSE)</f>
        <v>99</v>
      </c>
      <c r="R683" s="65">
        <f t="shared" si="391"/>
        <v>0</v>
      </c>
      <c r="S683" s="66">
        <f t="shared" si="392"/>
        <v>0</v>
      </c>
      <c r="T683" s="64">
        <f t="shared" si="393"/>
        <v>0</v>
      </c>
      <c r="U683" s="97"/>
      <c r="V683" s="28">
        <v>7048652799500</v>
      </c>
      <c r="W683" s="25"/>
      <c r="X683" s="94">
        <f t="shared" si="380"/>
        <v>0</v>
      </c>
      <c r="Y683" s="70">
        <f t="shared" ca="1" si="381"/>
        <v>0</v>
      </c>
      <c r="Z683" s="70">
        <f t="shared" ca="1" si="382"/>
        <v>145</v>
      </c>
      <c r="AA683" s="70">
        <f t="shared" ca="1" si="383"/>
        <v>0</v>
      </c>
      <c r="AB683" s="70">
        <f t="shared" ca="1" si="384"/>
        <v>1</v>
      </c>
      <c r="AC683" s="91" t="str">
        <f t="shared" si="385"/>
        <v>820302Bluestone</v>
      </c>
      <c r="AD683" s="91">
        <f t="shared" si="386"/>
        <v>820302</v>
      </c>
      <c r="AE683" s="71" t="str">
        <f>INDEX(ATS!$B:$V,MATCH('2) Order Form'!$V683,ATS!$U:$U,0),7)</f>
        <v>Active</v>
      </c>
    </row>
    <row r="684" spans="1:31" ht="16.5" customHeight="1">
      <c r="A684" s="5">
        <v>5</v>
      </c>
      <c r="B684" s="5" t="s">
        <v>81</v>
      </c>
      <c r="C684" s="5">
        <f>INDEX(ATS!$B:$V,MATCH('2) Order Form'!$V684,ATS!$U:$U,0),1)</f>
        <v>820302</v>
      </c>
      <c r="D684" s="5" t="str">
        <f>INDEX(ATS!$B:$V,MATCH('2) Order Form'!$V684,ATS!$U:$U,0),2)</f>
        <v>Fleece Pullover M</v>
      </c>
      <c r="E684" s="16" t="str">
        <f>INDEX(ATS!$B:$V,MATCH('2) Order Form'!$V684,ATS!$U:$U,0),4)</f>
        <v>88100-M</v>
      </c>
      <c r="F684" s="16" t="str">
        <f>INDEX(ATS!$B:$V,MATCH('2) Order Form'!$V684,ATS!$U:$U,0),5)</f>
        <v>Bluestone</v>
      </c>
      <c r="G684" s="43" t="str">
        <f>INDEX(ATS!$B:$V,MATCH('2) Order Form'!$V684,ATS!$U:$U,0),6)</f>
        <v>M</v>
      </c>
      <c r="H684" s="43">
        <f>IFERROR(VLOOKUP(C684,EAN!$K:$O,5,FALSE),0)</f>
        <v>1</v>
      </c>
      <c r="I684" s="59">
        <v>0</v>
      </c>
      <c r="J684" s="60">
        <f>IFERROR(VLOOKUP(V684,ATS!$U:$V,2,FALSE),0)</f>
        <v>185</v>
      </c>
      <c r="K684" s="29" t="str">
        <f t="shared" si="388"/>
        <v>50+</v>
      </c>
      <c r="L684" s="29">
        <f>IFERROR(VLOOKUP(V684,ATS!$U:$W,3,FALSE),0)</f>
        <v>185</v>
      </c>
      <c r="M684" s="29" t="str">
        <f t="shared" si="389"/>
        <v>50+</v>
      </c>
      <c r="N684" s="61">
        <v>0</v>
      </c>
      <c r="O684" s="62">
        <f t="shared" ref="O684:O690" si="394">IF(N684&lt;&gt;0,N684,$P$5)</f>
        <v>0</v>
      </c>
      <c r="P684" s="63">
        <f>VLOOKUP($C684,Prices!$A$3:$R$1996,MATCH('2) Order Form'!P$8,Prices!$A$2:$R$2,0),FALSE)</f>
        <v>50</v>
      </c>
      <c r="Q684" s="64">
        <f>VLOOKUP($C684,Prices!$A$3:$R$1996,MATCH('2) Order Form'!Q$8,Prices!$A$2:$R$2,0),FALSE)</f>
        <v>99</v>
      </c>
      <c r="R684" s="65">
        <f t="shared" si="391"/>
        <v>0</v>
      </c>
      <c r="S684" s="66">
        <f t="shared" si="392"/>
        <v>0</v>
      </c>
      <c r="T684" s="64">
        <f t="shared" si="393"/>
        <v>0</v>
      </c>
      <c r="U684" s="97"/>
      <c r="V684" s="28">
        <v>7048652799494</v>
      </c>
      <c r="W684" s="25"/>
      <c r="X684" s="94">
        <f t="shared" si="380"/>
        <v>0</v>
      </c>
      <c r="Y684" s="70">
        <f t="shared" ca="1" si="381"/>
        <v>0</v>
      </c>
      <c r="Z684" s="70">
        <f t="shared" ca="1" si="382"/>
        <v>145</v>
      </c>
      <c r="AA684" s="70">
        <f t="shared" ca="1" si="383"/>
        <v>0</v>
      </c>
      <c r="AB684" s="70">
        <f t="shared" ca="1" si="384"/>
        <v>0</v>
      </c>
      <c r="AC684" s="91" t="str">
        <f t="shared" si="385"/>
        <v>820302Bluestone</v>
      </c>
      <c r="AD684" s="91">
        <f t="shared" si="386"/>
        <v>820302</v>
      </c>
      <c r="AE684" s="71" t="str">
        <f>INDEX(ATS!$B:$V,MATCH('2) Order Form'!$V684,ATS!$U:$U,0),7)</f>
        <v>Active</v>
      </c>
    </row>
    <row r="685" spans="1:31" ht="16.5" customHeight="1">
      <c r="A685" s="5">
        <v>5</v>
      </c>
      <c r="B685" s="5" t="s">
        <v>81</v>
      </c>
      <c r="C685" s="5">
        <f>INDEX(ATS!$B:$V,MATCH('2) Order Form'!$V685,ATS!$U:$U,0),1)</f>
        <v>820302</v>
      </c>
      <c r="D685" s="5" t="str">
        <f>INDEX(ATS!$B:$V,MATCH('2) Order Form'!$V685,ATS!$U:$U,0),2)</f>
        <v>Fleece Pullover M</v>
      </c>
      <c r="E685" s="16" t="str">
        <f>INDEX(ATS!$B:$V,MATCH('2) Order Form'!$V685,ATS!$U:$U,0),4)</f>
        <v>88100-L</v>
      </c>
      <c r="F685" s="16" t="str">
        <f>INDEX(ATS!$B:$V,MATCH('2) Order Form'!$V685,ATS!$U:$U,0),5)</f>
        <v>Bluestone</v>
      </c>
      <c r="G685" s="43" t="str">
        <f>INDEX(ATS!$B:$V,MATCH('2) Order Form'!$V685,ATS!$U:$U,0),6)</f>
        <v>L</v>
      </c>
      <c r="H685" s="43">
        <f>IFERROR(VLOOKUP(C685,EAN!$K:$O,5,FALSE),0)</f>
        <v>1</v>
      </c>
      <c r="I685" s="59">
        <v>0</v>
      </c>
      <c r="J685" s="60">
        <f>IFERROR(VLOOKUP(V685,ATS!$U:$V,2,FALSE),0)</f>
        <v>131</v>
      </c>
      <c r="K685" s="29" t="str">
        <f t="shared" si="388"/>
        <v>50+</v>
      </c>
      <c r="L685" s="29">
        <f>IFERROR(VLOOKUP(V685,ATS!$U:$W,3,FALSE),0)</f>
        <v>131</v>
      </c>
      <c r="M685" s="29" t="str">
        <f t="shared" si="389"/>
        <v>50+</v>
      </c>
      <c r="N685" s="61">
        <v>0</v>
      </c>
      <c r="O685" s="62">
        <f t="shared" si="394"/>
        <v>0</v>
      </c>
      <c r="P685" s="63">
        <f>VLOOKUP($C685,Prices!$A$3:$R$1996,MATCH('2) Order Form'!P$8,Prices!$A$2:$R$2,0),FALSE)</f>
        <v>50</v>
      </c>
      <c r="Q685" s="64">
        <f>VLOOKUP($C685,Prices!$A$3:$R$1996,MATCH('2) Order Form'!Q$8,Prices!$A$2:$R$2,0),FALSE)</f>
        <v>99</v>
      </c>
      <c r="R685" s="65">
        <f t="shared" si="391"/>
        <v>0</v>
      </c>
      <c r="S685" s="66">
        <f t="shared" si="392"/>
        <v>0</v>
      </c>
      <c r="T685" s="64">
        <f t="shared" si="393"/>
        <v>0</v>
      </c>
      <c r="U685" s="97"/>
      <c r="V685" s="28">
        <v>7048652799487</v>
      </c>
      <c r="W685" s="25"/>
      <c r="X685" s="94">
        <f t="shared" si="380"/>
        <v>0</v>
      </c>
      <c r="Y685" s="70">
        <f t="shared" ca="1" si="381"/>
        <v>0</v>
      </c>
      <c r="Z685" s="70">
        <f t="shared" ca="1" si="382"/>
        <v>145</v>
      </c>
      <c r="AA685" s="70">
        <f t="shared" ca="1" si="383"/>
        <v>0</v>
      </c>
      <c r="AB685" s="70">
        <f t="shared" ca="1" si="384"/>
        <v>0</v>
      </c>
      <c r="AC685" s="91" t="str">
        <f t="shared" si="385"/>
        <v>820302Bluestone</v>
      </c>
      <c r="AD685" s="91">
        <f t="shared" si="386"/>
        <v>820302</v>
      </c>
      <c r="AE685" s="71" t="str">
        <f>INDEX(ATS!$B:$V,MATCH('2) Order Form'!$V685,ATS!$U:$U,0),7)</f>
        <v>Active</v>
      </c>
    </row>
    <row r="686" spans="1:31" ht="16.5" customHeight="1">
      <c r="A686" s="5">
        <v>5</v>
      </c>
      <c r="B686" s="5" t="s">
        <v>81</v>
      </c>
      <c r="C686" s="5">
        <f>INDEX(ATS!$B:$V,MATCH('2) Order Form'!$V686,ATS!$U:$U,0),1)</f>
        <v>820302</v>
      </c>
      <c r="D686" s="5" t="str">
        <f>INDEX(ATS!$B:$V,MATCH('2) Order Form'!$V686,ATS!$U:$U,0),2)</f>
        <v>Fleece Pullover M</v>
      </c>
      <c r="E686" s="16" t="str">
        <f>INDEX(ATS!$B:$V,MATCH('2) Order Form'!$V686,ATS!$U:$U,0),4)</f>
        <v>88100-XL</v>
      </c>
      <c r="F686" s="16" t="str">
        <f>INDEX(ATS!$B:$V,MATCH('2) Order Form'!$V686,ATS!$U:$U,0),5)</f>
        <v>Bluestone</v>
      </c>
      <c r="G686" s="43" t="str">
        <f>INDEX(ATS!$B:$V,MATCH('2) Order Form'!$V686,ATS!$U:$U,0),6)</f>
        <v>XL</v>
      </c>
      <c r="H686" s="43">
        <f>IFERROR(VLOOKUP(C686,EAN!$K:$O,5,FALSE),0)</f>
        <v>1</v>
      </c>
      <c r="I686" s="59">
        <v>0</v>
      </c>
      <c r="J686" s="60">
        <f>IFERROR(VLOOKUP(V686,ATS!$U:$V,2,FALSE),0)</f>
        <v>32</v>
      </c>
      <c r="K686" s="29">
        <f t="shared" si="388"/>
        <v>32</v>
      </c>
      <c r="L686" s="29">
        <f>IFERROR(VLOOKUP(V686,ATS!$U:$W,3,FALSE),0)</f>
        <v>32</v>
      </c>
      <c r="M686" s="29">
        <f t="shared" si="389"/>
        <v>32</v>
      </c>
      <c r="N686" s="61">
        <v>0</v>
      </c>
      <c r="O686" s="62">
        <f t="shared" si="394"/>
        <v>0</v>
      </c>
      <c r="P686" s="63">
        <f>VLOOKUP($C686,Prices!$A$3:$R$1996,MATCH('2) Order Form'!P$8,Prices!$A$2:$R$2,0),FALSE)</f>
        <v>50</v>
      </c>
      <c r="Q686" s="64">
        <f>VLOOKUP($C686,Prices!$A$3:$R$1996,MATCH('2) Order Form'!Q$8,Prices!$A$2:$R$2,0),FALSE)</f>
        <v>99</v>
      </c>
      <c r="R686" s="65">
        <f t="shared" si="391"/>
        <v>0</v>
      </c>
      <c r="S686" s="66">
        <f t="shared" si="392"/>
        <v>0</v>
      </c>
      <c r="T686" s="64">
        <f t="shared" si="393"/>
        <v>0</v>
      </c>
      <c r="U686" s="97"/>
      <c r="V686" s="28">
        <v>7048652799517</v>
      </c>
      <c r="W686" s="25"/>
      <c r="X686" s="94">
        <f t="shared" si="380"/>
        <v>0</v>
      </c>
      <c r="Y686" s="70">
        <f t="shared" ca="1" si="381"/>
        <v>0</v>
      </c>
      <c r="Z686" s="70">
        <f t="shared" ca="1" si="382"/>
        <v>145</v>
      </c>
      <c r="AA686" s="70">
        <f t="shared" ca="1" si="383"/>
        <v>0</v>
      </c>
      <c r="AB686" s="70">
        <f t="shared" ca="1" si="384"/>
        <v>0</v>
      </c>
      <c r="AC686" s="91" t="str">
        <f t="shared" si="385"/>
        <v>820302Bluestone</v>
      </c>
      <c r="AD686" s="91">
        <f t="shared" si="386"/>
        <v>820302</v>
      </c>
      <c r="AE686" s="71" t="str">
        <f>INDEX(ATS!$B:$V,MATCH('2) Order Form'!$V686,ATS!$U:$U,0),7)</f>
        <v>Active</v>
      </c>
    </row>
    <row r="687" spans="1:31" ht="16.5" customHeight="1">
      <c r="A687" s="5">
        <v>5</v>
      </c>
      <c r="B687" s="5" t="s">
        <v>81</v>
      </c>
      <c r="C687" s="5">
        <f>INDEX(ATS!$B:$V,MATCH('2) Order Form'!$V687,ATS!$U:$U,0),1)</f>
        <v>820302</v>
      </c>
      <c r="D687" s="5" t="str">
        <f>INDEX(ATS!$B:$V,MATCH('2) Order Form'!$V687,ATS!$U:$U,0),2)</f>
        <v>Fleece Pullover M</v>
      </c>
      <c r="E687" s="16" t="str">
        <f>INDEX(ATS!$B:$V,MATCH('2) Order Form'!$V687,ATS!$U:$U,0),4)</f>
        <v>99901-S</v>
      </c>
      <c r="F687" s="16" t="str">
        <f>INDEX(ATS!$B:$V,MATCH('2) Order Form'!$V687,ATS!$U:$U,0),5)</f>
        <v xml:space="preserve">Black </v>
      </c>
      <c r="G687" s="43" t="str">
        <f>INDEX(ATS!$B:$V,MATCH('2) Order Form'!$V687,ATS!$U:$U,0),6)</f>
        <v>S</v>
      </c>
      <c r="H687" s="43">
        <f>IFERROR(VLOOKUP(C687,EAN!$K:$O,5,FALSE),0)</f>
        <v>1</v>
      </c>
      <c r="I687" s="59">
        <v>0</v>
      </c>
      <c r="J687" s="60">
        <f>IFERROR(VLOOKUP(V687,ATS!$U:$V,2,FALSE),0)</f>
        <v>16</v>
      </c>
      <c r="K687" s="29">
        <f t="shared" si="388"/>
        <v>16</v>
      </c>
      <c r="L687" s="29">
        <f>IFERROR(VLOOKUP(V687,ATS!$U:$W,3,FALSE),0)</f>
        <v>16</v>
      </c>
      <c r="M687" s="29">
        <f t="shared" si="389"/>
        <v>16</v>
      </c>
      <c r="N687" s="61">
        <v>0</v>
      </c>
      <c r="O687" s="62">
        <f t="shared" si="394"/>
        <v>0</v>
      </c>
      <c r="P687" s="63">
        <f>VLOOKUP($C687,Prices!$A$3:$R$1996,MATCH('2) Order Form'!P$8,Prices!$A$2:$R$2,0),FALSE)</f>
        <v>50</v>
      </c>
      <c r="Q687" s="64">
        <f>VLOOKUP($C687,Prices!$A$3:$R$1996,MATCH('2) Order Form'!Q$8,Prices!$A$2:$R$2,0),FALSE)</f>
        <v>99</v>
      </c>
      <c r="R687" s="65">
        <f t="shared" si="391"/>
        <v>0</v>
      </c>
      <c r="S687" s="66">
        <f t="shared" si="392"/>
        <v>0</v>
      </c>
      <c r="T687" s="64">
        <f t="shared" si="393"/>
        <v>0</v>
      </c>
      <c r="U687" s="97"/>
      <c r="V687" s="28">
        <v>7048652799548</v>
      </c>
      <c r="W687" s="25"/>
      <c r="X687" s="94">
        <f t="shared" si="380"/>
        <v>0</v>
      </c>
      <c r="Y687" s="70">
        <f t="shared" ca="1" si="381"/>
        <v>0</v>
      </c>
      <c r="Z687" s="70">
        <f t="shared" ca="1" si="382"/>
        <v>145</v>
      </c>
      <c r="AA687" s="70">
        <f t="shared" ca="1" si="383"/>
        <v>0</v>
      </c>
      <c r="AB687" s="70">
        <f t="shared" ca="1" si="384"/>
        <v>1</v>
      </c>
      <c r="AC687" s="91" t="str">
        <f t="shared" si="385"/>
        <v xml:space="preserve">820302Black </v>
      </c>
      <c r="AD687" s="91">
        <f t="shared" si="386"/>
        <v>820302</v>
      </c>
      <c r="AE687" s="71" t="str">
        <f>INDEX(ATS!$B:$V,MATCH('2) Order Form'!$V687,ATS!$U:$U,0),7)</f>
        <v>Active</v>
      </c>
    </row>
    <row r="688" spans="1:31" ht="16.5" customHeight="1">
      <c r="A688" s="5">
        <v>5</v>
      </c>
      <c r="B688" s="5" t="s">
        <v>81</v>
      </c>
      <c r="C688" s="5">
        <f>INDEX(ATS!$B:$V,MATCH('2) Order Form'!$V688,ATS!$U:$U,0),1)</f>
        <v>820302</v>
      </c>
      <c r="D688" s="5" t="str">
        <f>INDEX(ATS!$B:$V,MATCH('2) Order Form'!$V688,ATS!$U:$U,0),2)</f>
        <v>Fleece Pullover M</v>
      </c>
      <c r="E688" s="16" t="str">
        <f>INDEX(ATS!$B:$V,MATCH('2) Order Form'!$V688,ATS!$U:$U,0),4)</f>
        <v>99901-M</v>
      </c>
      <c r="F688" s="16" t="str">
        <f>INDEX(ATS!$B:$V,MATCH('2) Order Form'!$V688,ATS!$U:$U,0),5)</f>
        <v xml:space="preserve">Black </v>
      </c>
      <c r="G688" s="43" t="str">
        <f>INDEX(ATS!$B:$V,MATCH('2) Order Form'!$V688,ATS!$U:$U,0),6)</f>
        <v>M</v>
      </c>
      <c r="H688" s="43">
        <f>IFERROR(VLOOKUP(C688,EAN!$K:$O,5,FALSE),0)</f>
        <v>1</v>
      </c>
      <c r="I688" s="59">
        <v>0</v>
      </c>
      <c r="J688" s="60">
        <f>IFERROR(VLOOKUP(V688,ATS!$U:$V,2,FALSE),0)</f>
        <v>73</v>
      </c>
      <c r="K688" s="29" t="str">
        <f t="shared" si="388"/>
        <v>50+</v>
      </c>
      <c r="L688" s="29">
        <f>IFERROR(VLOOKUP(V688,ATS!$U:$W,3,FALSE),0)</f>
        <v>73</v>
      </c>
      <c r="M688" s="29" t="str">
        <f t="shared" si="389"/>
        <v>50+</v>
      </c>
      <c r="N688" s="61">
        <v>0</v>
      </c>
      <c r="O688" s="62">
        <f t="shared" si="394"/>
        <v>0</v>
      </c>
      <c r="P688" s="63">
        <f>VLOOKUP($C688,Prices!$A$3:$R$1996,MATCH('2) Order Form'!P$8,Prices!$A$2:$R$2,0),FALSE)</f>
        <v>50</v>
      </c>
      <c r="Q688" s="64">
        <f>VLOOKUP($C688,Prices!$A$3:$R$1996,MATCH('2) Order Form'!Q$8,Prices!$A$2:$R$2,0),FALSE)</f>
        <v>99</v>
      </c>
      <c r="R688" s="65">
        <f t="shared" si="391"/>
        <v>0</v>
      </c>
      <c r="S688" s="66">
        <f t="shared" si="392"/>
        <v>0</v>
      </c>
      <c r="T688" s="64">
        <f t="shared" si="393"/>
        <v>0</v>
      </c>
      <c r="U688" s="97"/>
      <c r="V688" s="28">
        <v>7048652799531</v>
      </c>
      <c r="W688" s="25"/>
      <c r="X688" s="94">
        <f t="shared" si="380"/>
        <v>0</v>
      </c>
      <c r="Y688" s="70">
        <f t="shared" ca="1" si="381"/>
        <v>0</v>
      </c>
      <c r="Z688" s="70">
        <f t="shared" ca="1" si="382"/>
        <v>145</v>
      </c>
      <c r="AA688" s="70">
        <f t="shared" ca="1" si="383"/>
        <v>0</v>
      </c>
      <c r="AB688" s="70">
        <f t="shared" ca="1" si="384"/>
        <v>0</v>
      </c>
      <c r="AC688" s="91" t="str">
        <f t="shared" si="385"/>
        <v xml:space="preserve">820302Black </v>
      </c>
      <c r="AD688" s="91">
        <f t="shared" si="386"/>
        <v>820302</v>
      </c>
      <c r="AE688" s="71" t="str">
        <f>INDEX(ATS!$B:$V,MATCH('2) Order Form'!$V688,ATS!$U:$U,0),7)</f>
        <v>Active</v>
      </c>
    </row>
    <row r="689" spans="1:31" ht="16.5" customHeight="1">
      <c r="A689" s="5">
        <v>5</v>
      </c>
      <c r="B689" s="5" t="s">
        <v>81</v>
      </c>
      <c r="C689" s="5">
        <f>INDEX(ATS!$B:$V,MATCH('2) Order Form'!$V689,ATS!$U:$U,0),1)</f>
        <v>820302</v>
      </c>
      <c r="D689" s="5" t="str">
        <f>INDEX(ATS!$B:$V,MATCH('2) Order Form'!$V689,ATS!$U:$U,0),2)</f>
        <v>Fleece Pullover M</v>
      </c>
      <c r="E689" s="16" t="str">
        <f>INDEX(ATS!$B:$V,MATCH('2) Order Form'!$V689,ATS!$U:$U,0),4)</f>
        <v>99901-L</v>
      </c>
      <c r="F689" s="16" t="str">
        <f>INDEX(ATS!$B:$V,MATCH('2) Order Form'!$V689,ATS!$U:$U,0),5)</f>
        <v xml:space="preserve">Black </v>
      </c>
      <c r="G689" s="43" t="str">
        <f>INDEX(ATS!$B:$V,MATCH('2) Order Form'!$V689,ATS!$U:$U,0),6)</f>
        <v>L</v>
      </c>
      <c r="H689" s="43">
        <f>IFERROR(VLOOKUP(C689,EAN!$K:$O,5,FALSE),0)</f>
        <v>1</v>
      </c>
      <c r="I689" s="59">
        <v>0</v>
      </c>
      <c r="J689" s="60">
        <f>IFERROR(VLOOKUP(V689,ATS!$U:$V,2,FALSE),0)</f>
        <v>97</v>
      </c>
      <c r="K689" s="29" t="str">
        <f t="shared" si="388"/>
        <v>50+</v>
      </c>
      <c r="L689" s="29">
        <f>IFERROR(VLOOKUP(V689,ATS!$U:$W,3,FALSE),0)</f>
        <v>97</v>
      </c>
      <c r="M689" s="29" t="str">
        <f t="shared" si="389"/>
        <v>50+</v>
      </c>
      <c r="N689" s="61">
        <v>0</v>
      </c>
      <c r="O689" s="62">
        <f t="shared" si="394"/>
        <v>0</v>
      </c>
      <c r="P689" s="63">
        <f>VLOOKUP($C689,Prices!$A$3:$R$1996,MATCH('2) Order Form'!P$8,Prices!$A$2:$R$2,0),FALSE)</f>
        <v>50</v>
      </c>
      <c r="Q689" s="64">
        <f>VLOOKUP($C689,Prices!$A$3:$R$1996,MATCH('2) Order Form'!Q$8,Prices!$A$2:$R$2,0),FALSE)</f>
        <v>99</v>
      </c>
      <c r="R689" s="65">
        <f t="shared" si="391"/>
        <v>0</v>
      </c>
      <c r="S689" s="66">
        <f t="shared" si="392"/>
        <v>0</v>
      </c>
      <c r="T689" s="64">
        <f t="shared" si="393"/>
        <v>0</v>
      </c>
      <c r="U689" s="97"/>
      <c r="V689" s="28">
        <v>7048652799524</v>
      </c>
      <c r="W689" s="25"/>
      <c r="X689" s="94">
        <f t="shared" si="380"/>
        <v>0</v>
      </c>
      <c r="Y689" s="70">
        <f t="shared" ca="1" si="381"/>
        <v>0</v>
      </c>
      <c r="Z689" s="70">
        <f t="shared" ca="1" si="382"/>
        <v>145</v>
      </c>
      <c r="AA689" s="70">
        <f t="shared" ca="1" si="383"/>
        <v>0</v>
      </c>
      <c r="AB689" s="70">
        <f t="shared" ca="1" si="384"/>
        <v>0</v>
      </c>
      <c r="AC689" s="91" t="str">
        <f t="shared" si="385"/>
        <v xml:space="preserve">820302Black </v>
      </c>
      <c r="AD689" s="91">
        <f t="shared" si="386"/>
        <v>820302</v>
      </c>
      <c r="AE689" s="71" t="str">
        <f>INDEX(ATS!$B:$V,MATCH('2) Order Form'!$V689,ATS!$U:$U,0),7)</f>
        <v>Active</v>
      </c>
    </row>
    <row r="690" spans="1:31" ht="16.5" customHeight="1">
      <c r="A690" s="5">
        <v>5</v>
      </c>
      <c r="B690" s="5" t="s">
        <v>81</v>
      </c>
      <c r="C690" s="5">
        <f>INDEX(ATS!$B:$V,MATCH('2) Order Form'!$V690,ATS!$U:$U,0),1)</f>
        <v>820302</v>
      </c>
      <c r="D690" s="5" t="str">
        <f>INDEX(ATS!$B:$V,MATCH('2) Order Form'!$V690,ATS!$U:$U,0),2)</f>
        <v>Fleece Pullover M</v>
      </c>
      <c r="E690" s="16" t="str">
        <f>INDEX(ATS!$B:$V,MATCH('2) Order Form'!$V690,ATS!$U:$U,0),4)</f>
        <v>99901-XL</v>
      </c>
      <c r="F690" s="16" t="str">
        <f>INDEX(ATS!$B:$V,MATCH('2) Order Form'!$V690,ATS!$U:$U,0),5)</f>
        <v xml:space="preserve">Black </v>
      </c>
      <c r="G690" s="43" t="str">
        <f>INDEX(ATS!$B:$V,MATCH('2) Order Form'!$V690,ATS!$U:$U,0),6)</f>
        <v>XL</v>
      </c>
      <c r="H690" s="43">
        <f>IFERROR(VLOOKUP(C690,EAN!$K:$O,5,FALSE),0)</f>
        <v>1</v>
      </c>
      <c r="I690" s="59">
        <v>0</v>
      </c>
      <c r="J690" s="60">
        <f>IFERROR(VLOOKUP(V690,ATS!$U:$V,2,FALSE),0)</f>
        <v>41</v>
      </c>
      <c r="K690" s="29">
        <f t="shared" si="388"/>
        <v>41</v>
      </c>
      <c r="L690" s="29">
        <f>IFERROR(VLOOKUP(V690,ATS!$U:$W,3,FALSE),0)</f>
        <v>41</v>
      </c>
      <c r="M690" s="29">
        <f t="shared" si="389"/>
        <v>41</v>
      </c>
      <c r="N690" s="61">
        <v>0</v>
      </c>
      <c r="O690" s="62">
        <f t="shared" si="394"/>
        <v>0</v>
      </c>
      <c r="P690" s="63">
        <f>VLOOKUP($C690,Prices!$A$3:$R$1996,MATCH('2) Order Form'!P$8,Prices!$A$2:$R$2,0),FALSE)</f>
        <v>50</v>
      </c>
      <c r="Q690" s="64">
        <f>VLOOKUP($C690,Prices!$A$3:$R$1996,MATCH('2) Order Form'!Q$8,Prices!$A$2:$R$2,0),FALSE)</f>
        <v>99</v>
      </c>
      <c r="R690" s="65">
        <f t="shared" si="391"/>
        <v>0</v>
      </c>
      <c r="S690" s="66">
        <f t="shared" si="392"/>
        <v>0</v>
      </c>
      <c r="T690" s="64">
        <f t="shared" si="393"/>
        <v>0</v>
      </c>
      <c r="U690" s="97"/>
      <c r="V690" s="28">
        <v>7048652799555</v>
      </c>
      <c r="W690" s="25"/>
      <c r="X690" s="94">
        <f t="shared" si="380"/>
        <v>0</v>
      </c>
      <c r="Y690" s="70">
        <f t="shared" ca="1" si="381"/>
        <v>0</v>
      </c>
      <c r="Z690" s="70">
        <f t="shared" ca="1" si="382"/>
        <v>145</v>
      </c>
      <c r="AA690" s="70">
        <f t="shared" ca="1" si="383"/>
        <v>0</v>
      </c>
      <c r="AB690" s="70">
        <f t="shared" ca="1" si="384"/>
        <v>0</v>
      </c>
      <c r="AC690" s="91" t="str">
        <f t="shared" si="385"/>
        <v xml:space="preserve">820302Black </v>
      </c>
      <c r="AD690" s="91">
        <f t="shared" si="386"/>
        <v>820302</v>
      </c>
      <c r="AE690" s="71" t="str">
        <f>INDEX(ATS!$B:$V,MATCH('2) Order Form'!$V690,ATS!$U:$U,0),7)</f>
        <v>Active</v>
      </c>
    </row>
    <row r="691" spans="1:31" ht="16.5" customHeight="1">
      <c r="A691" s="5">
        <v>5</v>
      </c>
      <c r="B691" s="5" t="s">
        <v>81</v>
      </c>
      <c r="C691" s="5">
        <f>INDEX(ATS!$B:$V,MATCH('2) Order Form'!$V691,ATS!$U:$U,0),1)</f>
        <v>820388</v>
      </c>
      <c r="D691" s="5" t="str">
        <f>INDEX(ATS!$B:$V,MATCH('2) Order Form'!$V691,ATS!$U:$U,0),2)</f>
        <v>Sweet Hoodie M</v>
      </c>
      <c r="E691" s="16" t="str">
        <f>INDEX(ATS!$B:$V,MATCH('2) Order Form'!$V691,ATS!$U:$U,0),4)</f>
        <v>88000-S</v>
      </c>
      <c r="F691" s="16" t="str">
        <f>INDEX(ATS!$B:$V,MATCH('2) Order Form'!$V691,ATS!$U:$U,0),5)</f>
        <v>Navy Blazer</v>
      </c>
      <c r="G691" s="43" t="str">
        <f>INDEX(ATS!$B:$V,MATCH('2) Order Form'!$V691,ATS!$U:$U,0),6)</f>
        <v>S</v>
      </c>
      <c r="H691" s="43">
        <f>IFERROR(VLOOKUP(C691,EAN!$K:$O,5,FALSE),0)</f>
        <v>1</v>
      </c>
      <c r="I691" s="59">
        <v>0</v>
      </c>
      <c r="J691" s="60">
        <f>IFERROR(VLOOKUP(V691,ATS!$U:$V,2,FALSE),0)</f>
        <v>11</v>
      </c>
      <c r="K691" s="29">
        <f t="shared" si="388"/>
        <v>11</v>
      </c>
      <c r="L691" s="29">
        <f>IFERROR(VLOOKUP(V691,ATS!$U:$W,3,FALSE),0)</f>
        <v>11</v>
      </c>
      <c r="M691" s="29">
        <f t="shared" si="389"/>
        <v>11</v>
      </c>
      <c r="N691" s="61">
        <v>0</v>
      </c>
      <c r="O691" s="62">
        <f t="shared" ref="O691:O692" si="395">IF(N691&lt;&gt;0,N691,$P$5)</f>
        <v>0</v>
      </c>
      <c r="P691" s="63">
        <f>VLOOKUP($C691,Prices!$A$3:$R$1996,MATCH('2) Order Form'!P$8,Prices!$A$2:$R$2,0),FALSE)</f>
        <v>60</v>
      </c>
      <c r="Q691" s="64">
        <f>VLOOKUP($C691,Prices!$A$3:$R$1996,MATCH('2) Order Form'!Q$8,Prices!$A$2:$R$2,0),FALSE)</f>
        <v>119</v>
      </c>
      <c r="R691" s="65">
        <f t="shared" si="391"/>
        <v>0</v>
      </c>
      <c r="S691" s="66">
        <f t="shared" si="392"/>
        <v>0</v>
      </c>
      <c r="T691" s="64">
        <f t="shared" si="393"/>
        <v>0</v>
      </c>
      <c r="U691" s="97"/>
      <c r="V691" s="28">
        <v>7048652897589</v>
      </c>
      <c r="W691" s="25"/>
      <c r="X691" s="94">
        <f t="shared" si="380"/>
        <v>0</v>
      </c>
      <c r="Y691" s="70">
        <f t="shared" ca="1" si="381"/>
        <v>0</v>
      </c>
      <c r="Z691" s="70">
        <f t="shared" ca="1" si="382"/>
        <v>146</v>
      </c>
      <c r="AA691" s="70">
        <f t="shared" ca="1" si="383"/>
        <v>1</v>
      </c>
      <c r="AB691" s="70">
        <f t="shared" ca="1" si="384"/>
        <v>1</v>
      </c>
      <c r="AC691" s="91" t="str">
        <f t="shared" si="385"/>
        <v>820388Navy Blazer</v>
      </c>
      <c r="AD691" s="91">
        <f t="shared" si="386"/>
        <v>820388</v>
      </c>
      <c r="AE691" s="71" t="str">
        <f>INDEX(ATS!$B:$V,MATCH('2) Order Form'!$V691,ATS!$U:$U,0),7)</f>
        <v>Stock</v>
      </c>
    </row>
    <row r="692" spans="1:31" ht="16.5" customHeight="1">
      <c r="A692" s="5">
        <v>5</v>
      </c>
      <c r="B692" s="5" t="s">
        <v>81</v>
      </c>
      <c r="C692" s="5">
        <f>INDEX(ATS!$B:$V,MATCH('2) Order Form'!$V692,ATS!$U:$U,0),1)</f>
        <v>820388</v>
      </c>
      <c r="D692" s="5" t="str">
        <f>INDEX(ATS!$B:$V,MATCH('2) Order Form'!$V692,ATS!$U:$U,0),2)</f>
        <v>Sweet Hoodie M</v>
      </c>
      <c r="E692" s="16" t="str">
        <f>INDEX(ATS!$B:$V,MATCH('2) Order Form'!$V692,ATS!$U:$U,0),4)</f>
        <v>88000-M</v>
      </c>
      <c r="F692" s="16" t="str">
        <f>INDEX(ATS!$B:$V,MATCH('2) Order Form'!$V692,ATS!$U:$U,0),5)</f>
        <v>Navy Blazer</v>
      </c>
      <c r="G692" s="43" t="str">
        <f>INDEX(ATS!$B:$V,MATCH('2) Order Form'!$V692,ATS!$U:$U,0),6)</f>
        <v>M</v>
      </c>
      <c r="H692" s="43">
        <f>IFERROR(VLOOKUP(C692,EAN!$K:$O,5,FALSE),0)</f>
        <v>1</v>
      </c>
      <c r="I692" s="59">
        <v>0</v>
      </c>
      <c r="J692" s="60">
        <f>IFERROR(VLOOKUP(V692,ATS!$U:$V,2,FALSE),0)</f>
        <v>12</v>
      </c>
      <c r="K692" s="29">
        <f t="shared" si="388"/>
        <v>12</v>
      </c>
      <c r="L692" s="29">
        <f>IFERROR(VLOOKUP(V692,ATS!$U:$W,3,FALSE),0)</f>
        <v>12</v>
      </c>
      <c r="M692" s="29">
        <f t="shared" si="389"/>
        <v>12</v>
      </c>
      <c r="N692" s="61">
        <v>0</v>
      </c>
      <c r="O692" s="62">
        <f t="shared" si="395"/>
        <v>0</v>
      </c>
      <c r="P692" s="63">
        <f>VLOOKUP($C692,Prices!$A$3:$R$1996,MATCH('2) Order Form'!P$8,Prices!$A$2:$R$2,0),FALSE)</f>
        <v>60</v>
      </c>
      <c r="Q692" s="64">
        <f>VLOOKUP($C692,Prices!$A$3:$R$1996,MATCH('2) Order Form'!Q$8,Prices!$A$2:$R$2,0),FALSE)</f>
        <v>119</v>
      </c>
      <c r="R692" s="65">
        <f t="shared" si="391"/>
        <v>0</v>
      </c>
      <c r="S692" s="66">
        <f t="shared" si="392"/>
        <v>0</v>
      </c>
      <c r="T692" s="64">
        <f t="shared" si="393"/>
        <v>0</v>
      </c>
      <c r="U692" s="97"/>
      <c r="V692" s="28">
        <v>7048652897572</v>
      </c>
      <c r="W692" s="25"/>
      <c r="X692" s="94">
        <f t="shared" si="380"/>
        <v>0</v>
      </c>
      <c r="Y692" s="70">
        <f t="shared" ca="1" si="381"/>
        <v>0</v>
      </c>
      <c r="Z692" s="70">
        <f t="shared" ca="1" si="382"/>
        <v>146</v>
      </c>
      <c r="AA692" s="70">
        <f t="shared" ca="1" si="383"/>
        <v>0</v>
      </c>
      <c r="AB692" s="70">
        <f t="shared" ca="1" si="384"/>
        <v>0</v>
      </c>
      <c r="AC692" s="91" t="str">
        <f t="shared" si="385"/>
        <v>820388Navy Blazer</v>
      </c>
      <c r="AD692" s="91">
        <f t="shared" si="386"/>
        <v>820388</v>
      </c>
      <c r="AE692" s="71" t="str">
        <f>INDEX(ATS!$B:$V,MATCH('2) Order Form'!$V692,ATS!$U:$U,0),7)</f>
        <v>Stock</v>
      </c>
    </row>
    <row r="693" spans="1:31" ht="16.5" customHeight="1">
      <c r="A693" s="5">
        <v>5</v>
      </c>
      <c r="B693" s="5" t="s">
        <v>81</v>
      </c>
      <c r="C693" s="5">
        <f>INDEX(ATS!$B:$V,MATCH('2) Order Form'!$V693,ATS!$U:$U,0),1)</f>
        <v>820388</v>
      </c>
      <c r="D693" s="5" t="str">
        <f>INDEX(ATS!$B:$V,MATCH('2) Order Form'!$V693,ATS!$U:$U,0),2)</f>
        <v>Sweet Hoodie M</v>
      </c>
      <c r="E693" s="16" t="str">
        <f>INDEX(ATS!$B:$V,MATCH('2) Order Form'!$V693,ATS!$U:$U,0),4)</f>
        <v>88000-L</v>
      </c>
      <c r="F693" s="16" t="str">
        <f>INDEX(ATS!$B:$V,MATCH('2) Order Form'!$V693,ATS!$U:$U,0),5)</f>
        <v>Navy Blazer</v>
      </c>
      <c r="G693" s="43" t="str">
        <f>INDEX(ATS!$B:$V,MATCH('2) Order Form'!$V693,ATS!$U:$U,0),6)</f>
        <v>L</v>
      </c>
      <c r="H693" s="43">
        <f>IFERROR(VLOOKUP(C693,EAN!$K:$O,5,FALSE),0)</f>
        <v>1</v>
      </c>
      <c r="I693" s="59">
        <v>0</v>
      </c>
      <c r="J693" s="60">
        <f>IFERROR(VLOOKUP(V693,ATS!$U:$V,2,FALSE),0)</f>
        <v>12</v>
      </c>
      <c r="K693" s="29">
        <f t="shared" si="388"/>
        <v>12</v>
      </c>
      <c r="L693" s="29">
        <f>IFERROR(VLOOKUP(V693,ATS!$U:$W,3,FALSE),0)</f>
        <v>12</v>
      </c>
      <c r="M693" s="29">
        <f t="shared" si="389"/>
        <v>12</v>
      </c>
      <c r="N693" s="61">
        <v>0</v>
      </c>
      <c r="O693" s="62">
        <f t="shared" ref="O693:O712" si="396">IF(N693&lt;&gt;0,N693,$P$5)</f>
        <v>0</v>
      </c>
      <c r="P693" s="63">
        <f>VLOOKUP($C693,Prices!$A$3:$R$1996,MATCH('2) Order Form'!P$8,Prices!$A$2:$R$2,0),FALSE)</f>
        <v>60</v>
      </c>
      <c r="Q693" s="64">
        <f>VLOOKUP($C693,Prices!$A$3:$R$1996,MATCH('2) Order Form'!Q$8,Prices!$A$2:$R$2,0),FALSE)</f>
        <v>119</v>
      </c>
      <c r="R693" s="65">
        <f t="shared" si="391"/>
        <v>0</v>
      </c>
      <c r="S693" s="66">
        <f t="shared" si="392"/>
        <v>0</v>
      </c>
      <c r="T693" s="64">
        <f t="shared" si="393"/>
        <v>0</v>
      </c>
      <c r="U693" s="97"/>
      <c r="V693" s="28">
        <v>7048652897565</v>
      </c>
      <c r="W693" s="25"/>
      <c r="X693" s="94">
        <f t="shared" si="380"/>
        <v>0</v>
      </c>
      <c r="Y693" s="70">
        <f t="shared" ca="1" si="381"/>
        <v>0</v>
      </c>
      <c r="Z693" s="70">
        <f t="shared" ca="1" si="382"/>
        <v>146</v>
      </c>
      <c r="AA693" s="70">
        <f t="shared" ca="1" si="383"/>
        <v>0</v>
      </c>
      <c r="AB693" s="70">
        <f t="shared" ca="1" si="384"/>
        <v>0</v>
      </c>
      <c r="AC693" s="91" t="str">
        <f t="shared" si="385"/>
        <v>820388Navy Blazer</v>
      </c>
      <c r="AD693" s="91">
        <f t="shared" si="386"/>
        <v>820388</v>
      </c>
      <c r="AE693" s="71" t="str">
        <f>INDEX(ATS!$B:$V,MATCH('2) Order Form'!$V693,ATS!$U:$U,0),7)</f>
        <v>Stock</v>
      </c>
    </row>
    <row r="694" spans="1:31" ht="16.5" customHeight="1">
      <c r="A694" s="5">
        <v>5</v>
      </c>
      <c r="B694" s="5" t="s">
        <v>81</v>
      </c>
      <c r="C694" s="5">
        <f>INDEX(ATS!$B:$V,MATCH('2) Order Form'!$V694,ATS!$U:$U,0),1)</f>
        <v>820388</v>
      </c>
      <c r="D694" s="5" t="str">
        <f>INDEX(ATS!$B:$V,MATCH('2) Order Form'!$V694,ATS!$U:$U,0),2)</f>
        <v>Sweet Hoodie M</v>
      </c>
      <c r="E694" s="16" t="str">
        <f>INDEX(ATS!$B:$V,MATCH('2) Order Form'!$V694,ATS!$U:$U,0),4)</f>
        <v>88000-XL</v>
      </c>
      <c r="F694" s="16" t="str">
        <f>INDEX(ATS!$B:$V,MATCH('2) Order Form'!$V694,ATS!$U:$U,0),5)</f>
        <v>Navy Blazer</v>
      </c>
      <c r="G694" s="43" t="str">
        <f>INDEX(ATS!$B:$V,MATCH('2) Order Form'!$V694,ATS!$U:$U,0),6)</f>
        <v>XL</v>
      </c>
      <c r="H694" s="43">
        <f>IFERROR(VLOOKUP(C694,EAN!$K:$O,5,FALSE),0)</f>
        <v>1</v>
      </c>
      <c r="I694" s="59">
        <v>0</v>
      </c>
      <c r="J694" s="60">
        <f>IFERROR(VLOOKUP(V694,ATS!$U:$V,2,FALSE),0)</f>
        <v>8</v>
      </c>
      <c r="K694" s="29">
        <f t="shared" si="388"/>
        <v>8</v>
      </c>
      <c r="L694" s="29">
        <f>IFERROR(VLOOKUP(V694,ATS!$U:$W,3,FALSE),0)</f>
        <v>8</v>
      </c>
      <c r="M694" s="29">
        <f t="shared" si="389"/>
        <v>8</v>
      </c>
      <c r="N694" s="61">
        <v>0</v>
      </c>
      <c r="O694" s="62">
        <f t="shared" si="396"/>
        <v>0</v>
      </c>
      <c r="P694" s="63">
        <f>VLOOKUP($C694,Prices!$A$3:$R$1996,MATCH('2) Order Form'!P$8,Prices!$A$2:$R$2,0),FALSE)</f>
        <v>60</v>
      </c>
      <c r="Q694" s="64">
        <f>VLOOKUP($C694,Prices!$A$3:$R$1996,MATCH('2) Order Form'!Q$8,Prices!$A$2:$R$2,0),FALSE)</f>
        <v>119</v>
      </c>
      <c r="R694" s="65">
        <f t="shared" si="391"/>
        <v>0</v>
      </c>
      <c r="S694" s="66">
        <f t="shared" si="392"/>
        <v>0</v>
      </c>
      <c r="T694" s="64">
        <f t="shared" si="393"/>
        <v>0</v>
      </c>
      <c r="U694" s="97"/>
      <c r="V694" s="28">
        <v>7048652897596</v>
      </c>
      <c r="W694" s="25"/>
      <c r="X694" s="94">
        <f t="shared" si="380"/>
        <v>0</v>
      </c>
      <c r="Y694" s="70">
        <f t="shared" ca="1" si="381"/>
        <v>0</v>
      </c>
      <c r="Z694" s="70">
        <f t="shared" ca="1" si="382"/>
        <v>146</v>
      </c>
      <c r="AA694" s="70">
        <f t="shared" ca="1" si="383"/>
        <v>0</v>
      </c>
      <c r="AB694" s="70">
        <f t="shared" ca="1" si="384"/>
        <v>0</v>
      </c>
      <c r="AC694" s="91" t="str">
        <f t="shared" si="385"/>
        <v>820388Navy Blazer</v>
      </c>
      <c r="AD694" s="91">
        <f t="shared" si="386"/>
        <v>820388</v>
      </c>
      <c r="AE694" s="71" t="str">
        <f>INDEX(ATS!$B:$V,MATCH('2) Order Form'!$V694,ATS!$U:$U,0),7)</f>
        <v>Stock</v>
      </c>
    </row>
    <row r="695" spans="1:31" ht="16.5" customHeight="1">
      <c r="A695" s="5">
        <v>5</v>
      </c>
      <c r="B695" s="5" t="s">
        <v>81</v>
      </c>
      <c r="C695" s="5">
        <f>INDEX(ATS!$B:$V,MATCH('2) Order Form'!$V695,ATS!$U:$U,0),1)</f>
        <v>820388</v>
      </c>
      <c r="D695" s="5" t="str">
        <f>INDEX(ATS!$B:$V,MATCH('2) Order Form'!$V695,ATS!$U:$U,0),2)</f>
        <v>Sweet Hoodie M</v>
      </c>
      <c r="E695" s="16" t="str">
        <f>INDEX(ATS!$B:$V,MATCH('2) Order Form'!$V695,ATS!$U:$U,0),4)</f>
        <v>99901-S</v>
      </c>
      <c r="F695" s="16" t="str">
        <f>INDEX(ATS!$B:$V,MATCH('2) Order Form'!$V695,ATS!$U:$U,0),5)</f>
        <v xml:space="preserve">Black </v>
      </c>
      <c r="G695" s="43" t="str">
        <f>INDEX(ATS!$B:$V,MATCH('2) Order Form'!$V695,ATS!$U:$U,0),6)</f>
        <v>S</v>
      </c>
      <c r="H695" s="43">
        <f>IFERROR(VLOOKUP(C695,EAN!$K:$O,5,FALSE),0)</f>
        <v>1</v>
      </c>
      <c r="I695" s="59">
        <v>0</v>
      </c>
      <c r="J695" s="60">
        <f>IFERROR(VLOOKUP(V695,ATS!$U:$V,2,FALSE),0)</f>
        <v>67</v>
      </c>
      <c r="K695" s="29" t="str">
        <f t="shared" si="388"/>
        <v>50+</v>
      </c>
      <c r="L695" s="29">
        <f>IFERROR(VLOOKUP(V695,ATS!$U:$W,3,FALSE),0)</f>
        <v>67</v>
      </c>
      <c r="M695" s="29" t="str">
        <f t="shared" si="389"/>
        <v>50+</v>
      </c>
      <c r="N695" s="61">
        <v>0</v>
      </c>
      <c r="O695" s="62">
        <f t="shared" si="396"/>
        <v>0</v>
      </c>
      <c r="P695" s="63">
        <f>VLOOKUP($C695,Prices!$A$3:$R$1996,MATCH('2) Order Form'!P$8,Prices!$A$2:$R$2,0),FALSE)</f>
        <v>60</v>
      </c>
      <c r="Q695" s="64">
        <f>VLOOKUP($C695,Prices!$A$3:$R$1996,MATCH('2) Order Form'!Q$8,Prices!$A$2:$R$2,0),FALSE)</f>
        <v>119</v>
      </c>
      <c r="R695" s="65">
        <f t="shared" si="391"/>
        <v>0</v>
      </c>
      <c r="S695" s="66">
        <f t="shared" si="392"/>
        <v>0</v>
      </c>
      <c r="T695" s="64">
        <f t="shared" si="393"/>
        <v>0</v>
      </c>
      <c r="U695" s="97"/>
      <c r="V695" s="28">
        <v>7048652897626</v>
      </c>
      <c r="W695" s="25"/>
      <c r="X695" s="94">
        <f t="shared" si="380"/>
        <v>0</v>
      </c>
      <c r="Y695" s="70">
        <f t="shared" ca="1" si="381"/>
        <v>0</v>
      </c>
      <c r="Z695" s="70">
        <f t="shared" ca="1" si="382"/>
        <v>146</v>
      </c>
      <c r="AA695" s="70">
        <f t="shared" ca="1" si="383"/>
        <v>0</v>
      </c>
      <c r="AB695" s="70">
        <f t="shared" ca="1" si="384"/>
        <v>1</v>
      </c>
      <c r="AC695" s="91" t="str">
        <f t="shared" si="385"/>
        <v xml:space="preserve">820388Black </v>
      </c>
      <c r="AD695" s="91">
        <f t="shared" si="386"/>
        <v>820388</v>
      </c>
      <c r="AE695" s="71" t="str">
        <f>INDEX(ATS!$B:$V,MATCH('2) Order Form'!$V695,ATS!$U:$U,0),7)</f>
        <v>Active</v>
      </c>
    </row>
    <row r="696" spans="1:31" ht="16.5" customHeight="1">
      <c r="A696" s="5">
        <v>5</v>
      </c>
      <c r="B696" s="5" t="s">
        <v>81</v>
      </c>
      <c r="C696" s="5">
        <f>INDEX(ATS!$B:$V,MATCH('2) Order Form'!$V696,ATS!$U:$U,0),1)</f>
        <v>820388</v>
      </c>
      <c r="D696" s="5" t="str">
        <f>INDEX(ATS!$B:$V,MATCH('2) Order Form'!$V696,ATS!$U:$U,0),2)</f>
        <v>Sweet Hoodie M</v>
      </c>
      <c r="E696" s="16" t="str">
        <f>INDEX(ATS!$B:$V,MATCH('2) Order Form'!$V696,ATS!$U:$U,0),4)</f>
        <v>99901-M</v>
      </c>
      <c r="F696" s="16" t="str">
        <f>INDEX(ATS!$B:$V,MATCH('2) Order Form'!$V696,ATS!$U:$U,0),5)</f>
        <v xml:space="preserve">Black </v>
      </c>
      <c r="G696" s="43" t="str">
        <f>INDEX(ATS!$B:$V,MATCH('2) Order Form'!$V696,ATS!$U:$U,0),6)</f>
        <v>M</v>
      </c>
      <c r="H696" s="43">
        <f>IFERROR(VLOOKUP(C696,EAN!$K:$O,5,FALSE),0)</f>
        <v>1</v>
      </c>
      <c r="I696" s="59">
        <v>0</v>
      </c>
      <c r="J696" s="60">
        <f>IFERROR(VLOOKUP(V696,ATS!$U:$V,2,FALSE),0)</f>
        <v>150</v>
      </c>
      <c r="K696" s="29" t="str">
        <f t="shared" si="388"/>
        <v>50+</v>
      </c>
      <c r="L696" s="29">
        <f>IFERROR(VLOOKUP(V696,ATS!$U:$W,3,FALSE),0)</f>
        <v>150</v>
      </c>
      <c r="M696" s="29" t="str">
        <f t="shared" si="389"/>
        <v>50+</v>
      </c>
      <c r="N696" s="61">
        <v>0</v>
      </c>
      <c r="O696" s="62">
        <f t="shared" ref="O696:O697" si="397">IF(N696&lt;&gt;0,N696,$P$5)</f>
        <v>0</v>
      </c>
      <c r="P696" s="63">
        <f>VLOOKUP($C696,Prices!$A$3:$R$1996,MATCH('2) Order Form'!P$8,Prices!$A$2:$R$2,0),FALSE)</f>
        <v>60</v>
      </c>
      <c r="Q696" s="64">
        <f>VLOOKUP($C696,Prices!$A$3:$R$1996,MATCH('2) Order Form'!Q$8,Prices!$A$2:$R$2,0),FALSE)</f>
        <v>119</v>
      </c>
      <c r="R696" s="65">
        <f t="shared" si="391"/>
        <v>0</v>
      </c>
      <c r="S696" s="66">
        <f t="shared" si="392"/>
        <v>0</v>
      </c>
      <c r="T696" s="64">
        <f t="shared" si="393"/>
        <v>0</v>
      </c>
      <c r="U696" s="97"/>
      <c r="V696" s="28">
        <v>7048652897619</v>
      </c>
      <c r="W696" s="25"/>
      <c r="X696" s="94">
        <f t="shared" si="380"/>
        <v>0</v>
      </c>
      <c r="Y696" s="70">
        <f t="shared" ca="1" si="381"/>
        <v>0</v>
      </c>
      <c r="Z696" s="70">
        <f t="shared" ca="1" si="382"/>
        <v>146</v>
      </c>
      <c r="AA696" s="70">
        <f t="shared" ca="1" si="383"/>
        <v>0</v>
      </c>
      <c r="AB696" s="70">
        <f t="shared" ca="1" si="384"/>
        <v>0</v>
      </c>
      <c r="AC696" s="91" t="str">
        <f t="shared" si="385"/>
        <v xml:space="preserve">820388Black </v>
      </c>
      <c r="AD696" s="91">
        <f t="shared" si="386"/>
        <v>820388</v>
      </c>
      <c r="AE696" s="71" t="str">
        <f>INDEX(ATS!$B:$V,MATCH('2) Order Form'!$V696,ATS!$U:$U,0),7)</f>
        <v>Active</v>
      </c>
    </row>
    <row r="697" spans="1:31" ht="16.5" customHeight="1">
      <c r="A697" s="5">
        <v>5</v>
      </c>
      <c r="B697" s="5" t="s">
        <v>81</v>
      </c>
      <c r="C697" s="5">
        <f>INDEX(ATS!$B:$V,MATCH('2) Order Form'!$V697,ATS!$U:$U,0),1)</f>
        <v>820388</v>
      </c>
      <c r="D697" s="5" t="str">
        <f>INDEX(ATS!$B:$V,MATCH('2) Order Form'!$V697,ATS!$U:$U,0),2)</f>
        <v>Sweet Hoodie M</v>
      </c>
      <c r="E697" s="16" t="str">
        <f>INDEX(ATS!$B:$V,MATCH('2) Order Form'!$V697,ATS!$U:$U,0),4)</f>
        <v>99901-L</v>
      </c>
      <c r="F697" s="16" t="str">
        <f>INDEX(ATS!$B:$V,MATCH('2) Order Form'!$V697,ATS!$U:$U,0),5)</f>
        <v xml:space="preserve">Black </v>
      </c>
      <c r="G697" s="43" t="str">
        <f>INDEX(ATS!$B:$V,MATCH('2) Order Form'!$V697,ATS!$U:$U,0),6)</f>
        <v>L</v>
      </c>
      <c r="H697" s="43">
        <f>IFERROR(VLOOKUP(C697,EAN!$K:$O,5,FALSE),0)</f>
        <v>1</v>
      </c>
      <c r="I697" s="59">
        <v>0</v>
      </c>
      <c r="J697" s="60">
        <f>IFERROR(VLOOKUP(V697,ATS!$U:$V,2,FALSE),0)</f>
        <v>114</v>
      </c>
      <c r="K697" s="29" t="str">
        <f t="shared" si="388"/>
        <v>50+</v>
      </c>
      <c r="L697" s="29">
        <f>IFERROR(VLOOKUP(V697,ATS!$U:$W,3,FALSE),0)</f>
        <v>114</v>
      </c>
      <c r="M697" s="29" t="str">
        <f t="shared" si="389"/>
        <v>50+</v>
      </c>
      <c r="N697" s="61">
        <v>0</v>
      </c>
      <c r="O697" s="62">
        <f t="shared" si="397"/>
        <v>0</v>
      </c>
      <c r="P697" s="63">
        <f>VLOOKUP($C697,Prices!$A$3:$R$1996,MATCH('2) Order Form'!P$8,Prices!$A$2:$R$2,0),FALSE)</f>
        <v>60</v>
      </c>
      <c r="Q697" s="64">
        <f>VLOOKUP($C697,Prices!$A$3:$R$1996,MATCH('2) Order Form'!Q$8,Prices!$A$2:$R$2,0),FALSE)</f>
        <v>119</v>
      </c>
      <c r="R697" s="65">
        <f t="shared" si="391"/>
        <v>0</v>
      </c>
      <c r="S697" s="66">
        <f t="shared" si="392"/>
        <v>0</v>
      </c>
      <c r="T697" s="64">
        <f t="shared" si="393"/>
        <v>0</v>
      </c>
      <c r="U697" s="97"/>
      <c r="V697" s="28">
        <v>7048652897602</v>
      </c>
      <c r="W697" s="25"/>
      <c r="X697" s="94">
        <f t="shared" si="380"/>
        <v>0</v>
      </c>
      <c r="Y697" s="70">
        <f t="shared" ca="1" si="381"/>
        <v>0</v>
      </c>
      <c r="Z697" s="70">
        <f t="shared" ca="1" si="382"/>
        <v>146</v>
      </c>
      <c r="AA697" s="70">
        <f t="shared" ca="1" si="383"/>
        <v>0</v>
      </c>
      <c r="AB697" s="70">
        <f t="shared" ca="1" si="384"/>
        <v>0</v>
      </c>
      <c r="AC697" s="91" t="str">
        <f t="shared" si="385"/>
        <v xml:space="preserve">820388Black </v>
      </c>
      <c r="AD697" s="91">
        <f t="shared" si="386"/>
        <v>820388</v>
      </c>
      <c r="AE697" s="71" t="str">
        <f>INDEX(ATS!$B:$V,MATCH('2) Order Form'!$V697,ATS!$U:$U,0),7)</f>
        <v>Active</v>
      </c>
    </row>
    <row r="698" spans="1:31" ht="16.5" customHeight="1">
      <c r="A698" s="5">
        <v>5</v>
      </c>
      <c r="B698" s="5" t="s">
        <v>81</v>
      </c>
      <c r="C698" s="5">
        <f>INDEX(ATS!$B:$V,MATCH('2) Order Form'!$V698,ATS!$U:$U,0),1)</f>
        <v>820388</v>
      </c>
      <c r="D698" s="5" t="str">
        <f>INDEX(ATS!$B:$V,MATCH('2) Order Form'!$V698,ATS!$U:$U,0),2)</f>
        <v>Sweet Hoodie M</v>
      </c>
      <c r="E698" s="16" t="str">
        <f>INDEX(ATS!$B:$V,MATCH('2) Order Form'!$V698,ATS!$U:$U,0),4)</f>
        <v>99901-XL</v>
      </c>
      <c r="F698" s="16" t="str">
        <f>INDEX(ATS!$B:$V,MATCH('2) Order Form'!$V698,ATS!$U:$U,0),5)</f>
        <v xml:space="preserve">Black </v>
      </c>
      <c r="G698" s="43" t="str">
        <f>INDEX(ATS!$B:$V,MATCH('2) Order Form'!$V698,ATS!$U:$U,0),6)</f>
        <v>XL</v>
      </c>
      <c r="H698" s="43">
        <f>IFERROR(VLOOKUP(C698,EAN!$K:$O,5,FALSE),0)</f>
        <v>1</v>
      </c>
      <c r="I698" s="59">
        <v>0</v>
      </c>
      <c r="J698" s="60">
        <f>IFERROR(VLOOKUP(V698,ATS!$U:$V,2,FALSE),0)</f>
        <v>52</v>
      </c>
      <c r="K698" s="29" t="str">
        <f t="shared" si="388"/>
        <v>50+</v>
      </c>
      <c r="L698" s="29">
        <f>IFERROR(VLOOKUP(V698,ATS!$U:$W,3,FALSE),0)</f>
        <v>52</v>
      </c>
      <c r="M698" s="29" t="str">
        <f t="shared" si="389"/>
        <v>50+</v>
      </c>
      <c r="N698" s="61">
        <v>0</v>
      </c>
      <c r="O698" s="62">
        <f>IF(N698&lt;&gt;0,N698,$P$5)</f>
        <v>0</v>
      </c>
      <c r="P698" s="63">
        <f>VLOOKUP($C698,Prices!$A$3:$R$1996,MATCH('2) Order Form'!P$8,Prices!$A$2:$R$2,0),FALSE)</f>
        <v>60</v>
      </c>
      <c r="Q698" s="64">
        <f>VLOOKUP($C698,Prices!$A$3:$R$1996,MATCH('2) Order Form'!Q$8,Prices!$A$2:$R$2,0),FALSE)</f>
        <v>119</v>
      </c>
      <c r="R698" s="65">
        <f t="shared" si="391"/>
        <v>0</v>
      </c>
      <c r="S698" s="66">
        <f t="shared" si="392"/>
        <v>0</v>
      </c>
      <c r="T698" s="64">
        <f t="shared" si="393"/>
        <v>0</v>
      </c>
      <c r="U698" s="97"/>
      <c r="V698" s="28">
        <v>7048652897633</v>
      </c>
      <c r="W698" s="25"/>
      <c r="X698" s="94">
        <f t="shared" si="380"/>
        <v>0</v>
      </c>
      <c r="Y698" s="70">
        <f t="shared" ca="1" si="381"/>
        <v>0</v>
      </c>
      <c r="Z698" s="70">
        <f t="shared" ca="1" si="382"/>
        <v>146</v>
      </c>
      <c r="AA698" s="70">
        <f t="shared" ca="1" si="383"/>
        <v>0</v>
      </c>
      <c r="AB698" s="70">
        <f t="shared" ca="1" si="384"/>
        <v>0</v>
      </c>
      <c r="AC698" s="91" t="str">
        <f t="shared" si="385"/>
        <v xml:space="preserve">820388Black </v>
      </c>
      <c r="AD698" s="91">
        <f t="shared" si="386"/>
        <v>820388</v>
      </c>
      <c r="AE698" s="71" t="str">
        <f>INDEX(ATS!$B:$V,MATCH('2) Order Form'!$V698,ATS!$U:$U,0),7)</f>
        <v>Active</v>
      </c>
    </row>
    <row r="699" spans="1:31" ht="16.5" customHeight="1">
      <c r="A699" s="5">
        <v>5</v>
      </c>
      <c r="B699" s="5" t="s">
        <v>81</v>
      </c>
      <c r="C699" s="5">
        <f>INDEX(ATS!$B:$V,MATCH('2) Order Form'!$V699,ATS!$U:$U,0),1)</f>
        <v>820389</v>
      </c>
      <c r="D699" s="5" t="str">
        <f>INDEX(ATS!$B:$V,MATCH('2) Order Form'!$V699,ATS!$U:$U,0),2)</f>
        <v>Sweet Crew M</v>
      </c>
      <c r="E699" s="16" t="str">
        <f>INDEX(ATS!$B:$V,MATCH('2) Order Form'!$V699,ATS!$U:$U,0),4)</f>
        <v>99901-S</v>
      </c>
      <c r="F699" s="16" t="str">
        <f>INDEX(ATS!$B:$V,MATCH('2) Order Form'!$V699,ATS!$U:$U,0),5)</f>
        <v xml:space="preserve">Black </v>
      </c>
      <c r="G699" s="43" t="str">
        <f>INDEX(ATS!$B:$V,MATCH('2) Order Form'!$V699,ATS!$U:$U,0),6)</f>
        <v>S</v>
      </c>
      <c r="H699" s="43">
        <f>IFERROR(VLOOKUP(C699,EAN!$K:$O,5,FALSE),0)</f>
        <v>1</v>
      </c>
      <c r="I699" s="59">
        <v>0</v>
      </c>
      <c r="J699" s="60">
        <f>IFERROR(VLOOKUP(V699,ATS!$U:$V,2,FALSE),0)</f>
        <v>44</v>
      </c>
      <c r="K699" s="29">
        <f t="shared" si="388"/>
        <v>44</v>
      </c>
      <c r="L699" s="29">
        <f>IFERROR(VLOOKUP(V699,ATS!$U:$W,3,FALSE),0)</f>
        <v>44</v>
      </c>
      <c r="M699" s="29">
        <f t="shared" si="389"/>
        <v>44</v>
      </c>
      <c r="N699" s="61">
        <v>0</v>
      </c>
      <c r="O699" s="62">
        <f t="shared" ref="O699" si="398">IF(N699&lt;&gt;0,N699,$P$5)</f>
        <v>0</v>
      </c>
      <c r="P699" s="63">
        <f>VLOOKUP($C699,Prices!$A$3:$R$1996,MATCH('2) Order Form'!P$8,Prices!$A$2:$R$2,0),FALSE)</f>
        <v>40</v>
      </c>
      <c r="Q699" s="64">
        <f>VLOOKUP($C699,Prices!$A$3:$R$1996,MATCH('2) Order Form'!Q$8,Prices!$A$2:$R$2,0),FALSE)</f>
        <v>79</v>
      </c>
      <c r="R699" s="65">
        <f t="shared" si="391"/>
        <v>0</v>
      </c>
      <c r="S699" s="66">
        <f t="shared" si="392"/>
        <v>0</v>
      </c>
      <c r="T699" s="64">
        <f t="shared" si="393"/>
        <v>0</v>
      </c>
      <c r="U699" s="97"/>
      <c r="V699" s="28">
        <v>7048652897503</v>
      </c>
      <c r="W699" s="25"/>
      <c r="X699" s="94">
        <f t="shared" si="380"/>
        <v>0</v>
      </c>
      <c r="Y699" s="70">
        <f t="shared" ca="1" si="381"/>
        <v>0</v>
      </c>
      <c r="Z699" s="70">
        <f t="shared" ca="1" si="382"/>
        <v>147</v>
      </c>
      <c r="AA699" s="70">
        <f t="shared" ca="1" si="383"/>
        <v>1</v>
      </c>
      <c r="AB699" s="70">
        <f t="shared" ca="1" si="384"/>
        <v>0</v>
      </c>
      <c r="AC699" s="91" t="str">
        <f t="shared" si="385"/>
        <v xml:space="preserve">820389Black </v>
      </c>
      <c r="AD699" s="91">
        <f t="shared" si="386"/>
        <v>820389</v>
      </c>
      <c r="AE699" s="71" t="str">
        <f>INDEX(ATS!$B:$V,MATCH('2) Order Form'!$V699,ATS!$U:$U,0),7)</f>
        <v>Active</v>
      </c>
    </row>
    <row r="700" spans="1:31" ht="16.5" customHeight="1">
      <c r="A700" s="5">
        <v>5</v>
      </c>
      <c r="B700" s="5" t="s">
        <v>81</v>
      </c>
      <c r="C700" s="5">
        <f>INDEX(ATS!$B:$V,MATCH('2) Order Form'!$V700,ATS!$U:$U,0),1)</f>
        <v>820389</v>
      </c>
      <c r="D700" s="5" t="str">
        <f>INDEX(ATS!$B:$V,MATCH('2) Order Form'!$V700,ATS!$U:$U,0),2)</f>
        <v>Sweet Crew M</v>
      </c>
      <c r="E700" s="16" t="str">
        <f>INDEX(ATS!$B:$V,MATCH('2) Order Form'!$V700,ATS!$U:$U,0),4)</f>
        <v>99901-M</v>
      </c>
      <c r="F700" s="16" t="str">
        <f>INDEX(ATS!$B:$V,MATCH('2) Order Form'!$V700,ATS!$U:$U,0),5)</f>
        <v xml:space="preserve">Black </v>
      </c>
      <c r="G700" s="43" t="str">
        <f>INDEX(ATS!$B:$V,MATCH('2) Order Form'!$V700,ATS!$U:$U,0),6)</f>
        <v>M</v>
      </c>
      <c r="H700" s="43">
        <f>IFERROR(VLOOKUP(C700,EAN!$K:$O,5,FALSE),0)</f>
        <v>1</v>
      </c>
      <c r="I700" s="59">
        <v>0</v>
      </c>
      <c r="J700" s="60">
        <f>IFERROR(VLOOKUP(V700,ATS!$U:$V,2,FALSE),0)</f>
        <v>77</v>
      </c>
      <c r="K700" s="29" t="str">
        <f t="shared" si="388"/>
        <v>50+</v>
      </c>
      <c r="L700" s="29">
        <f>IFERROR(VLOOKUP(V700,ATS!$U:$W,3,FALSE),0)</f>
        <v>77</v>
      </c>
      <c r="M700" s="29" t="str">
        <f t="shared" si="389"/>
        <v>50+</v>
      </c>
      <c r="N700" s="61">
        <v>0</v>
      </c>
      <c r="O700" s="62">
        <f>IF(N700&lt;&gt;0,N700,$P$5)</f>
        <v>0</v>
      </c>
      <c r="P700" s="63">
        <f>VLOOKUP($C700,Prices!$A$3:$R$1996,MATCH('2) Order Form'!P$8,Prices!$A$2:$R$2,0),FALSE)</f>
        <v>40</v>
      </c>
      <c r="Q700" s="64">
        <f>VLOOKUP($C700,Prices!$A$3:$R$1996,MATCH('2) Order Form'!Q$8,Prices!$A$2:$R$2,0),FALSE)</f>
        <v>79</v>
      </c>
      <c r="R700" s="65">
        <f t="shared" si="391"/>
        <v>0</v>
      </c>
      <c r="S700" s="66">
        <f t="shared" si="392"/>
        <v>0</v>
      </c>
      <c r="T700" s="64">
        <f t="shared" si="393"/>
        <v>0</v>
      </c>
      <c r="U700" s="97"/>
      <c r="V700" s="28">
        <v>7048652897497</v>
      </c>
      <c r="W700" s="25"/>
      <c r="X700" s="94">
        <f t="shared" si="380"/>
        <v>0</v>
      </c>
      <c r="Y700" s="70">
        <f t="shared" ca="1" si="381"/>
        <v>0</v>
      </c>
      <c r="Z700" s="70">
        <f t="shared" ca="1" si="382"/>
        <v>147</v>
      </c>
      <c r="AA700" s="70">
        <f t="shared" ca="1" si="383"/>
        <v>0</v>
      </c>
      <c r="AB700" s="70">
        <f t="shared" ca="1" si="384"/>
        <v>0</v>
      </c>
      <c r="AC700" s="91" t="str">
        <f t="shared" si="385"/>
        <v xml:space="preserve">820389Black </v>
      </c>
      <c r="AD700" s="91">
        <f t="shared" si="386"/>
        <v>820389</v>
      </c>
      <c r="AE700" s="71" t="str">
        <f>INDEX(ATS!$B:$V,MATCH('2) Order Form'!$V700,ATS!$U:$U,0),7)</f>
        <v>Active</v>
      </c>
    </row>
    <row r="701" spans="1:31" ht="16.5" customHeight="1">
      <c r="A701" s="5">
        <v>5</v>
      </c>
      <c r="B701" s="5" t="s">
        <v>81</v>
      </c>
      <c r="C701" s="5">
        <f>INDEX(ATS!$B:$V,MATCH('2) Order Form'!$V701,ATS!$U:$U,0),1)</f>
        <v>820389</v>
      </c>
      <c r="D701" s="5" t="str">
        <f>INDEX(ATS!$B:$V,MATCH('2) Order Form'!$V701,ATS!$U:$U,0),2)</f>
        <v>Sweet Crew M</v>
      </c>
      <c r="E701" s="16" t="str">
        <f>INDEX(ATS!$B:$V,MATCH('2) Order Form'!$V701,ATS!$U:$U,0),4)</f>
        <v>99901-L</v>
      </c>
      <c r="F701" s="16" t="str">
        <f>INDEX(ATS!$B:$V,MATCH('2) Order Form'!$V701,ATS!$U:$U,0),5)</f>
        <v xml:space="preserve">Black </v>
      </c>
      <c r="G701" s="43" t="str">
        <f>INDEX(ATS!$B:$V,MATCH('2) Order Form'!$V701,ATS!$U:$U,0),6)</f>
        <v>L</v>
      </c>
      <c r="H701" s="43">
        <f>IFERROR(VLOOKUP(C701,EAN!$K:$O,5,FALSE),0)</f>
        <v>1</v>
      </c>
      <c r="I701" s="59">
        <v>0</v>
      </c>
      <c r="J701" s="60">
        <f>IFERROR(VLOOKUP(V701,ATS!$U:$V,2,FALSE),0)</f>
        <v>79</v>
      </c>
      <c r="K701" s="29" t="str">
        <f t="shared" si="388"/>
        <v>50+</v>
      </c>
      <c r="L701" s="29">
        <f>IFERROR(VLOOKUP(V701,ATS!$U:$W,3,FALSE),0)</f>
        <v>79</v>
      </c>
      <c r="M701" s="29" t="str">
        <f t="shared" si="389"/>
        <v>50+</v>
      </c>
      <c r="N701" s="61">
        <v>0</v>
      </c>
      <c r="O701" s="62">
        <f>IF(N701&lt;&gt;0,N701,$P$5)</f>
        <v>0</v>
      </c>
      <c r="P701" s="63">
        <f>VLOOKUP($C701,Prices!$A$3:$R$1996,MATCH('2) Order Form'!P$8,Prices!$A$2:$R$2,0),FALSE)</f>
        <v>40</v>
      </c>
      <c r="Q701" s="64">
        <f>VLOOKUP($C701,Prices!$A$3:$R$1996,MATCH('2) Order Form'!Q$8,Prices!$A$2:$R$2,0),FALSE)</f>
        <v>79</v>
      </c>
      <c r="R701" s="65">
        <f t="shared" si="391"/>
        <v>0</v>
      </c>
      <c r="S701" s="66">
        <f t="shared" si="392"/>
        <v>0</v>
      </c>
      <c r="T701" s="64">
        <f t="shared" si="393"/>
        <v>0</v>
      </c>
      <c r="U701" s="97"/>
      <c r="V701" s="28">
        <v>7048652897480</v>
      </c>
      <c r="W701" s="25"/>
      <c r="X701" s="94">
        <f t="shared" si="380"/>
        <v>0</v>
      </c>
      <c r="Y701" s="70">
        <f t="shared" ca="1" si="381"/>
        <v>0</v>
      </c>
      <c r="Z701" s="70">
        <f t="shared" ca="1" si="382"/>
        <v>147</v>
      </c>
      <c r="AA701" s="70">
        <f t="shared" ca="1" si="383"/>
        <v>0</v>
      </c>
      <c r="AB701" s="70">
        <f t="shared" ca="1" si="384"/>
        <v>0</v>
      </c>
      <c r="AC701" s="91" t="str">
        <f t="shared" si="385"/>
        <v xml:space="preserve">820389Black </v>
      </c>
      <c r="AD701" s="91">
        <f t="shared" si="386"/>
        <v>820389</v>
      </c>
      <c r="AE701" s="71" t="str">
        <f>INDEX(ATS!$B:$V,MATCH('2) Order Form'!$V701,ATS!$U:$U,0),7)</f>
        <v>Active</v>
      </c>
    </row>
    <row r="702" spans="1:31" ht="16.5" customHeight="1">
      <c r="A702" s="5">
        <v>5</v>
      </c>
      <c r="B702" s="5" t="s">
        <v>81</v>
      </c>
      <c r="C702" s="5">
        <f>INDEX(ATS!$B:$V,MATCH('2) Order Form'!$V702,ATS!$U:$U,0),1)</f>
        <v>820389</v>
      </c>
      <c r="D702" s="5" t="str">
        <f>INDEX(ATS!$B:$V,MATCH('2) Order Form'!$V702,ATS!$U:$U,0),2)</f>
        <v>Sweet Crew M</v>
      </c>
      <c r="E702" s="16" t="str">
        <f>INDEX(ATS!$B:$V,MATCH('2) Order Form'!$V702,ATS!$U:$U,0),4)</f>
        <v>99901-XL</v>
      </c>
      <c r="F702" s="16" t="str">
        <f>INDEX(ATS!$B:$V,MATCH('2) Order Form'!$V702,ATS!$U:$U,0),5)</f>
        <v xml:space="preserve">Black </v>
      </c>
      <c r="G702" s="43" t="str">
        <f>INDEX(ATS!$B:$V,MATCH('2) Order Form'!$V702,ATS!$U:$U,0),6)</f>
        <v>XL</v>
      </c>
      <c r="H702" s="43">
        <f>IFERROR(VLOOKUP(C702,EAN!$K:$O,5,FALSE),0)</f>
        <v>1</v>
      </c>
      <c r="I702" s="59">
        <v>0</v>
      </c>
      <c r="J702" s="60">
        <f>IFERROR(VLOOKUP(V702,ATS!$U:$V,2,FALSE),0)</f>
        <v>31</v>
      </c>
      <c r="K702" s="29">
        <f t="shared" si="388"/>
        <v>31</v>
      </c>
      <c r="L702" s="29">
        <f>IFERROR(VLOOKUP(V702,ATS!$U:$W,3,FALSE),0)</f>
        <v>31</v>
      </c>
      <c r="M702" s="29">
        <f t="shared" si="389"/>
        <v>31</v>
      </c>
      <c r="N702" s="61">
        <v>0</v>
      </c>
      <c r="O702" s="62">
        <f t="shared" ref="O702" si="399">IF(N702&lt;&gt;0,N702,$P$5)</f>
        <v>0</v>
      </c>
      <c r="P702" s="63">
        <f>VLOOKUP($C702,Prices!$A$3:$R$1996,MATCH('2) Order Form'!P$8,Prices!$A$2:$R$2,0),FALSE)</f>
        <v>40</v>
      </c>
      <c r="Q702" s="64">
        <f>VLOOKUP($C702,Prices!$A$3:$R$1996,MATCH('2) Order Form'!Q$8,Prices!$A$2:$R$2,0),FALSE)</f>
        <v>79</v>
      </c>
      <c r="R702" s="65">
        <f t="shared" si="391"/>
        <v>0</v>
      </c>
      <c r="S702" s="66">
        <f t="shared" si="392"/>
        <v>0</v>
      </c>
      <c r="T702" s="64">
        <f t="shared" si="393"/>
        <v>0</v>
      </c>
      <c r="U702" s="97"/>
      <c r="V702" s="28">
        <v>7048652897510</v>
      </c>
      <c r="W702" s="25"/>
      <c r="X702" s="94">
        <f t="shared" si="380"/>
        <v>0</v>
      </c>
      <c r="Y702" s="70">
        <f t="shared" ca="1" si="381"/>
        <v>0</v>
      </c>
      <c r="Z702" s="70">
        <f t="shared" ca="1" si="382"/>
        <v>147</v>
      </c>
      <c r="AA702" s="70">
        <f t="shared" ca="1" si="383"/>
        <v>0</v>
      </c>
      <c r="AB702" s="70">
        <f t="shared" ca="1" si="384"/>
        <v>0</v>
      </c>
      <c r="AC702" s="91" t="str">
        <f t="shared" si="385"/>
        <v xml:space="preserve">820389Black </v>
      </c>
      <c r="AD702" s="91">
        <f t="shared" si="386"/>
        <v>820389</v>
      </c>
      <c r="AE702" s="71" t="str">
        <f>INDEX(ATS!$B:$V,MATCH('2) Order Form'!$V702,ATS!$U:$U,0),7)</f>
        <v>Active</v>
      </c>
    </row>
    <row r="703" spans="1:31" ht="16.5" customHeight="1">
      <c r="A703" s="5">
        <v>5</v>
      </c>
      <c r="B703" s="5" t="s">
        <v>81</v>
      </c>
      <c r="C703" s="5">
        <f>INDEX(ATS!$B:$V,MATCH('2) Order Form'!$V703,ATS!$U:$U,0),1)</f>
        <v>820468</v>
      </c>
      <c r="D703" s="5" t="str">
        <f>INDEX(ATS!$B:$V,MATCH('2) Order Form'!$V703,ATS!$U:$U,0),2)</f>
        <v>Sweet LS M</v>
      </c>
      <c r="E703" s="16" t="str">
        <f>INDEX(ATS!$B:$V,MATCH('2) Order Form'!$V703,ATS!$U:$U,0),4)</f>
        <v>10001-S</v>
      </c>
      <c r="F703" s="16" t="str">
        <f>INDEX(ATS!$B:$V,MATCH('2) Order Form'!$V703,ATS!$U:$U,0),5)</f>
        <v>Bright White</v>
      </c>
      <c r="G703" s="43" t="str">
        <f>INDEX(ATS!$B:$V,MATCH('2) Order Form'!$V703,ATS!$U:$U,0),6)</f>
        <v>S</v>
      </c>
      <c r="H703" s="43">
        <f>IFERROR(VLOOKUP(C703,EAN!$K:$O,5,FALSE),0)</f>
        <v>1</v>
      </c>
      <c r="I703" s="59">
        <v>0</v>
      </c>
      <c r="J703" s="60">
        <f>IFERROR(VLOOKUP(V703,ATS!$U:$V,2,FALSE),0)</f>
        <v>56</v>
      </c>
      <c r="K703" s="29" t="str">
        <f t="shared" si="388"/>
        <v>50+</v>
      </c>
      <c r="L703" s="29">
        <f>IFERROR(VLOOKUP(V703,ATS!$U:$W,3,FALSE),0)</f>
        <v>56</v>
      </c>
      <c r="M703" s="29" t="str">
        <f t="shared" si="389"/>
        <v>50+</v>
      </c>
      <c r="N703" s="61">
        <v>0</v>
      </c>
      <c r="O703" s="62">
        <f t="shared" ref="O703:O711" si="400">IF(N703&lt;&gt;0,N703,$P$5)</f>
        <v>0</v>
      </c>
      <c r="P703" s="63">
        <f>VLOOKUP($C703,Prices!$A$3:$R$1996,MATCH('2) Order Form'!P$8,Prices!$A$2:$R$2,0),FALSE)</f>
        <v>24.5</v>
      </c>
      <c r="Q703" s="64">
        <f>VLOOKUP($C703,Prices!$A$3:$R$1996,MATCH('2) Order Form'!Q$8,Prices!$A$2:$R$2,0),FALSE)</f>
        <v>49</v>
      </c>
      <c r="R703" s="65">
        <f t="shared" si="391"/>
        <v>0</v>
      </c>
      <c r="S703" s="66">
        <f t="shared" si="392"/>
        <v>0</v>
      </c>
      <c r="T703" s="64">
        <f t="shared" si="393"/>
        <v>0</v>
      </c>
      <c r="U703" s="97"/>
      <c r="V703" s="28">
        <v>7048652963055</v>
      </c>
      <c r="W703" s="104"/>
      <c r="X703" s="94">
        <f t="shared" si="380"/>
        <v>0</v>
      </c>
      <c r="Y703" s="70">
        <f t="shared" ca="1" si="381"/>
        <v>0</v>
      </c>
      <c r="Z703" s="70">
        <f t="shared" ca="1" si="382"/>
        <v>148</v>
      </c>
      <c r="AA703" s="70">
        <f t="shared" ca="1" si="383"/>
        <v>1</v>
      </c>
      <c r="AB703" s="70">
        <f t="shared" ca="1" si="384"/>
        <v>1</v>
      </c>
      <c r="AC703" s="91" t="str">
        <f t="shared" si="385"/>
        <v>820468Bright White</v>
      </c>
      <c r="AD703" s="91">
        <f t="shared" si="386"/>
        <v>820468</v>
      </c>
      <c r="AE703" s="71" t="str">
        <f>INDEX(ATS!$B:$V,MATCH('2) Order Form'!$V703,ATS!$U:$U,0),7)</f>
        <v>Active</v>
      </c>
    </row>
    <row r="704" spans="1:31" ht="16.5" customHeight="1">
      <c r="A704" s="5">
        <v>5</v>
      </c>
      <c r="B704" s="5" t="s">
        <v>81</v>
      </c>
      <c r="C704" s="5">
        <f>INDEX(ATS!$B:$V,MATCH('2) Order Form'!$V704,ATS!$U:$U,0),1)</f>
        <v>820468</v>
      </c>
      <c r="D704" s="5" t="str">
        <f>INDEX(ATS!$B:$V,MATCH('2) Order Form'!$V704,ATS!$U:$U,0),2)</f>
        <v>Sweet LS M</v>
      </c>
      <c r="E704" s="16" t="str">
        <f>INDEX(ATS!$B:$V,MATCH('2) Order Form'!$V704,ATS!$U:$U,0),4)</f>
        <v>10001-M</v>
      </c>
      <c r="F704" s="16" t="str">
        <f>INDEX(ATS!$B:$V,MATCH('2) Order Form'!$V704,ATS!$U:$U,0),5)</f>
        <v>Bright White</v>
      </c>
      <c r="G704" s="43" t="str">
        <f>INDEX(ATS!$B:$V,MATCH('2) Order Form'!$V704,ATS!$U:$U,0),6)</f>
        <v>M</v>
      </c>
      <c r="H704" s="43">
        <f>IFERROR(VLOOKUP(C704,EAN!$K:$O,5,FALSE),0)</f>
        <v>1</v>
      </c>
      <c r="I704" s="59">
        <v>0</v>
      </c>
      <c r="J704" s="60">
        <f>IFERROR(VLOOKUP(V704,ATS!$U:$V,2,FALSE),0)</f>
        <v>122</v>
      </c>
      <c r="K704" s="29" t="str">
        <f t="shared" si="388"/>
        <v>50+</v>
      </c>
      <c r="L704" s="29">
        <f>IFERROR(VLOOKUP(V704,ATS!$U:$W,3,FALSE),0)</f>
        <v>122</v>
      </c>
      <c r="M704" s="29" t="str">
        <f t="shared" si="389"/>
        <v>50+</v>
      </c>
      <c r="N704" s="61">
        <v>0</v>
      </c>
      <c r="O704" s="62">
        <f t="shared" si="400"/>
        <v>0</v>
      </c>
      <c r="P704" s="63">
        <f>VLOOKUP($C704,Prices!$A$3:$R$1996,MATCH('2) Order Form'!P$8,Prices!$A$2:$R$2,0),FALSE)</f>
        <v>24.5</v>
      </c>
      <c r="Q704" s="64">
        <f>VLOOKUP($C704,Prices!$A$3:$R$1996,MATCH('2) Order Form'!Q$8,Prices!$A$2:$R$2,0),FALSE)</f>
        <v>49</v>
      </c>
      <c r="R704" s="65">
        <f t="shared" si="391"/>
        <v>0</v>
      </c>
      <c r="S704" s="66">
        <f t="shared" si="392"/>
        <v>0</v>
      </c>
      <c r="T704" s="64">
        <f t="shared" si="393"/>
        <v>0</v>
      </c>
      <c r="U704" s="97"/>
      <c r="V704" s="28">
        <v>7048652963048</v>
      </c>
      <c r="W704" s="104"/>
      <c r="X704" s="94">
        <f t="shared" si="380"/>
        <v>0</v>
      </c>
      <c r="Y704" s="70">
        <f t="shared" ca="1" si="381"/>
        <v>0</v>
      </c>
      <c r="Z704" s="70">
        <f t="shared" ca="1" si="382"/>
        <v>148</v>
      </c>
      <c r="AA704" s="70">
        <f t="shared" ca="1" si="383"/>
        <v>0</v>
      </c>
      <c r="AB704" s="70">
        <f t="shared" ca="1" si="384"/>
        <v>0</v>
      </c>
      <c r="AC704" s="91" t="str">
        <f t="shared" si="385"/>
        <v>820468Bright White</v>
      </c>
      <c r="AD704" s="91">
        <f t="shared" si="386"/>
        <v>820468</v>
      </c>
      <c r="AE704" s="71" t="str">
        <f>INDEX(ATS!$B:$V,MATCH('2) Order Form'!$V704,ATS!$U:$U,0),7)</f>
        <v>Active</v>
      </c>
    </row>
    <row r="705" spans="1:31" ht="16.5" customHeight="1">
      <c r="A705" s="5">
        <v>5</v>
      </c>
      <c r="B705" s="5" t="s">
        <v>81</v>
      </c>
      <c r="C705" s="5">
        <f>INDEX(ATS!$B:$V,MATCH('2) Order Form'!$V705,ATS!$U:$U,0),1)</f>
        <v>820468</v>
      </c>
      <c r="D705" s="5" t="str">
        <f>INDEX(ATS!$B:$V,MATCH('2) Order Form'!$V705,ATS!$U:$U,0),2)</f>
        <v>Sweet LS M</v>
      </c>
      <c r="E705" s="16" t="str">
        <f>INDEX(ATS!$B:$V,MATCH('2) Order Form'!$V705,ATS!$U:$U,0),4)</f>
        <v>10001-L</v>
      </c>
      <c r="F705" s="16" t="str">
        <f>INDEX(ATS!$B:$V,MATCH('2) Order Form'!$V705,ATS!$U:$U,0),5)</f>
        <v>Bright White</v>
      </c>
      <c r="G705" s="43" t="str">
        <f>INDEX(ATS!$B:$V,MATCH('2) Order Form'!$V705,ATS!$U:$U,0),6)</f>
        <v>L</v>
      </c>
      <c r="H705" s="43">
        <f>IFERROR(VLOOKUP(C705,EAN!$K:$O,5,FALSE),0)</f>
        <v>1</v>
      </c>
      <c r="I705" s="59">
        <v>0</v>
      </c>
      <c r="J705" s="60">
        <f>IFERROR(VLOOKUP(V705,ATS!$U:$V,2,FALSE),0)</f>
        <v>119</v>
      </c>
      <c r="K705" s="29" t="str">
        <f t="shared" si="388"/>
        <v>50+</v>
      </c>
      <c r="L705" s="29">
        <f>IFERROR(VLOOKUP(V705,ATS!$U:$W,3,FALSE),0)</f>
        <v>119</v>
      </c>
      <c r="M705" s="29" t="str">
        <f t="shared" si="389"/>
        <v>50+</v>
      </c>
      <c r="N705" s="61">
        <v>0</v>
      </c>
      <c r="O705" s="62">
        <f t="shared" si="400"/>
        <v>0</v>
      </c>
      <c r="P705" s="63">
        <f>VLOOKUP($C705,Prices!$A$3:$R$1996,MATCH('2) Order Form'!P$8,Prices!$A$2:$R$2,0),FALSE)</f>
        <v>24.5</v>
      </c>
      <c r="Q705" s="64">
        <f>VLOOKUP($C705,Prices!$A$3:$R$1996,MATCH('2) Order Form'!Q$8,Prices!$A$2:$R$2,0),FALSE)</f>
        <v>49</v>
      </c>
      <c r="R705" s="65">
        <f t="shared" si="391"/>
        <v>0</v>
      </c>
      <c r="S705" s="66">
        <f t="shared" si="392"/>
        <v>0</v>
      </c>
      <c r="T705" s="64">
        <f t="shared" si="393"/>
        <v>0</v>
      </c>
      <c r="U705" s="97"/>
      <c r="V705" s="28">
        <v>7048652963031</v>
      </c>
      <c r="W705" s="104"/>
      <c r="X705" s="94">
        <f t="shared" si="380"/>
        <v>0</v>
      </c>
      <c r="Y705" s="70">
        <f t="shared" ca="1" si="381"/>
        <v>0</v>
      </c>
      <c r="Z705" s="70">
        <f t="shared" ca="1" si="382"/>
        <v>148</v>
      </c>
      <c r="AA705" s="70">
        <f t="shared" ca="1" si="383"/>
        <v>0</v>
      </c>
      <c r="AB705" s="70">
        <f t="shared" ca="1" si="384"/>
        <v>0</v>
      </c>
      <c r="AC705" s="91" t="str">
        <f t="shared" si="385"/>
        <v>820468Bright White</v>
      </c>
      <c r="AD705" s="91">
        <f t="shared" si="386"/>
        <v>820468</v>
      </c>
      <c r="AE705" s="71" t="str">
        <f>INDEX(ATS!$B:$V,MATCH('2) Order Form'!$V705,ATS!$U:$U,0),7)</f>
        <v>Active</v>
      </c>
    </row>
    <row r="706" spans="1:31" ht="16.5" customHeight="1">
      <c r="A706" s="5">
        <v>5</v>
      </c>
      <c r="B706" s="5" t="s">
        <v>81</v>
      </c>
      <c r="C706" s="5">
        <f>INDEX(ATS!$B:$V,MATCH('2) Order Form'!$V706,ATS!$U:$U,0),1)</f>
        <v>820468</v>
      </c>
      <c r="D706" s="5" t="str">
        <f>INDEX(ATS!$B:$V,MATCH('2) Order Form'!$V706,ATS!$U:$U,0),2)</f>
        <v>Sweet LS M</v>
      </c>
      <c r="E706" s="16" t="str">
        <f>INDEX(ATS!$B:$V,MATCH('2) Order Form'!$V706,ATS!$U:$U,0),4)</f>
        <v>10001-XL</v>
      </c>
      <c r="F706" s="16" t="str">
        <f>INDEX(ATS!$B:$V,MATCH('2) Order Form'!$V706,ATS!$U:$U,0),5)</f>
        <v>Bright White</v>
      </c>
      <c r="G706" s="43" t="str">
        <f>INDEX(ATS!$B:$V,MATCH('2) Order Form'!$V706,ATS!$U:$U,0),6)</f>
        <v>XL</v>
      </c>
      <c r="H706" s="43">
        <f>IFERROR(VLOOKUP(C706,EAN!$K:$O,5,FALSE),0)</f>
        <v>1</v>
      </c>
      <c r="I706" s="59">
        <v>0</v>
      </c>
      <c r="J706" s="60">
        <f>IFERROR(VLOOKUP(V706,ATS!$U:$V,2,FALSE),0)</f>
        <v>55</v>
      </c>
      <c r="K706" s="29" t="str">
        <f t="shared" si="388"/>
        <v>50+</v>
      </c>
      <c r="L706" s="29">
        <f>IFERROR(VLOOKUP(V706,ATS!$U:$W,3,FALSE),0)</f>
        <v>55</v>
      </c>
      <c r="M706" s="29" t="str">
        <f t="shared" si="389"/>
        <v>50+</v>
      </c>
      <c r="N706" s="61">
        <v>0</v>
      </c>
      <c r="O706" s="62">
        <f t="shared" si="400"/>
        <v>0</v>
      </c>
      <c r="P706" s="63">
        <f>VLOOKUP($C706,Prices!$A$3:$R$1996,MATCH('2) Order Form'!P$8,Prices!$A$2:$R$2,0),FALSE)</f>
        <v>24.5</v>
      </c>
      <c r="Q706" s="64">
        <f>VLOOKUP($C706,Prices!$A$3:$R$1996,MATCH('2) Order Form'!Q$8,Prices!$A$2:$R$2,0),FALSE)</f>
        <v>49</v>
      </c>
      <c r="R706" s="65">
        <f t="shared" si="391"/>
        <v>0</v>
      </c>
      <c r="S706" s="66">
        <f t="shared" si="392"/>
        <v>0</v>
      </c>
      <c r="T706" s="64">
        <f t="shared" si="393"/>
        <v>0</v>
      </c>
      <c r="U706" s="97"/>
      <c r="V706" s="28">
        <v>7048652963062</v>
      </c>
      <c r="W706" s="104"/>
      <c r="X706" s="94">
        <f t="shared" si="380"/>
        <v>0</v>
      </c>
      <c r="Y706" s="70">
        <f t="shared" ca="1" si="381"/>
        <v>0</v>
      </c>
      <c r="Z706" s="70">
        <f t="shared" ca="1" si="382"/>
        <v>148</v>
      </c>
      <c r="AA706" s="70">
        <f t="shared" ca="1" si="383"/>
        <v>0</v>
      </c>
      <c r="AB706" s="70">
        <f t="shared" ca="1" si="384"/>
        <v>0</v>
      </c>
      <c r="AC706" s="91" t="str">
        <f t="shared" si="385"/>
        <v>820468Bright White</v>
      </c>
      <c r="AD706" s="91">
        <f t="shared" si="386"/>
        <v>820468</v>
      </c>
      <c r="AE706" s="71" t="str">
        <f>INDEX(ATS!$B:$V,MATCH('2) Order Form'!$V706,ATS!$U:$U,0),7)</f>
        <v>Active</v>
      </c>
    </row>
    <row r="707" spans="1:31" ht="16.5" customHeight="1">
      <c r="A707" s="5">
        <v>5</v>
      </c>
      <c r="B707" s="5" t="s">
        <v>81</v>
      </c>
      <c r="C707" s="5">
        <f>INDEX(ATS!$B:$V,MATCH('2) Order Form'!$V707,ATS!$U:$U,0),1)</f>
        <v>820468</v>
      </c>
      <c r="D707" s="5" t="str">
        <f>INDEX(ATS!$B:$V,MATCH('2) Order Form'!$V707,ATS!$U:$U,0),2)</f>
        <v>Sweet LS M</v>
      </c>
      <c r="E707" s="16" t="str">
        <f>INDEX(ATS!$B:$V,MATCH('2) Order Form'!$V707,ATS!$U:$U,0),4)</f>
        <v>99901-S</v>
      </c>
      <c r="F707" s="16" t="str">
        <f>INDEX(ATS!$B:$V,MATCH('2) Order Form'!$V707,ATS!$U:$U,0),5)</f>
        <v xml:space="preserve">Black </v>
      </c>
      <c r="G707" s="43" t="str">
        <f>INDEX(ATS!$B:$V,MATCH('2) Order Form'!$V707,ATS!$U:$U,0),6)</f>
        <v>S</v>
      </c>
      <c r="H707" s="43">
        <f>IFERROR(VLOOKUP(C707,EAN!$K:$O,5,FALSE),0)</f>
        <v>1</v>
      </c>
      <c r="I707" s="59">
        <v>0</v>
      </c>
      <c r="J707" s="60">
        <f>IFERROR(VLOOKUP(V707,ATS!$U:$V,2,FALSE),0)</f>
        <v>24</v>
      </c>
      <c r="K707" s="29">
        <f t="shared" si="388"/>
        <v>24</v>
      </c>
      <c r="L707" s="29">
        <f>IFERROR(VLOOKUP(V707,ATS!$U:$W,3,FALSE),0)</f>
        <v>24</v>
      </c>
      <c r="M707" s="29">
        <f t="shared" si="389"/>
        <v>24</v>
      </c>
      <c r="N707" s="61">
        <v>0</v>
      </c>
      <c r="O707" s="62">
        <f t="shared" si="400"/>
        <v>0</v>
      </c>
      <c r="P707" s="63">
        <f>VLOOKUP($C707,Prices!$A$3:$R$1996,MATCH('2) Order Form'!P$8,Prices!$A$2:$R$2,0),FALSE)</f>
        <v>24.5</v>
      </c>
      <c r="Q707" s="64">
        <f>VLOOKUP($C707,Prices!$A$3:$R$1996,MATCH('2) Order Form'!Q$8,Prices!$A$2:$R$2,0),FALSE)</f>
        <v>49</v>
      </c>
      <c r="R707" s="65">
        <f t="shared" si="391"/>
        <v>0</v>
      </c>
      <c r="S707" s="66">
        <f t="shared" si="392"/>
        <v>0</v>
      </c>
      <c r="T707" s="64">
        <f t="shared" si="393"/>
        <v>0</v>
      </c>
      <c r="U707" s="97"/>
      <c r="V707" s="28">
        <v>7048652963093</v>
      </c>
      <c r="W707" s="104"/>
      <c r="X707" s="94">
        <f t="shared" si="380"/>
        <v>0</v>
      </c>
      <c r="Y707" s="70">
        <f t="shared" ca="1" si="381"/>
        <v>0</v>
      </c>
      <c r="Z707" s="70">
        <f t="shared" ca="1" si="382"/>
        <v>148</v>
      </c>
      <c r="AA707" s="70">
        <f t="shared" ca="1" si="383"/>
        <v>0</v>
      </c>
      <c r="AB707" s="70">
        <f t="shared" ca="1" si="384"/>
        <v>1</v>
      </c>
      <c r="AC707" s="91" t="str">
        <f t="shared" si="385"/>
        <v xml:space="preserve">820468Black </v>
      </c>
      <c r="AD707" s="91">
        <f t="shared" si="386"/>
        <v>820468</v>
      </c>
      <c r="AE707" s="71" t="str">
        <f>INDEX(ATS!$B:$V,MATCH('2) Order Form'!$V707,ATS!$U:$U,0),7)</f>
        <v>Active</v>
      </c>
    </row>
    <row r="708" spans="1:31" ht="16.5" customHeight="1">
      <c r="A708" s="5">
        <v>5</v>
      </c>
      <c r="B708" s="5" t="s">
        <v>81</v>
      </c>
      <c r="C708" s="5">
        <f>INDEX(ATS!$B:$V,MATCH('2) Order Form'!$V708,ATS!$U:$U,0),1)</f>
        <v>820468</v>
      </c>
      <c r="D708" s="5" t="str">
        <f>INDEX(ATS!$B:$V,MATCH('2) Order Form'!$V708,ATS!$U:$U,0),2)</f>
        <v>Sweet LS M</v>
      </c>
      <c r="E708" s="16" t="str">
        <f>INDEX(ATS!$B:$V,MATCH('2) Order Form'!$V708,ATS!$U:$U,0),4)</f>
        <v>99901-M</v>
      </c>
      <c r="F708" s="16" t="str">
        <f>INDEX(ATS!$B:$V,MATCH('2) Order Form'!$V708,ATS!$U:$U,0),5)</f>
        <v xml:space="preserve">Black </v>
      </c>
      <c r="G708" s="43" t="str">
        <f>INDEX(ATS!$B:$V,MATCH('2) Order Form'!$V708,ATS!$U:$U,0),6)</f>
        <v>M</v>
      </c>
      <c r="H708" s="43">
        <f>IFERROR(VLOOKUP(C708,EAN!$K:$O,5,FALSE),0)</f>
        <v>1</v>
      </c>
      <c r="I708" s="59">
        <v>0</v>
      </c>
      <c r="J708" s="60">
        <f>IFERROR(VLOOKUP(V708,ATS!$U:$V,2,FALSE),0)</f>
        <v>70</v>
      </c>
      <c r="K708" s="29" t="str">
        <f t="shared" si="388"/>
        <v>50+</v>
      </c>
      <c r="L708" s="29">
        <f>IFERROR(VLOOKUP(V708,ATS!$U:$W,3,FALSE),0)</f>
        <v>70</v>
      </c>
      <c r="M708" s="29" t="str">
        <f t="shared" si="389"/>
        <v>50+</v>
      </c>
      <c r="N708" s="61">
        <v>0</v>
      </c>
      <c r="O708" s="62">
        <f t="shared" si="400"/>
        <v>0</v>
      </c>
      <c r="P708" s="63">
        <f>VLOOKUP($C708,Prices!$A$3:$R$1996,MATCH('2) Order Form'!P$8,Prices!$A$2:$R$2,0),FALSE)</f>
        <v>24.5</v>
      </c>
      <c r="Q708" s="64">
        <f>VLOOKUP($C708,Prices!$A$3:$R$1996,MATCH('2) Order Form'!Q$8,Prices!$A$2:$R$2,0),FALSE)</f>
        <v>49</v>
      </c>
      <c r="R708" s="65">
        <f t="shared" si="391"/>
        <v>0</v>
      </c>
      <c r="S708" s="66">
        <f t="shared" si="392"/>
        <v>0</v>
      </c>
      <c r="T708" s="64">
        <f t="shared" si="393"/>
        <v>0</v>
      </c>
      <c r="U708" s="97"/>
      <c r="V708" s="28">
        <v>7048652963086</v>
      </c>
      <c r="W708" s="104"/>
      <c r="X708" s="94">
        <f t="shared" si="380"/>
        <v>0</v>
      </c>
      <c r="Y708" s="70">
        <f t="shared" ca="1" si="381"/>
        <v>0</v>
      </c>
      <c r="Z708" s="70">
        <f t="shared" ca="1" si="382"/>
        <v>148</v>
      </c>
      <c r="AA708" s="70">
        <f t="shared" ca="1" si="383"/>
        <v>0</v>
      </c>
      <c r="AB708" s="70">
        <f t="shared" ca="1" si="384"/>
        <v>0</v>
      </c>
      <c r="AC708" s="91" t="str">
        <f t="shared" si="385"/>
        <v xml:space="preserve">820468Black </v>
      </c>
      <c r="AD708" s="91">
        <f t="shared" si="386"/>
        <v>820468</v>
      </c>
      <c r="AE708" s="71" t="str">
        <f>INDEX(ATS!$B:$V,MATCH('2) Order Form'!$V708,ATS!$U:$U,0),7)</f>
        <v>Active</v>
      </c>
    </row>
    <row r="709" spans="1:31" ht="16.5" customHeight="1">
      <c r="A709" s="5">
        <v>5</v>
      </c>
      <c r="B709" s="5" t="s">
        <v>81</v>
      </c>
      <c r="C709" s="5">
        <f>INDEX(ATS!$B:$V,MATCH('2) Order Form'!$V709,ATS!$U:$U,0),1)</f>
        <v>820468</v>
      </c>
      <c r="D709" s="5" t="str">
        <f>INDEX(ATS!$B:$V,MATCH('2) Order Form'!$V709,ATS!$U:$U,0),2)</f>
        <v>Sweet LS M</v>
      </c>
      <c r="E709" s="16" t="str">
        <f>INDEX(ATS!$B:$V,MATCH('2) Order Form'!$V709,ATS!$U:$U,0),4)</f>
        <v>99901-L</v>
      </c>
      <c r="F709" s="16" t="str">
        <f>INDEX(ATS!$B:$V,MATCH('2) Order Form'!$V709,ATS!$U:$U,0),5)</f>
        <v xml:space="preserve">Black </v>
      </c>
      <c r="G709" s="43" t="str">
        <f>INDEX(ATS!$B:$V,MATCH('2) Order Form'!$V709,ATS!$U:$U,0),6)</f>
        <v>L</v>
      </c>
      <c r="H709" s="43">
        <f>IFERROR(VLOOKUP(C709,EAN!$K:$O,5,FALSE),0)</f>
        <v>1</v>
      </c>
      <c r="I709" s="59">
        <v>0</v>
      </c>
      <c r="J709" s="60">
        <f>IFERROR(VLOOKUP(V709,ATS!$U:$V,2,FALSE),0)</f>
        <v>72</v>
      </c>
      <c r="K709" s="29" t="str">
        <f t="shared" si="388"/>
        <v>50+</v>
      </c>
      <c r="L709" s="29">
        <f>IFERROR(VLOOKUP(V709,ATS!$U:$W,3,FALSE),0)</f>
        <v>72</v>
      </c>
      <c r="M709" s="29" t="str">
        <f t="shared" si="389"/>
        <v>50+</v>
      </c>
      <c r="N709" s="61">
        <v>0</v>
      </c>
      <c r="O709" s="62">
        <f t="shared" si="400"/>
        <v>0</v>
      </c>
      <c r="P709" s="63">
        <f>VLOOKUP($C709,Prices!$A$3:$R$1996,MATCH('2) Order Form'!P$8,Prices!$A$2:$R$2,0),FALSE)</f>
        <v>24.5</v>
      </c>
      <c r="Q709" s="64">
        <f>VLOOKUP($C709,Prices!$A$3:$R$1996,MATCH('2) Order Form'!Q$8,Prices!$A$2:$R$2,0),FALSE)</f>
        <v>49</v>
      </c>
      <c r="R709" s="65">
        <f t="shared" si="391"/>
        <v>0</v>
      </c>
      <c r="S709" s="66">
        <f t="shared" si="392"/>
        <v>0</v>
      </c>
      <c r="T709" s="64">
        <f t="shared" si="393"/>
        <v>0</v>
      </c>
      <c r="U709" s="97"/>
      <c r="V709" s="28">
        <v>7048652963079</v>
      </c>
      <c r="W709" s="104"/>
      <c r="X709" s="94">
        <f t="shared" si="380"/>
        <v>0</v>
      </c>
      <c r="Y709" s="70">
        <f t="shared" ca="1" si="381"/>
        <v>0</v>
      </c>
      <c r="Z709" s="70">
        <f t="shared" ca="1" si="382"/>
        <v>148</v>
      </c>
      <c r="AA709" s="70">
        <f t="shared" ca="1" si="383"/>
        <v>0</v>
      </c>
      <c r="AB709" s="70">
        <f t="shared" ca="1" si="384"/>
        <v>0</v>
      </c>
      <c r="AC709" s="91" t="str">
        <f t="shared" si="385"/>
        <v xml:space="preserve">820468Black </v>
      </c>
      <c r="AD709" s="91">
        <f t="shared" si="386"/>
        <v>820468</v>
      </c>
      <c r="AE709" s="71" t="str">
        <f>INDEX(ATS!$B:$V,MATCH('2) Order Form'!$V709,ATS!$U:$U,0),7)</f>
        <v>Active</v>
      </c>
    </row>
    <row r="710" spans="1:31" ht="16.5" customHeight="1">
      <c r="A710" s="5">
        <v>5</v>
      </c>
      <c r="B710" s="5" t="s">
        <v>81</v>
      </c>
      <c r="C710" s="5">
        <f>INDEX(ATS!$B:$V,MATCH('2) Order Form'!$V710,ATS!$U:$U,0),1)</f>
        <v>820468</v>
      </c>
      <c r="D710" s="5" t="str">
        <f>INDEX(ATS!$B:$V,MATCH('2) Order Form'!$V710,ATS!$U:$U,0),2)</f>
        <v>Sweet LS M</v>
      </c>
      <c r="E710" s="16" t="str">
        <f>INDEX(ATS!$B:$V,MATCH('2) Order Form'!$V710,ATS!$U:$U,0),4)</f>
        <v>99901-XL</v>
      </c>
      <c r="F710" s="16" t="str">
        <f>INDEX(ATS!$B:$V,MATCH('2) Order Form'!$V710,ATS!$U:$U,0),5)</f>
        <v xml:space="preserve">Black </v>
      </c>
      <c r="G710" s="43" t="str">
        <f>INDEX(ATS!$B:$V,MATCH('2) Order Form'!$V710,ATS!$U:$U,0),6)</f>
        <v>XL</v>
      </c>
      <c r="H710" s="43">
        <f>IFERROR(VLOOKUP(C710,EAN!$K:$O,5,FALSE),0)</f>
        <v>1</v>
      </c>
      <c r="I710" s="59">
        <v>0</v>
      </c>
      <c r="J710" s="60">
        <f>IFERROR(VLOOKUP(V710,ATS!$U:$V,2,FALSE),0)</f>
        <v>28</v>
      </c>
      <c r="K710" s="29">
        <f t="shared" si="388"/>
        <v>28</v>
      </c>
      <c r="L710" s="29">
        <f>IFERROR(VLOOKUP(V710,ATS!$U:$W,3,FALSE),0)</f>
        <v>28</v>
      </c>
      <c r="M710" s="29">
        <f t="shared" si="389"/>
        <v>28</v>
      </c>
      <c r="N710" s="61">
        <v>0</v>
      </c>
      <c r="O710" s="62">
        <f t="shared" si="400"/>
        <v>0</v>
      </c>
      <c r="P710" s="63">
        <f>VLOOKUP($C710,Prices!$A$3:$R$1996,MATCH('2) Order Form'!P$8,Prices!$A$2:$R$2,0),FALSE)</f>
        <v>24.5</v>
      </c>
      <c r="Q710" s="64">
        <f>VLOOKUP($C710,Prices!$A$3:$R$1996,MATCH('2) Order Form'!Q$8,Prices!$A$2:$R$2,0),FALSE)</f>
        <v>49</v>
      </c>
      <c r="R710" s="65">
        <f t="shared" si="391"/>
        <v>0</v>
      </c>
      <c r="S710" s="66">
        <f t="shared" si="392"/>
        <v>0</v>
      </c>
      <c r="T710" s="64">
        <f t="shared" si="393"/>
        <v>0</v>
      </c>
      <c r="U710" s="97"/>
      <c r="V710" s="28">
        <v>7048652963109</v>
      </c>
      <c r="W710" s="104"/>
      <c r="X710" s="94">
        <f t="shared" si="380"/>
        <v>0</v>
      </c>
      <c r="Y710" s="70">
        <f t="shared" ca="1" si="381"/>
        <v>0</v>
      </c>
      <c r="Z710" s="70">
        <f t="shared" ca="1" si="382"/>
        <v>148</v>
      </c>
      <c r="AA710" s="70">
        <f t="shared" ca="1" si="383"/>
        <v>0</v>
      </c>
      <c r="AB710" s="70">
        <f t="shared" ca="1" si="384"/>
        <v>0</v>
      </c>
      <c r="AC710" s="91" t="str">
        <f t="shared" si="385"/>
        <v xml:space="preserve">820468Black </v>
      </c>
      <c r="AD710" s="91">
        <f t="shared" si="386"/>
        <v>820468</v>
      </c>
      <c r="AE710" s="71" t="str">
        <f>INDEX(ATS!$B:$V,MATCH('2) Order Form'!$V710,ATS!$U:$U,0),7)</f>
        <v>Active</v>
      </c>
    </row>
    <row r="711" spans="1:31" ht="16.5" customHeight="1">
      <c r="A711" s="5">
        <v>5</v>
      </c>
      <c r="B711" s="5" t="s">
        <v>81</v>
      </c>
      <c r="C711" s="5">
        <f>INDEX(ATS!$B:$V,MATCH('2) Order Form'!$V711,ATS!$U:$U,0),1)</f>
        <v>820391</v>
      </c>
      <c r="D711" s="5" t="str">
        <f>INDEX(ATS!$B:$V,MATCH('2) Order Form'!$V711,ATS!$U:$U,0),2)</f>
        <v>Sweet Tee M</v>
      </c>
      <c r="E711" s="16" t="str">
        <f>INDEX(ATS!$B:$V,MATCH('2) Order Form'!$V711,ATS!$U:$U,0),4)</f>
        <v>10001-S</v>
      </c>
      <c r="F711" s="16" t="str">
        <f>INDEX(ATS!$B:$V,MATCH('2) Order Form'!$V711,ATS!$U:$U,0),5)</f>
        <v>Bright White</v>
      </c>
      <c r="G711" s="43" t="str">
        <f>INDEX(ATS!$B:$V,MATCH('2) Order Form'!$V711,ATS!$U:$U,0),6)</f>
        <v>S</v>
      </c>
      <c r="H711" s="43">
        <f>IFERROR(VLOOKUP(C711,EAN!$K:$O,5,FALSE),0)</f>
        <v>1</v>
      </c>
      <c r="I711" s="59">
        <v>0</v>
      </c>
      <c r="J711" s="60">
        <f>IFERROR(VLOOKUP(V711,ATS!$U:$V,2,FALSE),0)</f>
        <v>55</v>
      </c>
      <c r="K711" s="29" t="str">
        <f t="shared" si="388"/>
        <v>50+</v>
      </c>
      <c r="L711" s="29">
        <f>IFERROR(VLOOKUP(V711,ATS!$U:$W,3,FALSE),0)</f>
        <v>55</v>
      </c>
      <c r="M711" s="29" t="str">
        <f t="shared" si="389"/>
        <v>50+</v>
      </c>
      <c r="N711" s="61">
        <v>0</v>
      </c>
      <c r="O711" s="62">
        <f t="shared" si="400"/>
        <v>0</v>
      </c>
      <c r="P711" s="63">
        <f>VLOOKUP($C711,Prices!$A$3:$R$1996,MATCH('2) Order Form'!P$8,Prices!$A$2:$R$2,0),FALSE)</f>
        <v>19.5</v>
      </c>
      <c r="Q711" s="64">
        <f>VLOOKUP($C711,Prices!$A$3:$R$1996,MATCH('2) Order Form'!Q$8,Prices!$A$2:$R$2,0),FALSE)</f>
        <v>39</v>
      </c>
      <c r="R711" s="65">
        <f t="shared" si="391"/>
        <v>0</v>
      </c>
      <c r="S711" s="66">
        <f t="shared" si="392"/>
        <v>0</v>
      </c>
      <c r="T711" s="64">
        <f t="shared" si="393"/>
        <v>0</v>
      </c>
      <c r="U711" s="97"/>
      <c r="V711" s="28">
        <v>7048652897305</v>
      </c>
      <c r="W711" s="25"/>
      <c r="X711" s="94">
        <f t="shared" si="380"/>
        <v>0</v>
      </c>
      <c r="Y711" s="70">
        <f t="shared" ca="1" si="381"/>
        <v>0</v>
      </c>
      <c r="Z711" s="70">
        <f t="shared" ca="1" si="382"/>
        <v>149</v>
      </c>
      <c r="AA711" s="70">
        <f t="shared" ca="1" si="383"/>
        <v>1</v>
      </c>
      <c r="AB711" s="70">
        <f t="shared" ca="1" si="384"/>
        <v>1</v>
      </c>
      <c r="AC711" s="91" t="str">
        <f t="shared" si="385"/>
        <v>820391Bright White</v>
      </c>
      <c r="AD711" s="91">
        <f t="shared" si="386"/>
        <v>820391</v>
      </c>
      <c r="AE711" s="71" t="str">
        <f>INDEX(ATS!$B:$V,MATCH('2) Order Form'!$V711,ATS!$U:$U,0),7)</f>
        <v>Active</v>
      </c>
    </row>
    <row r="712" spans="1:31" ht="16.5" customHeight="1">
      <c r="A712" s="5">
        <v>5</v>
      </c>
      <c r="B712" s="5" t="s">
        <v>81</v>
      </c>
      <c r="C712" s="5">
        <f>INDEX(ATS!$B:$V,MATCH('2) Order Form'!$V712,ATS!$U:$U,0),1)</f>
        <v>820391</v>
      </c>
      <c r="D712" s="5" t="str">
        <f>INDEX(ATS!$B:$V,MATCH('2) Order Form'!$V712,ATS!$U:$U,0),2)</f>
        <v>Sweet Tee M</v>
      </c>
      <c r="E712" s="16" t="str">
        <f>INDEX(ATS!$B:$V,MATCH('2) Order Form'!$V712,ATS!$U:$U,0),4)</f>
        <v>10001-M</v>
      </c>
      <c r="F712" s="16" t="str">
        <f>INDEX(ATS!$B:$V,MATCH('2) Order Form'!$V712,ATS!$U:$U,0),5)</f>
        <v>Bright White</v>
      </c>
      <c r="G712" s="43" t="str">
        <f>INDEX(ATS!$B:$V,MATCH('2) Order Form'!$V712,ATS!$U:$U,0),6)</f>
        <v>M</v>
      </c>
      <c r="H712" s="43">
        <f>IFERROR(VLOOKUP(C712,EAN!$K:$O,5,FALSE),0)</f>
        <v>1</v>
      </c>
      <c r="I712" s="59">
        <v>0</v>
      </c>
      <c r="J712" s="60">
        <f>IFERROR(VLOOKUP(V712,ATS!$U:$V,2,FALSE),0)</f>
        <v>84</v>
      </c>
      <c r="K712" s="29" t="str">
        <f t="shared" si="388"/>
        <v>50+</v>
      </c>
      <c r="L712" s="29">
        <f>IFERROR(VLOOKUP(V712,ATS!$U:$W,3,FALSE),0)</f>
        <v>84</v>
      </c>
      <c r="M712" s="29" t="str">
        <f t="shared" si="389"/>
        <v>50+</v>
      </c>
      <c r="N712" s="61">
        <v>0</v>
      </c>
      <c r="O712" s="62">
        <f t="shared" si="396"/>
        <v>0</v>
      </c>
      <c r="P712" s="63">
        <f>VLOOKUP($C712,Prices!$A$3:$R$1996,MATCH('2) Order Form'!P$8,Prices!$A$2:$R$2,0),FALSE)</f>
        <v>19.5</v>
      </c>
      <c r="Q712" s="64">
        <f>VLOOKUP($C712,Prices!$A$3:$R$1996,MATCH('2) Order Form'!Q$8,Prices!$A$2:$R$2,0),FALSE)</f>
        <v>39</v>
      </c>
      <c r="R712" s="65">
        <f t="shared" si="391"/>
        <v>0</v>
      </c>
      <c r="S712" s="66">
        <f t="shared" si="392"/>
        <v>0</v>
      </c>
      <c r="T712" s="64">
        <f t="shared" si="393"/>
        <v>0</v>
      </c>
      <c r="U712" s="97"/>
      <c r="V712" s="28">
        <v>7048652897299</v>
      </c>
      <c r="W712" s="25"/>
      <c r="X712" s="94">
        <f t="shared" si="380"/>
        <v>0</v>
      </c>
      <c r="Y712" s="70">
        <f t="shared" ca="1" si="381"/>
        <v>0</v>
      </c>
      <c r="Z712" s="70">
        <f t="shared" ca="1" si="382"/>
        <v>149</v>
      </c>
      <c r="AA712" s="70">
        <f t="shared" ca="1" si="383"/>
        <v>0</v>
      </c>
      <c r="AB712" s="70">
        <f t="shared" ca="1" si="384"/>
        <v>0</v>
      </c>
      <c r="AC712" s="91" t="str">
        <f t="shared" si="385"/>
        <v>820391Bright White</v>
      </c>
      <c r="AD712" s="91">
        <f t="shared" si="386"/>
        <v>820391</v>
      </c>
      <c r="AE712" s="71" t="str">
        <f>INDEX(ATS!$B:$V,MATCH('2) Order Form'!$V712,ATS!$U:$U,0),7)</f>
        <v>Active</v>
      </c>
    </row>
    <row r="713" spans="1:31" ht="16.5" customHeight="1">
      <c r="A713" s="5">
        <v>5</v>
      </c>
      <c r="B713" s="5" t="s">
        <v>81</v>
      </c>
      <c r="C713" s="5">
        <f>INDEX(ATS!$B:$V,MATCH('2) Order Form'!$V713,ATS!$U:$U,0),1)</f>
        <v>820391</v>
      </c>
      <c r="D713" s="5" t="str">
        <f>INDEX(ATS!$B:$V,MATCH('2) Order Form'!$V713,ATS!$U:$U,0),2)</f>
        <v>Sweet Tee M</v>
      </c>
      <c r="E713" s="16" t="str">
        <f>INDEX(ATS!$B:$V,MATCH('2) Order Form'!$V713,ATS!$U:$U,0),4)</f>
        <v>10001-L</v>
      </c>
      <c r="F713" s="16" t="str">
        <f>INDEX(ATS!$B:$V,MATCH('2) Order Form'!$V713,ATS!$U:$U,0),5)</f>
        <v>Bright White</v>
      </c>
      <c r="G713" s="43" t="str">
        <f>INDEX(ATS!$B:$V,MATCH('2) Order Form'!$V713,ATS!$U:$U,0),6)</f>
        <v>L</v>
      </c>
      <c r="H713" s="43">
        <f>IFERROR(VLOOKUP(C713,EAN!$K:$O,5,FALSE),0)</f>
        <v>1</v>
      </c>
      <c r="I713" s="59">
        <v>0</v>
      </c>
      <c r="J713" s="60">
        <f>IFERROR(VLOOKUP(V713,ATS!$U:$V,2,FALSE),0)</f>
        <v>64</v>
      </c>
      <c r="K713" s="29" t="str">
        <f t="shared" si="388"/>
        <v>50+</v>
      </c>
      <c r="L713" s="29">
        <f>IFERROR(VLOOKUP(V713,ATS!$U:$W,3,FALSE),0)</f>
        <v>64</v>
      </c>
      <c r="M713" s="29" t="str">
        <f t="shared" si="389"/>
        <v>50+</v>
      </c>
      <c r="N713" s="61">
        <v>0</v>
      </c>
      <c r="O713" s="62">
        <f t="shared" ref="O713:O716" si="401">IF(N713&lt;&gt;0,N713,$P$5)</f>
        <v>0</v>
      </c>
      <c r="P713" s="63">
        <f>VLOOKUP($C713,Prices!$A$3:$R$1996,MATCH('2) Order Form'!P$8,Prices!$A$2:$R$2,0),FALSE)</f>
        <v>19.5</v>
      </c>
      <c r="Q713" s="64">
        <f>VLOOKUP($C713,Prices!$A$3:$R$1996,MATCH('2) Order Form'!Q$8,Prices!$A$2:$R$2,0),FALSE)</f>
        <v>39</v>
      </c>
      <c r="R713" s="65">
        <f t="shared" si="391"/>
        <v>0</v>
      </c>
      <c r="S713" s="66">
        <f t="shared" si="392"/>
        <v>0</v>
      </c>
      <c r="T713" s="64">
        <f t="shared" si="393"/>
        <v>0</v>
      </c>
      <c r="U713" s="97"/>
      <c r="V713" s="28">
        <v>7048652897282</v>
      </c>
      <c r="W713" s="25"/>
      <c r="X713" s="94">
        <f t="shared" si="380"/>
        <v>0</v>
      </c>
      <c r="Y713" s="70">
        <f t="shared" ca="1" si="381"/>
        <v>0</v>
      </c>
      <c r="Z713" s="70">
        <f t="shared" ca="1" si="382"/>
        <v>149</v>
      </c>
      <c r="AA713" s="70">
        <f t="shared" ca="1" si="383"/>
        <v>0</v>
      </c>
      <c r="AB713" s="70">
        <f t="shared" ca="1" si="384"/>
        <v>0</v>
      </c>
      <c r="AC713" s="91" t="str">
        <f t="shared" si="385"/>
        <v>820391Bright White</v>
      </c>
      <c r="AD713" s="91">
        <f t="shared" si="386"/>
        <v>820391</v>
      </c>
      <c r="AE713" s="71" t="str">
        <f>INDEX(ATS!$B:$V,MATCH('2) Order Form'!$V713,ATS!$U:$U,0),7)</f>
        <v>Active</v>
      </c>
    </row>
    <row r="714" spans="1:31" ht="16.5" customHeight="1">
      <c r="A714" s="5">
        <v>5</v>
      </c>
      <c r="B714" s="5" t="s">
        <v>81</v>
      </c>
      <c r="C714" s="5">
        <f>INDEX(ATS!$B:$V,MATCH('2) Order Form'!$V714,ATS!$U:$U,0),1)</f>
        <v>820391</v>
      </c>
      <c r="D714" s="5" t="str">
        <f>INDEX(ATS!$B:$V,MATCH('2) Order Form'!$V714,ATS!$U:$U,0),2)</f>
        <v>Sweet Tee M</v>
      </c>
      <c r="E714" s="16" t="str">
        <f>INDEX(ATS!$B:$V,MATCH('2) Order Form'!$V714,ATS!$U:$U,0),4)</f>
        <v>10001-XL</v>
      </c>
      <c r="F714" s="16" t="str">
        <f>INDEX(ATS!$B:$V,MATCH('2) Order Form'!$V714,ATS!$U:$U,0),5)</f>
        <v>Bright White</v>
      </c>
      <c r="G714" s="43" t="str">
        <f>INDEX(ATS!$B:$V,MATCH('2) Order Form'!$V714,ATS!$U:$U,0),6)</f>
        <v>XL</v>
      </c>
      <c r="H714" s="43">
        <f>IFERROR(VLOOKUP(C714,EAN!$K:$O,5,FALSE),0)</f>
        <v>1</v>
      </c>
      <c r="I714" s="59">
        <v>0</v>
      </c>
      <c r="J714" s="60">
        <f>IFERROR(VLOOKUP(V714,ATS!$U:$V,2,FALSE),0)</f>
        <v>40</v>
      </c>
      <c r="K714" s="29">
        <f t="shared" si="388"/>
        <v>40</v>
      </c>
      <c r="L714" s="29">
        <f>IFERROR(VLOOKUP(V714,ATS!$U:$W,3,FALSE),0)</f>
        <v>40</v>
      </c>
      <c r="M714" s="29">
        <f t="shared" si="389"/>
        <v>40</v>
      </c>
      <c r="N714" s="61">
        <v>0</v>
      </c>
      <c r="O714" s="62">
        <f>IF(N714&lt;&gt;0,N714,$P$5)</f>
        <v>0</v>
      </c>
      <c r="P714" s="63">
        <f>VLOOKUP($C714,Prices!$A$3:$R$1996,MATCH('2) Order Form'!P$8,Prices!$A$2:$R$2,0),FALSE)</f>
        <v>19.5</v>
      </c>
      <c r="Q714" s="64">
        <f>VLOOKUP($C714,Prices!$A$3:$R$1996,MATCH('2) Order Form'!Q$8,Prices!$A$2:$R$2,0),FALSE)</f>
        <v>39</v>
      </c>
      <c r="R714" s="65">
        <f t="shared" si="391"/>
        <v>0</v>
      </c>
      <c r="S714" s="66">
        <f t="shared" si="392"/>
        <v>0</v>
      </c>
      <c r="T714" s="64">
        <f t="shared" si="393"/>
        <v>0</v>
      </c>
      <c r="U714" s="97"/>
      <c r="V714" s="28">
        <v>7048652897312</v>
      </c>
      <c r="W714" s="25"/>
      <c r="X714" s="94">
        <f t="shared" si="380"/>
        <v>0</v>
      </c>
      <c r="Y714" s="70">
        <f t="shared" ca="1" si="381"/>
        <v>0</v>
      </c>
      <c r="Z714" s="70">
        <f t="shared" ca="1" si="382"/>
        <v>149</v>
      </c>
      <c r="AA714" s="70">
        <f t="shared" ca="1" si="383"/>
        <v>0</v>
      </c>
      <c r="AB714" s="70">
        <f t="shared" ca="1" si="384"/>
        <v>0</v>
      </c>
      <c r="AC714" s="91" t="str">
        <f t="shared" si="385"/>
        <v>820391Bright White</v>
      </c>
      <c r="AD714" s="91">
        <f t="shared" si="386"/>
        <v>820391</v>
      </c>
      <c r="AE714" s="71" t="str">
        <f>INDEX(ATS!$B:$V,MATCH('2) Order Form'!$V714,ATS!$U:$U,0),7)</f>
        <v>Active</v>
      </c>
    </row>
    <row r="715" spans="1:31" ht="16.5" customHeight="1">
      <c r="A715" s="5">
        <v>5</v>
      </c>
      <c r="B715" s="5" t="s">
        <v>81</v>
      </c>
      <c r="C715" s="5">
        <f>INDEX(ATS!$B:$V,MATCH('2) Order Form'!$V715,ATS!$U:$U,0),1)</f>
        <v>820391</v>
      </c>
      <c r="D715" s="5" t="str">
        <f>INDEX(ATS!$B:$V,MATCH('2) Order Form'!$V715,ATS!$U:$U,0),2)</f>
        <v>Sweet Tee M</v>
      </c>
      <c r="E715" s="16" t="str">
        <f>INDEX(ATS!$B:$V,MATCH('2) Order Form'!$V715,ATS!$U:$U,0),4)</f>
        <v>78001-S</v>
      </c>
      <c r="F715" s="16" t="str">
        <f>INDEX(ATS!$B:$V,MATCH('2) Order Form'!$V715,ATS!$U:$U,0),5)</f>
        <v>Forest</v>
      </c>
      <c r="G715" s="43" t="str">
        <f>INDEX(ATS!$B:$V,MATCH('2) Order Form'!$V715,ATS!$U:$U,0),6)</f>
        <v>S</v>
      </c>
      <c r="H715" s="43">
        <f>IFERROR(VLOOKUP(C715,EAN!$K:$O,5,FALSE),0)</f>
        <v>1</v>
      </c>
      <c r="I715" s="59">
        <v>0</v>
      </c>
      <c r="J715" s="60">
        <f>IFERROR(VLOOKUP(V715,ATS!$U:$V,2,FALSE),0)</f>
        <v>2</v>
      </c>
      <c r="K715" s="29">
        <f t="shared" ref="K715:K746" si="402">IF(J715=99999,"OPEN",IF(J715&gt;50,"50+",IF(J715&lt;=0,"0",J715)))</f>
        <v>2</v>
      </c>
      <c r="L715" s="29">
        <f>IFERROR(VLOOKUP(V715,ATS!$U:$W,3,FALSE),0)</f>
        <v>2</v>
      </c>
      <c r="M715" s="29">
        <f t="shared" ref="M715:M746" si="403">IF(L715=99999,"OPEN",IF(L715&gt;50,"50+",IF(L715&lt;=0,"0",L715)))</f>
        <v>2</v>
      </c>
      <c r="N715" s="61">
        <v>0</v>
      </c>
      <c r="O715" s="62">
        <f t="shared" si="401"/>
        <v>0</v>
      </c>
      <c r="P715" s="63">
        <f>VLOOKUP($C715,Prices!$A$3:$R$1996,MATCH('2) Order Form'!P$8,Prices!$A$2:$R$2,0),FALSE)</f>
        <v>19.5</v>
      </c>
      <c r="Q715" s="64">
        <f>VLOOKUP($C715,Prices!$A$3:$R$1996,MATCH('2) Order Form'!Q$8,Prices!$A$2:$R$2,0),FALSE)</f>
        <v>39</v>
      </c>
      <c r="R715" s="65">
        <f t="shared" ref="R715:R746" si="404">I715*P715</f>
        <v>0</v>
      </c>
      <c r="S715" s="66">
        <f t="shared" ref="S715:S746" si="405">R715*O715</f>
        <v>0</v>
      </c>
      <c r="T715" s="64">
        <f t="shared" ref="T715:T746" si="406">R715-S715</f>
        <v>0</v>
      </c>
      <c r="U715" s="97"/>
      <c r="V715" s="28">
        <v>7048652897381</v>
      </c>
      <c r="W715" s="25"/>
      <c r="X715" s="94">
        <f t="shared" si="380"/>
        <v>0</v>
      </c>
      <c r="Y715" s="70">
        <f t="shared" ca="1" si="381"/>
        <v>0</v>
      </c>
      <c r="Z715" s="70">
        <f t="shared" ca="1" si="382"/>
        <v>149</v>
      </c>
      <c r="AA715" s="70">
        <f t="shared" ca="1" si="383"/>
        <v>0</v>
      </c>
      <c r="AB715" s="70">
        <f t="shared" ca="1" si="384"/>
        <v>1</v>
      </c>
      <c r="AC715" s="91" t="str">
        <f t="shared" si="385"/>
        <v>820391Forest</v>
      </c>
      <c r="AD715" s="91">
        <f t="shared" si="386"/>
        <v>820391</v>
      </c>
      <c r="AE715" s="71" t="str">
        <f>INDEX(ATS!$B:$V,MATCH('2) Order Form'!$V715,ATS!$U:$U,0),7)</f>
        <v>Stock</v>
      </c>
    </row>
    <row r="716" spans="1:31" ht="16.5" customHeight="1">
      <c r="A716" s="5">
        <v>5</v>
      </c>
      <c r="B716" s="5" t="s">
        <v>81</v>
      </c>
      <c r="C716" s="5">
        <f>INDEX(ATS!$B:$V,MATCH('2) Order Form'!$V716,ATS!$U:$U,0),1)</f>
        <v>820391</v>
      </c>
      <c r="D716" s="5" t="str">
        <f>INDEX(ATS!$B:$V,MATCH('2) Order Form'!$V716,ATS!$U:$U,0),2)</f>
        <v>Sweet Tee M</v>
      </c>
      <c r="E716" s="16" t="str">
        <f>INDEX(ATS!$B:$V,MATCH('2) Order Form'!$V716,ATS!$U:$U,0),4)</f>
        <v>78001-M</v>
      </c>
      <c r="F716" s="16" t="str">
        <f>INDEX(ATS!$B:$V,MATCH('2) Order Form'!$V716,ATS!$U:$U,0),5)</f>
        <v>Forest</v>
      </c>
      <c r="G716" s="43" t="str">
        <f>INDEX(ATS!$B:$V,MATCH('2) Order Form'!$V716,ATS!$U:$U,0),6)</f>
        <v>M</v>
      </c>
      <c r="H716" s="43">
        <f>IFERROR(VLOOKUP(C716,EAN!$K:$O,5,FALSE),0)</f>
        <v>1</v>
      </c>
      <c r="I716" s="59">
        <v>0</v>
      </c>
      <c r="J716" s="60">
        <f>IFERROR(VLOOKUP(V716,ATS!$U:$V,2,FALSE),0)</f>
        <v>5</v>
      </c>
      <c r="K716" s="29">
        <f t="shared" si="402"/>
        <v>5</v>
      </c>
      <c r="L716" s="29">
        <f>IFERROR(VLOOKUP(V716,ATS!$U:$W,3,FALSE),0)</f>
        <v>5</v>
      </c>
      <c r="M716" s="29">
        <f t="shared" si="403"/>
        <v>5</v>
      </c>
      <c r="N716" s="61">
        <v>0</v>
      </c>
      <c r="O716" s="62">
        <f t="shared" si="401"/>
        <v>0</v>
      </c>
      <c r="P716" s="63">
        <f>VLOOKUP($C716,Prices!$A$3:$R$1996,MATCH('2) Order Form'!P$8,Prices!$A$2:$R$2,0),FALSE)</f>
        <v>19.5</v>
      </c>
      <c r="Q716" s="64">
        <f>VLOOKUP($C716,Prices!$A$3:$R$1996,MATCH('2) Order Form'!Q$8,Prices!$A$2:$R$2,0),FALSE)</f>
        <v>39</v>
      </c>
      <c r="R716" s="65">
        <f t="shared" si="404"/>
        <v>0</v>
      </c>
      <c r="S716" s="66">
        <f t="shared" si="405"/>
        <v>0</v>
      </c>
      <c r="T716" s="64">
        <f t="shared" si="406"/>
        <v>0</v>
      </c>
      <c r="U716" s="97"/>
      <c r="V716" s="28">
        <v>7048652897374</v>
      </c>
      <c r="W716" s="25"/>
      <c r="X716" s="94">
        <f t="shared" si="380"/>
        <v>0</v>
      </c>
      <c r="Y716" s="70">
        <f t="shared" ca="1" si="381"/>
        <v>0</v>
      </c>
      <c r="Z716" s="70">
        <f t="shared" ca="1" si="382"/>
        <v>149</v>
      </c>
      <c r="AA716" s="70">
        <f t="shared" ca="1" si="383"/>
        <v>0</v>
      </c>
      <c r="AB716" s="70">
        <f t="shared" ca="1" si="384"/>
        <v>0</v>
      </c>
      <c r="AC716" s="91" t="str">
        <f t="shared" si="385"/>
        <v>820391Forest</v>
      </c>
      <c r="AD716" s="91">
        <f t="shared" si="386"/>
        <v>820391</v>
      </c>
      <c r="AE716" s="71" t="str">
        <f>INDEX(ATS!$B:$V,MATCH('2) Order Form'!$V716,ATS!$U:$U,0),7)</f>
        <v>Stock</v>
      </c>
    </row>
    <row r="717" spans="1:31" ht="16.5" customHeight="1">
      <c r="A717" s="5">
        <v>5</v>
      </c>
      <c r="B717" s="5" t="s">
        <v>81</v>
      </c>
      <c r="C717" s="5">
        <f>INDEX(ATS!$B:$V,MATCH('2) Order Form'!$V717,ATS!$U:$U,0),1)</f>
        <v>820391</v>
      </c>
      <c r="D717" s="5" t="str">
        <f>INDEX(ATS!$B:$V,MATCH('2) Order Form'!$V717,ATS!$U:$U,0),2)</f>
        <v>Sweet Tee M</v>
      </c>
      <c r="E717" s="16" t="str">
        <f>INDEX(ATS!$B:$V,MATCH('2) Order Form'!$V717,ATS!$U:$U,0),4)</f>
        <v>78001-L</v>
      </c>
      <c r="F717" s="16" t="str">
        <f>INDEX(ATS!$B:$V,MATCH('2) Order Form'!$V717,ATS!$U:$U,0),5)</f>
        <v>Forest</v>
      </c>
      <c r="G717" s="43" t="str">
        <f>INDEX(ATS!$B:$V,MATCH('2) Order Form'!$V717,ATS!$U:$U,0),6)</f>
        <v>L</v>
      </c>
      <c r="H717" s="43">
        <f>IFERROR(VLOOKUP(C717,EAN!$K:$O,5,FALSE),0)</f>
        <v>1</v>
      </c>
      <c r="I717" s="59">
        <v>0</v>
      </c>
      <c r="J717" s="60">
        <f>IFERROR(VLOOKUP(V717,ATS!$U:$V,2,FALSE),0)</f>
        <v>8</v>
      </c>
      <c r="K717" s="29">
        <f t="shared" si="402"/>
        <v>8</v>
      </c>
      <c r="L717" s="29">
        <f>IFERROR(VLOOKUP(V717,ATS!$U:$W,3,FALSE),0)</f>
        <v>8</v>
      </c>
      <c r="M717" s="29">
        <f t="shared" si="403"/>
        <v>8</v>
      </c>
      <c r="N717" s="61">
        <v>0</v>
      </c>
      <c r="O717" s="62">
        <f>IF(N717&lt;&gt;0,N717,$P$5)</f>
        <v>0</v>
      </c>
      <c r="P717" s="63">
        <f>VLOOKUP($C717,Prices!$A$3:$R$1996,MATCH('2) Order Form'!P$8,Prices!$A$2:$R$2,0),FALSE)</f>
        <v>19.5</v>
      </c>
      <c r="Q717" s="64">
        <f>VLOOKUP($C717,Prices!$A$3:$R$1996,MATCH('2) Order Form'!Q$8,Prices!$A$2:$R$2,0),FALSE)</f>
        <v>39</v>
      </c>
      <c r="R717" s="65">
        <f t="shared" si="404"/>
        <v>0</v>
      </c>
      <c r="S717" s="66">
        <f t="shared" si="405"/>
        <v>0</v>
      </c>
      <c r="T717" s="64">
        <f t="shared" si="406"/>
        <v>0</v>
      </c>
      <c r="U717" s="97"/>
      <c r="V717" s="28">
        <v>7048652897367</v>
      </c>
      <c r="W717" s="25"/>
      <c r="X717" s="94">
        <f t="shared" si="380"/>
        <v>0</v>
      </c>
      <c r="Y717" s="70">
        <f t="shared" ca="1" si="381"/>
        <v>0</v>
      </c>
      <c r="Z717" s="70">
        <f t="shared" ca="1" si="382"/>
        <v>149</v>
      </c>
      <c r="AA717" s="70">
        <f t="shared" ca="1" si="383"/>
        <v>0</v>
      </c>
      <c r="AB717" s="70">
        <f t="shared" ca="1" si="384"/>
        <v>0</v>
      </c>
      <c r="AC717" s="91" t="str">
        <f t="shared" si="385"/>
        <v>820391Forest</v>
      </c>
      <c r="AD717" s="91">
        <f t="shared" si="386"/>
        <v>820391</v>
      </c>
      <c r="AE717" s="71" t="str">
        <f>INDEX(ATS!$B:$V,MATCH('2) Order Form'!$V717,ATS!$U:$U,0),7)</f>
        <v>Stock</v>
      </c>
    </row>
    <row r="718" spans="1:31" ht="16.5" customHeight="1">
      <c r="A718" s="5">
        <v>5</v>
      </c>
      <c r="B718" s="5" t="s">
        <v>81</v>
      </c>
      <c r="C718" s="5">
        <f>INDEX(ATS!$B:$V,MATCH('2) Order Form'!$V718,ATS!$U:$U,0),1)</f>
        <v>820391</v>
      </c>
      <c r="D718" s="5" t="str">
        <f>INDEX(ATS!$B:$V,MATCH('2) Order Form'!$V718,ATS!$U:$U,0),2)</f>
        <v>Sweet Tee M</v>
      </c>
      <c r="E718" s="16" t="str">
        <f>INDEX(ATS!$B:$V,MATCH('2) Order Form'!$V718,ATS!$U:$U,0),4)</f>
        <v>78001-XL</v>
      </c>
      <c r="F718" s="16" t="str">
        <f>INDEX(ATS!$B:$V,MATCH('2) Order Form'!$V718,ATS!$U:$U,0),5)</f>
        <v>Forest</v>
      </c>
      <c r="G718" s="43" t="str">
        <f>INDEX(ATS!$B:$V,MATCH('2) Order Form'!$V718,ATS!$U:$U,0),6)</f>
        <v>XL</v>
      </c>
      <c r="H718" s="43">
        <f>IFERROR(VLOOKUP(C718,EAN!$K:$O,5,FALSE),0)</f>
        <v>1</v>
      </c>
      <c r="I718" s="59">
        <v>0</v>
      </c>
      <c r="J718" s="60">
        <f>IFERROR(VLOOKUP(V718,ATS!$U:$V,2,FALSE),0)</f>
        <v>5</v>
      </c>
      <c r="K718" s="29">
        <f t="shared" si="402"/>
        <v>5</v>
      </c>
      <c r="L718" s="29">
        <f>IFERROR(VLOOKUP(V718,ATS!$U:$W,3,FALSE),0)</f>
        <v>5</v>
      </c>
      <c r="M718" s="29">
        <f t="shared" si="403"/>
        <v>5</v>
      </c>
      <c r="N718" s="61">
        <v>0</v>
      </c>
      <c r="O718" s="62">
        <f>IF(N718&lt;&gt;0,N718,$P$5)</f>
        <v>0</v>
      </c>
      <c r="P718" s="63">
        <f>VLOOKUP($C718,Prices!$A$3:$R$1996,MATCH('2) Order Form'!P$8,Prices!$A$2:$R$2,0),FALSE)</f>
        <v>19.5</v>
      </c>
      <c r="Q718" s="64">
        <f>VLOOKUP($C718,Prices!$A$3:$R$1996,MATCH('2) Order Form'!Q$8,Prices!$A$2:$R$2,0),FALSE)</f>
        <v>39</v>
      </c>
      <c r="R718" s="65">
        <f t="shared" si="404"/>
        <v>0</v>
      </c>
      <c r="S718" s="66">
        <f t="shared" si="405"/>
        <v>0</v>
      </c>
      <c r="T718" s="64">
        <f t="shared" si="406"/>
        <v>0</v>
      </c>
      <c r="U718" s="97"/>
      <c r="V718" s="28">
        <v>7048652897398</v>
      </c>
      <c r="W718" s="25"/>
      <c r="X718" s="94">
        <f t="shared" si="380"/>
        <v>0</v>
      </c>
      <c r="Y718" s="70">
        <f t="shared" ca="1" si="381"/>
        <v>0</v>
      </c>
      <c r="Z718" s="70">
        <f t="shared" ca="1" si="382"/>
        <v>149</v>
      </c>
      <c r="AA718" s="70">
        <f t="shared" ca="1" si="383"/>
        <v>0</v>
      </c>
      <c r="AB718" s="70">
        <f t="shared" ca="1" si="384"/>
        <v>0</v>
      </c>
      <c r="AC718" s="91" t="str">
        <f t="shared" si="385"/>
        <v>820391Forest</v>
      </c>
      <c r="AD718" s="91">
        <f t="shared" si="386"/>
        <v>820391</v>
      </c>
      <c r="AE718" s="71" t="str">
        <f>INDEX(ATS!$B:$V,MATCH('2) Order Form'!$V718,ATS!$U:$U,0),7)</f>
        <v>Stock</v>
      </c>
    </row>
    <row r="719" spans="1:31" ht="16.5" customHeight="1">
      <c r="A719" s="5">
        <v>5</v>
      </c>
      <c r="B719" s="5" t="s">
        <v>81</v>
      </c>
      <c r="C719" s="5">
        <f>INDEX(ATS!$B:$V,MATCH('2) Order Form'!$V719,ATS!$U:$U,0),1)</f>
        <v>820391</v>
      </c>
      <c r="D719" s="5" t="str">
        <f>INDEX(ATS!$B:$V,MATCH('2) Order Form'!$V719,ATS!$U:$U,0),2)</f>
        <v>Sweet Tee M</v>
      </c>
      <c r="E719" s="16" t="str">
        <f>INDEX(ATS!$B:$V,MATCH('2) Order Form'!$V719,ATS!$U:$U,0),4)</f>
        <v>99901-S</v>
      </c>
      <c r="F719" s="16" t="str">
        <f>INDEX(ATS!$B:$V,MATCH('2) Order Form'!$V719,ATS!$U:$U,0),5)</f>
        <v xml:space="preserve">Black </v>
      </c>
      <c r="G719" s="43" t="str">
        <f>INDEX(ATS!$B:$V,MATCH('2) Order Form'!$V719,ATS!$U:$U,0),6)</f>
        <v>S</v>
      </c>
      <c r="H719" s="43">
        <f>IFERROR(VLOOKUP(C719,EAN!$K:$O,5,FALSE),0)</f>
        <v>1</v>
      </c>
      <c r="I719" s="59">
        <v>0</v>
      </c>
      <c r="J719" s="60">
        <f>IFERROR(VLOOKUP(V719,ATS!$U:$V,2,FALSE),0)</f>
        <v>28</v>
      </c>
      <c r="K719" s="29">
        <f t="shared" si="402"/>
        <v>28</v>
      </c>
      <c r="L719" s="29">
        <f>IFERROR(VLOOKUP(V719,ATS!$U:$W,3,FALSE),0)</f>
        <v>28</v>
      </c>
      <c r="M719" s="29">
        <f t="shared" si="403"/>
        <v>28</v>
      </c>
      <c r="N719" s="61">
        <v>0</v>
      </c>
      <c r="O719" s="62">
        <f t="shared" ref="O719:O720" si="407">IF(N719&lt;&gt;0,N719,$P$5)</f>
        <v>0</v>
      </c>
      <c r="P719" s="63">
        <f>VLOOKUP($C719,Prices!$A$3:$R$1996,MATCH('2) Order Form'!P$8,Prices!$A$2:$R$2,0),FALSE)</f>
        <v>19.5</v>
      </c>
      <c r="Q719" s="64">
        <f>VLOOKUP($C719,Prices!$A$3:$R$1996,MATCH('2) Order Form'!Q$8,Prices!$A$2:$R$2,0),FALSE)</f>
        <v>39</v>
      </c>
      <c r="R719" s="65">
        <f t="shared" si="404"/>
        <v>0</v>
      </c>
      <c r="S719" s="66">
        <f t="shared" si="405"/>
        <v>0</v>
      </c>
      <c r="T719" s="64">
        <f t="shared" si="406"/>
        <v>0</v>
      </c>
      <c r="U719" s="97"/>
      <c r="V719" s="28">
        <v>7048652897428</v>
      </c>
      <c r="W719" s="25"/>
      <c r="X719" s="94">
        <f t="shared" si="380"/>
        <v>0</v>
      </c>
      <c r="Y719" s="70">
        <f t="shared" ca="1" si="381"/>
        <v>0</v>
      </c>
      <c r="Z719" s="70">
        <f t="shared" ca="1" si="382"/>
        <v>149</v>
      </c>
      <c r="AA719" s="70">
        <f t="shared" ca="1" si="383"/>
        <v>0</v>
      </c>
      <c r="AB719" s="70">
        <f t="shared" ca="1" si="384"/>
        <v>1</v>
      </c>
      <c r="AC719" s="91" t="str">
        <f t="shared" si="385"/>
        <v xml:space="preserve">820391Black </v>
      </c>
      <c r="AD719" s="91">
        <f t="shared" si="386"/>
        <v>820391</v>
      </c>
      <c r="AE719" s="71" t="str">
        <f>INDEX(ATS!$B:$V,MATCH('2) Order Form'!$V719,ATS!$U:$U,0),7)</f>
        <v>Stock</v>
      </c>
    </row>
    <row r="720" spans="1:31" ht="16.5" customHeight="1">
      <c r="A720" s="5">
        <v>5</v>
      </c>
      <c r="B720" s="5" t="s">
        <v>81</v>
      </c>
      <c r="C720" s="5">
        <f>INDEX(ATS!$B:$V,MATCH('2) Order Form'!$V720,ATS!$U:$U,0),1)</f>
        <v>820391</v>
      </c>
      <c r="D720" s="5" t="str">
        <f>INDEX(ATS!$B:$V,MATCH('2) Order Form'!$V720,ATS!$U:$U,0),2)</f>
        <v>Sweet Tee M</v>
      </c>
      <c r="E720" s="16" t="str">
        <f>INDEX(ATS!$B:$V,MATCH('2) Order Form'!$V720,ATS!$U:$U,0),4)</f>
        <v>99901-M</v>
      </c>
      <c r="F720" s="16" t="str">
        <f>INDEX(ATS!$B:$V,MATCH('2) Order Form'!$V720,ATS!$U:$U,0),5)</f>
        <v xml:space="preserve">Black </v>
      </c>
      <c r="G720" s="43" t="str">
        <f>INDEX(ATS!$B:$V,MATCH('2) Order Form'!$V720,ATS!$U:$U,0),6)</f>
        <v>M</v>
      </c>
      <c r="H720" s="43">
        <f>IFERROR(VLOOKUP(C720,EAN!$K:$O,5,FALSE),0)</f>
        <v>1</v>
      </c>
      <c r="I720" s="59">
        <v>0</v>
      </c>
      <c r="J720" s="60">
        <f>IFERROR(VLOOKUP(V720,ATS!$U:$V,2,FALSE),0)</f>
        <v>75</v>
      </c>
      <c r="K720" s="29" t="str">
        <f t="shared" si="402"/>
        <v>50+</v>
      </c>
      <c r="L720" s="29">
        <f>IFERROR(VLOOKUP(V720,ATS!$U:$W,3,FALSE),0)</f>
        <v>75</v>
      </c>
      <c r="M720" s="29" t="str">
        <f t="shared" si="403"/>
        <v>50+</v>
      </c>
      <c r="N720" s="61">
        <v>0</v>
      </c>
      <c r="O720" s="62">
        <f t="shared" si="407"/>
        <v>0</v>
      </c>
      <c r="P720" s="63">
        <f>VLOOKUP($C720,Prices!$A$3:$R$1996,MATCH('2) Order Form'!P$8,Prices!$A$2:$R$2,0),FALSE)</f>
        <v>19.5</v>
      </c>
      <c r="Q720" s="64">
        <f>VLOOKUP($C720,Prices!$A$3:$R$1996,MATCH('2) Order Form'!Q$8,Prices!$A$2:$R$2,0),FALSE)</f>
        <v>39</v>
      </c>
      <c r="R720" s="65">
        <f t="shared" si="404"/>
        <v>0</v>
      </c>
      <c r="S720" s="66">
        <f t="shared" si="405"/>
        <v>0</v>
      </c>
      <c r="T720" s="64">
        <f t="shared" si="406"/>
        <v>0</v>
      </c>
      <c r="U720" s="97"/>
      <c r="V720" s="28">
        <v>7048652897411</v>
      </c>
      <c r="W720" s="25"/>
      <c r="X720" s="94">
        <f t="shared" si="380"/>
        <v>0</v>
      </c>
      <c r="Y720" s="70">
        <f t="shared" ca="1" si="381"/>
        <v>0</v>
      </c>
      <c r="Z720" s="70">
        <f t="shared" ca="1" si="382"/>
        <v>149</v>
      </c>
      <c r="AA720" s="70">
        <f t="shared" ca="1" si="383"/>
        <v>0</v>
      </c>
      <c r="AB720" s="70">
        <f t="shared" ca="1" si="384"/>
        <v>0</v>
      </c>
      <c r="AC720" s="91" t="str">
        <f t="shared" si="385"/>
        <v xml:space="preserve">820391Black </v>
      </c>
      <c r="AD720" s="91">
        <f t="shared" si="386"/>
        <v>820391</v>
      </c>
      <c r="AE720" s="71" t="str">
        <f>INDEX(ATS!$B:$V,MATCH('2) Order Form'!$V720,ATS!$U:$U,0),7)</f>
        <v>Stock</v>
      </c>
    </row>
    <row r="721" spans="1:31" ht="16.5" customHeight="1">
      <c r="A721" s="5">
        <v>5</v>
      </c>
      <c r="B721" s="5" t="s">
        <v>81</v>
      </c>
      <c r="C721" s="5">
        <f>INDEX(ATS!$B:$V,MATCH('2) Order Form'!$V721,ATS!$U:$U,0),1)</f>
        <v>820391</v>
      </c>
      <c r="D721" s="5" t="str">
        <f>INDEX(ATS!$B:$V,MATCH('2) Order Form'!$V721,ATS!$U:$U,0),2)</f>
        <v>Sweet Tee M</v>
      </c>
      <c r="E721" s="16" t="str">
        <f>INDEX(ATS!$B:$V,MATCH('2) Order Form'!$V721,ATS!$U:$U,0),4)</f>
        <v>99901-L</v>
      </c>
      <c r="F721" s="16" t="str">
        <f>INDEX(ATS!$B:$V,MATCH('2) Order Form'!$V721,ATS!$U:$U,0),5)</f>
        <v xml:space="preserve">Black </v>
      </c>
      <c r="G721" s="43" t="str">
        <f>INDEX(ATS!$B:$V,MATCH('2) Order Form'!$V721,ATS!$U:$U,0),6)</f>
        <v>L</v>
      </c>
      <c r="H721" s="43">
        <f>IFERROR(VLOOKUP(C721,EAN!$K:$O,5,FALSE),0)</f>
        <v>1</v>
      </c>
      <c r="I721" s="59">
        <v>0</v>
      </c>
      <c r="J721" s="60">
        <f>IFERROR(VLOOKUP(V721,ATS!$U:$V,2,FALSE),0)</f>
        <v>36</v>
      </c>
      <c r="K721" s="29">
        <f t="shared" si="402"/>
        <v>36</v>
      </c>
      <c r="L721" s="29">
        <f>IFERROR(VLOOKUP(V721,ATS!$U:$W,3,FALSE),0)</f>
        <v>36</v>
      </c>
      <c r="M721" s="29">
        <f t="shared" si="403"/>
        <v>36</v>
      </c>
      <c r="N721" s="61">
        <v>0</v>
      </c>
      <c r="O721" s="62">
        <f t="shared" ref="O721:O722" si="408">IF(N721&lt;&gt;0,N721,$P$5)</f>
        <v>0</v>
      </c>
      <c r="P721" s="63">
        <f>VLOOKUP($C721,Prices!$A$3:$R$1996,MATCH('2) Order Form'!P$8,Prices!$A$2:$R$2,0),FALSE)</f>
        <v>19.5</v>
      </c>
      <c r="Q721" s="64">
        <f>VLOOKUP($C721,Prices!$A$3:$R$1996,MATCH('2) Order Form'!Q$8,Prices!$A$2:$R$2,0),FALSE)</f>
        <v>39</v>
      </c>
      <c r="R721" s="65">
        <f t="shared" si="404"/>
        <v>0</v>
      </c>
      <c r="S721" s="66">
        <f t="shared" si="405"/>
        <v>0</v>
      </c>
      <c r="T721" s="64">
        <f t="shared" si="406"/>
        <v>0</v>
      </c>
      <c r="U721" s="97"/>
      <c r="V721" s="28">
        <v>7048652897404</v>
      </c>
      <c r="W721" s="25"/>
      <c r="X721" s="94">
        <f t="shared" si="380"/>
        <v>0</v>
      </c>
      <c r="Y721" s="70">
        <f t="shared" ca="1" si="381"/>
        <v>0</v>
      </c>
      <c r="Z721" s="70">
        <f t="shared" ca="1" si="382"/>
        <v>149</v>
      </c>
      <c r="AA721" s="70">
        <f t="shared" ca="1" si="383"/>
        <v>0</v>
      </c>
      <c r="AB721" s="70">
        <f t="shared" ca="1" si="384"/>
        <v>0</v>
      </c>
      <c r="AC721" s="91" t="str">
        <f t="shared" si="385"/>
        <v xml:space="preserve">820391Black </v>
      </c>
      <c r="AD721" s="91">
        <f t="shared" si="386"/>
        <v>820391</v>
      </c>
      <c r="AE721" s="71" t="str">
        <f>INDEX(ATS!$B:$V,MATCH('2) Order Form'!$V721,ATS!$U:$U,0),7)</f>
        <v>Stock</v>
      </c>
    </row>
    <row r="722" spans="1:31" ht="16.5" customHeight="1">
      <c r="A722" s="5">
        <v>5</v>
      </c>
      <c r="B722" s="5" t="s">
        <v>81</v>
      </c>
      <c r="C722" s="5">
        <f>INDEX(ATS!$B:$V,MATCH('2) Order Form'!$V722,ATS!$U:$U,0),1)</f>
        <v>820391</v>
      </c>
      <c r="D722" s="5" t="str">
        <f>INDEX(ATS!$B:$V,MATCH('2) Order Form'!$V722,ATS!$U:$U,0),2)</f>
        <v>Sweet Tee M</v>
      </c>
      <c r="E722" s="16" t="str">
        <f>INDEX(ATS!$B:$V,MATCH('2) Order Form'!$V722,ATS!$U:$U,0),4)</f>
        <v>99901-XL</v>
      </c>
      <c r="F722" s="16" t="str">
        <f>INDEX(ATS!$B:$V,MATCH('2) Order Form'!$V722,ATS!$U:$U,0),5)</f>
        <v xml:space="preserve">Black </v>
      </c>
      <c r="G722" s="43" t="str">
        <f>INDEX(ATS!$B:$V,MATCH('2) Order Form'!$V722,ATS!$U:$U,0),6)</f>
        <v>XL</v>
      </c>
      <c r="H722" s="43">
        <f>IFERROR(VLOOKUP(C722,EAN!$K:$O,5,FALSE),0)</f>
        <v>1</v>
      </c>
      <c r="I722" s="59">
        <v>0</v>
      </c>
      <c r="J722" s="60">
        <f>IFERROR(VLOOKUP(V722,ATS!$U:$V,2,FALSE),0)</f>
        <v>14</v>
      </c>
      <c r="K722" s="29">
        <f t="shared" si="402"/>
        <v>14</v>
      </c>
      <c r="L722" s="29">
        <f>IFERROR(VLOOKUP(V722,ATS!$U:$W,3,FALSE),0)</f>
        <v>14</v>
      </c>
      <c r="M722" s="29">
        <f t="shared" si="403"/>
        <v>14</v>
      </c>
      <c r="N722" s="61">
        <v>0</v>
      </c>
      <c r="O722" s="62">
        <f t="shared" si="408"/>
        <v>0</v>
      </c>
      <c r="P722" s="63">
        <f>VLOOKUP($C722,Prices!$A$3:$R$1996,MATCH('2) Order Form'!P$8,Prices!$A$2:$R$2,0),FALSE)</f>
        <v>19.5</v>
      </c>
      <c r="Q722" s="64">
        <f>VLOOKUP($C722,Prices!$A$3:$R$1996,MATCH('2) Order Form'!Q$8,Prices!$A$2:$R$2,0),FALSE)</f>
        <v>39</v>
      </c>
      <c r="R722" s="65">
        <f t="shared" si="404"/>
        <v>0</v>
      </c>
      <c r="S722" s="66">
        <f t="shared" si="405"/>
        <v>0</v>
      </c>
      <c r="T722" s="64">
        <f t="shared" si="406"/>
        <v>0</v>
      </c>
      <c r="U722" s="97"/>
      <c r="V722" s="28">
        <v>7048652897435</v>
      </c>
      <c r="W722" s="25"/>
      <c r="X722" s="94">
        <f t="shared" si="380"/>
        <v>0</v>
      </c>
      <c r="Y722" s="70">
        <f t="shared" ca="1" si="381"/>
        <v>0</v>
      </c>
      <c r="Z722" s="70">
        <f t="shared" ca="1" si="382"/>
        <v>149</v>
      </c>
      <c r="AA722" s="70">
        <f t="shared" ca="1" si="383"/>
        <v>0</v>
      </c>
      <c r="AB722" s="70">
        <f t="shared" ca="1" si="384"/>
        <v>0</v>
      </c>
      <c r="AC722" s="91" t="str">
        <f t="shared" si="385"/>
        <v xml:space="preserve">820391Black </v>
      </c>
      <c r="AD722" s="91">
        <f t="shared" si="386"/>
        <v>820391</v>
      </c>
      <c r="AE722" s="71" t="str">
        <f>INDEX(ATS!$B:$V,MATCH('2) Order Form'!$V722,ATS!$U:$U,0),7)</f>
        <v>Stock</v>
      </c>
    </row>
    <row r="723" spans="1:31" ht="16.5" customHeight="1">
      <c r="A723" s="5" t="s">
        <v>2548</v>
      </c>
      <c r="B723" s="5" t="s">
        <v>81</v>
      </c>
      <c r="C723" s="5">
        <f>INDEX(ATS!$B:$V,MATCH('2) Order Form'!$V723,ATS!$U:$U,0),1)</f>
        <v>820311</v>
      </c>
      <c r="D723" s="5" t="str">
        <f>INDEX(ATS!$B:$V,MATCH('2) Order Form'!$V723,ATS!$U:$U,0),2)</f>
        <v>Fleece Pullover W</v>
      </c>
      <c r="E723" s="16" t="str">
        <f>INDEX(ATS!$B:$V,MATCH('2) Order Form'!$V723,ATS!$U:$U,0),4)</f>
        <v>56000-XS</v>
      </c>
      <c r="F723" s="16" t="str">
        <f>INDEX(ATS!$B:$V,MATCH('2) Order Form'!$V723,ATS!$U:$U,0),5)</f>
        <v xml:space="preserve">Dusty Pink </v>
      </c>
      <c r="G723" s="43" t="str">
        <f>INDEX(ATS!$B:$V,MATCH('2) Order Form'!$V723,ATS!$U:$U,0),6)</f>
        <v>XS</v>
      </c>
      <c r="H723" s="43">
        <f>IFERROR(VLOOKUP(C723,EAN!$K:$O,5,FALSE),0)</f>
        <v>1</v>
      </c>
      <c r="I723" s="59">
        <v>0</v>
      </c>
      <c r="J723" s="60">
        <f>IFERROR(VLOOKUP(V723,ATS!$U:$V,2,FALSE),0)</f>
        <v>22</v>
      </c>
      <c r="K723" s="29">
        <f t="shared" ref="K723:K730" si="409">IF(J723=99999,"OPEN",IF(J723&gt;50,"50+",IF(J723&lt;=0,"0",J723)))</f>
        <v>22</v>
      </c>
      <c r="L723" s="29">
        <f>IFERROR(VLOOKUP(V723,ATS!$U:$W,3,FALSE),0)</f>
        <v>22</v>
      </c>
      <c r="M723" s="29">
        <f t="shared" ref="M723:M730" si="410">IF(L723=99999,"OPEN",IF(L723&gt;50,"50+",IF(L723&lt;=0,"0",L723)))</f>
        <v>22</v>
      </c>
      <c r="N723" s="61">
        <v>0</v>
      </c>
      <c r="O723" s="62">
        <f>IF(N723&lt;&gt;0,N723,$P$5)</f>
        <v>0</v>
      </c>
      <c r="P723" s="63">
        <f>VLOOKUP($C723,Prices!$A$3:$R$1996,MATCH('2) Order Form'!P$8,Prices!$A$2:$R$2,0),FALSE)</f>
        <v>50</v>
      </c>
      <c r="Q723" s="64">
        <f>VLOOKUP($C723,Prices!$A$3:$R$1996,MATCH('2) Order Form'!Q$8,Prices!$A$2:$R$2,0),FALSE)</f>
        <v>99</v>
      </c>
      <c r="R723" s="65">
        <f t="shared" ref="R723:R730" si="411">I723*P723</f>
        <v>0</v>
      </c>
      <c r="S723" s="66">
        <f t="shared" ref="S723:S730" si="412">R723*O723</f>
        <v>0</v>
      </c>
      <c r="T723" s="64">
        <f t="shared" ref="T723:T730" si="413">R723-S723</f>
        <v>0</v>
      </c>
      <c r="U723" s="97"/>
      <c r="V723" s="28">
        <v>7048652799432</v>
      </c>
      <c r="W723" s="25"/>
      <c r="X723" s="94">
        <f t="shared" si="380"/>
        <v>0</v>
      </c>
      <c r="Y723" s="70">
        <f t="shared" ca="1" si="381"/>
        <v>1</v>
      </c>
      <c r="Z723" s="70">
        <f t="shared" ca="1" si="382"/>
        <v>150</v>
      </c>
      <c r="AA723" s="70">
        <f t="shared" ca="1" si="383"/>
        <v>1</v>
      </c>
      <c r="AB723" s="70">
        <f t="shared" ca="1" si="384"/>
        <v>1</v>
      </c>
      <c r="AC723" s="91" t="str">
        <f t="shared" si="385"/>
        <v xml:space="preserve">820311Dusty Pink </v>
      </c>
      <c r="AD723" s="91">
        <f t="shared" si="386"/>
        <v>820311</v>
      </c>
      <c r="AE723" s="71" t="str">
        <f>INDEX(ATS!$B:$V,MATCH('2) Order Form'!$V723,ATS!$U:$U,0),7)</f>
        <v>Active</v>
      </c>
    </row>
    <row r="724" spans="1:31" ht="16.5" customHeight="1">
      <c r="A724" s="5" t="s">
        <v>2548</v>
      </c>
      <c r="B724" s="5" t="s">
        <v>81</v>
      </c>
      <c r="C724" s="5">
        <f>INDEX(ATS!$B:$V,MATCH('2) Order Form'!$V724,ATS!$U:$U,0),1)</f>
        <v>820311</v>
      </c>
      <c r="D724" s="5" t="str">
        <f>INDEX(ATS!$B:$V,MATCH('2) Order Form'!$V724,ATS!$U:$U,0),2)</f>
        <v>Fleece Pullover W</v>
      </c>
      <c r="E724" s="16" t="str">
        <f>INDEX(ATS!$B:$V,MATCH('2) Order Form'!$V724,ATS!$U:$U,0),4)</f>
        <v>56000-S</v>
      </c>
      <c r="F724" s="16" t="str">
        <f>INDEX(ATS!$B:$V,MATCH('2) Order Form'!$V724,ATS!$U:$U,0),5)</f>
        <v xml:space="preserve">Dusty Pink </v>
      </c>
      <c r="G724" s="43" t="str">
        <f>INDEX(ATS!$B:$V,MATCH('2) Order Form'!$V724,ATS!$U:$U,0),6)</f>
        <v>S</v>
      </c>
      <c r="H724" s="43">
        <f>IFERROR(VLOOKUP(C724,EAN!$K:$O,5,FALSE),0)</f>
        <v>1</v>
      </c>
      <c r="I724" s="59">
        <v>0</v>
      </c>
      <c r="J724" s="60">
        <f>IFERROR(VLOOKUP(V724,ATS!$U:$V,2,FALSE),0)</f>
        <v>73</v>
      </c>
      <c r="K724" s="29" t="str">
        <f t="shared" si="409"/>
        <v>50+</v>
      </c>
      <c r="L724" s="29">
        <f>IFERROR(VLOOKUP(V724,ATS!$U:$W,3,FALSE),0)</f>
        <v>73</v>
      </c>
      <c r="M724" s="29" t="str">
        <f t="shared" si="410"/>
        <v>50+</v>
      </c>
      <c r="N724" s="61">
        <v>0</v>
      </c>
      <c r="O724" s="62">
        <f>IF(N724&lt;&gt;0,N724,$P$5)</f>
        <v>0</v>
      </c>
      <c r="P724" s="63">
        <f>VLOOKUP($C724,Prices!$A$3:$R$1996,MATCH('2) Order Form'!P$8,Prices!$A$2:$R$2,0),FALSE)</f>
        <v>50</v>
      </c>
      <c r="Q724" s="64">
        <f>VLOOKUP($C724,Prices!$A$3:$R$1996,MATCH('2) Order Form'!Q$8,Prices!$A$2:$R$2,0),FALSE)</f>
        <v>99</v>
      </c>
      <c r="R724" s="65">
        <f t="shared" si="411"/>
        <v>0</v>
      </c>
      <c r="S724" s="66">
        <f t="shared" si="412"/>
        <v>0</v>
      </c>
      <c r="T724" s="64">
        <f t="shared" si="413"/>
        <v>0</v>
      </c>
      <c r="U724" s="97"/>
      <c r="V724" s="28">
        <v>7048652799425</v>
      </c>
      <c r="W724" s="25"/>
      <c r="X724" s="94">
        <f t="shared" si="380"/>
        <v>0</v>
      </c>
      <c r="Y724" s="70">
        <f t="shared" ca="1" si="381"/>
        <v>0</v>
      </c>
      <c r="Z724" s="70">
        <f t="shared" ca="1" si="382"/>
        <v>150</v>
      </c>
      <c r="AA724" s="70">
        <f t="shared" ca="1" si="383"/>
        <v>0</v>
      </c>
      <c r="AB724" s="70">
        <f t="shared" ca="1" si="384"/>
        <v>0</v>
      </c>
      <c r="AC724" s="91" t="str">
        <f t="shared" si="385"/>
        <v xml:space="preserve">820311Dusty Pink </v>
      </c>
      <c r="AD724" s="91">
        <f t="shared" si="386"/>
        <v>820311</v>
      </c>
      <c r="AE724" s="71" t="str">
        <f>INDEX(ATS!$B:$V,MATCH('2) Order Form'!$V724,ATS!$U:$U,0),7)</f>
        <v>Active</v>
      </c>
    </row>
    <row r="725" spans="1:31" ht="16.5" customHeight="1">
      <c r="A725" s="5" t="s">
        <v>2548</v>
      </c>
      <c r="B725" s="5" t="s">
        <v>81</v>
      </c>
      <c r="C725" s="5">
        <f>INDEX(ATS!$B:$V,MATCH('2) Order Form'!$V725,ATS!$U:$U,0),1)</f>
        <v>820311</v>
      </c>
      <c r="D725" s="5" t="str">
        <f>INDEX(ATS!$B:$V,MATCH('2) Order Form'!$V725,ATS!$U:$U,0),2)</f>
        <v>Fleece Pullover W</v>
      </c>
      <c r="E725" s="16" t="str">
        <f>INDEX(ATS!$B:$V,MATCH('2) Order Form'!$V725,ATS!$U:$U,0),4)</f>
        <v>56000-M</v>
      </c>
      <c r="F725" s="16" t="str">
        <f>INDEX(ATS!$B:$V,MATCH('2) Order Form'!$V725,ATS!$U:$U,0),5)</f>
        <v xml:space="preserve">Dusty Pink </v>
      </c>
      <c r="G725" s="43" t="str">
        <f>INDEX(ATS!$B:$V,MATCH('2) Order Form'!$V725,ATS!$U:$U,0),6)</f>
        <v>M</v>
      </c>
      <c r="H725" s="43">
        <f>IFERROR(VLOOKUP(C725,EAN!$K:$O,5,FALSE),0)</f>
        <v>1</v>
      </c>
      <c r="I725" s="59">
        <v>0</v>
      </c>
      <c r="J725" s="60">
        <f>IFERROR(VLOOKUP(V725,ATS!$U:$V,2,FALSE),0)</f>
        <v>51</v>
      </c>
      <c r="K725" s="29" t="str">
        <f t="shared" si="409"/>
        <v>50+</v>
      </c>
      <c r="L725" s="29">
        <f>IFERROR(VLOOKUP(V725,ATS!$U:$W,3,FALSE),0)</f>
        <v>51</v>
      </c>
      <c r="M725" s="29" t="str">
        <f t="shared" si="410"/>
        <v>50+</v>
      </c>
      <c r="N725" s="61">
        <v>0</v>
      </c>
      <c r="O725" s="62">
        <f>IF(N725&lt;&gt;0,N725,$P$5)</f>
        <v>0</v>
      </c>
      <c r="P725" s="63">
        <f>VLOOKUP($C725,Prices!$A$3:$R$1996,MATCH('2) Order Form'!P$8,Prices!$A$2:$R$2,0),FALSE)</f>
        <v>50</v>
      </c>
      <c r="Q725" s="64">
        <f>VLOOKUP($C725,Prices!$A$3:$R$1996,MATCH('2) Order Form'!Q$8,Prices!$A$2:$R$2,0),FALSE)</f>
        <v>99</v>
      </c>
      <c r="R725" s="65">
        <f t="shared" si="411"/>
        <v>0</v>
      </c>
      <c r="S725" s="66">
        <f t="shared" si="412"/>
        <v>0</v>
      </c>
      <c r="T725" s="64">
        <f t="shared" si="413"/>
        <v>0</v>
      </c>
      <c r="U725" s="97"/>
      <c r="V725" s="28">
        <v>7048652799418</v>
      </c>
      <c r="W725" s="25"/>
      <c r="X725" s="94">
        <f t="shared" si="380"/>
        <v>0</v>
      </c>
      <c r="Y725" s="70">
        <f t="shared" ca="1" si="381"/>
        <v>0</v>
      </c>
      <c r="Z725" s="70">
        <f t="shared" ca="1" si="382"/>
        <v>150</v>
      </c>
      <c r="AA725" s="70">
        <f t="shared" ca="1" si="383"/>
        <v>0</v>
      </c>
      <c r="AB725" s="70">
        <f t="shared" ca="1" si="384"/>
        <v>0</v>
      </c>
      <c r="AC725" s="91" t="str">
        <f t="shared" si="385"/>
        <v xml:space="preserve">820311Dusty Pink </v>
      </c>
      <c r="AD725" s="91">
        <f t="shared" si="386"/>
        <v>820311</v>
      </c>
      <c r="AE725" s="71" t="str">
        <f>INDEX(ATS!$B:$V,MATCH('2) Order Form'!$V725,ATS!$U:$U,0),7)</f>
        <v>Active</v>
      </c>
    </row>
    <row r="726" spans="1:31" ht="16.5" customHeight="1">
      <c r="A726" s="5" t="s">
        <v>2548</v>
      </c>
      <c r="B726" s="5" t="s">
        <v>81</v>
      </c>
      <c r="C726" s="5">
        <f>INDEX(ATS!$B:$V,MATCH('2) Order Form'!$V726,ATS!$U:$U,0),1)</f>
        <v>820311</v>
      </c>
      <c r="D726" s="5" t="str">
        <f>INDEX(ATS!$B:$V,MATCH('2) Order Form'!$V726,ATS!$U:$U,0),2)</f>
        <v>Fleece Pullover W</v>
      </c>
      <c r="E726" s="16" t="str">
        <f>INDEX(ATS!$B:$V,MATCH('2) Order Form'!$V726,ATS!$U:$U,0),4)</f>
        <v>56000-L</v>
      </c>
      <c r="F726" s="16" t="str">
        <f>INDEX(ATS!$B:$V,MATCH('2) Order Form'!$V726,ATS!$U:$U,0),5)</f>
        <v xml:space="preserve">Dusty Pink </v>
      </c>
      <c r="G726" s="43" t="str">
        <f>INDEX(ATS!$B:$V,MATCH('2) Order Form'!$V726,ATS!$U:$U,0),6)</f>
        <v>L</v>
      </c>
      <c r="H726" s="43">
        <f>IFERROR(VLOOKUP(C726,EAN!$K:$O,5,FALSE),0)</f>
        <v>1</v>
      </c>
      <c r="I726" s="59">
        <v>0</v>
      </c>
      <c r="J726" s="60">
        <f>IFERROR(VLOOKUP(V726,ATS!$U:$V,2,FALSE),0)</f>
        <v>17</v>
      </c>
      <c r="K726" s="29">
        <f t="shared" si="409"/>
        <v>17</v>
      </c>
      <c r="L726" s="29">
        <f>IFERROR(VLOOKUP(V726,ATS!$U:$W,3,FALSE),0)</f>
        <v>17</v>
      </c>
      <c r="M726" s="29">
        <f t="shared" si="410"/>
        <v>17</v>
      </c>
      <c r="N726" s="61">
        <v>0</v>
      </c>
      <c r="O726" s="62">
        <f t="shared" ref="O726:O728" si="414">IF(N726&lt;&gt;0,N726,$P$5)</f>
        <v>0</v>
      </c>
      <c r="P726" s="63">
        <f>VLOOKUP($C726,Prices!$A$3:$R$1996,MATCH('2) Order Form'!P$8,Prices!$A$2:$R$2,0),FALSE)</f>
        <v>50</v>
      </c>
      <c r="Q726" s="64">
        <f>VLOOKUP($C726,Prices!$A$3:$R$1996,MATCH('2) Order Form'!Q$8,Prices!$A$2:$R$2,0),FALSE)</f>
        <v>99</v>
      </c>
      <c r="R726" s="65">
        <f t="shared" si="411"/>
        <v>0</v>
      </c>
      <c r="S726" s="66">
        <f t="shared" si="412"/>
        <v>0</v>
      </c>
      <c r="T726" s="64">
        <f t="shared" si="413"/>
        <v>0</v>
      </c>
      <c r="U726" s="97"/>
      <c r="V726" s="28">
        <v>7048652799401</v>
      </c>
      <c r="W726" s="25"/>
      <c r="X726" s="94">
        <f t="shared" si="380"/>
        <v>0</v>
      </c>
      <c r="Y726" s="70">
        <f t="shared" ca="1" si="381"/>
        <v>0</v>
      </c>
      <c r="Z726" s="70">
        <f t="shared" ca="1" si="382"/>
        <v>150</v>
      </c>
      <c r="AA726" s="70">
        <f t="shared" ca="1" si="383"/>
        <v>0</v>
      </c>
      <c r="AB726" s="70">
        <f t="shared" ca="1" si="384"/>
        <v>0</v>
      </c>
      <c r="AC726" s="91" t="str">
        <f t="shared" si="385"/>
        <v xml:space="preserve">820311Dusty Pink </v>
      </c>
      <c r="AD726" s="91">
        <f t="shared" si="386"/>
        <v>820311</v>
      </c>
      <c r="AE726" s="71" t="str">
        <f>INDEX(ATS!$B:$V,MATCH('2) Order Form'!$V726,ATS!$U:$U,0),7)</f>
        <v>Active</v>
      </c>
    </row>
    <row r="727" spans="1:31" ht="16.5" customHeight="1">
      <c r="A727" s="5" t="s">
        <v>2548</v>
      </c>
      <c r="B727" s="5" t="s">
        <v>81</v>
      </c>
      <c r="C727" s="5">
        <f>INDEX(ATS!$B:$V,MATCH('2) Order Form'!$V727,ATS!$U:$U,0),1)</f>
        <v>820311</v>
      </c>
      <c r="D727" s="5" t="str">
        <f>INDEX(ATS!$B:$V,MATCH('2) Order Form'!$V727,ATS!$U:$U,0),2)</f>
        <v>Fleece Pullover W</v>
      </c>
      <c r="E727" s="16" t="str">
        <f>INDEX(ATS!$B:$V,MATCH('2) Order Form'!$V727,ATS!$U:$U,0),4)</f>
        <v>76000-XS</v>
      </c>
      <c r="F727" s="16" t="str">
        <f>INDEX(ATS!$B:$V,MATCH('2) Order Form'!$V727,ATS!$U:$U,0),5)</f>
        <v>Turquoise</v>
      </c>
      <c r="G727" s="43" t="str">
        <f>INDEX(ATS!$B:$V,MATCH('2) Order Form'!$V727,ATS!$U:$U,0),6)</f>
        <v>XS</v>
      </c>
      <c r="H727" s="43">
        <f>IFERROR(VLOOKUP(C727,EAN!$K:$O,5,FALSE),0)</f>
        <v>1</v>
      </c>
      <c r="I727" s="59">
        <v>0</v>
      </c>
      <c r="J727" s="60">
        <f>IFERROR(VLOOKUP(V727,ATS!$U:$V,2,FALSE),0)</f>
        <v>39</v>
      </c>
      <c r="K727" s="29">
        <f t="shared" si="409"/>
        <v>39</v>
      </c>
      <c r="L727" s="29">
        <f>IFERROR(VLOOKUP(V727,ATS!$U:$W,3,FALSE),0)</f>
        <v>39</v>
      </c>
      <c r="M727" s="29">
        <f t="shared" si="410"/>
        <v>39</v>
      </c>
      <c r="N727" s="61">
        <v>0</v>
      </c>
      <c r="O727" s="62">
        <f t="shared" si="414"/>
        <v>0</v>
      </c>
      <c r="P727" s="63">
        <f>VLOOKUP($C727,Prices!$A$3:$R$1996,MATCH('2) Order Form'!P$8,Prices!$A$2:$R$2,0),FALSE)</f>
        <v>50</v>
      </c>
      <c r="Q727" s="64">
        <f>VLOOKUP($C727,Prices!$A$3:$R$1996,MATCH('2) Order Form'!Q$8,Prices!$A$2:$R$2,0),FALSE)</f>
        <v>99</v>
      </c>
      <c r="R727" s="65">
        <f t="shared" si="411"/>
        <v>0</v>
      </c>
      <c r="S727" s="66">
        <f t="shared" si="412"/>
        <v>0</v>
      </c>
      <c r="T727" s="64">
        <f t="shared" si="413"/>
        <v>0</v>
      </c>
      <c r="U727" s="97"/>
      <c r="V727" s="28">
        <v>7048652799470</v>
      </c>
      <c r="W727" s="25"/>
      <c r="X727" s="94">
        <f t="shared" si="380"/>
        <v>0</v>
      </c>
      <c r="Y727" s="70">
        <f t="shared" ca="1" si="381"/>
        <v>0</v>
      </c>
      <c r="Z727" s="70">
        <f t="shared" ca="1" si="382"/>
        <v>150</v>
      </c>
      <c r="AA727" s="70">
        <f t="shared" ca="1" si="383"/>
        <v>0</v>
      </c>
      <c r="AB727" s="70">
        <f t="shared" ca="1" si="384"/>
        <v>1</v>
      </c>
      <c r="AC727" s="91" t="str">
        <f t="shared" si="385"/>
        <v>820311Turquoise</v>
      </c>
      <c r="AD727" s="91">
        <f t="shared" si="386"/>
        <v>820311</v>
      </c>
      <c r="AE727" s="71" t="str">
        <f>INDEX(ATS!$B:$V,MATCH('2) Order Form'!$V727,ATS!$U:$U,0),7)</f>
        <v>Active</v>
      </c>
    </row>
    <row r="728" spans="1:31" ht="16.5" customHeight="1">
      <c r="A728" s="5" t="s">
        <v>2548</v>
      </c>
      <c r="B728" s="5" t="s">
        <v>81</v>
      </c>
      <c r="C728" s="5">
        <f>INDEX(ATS!$B:$V,MATCH('2) Order Form'!$V728,ATS!$U:$U,0),1)</f>
        <v>820311</v>
      </c>
      <c r="D728" s="5" t="str">
        <f>INDEX(ATS!$B:$V,MATCH('2) Order Form'!$V728,ATS!$U:$U,0),2)</f>
        <v>Fleece Pullover W</v>
      </c>
      <c r="E728" s="16" t="str">
        <f>INDEX(ATS!$B:$V,MATCH('2) Order Form'!$V728,ATS!$U:$U,0),4)</f>
        <v>76000-S</v>
      </c>
      <c r="F728" s="16" t="str">
        <f>INDEX(ATS!$B:$V,MATCH('2) Order Form'!$V728,ATS!$U:$U,0),5)</f>
        <v>Turquoise</v>
      </c>
      <c r="G728" s="43" t="str">
        <f>INDEX(ATS!$B:$V,MATCH('2) Order Form'!$V728,ATS!$U:$U,0),6)</f>
        <v>S</v>
      </c>
      <c r="H728" s="43">
        <f>IFERROR(VLOOKUP(C728,EAN!$K:$O,5,FALSE),0)</f>
        <v>1</v>
      </c>
      <c r="I728" s="59">
        <v>0</v>
      </c>
      <c r="J728" s="60">
        <f>IFERROR(VLOOKUP(V728,ATS!$U:$V,2,FALSE),0)</f>
        <v>94</v>
      </c>
      <c r="K728" s="29" t="str">
        <f t="shared" si="409"/>
        <v>50+</v>
      </c>
      <c r="L728" s="29">
        <f>IFERROR(VLOOKUP(V728,ATS!$U:$W,3,FALSE),0)</f>
        <v>94</v>
      </c>
      <c r="M728" s="29" t="str">
        <f t="shared" si="410"/>
        <v>50+</v>
      </c>
      <c r="N728" s="61">
        <v>0</v>
      </c>
      <c r="O728" s="62">
        <f t="shared" si="414"/>
        <v>0</v>
      </c>
      <c r="P728" s="63">
        <f>VLOOKUP($C728,Prices!$A$3:$R$1996,MATCH('2) Order Form'!P$8,Prices!$A$2:$R$2,0),FALSE)</f>
        <v>50</v>
      </c>
      <c r="Q728" s="64">
        <f>VLOOKUP($C728,Prices!$A$3:$R$1996,MATCH('2) Order Form'!Q$8,Prices!$A$2:$R$2,0),FALSE)</f>
        <v>99</v>
      </c>
      <c r="R728" s="65">
        <f t="shared" si="411"/>
        <v>0</v>
      </c>
      <c r="S728" s="66">
        <f t="shared" si="412"/>
        <v>0</v>
      </c>
      <c r="T728" s="64">
        <f t="shared" si="413"/>
        <v>0</v>
      </c>
      <c r="U728" s="97"/>
      <c r="V728" s="28">
        <v>7048652799463</v>
      </c>
      <c r="W728" s="25"/>
      <c r="X728" s="94">
        <f t="shared" si="380"/>
        <v>0</v>
      </c>
      <c r="Y728" s="70">
        <f t="shared" ca="1" si="381"/>
        <v>0</v>
      </c>
      <c r="Z728" s="70">
        <f t="shared" ca="1" si="382"/>
        <v>150</v>
      </c>
      <c r="AA728" s="70">
        <f t="shared" ca="1" si="383"/>
        <v>0</v>
      </c>
      <c r="AB728" s="70">
        <f t="shared" ca="1" si="384"/>
        <v>0</v>
      </c>
      <c r="AC728" s="91" t="str">
        <f t="shared" si="385"/>
        <v>820311Turquoise</v>
      </c>
      <c r="AD728" s="91">
        <f t="shared" si="386"/>
        <v>820311</v>
      </c>
      <c r="AE728" s="71" t="str">
        <f>INDEX(ATS!$B:$V,MATCH('2) Order Form'!$V728,ATS!$U:$U,0),7)</f>
        <v>Active</v>
      </c>
    </row>
    <row r="729" spans="1:31" ht="16.5" customHeight="1">
      <c r="A729" s="5" t="s">
        <v>2548</v>
      </c>
      <c r="B729" s="5" t="s">
        <v>81</v>
      </c>
      <c r="C729" s="5">
        <f>INDEX(ATS!$B:$V,MATCH('2) Order Form'!$V729,ATS!$U:$U,0),1)</f>
        <v>820311</v>
      </c>
      <c r="D729" s="5" t="str">
        <f>INDEX(ATS!$B:$V,MATCH('2) Order Form'!$V729,ATS!$U:$U,0),2)</f>
        <v>Fleece Pullover W</v>
      </c>
      <c r="E729" s="16" t="str">
        <f>INDEX(ATS!$B:$V,MATCH('2) Order Form'!$V729,ATS!$U:$U,0),4)</f>
        <v>76000-M</v>
      </c>
      <c r="F729" s="16" t="str">
        <f>INDEX(ATS!$B:$V,MATCH('2) Order Form'!$V729,ATS!$U:$U,0),5)</f>
        <v>Turquoise</v>
      </c>
      <c r="G729" s="43" t="str">
        <f>INDEX(ATS!$B:$V,MATCH('2) Order Form'!$V729,ATS!$U:$U,0),6)</f>
        <v>M</v>
      </c>
      <c r="H729" s="43">
        <f>IFERROR(VLOOKUP(C729,EAN!$K:$O,5,FALSE),0)</f>
        <v>1</v>
      </c>
      <c r="I729" s="59">
        <v>0</v>
      </c>
      <c r="J729" s="60">
        <f>IFERROR(VLOOKUP(V729,ATS!$U:$V,2,FALSE),0)</f>
        <v>72</v>
      </c>
      <c r="K729" s="29" t="str">
        <f t="shared" si="409"/>
        <v>50+</v>
      </c>
      <c r="L729" s="29">
        <f>IFERROR(VLOOKUP(V729,ATS!$U:$W,3,FALSE),0)</f>
        <v>72</v>
      </c>
      <c r="M729" s="29" t="str">
        <f t="shared" si="410"/>
        <v>50+</v>
      </c>
      <c r="N729" s="61">
        <v>0</v>
      </c>
      <c r="O729" s="62">
        <f>IF(N729&lt;&gt;0,N729,$P$5)</f>
        <v>0</v>
      </c>
      <c r="P729" s="63">
        <f>VLOOKUP($C729,Prices!$A$3:$R$1996,MATCH('2) Order Form'!P$8,Prices!$A$2:$R$2,0),FALSE)</f>
        <v>50</v>
      </c>
      <c r="Q729" s="64">
        <f>VLOOKUP($C729,Prices!$A$3:$R$1996,MATCH('2) Order Form'!Q$8,Prices!$A$2:$R$2,0),FALSE)</f>
        <v>99</v>
      </c>
      <c r="R729" s="65">
        <f t="shared" si="411"/>
        <v>0</v>
      </c>
      <c r="S729" s="66">
        <f t="shared" si="412"/>
        <v>0</v>
      </c>
      <c r="T729" s="64">
        <f t="shared" si="413"/>
        <v>0</v>
      </c>
      <c r="U729" s="97"/>
      <c r="V729" s="28">
        <v>7048652799456</v>
      </c>
      <c r="W729" s="25"/>
      <c r="X729" s="94">
        <f t="shared" ref="X729:X786" si="415">I729*Q729</f>
        <v>0</v>
      </c>
      <c r="Y729" s="70">
        <f t="shared" ref="Y729:Y786" ca="1" si="416">IF(A729=OFFSET(A729,-1,0),0,1)</f>
        <v>0</v>
      </c>
      <c r="Z729" s="70">
        <f t="shared" ref="Z729:Z786" ca="1" si="417">IF(C729=OFFSET(C729,-1,0),OFFSET(Z729,-1,0),OFFSET(Z729,-1,0)+1)</f>
        <v>150</v>
      </c>
      <c r="AA729" s="70">
        <f t="shared" ref="AA729:AA786" ca="1" si="418">IF(C729=OFFSET(C729,-1,0),0,1)</f>
        <v>0</v>
      </c>
      <c r="AB729" s="70">
        <f t="shared" ref="AB729:AB786" ca="1" si="419">IF(F729=OFFSET(F729,-1,0),0,1)</f>
        <v>0</v>
      </c>
      <c r="AC729" s="91" t="str">
        <f t="shared" ref="AC729:AC786" si="420">CONCATENATE(C729,F729)</f>
        <v>820311Turquoise</v>
      </c>
      <c r="AD729" s="91">
        <f t="shared" ref="AD729:AD786" si="421">IFERROR(IF(B729="EYEWEAR",CONCATENATE(C729,"-",G729),C729),C729)</f>
        <v>820311</v>
      </c>
      <c r="AE729" s="71" t="str">
        <f>INDEX(ATS!$B:$V,MATCH('2) Order Form'!$V729,ATS!$U:$U,0),7)</f>
        <v>Active</v>
      </c>
    </row>
    <row r="730" spans="1:31" ht="16.5" customHeight="1">
      <c r="A730" s="5" t="s">
        <v>2548</v>
      </c>
      <c r="B730" s="5" t="s">
        <v>81</v>
      </c>
      <c r="C730" s="5">
        <f>INDEX(ATS!$B:$V,MATCH('2) Order Form'!$V730,ATS!$U:$U,0),1)</f>
        <v>820311</v>
      </c>
      <c r="D730" s="5" t="str">
        <f>INDEX(ATS!$B:$V,MATCH('2) Order Form'!$V730,ATS!$U:$U,0),2)</f>
        <v>Fleece Pullover W</v>
      </c>
      <c r="E730" s="16" t="str">
        <f>INDEX(ATS!$B:$V,MATCH('2) Order Form'!$V730,ATS!$U:$U,0),4)</f>
        <v>76000-L</v>
      </c>
      <c r="F730" s="16" t="str">
        <f>INDEX(ATS!$B:$V,MATCH('2) Order Form'!$V730,ATS!$U:$U,0),5)</f>
        <v>Turquoise</v>
      </c>
      <c r="G730" s="43" t="str">
        <f>INDEX(ATS!$B:$V,MATCH('2) Order Form'!$V730,ATS!$U:$U,0),6)</f>
        <v>L</v>
      </c>
      <c r="H730" s="43">
        <f>IFERROR(VLOOKUP(C730,EAN!$K:$O,5,FALSE),0)</f>
        <v>1</v>
      </c>
      <c r="I730" s="59">
        <v>0</v>
      </c>
      <c r="J730" s="60">
        <f>IFERROR(VLOOKUP(V730,ATS!$U:$V,2,FALSE),0)</f>
        <v>29</v>
      </c>
      <c r="K730" s="29">
        <f t="shared" si="409"/>
        <v>29</v>
      </c>
      <c r="L730" s="29">
        <f>IFERROR(VLOOKUP(V730,ATS!$U:$W,3,FALSE),0)</f>
        <v>29</v>
      </c>
      <c r="M730" s="29">
        <f t="shared" si="410"/>
        <v>29</v>
      </c>
      <c r="N730" s="61">
        <v>0</v>
      </c>
      <c r="O730" s="62">
        <f t="shared" ref="O730" si="422">IF(N730&lt;&gt;0,N730,$P$5)</f>
        <v>0</v>
      </c>
      <c r="P730" s="63">
        <f>VLOOKUP($C730,Prices!$A$3:$R$1996,MATCH('2) Order Form'!P$8,Prices!$A$2:$R$2,0),FALSE)</f>
        <v>50</v>
      </c>
      <c r="Q730" s="64">
        <f>VLOOKUP($C730,Prices!$A$3:$R$1996,MATCH('2) Order Form'!Q$8,Prices!$A$2:$R$2,0),FALSE)</f>
        <v>99</v>
      </c>
      <c r="R730" s="65">
        <f t="shared" si="411"/>
        <v>0</v>
      </c>
      <c r="S730" s="66">
        <f t="shared" si="412"/>
        <v>0</v>
      </c>
      <c r="T730" s="64">
        <f t="shared" si="413"/>
        <v>0</v>
      </c>
      <c r="U730" s="97"/>
      <c r="V730" s="28">
        <v>7048652799449</v>
      </c>
      <c r="W730" s="25"/>
      <c r="X730" s="94">
        <f t="shared" si="415"/>
        <v>0</v>
      </c>
      <c r="Y730" s="70">
        <f t="shared" ca="1" si="416"/>
        <v>0</v>
      </c>
      <c r="Z730" s="70">
        <f t="shared" ca="1" si="417"/>
        <v>150</v>
      </c>
      <c r="AA730" s="70">
        <f t="shared" ca="1" si="418"/>
        <v>0</v>
      </c>
      <c r="AB730" s="70">
        <f t="shared" ca="1" si="419"/>
        <v>0</v>
      </c>
      <c r="AC730" s="91" t="str">
        <f t="shared" si="420"/>
        <v>820311Turquoise</v>
      </c>
      <c r="AD730" s="91">
        <f t="shared" si="421"/>
        <v>820311</v>
      </c>
      <c r="AE730" s="71" t="str">
        <f>INDEX(ATS!$B:$V,MATCH('2) Order Form'!$V730,ATS!$U:$U,0),7)</f>
        <v>Active</v>
      </c>
    </row>
    <row r="731" spans="1:31" ht="16.5" customHeight="1">
      <c r="A731" s="5" t="s">
        <v>2548</v>
      </c>
      <c r="B731" s="5" t="s">
        <v>81</v>
      </c>
      <c r="C731" s="5">
        <f>INDEX(ATS!$B:$V,MATCH('2) Order Form'!$V731,ATS!$U:$U,0),1)</f>
        <v>820395</v>
      </c>
      <c r="D731" s="5" t="str">
        <f>INDEX(ATS!$B:$V,MATCH('2) Order Form'!$V731,ATS!$U:$U,0),2)</f>
        <v>Sweet Hoodie W</v>
      </c>
      <c r="E731" s="16" t="str">
        <f>INDEX(ATS!$B:$V,MATCH('2) Order Form'!$V731,ATS!$U:$U,0),4)</f>
        <v>88000-XS</v>
      </c>
      <c r="F731" s="16" t="str">
        <f>INDEX(ATS!$B:$V,MATCH('2) Order Form'!$V731,ATS!$U:$U,0),5)</f>
        <v>Navy Blazer</v>
      </c>
      <c r="G731" s="43" t="str">
        <f>INDEX(ATS!$B:$V,MATCH('2) Order Form'!$V731,ATS!$U:$U,0),6)</f>
        <v>XS</v>
      </c>
      <c r="H731" s="43">
        <f>IFERROR(VLOOKUP(C731,EAN!$K:$O,5,FALSE),0)</f>
        <v>1</v>
      </c>
      <c r="I731" s="59">
        <v>0</v>
      </c>
      <c r="J731" s="60">
        <f>IFERROR(VLOOKUP(V731,ATS!$U:$V,2,FALSE),0)</f>
        <v>48</v>
      </c>
      <c r="K731" s="29">
        <f t="shared" si="402"/>
        <v>48</v>
      </c>
      <c r="L731" s="29">
        <f>IFERROR(VLOOKUP(V731,ATS!$U:$W,3,FALSE),0)</f>
        <v>48</v>
      </c>
      <c r="M731" s="29">
        <f t="shared" si="403"/>
        <v>48</v>
      </c>
      <c r="N731" s="61">
        <v>0</v>
      </c>
      <c r="O731" s="62">
        <f t="shared" ref="O731:O742" si="423">IF(N731&lt;&gt;0,N731,$P$5)</f>
        <v>0</v>
      </c>
      <c r="P731" s="63">
        <f>VLOOKUP($C731,Prices!$A$3:$R$1996,MATCH('2) Order Form'!P$8,Prices!$A$2:$R$2,0),FALSE)</f>
        <v>60</v>
      </c>
      <c r="Q731" s="64">
        <f>VLOOKUP($C731,Prices!$A$3:$R$1996,MATCH('2) Order Form'!Q$8,Prices!$A$2:$R$2,0),FALSE)</f>
        <v>119</v>
      </c>
      <c r="R731" s="65">
        <f t="shared" si="404"/>
        <v>0</v>
      </c>
      <c r="S731" s="66">
        <f t="shared" si="405"/>
        <v>0</v>
      </c>
      <c r="T731" s="64">
        <f t="shared" si="406"/>
        <v>0</v>
      </c>
      <c r="U731" s="97"/>
      <c r="V731" s="28">
        <v>7048652898302</v>
      </c>
      <c r="W731" s="25"/>
      <c r="X731" s="94">
        <f t="shared" si="415"/>
        <v>0</v>
      </c>
      <c r="Y731" s="70">
        <f t="shared" ca="1" si="416"/>
        <v>0</v>
      </c>
      <c r="Z731" s="70">
        <f t="shared" ca="1" si="417"/>
        <v>151</v>
      </c>
      <c r="AA731" s="70">
        <f t="shared" ca="1" si="418"/>
        <v>1</v>
      </c>
      <c r="AB731" s="70">
        <f t="shared" ca="1" si="419"/>
        <v>1</v>
      </c>
      <c r="AC731" s="91" t="str">
        <f t="shared" si="420"/>
        <v>820395Navy Blazer</v>
      </c>
      <c r="AD731" s="91">
        <f t="shared" si="421"/>
        <v>820395</v>
      </c>
      <c r="AE731" s="71" t="str">
        <f>INDEX(ATS!$B:$V,MATCH('2) Order Form'!$V731,ATS!$U:$U,0),7)</f>
        <v>Stock</v>
      </c>
    </row>
    <row r="732" spans="1:31" ht="16.5" customHeight="1">
      <c r="A732" s="5" t="s">
        <v>2548</v>
      </c>
      <c r="B732" s="5" t="s">
        <v>81</v>
      </c>
      <c r="C732" s="5">
        <f>INDEX(ATS!$B:$V,MATCH('2) Order Form'!$V732,ATS!$U:$U,0),1)</f>
        <v>820395</v>
      </c>
      <c r="D732" s="5" t="str">
        <f>INDEX(ATS!$B:$V,MATCH('2) Order Form'!$V732,ATS!$U:$U,0),2)</f>
        <v>Sweet Hoodie W</v>
      </c>
      <c r="E732" s="16" t="str">
        <f>INDEX(ATS!$B:$V,MATCH('2) Order Form'!$V732,ATS!$U:$U,0),4)</f>
        <v>88000-S</v>
      </c>
      <c r="F732" s="16" t="str">
        <f>INDEX(ATS!$B:$V,MATCH('2) Order Form'!$V732,ATS!$U:$U,0),5)</f>
        <v>Navy Blazer</v>
      </c>
      <c r="G732" s="43" t="str">
        <f>INDEX(ATS!$B:$V,MATCH('2) Order Form'!$V732,ATS!$U:$U,0),6)</f>
        <v>S</v>
      </c>
      <c r="H732" s="43">
        <f>IFERROR(VLOOKUP(C732,EAN!$K:$O,5,FALSE),0)</f>
        <v>1</v>
      </c>
      <c r="I732" s="59">
        <v>0</v>
      </c>
      <c r="J732" s="60">
        <f>IFERROR(VLOOKUP(V732,ATS!$U:$V,2,FALSE),0)</f>
        <v>69</v>
      </c>
      <c r="K732" s="29" t="str">
        <f t="shared" si="402"/>
        <v>50+</v>
      </c>
      <c r="L732" s="29">
        <f>IFERROR(VLOOKUP(V732,ATS!$U:$W,3,FALSE),0)</f>
        <v>69</v>
      </c>
      <c r="M732" s="29" t="str">
        <f t="shared" si="403"/>
        <v>50+</v>
      </c>
      <c r="N732" s="61">
        <v>0</v>
      </c>
      <c r="O732" s="62">
        <f t="shared" si="423"/>
        <v>0</v>
      </c>
      <c r="P732" s="63">
        <f>VLOOKUP($C732,Prices!$A$3:$R$1996,MATCH('2) Order Form'!P$8,Prices!$A$2:$R$2,0),FALSE)</f>
        <v>60</v>
      </c>
      <c r="Q732" s="64">
        <f>VLOOKUP($C732,Prices!$A$3:$R$1996,MATCH('2) Order Form'!Q$8,Prices!$A$2:$R$2,0),FALSE)</f>
        <v>119</v>
      </c>
      <c r="R732" s="65">
        <f t="shared" si="404"/>
        <v>0</v>
      </c>
      <c r="S732" s="66">
        <f t="shared" si="405"/>
        <v>0</v>
      </c>
      <c r="T732" s="64">
        <f t="shared" si="406"/>
        <v>0</v>
      </c>
      <c r="U732" s="97"/>
      <c r="V732" s="28">
        <v>7048652898296</v>
      </c>
      <c r="W732" s="25"/>
      <c r="X732" s="94">
        <f t="shared" si="415"/>
        <v>0</v>
      </c>
      <c r="Y732" s="70">
        <f t="shared" ca="1" si="416"/>
        <v>0</v>
      </c>
      <c r="Z732" s="70">
        <f t="shared" ca="1" si="417"/>
        <v>151</v>
      </c>
      <c r="AA732" s="70">
        <f t="shared" ca="1" si="418"/>
        <v>0</v>
      </c>
      <c r="AB732" s="70">
        <f t="shared" ca="1" si="419"/>
        <v>0</v>
      </c>
      <c r="AC732" s="91" t="str">
        <f t="shared" si="420"/>
        <v>820395Navy Blazer</v>
      </c>
      <c r="AD732" s="91">
        <f t="shared" si="421"/>
        <v>820395</v>
      </c>
      <c r="AE732" s="71" t="str">
        <f>INDEX(ATS!$B:$V,MATCH('2) Order Form'!$V732,ATS!$U:$U,0),7)</f>
        <v>Stock</v>
      </c>
    </row>
    <row r="733" spans="1:31" ht="16.5" customHeight="1">
      <c r="A733" s="5" t="s">
        <v>2548</v>
      </c>
      <c r="B733" s="5" t="s">
        <v>81</v>
      </c>
      <c r="C733" s="5">
        <f>INDEX(ATS!$B:$V,MATCH('2) Order Form'!$V733,ATS!$U:$U,0),1)</f>
        <v>820395</v>
      </c>
      <c r="D733" s="5" t="str">
        <f>INDEX(ATS!$B:$V,MATCH('2) Order Form'!$V733,ATS!$U:$U,0),2)</f>
        <v>Sweet Hoodie W</v>
      </c>
      <c r="E733" s="16" t="str">
        <f>INDEX(ATS!$B:$V,MATCH('2) Order Form'!$V733,ATS!$U:$U,0),4)</f>
        <v>88000-M</v>
      </c>
      <c r="F733" s="16" t="str">
        <f>INDEX(ATS!$B:$V,MATCH('2) Order Form'!$V733,ATS!$U:$U,0),5)</f>
        <v>Navy Blazer</v>
      </c>
      <c r="G733" s="43" t="str">
        <f>INDEX(ATS!$B:$V,MATCH('2) Order Form'!$V733,ATS!$U:$U,0),6)</f>
        <v>M</v>
      </c>
      <c r="H733" s="43">
        <f>IFERROR(VLOOKUP(C733,EAN!$K:$O,5,FALSE),0)</f>
        <v>1</v>
      </c>
      <c r="I733" s="59">
        <v>0</v>
      </c>
      <c r="J733" s="60">
        <f>IFERROR(VLOOKUP(V733,ATS!$U:$V,2,FALSE),0)</f>
        <v>54</v>
      </c>
      <c r="K733" s="29" t="str">
        <f t="shared" si="402"/>
        <v>50+</v>
      </c>
      <c r="L733" s="29">
        <f>IFERROR(VLOOKUP(V733,ATS!$U:$W,3,FALSE),0)</f>
        <v>54</v>
      </c>
      <c r="M733" s="29" t="str">
        <f t="shared" si="403"/>
        <v>50+</v>
      </c>
      <c r="N733" s="61">
        <v>0</v>
      </c>
      <c r="O733" s="62">
        <f t="shared" si="423"/>
        <v>0</v>
      </c>
      <c r="P733" s="63">
        <f>VLOOKUP($C733,Prices!$A$3:$R$1996,MATCH('2) Order Form'!P$8,Prices!$A$2:$R$2,0),FALSE)</f>
        <v>60</v>
      </c>
      <c r="Q733" s="64">
        <f>VLOOKUP($C733,Prices!$A$3:$R$1996,MATCH('2) Order Form'!Q$8,Prices!$A$2:$R$2,0),FALSE)</f>
        <v>119</v>
      </c>
      <c r="R733" s="65">
        <f t="shared" si="404"/>
        <v>0</v>
      </c>
      <c r="S733" s="66">
        <f t="shared" si="405"/>
        <v>0</v>
      </c>
      <c r="T733" s="64">
        <f t="shared" si="406"/>
        <v>0</v>
      </c>
      <c r="U733" s="97"/>
      <c r="V733" s="28">
        <v>7048652898289</v>
      </c>
      <c r="W733" s="25"/>
      <c r="X733" s="94">
        <f t="shared" si="415"/>
        <v>0</v>
      </c>
      <c r="Y733" s="70">
        <f t="shared" ca="1" si="416"/>
        <v>0</v>
      </c>
      <c r="Z733" s="70">
        <f t="shared" ca="1" si="417"/>
        <v>151</v>
      </c>
      <c r="AA733" s="70">
        <f t="shared" ca="1" si="418"/>
        <v>0</v>
      </c>
      <c r="AB733" s="70">
        <f t="shared" ca="1" si="419"/>
        <v>0</v>
      </c>
      <c r="AC733" s="91" t="str">
        <f t="shared" si="420"/>
        <v>820395Navy Blazer</v>
      </c>
      <c r="AD733" s="91">
        <f t="shared" si="421"/>
        <v>820395</v>
      </c>
      <c r="AE733" s="71" t="str">
        <f>INDEX(ATS!$B:$V,MATCH('2) Order Form'!$V733,ATS!$U:$U,0),7)</f>
        <v>Stock</v>
      </c>
    </row>
    <row r="734" spans="1:31" ht="16.5" customHeight="1">
      <c r="A734" s="5" t="s">
        <v>2548</v>
      </c>
      <c r="B734" s="5" t="s">
        <v>81</v>
      </c>
      <c r="C734" s="5">
        <f>INDEX(ATS!$B:$V,MATCH('2) Order Form'!$V734,ATS!$U:$U,0),1)</f>
        <v>820395</v>
      </c>
      <c r="D734" s="5" t="str">
        <f>INDEX(ATS!$B:$V,MATCH('2) Order Form'!$V734,ATS!$U:$U,0),2)</f>
        <v>Sweet Hoodie W</v>
      </c>
      <c r="E734" s="16" t="str">
        <f>INDEX(ATS!$B:$V,MATCH('2) Order Form'!$V734,ATS!$U:$U,0),4)</f>
        <v>88000-L</v>
      </c>
      <c r="F734" s="16" t="str">
        <f>INDEX(ATS!$B:$V,MATCH('2) Order Form'!$V734,ATS!$U:$U,0),5)</f>
        <v>Navy Blazer</v>
      </c>
      <c r="G734" s="43" t="str">
        <f>INDEX(ATS!$B:$V,MATCH('2) Order Form'!$V734,ATS!$U:$U,0),6)</f>
        <v>L</v>
      </c>
      <c r="H734" s="43">
        <f>IFERROR(VLOOKUP(C734,EAN!$K:$O,5,FALSE),0)</f>
        <v>1</v>
      </c>
      <c r="I734" s="59">
        <v>0</v>
      </c>
      <c r="J734" s="60">
        <f>IFERROR(VLOOKUP(V734,ATS!$U:$V,2,FALSE),0)</f>
        <v>23</v>
      </c>
      <c r="K734" s="29">
        <f t="shared" si="402"/>
        <v>23</v>
      </c>
      <c r="L734" s="29">
        <f>IFERROR(VLOOKUP(V734,ATS!$U:$W,3,FALSE),0)</f>
        <v>23</v>
      </c>
      <c r="M734" s="29">
        <f t="shared" si="403"/>
        <v>23</v>
      </c>
      <c r="N734" s="61">
        <v>0</v>
      </c>
      <c r="O734" s="62">
        <f t="shared" si="423"/>
        <v>0</v>
      </c>
      <c r="P734" s="63">
        <f>VLOOKUP($C734,Prices!$A$3:$R$1996,MATCH('2) Order Form'!P$8,Prices!$A$2:$R$2,0),FALSE)</f>
        <v>60</v>
      </c>
      <c r="Q734" s="64">
        <f>VLOOKUP($C734,Prices!$A$3:$R$1996,MATCH('2) Order Form'!Q$8,Prices!$A$2:$R$2,0),FALSE)</f>
        <v>119</v>
      </c>
      <c r="R734" s="65">
        <f t="shared" si="404"/>
        <v>0</v>
      </c>
      <c r="S734" s="66">
        <f t="shared" si="405"/>
        <v>0</v>
      </c>
      <c r="T734" s="64">
        <f t="shared" si="406"/>
        <v>0</v>
      </c>
      <c r="U734" s="97"/>
      <c r="V734" s="28">
        <v>7048652898272</v>
      </c>
      <c r="W734" s="25"/>
      <c r="X734" s="94">
        <f t="shared" si="415"/>
        <v>0</v>
      </c>
      <c r="Y734" s="70">
        <f t="shared" ca="1" si="416"/>
        <v>0</v>
      </c>
      <c r="Z734" s="70">
        <f t="shared" ca="1" si="417"/>
        <v>151</v>
      </c>
      <c r="AA734" s="70">
        <f t="shared" ca="1" si="418"/>
        <v>0</v>
      </c>
      <c r="AB734" s="70">
        <f t="shared" ca="1" si="419"/>
        <v>0</v>
      </c>
      <c r="AC734" s="91" t="str">
        <f t="shared" si="420"/>
        <v>820395Navy Blazer</v>
      </c>
      <c r="AD734" s="91">
        <f t="shared" si="421"/>
        <v>820395</v>
      </c>
      <c r="AE734" s="71" t="str">
        <f>INDEX(ATS!$B:$V,MATCH('2) Order Form'!$V734,ATS!$U:$U,0),7)</f>
        <v>Stock</v>
      </c>
    </row>
    <row r="735" spans="1:31" ht="16.5" customHeight="1">
      <c r="A735" s="5" t="s">
        <v>2548</v>
      </c>
      <c r="B735" s="5" t="s">
        <v>81</v>
      </c>
      <c r="C735" s="5">
        <f>INDEX(ATS!$B:$V,MATCH('2) Order Form'!$V735,ATS!$U:$U,0),1)</f>
        <v>820396</v>
      </c>
      <c r="D735" s="5" t="str">
        <f>INDEX(ATS!$B:$V,MATCH('2) Order Form'!$V735,ATS!$U:$U,0),2)</f>
        <v>Sweet Crew W</v>
      </c>
      <c r="E735" s="16" t="str">
        <f>INDEX(ATS!$B:$V,MATCH('2) Order Form'!$V735,ATS!$U:$U,0),4)</f>
        <v>88000-XS</v>
      </c>
      <c r="F735" s="16" t="str">
        <f>INDEX(ATS!$B:$V,MATCH('2) Order Form'!$V735,ATS!$U:$U,0),5)</f>
        <v>Navy Blazer</v>
      </c>
      <c r="G735" s="43" t="str">
        <f>INDEX(ATS!$B:$V,MATCH('2) Order Form'!$V735,ATS!$U:$U,0),6)</f>
        <v>XS</v>
      </c>
      <c r="H735" s="43">
        <f>IFERROR(VLOOKUP(C735,EAN!$K:$O,5,FALSE),0)</f>
        <v>1</v>
      </c>
      <c r="I735" s="59">
        <v>0</v>
      </c>
      <c r="J735" s="60">
        <f>IFERROR(VLOOKUP(V735,ATS!$U:$V,2,FALSE),0)</f>
        <v>58</v>
      </c>
      <c r="K735" s="29" t="str">
        <f t="shared" si="402"/>
        <v>50+</v>
      </c>
      <c r="L735" s="29">
        <f>IFERROR(VLOOKUP(V735,ATS!$U:$W,3,FALSE),0)</f>
        <v>58</v>
      </c>
      <c r="M735" s="29" t="str">
        <f t="shared" si="403"/>
        <v>50+</v>
      </c>
      <c r="N735" s="61">
        <v>0</v>
      </c>
      <c r="O735" s="62">
        <f t="shared" si="423"/>
        <v>0</v>
      </c>
      <c r="P735" s="63">
        <f>VLOOKUP($C735,Prices!$A$3:$R$1996,MATCH('2) Order Form'!P$8,Prices!$A$2:$R$2,0),FALSE)</f>
        <v>40</v>
      </c>
      <c r="Q735" s="64">
        <f>VLOOKUP($C735,Prices!$A$3:$R$1996,MATCH('2) Order Form'!Q$8,Prices!$A$2:$R$2,0),FALSE)</f>
        <v>79</v>
      </c>
      <c r="R735" s="65">
        <f t="shared" si="404"/>
        <v>0</v>
      </c>
      <c r="S735" s="66">
        <f t="shared" si="405"/>
        <v>0</v>
      </c>
      <c r="T735" s="64">
        <f t="shared" si="406"/>
        <v>0</v>
      </c>
      <c r="U735" s="97"/>
      <c r="V735" s="28">
        <v>7048652898180</v>
      </c>
      <c r="W735" s="25"/>
      <c r="X735" s="94">
        <f t="shared" si="415"/>
        <v>0</v>
      </c>
      <c r="Y735" s="70">
        <f t="shared" ca="1" si="416"/>
        <v>0</v>
      </c>
      <c r="Z735" s="70">
        <f t="shared" ca="1" si="417"/>
        <v>152</v>
      </c>
      <c r="AA735" s="70">
        <f t="shared" ca="1" si="418"/>
        <v>1</v>
      </c>
      <c r="AB735" s="70">
        <f t="shared" ca="1" si="419"/>
        <v>0</v>
      </c>
      <c r="AC735" s="91" t="str">
        <f t="shared" si="420"/>
        <v>820396Navy Blazer</v>
      </c>
      <c r="AD735" s="91">
        <f t="shared" si="421"/>
        <v>820396</v>
      </c>
      <c r="AE735" s="71" t="str">
        <f>INDEX(ATS!$B:$V,MATCH('2) Order Form'!$V735,ATS!$U:$U,0),7)</f>
        <v>Stock</v>
      </c>
    </row>
    <row r="736" spans="1:31" ht="16.5" customHeight="1">
      <c r="A736" s="5" t="s">
        <v>2548</v>
      </c>
      <c r="B736" s="5" t="s">
        <v>81</v>
      </c>
      <c r="C736" s="5">
        <f>INDEX(ATS!$B:$V,MATCH('2) Order Form'!$V736,ATS!$U:$U,0),1)</f>
        <v>820396</v>
      </c>
      <c r="D736" s="5" t="str">
        <f>INDEX(ATS!$B:$V,MATCH('2) Order Form'!$V736,ATS!$U:$U,0),2)</f>
        <v>Sweet Crew W</v>
      </c>
      <c r="E736" s="16" t="str">
        <f>INDEX(ATS!$B:$V,MATCH('2) Order Form'!$V736,ATS!$U:$U,0),4)</f>
        <v>88000-S</v>
      </c>
      <c r="F736" s="16" t="str">
        <f>INDEX(ATS!$B:$V,MATCH('2) Order Form'!$V736,ATS!$U:$U,0),5)</f>
        <v>Navy Blazer</v>
      </c>
      <c r="G736" s="43" t="str">
        <f>INDEX(ATS!$B:$V,MATCH('2) Order Form'!$V736,ATS!$U:$U,0),6)</f>
        <v>S</v>
      </c>
      <c r="H736" s="43">
        <f>IFERROR(VLOOKUP(C736,EAN!$K:$O,5,FALSE),0)</f>
        <v>1</v>
      </c>
      <c r="I736" s="59">
        <v>0</v>
      </c>
      <c r="J736" s="60">
        <f>IFERROR(VLOOKUP(V736,ATS!$U:$V,2,FALSE),0)</f>
        <v>77</v>
      </c>
      <c r="K736" s="29" t="str">
        <f t="shared" si="402"/>
        <v>50+</v>
      </c>
      <c r="L736" s="29">
        <f>IFERROR(VLOOKUP(V736,ATS!$U:$W,3,FALSE),0)</f>
        <v>77</v>
      </c>
      <c r="M736" s="29" t="str">
        <f t="shared" si="403"/>
        <v>50+</v>
      </c>
      <c r="N736" s="61">
        <v>0</v>
      </c>
      <c r="O736" s="62">
        <f t="shared" si="423"/>
        <v>0</v>
      </c>
      <c r="P736" s="63">
        <f>VLOOKUP($C736,Prices!$A$3:$R$1996,MATCH('2) Order Form'!P$8,Prices!$A$2:$R$2,0),FALSE)</f>
        <v>40</v>
      </c>
      <c r="Q736" s="64">
        <f>VLOOKUP($C736,Prices!$A$3:$R$1996,MATCH('2) Order Form'!Q$8,Prices!$A$2:$R$2,0),FALSE)</f>
        <v>79</v>
      </c>
      <c r="R736" s="65">
        <f t="shared" si="404"/>
        <v>0</v>
      </c>
      <c r="S736" s="66">
        <f t="shared" si="405"/>
        <v>0</v>
      </c>
      <c r="T736" s="64">
        <f t="shared" si="406"/>
        <v>0</v>
      </c>
      <c r="U736" s="97"/>
      <c r="V736" s="28">
        <v>7048652898173</v>
      </c>
      <c r="W736" s="25"/>
      <c r="X736" s="94">
        <f t="shared" si="415"/>
        <v>0</v>
      </c>
      <c r="Y736" s="70">
        <f t="shared" ca="1" si="416"/>
        <v>0</v>
      </c>
      <c r="Z736" s="70">
        <f t="shared" ca="1" si="417"/>
        <v>152</v>
      </c>
      <c r="AA736" s="70">
        <f t="shared" ca="1" si="418"/>
        <v>0</v>
      </c>
      <c r="AB736" s="70">
        <f t="shared" ca="1" si="419"/>
        <v>0</v>
      </c>
      <c r="AC736" s="91" t="str">
        <f t="shared" si="420"/>
        <v>820396Navy Blazer</v>
      </c>
      <c r="AD736" s="91">
        <f t="shared" si="421"/>
        <v>820396</v>
      </c>
      <c r="AE736" s="71" t="str">
        <f>INDEX(ATS!$B:$V,MATCH('2) Order Form'!$V736,ATS!$U:$U,0),7)</f>
        <v>Stock</v>
      </c>
    </row>
    <row r="737" spans="1:31" ht="16.5" customHeight="1">
      <c r="A737" s="5" t="s">
        <v>2548</v>
      </c>
      <c r="B737" s="5" t="s">
        <v>81</v>
      </c>
      <c r="C737" s="5">
        <f>INDEX(ATS!$B:$V,MATCH('2) Order Form'!$V737,ATS!$U:$U,0),1)</f>
        <v>820396</v>
      </c>
      <c r="D737" s="5" t="str">
        <f>INDEX(ATS!$B:$V,MATCH('2) Order Form'!$V737,ATS!$U:$U,0),2)</f>
        <v>Sweet Crew W</v>
      </c>
      <c r="E737" s="16" t="str">
        <f>INDEX(ATS!$B:$V,MATCH('2) Order Form'!$V737,ATS!$U:$U,0),4)</f>
        <v>88000-M</v>
      </c>
      <c r="F737" s="16" t="str">
        <f>INDEX(ATS!$B:$V,MATCH('2) Order Form'!$V737,ATS!$U:$U,0),5)</f>
        <v>Navy Blazer</v>
      </c>
      <c r="G737" s="43" t="str">
        <f>INDEX(ATS!$B:$V,MATCH('2) Order Form'!$V737,ATS!$U:$U,0),6)</f>
        <v>M</v>
      </c>
      <c r="H737" s="43">
        <f>IFERROR(VLOOKUP(C737,EAN!$K:$O,5,FALSE),0)</f>
        <v>1</v>
      </c>
      <c r="I737" s="59">
        <v>0</v>
      </c>
      <c r="J737" s="60">
        <f>IFERROR(VLOOKUP(V737,ATS!$U:$V,2,FALSE),0)</f>
        <v>78</v>
      </c>
      <c r="K737" s="29" t="str">
        <f t="shared" si="402"/>
        <v>50+</v>
      </c>
      <c r="L737" s="29">
        <f>IFERROR(VLOOKUP(V737,ATS!$U:$W,3,FALSE),0)</f>
        <v>78</v>
      </c>
      <c r="M737" s="29" t="str">
        <f t="shared" si="403"/>
        <v>50+</v>
      </c>
      <c r="N737" s="61">
        <v>0</v>
      </c>
      <c r="O737" s="62">
        <f t="shared" si="423"/>
        <v>0</v>
      </c>
      <c r="P737" s="63">
        <f>VLOOKUP($C737,Prices!$A$3:$R$1996,MATCH('2) Order Form'!P$8,Prices!$A$2:$R$2,0),FALSE)</f>
        <v>40</v>
      </c>
      <c r="Q737" s="64">
        <f>VLOOKUP($C737,Prices!$A$3:$R$1996,MATCH('2) Order Form'!Q$8,Prices!$A$2:$R$2,0),FALSE)</f>
        <v>79</v>
      </c>
      <c r="R737" s="65">
        <f t="shared" si="404"/>
        <v>0</v>
      </c>
      <c r="S737" s="66">
        <f t="shared" si="405"/>
        <v>0</v>
      </c>
      <c r="T737" s="64">
        <f t="shared" si="406"/>
        <v>0</v>
      </c>
      <c r="U737" s="97"/>
      <c r="V737" s="28">
        <v>7048652898166</v>
      </c>
      <c r="W737" s="25"/>
      <c r="X737" s="94">
        <f t="shared" si="415"/>
        <v>0</v>
      </c>
      <c r="Y737" s="70">
        <f t="shared" ca="1" si="416"/>
        <v>0</v>
      </c>
      <c r="Z737" s="70">
        <f t="shared" ca="1" si="417"/>
        <v>152</v>
      </c>
      <c r="AA737" s="70">
        <f t="shared" ca="1" si="418"/>
        <v>0</v>
      </c>
      <c r="AB737" s="70">
        <f t="shared" ca="1" si="419"/>
        <v>0</v>
      </c>
      <c r="AC737" s="91" t="str">
        <f t="shared" si="420"/>
        <v>820396Navy Blazer</v>
      </c>
      <c r="AD737" s="91">
        <f t="shared" si="421"/>
        <v>820396</v>
      </c>
      <c r="AE737" s="71" t="str">
        <f>INDEX(ATS!$B:$V,MATCH('2) Order Form'!$V737,ATS!$U:$U,0),7)</f>
        <v>Stock</v>
      </c>
    </row>
    <row r="738" spans="1:31" ht="16.5" customHeight="1">
      <c r="A738" s="5" t="s">
        <v>2548</v>
      </c>
      <c r="B738" s="5" t="s">
        <v>81</v>
      </c>
      <c r="C738" s="5">
        <f>INDEX(ATS!$B:$V,MATCH('2) Order Form'!$V738,ATS!$U:$U,0),1)</f>
        <v>820396</v>
      </c>
      <c r="D738" s="5" t="str">
        <f>INDEX(ATS!$B:$V,MATCH('2) Order Form'!$V738,ATS!$U:$U,0),2)</f>
        <v>Sweet Crew W</v>
      </c>
      <c r="E738" s="16" t="str">
        <f>INDEX(ATS!$B:$V,MATCH('2) Order Form'!$V738,ATS!$U:$U,0),4)</f>
        <v>88000-L</v>
      </c>
      <c r="F738" s="16" t="str">
        <f>INDEX(ATS!$B:$V,MATCH('2) Order Form'!$V738,ATS!$U:$U,0),5)</f>
        <v>Navy Blazer</v>
      </c>
      <c r="G738" s="43" t="str">
        <f>INDEX(ATS!$B:$V,MATCH('2) Order Form'!$V738,ATS!$U:$U,0),6)</f>
        <v>L</v>
      </c>
      <c r="H738" s="43">
        <f>IFERROR(VLOOKUP(C738,EAN!$K:$O,5,FALSE),0)</f>
        <v>1</v>
      </c>
      <c r="I738" s="59">
        <v>0</v>
      </c>
      <c r="J738" s="60">
        <f>IFERROR(VLOOKUP(V738,ATS!$U:$V,2,FALSE),0)</f>
        <v>30</v>
      </c>
      <c r="K738" s="29">
        <f t="shared" si="402"/>
        <v>30</v>
      </c>
      <c r="L738" s="29">
        <f>IFERROR(VLOOKUP(V738,ATS!$U:$W,3,FALSE),0)</f>
        <v>30</v>
      </c>
      <c r="M738" s="29">
        <f t="shared" si="403"/>
        <v>30</v>
      </c>
      <c r="N738" s="61">
        <v>0</v>
      </c>
      <c r="O738" s="62">
        <f t="shared" si="423"/>
        <v>0</v>
      </c>
      <c r="P738" s="63">
        <f>VLOOKUP($C738,Prices!$A$3:$R$1996,MATCH('2) Order Form'!P$8,Prices!$A$2:$R$2,0),FALSE)</f>
        <v>40</v>
      </c>
      <c r="Q738" s="64">
        <f>VLOOKUP($C738,Prices!$A$3:$R$1996,MATCH('2) Order Form'!Q$8,Prices!$A$2:$R$2,0),FALSE)</f>
        <v>79</v>
      </c>
      <c r="R738" s="65">
        <f t="shared" si="404"/>
        <v>0</v>
      </c>
      <c r="S738" s="66">
        <f t="shared" si="405"/>
        <v>0</v>
      </c>
      <c r="T738" s="64">
        <f t="shared" si="406"/>
        <v>0</v>
      </c>
      <c r="U738" s="97"/>
      <c r="V738" s="28">
        <v>7048652898159</v>
      </c>
      <c r="W738" s="25"/>
      <c r="X738" s="94">
        <f t="shared" si="415"/>
        <v>0</v>
      </c>
      <c r="Y738" s="70">
        <f t="shared" ca="1" si="416"/>
        <v>0</v>
      </c>
      <c r="Z738" s="70">
        <f t="shared" ca="1" si="417"/>
        <v>152</v>
      </c>
      <c r="AA738" s="70">
        <f t="shared" ca="1" si="418"/>
        <v>0</v>
      </c>
      <c r="AB738" s="70">
        <f t="shared" ca="1" si="419"/>
        <v>0</v>
      </c>
      <c r="AC738" s="91" t="str">
        <f t="shared" si="420"/>
        <v>820396Navy Blazer</v>
      </c>
      <c r="AD738" s="91">
        <f t="shared" si="421"/>
        <v>820396</v>
      </c>
      <c r="AE738" s="71" t="str">
        <f>INDEX(ATS!$B:$V,MATCH('2) Order Form'!$V738,ATS!$U:$U,0),7)</f>
        <v>Stock</v>
      </c>
    </row>
    <row r="739" spans="1:31" ht="16.5" customHeight="1">
      <c r="A739" s="5" t="s">
        <v>2548</v>
      </c>
      <c r="B739" s="5" t="s">
        <v>81</v>
      </c>
      <c r="C739" s="5">
        <f>INDEX(ATS!$B:$V,MATCH('2) Order Form'!$V739,ATS!$U:$U,0),1)</f>
        <v>820397</v>
      </c>
      <c r="D739" s="5" t="str">
        <f>INDEX(ATS!$B:$V,MATCH('2) Order Form'!$V739,ATS!$U:$U,0),2)</f>
        <v>Sweet Tee W</v>
      </c>
      <c r="E739" s="16" t="str">
        <f>INDEX(ATS!$B:$V,MATCH('2) Order Form'!$V739,ATS!$U:$U,0),4)</f>
        <v>10001-XS</v>
      </c>
      <c r="F739" s="16" t="str">
        <f>INDEX(ATS!$B:$V,MATCH('2) Order Form'!$V739,ATS!$U:$U,0),5)</f>
        <v>Bright White</v>
      </c>
      <c r="G739" s="43" t="str">
        <f>INDEX(ATS!$B:$V,MATCH('2) Order Form'!$V739,ATS!$U:$U,0),6)</f>
        <v>XS</v>
      </c>
      <c r="H739" s="43">
        <f>IFERROR(VLOOKUP(C739,EAN!$K:$O,5,FALSE),0)</f>
        <v>1</v>
      </c>
      <c r="I739" s="59">
        <v>0</v>
      </c>
      <c r="J739" s="60">
        <f>IFERROR(VLOOKUP(V739,ATS!$U:$V,2,FALSE),0)</f>
        <v>40</v>
      </c>
      <c r="K739" s="29">
        <f t="shared" si="402"/>
        <v>40</v>
      </c>
      <c r="L739" s="29">
        <f>IFERROR(VLOOKUP(V739,ATS!$U:$W,3,FALSE),0)</f>
        <v>40</v>
      </c>
      <c r="M739" s="29">
        <f t="shared" si="403"/>
        <v>40</v>
      </c>
      <c r="N739" s="61">
        <v>0</v>
      </c>
      <c r="O739" s="62">
        <f t="shared" si="423"/>
        <v>0</v>
      </c>
      <c r="P739" s="63">
        <f>VLOOKUP($C739,Prices!$A$3:$R$1996,MATCH('2) Order Form'!P$8,Prices!$A$2:$R$2,0),FALSE)</f>
        <v>19.5</v>
      </c>
      <c r="Q739" s="64">
        <f>VLOOKUP($C739,Prices!$A$3:$R$1996,MATCH('2) Order Form'!Q$8,Prices!$A$2:$R$2,0),FALSE)</f>
        <v>39</v>
      </c>
      <c r="R739" s="65">
        <f t="shared" si="404"/>
        <v>0</v>
      </c>
      <c r="S739" s="66">
        <f t="shared" si="405"/>
        <v>0</v>
      </c>
      <c r="T739" s="64">
        <f t="shared" si="406"/>
        <v>0</v>
      </c>
      <c r="U739" s="97"/>
      <c r="V739" s="28">
        <v>7048652897992</v>
      </c>
      <c r="W739" s="25"/>
      <c r="X739" s="94">
        <f t="shared" si="415"/>
        <v>0</v>
      </c>
      <c r="Y739" s="70">
        <f t="shared" ca="1" si="416"/>
        <v>0</v>
      </c>
      <c r="Z739" s="70">
        <f t="shared" ca="1" si="417"/>
        <v>153</v>
      </c>
      <c r="AA739" s="70">
        <f t="shared" ca="1" si="418"/>
        <v>1</v>
      </c>
      <c r="AB739" s="70">
        <f t="shared" ca="1" si="419"/>
        <v>1</v>
      </c>
      <c r="AC739" s="91" t="str">
        <f t="shared" si="420"/>
        <v>820397Bright White</v>
      </c>
      <c r="AD739" s="91">
        <f t="shared" si="421"/>
        <v>820397</v>
      </c>
      <c r="AE739" s="71" t="str">
        <f>INDEX(ATS!$B:$V,MATCH('2) Order Form'!$V739,ATS!$U:$U,0),7)</f>
        <v>Active</v>
      </c>
    </row>
    <row r="740" spans="1:31" ht="16.5" customHeight="1">
      <c r="A740" s="5" t="s">
        <v>2548</v>
      </c>
      <c r="B740" s="5" t="s">
        <v>81</v>
      </c>
      <c r="C740" s="5">
        <f>INDEX(ATS!$B:$V,MATCH('2) Order Form'!$V740,ATS!$U:$U,0),1)</f>
        <v>820397</v>
      </c>
      <c r="D740" s="5" t="str">
        <f>INDEX(ATS!$B:$V,MATCH('2) Order Form'!$V740,ATS!$U:$U,0),2)</f>
        <v>Sweet Tee W</v>
      </c>
      <c r="E740" s="16" t="str">
        <f>INDEX(ATS!$B:$V,MATCH('2) Order Form'!$V740,ATS!$U:$U,0),4)</f>
        <v>10001-S</v>
      </c>
      <c r="F740" s="16" t="str">
        <f>INDEX(ATS!$B:$V,MATCH('2) Order Form'!$V740,ATS!$U:$U,0),5)</f>
        <v>Bright White</v>
      </c>
      <c r="G740" s="43" t="str">
        <f>INDEX(ATS!$B:$V,MATCH('2) Order Form'!$V740,ATS!$U:$U,0),6)</f>
        <v>S</v>
      </c>
      <c r="H740" s="43">
        <f>IFERROR(VLOOKUP(C740,EAN!$K:$O,5,FALSE),0)</f>
        <v>1</v>
      </c>
      <c r="I740" s="59">
        <v>0</v>
      </c>
      <c r="J740" s="60">
        <f>IFERROR(VLOOKUP(V740,ATS!$U:$V,2,FALSE),0)</f>
        <v>100</v>
      </c>
      <c r="K740" s="29" t="str">
        <f t="shared" si="402"/>
        <v>50+</v>
      </c>
      <c r="L740" s="29">
        <f>IFERROR(VLOOKUP(V740,ATS!$U:$W,3,FALSE),0)</f>
        <v>100</v>
      </c>
      <c r="M740" s="29" t="str">
        <f t="shared" si="403"/>
        <v>50+</v>
      </c>
      <c r="N740" s="61">
        <v>0</v>
      </c>
      <c r="O740" s="62">
        <f t="shared" si="423"/>
        <v>0</v>
      </c>
      <c r="P740" s="63">
        <f>VLOOKUP($C740,Prices!$A$3:$R$1996,MATCH('2) Order Form'!P$8,Prices!$A$2:$R$2,0),FALSE)</f>
        <v>19.5</v>
      </c>
      <c r="Q740" s="64">
        <f>VLOOKUP($C740,Prices!$A$3:$R$1996,MATCH('2) Order Form'!Q$8,Prices!$A$2:$R$2,0),FALSE)</f>
        <v>39</v>
      </c>
      <c r="R740" s="65">
        <f t="shared" si="404"/>
        <v>0</v>
      </c>
      <c r="S740" s="66">
        <f t="shared" si="405"/>
        <v>0</v>
      </c>
      <c r="T740" s="64">
        <f t="shared" si="406"/>
        <v>0</v>
      </c>
      <c r="U740" s="97"/>
      <c r="V740" s="28">
        <v>7048652897985</v>
      </c>
      <c r="W740" s="25"/>
      <c r="X740" s="94">
        <f t="shared" si="415"/>
        <v>0</v>
      </c>
      <c r="Y740" s="70">
        <f t="shared" ca="1" si="416"/>
        <v>0</v>
      </c>
      <c r="Z740" s="70">
        <f t="shared" ca="1" si="417"/>
        <v>153</v>
      </c>
      <c r="AA740" s="70">
        <f t="shared" ca="1" si="418"/>
        <v>0</v>
      </c>
      <c r="AB740" s="70">
        <f t="shared" ca="1" si="419"/>
        <v>0</v>
      </c>
      <c r="AC740" s="91" t="str">
        <f t="shared" si="420"/>
        <v>820397Bright White</v>
      </c>
      <c r="AD740" s="91">
        <f t="shared" si="421"/>
        <v>820397</v>
      </c>
      <c r="AE740" s="71" t="str">
        <f>INDEX(ATS!$B:$V,MATCH('2) Order Form'!$V740,ATS!$U:$U,0),7)</f>
        <v>Active</v>
      </c>
    </row>
    <row r="741" spans="1:31" ht="16.5" customHeight="1">
      <c r="A741" s="5" t="s">
        <v>2548</v>
      </c>
      <c r="B741" s="5" t="s">
        <v>81</v>
      </c>
      <c r="C741" s="5">
        <f>INDEX(ATS!$B:$V,MATCH('2) Order Form'!$V741,ATS!$U:$U,0),1)</f>
        <v>820397</v>
      </c>
      <c r="D741" s="5" t="str">
        <f>INDEX(ATS!$B:$V,MATCH('2) Order Form'!$V741,ATS!$U:$U,0),2)</f>
        <v>Sweet Tee W</v>
      </c>
      <c r="E741" s="16" t="str">
        <f>INDEX(ATS!$B:$V,MATCH('2) Order Form'!$V741,ATS!$U:$U,0),4)</f>
        <v>10001-M</v>
      </c>
      <c r="F741" s="16" t="str">
        <f>INDEX(ATS!$B:$V,MATCH('2) Order Form'!$V741,ATS!$U:$U,0),5)</f>
        <v>Bright White</v>
      </c>
      <c r="G741" s="43" t="str">
        <f>INDEX(ATS!$B:$V,MATCH('2) Order Form'!$V741,ATS!$U:$U,0),6)</f>
        <v>M</v>
      </c>
      <c r="H741" s="43">
        <f>IFERROR(VLOOKUP(C741,EAN!$K:$O,5,FALSE),0)</f>
        <v>1</v>
      </c>
      <c r="I741" s="59">
        <v>0</v>
      </c>
      <c r="J741" s="60">
        <f>IFERROR(VLOOKUP(V741,ATS!$U:$V,2,FALSE),0)</f>
        <v>100</v>
      </c>
      <c r="K741" s="29" t="str">
        <f t="shared" si="402"/>
        <v>50+</v>
      </c>
      <c r="L741" s="29">
        <f>IFERROR(VLOOKUP(V741,ATS!$U:$W,3,FALSE),0)</f>
        <v>100</v>
      </c>
      <c r="M741" s="29" t="str">
        <f t="shared" si="403"/>
        <v>50+</v>
      </c>
      <c r="N741" s="61">
        <v>0</v>
      </c>
      <c r="O741" s="62">
        <f t="shared" si="423"/>
        <v>0</v>
      </c>
      <c r="P741" s="63">
        <f>VLOOKUP($C741,Prices!$A$3:$R$1996,MATCH('2) Order Form'!P$8,Prices!$A$2:$R$2,0),FALSE)</f>
        <v>19.5</v>
      </c>
      <c r="Q741" s="64">
        <f>VLOOKUP($C741,Prices!$A$3:$R$1996,MATCH('2) Order Form'!Q$8,Prices!$A$2:$R$2,0),FALSE)</f>
        <v>39</v>
      </c>
      <c r="R741" s="65">
        <f t="shared" si="404"/>
        <v>0</v>
      </c>
      <c r="S741" s="66">
        <f t="shared" si="405"/>
        <v>0</v>
      </c>
      <c r="T741" s="64">
        <f t="shared" si="406"/>
        <v>0</v>
      </c>
      <c r="U741" s="97"/>
      <c r="V741" s="28">
        <v>7048652897978</v>
      </c>
      <c r="W741" s="25"/>
      <c r="X741" s="94">
        <f t="shared" si="415"/>
        <v>0</v>
      </c>
      <c r="Y741" s="70">
        <f t="shared" ca="1" si="416"/>
        <v>0</v>
      </c>
      <c r="Z741" s="70">
        <f t="shared" ca="1" si="417"/>
        <v>153</v>
      </c>
      <c r="AA741" s="70">
        <f t="shared" ca="1" si="418"/>
        <v>0</v>
      </c>
      <c r="AB741" s="70">
        <f t="shared" ca="1" si="419"/>
        <v>0</v>
      </c>
      <c r="AC741" s="91" t="str">
        <f t="shared" si="420"/>
        <v>820397Bright White</v>
      </c>
      <c r="AD741" s="91">
        <f t="shared" si="421"/>
        <v>820397</v>
      </c>
      <c r="AE741" s="71" t="str">
        <f>INDEX(ATS!$B:$V,MATCH('2) Order Form'!$V741,ATS!$U:$U,0),7)</f>
        <v>Active</v>
      </c>
    </row>
    <row r="742" spans="1:31" ht="16.5" customHeight="1">
      <c r="A742" s="5" t="s">
        <v>2548</v>
      </c>
      <c r="B742" s="5" t="s">
        <v>81</v>
      </c>
      <c r="C742" s="5">
        <f>INDEX(ATS!$B:$V,MATCH('2) Order Form'!$V742,ATS!$U:$U,0),1)</f>
        <v>820397</v>
      </c>
      <c r="D742" s="5" t="str">
        <f>INDEX(ATS!$B:$V,MATCH('2) Order Form'!$V742,ATS!$U:$U,0),2)</f>
        <v>Sweet Tee W</v>
      </c>
      <c r="E742" s="16" t="str">
        <f>INDEX(ATS!$B:$V,MATCH('2) Order Form'!$V742,ATS!$U:$U,0),4)</f>
        <v>10001-L</v>
      </c>
      <c r="F742" s="16" t="str">
        <f>INDEX(ATS!$B:$V,MATCH('2) Order Form'!$V742,ATS!$U:$U,0),5)</f>
        <v>Bright White</v>
      </c>
      <c r="G742" s="43" t="str">
        <f>INDEX(ATS!$B:$V,MATCH('2) Order Form'!$V742,ATS!$U:$U,0),6)</f>
        <v>L</v>
      </c>
      <c r="H742" s="43">
        <f>IFERROR(VLOOKUP(C742,EAN!$K:$O,5,FALSE),0)</f>
        <v>1</v>
      </c>
      <c r="I742" s="59">
        <v>0</v>
      </c>
      <c r="J742" s="60">
        <f>IFERROR(VLOOKUP(V742,ATS!$U:$V,2,FALSE),0)</f>
        <v>47</v>
      </c>
      <c r="K742" s="29">
        <f t="shared" si="402"/>
        <v>47</v>
      </c>
      <c r="L742" s="29">
        <f>IFERROR(VLOOKUP(V742,ATS!$U:$W,3,FALSE),0)</f>
        <v>47</v>
      </c>
      <c r="M742" s="29">
        <f t="shared" si="403"/>
        <v>47</v>
      </c>
      <c r="N742" s="61">
        <v>0</v>
      </c>
      <c r="O742" s="62">
        <f t="shared" si="423"/>
        <v>0</v>
      </c>
      <c r="P742" s="63">
        <f>VLOOKUP($C742,Prices!$A$3:$R$1996,MATCH('2) Order Form'!P$8,Prices!$A$2:$R$2,0),FALSE)</f>
        <v>19.5</v>
      </c>
      <c r="Q742" s="64">
        <f>VLOOKUP($C742,Prices!$A$3:$R$1996,MATCH('2) Order Form'!Q$8,Prices!$A$2:$R$2,0),FALSE)</f>
        <v>39</v>
      </c>
      <c r="R742" s="65">
        <f t="shared" si="404"/>
        <v>0</v>
      </c>
      <c r="S742" s="66">
        <f t="shared" si="405"/>
        <v>0</v>
      </c>
      <c r="T742" s="64">
        <f t="shared" si="406"/>
        <v>0</v>
      </c>
      <c r="U742" s="97"/>
      <c r="V742" s="28">
        <v>7048652897961</v>
      </c>
      <c r="W742" s="25"/>
      <c r="X742" s="94">
        <f t="shared" si="415"/>
        <v>0</v>
      </c>
      <c r="Y742" s="70">
        <f t="shared" ca="1" si="416"/>
        <v>0</v>
      </c>
      <c r="Z742" s="70">
        <f t="shared" ca="1" si="417"/>
        <v>153</v>
      </c>
      <c r="AA742" s="70">
        <f t="shared" ca="1" si="418"/>
        <v>0</v>
      </c>
      <c r="AB742" s="70">
        <f t="shared" ca="1" si="419"/>
        <v>0</v>
      </c>
      <c r="AC742" s="91" t="str">
        <f t="shared" si="420"/>
        <v>820397Bright White</v>
      </c>
      <c r="AD742" s="91">
        <f t="shared" si="421"/>
        <v>820397</v>
      </c>
      <c r="AE742" s="71" t="str">
        <f>INDEX(ATS!$B:$V,MATCH('2) Order Form'!$V742,ATS!$U:$U,0),7)</f>
        <v>Active</v>
      </c>
    </row>
    <row r="743" spans="1:31" ht="16.5" customHeight="1">
      <c r="A743" s="5" t="s">
        <v>2548</v>
      </c>
      <c r="B743" s="5" t="s">
        <v>81</v>
      </c>
      <c r="C743" s="5">
        <f>INDEX(ATS!$B:$V,MATCH('2) Order Form'!$V743,ATS!$U:$U,0),1)</f>
        <v>820397</v>
      </c>
      <c r="D743" s="5" t="str">
        <f>INDEX(ATS!$B:$V,MATCH('2) Order Form'!$V743,ATS!$U:$U,0),2)</f>
        <v>Sweet Tee W</v>
      </c>
      <c r="E743" s="16" t="str">
        <f>INDEX(ATS!$B:$V,MATCH('2) Order Form'!$V743,ATS!$U:$U,0),4)</f>
        <v>88302-XS</v>
      </c>
      <c r="F743" s="16" t="str">
        <f>INDEX(ATS!$B:$V,MATCH('2) Order Form'!$V743,ATS!$U:$U,0),5)</f>
        <v>Dailight</v>
      </c>
      <c r="G743" s="43" t="str">
        <f>INDEX(ATS!$B:$V,MATCH('2) Order Form'!$V743,ATS!$U:$U,0),6)</f>
        <v>XS</v>
      </c>
      <c r="H743" s="43">
        <f>IFERROR(VLOOKUP(C743,EAN!$K:$O,5,FALSE),0)</f>
        <v>1</v>
      </c>
      <c r="I743" s="59">
        <v>0</v>
      </c>
      <c r="J743" s="60">
        <f>IFERROR(VLOOKUP(V743,ATS!$U:$V,2,FALSE),0)</f>
        <v>19</v>
      </c>
      <c r="K743" s="29">
        <f t="shared" si="402"/>
        <v>19</v>
      </c>
      <c r="L743" s="29">
        <f>IFERROR(VLOOKUP(V743,ATS!$U:$W,3,FALSE),0)</f>
        <v>19</v>
      </c>
      <c r="M743" s="29">
        <f t="shared" si="403"/>
        <v>19</v>
      </c>
      <c r="N743" s="61">
        <v>0</v>
      </c>
      <c r="O743" s="62">
        <f t="shared" ref="O743:O744" si="424">IF(N743&lt;&gt;0,N743,$P$5)</f>
        <v>0</v>
      </c>
      <c r="P743" s="63">
        <f>VLOOKUP($C743,Prices!$A$3:$R$1996,MATCH('2) Order Form'!P$8,Prices!$A$2:$R$2,0),FALSE)</f>
        <v>19.5</v>
      </c>
      <c r="Q743" s="64">
        <f>VLOOKUP($C743,Prices!$A$3:$R$1996,MATCH('2) Order Form'!Q$8,Prices!$A$2:$R$2,0),FALSE)</f>
        <v>39</v>
      </c>
      <c r="R743" s="65">
        <f t="shared" si="404"/>
        <v>0</v>
      </c>
      <c r="S743" s="66">
        <f t="shared" si="405"/>
        <v>0</v>
      </c>
      <c r="T743" s="64">
        <f t="shared" si="406"/>
        <v>0</v>
      </c>
      <c r="U743" s="97"/>
      <c r="V743" s="28">
        <v>7048652898098</v>
      </c>
      <c r="W743" s="25"/>
      <c r="X743" s="94">
        <f t="shared" si="415"/>
        <v>0</v>
      </c>
      <c r="Y743" s="70">
        <f t="shared" ca="1" si="416"/>
        <v>0</v>
      </c>
      <c r="Z743" s="70">
        <f t="shared" ca="1" si="417"/>
        <v>153</v>
      </c>
      <c r="AA743" s="70">
        <f t="shared" ca="1" si="418"/>
        <v>0</v>
      </c>
      <c r="AB743" s="70">
        <f t="shared" ca="1" si="419"/>
        <v>1</v>
      </c>
      <c r="AC743" s="91" t="str">
        <f t="shared" si="420"/>
        <v>820397Dailight</v>
      </c>
      <c r="AD743" s="91">
        <f t="shared" si="421"/>
        <v>820397</v>
      </c>
      <c r="AE743" s="71" t="str">
        <f>INDEX(ATS!$B:$V,MATCH('2) Order Form'!$V743,ATS!$U:$U,0),7)</f>
        <v>Stock</v>
      </c>
    </row>
    <row r="744" spans="1:31" ht="16.5" customHeight="1">
      <c r="A744" s="5" t="s">
        <v>2548</v>
      </c>
      <c r="B744" s="5" t="s">
        <v>81</v>
      </c>
      <c r="C744" s="5">
        <f>INDEX(ATS!$B:$V,MATCH('2) Order Form'!$V744,ATS!$U:$U,0),1)</f>
        <v>820397</v>
      </c>
      <c r="D744" s="5" t="str">
        <f>INDEX(ATS!$B:$V,MATCH('2) Order Form'!$V744,ATS!$U:$U,0),2)</f>
        <v>Sweet Tee W</v>
      </c>
      <c r="E744" s="16" t="str">
        <f>INDEX(ATS!$B:$V,MATCH('2) Order Form'!$V744,ATS!$U:$U,0),4)</f>
        <v>88302-S</v>
      </c>
      <c r="F744" s="16" t="str">
        <f>INDEX(ATS!$B:$V,MATCH('2) Order Form'!$V744,ATS!$U:$U,0),5)</f>
        <v>Dailight</v>
      </c>
      <c r="G744" s="43" t="str">
        <f>INDEX(ATS!$B:$V,MATCH('2) Order Form'!$V744,ATS!$U:$U,0),6)</f>
        <v>S</v>
      </c>
      <c r="H744" s="43">
        <f>IFERROR(VLOOKUP(C744,EAN!$K:$O,5,FALSE),0)</f>
        <v>1</v>
      </c>
      <c r="I744" s="59">
        <v>0</v>
      </c>
      <c r="J744" s="60">
        <f>IFERROR(VLOOKUP(V744,ATS!$U:$V,2,FALSE),0)</f>
        <v>34</v>
      </c>
      <c r="K744" s="29">
        <f t="shared" si="402"/>
        <v>34</v>
      </c>
      <c r="L744" s="29">
        <f>IFERROR(VLOOKUP(V744,ATS!$U:$W,3,FALSE),0)</f>
        <v>34</v>
      </c>
      <c r="M744" s="29">
        <f t="shared" si="403"/>
        <v>34</v>
      </c>
      <c r="N744" s="61">
        <v>0</v>
      </c>
      <c r="O744" s="62">
        <f t="shared" si="424"/>
        <v>0</v>
      </c>
      <c r="P744" s="63">
        <f>VLOOKUP($C744,Prices!$A$3:$R$1996,MATCH('2) Order Form'!P$8,Prices!$A$2:$R$2,0),FALSE)</f>
        <v>19.5</v>
      </c>
      <c r="Q744" s="64">
        <f>VLOOKUP($C744,Prices!$A$3:$R$1996,MATCH('2) Order Form'!Q$8,Prices!$A$2:$R$2,0),FALSE)</f>
        <v>39</v>
      </c>
      <c r="R744" s="65">
        <f t="shared" si="404"/>
        <v>0</v>
      </c>
      <c r="S744" s="66">
        <f t="shared" si="405"/>
        <v>0</v>
      </c>
      <c r="T744" s="64">
        <f t="shared" si="406"/>
        <v>0</v>
      </c>
      <c r="U744" s="97"/>
      <c r="V744" s="28">
        <v>7048652898081</v>
      </c>
      <c r="W744" s="25"/>
      <c r="X744" s="94">
        <f t="shared" si="415"/>
        <v>0</v>
      </c>
      <c r="Y744" s="70">
        <f t="shared" ca="1" si="416"/>
        <v>0</v>
      </c>
      <c r="Z744" s="70">
        <f t="shared" ca="1" si="417"/>
        <v>153</v>
      </c>
      <c r="AA744" s="70">
        <f t="shared" ca="1" si="418"/>
        <v>0</v>
      </c>
      <c r="AB744" s="70">
        <f t="shared" ca="1" si="419"/>
        <v>0</v>
      </c>
      <c r="AC744" s="91" t="str">
        <f t="shared" si="420"/>
        <v>820397Dailight</v>
      </c>
      <c r="AD744" s="91">
        <f t="shared" si="421"/>
        <v>820397</v>
      </c>
      <c r="AE744" s="71" t="str">
        <f>INDEX(ATS!$B:$V,MATCH('2) Order Form'!$V744,ATS!$U:$U,0),7)</f>
        <v>Stock</v>
      </c>
    </row>
    <row r="745" spans="1:31" ht="16.5" customHeight="1">
      <c r="A745" s="5" t="s">
        <v>2548</v>
      </c>
      <c r="B745" s="5" t="s">
        <v>81</v>
      </c>
      <c r="C745" s="5">
        <f>INDEX(ATS!$B:$V,MATCH('2) Order Form'!$V745,ATS!$U:$U,0),1)</f>
        <v>820397</v>
      </c>
      <c r="D745" s="5" t="str">
        <f>INDEX(ATS!$B:$V,MATCH('2) Order Form'!$V745,ATS!$U:$U,0),2)</f>
        <v>Sweet Tee W</v>
      </c>
      <c r="E745" s="16" t="str">
        <f>INDEX(ATS!$B:$V,MATCH('2) Order Form'!$V745,ATS!$U:$U,0),4)</f>
        <v>88302-M</v>
      </c>
      <c r="F745" s="16" t="str">
        <f>INDEX(ATS!$B:$V,MATCH('2) Order Form'!$V745,ATS!$U:$U,0),5)</f>
        <v>Dailight</v>
      </c>
      <c r="G745" s="43" t="str">
        <f>INDEX(ATS!$B:$V,MATCH('2) Order Form'!$V745,ATS!$U:$U,0),6)</f>
        <v>M</v>
      </c>
      <c r="H745" s="43">
        <f>IFERROR(VLOOKUP(C745,EAN!$K:$O,5,FALSE),0)</f>
        <v>1</v>
      </c>
      <c r="I745" s="59">
        <v>0</v>
      </c>
      <c r="J745" s="60">
        <f>IFERROR(VLOOKUP(V745,ATS!$U:$V,2,FALSE),0)</f>
        <v>16</v>
      </c>
      <c r="K745" s="29">
        <f t="shared" si="402"/>
        <v>16</v>
      </c>
      <c r="L745" s="29">
        <f>IFERROR(VLOOKUP(V745,ATS!$U:$W,3,FALSE),0)</f>
        <v>16</v>
      </c>
      <c r="M745" s="29">
        <f t="shared" si="403"/>
        <v>16</v>
      </c>
      <c r="N745" s="61">
        <v>0</v>
      </c>
      <c r="O745" s="62">
        <f t="shared" ref="O745:O746" si="425">IF(N745&lt;&gt;0,N745,$P$5)</f>
        <v>0</v>
      </c>
      <c r="P745" s="63">
        <f>VLOOKUP($C745,Prices!$A$3:$R$1996,MATCH('2) Order Form'!P$8,Prices!$A$2:$R$2,0),FALSE)</f>
        <v>19.5</v>
      </c>
      <c r="Q745" s="64">
        <f>VLOOKUP($C745,Prices!$A$3:$R$1996,MATCH('2) Order Form'!Q$8,Prices!$A$2:$R$2,0),FALSE)</f>
        <v>39</v>
      </c>
      <c r="R745" s="65">
        <f t="shared" si="404"/>
        <v>0</v>
      </c>
      <c r="S745" s="66">
        <f t="shared" si="405"/>
        <v>0</v>
      </c>
      <c r="T745" s="64">
        <f t="shared" si="406"/>
        <v>0</v>
      </c>
      <c r="U745" s="97"/>
      <c r="V745" s="28">
        <v>7048652898074</v>
      </c>
      <c r="W745" s="25"/>
      <c r="X745" s="94">
        <f t="shared" si="415"/>
        <v>0</v>
      </c>
      <c r="Y745" s="70">
        <f t="shared" ca="1" si="416"/>
        <v>0</v>
      </c>
      <c r="Z745" s="70">
        <f t="shared" ca="1" si="417"/>
        <v>153</v>
      </c>
      <c r="AA745" s="70">
        <f t="shared" ca="1" si="418"/>
        <v>0</v>
      </c>
      <c r="AB745" s="70">
        <f t="shared" ca="1" si="419"/>
        <v>0</v>
      </c>
      <c r="AC745" s="91" t="str">
        <f t="shared" si="420"/>
        <v>820397Dailight</v>
      </c>
      <c r="AD745" s="91">
        <f t="shared" si="421"/>
        <v>820397</v>
      </c>
      <c r="AE745" s="71" t="str">
        <f>INDEX(ATS!$B:$V,MATCH('2) Order Form'!$V745,ATS!$U:$U,0),7)</f>
        <v>Stock</v>
      </c>
    </row>
    <row r="746" spans="1:31" ht="16.5" customHeight="1">
      <c r="A746" s="5" t="s">
        <v>2548</v>
      </c>
      <c r="B746" s="5" t="s">
        <v>81</v>
      </c>
      <c r="C746" s="5">
        <f>INDEX(ATS!$B:$V,MATCH('2) Order Form'!$V746,ATS!$U:$U,0),1)</f>
        <v>820397</v>
      </c>
      <c r="D746" s="5" t="str">
        <f>INDEX(ATS!$B:$V,MATCH('2) Order Form'!$V746,ATS!$U:$U,0),2)</f>
        <v>Sweet Tee W</v>
      </c>
      <c r="E746" s="16" t="str">
        <f>INDEX(ATS!$B:$V,MATCH('2) Order Form'!$V746,ATS!$U:$U,0),4)</f>
        <v>88302-L</v>
      </c>
      <c r="F746" s="16" t="str">
        <f>INDEX(ATS!$B:$V,MATCH('2) Order Form'!$V746,ATS!$U:$U,0),5)</f>
        <v>Dailight</v>
      </c>
      <c r="G746" s="43" t="str">
        <f>INDEX(ATS!$B:$V,MATCH('2) Order Form'!$V746,ATS!$U:$U,0),6)</f>
        <v>L</v>
      </c>
      <c r="H746" s="43">
        <f>IFERROR(VLOOKUP(C746,EAN!$K:$O,5,FALSE),0)</f>
        <v>1</v>
      </c>
      <c r="I746" s="59">
        <v>0</v>
      </c>
      <c r="J746" s="60">
        <f>IFERROR(VLOOKUP(V746,ATS!$U:$V,2,FALSE),0)</f>
        <v>1</v>
      </c>
      <c r="K746" s="29">
        <f t="shared" si="402"/>
        <v>1</v>
      </c>
      <c r="L746" s="29">
        <f>IFERROR(VLOOKUP(V746,ATS!$U:$W,3,FALSE),0)</f>
        <v>1</v>
      </c>
      <c r="M746" s="29">
        <f t="shared" si="403"/>
        <v>1</v>
      </c>
      <c r="N746" s="61">
        <v>0</v>
      </c>
      <c r="O746" s="62">
        <f t="shared" si="425"/>
        <v>0</v>
      </c>
      <c r="P746" s="63">
        <f>VLOOKUP($C746,Prices!$A$3:$R$1996,MATCH('2) Order Form'!P$8,Prices!$A$2:$R$2,0),FALSE)</f>
        <v>19.5</v>
      </c>
      <c r="Q746" s="64">
        <f>VLOOKUP($C746,Prices!$A$3:$R$1996,MATCH('2) Order Form'!Q$8,Prices!$A$2:$R$2,0),FALSE)</f>
        <v>39</v>
      </c>
      <c r="R746" s="65">
        <f t="shared" si="404"/>
        <v>0</v>
      </c>
      <c r="S746" s="66">
        <f t="shared" si="405"/>
        <v>0</v>
      </c>
      <c r="T746" s="64">
        <f t="shared" si="406"/>
        <v>0</v>
      </c>
      <c r="U746" s="97"/>
      <c r="V746" s="28">
        <v>7048652898067</v>
      </c>
      <c r="W746" s="25"/>
      <c r="X746" s="94">
        <f t="shared" si="415"/>
        <v>0</v>
      </c>
      <c r="Y746" s="70">
        <f t="shared" ca="1" si="416"/>
        <v>0</v>
      </c>
      <c r="Z746" s="70">
        <f t="shared" ca="1" si="417"/>
        <v>153</v>
      </c>
      <c r="AA746" s="70">
        <f t="shared" ca="1" si="418"/>
        <v>0</v>
      </c>
      <c r="AB746" s="70">
        <f t="shared" ca="1" si="419"/>
        <v>0</v>
      </c>
      <c r="AC746" s="91" t="str">
        <f t="shared" si="420"/>
        <v>820397Dailight</v>
      </c>
      <c r="AD746" s="91">
        <f t="shared" si="421"/>
        <v>820397</v>
      </c>
      <c r="AE746" s="71" t="str">
        <f>INDEX(ATS!$B:$V,MATCH('2) Order Form'!$V746,ATS!$U:$U,0),7)</f>
        <v>Stock</v>
      </c>
    </row>
    <row r="747" spans="1:31" ht="16.5" customHeight="1">
      <c r="A747" s="5">
        <v>5</v>
      </c>
      <c r="B747" s="5" t="s">
        <v>81</v>
      </c>
      <c r="C747" s="5">
        <f>INDEX(ATS!$B:$V,MATCH('2) Order Form'!$V747,ATS!$U:$U,0),1)</f>
        <v>820485</v>
      </c>
      <c r="D747" s="5" t="str">
        <f>INDEX(ATS!$B:$V,MATCH('2) Order Form'!$V747,ATS!$U:$U,0),2)</f>
        <v>Plower Beanie</v>
      </c>
      <c r="E747" s="16" t="str">
        <f>INDEX(ATS!$B:$V,MATCH('2) Order Form'!$V747,ATS!$U:$U,0),4)</f>
        <v>54100-OS</v>
      </c>
      <c r="F747" s="16" t="str">
        <f>INDEX(ATS!$B:$V,MATCH('2) Order Form'!$V747,ATS!$U:$U,0),5)</f>
        <v>Bombay</v>
      </c>
      <c r="G747" s="43" t="str">
        <f>INDEX(ATS!$B:$V,MATCH('2) Order Form'!$V747,ATS!$U:$U,0),6)</f>
        <v>OS</v>
      </c>
      <c r="H747" s="43">
        <f>IFERROR(VLOOKUP(C747,EAN!$K:$O,5,FALSE),0)</f>
        <v>1</v>
      </c>
      <c r="I747" s="59">
        <v>0</v>
      </c>
      <c r="J747" s="60">
        <f>IFERROR(VLOOKUP(V747,ATS!$U:$V,2,FALSE),0)</f>
        <v>42</v>
      </c>
      <c r="K747" s="29">
        <f t="shared" ref="K747:K759" si="426">IF(J747=99999,"OPEN",IF(J747&gt;50,"50+",IF(J747&lt;=0,"0",J747)))</f>
        <v>42</v>
      </c>
      <c r="L747" s="29">
        <f>IFERROR(VLOOKUP(V747,ATS!$U:$W,3,FALSE),0)</f>
        <v>42</v>
      </c>
      <c r="M747" s="29">
        <f t="shared" ref="M747:M759" si="427">IF(L747=99999,"OPEN",IF(L747&gt;50,"50+",IF(L747&lt;=0,"0",L747)))</f>
        <v>42</v>
      </c>
      <c r="N747" s="61">
        <v>0</v>
      </c>
      <c r="O747" s="62">
        <f t="shared" ref="O747:O756" si="428">IF(N747&lt;&gt;0,N747,$P$5)</f>
        <v>0</v>
      </c>
      <c r="P747" s="63">
        <f>VLOOKUP($C747,Prices!$A$3:$R$1996,MATCH('2) Order Form'!P$8,Prices!$A$2:$R$2,0),FALSE)</f>
        <v>24.5</v>
      </c>
      <c r="Q747" s="64">
        <f>VLOOKUP($C747,Prices!$A$3:$R$1996,MATCH('2) Order Form'!Q$8,Prices!$A$2:$R$2,0),FALSE)</f>
        <v>49</v>
      </c>
      <c r="R747" s="65">
        <f t="shared" ref="R747:R759" si="429">I747*P747</f>
        <v>0</v>
      </c>
      <c r="S747" s="66">
        <f t="shared" ref="S747:S759" si="430">R747*O747</f>
        <v>0</v>
      </c>
      <c r="T747" s="64">
        <f t="shared" ref="T747:T759" si="431">R747-S747</f>
        <v>0</v>
      </c>
      <c r="U747" s="97"/>
      <c r="V747" s="28">
        <v>7048652962850</v>
      </c>
      <c r="W747" s="104"/>
      <c r="X747" s="94">
        <f t="shared" si="415"/>
        <v>0</v>
      </c>
      <c r="Y747" s="70">
        <f t="shared" ca="1" si="416"/>
        <v>1</v>
      </c>
      <c r="Z747" s="70">
        <f t="shared" ca="1" si="417"/>
        <v>154</v>
      </c>
      <c r="AA747" s="70">
        <f t="shared" ca="1" si="418"/>
        <v>1</v>
      </c>
      <c r="AB747" s="70">
        <f t="shared" ca="1" si="419"/>
        <v>1</v>
      </c>
      <c r="AC747" s="91" t="str">
        <f t="shared" si="420"/>
        <v>820485Bombay</v>
      </c>
      <c r="AD747" s="91">
        <f t="shared" si="421"/>
        <v>820485</v>
      </c>
      <c r="AE747" s="71" t="str">
        <f>INDEX(ATS!$B:$V,MATCH('2) Order Form'!$V747,ATS!$U:$U,0),7)</f>
        <v>Active</v>
      </c>
    </row>
    <row r="748" spans="1:31" ht="16.5" customHeight="1">
      <c r="A748" s="5">
        <v>5</v>
      </c>
      <c r="B748" s="5" t="s">
        <v>81</v>
      </c>
      <c r="C748" s="5">
        <f>INDEX(ATS!$B:$V,MATCH('2) Order Form'!$V748,ATS!$U:$U,0),1)</f>
        <v>820485</v>
      </c>
      <c r="D748" s="5" t="str">
        <f>INDEX(ATS!$B:$V,MATCH('2) Order Form'!$V748,ATS!$U:$U,0),2)</f>
        <v>Plower Beanie</v>
      </c>
      <c r="E748" s="16" t="str">
        <f>INDEX(ATS!$B:$V,MATCH('2) Order Form'!$V748,ATS!$U:$U,0),4)</f>
        <v>88300-OS</v>
      </c>
      <c r="F748" s="16" t="str">
        <f>INDEX(ATS!$B:$V,MATCH('2) Order Form'!$V748,ATS!$U:$U,0),5)</f>
        <v>Sky Blue</v>
      </c>
      <c r="G748" s="43" t="str">
        <f>INDEX(ATS!$B:$V,MATCH('2) Order Form'!$V748,ATS!$U:$U,0),6)</f>
        <v>OS</v>
      </c>
      <c r="H748" s="43">
        <f>IFERROR(VLOOKUP(C748,EAN!$K:$O,5,FALSE),0)</f>
        <v>1</v>
      </c>
      <c r="I748" s="59">
        <v>0</v>
      </c>
      <c r="J748" s="60">
        <f>IFERROR(VLOOKUP(V748,ATS!$U:$V,2,FALSE),0)</f>
        <v>83</v>
      </c>
      <c r="K748" s="29" t="str">
        <f t="shared" si="426"/>
        <v>50+</v>
      </c>
      <c r="L748" s="29">
        <f>IFERROR(VLOOKUP(V748,ATS!$U:$W,3,FALSE),0)</f>
        <v>83</v>
      </c>
      <c r="M748" s="29" t="str">
        <f t="shared" si="427"/>
        <v>50+</v>
      </c>
      <c r="N748" s="61">
        <v>0</v>
      </c>
      <c r="O748" s="62">
        <f t="shared" si="428"/>
        <v>0</v>
      </c>
      <c r="P748" s="63">
        <f>VLOOKUP($C748,Prices!$A$3:$R$1996,MATCH('2) Order Form'!P$8,Prices!$A$2:$R$2,0),FALSE)</f>
        <v>24.5</v>
      </c>
      <c r="Q748" s="64">
        <f>VLOOKUP($C748,Prices!$A$3:$R$1996,MATCH('2) Order Form'!Q$8,Prices!$A$2:$R$2,0),FALSE)</f>
        <v>49</v>
      </c>
      <c r="R748" s="65">
        <f t="shared" si="429"/>
        <v>0</v>
      </c>
      <c r="S748" s="66">
        <f t="shared" si="430"/>
        <v>0</v>
      </c>
      <c r="T748" s="64">
        <f t="shared" si="431"/>
        <v>0</v>
      </c>
      <c r="U748" s="97"/>
      <c r="V748" s="28">
        <v>7048652962867</v>
      </c>
      <c r="W748" s="104"/>
      <c r="X748" s="94">
        <f t="shared" si="415"/>
        <v>0</v>
      </c>
      <c r="Y748" s="70">
        <f t="shared" ca="1" si="416"/>
        <v>0</v>
      </c>
      <c r="Z748" s="70">
        <f t="shared" ca="1" si="417"/>
        <v>154</v>
      </c>
      <c r="AA748" s="70">
        <f t="shared" ca="1" si="418"/>
        <v>0</v>
      </c>
      <c r="AB748" s="70">
        <f t="shared" ca="1" si="419"/>
        <v>1</v>
      </c>
      <c r="AC748" s="91" t="str">
        <f t="shared" si="420"/>
        <v>820485Sky Blue</v>
      </c>
      <c r="AD748" s="91">
        <f t="shared" si="421"/>
        <v>820485</v>
      </c>
      <c r="AE748" s="71" t="str">
        <f>INDEX(ATS!$B:$V,MATCH('2) Order Form'!$V748,ATS!$U:$U,0),7)</f>
        <v>Active</v>
      </c>
    </row>
    <row r="749" spans="1:31" ht="16.5" customHeight="1">
      <c r="A749" s="5">
        <v>5</v>
      </c>
      <c r="B749" s="5" t="s">
        <v>81</v>
      </c>
      <c r="C749" s="5">
        <f>INDEX(ATS!$B:$V,MATCH('2) Order Form'!$V749,ATS!$U:$U,0),1)</f>
        <v>820485</v>
      </c>
      <c r="D749" s="5" t="str">
        <f>INDEX(ATS!$B:$V,MATCH('2) Order Form'!$V749,ATS!$U:$U,0),2)</f>
        <v>Plower Beanie</v>
      </c>
      <c r="E749" s="16" t="str">
        <f>INDEX(ATS!$B:$V,MATCH('2) Order Form'!$V749,ATS!$U:$U,0),4)</f>
        <v>99901-OS</v>
      </c>
      <c r="F749" s="16" t="str">
        <f>INDEX(ATS!$B:$V,MATCH('2) Order Form'!$V749,ATS!$U:$U,0),5)</f>
        <v xml:space="preserve">Black </v>
      </c>
      <c r="G749" s="43" t="str">
        <f>INDEX(ATS!$B:$V,MATCH('2) Order Form'!$V749,ATS!$U:$U,0),6)</f>
        <v>OS</v>
      </c>
      <c r="H749" s="43">
        <f>IFERROR(VLOOKUP(C749,EAN!$K:$O,5,FALSE),0)</f>
        <v>1</v>
      </c>
      <c r="I749" s="59">
        <v>0</v>
      </c>
      <c r="J749" s="60">
        <f>IFERROR(VLOOKUP(V749,ATS!$U:$V,2,FALSE),0)</f>
        <v>24</v>
      </c>
      <c r="K749" s="29">
        <f t="shared" si="426"/>
        <v>24</v>
      </c>
      <c r="L749" s="29">
        <f>IFERROR(VLOOKUP(V749,ATS!$U:$W,3,FALSE),0)</f>
        <v>24</v>
      </c>
      <c r="M749" s="29">
        <f t="shared" si="427"/>
        <v>24</v>
      </c>
      <c r="N749" s="61">
        <v>0</v>
      </c>
      <c r="O749" s="62">
        <f t="shared" si="428"/>
        <v>0</v>
      </c>
      <c r="P749" s="63">
        <f>VLOOKUP($C749,Prices!$A$3:$R$1996,MATCH('2) Order Form'!P$8,Prices!$A$2:$R$2,0),FALSE)</f>
        <v>24.5</v>
      </c>
      <c r="Q749" s="64">
        <f>VLOOKUP($C749,Prices!$A$3:$R$1996,MATCH('2) Order Form'!Q$8,Prices!$A$2:$R$2,0),FALSE)</f>
        <v>49</v>
      </c>
      <c r="R749" s="65">
        <f t="shared" si="429"/>
        <v>0</v>
      </c>
      <c r="S749" s="66">
        <f t="shared" si="430"/>
        <v>0</v>
      </c>
      <c r="T749" s="64">
        <f t="shared" si="431"/>
        <v>0</v>
      </c>
      <c r="U749" s="97"/>
      <c r="V749" s="28">
        <v>7048652962874</v>
      </c>
      <c r="W749" s="104"/>
      <c r="X749" s="94">
        <f t="shared" si="415"/>
        <v>0</v>
      </c>
      <c r="Y749" s="70">
        <f t="shared" ca="1" si="416"/>
        <v>0</v>
      </c>
      <c r="Z749" s="70">
        <f t="shared" ca="1" si="417"/>
        <v>154</v>
      </c>
      <c r="AA749" s="70">
        <f t="shared" ca="1" si="418"/>
        <v>0</v>
      </c>
      <c r="AB749" s="70">
        <f t="shared" ca="1" si="419"/>
        <v>1</v>
      </c>
      <c r="AC749" s="91" t="str">
        <f t="shared" si="420"/>
        <v xml:space="preserve">820485Black </v>
      </c>
      <c r="AD749" s="91">
        <f t="shared" si="421"/>
        <v>820485</v>
      </c>
      <c r="AE749" s="71" t="str">
        <f>INDEX(ATS!$B:$V,MATCH('2) Order Form'!$V749,ATS!$U:$U,0),7)</f>
        <v>Active</v>
      </c>
    </row>
    <row r="750" spans="1:31" ht="16.5" customHeight="1">
      <c r="A750" s="5">
        <v>5</v>
      </c>
      <c r="B750" s="5" t="s">
        <v>81</v>
      </c>
      <c r="C750" s="5">
        <f>INDEX(ATS!$B:$V,MATCH('2) Order Form'!$V750,ATS!$U:$U,0),1)</f>
        <v>820334</v>
      </c>
      <c r="D750" s="5" t="str">
        <f>INDEX(ATS!$B:$V,MATCH('2) Order Form'!$V750,ATS!$U:$U,0),2)</f>
        <v>Berm Beanie</v>
      </c>
      <c r="E750" s="16" t="str">
        <f>INDEX(ATS!$B:$V,MATCH('2) Order Form'!$V750,ATS!$U:$U,0),4)</f>
        <v>77003-OS</v>
      </c>
      <c r="F750" s="16" t="str">
        <f>INDEX(ATS!$B:$V,MATCH('2) Order Form'!$V750,ATS!$U:$U,0),5)</f>
        <v>Elm Green</v>
      </c>
      <c r="G750" s="43" t="str">
        <f>INDEX(ATS!$B:$V,MATCH('2) Order Form'!$V750,ATS!$U:$U,0),6)</f>
        <v>OS</v>
      </c>
      <c r="H750" s="43">
        <f>IFERROR(VLOOKUP(C750,EAN!$K:$O,5,FALSE),0)</f>
        <v>1</v>
      </c>
      <c r="I750" s="59">
        <v>0</v>
      </c>
      <c r="J750" s="60">
        <f>IFERROR(VLOOKUP(V750,ATS!$U:$V,2,FALSE),0)</f>
        <v>159</v>
      </c>
      <c r="K750" s="29" t="str">
        <f t="shared" si="426"/>
        <v>50+</v>
      </c>
      <c r="L750" s="29">
        <f>IFERROR(VLOOKUP(V750,ATS!$U:$W,3,FALSE),0)</f>
        <v>159</v>
      </c>
      <c r="M750" s="29" t="str">
        <f t="shared" si="427"/>
        <v>50+</v>
      </c>
      <c r="N750" s="61">
        <v>0</v>
      </c>
      <c r="O750" s="62">
        <f t="shared" si="428"/>
        <v>0</v>
      </c>
      <c r="P750" s="63">
        <f>VLOOKUP($C750,Prices!$A$3:$R$1996,MATCH('2) Order Form'!P$8,Prices!$A$2:$R$2,0),FALSE)</f>
        <v>15</v>
      </c>
      <c r="Q750" s="64">
        <f>VLOOKUP($C750,Prices!$A$3:$R$1996,MATCH('2) Order Form'!Q$8,Prices!$A$2:$R$2,0),FALSE)</f>
        <v>30</v>
      </c>
      <c r="R750" s="65">
        <f t="shared" si="429"/>
        <v>0</v>
      </c>
      <c r="S750" s="66">
        <f t="shared" si="430"/>
        <v>0</v>
      </c>
      <c r="T750" s="64">
        <f t="shared" si="431"/>
        <v>0</v>
      </c>
      <c r="U750" s="97"/>
      <c r="V750" s="28">
        <v>7048652804693</v>
      </c>
      <c r="W750" s="25"/>
      <c r="X750" s="94">
        <f t="shared" si="415"/>
        <v>0</v>
      </c>
      <c r="Y750" s="70">
        <f t="shared" ca="1" si="416"/>
        <v>0</v>
      </c>
      <c r="Z750" s="70">
        <f t="shared" ca="1" si="417"/>
        <v>155</v>
      </c>
      <c r="AA750" s="70">
        <f t="shared" ca="1" si="418"/>
        <v>1</v>
      </c>
      <c r="AB750" s="70">
        <f t="shared" ca="1" si="419"/>
        <v>1</v>
      </c>
      <c r="AC750" s="91" t="str">
        <f t="shared" si="420"/>
        <v>820334Elm Green</v>
      </c>
      <c r="AD750" s="91">
        <f t="shared" si="421"/>
        <v>820334</v>
      </c>
      <c r="AE750" s="71" t="str">
        <f>INDEX(ATS!$B:$V,MATCH('2) Order Form'!$V750,ATS!$U:$U,0),7)</f>
        <v>Stock</v>
      </c>
    </row>
    <row r="751" spans="1:31" ht="16.5" customHeight="1">
      <c r="A751" s="5">
        <v>5</v>
      </c>
      <c r="B751" s="5" t="s">
        <v>81</v>
      </c>
      <c r="C751" s="5">
        <f>INDEX(ATS!$B:$V,MATCH('2) Order Form'!$V751,ATS!$U:$U,0),1)</f>
        <v>820334</v>
      </c>
      <c r="D751" s="5" t="str">
        <f>INDEX(ATS!$B:$V,MATCH('2) Order Form'!$V751,ATS!$U:$U,0),2)</f>
        <v>Berm Beanie</v>
      </c>
      <c r="E751" s="16" t="str">
        <f>INDEX(ATS!$B:$V,MATCH('2) Order Form'!$V751,ATS!$U:$U,0),4)</f>
        <v>88100-OS</v>
      </c>
      <c r="F751" s="16" t="str">
        <f>INDEX(ATS!$B:$V,MATCH('2) Order Form'!$V751,ATS!$U:$U,0),5)</f>
        <v>Bluestone</v>
      </c>
      <c r="G751" s="43" t="str">
        <f>INDEX(ATS!$B:$V,MATCH('2) Order Form'!$V751,ATS!$U:$U,0),6)</f>
        <v>OS</v>
      </c>
      <c r="H751" s="43">
        <f>IFERROR(VLOOKUP(C751,EAN!$K:$O,5,FALSE),0)</f>
        <v>1</v>
      </c>
      <c r="I751" s="59">
        <v>0</v>
      </c>
      <c r="J751" s="60">
        <f>IFERROR(VLOOKUP(V751,ATS!$U:$V,2,FALSE),0)</f>
        <v>86</v>
      </c>
      <c r="K751" s="29" t="str">
        <f t="shared" si="426"/>
        <v>50+</v>
      </c>
      <c r="L751" s="29">
        <f>IFERROR(VLOOKUP(V751,ATS!$U:$W,3,FALSE),0)</f>
        <v>86</v>
      </c>
      <c r="M751" s="29" t="str">
        <f t="shared" si="427"/>
        <v>50+</v>
      </c>
      <c r="N751" s="61">
        <v>0</v>
      </c>
      <c r="O751" s="62">
        <f t="shared" si="428"/>
        <v>0</v>
      </c>
      <c r="P751" s="63">
        <f>VLOOKUP($C751,Prices!$A$3:$R$1996,MATCH('2) Order Form'!P$8,Prices!$A$2:$R$2,0),FALSE)</f>
        <v>15</v>
      </c>
      <c r="Q751" s="64">
        <f>VLOOKUP($C751,Prices!$A$3:$R$1996,MATCH('2) Order Form'!Q$8,Prices!$A$2:$R$2,0),FALSE)</f>
        <v>30</v>
      </c>
      <c r="R751" s="65">
        <f t="shared" si="429"/>
        <v>0</v>
      </c>
      <c r="S751" s="66">
        <f t="shared" si="430"/>
        <v>0</v>
      </c>
      <c r="T751" s="64">
        <f t="shared" si="431"/>
        <v>0</v>
      </c>
      <c r="U751" s="97"/>
      <c r="V751" s="28">
        <v>7048652804709</v>
      </c>
      <c r="W751" s="25"/>
      <c r="X751" s="94">
        <f t="shared" si="415"/>
        <v>0</v>
      </c>
      <c r="Y751" s="70">
        <f t="shared" ca="1" si="416"/>
        <v>0</v>
      </c>
      <c r="Z751" s="70">
        <f t="shared" ca="1" si="417"/>
        <v>155</v>
      </c>
      <c r="AA751" s="70">
        <f t="shared" ca="1" si="418"/>
        <v>0</v>
      </c>
      <c r="AB751" s="70">
        <f t="shared" ca="1" si="419"/>
        <v>1</v>
      </c>
      <c r="AC751" s="91" t="str">
        <f t="shared" si="420"/>
        <v>820334Bluestone</v>
      </c>
      <c r="AD751" s="91">
        <f t="shared" si="421"/>
        <v>820334</v>
      </c>
      <c r="AE751" s="71" t="str">
        <f>INDEX(ATS!$B:$V,MATCH('2) Order Form'!$V751,ATS!$U:$U,0),7)</f>
        <v>Stock</v>
      </c>
    </row>
    <row r="752" spans="1:31" ht="16.5" customHeight="1">
      <c r="A752" s="5">
        <v>5</v>
      </c>
      <c r="B752" s="5" t="s">
        <v>81</v>
      </c>
      <c r="C752" s="5">
        <f>INDEX(ATS!$B:$V,MATCH('2) Order Form'!$V752,ATS!$U:$U,0),1)</f>
        <v>820334</v>
      </c>
      <c r="D752" s="5" t="str">
        <f>INDEX(ATS!$B:$V,MATCH('2) Order Form'!$V752,ATS!$U:$U,0),2)</f>
        <v>Berm Beanie</v>
      </c>
      <c r="E752" s="16" t="str">
        <f>INDEX(ATS!$B:$V,MATCH('2) Order Form'!$V752,ATS!$U:$U,0),4)</f>
        <v>99901-OS</v>
      </c>
      <c r="F752" s="16" t="str">
        <f>INDEX(ATS!$B:$V,MATCH('2) Order Form'!$V752,ATS!$U:$U,0),5)</f>
        <v xml:space="preserve">Black </v>
      </c>
      <c r="G752" s="43" t="str">
        <f>INDEX(ATS!$B:$V,MATCH('2) Order Form'!$V752,ATS!$U:$U,0),6)</f>
        <v>OS</v>
      </c>
      <c r="H752" s="43">
        <f>IFERROR(VLOOKUP(C752,EAN!$K:$O,5,FALSE),0)</f>
        <v>1</v>
      </c>
      <c r="I752" s="59">
        <v>0</v>
      </c>
      <c r="J752" s="60">
        <f>IFERROR(VLOOKUP(V752,ATS!$U:$V,2,FALSE),0)</f>
        <v>0</v>
      </c>
      <c r="K752" s="29" t="str">
        <f t="shared" si="426"/>
        <v>0</v>
      </c>
      <c r="L752" s="29">
        <f>IFERROR(VLOOKUP(V752,ATS!$U:$W,3,FALSE),0)</f>
        <v>0</v>
      </c>
      <c r="M752" s="29" t="str">
        <f t="shared" si="427"/>
        <v>0</v>
      </c>
      <c r="N752" s="61">
        <v>0</v>
      </c>
      <c r="O752" s="62">
        <f t="shared" si="428"/>
        <v>0</v>
      </c>
      <c r="P752" s="63">
        <f>VLOOKUP($C752,Prices!$A$3:$R$1996,MATCH('2) Order Form'!P$8,Prices!$A$2:$R$2,0),FALSE)</f>
        <v>15</v>
      </c>
      <c r="Q752" s="64">
        <f>VLOOKUP($C752,Prices!$A$3:$R$1996,MATCH('2) Order Form'!Q$8,Prices!$A$2:$R$2,0),FALSE)</f>
        <v>30</v>
      </c>
      <c r="R752" s="65">
        <f t="shared" si="429"/>
        <v>0</v>
      </c>
      <c r="S752" s="66">
        <f t="shared" si="430"/>
        <v>0</v>
      </c>
      <c r="T752" s="64">
        <f t="shared" si="431"/>
        <v>0</v>
      </c>
      <c r="U752" s="97"/>
      <c r="V752" s="28">
        <v>7048652804716</v>
      </c>
      <c r="W752" s="25"/>
      <c r="X752" s="94">
        <f t="shared" si="415"/>
        <v>0</v>
      </c>
      <c r="Y752" s="70">
        <f t="shared" ca="1" si="416"/>
        <v>0</v>
      </c>
      <c r="Z752" s="70">
        <f t="shared" ca="1" si="417"/>
        <v>155</v>
      </c>
      <c r="AA752" s="70">
        <f t="shared" ca="1" si="418"/>
        <v>0</v>
      </c>
      <c r="AB752" s="70">
        <f t="shared" ca="1" si="419"/>
        <v>1</v>
      </c>
      <c r="AC752" s="91" t="str">
        <f t="shared" si="420"/>
        <v xml:space="preserve">820334Black </v>
      </c>
      <c r="AD752" s="91">
        <f t="shared" si="421"/>
        <v>820334</v>
      </c>
      <c r="AE752" s="71" t="str">
        <f>INDEX(ATS!$B:$V,MATCH('2) Order Form'!$V752,ATS!$U:$U,0),7)</f>
        <v>Active</v>
      </c>
    </row>
    <row r="753" spans="1:31" ht="16.5" customHeight="1">
      <c r="A753" s="5">
        <v>5</v>
      </c>
      <c r="B753" s="5" t="s">
        <v>81</v>
      </c>
      <c r="C753" s="5">
        <f>INDEX(ATS!$B:$V,MATCH('2) Order Form'!$V753,ATS!$U:$U,0),1)</f>
        <v>820518</v>
      </c>
      <c r="D753" s="5" t="str">
        <f>INDEX(ATS!$B:$V,MATCH('2) Order Form'!$V753,ATS!$U:$U,0),2)</f>
        <v>Slope Beanie</v>
      </c>
      <c r="E753" s="16" t="str">
        <f>INDEX(ATS!$B:$V,MATCH('2) Order Form'!$V753,ATS!$U:$U,0),4)</f>
        <v>11003-OS</v>
      </c>
      <c r="F753" s="16" t="str">
        <f>INDEX(ATS!$B:$V,MATCH('2) Order Form'!$V753,ATS!$U:$U,0),5)</f>
        <v>Natural White</v>
      </c>
      <c r="G753" s="43" t="str">
        <f>INDEX(ATS!$B:$V,MATCH('2) Order Form'!$V753,ATS!$U:$U,0),6)</f>
        <v>OS</v>
      </c>
      <c r="H753" s="43">
        <f>IFERROR(VLOOKUP(C753,EAN!$K:$O,5,FALSE),0)</f>
        <v>1</v>
      </c>
      <c r="I753" s="59">
        <v>0</v>
      </c>
      <c r="J753" s="60">
        <f>IFERROR(VLOOKUP(V753,ATS!$U:$V,2,FALSE),0)</f>
        <v>0</v>
      </c>
      <c r="K753" s="29" t="str">
        <f t="shared" si="426"/>
        <v>0</v>
      </c>
      <c r="L753" s="29">
        <f>IFERROR(VLOOKUP(V753,ATS!$U:$W,3,FALSE),0)</f>
        <v>0</v>
      </c>
      <c r="M753" s="29" t="str">
        <f t="shared" si="427"/>
        <v>0</v>
      </c>
      <c r="N753" s="61">
        <v>0</v>
      </c>
      <c r="O753" s="62">
        <f t="shared" si="428"/>
        <v>0</v>
      </c>
      <c r="P753" s="63">
        <f>VLOOKUP($C753,Prices!$A$3:$R$1996,MATCH('2) Order Form'!P$8,Prices!$A$2:$R$2,0),FALSE)</f>
        <v>15</v>
      </c>
      <c r="Q753" s="64">
        <f>VLOOKUP($C753,Prices!$A$3:$R$1996,MATCH('2) Order Form'!Q$8,Prices!$A$2:$R$2,0),FALSE)</f>
        <v>30</v>
      </c>
      <c r="R753" s="65">
        <f t="shared" si="429"/>
        <v>0</v>
      </c>
      <c r="S753" s="66">
        <f t="shared" si="430"/>
        <v>0</v>
      </c>
      <c r="T753" s="64">
        <f t="shared" si="431"/>
        <v>0</v>
      </c>
      <c r="U753" s="97"/>
      <c r="V753" s="28">
        <v>7048652962577</v>
      </c>
      <c r="W753" s="104"/>
      <c r="X753" s="94">
        <f t="shared" si="415"/>
        <v>0</v>
      </c>
      <c r="Y753" s="70">
        <f t="shared" ca="1" si="416"/>
        <v>0</v>
      </c>
      <c r="Z753" s="70">
        <f t="shared" ca="1" si="417"/>
        <v>156</v>
      </c>
      <c r="AA753" s="70">
        <f t="shared" ca="1" si="418"/>
        <v>1</v>
      </c>
      <c r="AB753" s="70">
        <f t="shared" ca="1" si="419"/>
        <v>1</v>
      </c>
      <c r="AC753" s="91" t="str">
        <f t="shared" si="420"/>
        <v>820518Natural White</v>
      </c>
      <c r="AD753" s="91">
        <f t="shared" si="421"/>
        <v>820518</v>
      </c>
      <c r="AE753" s="71" t="str">
        <f>INDEX(ATS!$B:$V,MATCH('2) Order Form'!$V753,ATS!$U:$U,0),7)</f>
        <v>Active</v>
      </c>
    </row>
    <row r="754" spans="1:31" ht="16.5" customHeight="1">
      <c r="A754" s="5">
        <v>5</v>
      </c>
      <c r="B754" s="5" t="s">
        <v>81</v>
      </c>
      <c r="C754" s="5">
        <f>INDEX(ATS!$B:$V,MATCH('2) Order Form'!$V754,ATS!$U:$U,0),1)</f>
        <v>820518</v>
      </c>
      <c r="D754" s="5" t="str">
        <f>INDEX(ATS!$B:$V,MATCH('2) Order Form'!$V754,ATS!$U:$U,0),2)</f>
        <v>Slope Beanie</v>
      </c>
      <c r="E754" s="16" t="str">
        <f>INDEX(ATS!$B:$V,MATCH('2) Order Form'!$V754,ATS!$U:$U,0),4)</f>
        <v>88302-OS</v>
      </c>
      <c r="F754" s="16" t="str">
        <f>INDEX(ATS!$B:$V,MATCH('2) Order Form'!$V754,ATS!$U:$U,0),5)</f>
        <v>Dailight</v>
      </c>
      <c r="G754" s="43" t="str">
        <f>INDEX(ATS!$B:$V,MATCH('2) Order Form'!$V754,ATS!$U:$U,0),6)</f>
        <v>OS</v>
      </c>
      <c r="H754" s="43">
        <f>IFERROR(VLOOKUP(C754,EAN!$K:$O,5,FALSE),0)</f>
        <v>1</v>
      </c>
      <c r="I754" s="59">
        <v>0</v>
      </c>
      <c r="J754" s="60">
        <f>IFERROR(VLOOKUP(V754,ATS!$U:$V,2,FALSE),0)</f>
        <v>0</v>
      </c>
      <c r="K754" s="29" t="str">
        <f t="shared" si="426"/>
        <v>0</v>
      </c>
      <c r="L754" s="29">
        <f>IFERROR(VLOOKUP(V754,ATS!$U:$W,3,FALSE),0)</f>
        <v>0</v>
      </c>
      <c r="M754" s="29" t="str">
        <f t="shared" si="427"/>
        <v>0</v>
      </c>
      <c r="N754" s="61">
        <v>0</v>
      </c>
      <c r="O754" s="62">
        <f t="shared" si="428"/>
        <v>0</v>
      </c>
      <c r="P754" s="63">
        <f>VLOOKUP($C754,Prices!$A$3:$R$1996,MATCH('2) Order Form'!P$8,Prices!$A$2:$R$2,0),FALSE)</f>
        <v>15</v>
      </c>
      <c r="Q754" s="64">
        <f>VLOOKUP($C754,Prices!$A$3:$R$1996,MATCH('2) Order Form'!Q$8,Prices!$A$2:$R$2,0),FALSE)</f>
        <v>30</v>
      </c>
      <c r="R754" s="65">
        <f t="shared" si="429"/>
        <v>0</v>
      </c>
      <c r="S754" s="66">
        <f t="shared" si="430"/>
        <v>0</v>
      </c>
      <c r="T754" s="64">
        <f t="shared" si="431"/>
        <v>0</v>
      </c>
      <c r="U754" s="97"/>
      <c r="V754" s="28">
        <v>7048652962584</v>
      </c>
      <c r="W754" s="104"/>
      <c r="X754" s="94">
        <f t="shared" si="415"/>
        <v>0</v>
      </c>
      <c r="Y754" s="70">
        <f t="shared" ca="1" si="416"/>
        <v>0</v>
      </c>
      <c r="Z754" s="70">
        <f t="shared" ca="1" si="417"/>
        <v>156</v>
      </c>
      <c r="AA754" s="70">
        <f t="shared" ca="1" si="418"/>
        <v>0</v>
      </c>
      <c r="AB754" s="70">
        <f t="shared" ca="1" si="419"/>
        <v>1</v>
      </c>
      <c r="AC754" s="91" t="str">
        <f t="shared" si="420"/>
        <v>820518Dailight</v>
      </c>
      <c r="AD754" s="91">
        <f t="shared" si="421"/>
        <v>820518</v>
      </c>
      <c r="AE754" s="71" t="str">
        <f>INDEX(ATS!$B:$V,MATCH('2) Order Form'!$V754,ATS!$U:$U,0),7)</f>
        <v>Active</v>
      </c>
    </row>
    <row r="755" spans="1:31" ht="16.5" customHeight="1">
      <c r="A755" s="5">
        <v>5</v>
      </c>
      <c r="B755" s="5" t="s">
        <v>81</v>
      </c>
      <c r="C755" s="5">
        <f>INDEX(ATS!$B:$V,MATCH('2) Order Form'!$V755,ATS!$U:$U,0),1)</f>
        <v>820518</v>
      </c>
      <c r="D755" s="5" t="str">
        <f>INDEX(ATS!$B:$V,MATCH('2) Order Form'!$V755,ATS!$U:$U,0),2)</f>
        <v>Slope Beanie</v>
      </c>
      <c r="E755" s="16" t="str">
        <f>INDEX(ATS!$B:$V,MATCH('2) Order Form'!$V755,ATS!$U:$U,0),4)</f>
        <v>99901-OS</v>
      </c>
      <c r="F755" s="16" t="str">
        <f>INDEX(ATS!$B:$V,MATCH('2) Order Form'!$V755,ATS!$U:$U,0),5)</f>
        <v xml:space="preserve">Black </v>
      </c>
      <c r="G755" s="43" t="str">
        <f>INDEX(ATS!$B:$V,MATCH('2) Order Form'!$V755,ATS!$U:$U,0),6)</f>
        <v>OS</v>
      </c>
      <c r="H755" s="43">
        <f>IFERROR(VLOOKUP(C755,EAN!$K:$O,5,FALSE),0)</f>
        <v>1</v>
      </c>
      <c r="I755" s="59">
        <v>0</v>
      </c>
      <c r="J755" s="60">
        <f>IFERROR(VLOOKUP(V755,ATS!$U:$V,2,FALSE),0)</f>
        <v>23</v>
      </c>
      <c r="K755" s="29">
        <f t="shared" si="426"/>
        <v>23</v>
      </c>
      <c r="L755" s="29">
        <f>IFERROR(VLOOKUP(V755,ATS!$U:$W,3,FALSE),0)</f>
        <v>23</v>
      </c>
      <c r="M755" s="29">
        <f t="shared" si="427"/>
        <v>23</v>
      </c>
      <c r="N755" s="61">
        <v>0</v>
      </c>
      <c r="O755" s="62">
        <f t="shared" si="428"/>
        <v>0</v>
      </c>
      <c r="P755" s="63">
        <f>VLOOKUP($C755,Prices!$A$3:$R$1996,MATCH('2) Order Form'!P$8,Prices!$A$2:$R$2,0),FALSE)</f>
        <v>15</v>
      </c>
      <c r="Q755" s="64">
        <f>VLOOKUP($C755,Prices!$A$3:$R$1996,MATCH('2) Order Form'!Q$8,Prices!$A$2:$R$2,0),FALSE)</f>
        <v>30</v>
      </c>
      <c r="R755" s="65">
        <f t="shared" si="429"/>
        <v>0</v>
      </c>
      <c r="S755" s="66">
        <f t="shared" si="430"/>
        <v>0</v>
      </c>
      <c r="T755" s="64">
        <f t="shared" si="431"/>
        <v>0</v>
      </c>
      <c r="U755" s="97"/>
      <c r="V755" s="28">
        <v>7048652962591</v>
      </c>
      <c r="W755" s="104"/>
      <c r="X755" s="94">
        <f t="shared" si="415"/>
        <v>0</v>
      </c>
      <c r="Y755" s="70">
        <f t="shared" ca="1" si="416"/>
        <v>0</v>
      </c>
      <c r="Z755" s="70">
        <f t="shared" ca="1" si="417"/>
        <v>156</v>
      </c>
      <c r="AA755" s="70">
        <f t="shared" ca="1" si="418"/>
        <v>0</v>
      </c>
      <c r="AB755" s="70">
        <f t="shared" ca="1" si="419"/>
        <v>1</v>
      </c>
      <c r="AC755" s="91" t="str">
        <f t="shared" si="420"/>
        <v xml:space="preserve">820518Black </v>
      </c>
      <c r="AD755" s="91">
        <f t="shared" si="421"/>
        <v>820518</v>
      </c>
      <c r="AE755" s="71" t="str">
        <f>INDEX(ATS!$B:$V,MATCH('2) Order Form'!$V755,ATS!$U:$U,0),7)</f>
        <v>Active</v>
      </c>
    </row>
    <row r="756" spans="1:31" ht="16.5" customHeight="1">
      <c r="A756" s="5">
        <v>5</v>
      </c>
      <c r="B756" s="5" t="s">
        <v>81</v>
      </c>
      <c r="C756" s="5">
        <f>INDEX(ATS!$B:$V,MATCH('2) Order Form'!$V756,ATS!$U:$U,0),1)</f>
        <v>820473</v>
      </c>
      <c r="D756" s="5" t="str">
        <f>INDEX(ATS!$B:$V,MATCH('2) Order Form'!$V756,ATS!$U:$U,0),2)</f>
        <v>Helmet Merino Beanie</v>
      </c>
      <c r="E756" s="16" t="str">
        <f>INDEX(ATS!$B:$V,MATCH('2) Order Form'!$V756,ATS!$U:$U,0),4)</f>
        <v>99901-OS</v>
      </c>
      <c r="F756" s="16" t="str">
        <f>INDEX(ATS!$B:$V,MATCH('2) Order Form'!$V756,ATS!$U:$U,0),5)</f>
        <v xml:space="preserve">Black </v>
      </c>
      <c r="G756" s="43" t="str">
        <f>INDEX(ATS!$B:$V,MATCH('2) Order Form'!$V756,ATS!$U:$U,0),6)</f>
        <v>OS</v>
      </c>
      <c r="H756" s="43">
        <f>IFERROR(VLOOKUP(C756,EAN!$K:$O,5,FALSE),0)</f>
        <v>1</v>
      </c>
      <c r="I756" s="59">
        <v>0</v>
      </c>
      <c r="J756" s="60">
        <f>IFERROR(VLOOKUP(V756,ATS!$U:$V,2,FALSE),0)</f>
        <v>39</v>
      </c>
      <c r="K756" s="29">
        <f t="shared" si="426"/>
        <v>39</v>
      </c>
      <c r="L756" s="29">
        <f>IFERROR(VLOOKUP(V756,ATS!$U:$W,3,FALSE),0)</f>
        <v>39</v>
      </c>
      <c r="M756" s="29">
        <f t="shared" si="427"/>
        <v>39</v>
      </c>
      <c r="N756" s="61">
        <v>0</v>
      </c>
      <c r="O756" s="62">
        <f t="shared" si="428"/>
        <v>0</v>
      </c>
      <c r="P756" s="63">
        <f>VLOOKUP($C756,Prices!$A$3:$R$1996,MATCH('2) Order Form'!P$8,Prices!$A$2:$R$2,0),FALSE)</f>
        <v>19.5</v>
      </c>
      <c r="Q756" s="64">
        <f>VLOOKUP($C756,Prices!$A$3:$R$1996,MATCH('2) Order Form'!Q$8,Prices!$A$2:$R$2,0),FALSE)</f>
        <v>39</v>
      </c>
      <c r="R756" s="65">
        <f t="shared" si="429"/>
        <v>0</v>
      </c>
      <c r="S756" s="66">
        <f t="shared" si="430"/>
        <v>0</v>
      </c>
      <c r="T756" s="64">
        <f t="shared" si="431"/>
        <v>0</v>
      </c>
      <c r="U756" s="97"/>
      <c r="V756" s="28">
        <v>7048652963024</v>
      </c>
      <c r="W756" s="104"/>
      <c r="X756" s="94">
        <f t="shared" si="415"/>
        <v>0</v>
      </c>
      <c r="Y756" s="70">
        <f t="shared" ca="1" si="416"/>
        <v>0</v>
      </c>
      <c r="Z756" s="70">
        <f t="shared" ca="1" si="417"/>
        <v>157</v>
      </c>
      <c r="AA756" s="70">
        <f t="shared" ca="1" si="418"/>
        <v>1</v>
      </c>
      <c r="AB756" s="70">
        <f t="shared" ca="1" si="419"/>
        <v>0</v>
      </c>
      <c r="AC756" s="91" t="str">
        <f t="shared" si="420"/>
        <v xml:space="preserve">820473Black </v>
      </c>
      <c r="AD756" s="91">
        <f t="shared" si="421"/>
        <v>820473</v>
      </c>
      <c r="AE756" s="71" t="str">
        <f>INDEX(ATS!$B:$V,MATCH('2) Order Form'!$V756,ATS!$U:$U,0),7)</f>
        <v>Active</v>
      </c>
    </row>
    <row r="757" spans="1:31" ht="16.5" customHeight="1">
      <c r="A757" s="5">
        <v>5</v>
      </c>
      <c r="B757" s="5" t="s">
        <v>81</v>
      </c>
      <c r="C757" s="5">
        <f>INDEX(ATS!$B:$V,MATCH('2) Order Form'!$V757,ATS!$U:$U,0),1)</f>
        <v>820514</v>
      </c>
      <c r="D757" s="5" t="str">
        <f>INDEX(ATS!$B:$V,MATCH('2) Order Form'!$V757,ATS!$U:$U,0),2)</f>
        <v>Paris Beanie</v>
      </c>
      <c r="E757" s="16" t="str">
        <f>INDEX(ATS!$B:$V,MATCH('2) Order Form'!$V757,ATS!$U:$U,0),4)</f>
        <v>55505-OS</v>
      </c>
      <c r="F757" s="16" t="str">
        <f>INDEX(ATS!$B:$V,MATCH('2) Order Form'!$V757,ATS!$U:$U,0),5)</f>
        <v xml:space="preserve">Lava Red </v>
      </c>
      <c r="G757" s="43" t="str">
        <f>INDEX(ATS!$B:$V,MATCH('2) Order Form'!$V757,ATS!$U:$U,0),6)</f>
        <v>OS</v>
      </c>
      <c r="H757" s="43">
        <f>IFERROR(VLOOKUP(C757,EAN!$K:$O,5,FALSE),0)</f>
        <v>1</v>
      </c>
      <c r="I757" s="59">
        <v>0</v>
      </c>
      <c r="J757" s="60">
        <f>IFERROR(VLOOKUP(V757,ATS!$U:$V,2,FALSE),0)</f>
        <v>251</v>
      </c>
      <c r="K757" s="29" t="str">
        <f t="shared" si="426"/>
        <v>50+</v>
      </c>
      <c r="L757" s="29">
        <f>IFERROR(VLOOKUP(V757,ATS!$U:$W,3,FALSE),0)</f>
        <v>251</v>
      </c>
      <c r="M757" s="29" t="str">
        <f t="shared" si="427"/>
        <v>50+</v>
      </c>
      <c r="N757" s="61">
        <v>0</v>
      </c>
      <c r="O757" s="62">
        <f t="shared" ref="O757" si="432">IF(N757&lt;&gt;0,N757,$P$5)</f>
        <v>0</v>
      </c>
      <c r="P757" s="63">
        <f>VLOOKUP($C757,Prices!$A$3:$R$1996,MATCH('2) Order Form'!P$8,Prices!$A$2:$R$2,0),FALSE)</f>
        <v>19.5</v>
      </c>
      <c r="Q757" s="64">
        <f>VLOOKUP($C757,Prices!$A$3:$R$1996,MATCH('2) Order Form'!Q$8,Prices!$A$2:$R$2,0),FALSE)</f>
        <v>39</v>
      </c>
      <c r="R757" s="65">
        <f t="shared" si="429"/>
        <v>0</v>
      </c>
      <c r="S757" s="66">
        <f t="shared" si="430"/>
        <v>0</v>
      </c>
      <c r="T757" s="64">
        <f t="shared" si="431"/>
        <v>0</v>
      </c>
      <c r="U757" s="97"/>
      <c r="V757" s="28">
        <v>7048652962607</v>
      </c>
      <c r="W757" s="104"/>
      <c r="X757" s="94">
        <f t="shared" si="415"/>
        <v>0</v>
      </c>
      <c r="Y757" s="70">
        <f t="shared" ca="1" si="416"/>
        <v>0</v>
      </c>
      <c r="Z757" s="70">
        <f t="shared" ca="1" si="417"/>
        <v>158</v>
      </c>
      <c r="AA757" s="70">
        <f t="shared" ca="1" si="418"/>
        <v>1</v>
      </c>
      <c r="AB757" s="70">
        <f t="shared" ca="1" si="419"/>
        <v>1</v>
      </c>
      <c r="AC757" s="91" t="str">
        <f t="shared" si="420"/>
        <v xml:space="preserve">820514Lava Red </v>
      </c>
      <c r="AD757" s="91">
        <f t="shared" si="421"/>
        <v>820514</v>
      </c>
      <c r="AE757" s="71" t="str">
        <f>INDEX(ATS!$B:$V,MATCH('2) Order Form'!$V757,ATS!$U:$U,0),7)</f>
        <v>Active</v>
      </c>
    </row>
    <row r="758" spans="1:31" ht="16.5" customHeight="1">
      <c r="A758" s="5">
        <v>5</v>
      </c>
      <c r="B758" s="5" t="s">
        <v>81</v>
      </c>
      <c r="C758" s="5">
        <f>INDEX(ATS!$B:$V,MATCH('2) Order Form'!$V758,ATS!$U:$U,0),1)</f>
        <v>820514</v>
      </c>
      <c r="D758" s="5" t="str">
        <f>INDEX(ATS!$B:$V,MATCH('2) Order Form'!$V758,ATS!$U:$U,0),2)</f>
        <v>Paris Beanie</v>
      </c>
      <c r="E758" s="16" t="str">
        <f>INDEX(ATS!$B:$V,MATCH('2) Order Form'!$V758,ATS!$U:$U,0),4)</f>
        <v>76000-OS</v>
      </c>
      <c r="F758" s="16" t="str">
        <f>INDEX(ATS!$B:$V,MATCH('2) Order Form'!$V758,ATS!$U:$U,0),5)</f>
        <v>Turquoise</v>
      </c>
      <c r="G758" s="43" t="str">
        <f>INDEX(ATS!$B:$V,MATCH('2) Order Form'!$V758,ATS!$U:$U,0),6)</f>
        <v>OS</v>
      </c>
      <c r="H758" s="43">
        <f>IFERROR(VLOOKUP(C758,EAN!$K:$O,5,FALSE),0)</f>
        <v>1</v>
      </c>
      <c r="I758" s="59">
        <v>0</v>
      </c>
      <c r="J758" s="60">
        <f>IFERROR(VLOOKUP(V758,ATS!$U:$V,2,FALSE),0)</f>
        <v>229</v>
      </c>
      <c r="K758" s="29" t="str">
        <f t="shared" si="426"/>
        <v>50+</v>
      </c>
      <c r="L758" s="29">
        <f>IFERROR(VLOOKUP(V758,ATS!$U:$W,3,FALSE),0)</f>
        <v>229</v>
      </c>
      <c r="M758" s="29" t="str">
        <f t="shared" si="427"/>
        <v>50+</v>
      </c>
      <c r="N758" s="61">
        <v>0</v>
      </c>
      <c r="O758" s="62">
        <f>IF(N758&lt;&gt;0,N758,$P$5)</f>
        <v>0</v>
      </c>
      <c r="P758" s="63">
        <f>VLOOKUP($C758,Prices!$A$3:$R$1996,MATCH('2) Order Form'!P$8,Prices!$A$2:$R$2,0),FALSE)</f>
        <v>19.5</v>
      </c>
      <c r="Q758" s="64">
        <f>VLOOKUP($C758,Prices!$A$3:$R$1996,MATCH('2) Order Form'!Q$8,Prices!$A$2:$R$2,0),FALSE)</f>
        <v>39</v>
      </c>
      <c r="R758" s="65">
        <f t="shared" si="429"/>
        <v>0</v>
      </c>
      <c r="S758" s="66">
        <f t="shared" si="430"/>
        <v>0</v>
      </c>
      <c r="T758" s="64">
        <f t="shared" si="431"/>
        <v>0</v>
      </c>
      <c r="U758" s="97"/>
      <c r="V758" s="28">
        <v>7048652962614</v>
      </c>
      <c r="W758" s="104"/>
      <c r="X758" s="94">
        <f t="shared" si="415"/>
        <v>0</v>
      </c>
      <c r="Y758" s="70">
        <f t="shared" ca="1" si="416"/>
        <v>0</v>
      </c>
      <c r="Z758" s="70">
        <f t="shared" ca="1" si="417"/>
        <v>158</v>
      </c>
      <c r="AA758" s="70">
        <f t="shared" ca="1" si="418"/>
        <v>0</v>
      </c>
      <c r="AB758" s="70">
        <f t="shared" ca="1" si="419"/>
        <v>1</v>
      </c>
      <c r="AC758" s="91" t="str">
        <f t="shared" si="420"/>
        <v>820514Turquoise</v>
      </c>
      <c r="AD758" s="91">
        <f t="shared" si="421"/>
        <v>820514</v>
      </c>
      <c r="AE758" s="71" t="str">
        <f>INDEX(ATS!$B:$V,MATCH('2) Order Form'!$V758,ATS!$U:$U,0),7)</f>
        <v>Stock</v>
      </c>
    </row>
    <row r="759" spans="1:31" ht="16.5" customHeight="1">
      <c r="A759" s="5">
        <v>5</v>
      </c>
      <c r="B759" s="5" t="s">
        <v>81</v>
      </c>
      <c r="C759" s="5">
        <f>INDEX(ATS!$B:$V,MATCH('2) Order Form'!$V759,ATS!$U:$U,0),1)</f>
        <v>820514</v>
      </c>
      <c r="D759" s="5" t="str">
        <f>INDEX(ATS!$B:$V,MATCH('2) Order Form'!$V759,ATS!$U:$U,0),2)</f>
        <v>Paris Beanie</v>
      </c>
      <c r="E759" s="16" t="str">
        <f>INDEX(ATS!$B:$V,MATCH('2) Order Form'!$V759,ATS!$U:$U,0),4)</f>
        <v>99901-OS</v>
      </c>
      <c r="F759" s="16" t="str">
        <f>INDEX(ATS!$B:$V,MATCH('2) Order Form'!$V759,ATS!$U:$U,0),5)</f>
        <v xml:space="preserve">Black </v>
      </c>
      <c r="G759" s="43" t="str">
        <f>INDEX(ATS!$B:$V,MATCH('2) Order Form'!$V759,ATS!$U:$U,0),6)</f>
        <v>OS</v>
      </c>
      <c r="H759" s="43">
        <f>IFERROR(VLOOKUP(C759,EAN!$K:$O,5,FALSE),0)</f>
        <v>1</v>
      </c>
      <c r="I759" s="59">
        <v>0</v>
      </c>
      <c r="J759" s="60">
        <f>IFERROR(VLOOKUP(V759,ATS!$U:$V,2,FALSE),0)</f>
        <v>203</v>
      </c>
      <c r="K759" s="29" t="str">
        <f t="shared" si="426"/>
        <v>50+</v>
      </c>
      <c r="L759" s="29">
        <f>IFERROR(VLOOKUP(V759,ATS!$U:$W,3,FALSE),0)</f>
        <v>203</v>
      </c>
      <c r="M759" s="29" t="str">
        <f t="shared" si="427"/>
        <v>50+</v>
      </c>
      <c r="N759" s="61">
        <v>0</v>
      </c>
      <c r="O759" s="62">
        <f>IF(N759&lt;&gt;0,N759,$P$5)</f>
        <v>0</v>
      </c>
      <c r="P759" s="63">
        <f>VLOOKUP($C759,Prices!$A$3:$R$1996,MATCH('2) Order Form'!P$8,Prices!$A$2:$R$2,0),FALSE)</f>
        <v>19.5</v>
      </c>
      <c r="Q759" s="64">
        <f>VLOOKUP($C759,Prices!$A$3:$R$1996,MATCH('2) Order Form'!Q$8,Prices!$A$2:$R$2,0),FALSE)</f>
        <v>39</v>
      </c>
      <c r="R759" s="65">
        <f t="shared" si="429"/>
        <v>0</v>
      </c>
      <c r="S759" s="66">
        <f t="shared" si="430"/>
        <v>0</v>
      </c>
      <c r="T759" s="64">
        <f t="shared" si="431"/>
        <v>0</v>
      </c>
      <c r="U759" s="97"/>
      <c r="V759" s="28">
        <v>7048652962621</v>
      </c>
      <c r="W759" s="104"/>
      <c r="X759" s="94">
        <f t="shared" si="415"/>
        <v>0</v>
      </c>
      <c r="Y759" s="70">
        <f t="shared" ca="1" si="416"/>
        <v>0</v>
      </c>
      <c r="Z759" s="70">
        <f t="shared" ca="1" si="417"/>
        <v>158</v>
      </c>
      <c r="AA759" s="70">
        <f t="shared" ca="1" si="418"/>
        <v>0</v>
      </c>
      <c r="AB759" s="70">
        <f t="shared" ca="1" si="419"/>
        <v>1</v>
      </c>
      <c r="AC759" s="91" t="str">
        <f t="shared" si="420"/>
        <v xml:space="preserve">820514Black </v>
      </c>
      <c r="AD759" s="91">
        <f t="shared" si="421"/>
        <v>820514</v>
      </c>
      <c r="AE759" s="71" t="str">
        <f>INDEX(ATS!$B:$V,MATCH('2) Order Form'!$V759,ATS!$U:$U,0),7)</f>
        <v>Active</v>
      </c>
    </row>
    <row r="760" spans="1:31" ht="16.5" customHeight="1">
      <c r="A760" s="5">
        <v>5</v>
      </c>
      <c r="B760" s="5" t="s">
        <v>81</v>
      </c>
      <c r="C760" s="5">
        <f>INDEX(ATS!$B:$V,MATCH('2) Order Form'!$V760,ATS!$U:$U,0),1)</f>
        <v>820345</v>
      </c>
      <c r="D760" s="5" t="str">
        <f>INDEX(ATS!$B:$V,MATCH('2) Order Form'!$V760,ATS!$U:$U,0),2)</f>
        <v>Face Mask Merino WEB</v>
      </c>
      <c r="E760" s="16" t="str">
        <f>INDEX(ATS!$B:$V,MATCH('2) Order Form'!$V760,ATS!$U:$U,0),4)</f>
        <v>99901-OS</v>
      </c>
      <c r="F760" s="16" t="str">
        <f>INDEX(ATS!$B:$V,MATCH('2) Order Form'!$V760,ATS!$U:$U,0),5)</f>
        <v xml:space="preserve">Black </v>
      </c>
      <c r="G760" s="43" t="str">
        <f>INDEX(ATS!$B:$V,MATCH('2) Order Form'!$V760,ATS!$U:$U,0),6)</f>
        <v>OS</v>
      </c>
      <c r="H760" s="43">
        <f>IFERROR(VLOOKUP(C760,EAN!$K:$O,5,FALSE),0)</f>
        <v>1</v>
      </c>
      <c r="I760" s="59">
        <v>0</v>
      </c>
      <c r="J760" s="60">
        <f>IFERROR(VLOOKUP(V760,ATS!$U:$V,2,FALSE),0)</f>
        <v>0</v>
      </c>
      <c r="K760" s="29" t="str">
        <f t="shared" ref="K760" si="433">IF(J760=99999,"OPEN",IF(J760&gt;50,"50+",IF(J760&lt;=0,"0",J760)))</f>
        <v>0</v>
      </c>
      <c r="L760" s="29">
        <f>IFERROR(VLOOKUP(V760,ATS!$U:$W,3,FALSE),0)</f>
        <v>0</v>
      </c>
      <c r="M760" s="29" t="str">
        <f t="shared" ref="M760" si="434">IF(L760=99999,"OPEN",IF(L760&gt;50,"50+",IF(L760&lt;=0,"0",L760)))</f>
        <v>0</v>
      </c>
      <c r="N760" s="61">
        <v>0</v>
      </c>
      <c r="O760" s="62">
        <f t="shared" ref="O760" si="435">IF(N760&lt;&gt;0,N760,$P$5)</f>
        <v>0</v>
      </c>
      <c r="P760" s="63">
        <f>VLOOKUP($C760,Prices!$A$3:$R$1996,MATCH('2) Order Form'!P$8,Prices!$A$2:$R$2,0),FALSE)</f>
        <v>24.5</v>
      </c>
      <c r="Q760" s="64">
        <f>VLOOKUP($C760,Prices!$A$3:$R$1996,MATCH('2) Order Form'!Q$8,Prices!$A$2:$R$2,0),FALSE)</f>
        <v>49</v>
      </c>
      <c r="R760" s="65">
        <f t="shared" ref="R760" si="436">I760*P760</f>
        <v>0</v>
      </c>
      <c r="S760" s="66">
        <f t="shared" ref="S760" si="437">R760*O760</f>
        <v>0</v>
      </c>
      <c r="T760" s="64">
        <f t="shared" ref="T760" si="438">R760-S760</f>
        <v>0</v>
      </c>
      <c r="U760" s="97"/>
      <c r="V760" s="28">
        <v>7048652726650</v>
      </c>
      <c r="W760" s="104"/>
      <c r="X760" s="94">
        <f t="shared" si="415"/>
        <v>0</v>
      </c>
      <c r="Y760" s="70">
        <f t="shared" ca="1" si="416"/>
        <v>0</v>
      </c>
      <c r="Z760" s="70">
        <f t="shared" ca="1" si="417"/>
        <v>159</v>
      </c>
      <c r="AA760" s="70">
        <f t="shared" ca="1" si="418"/>
        <v>1</v>
      </c>
      <c r="AB760" s="70">
        <f t="shared" ca="1" si="419"/>
        <v>0</v>
      </c>
      <c r="AC760" s="91" t="str">
        <f t="shared" si="420"/>
        <v xml:space="preserve">820345Black </v>
      </c>
      <c r="AD760" s="91">
        <f t="shared" si="421"/>
        <v>820345</v>
      </c>
      <c r="AE760" s="71" t="str">
        <f>INDEX(ATS!$B:$V,MATCH('2) Order Form'!$V760,ATS!$U:$U,0),7)</f>
        <v>Stock</v>
      </c>
    </row>
    <row r="761" spans="1:31" ht="16.5" customHeight="1">
      <c r="A761" s="5">
        <v>5</v>
      </c>
      <c r="B761" s="5" t="s">
        <v>81</v>
      </c>
      <c r="C761" s="5">
        <f>INDEX(ATS!$B:$V,MATCH('2) Order Form'!$V761,ATS!$U:$U,0),1)</f>
        <v>820494</v>
      </c>
      <c r="D761" s="5" t="str">
        <f>INDEX(ATS!$B:$V,MATCH('2) Order Form'!$V761,ATS!$U:$U,0),2)</f>
        <v>Merino Balaclava</v>
      </c>
      <c r="E761" s="16" t="str">
        <f>INDEX(ATS!$B:$V,MATCH('2) Order Form'!$V761,ATS!$U:$U,0),4)</f>
        <v>99901-OS</v>
      </c>
      <c r="F761" s="16" t="str">
        <f>INDEX(ATS!$B:$V,MATCH('2) Order Form'!$V761,ATS!$U:$U,0),5)</f>
        <v xml:space="preserve">Black </v>
      </c>
      <c r="G761" s="43" t="str">
        <f>INDEX(ATS!$B:$V,MATCH('2) Order Form'!$V761,ATS!$U:$U,0),6)</f>
        <v>OS</v>
      </c>
      <c r="H761" s="43">
        <f>IFERROR(VLOOKUP(C761,EAN!$K:$O,5,FALSE),0)</f>
        <v>1</v>
      </c>
      <c r="I761" s="59">
        <v>0</v>
      </c>
      <c r="J761" s="60">
        <f>IFERROR(VLOOKUP(V761,ATS!$U:$V,2,FALSE),0)</f>
        <v>0</v>
      </c>
      <c r="K761" s="29" t="str">
        <f t="shared" ref="K761:K779" si="439">IF(J761=99999,"OPEN",IF(J761&gt;50,"50+",IF(J761&lt;=0,"0",J761)))</f>
        <v>0</v>
      </c>
      <c r="L761" s="29">
        <f>IFERROR(VLOOKUP(V761,ATS!$U:$W,3,FALSE),0)</f>
        <v>0</v>
      </c>
      <c r="M761" s="29" t="str">
        <f t="shared" ref="M761:M779" si="440">IF(L761=99999,"OPEN",IF(L761&gt;50,"50+",IF(L761&lt;=0,"0",L761)))</f>
        <v>0</v>
      </c>
      <c r="N761" s="61">
        <v>0</v>
      </c>
      <c r="O761" s="62">
        <f t="shared" ref="O761" si="441">IF(N761&lt;&gt;0,N761,$P$5)</f>
        <v>0</v>
      </c>
      <c r="P761" s="63">
        <f>VLOOKUP($C761,Prices!$A$3:$R$1996,MATCH('2) Order Form'!P$8,Prices!$A$2:$R$2,0),FALSE)</f>
        <v>19.5</v>
      </c>
      <c r="Q761" s="64">
        <f>VLOOKUP($C761,Prices!$A$3:$R$1996,MATCH('2) Order Form'!Q$8,Prices!$A$2:$R$2,0),FALSE)</f>
        <v>39</v>
      </c>
      <c r="R761" s="65">
        <f t="shared" ref="R761:R779" si="442">I761*P761</f>
        <v>0</v>
      </c>
      <c r="S761" s="66">
        <f t="shared" ref="S761:S779" si="443">R761*O761</f>
        <v>0</v>
      </c>
      <c r="T761" s="64">
        <f t="shared" ref="T761:T779" si="444">R761-S761</f>
        <v>0</v>
      </c>
      <c r="U761" s="97"/>
      <c r="V761" s="28">
        <v>7048652962843</v>
      </c>
      <c r="W761" s="104"/>
      <c r="X761" s="94">
        <f t="shared" si="415"/>
        <v>0</v>
      </c>
      <c r="Y761" s="70">
        <f t="shared" ca="1" si="416"/>
        <v>0</v>
      </c>
      <c r="Z761" s="70">
        <f t="shared" ca="1" si="417"/>
        <v>160</v>
      </c>
      <c r="AA761" s="70">
        <f t="shared" ca="1" si="418"/>
        <v>1</v>
      </c>
      <c r="AB761" s="70">
        <f t="shared" ca="1" si="419"/>
        <v>0</v>
      </c>
      <c r="AC761" s="91" t="str">
        <f t="shared" si="420"/>
        <v xml:space="preserve">820494Black </v>
      </c>
      <c r="AD761" s="91">
        <f t="shared" si="421"/>
        <v>820494</v>
      </c>
      <c r="AE761" s="71" t="str">
        <f>INDEX(ATS!$B:$V,MATCH('2) Order Form'!$V761,ATS!$U:$U,0),7)</f>
        <v>Active</v>
      </c>
    </row>
    <row r="762" spans="1:31" ht="16.5" customHeight="1">
      <c r="A762" s="5">
        <v>5</v>
      </c>
      <c r="B762" s="5" t="s">
        <v>81</v>
      </c>
      <c r="C762" s="5">
        <f>INDEX(ATS!$B:$V,MATCH('2) Order Form'!$V762,ATS!$U:$U,0),1)</f>
        <v>820478</v>
      </c>
      <c r="D762" s="5" t="str">
        <f>INDEX(ATS!$B:$V,MATCH('2) Order Form'!$V762,ATS!$U:$U,0),2)</f>
        <v>Merino Headband</v>
      </c>
      <c r="E762" s="16" t="str">
        <f>INDEX(ATS!$B:$V,MATCH('2) Order Form'!$V762,ATS!$U:$U,0),4)</f>
        <v>99901-OS</v>
      </c>
      <c r="F762" s="16" t="str">
        <f>INDEX(ATS!$B:$V,MATCH('2) Order Form'!$V762,ATS!$U:$U,0),5)</f>
        <v xml:space="preserve">Black </v>
      </c>
      <c r="G762" s="43" t="str">
        <f>INDEX(ATS!$B:$V,MATCH('2) Order Form'!$V762,ATS!$U:$U,0),6)</f>
        <v>OS</v>
      </c>
      <c r="H762" s="43">
        <f>IFERROR(VLOOKUP(C762,EAN!$K:$O,5,FALSE),0)</f>
        <v>1</v>
      </c>
      <c r="I762" s="59">
        <v>0</v>
      </c>
      <c r="J762" s="60">
        <f>IFERROR(VLOOKUP(V762,ATS!$U:$V,2,FALSE),0)</f>
        <v>128</v>
      </c>
      <c r="K762" s="29" t="str">
        <f t="shared" si="439"/>
        <v>50+</v>
      </c>
      <c r="L762" s="29">
        <f>IFERROR(VLOOKUP(V762,ATS!$U:$W,3,FALSE),0)</f>
        <v>128</v>
      </c>
      <c r="M762" s="29" t="str">
        <f t="shared" si="440"/>
        <v>50+</v>
      </c>
      <c r="N762" s="61">
        <v>0</v>
      </c>
      <c r="O762" s="62">
        <f t="shared" ref="O762:O769" si="445">IF(N762&lt;&gt;0,N762,$P$5)</f>
        <v>0</v>
      </c>
      <c r="P762" s="63">
        <f>VLOOKUP($C762,Prices!$A$3:$R$1996,MATCH('2) Order Form'!P$8,Prices!$A$2:$R$2,0),FALSE)</f>
        <v>15</v>
      </c>
      <c r="Q762" s="64">
        <f>VLOOKUP($C762,Prices!$A$3:$R$1996,MATCH('2) Order Form'!Q$8,Prices!$A$2:$R$2,0),FALSE)</f>
        <v>30</v>
      </c>
      <c r="R762" s="65">
        <f t="shared" si="442"/>
        <v>0</v>
      </c>
      <c r="S762" s="66">
        <f t="shared" si="443"/>
        <v>0</v>
      </c>
      <c r="T762" s="64">
        <f t="shared" si="444"/>
        <v>0</v>
      </c>
      <c r="U762" s="97"/>
      <c r="V762" s="28">
        <v>7048652962904</v>
      </c>
      <c r="W762" s="104"/>
      <c r="X762" s="94">
        <f t="shared" si="415"/>
        <v>0</v>
      </c>
      <c r="Y762" s="70">
        <f t="shared" ca="1" si="416"/>
        <v>0</v>
      </c>
      <c r="Z762" s="70">
        <f t="shared" ca="1" si="417"/>
        <v>161</v>
      </c>
      <c r="AA762" s="70">
        <f t="shared" ca="1" si="418"/>
        <v>1</v>
      </c>
      <c r="AB762" s="70">
        <f t="shared" ca="1" si="419"/>
        <v>0</v>
      </c>
      <c r="AC762" s="91" t="str">
        <f t="shared" si="420"/>
        <v xml:space="preserve">820478Black </v>
      </c>
      <c r="AD762" s="91">
        <f t="shared" si="421"/>
        <v>820478</v>
      </c>
      <c r="AE762" s="71" t="str">
        <f>INDEX(ATS!$B:$V,MATCH('2) Order Form'!$V762,ATS!$U:$U,0),7)</f>
        <v>Active</v>
      </c>
    </row>
    <row r="763" spans="1:31" ht="16.5" customHeight="1">
      <c r="A763" s="5">
        <v>5</v>
      </c>
      <c r="B763" s="5" t="s">
        <v>81</v>
      </c>
      <c r="C763" s="5">
        <f>INDEX(ATS!$B:$V,MATCH('2) Order Form'!$V763,ATS!$U:$U,0),1)</f>
        <v>820337</v>
      </c>
      <c r="D763" s="5" t="str">
        <f>INDEX(ATS!$B:$V,MATCH('2) Order Form'!$V763,ATS!$U:$U,0),2)</f>
        <v>Slope Headband</v>
      </c>
      <c r="E763" s="16" t="str">
        <f>INDEX(ATS!$B:$V,MATCH('2) Order Form'!$V763,ATS!$U:$U,0),4)</f>
        <v>11003-OS</v>
      </c>
      <c r="F763" s="16" t="str">
        <f>INDEX(ATS!$B:$V,MATCH('2) Order Form'!$V763,ATS!$U:$U,0),5)</f>
        <v>Natural White</v>
      </c>
      <c r="G763" s="43" t="str">
        <f>INDEX(ATS!$B:$V,MATCH('2) Order Form'!$V763,ATS!$U:$U,0),6)</f>
        <v>OS</v>
      </c>
      <c r="H763" s="43">
        <f>IFERROR(VLOOKUP(C763,EAN!$K:$O,5,FALSE),0)</f>
        <v>1</v>
      </c>
      <c r="I763" s="59">
        <v>0</v>
      </c>
      <c r="J763" s="60">
        <f>IFERROR(VLOOKUP(V763,ATS!$U:$V,2,FALSE),0)</f>
        <v>188</v>
      </c>
      <c r="K763" s="29" t="str">
        <f t="shared" si="439"/>
        <v>50+</v>
      </c>
      <c r="L763" s="29">
        <f>IFERROR(VLOOKUP(V763,ATS!$U:$W,3,FALSE),0)</f>
        <v>188</v>
      </c>
      <c r="M763" s="29" t="str">
        <f t="shared" si="440"/>
        <v>50+</v>
      </c>
      <c r="N763" s="61">
        <v>0</v>
      </c>
      <c r="O763" s="62">
        <f t="shared" si="445"/>
        <v>0</v>
      </c>
      <c r="P763" s="63">
        <f>VLOOKUP($C763,Prices!$A$3:$R$1996,MATCH('2) Order Form'!P$8,Prices!$A$2:$R$2,0),FALSE)</f>
        <v>15</v>
      </c>
      <c r="Q763" s="64">
        <f>VLOOKUP($C763,Prices!$A$3:$R$1996,MATCH('2) Order Form'!Q$8,Prices!$A$2:$R$2,0),FALSE)</f>
        <v>30</v>
      </c>
      <c r="R763" s="65">
        <f t="shared" si="442"/>
        <v>0</v>
      </c>
      <c r="S763" s="66">
        <f t="shared" si="443"/>
        <v>0</v>
      </c>
      <c r="T763" s="64">
        <f t="shared" si="444"/>
        <v>0</v>
      </c>
      <c r="U763" s="97"/>
      <c r="V763" s="28">
        <v>7048652803078</v>
      </c>
      <c r="W763" s="25"/>
      <c r="X763" s="94">
        <f t="shared" si="415"/>
        <v>0</v>
      </c>
      <c r="Y763" s="70">
        <f t="shared" ca="1" si="416"/>
        <v>0</v>
      </c>
      <c r="Z763" s="70">
        <f t="shared" ca="1" si="417"/>
        <v>162</v>
      </c>
      <c r="AA763" s="70">
        <f t="shared" ca="1" si="418"/>
        <v>1</v>
      </c>
      <c r="AB763" s="70">
        <f t="shared" ca="1" si="419"/>
        <v>1</v>
      </c>
      <c r="AC763" s="91" t="str">
        <f t="shared" si="420"/>
        <v>820337Natural White</v>
      </c>
      <c r="AD763" s="91">
        <f t="shared" si="421"/>
        <v>820337</v>
      </c>
      <c r="AE763" s="71" t="str">
        <f>INDEX(ATS!$B:$V,MATCH('2) Order Form'!$V763,ATS!$U:$U,0),7)</f>
        <v>Active</v>
      </c>
    </row>
    <row r="764" spans="1:31" ht="16.5" customHeight="1">
      <c r="A764" s="5">
        <v>5</v>
      </c>
      <c r="B764" s="5" t="s">
        <v>81</v>
      </c>
      <c r="C764" s="5">
        <f>INDEX(ATS!$B:$V,MATCH('2) Order Form'!$V764,ATS!$U:$U,0),1)</f>
        <v>820337</v>
      </c>
      <c r="D764" s="5" t="str">
        <f>INDEX(ATS!$B:$V,MATCH('2) Order Form'!$V764,ATS!$U:$U,0),2)</f>
        <v>Slope Headband</v>
      </c>
      <c r="E764" s="16" t="str">
        <f>INDEX(ATS!$B:$V,MATCH('2) Order Form'!$V764,ATS!$U:$U,0),4)</f>
        <v>88302-OS</v>
      </c>
      <c r="F764" s="16" t="str">
        <f>INDEX(ATS!$B:$V,MATCH('2) Order Form'!$V764,ATS!$U:$U,0),5)</f>
        <v>Dailight</v>
      </c>
      <c r="G764" s="43" t="str">
        <f>INDEX(ATS!$B:$V,MATCH('2) Order Form'!$V764,ATS!$U:$U,0),6)</f>
        <v>OS</v>
      </c>
      <c r="H764" s="43">
        <f>IFERROR(VLOOKUP(C764,EAN!$K:$O,5,FALSE),0)</f>
        <v>1</v>
      </c>
      <c r="I764" s="59">
        <v>0</v>
      </c>
      <c r="J764" s="60">
        <f>IFERROR(VLOOKUP(V764,ATS!$U:$V,2,FALSE),0)</f>
        <v>150</v>
      </c>
      <c r="K764" s="29" t="str">
        <f t="shared" si="439"/>
        <v>50+</v>
      </c>
      <c r="L764" s="29">
        <f>IFERROR(VLOOKUP(V764,ATS!$U:$W,3,FALSE),0)</f>
        <v>150</v>
      </c>
      <c r="M764" s="29" t="str">
        <f t="shared" si="440"/>
        <v>50+</v>
      </c>
      <c r="N764" s="61">
        <v>0</v>
      </c>
      <c r="O764" s="62">
        <f t="shared" si="445"/>
        <v>0</v>
      </c>
      <c r="P764" s="63">
        <f>VLOOKUP($C764,Prices!$A$3:$R$1996,MATCH('2) Order Form'!P$8,Prices!$A$2:$R$2,0),FALSE)</f>
        <v>15</v>
      </c>
      <c r="Q764" s="64">
        <f>VLOOKUP($C764,Prices!$A$3:$R$1996,MATCH('2) Order Form'!Q$8,Prices!$A$2:$R$2,0),FALSE)</f>
        <v>30</v>
      </c>
      <c r="R764" s="65">
        <f t="shared" si="442"/>
        <v>0</v>
      </c>
      <c r="S764" s="66">
        <f t="shared" si="443"/>
        <v>0</v>
      </c>
      <c r="T764" s="64">
        <f t="shared" si="444"/>
        <v>0</v>
      </c>
      <c r="U764" s="97"/>
      <c r="V764" s="28">
        <v>7048652965110</v>
      </c>
      <c r="W764" s="25"/>
      <c r="X764" s="94">
        <f t="shared" si="415"/>
        <v>0</v>
      </c>
      <c r="Y764" s="70">
        <f t="shared" ca="1" si="416"/>
        <v>0</v>
      </c>
      <c r="Z764" s="70">
        <f t="shared" ca="1" si="417"/>
        <v>162</v>
      </c>
      <c r="AA764" s="70">
        <f t="shared" ca="1" si="418"/>
        <v>0</v>
      </c>
      <c r="AB764" s="70">
        <f t="shared" ca="1" si="419"/>
        <v>1</v>
      </c>
      <c r="AC764" s="91" t="str">
        <f t="shared" si="420"/>
        <v>820337Dailight</v>
      </c>
      <c r="AD764" s="91">
        <f t="shared" si="421"/>
        <v>820337</v>
      </c>
      <c r="AE764" s="71" t="str">
        <f>INDEX(ATS!$B:$V,MATCH('2) Order Form'!$V764,ATS!$U:$U,0),7)</f>
        <v>Active</v>
      </c>
    </row>
    <row r="765" spans="1:31" ht="16.5" customHeight="1">
      <c r="A765" s="5">
        <v>5</v>
      </c>
      <c r="B765" s="5" t="s">
        <v>81</v>
      </c>
      <c r="C765" s="5">
        <f>INDEX(ATS!$B:$V,MATCH('2) Order Form'!$V765,ATS!$U:$U,0),1)</f>
        <v>820337</v>
      </c>
      <c r="D765" s="5" t="str">
        <f>INDEX(ATS!$B:$V,MATCH('2) Order Form'!$V765,ATS!$U:$U,0),2)</f>
        <v>Slope Headband</v>
      </c>
      <c r="E765" s="16" t="str">
        <f>INDEX(ATS!$B:$V,MATCH('2) Order Form'!$V765,ATS!$U:$U,0),4)</f>
        <v>99901-OS</v>
      </c>
      <c r="F765" s="16" t="str">
        <f>INDEX(ATS!$B:$V,MATCH('2) Order Form'!$V765,ATS!$U:$U,0),5)</f>
        <v xml:space="preserve">Black </v>
      </c>
      <c r="G765" s="43" t="str">
        <f>INDEX(ATS!$B:$V,MATCH('2) Order Form'!$V765,ATS!$U:$U,0),6)</f>
        <v>OS</v>
      </c>
      <c r="H765" s="43">
        <f>IFERROR(VLOOKUP(C765,EAN!$K:$O,5,FALSE),0)</f>
        <v>1</v>
      </c>
      <c r="I765" s="59">
        <v>0</v>
      </c>
      <c r="J765" s="60">
        <f>IFERROR(VLOOKUP(V765,ATS!$U:$V,2,FALSE),0)</f>
        <v>278</v>
      </c>
      <c r="K765" s="29" t="str">
        <f t="shared" si="439"/>
        <v>50+</v>
      </c>
      <c r="L765" s="29">
        <f>IFERROR(VLOOKUP(V765,ATS!$U:$W,3,FALSE),0)</f>
        <v>278</v>
      </c>
      <c r="M765" s="29" t="str">
        <f t="shared" si="440"/>
        <v>50+</v>
      </c>
      <c r="N765" s="61">
        <v>0</v>
      </c>
      <c r="O765" s="62">
        <f t="shared" si="445"/>
        <v>0</v>
      </c>
      <c r="P765" s="63">
        <f>VLOOKUP($C765,Prices!$A$3:$R$1996,MATCH('2) Order Form'!P$8,Prices!$A$2:$R$2,0),FALSE)</f>
        <v>15</v>
      </c>
      <c r="Q765" s="64">
        <f>VLOOKUP($C765,Prices!$A$3:$R$1996,MATCH('2) Order Form'!Q$8,Prices!$A$2:$R$2,0),FALSE)</f>
        <v>30</v>
      </c>
      <c r="R765" s="65">
        <f t="shared" si="442"/>
        <v>0</v>
      </c>
      <c r="S765" s="66">
        <f t="shared" si="443"/>
        <v>0</v>
      </c>
      <c r="T765" s="64">
        <f t="shared" si="444"/>
        <v>0</v>
      </c>
      <c r="U765" s="97"/>
      <c r="V765" s="28">
        <v>7048652803092</v>
      </c>
      <c r="W765" s="25"/>
      <c r="X765" s="94">
        <f t="shared" si="415"/>
        <v>0</v>
      </c>
      <c r="Y765" s="70">
        <f t="shared" ca="1" si="416"/>
        <v>0</v>
      </c>
      <c r="Z765" s="70">
        <f t="shared" ca="1" si="417"/>
        <v>162</v>
      </c>
      <c r="AA765" s="70">
        <f t="shared" ca="1" si="418"/>
        <v>0</v>
      </c>
      <c r="AB765" s="70">
        <f t="shared" ca="1" si="419"/>
        <v>1</v>
      </c>
      <c r="AC765" s="91" t="str">
        <f t="shared" si="420"/>
        <v xml:space="preserve">820337Black </v>
      </c>
      <c r="AD765" s="91">
        <f t="shared" si="421"/>
        <v>820337</v>
      </c>
      <c r="AE765" s="71" t="str">
        <f>INDEX(ATS!$B:$V,MATCH('2) Order Form'!$V765,ATS!$U:$U,0),7)</f>
        <v>Active</v>
      </c>
    </row>
    <row r="766" spans="1:31" ht="16.5" customHeight="1">
      <c r="A766" s="5">
        <v>5</v>
      </c>
      <c r="B766" s="5" t="s">
        <v>81</v>
      </c>
      <c r="C766" s="5">
        <f>INDEX(ATS!$B:$V,MATCH('2) Order Form'!$V766,ATS!$U:$U,0),1)</f>
        <v>820474</v>
      </c>
      <c r="D766" s="5" t="str">
        <f>INDEX(ATS!$B:$V,MATCH('2) Order Form'!$V766,ATS!$U:$U,0),2)</f>
        <v>Merino Tube</v>
      </c>
      <c r="E766" s="16" t="str">
        <f>INDEX(ATS!$B:$V,MATCH('2) Order Form'!$V766,ATS!$U:$U,0),4)</f>
        <v>99901-OS</v>
      </c>
      <c r="F766" s="16" t="str">
        <f>INDEX(ATS!$B:$V,MATCH('2) Order Form'!$V766,ATS!$U:$U,0),5)</f>
        <v xml:space="preserve">Black </v>
      </c>
      <c r="G766" s="43" t="str">
        <f>INDEX(ATS!$B:$V,MATCH('2) Order Form'!$V766,ATS!$U:$U,0),6)</f>
        <v>OS</v>
      </c>
      <c r="H766" s="43">
        <f>IFERROR(VLOOKUP(C766,EAN!$K:$O,5,FALSE),0)</f>
        <v>1</v>
      </c>
      <c r="I766" s="59">
        <v>0</v>
      </c>
      <c r="J766" s="60">
        <f>IFERROR(VLOOKUP(V766,ATS!$U:$V,2,FALSE),0)</f>
        <v>0</v>
      </c>
      <c r="K766" s="29" t="str">
        <f t="shared" si="439"/>
        <v>0</v>
      </c>
      <c r="L766" s="29">
        <f>IFERROR(VLOOKUP(V766,ATS!$U:$W,3,FALSE),0)</f>
        <v>0</v>
      </c>
      <c r="M766" s="29" t="str">
        <f t="shared" si="440"/>
        <v>0</v>
      </c>
      <c r="N766" s="61">
        <v>0</v>
      </c>
      <c r="O766" s="62">
        <f t="shared" si="445"/>
        <v>0</v>
      </c>
      <c r="P766" s="63">
        <f>VLOOKUP($C766,Prices!$A$3:$R$1996,MATCH('2) Order Form'!P$8,Prices!$A$2:$R$2,0),FALSE)</f>
        <v>15</v>
      </c>
      <c r="Q766" s="64">
        <f>VLOOKUP($C766,Prices!$A$3:$R$1996,MATCH('2) Order Form'!Q$8,Prices!$A$2:$R$2,0),FALSE)</f>
        <v>30</v>
      </c>
      <c r="R766" s="65">
        <f t="shared" si="442"/>
        <v>0</v>
      </c>
      <c r="S766" s="66">
        <f t="shared" si="443"/>
        <v>0</v>
      </c>
      <c r="T766" s="64">
        <f t="shared" si="444"/>
        <v>0</v>
      </c>
      <c r="U766" s="97"/>
      <c r="V766" s="28">
        <v>7048652962997</v>
      </c>
      <c r="W766" s="104"/>
      <c r="X766" s="94">
        <f t="shared" si="415"/>
        <v>0</v>
      </c>
      <c r="Y766" s="70">
        <f t="shared" ca="1" si="416"/>
        <v>0</v>
      </c>
      <c r="Z766" s="70">
        <f t="shared" ca="1" si="417"/>
        <v>163</v>
      </c>
      <c r="AA766" s="70">
        <f t="shared" ca="1" si="418"/>
        <v>1</v>
      </c>
      <c r="AB766" s="70">
        <f t="shared" ca="1" si="419"/>
        <v>0</v>
      </c>
      <c r="AC766" s="91" t="str">
        <f t="shared" si="420"/>
        <v xml:space="preserve">820474Black </v>
      </c>
      <c r="AD766" s="91">
        <f t="shared" si="421"/>
        <v>820474</v>
      </c>
      <c r="AE766" s="71" t="str">
        <f>INDEX(ATS!$B:$V,MATCH('2) Order Form'!$V766,ATS!$U:$U,0),7)</f>
        <v>Active</v>
      </c>
    </row>
    <row r="767" spans="1:31" ht="16.5" customHeight="1">
      <c r="A767" s="5">
        <v>5</v>
      </c>
      <c r="B767" s="5" t="s">
        <v>81</v>
      </c>
      <c r="C767" s="5">
        <f>INDEX(ATS!$B:$V,MATCH('2) Order Form'!$V767,ATS!$U:$U,0),1)</f>
        <v>820475</v>
      </c>
      <c r="D767" s="5" t="str">
        <f>INDEX(ATS!$B:$V,MATCH('2) Order Form'!$V767,ATS!$U:$U,0),2)</f>
        <v>Fleece Tube</v>
      </c>
      <c r="E767" s="16" t="str">
        <f>INDEX(ATS!$B:$V,MATCH('2) Order Form'!$V767,ATS!$U:$U,0),4)</f>
        <v>54100-OS</v>
      </c>
      <c r="F767" s="16" t="str">
        <f>INDEX(ATS!$B:$V,MATCH('2) Order Form'!$V767,ATS!$U:$U,0),5)</f>
        <v>Bombay</v>
      </c>
      <c r="G767" s="43" t="str">
        <f>INDEX(ATS!$B:$V,MATCH('2) Order Form'!$V767,ATS!$U:$U,0),6)</f>
        <v>OS</v>
      </c>
      <c r="H767" s="43">
        <f>IFERROR(VLOOKUP(C767,EAN!$K:$O,5,FALSE),0)</f>
        <v>1</v>
      </c>
      <c r="I767" s="59">
        <v>0</v>
      </c>
      <c r="J767" s="60">
        <f>IFERROR(VLOOKUP(V767,ATS!$U:$V,2,FALSE),0)</f>
        <v>1</v>
      </c>
      <c r="K767" s="29">
        <f t="shared" si="439"/>
        <v>1</v>
      </c>
      <c r="L767" s="29">
        <f>IFERROR(VLOOKUP(V767,ATS!$U:$W,3,FALSE),0)</f>
        <v>1</v>
      </c>
      <c r="M767" s="29">
        <f t="shared" si="440"/>
        <v>1</v>
      </c>
      <c r="N767" s="61">
        <v>0</v>
      </c>
      <c r="O767" s="62">
        <f t="shared" si="445"/>
        <v>0</v>
      </c>
      <c r="P767" s="63">
        <f>VLOOKUP($C767,Prices!$A$3:$R$1996,MATCH('2) Order Form'!P$8,Prices!$A$2:$R$2,0),FALSE)</f>
        <v>15</v>
      </c>
      <c r="Q767" s="64">
        <f>VLOOKUP($C767,Prices!$A$3:$R$1996,MATCH('2) Order Form'!Q$8,Prices!$A$2:$R$2,0),FALSE)</f>
        <v>30</v>
      </c>
      <c r="R767" s="65">
        <f t="shared" si="442"/>
        <v>0</v>
      </c>
      <c r="S767" s="66">
        <f t="shared" si="443"/>
        <v>0</v>
      </c>
      <c r="T767" s="64">
        <f t="shared" si="444"/>
        <v>0</v>
      </c>
      <c r="U767" s="97"/>
      <c r="V767" s="28">
        <v>7048652962942</v>
      </c>
      <c r="W767" s="104"/>
      <c r="X767" s="94">
        <f t="shared" si="415"/>
        <v>0</v>
      </c>
      <c r="Y767" s="70">
        <f t="shared" ca="1" si="416"/>
        <v>0</v>
      </c>
      <c r="Z767" s="70">
        <f t="shared" ca="1" si="417"/>
        <v>164</v>
      </c>
      <c r="AA767" s="70">
        <f t="shared" ca="1" si="418"/>
        <v>1</v>
      </c>
      <c r="AB767" s="70">
        <f t="shared" ca="1" si="419"/>
        <v>1</v>
      </c>
      <c r="AC767" s="91" t="str">
        <f t="shared" si="420"/>
        <v>820475Bombay</v>
      </c>
      <c r="AD767" s="91">
        <f t="shared" si="421"/>
        <v>820475</v>
      </c>
      <c r="AE767" s="71" t="str">
        <f>INDEX(ATS!$B:$V,MATCH('2) Order Form'!$V767,ATS!$U:$U,0),7)</f>
        <v>Active</v>
      </c>
    </row>
    <row r="768" spans="1:31" ht="16.5" customHeight="1">
      <c r="A768" s="5">
        <v>5</v>
      </c>
      <c r="B768" s="5" t="s">
        <v>81</v>
      </c>
      <c r="C768" s="5">
        <f>INDEX(ATS!$B:$V,MATCH('2) Order Form'!$V768,ATS!$U:$U,0),1)</f>
        <v>820475</v>
      </c>
      <c r="D768" s="5" t="str">
        <f>INDEX(ATS!$B:$V,MATCH('2) Order Form'!$V768,ATS!$U:$U,0),2)</f>
        <v>Fleece Tube</v>
      </c>
      <c r="E768" s="16" t="str">
        <f>INDEX(ATS!$B:$V,MATCH('2) Order Form'!$V768,ATS!$U:$U,0),4)</f>
        <v>88302-OS</v>
      </c>
      <c r="F768" s="16" t="str">
        <f>INDEX(ATS!$B:$V,MATCH('2) Order Form'!$V768,ATS!$U:$U,0),5)</f>
        <v>Dailight</v>
      </c>
      <c r="G768" s="43" t="str">
        <f>INDEX(ATS!$B:$V,MATCH('2) Order Form'!$V768,ATS!$U:$U,0),6)</f>
        <v>OS</v>
      </c>
      <c r="H768" s="43">
        <f>IFERROR(VLOOKUP(C768,EAN!$K:$O,5,FALSE),0)</f>
        <v>1</v>
      </c>
      <c r="I768" s="59">
        <v>0</v>
      </c>
      <c r="J768" s="60">
        <f>IFERROR(VLOOKUP(V768,ATS!$U:$V,2,FALSE),0)</f>
        <v>299</v>
      </c>
      <c r="K768" s="29" t="str">
        <f t="shared" si="439"/>
        <v>50+</v>
      </c>
      <c r="L768" s="29">
        <f>IFERROR(VLOOKUP(V768,ATS!$U:$W,3,FALSE),0)</f>
        <v>299</v>
      </c>
      <c r="M768" s="29" t="str">
        <f t="shared" si="440"/>
        <v>50+</v>
      </c>
      <c r="N768" s="61">
        <v>0</v>
      </c>
      <c r="O768" s="62">
        <f t="shared" si="445"/>
        <v>0</v>
      </c>
      <c r="P768" s="63">
        <f>VLOOKUP($C768,Prices!$A$3:$R$1996,MATCH('2) Order Form'!P$8,Prices!$A$2:$R$2,0),FALSE)</f>
        <v>15</v>
      </c>
      <c r="Q768" s="64">
        <f>VLOOKUP($C768,Prices!$A$3:$R$1996,MATCH('2) Order Form'!Q$8,Prices!$A$2:$R$2,0),FALSE)</f>
        <v>30</v>
      </c>
      <c r="R768" s="65">
        <f t="shared" si="442"/>
        <v>0</v>
      </c>
      <c r="S768" s="66">
        <f t="shared" si="443"/>
        <v>0</v>
      </c>
      <c r="T768" s="64">
        <f t="shared" si="444"/>
        <v>0</v>
      </c>
      <c r="U768" s="97"/>
      <c r="V768" s="28">
        <v>7048652962959</v>
      </c>
      <c r="W768" s="104"/>
      <c r="X768" s="94">
        <f t="shared" si="415"/>
        <v>0</v>
      </c>
      <c r="Y768" s="70">
        <f t="shared" ca="1" si="416"/>
        <v>0</v>
      </c>
      <c r="Z768" s="70">
        <f t="shared" ca="1" si="417"/>
        <v>164</v>
      </c>
      <c r="AA768" s="70">
        <f t="shared" ca="1" si="418"/>
        <v>0</v>
      </c>
      <c r="AB768" s="70">
        <f t="shared" ca="1" si="419"/>
        <v>1</v>
      </c>
      <c r="AC768" s="91" t="str">
        <f t="shared" si="420"/>
        <v>820475Dailight</v>
      </c>
      <c r="AD768" s="91">
        <f t="shared" si="421"/>
        <v>820475</v>
      </c>
      <c r="AE768" s="71" t="str">
        <f>INDEX(ATS!$B:$V,MATCH('2) Order Form'!$V768,ATS!$U:$U,0),7)</f>
        <v>Active</v>
      </c>
    </row>
    <row r="769" spans="1:31" ht="16.5" customHeight="1">
      <c r="A769" s="5">
        <v>5</v>
      </c>
      <c r="B769" s="5" t="s">
        <v>81</v>
      </c>
      <c r="C769" s="5">
        <f>INDEX(ATS!$B:$V,MATCH('2) Order Form'!$V769,ATS!$U:$U,0),1)</f>
        <v>820475</v>
      </c>
      <c r="D769" s="5" t="str">
        <f>INDEX(ATS!$B:$V,MATCH('2) Order Form'!$V769,ATS!$U:$U,0),2)</f>
        <v>Fleece Tube</v>
      </c>
      <c r="E769" s="16" t="str">
        <f>INDEX(ATS!$B:$V,MATCH('2) Order Form'!$V769,ATS!$U:$U,0),4)</f>
        <v>99901-OS</v>
      </c>
      <c r="F769" s="16" t="str">
        <f>INDEX(ATS!$B:$V,MATCH('2) Order Form'!$V769,ATS!$U:$U,0),5)</f>
        <v xml:space="preserve">Black </v>
      </c>
      <c r="G769" s="43" t="str">
        <f>INDEX(ATS!$B:$V,MATCH('2) Order Form'!$V769,ATS!$U:$U,0),6)</f>
        <v>OS</v>
      </c>
      <c r="H769" s="43">
        <f>IFERROR(VLOOKUP(C769,EAN!$K:$O,5,FALSE),0)</f>
        <v>1</v>
      </c>
      <c r="I769" s="59">
        <v>0</v>
      </c>
      <c r="J769" s="60">
        <f>IFERROR(VLOOKUP(V769,ATS!$U:$V,2,FALSE),0)</f>
        <v>0</v>
      </c>
      <c r="K769" s="29" t="str">
        <f t="shared" si="439"/>
        <v>0</v>
      </c>
      <c r="L769" s="29">
        <f>IFERROR(VLOOKUP(V769,ATS!$U:$W,3,FALSE),0)</f>
        <v>0</v>
      </c>
      <c r="M769" s="29" t="str">
        <f t="shared" si="440"/>
        <v>0</v>
      </c>
      <c r="N769" s="61">
        <v>0</v>
      </c>
      <c r="O769" s="62">
        <f t="shared" si="445"/>
        <v>0</v>
      </c>
      <c r="P769" s="63">
        <f>VLOOKUP($C769,Prices!$A$3:$R$1996,MATCH('2) Order Form'!P$8,Prices!$A$2:$R$2,0),FALSE)</f>
        <v>15</v>
      </c>
      <c r="Q769" s="64">
        <f>VLOOKUP($C769,Prices!$A$3:$R$1996,MATCH('2) Order Form'!Q$8,Prices!$A$2:$R$2,0),FALSE)</f>
        <v>30</v>
      </c>
      <c r="R769" s="65">
        <f t="shared" si="442"/>
        <v>0</v>
      </c>
      <c r="S769" s="66">
        <f t="shared" si="443"/>
        <v>0</v>
      </c>
      <c r="T769" s="64">
        <f t="shared" si="444"/>
        <v>0</v>
      </c>
      <c r="U769" s="97"/>
      <c r="V769" s="28">
        <v>7048652962966</v>
      </c>
      <c r="W769" s="104"/>
      <c r="X769" s="94">
        <f t="shared" si="415"/>
        <v>0</v>
      </c>
      <c r="Y769" s="70">
        <f t="shared" ca="1" si="416"/>
        <v>0</v>
      </c>
      <c r="Z769" s="70">
        <f t="shared" ca="1" si="417"/>
        <v>164</v>
      </c>
      <c r="AA769" s="70">
        <f t="shared" ca="1" si="418"/>
        <v>0</v>
      </c>
      <c r="AB769" s="70">
        <f t="shared" ca="1" si="419"/>
        <v>1</v>
      </c>
      <c r="AC769" s="91" t="str">
        <f t="shared" si="420"/>
        <v xml:space="preserve">820475Black </v>
      </c>
      <c r="AD769" s="91">
        <f t="shared" si="421"/>
        <v>820475</v>
      </c>
      <c r="AE769" s="71" t="str">
        <f>INDEX(ATS!$B:$V,MATCH('2) Order Form'!$V769,ATS!$U:$U,0),7)</f>
        <v>Active</v>
      </c>
    </row>
    <row r="770" spans="1:31" ht="16.5" customHeight="1">
      <c r="A770" s="5">
        <v>5</v>
      </c>
      <c r="B770" s="5" t="s">
        <v>81</v>
      </c>
      <c r="C770" s="5">
        <f>INDEX(ATS!$B:$V,MATCH('2) Order Form'!$V770,ATS!$U:$U,0),1)</f>
        <v>820172</v>
      </c>
      <c r="D770" s="5" t="str">
        <f>INDEX(ATS!$B:$V,MATCH('2) Order Form'!$V770,ATS!$U:$U,0),2)</f>
        <v>Sweet Tube WEB</v>
      </c>
      <c r="E770" s="16" t="str">
        <f>INDEX(ATS!$B:$V,MATCH('2) Order Form'!$V770,ATS!$U:$U,0),4)</f>
        <v>BLACK-OS</v>
      </c>
      <c r="F770" s="16" t="str">
        <f>INDEX(ATS!$B:$V,MATCH('2) Order Form'!$V770,ATS!$U:$U,0),5)</f>
        <v>Black</v>
      </c>
      <c r="G770" s="43" t="str">
        <f>INDEX(ATS!$B:$V,MATCH('2) Order Form'!$V770,ATS!$U:$U,0),6)</f>
        <v>OS</v>
      </c>
      <c r="H770" s="43">
        <f>IFERROR(VLOOKUP(C770,EAN!$K:$O,5,FALSE),0)</f>
        <v>1</v>
      </c>
      <c r="I770" s="59">
        <v>0</v>
      </c>
      <c r="J770" s="60">
        <f>IFERROR(VLOOKUP(V770,ATS!$U:$V,2,FALSE),0)</f>
        <v>192</v>
      </c>
      <c r="K770" s="29" t="str">
        <f t="shared" si="439"/>
        <v>50+</v>
      </c>
      <c r="L770" s="29">
        <f>IFERROR(VLOOKUP(V770,ATS!$U:$W,3,FALSE),0)</f>
        <v>192</v>
      </c>
      <c r="M770" s="29" t="str">
        <f t="shared" si="440"/>
        <v>50+</v>
      </c>
      <c r="N770" s="61">
        <v>0</v>
      </c>
      <c r="O770" s="62">
        <f t="shared" ref="O770" si="446">IF(N770&lt;&gt;0,N770,$P$5)</f>
        <v>0</v>
      </c>
      <c r="P770" s="63">
        <f>VLOOKUP($C770,Prices!$A$3:$R$1996,MATCH('2) Order Form'!P$8,Prices!$A$2:$R$2,0),FALSE)</f>
        <v>7.5</v>
      </c>
      <c r="Q770" s="64">
        <f>VLOOKUP($C770,Prices!$A$3:$R$1996,MATCH('2) Order Form'!Q$8,Prices!$A$2:$R$2,0),FALSE)</f>
        <v>15</v>
      </c>
      <c r="R770" s="65">
        <f t="shared" si="442"/>
        <v>0</v>
      </c>
      <c r="S770" s="66">
        <f t="shared" si="443"/>
        <v>0</v>
      </c>
      <c r="T770" s="64">
        <f t="shared" si="444"/>
        <v>0</v>
      </c>
      <c r="U770" s="97"/>
      <c r="V770" s="28">
        <v>7048652340191</v>
      </c>
      <c r="W770" s="104"/>
      <c r="X770" s="94">
        <f t="shared" si="415"/>
        <v>0</v>
      </c>
      <c r="Y770" s="70">
        <f t="shared" ca="1" si="416"/>
        <v>0</v>
      </c>
      <c r="Z770" s="70">
        <f t="shared" ca="1" si="417"/>
        <v>165</v>
      </c>
      <c r="AA770" s="70">
        <f t="shared" ca="1" si="418"/>
        <v>1</v>
      </c>
      <c r="AB770" s="70">
        <f t="shared" ca="1" si="419"/>
        <v>1</v>
      </c>
      <c r="AC770" s="91" t="str">
        <f t="shared" si="420"/>
        <v>820172Black</v>
      </c>
      <c r="AD770" s="91">
        <f t="shared" si="421"/>
        <v>820172</v>
      </c>
      <c r="AE770" s="71" t="str">
        <f>INDEX(ATS!$B:$V,MATCH('2) Order Form'!$V770,ATS!$U:$U,0),7)</f>
        <v>Stock</v>
      </c>
    </row>
    <row r="771" spans="1:31" ht="16.5" customHeight="1">
      <c r="A771" s="5">
        <v>5</v>
      </c>
      <c r="B771" s="5" t="s">
        <v>81</v>
      </c>
      <c r="C771" s="5">
        <f>INDEX(ATS!$B:$V,MATCH('2) Order Form'!$V771,ATS!$U:$U,0),1)</f>
        <v>820495</v>
      </c>
      <c r="D771" s="5" t="str">
        <f>INDEX(ATS!$B:$V,MATCH('2) Order Form'!$V771,ATS!$U:$U,0),2)</f>
        <v>Merino Balaclava JR</v>
      </c>
      <c r="E771" s="16" t="str">
        <f>INDEX(ATS!$B:$V,MATCH('2) Order Form'!$V771,ATS!$U:$U,0),4)</f>
        <v>99901-OS</v>
      </c>
      <c r="F771" s="16" t="str">
        <f>INDEX(ATS!$B:$V,MATCH('2) Order Form'!$V771,ATS!$U:$U,0),5)</f>
        <v xml:space="preserve">Black </v>
      </c>
      <c r="G771" s="43" t="str">
        <f>INDEX(ATS!$B:$V,MATCH('2) Order Form'!$V771,ATS!$U:$U,0),6)</f>
        <v>OS</v>
      </c>
      <c r="H771" s="43">
        <f>IFERROR(VLOOKUP(C771,EAN!$K:$O,5,FALSE),0)</f>
        <v>1</v>
      </c>
      <c r="I771" s="59">
        <v>0</v>
      </c>
      <c r="J771" s="60">
        <f>IFERROR(VLOOKUP(V771,ATS!$U:$V,2,FALSE),0)</f>
        <v>1</v>
      </c>
      <c r="K771" s="29">
        <f t="shared" si="439"/>
        <v>1</v>
      </c>
      <c r="L771" s="29">
        <f>IFERROR(VLOOKUP(V771,ATS!$U:$W,3,FALSE),0)</f>
        <v>1</v>
      </c>
      <c r="M771" s="29">
        <f t="shared" si="440"/>
        <v>1</v>
      </c>
      <c r="N771" s="61">
        <v>0</v>
      </c>
      <c r="O771" s="62">
        <f t="shared" ref="O771:O777" si="447">IF(N771&lt;&gt;0,N771,$P$5)</f>
        <v>0</v>
      </c>
      <c r="P771" s="63">
        <f>VLOOKUP($C771,Prices!$A$3:$R$1996,MATCH('2) Order Form'!P$8,Prices!$A$2:$R$2,0),FALSE)</f>
        <v>17.5</v>
      </c>
      <c r="Q771" s="64">
        <f>VLOOKUP($C771,Prices!$A$3:$R$1996,MATCH('2) Order Form'!Q$8,Prices!$A$2:$R$2,0),FALSE)</f>
        <v>35</v>
      </c>
      <c r="R771" s="65">
        <f t="shared" si="442"/>
        <v>0</v>
      </c>
      <c r="S771" s="66">
        <f t="shared" si="443"/>
        <v>0</v>
      </c>
      <c r="T771" s="64">
        <f t="shared" si="444"/>
        <v>0</v>
      </c>
      <c r="U771" s="97"/>
      <c r="V771" s="28">
        <v>7048652962836</v>
      </c>
      <c r="W771" s="104"/>
      <c r="X771" s="94">
        <f t="shared" si="415"/>
        <v>0</v>
      </c>
      <c r="Y771" s="70">
        <f t="shared" ca="1" si="416"/>
        <v>0</v>
      </c>
      <c r="Z771" s="70">
        <f t="shared" ca="1" si="417"/>
        <v>166</v>
      </c>
      <c r="AA771" s="70">
        <f t="shared" ca="1" si="418"/>
        <v>1</v>
      </c>
      <c r="AB771" s="70">
        <f t="shared" ca="1" si="419"/>
        <v>1</v>
      </c>
      <c r="AC771" s="91" t="str">
        <f t="shared" si="420"/>
        <v xml:space="preserve">820495Black </v>
      </c>
      <c r="AD771" s="91">
        <f t="shared" si="421"/>
        <v>820495</v>
      </c>
      <c r="AE771" s="71" t="str">
        <f>INDEX(ATS!$B:$V,MATCH('2) Order Form'!$V771,ATS!$U:$U,0),7)</f>
        <v>Active</v>
      </c>
    </row>
    <row r="772" spans="1:31" ht="16.5" customHeight="1">
      <c r="A772" s="5">
        <v>5</v>
      </c>
      <c r="B772" s="5" t="s">
        <v>81</v>
      </c>
      <c r="C772" s="5">
        <f>INDEX(ATS!$B:$V,MATCH('2) Order Form'!$V772,ATS!$U:$U,0),1)</f>
        <v>820477</v>
      </c>
      <c r="D772" s="5" t="str">
        <f>INDEX(ATS!$B:$V,MATCH('2) Order Form'!$V772,ATS!$U:$U,0),2)</f>
        <v>Fleece Tube Jr</v>
      </c>
      <c r="E772" s="16" t="str">
        <f>INDEX(ATS!$B:$V,MATCH('2) Order Form'!$V772,ATS!$U:$U,0),4)</f>
        <v>76100-OS</v>
      </c>
      <c r="F772" s="16" t="str">
        <f>INDEX(ATS!$B:$V,MATCH('2) Order Form'!$V772,ATS!$U:$U,0),5)</f>
        <v>Sea Green</v>
      </c>
      <c r="G772" s="43" t="str">
        <f>INDEX(ATS!$B:$V,MATCH('2) Order Form'!$V772,ATS!$U:$U,0),6)</f>
        <v>OS</v>
      </c>
      <c r="H772" s="43">
        <f>IFERROR(VLOOKUP(C772,EAN!$K:$O,5,FALSE),0)</f>
        <v>1</v>
      </c>
      <c r="I772" s="59">
        <v>0</v>
      </c>
      <c r="J772" s="60">
        <f>IFERROR(VLOOKUP(V772,ATS!$U:$V,2,FALSE),0)</f>
        <v>0</v>
      </c>
      <c r="K772" s="29" t="str">
        <f t="shared" si="439"/>
        <v>0</v>
      </c>
      <c r="L772" s="29">
        <f>IFERROR(VLOOKUP(V772,ATS!$U:$W,3,FALSE),0)</f>
        <v>0</v>
      </c>
      <c r="M772" s="29" t="str">
        <f t="shared" si="440"/>
        <v>0</v>
      </c>
      <c r="N772" s="61">
        <v>0</v>
      </c>
      <c r="O772" s="62">
        <f t="shared" si="447"/>
        <v>0</v>
      </c>
      <c r="P772" s="63">
        <f>VLOOKUP($C772,Prices!$A$3:$R$1996,MATCH('2) Order Form'!P$8,Prices!$A$2:$R$2,0),FALSE)</f>
        <v>12.5</v>
      </c>
      <c r="Q772" s="64">
        <f>VLOOKUP($C772,Prices!$A$3:$R$1996,MATCH('2) Order Form'!Q$8,Prices!$A$2:$R$2,0),FALSE)</f>
        <v>25</v>
      </c>
      <c r="R772" s="65">
        <f t="shared" si="442"/>
        <v>0</v>
      </c>
      <c r="S772" s="66">
        <f t="shared" si="443"/>
        <v>0</v>
      </c>
      <c r="T772" s="64">
        <f t="shared" si="444"/>
        <v>0</v>
      </c>
      <c r="U772" s="97"/>
      <c r="V772" s="28">
        <v>7048652962911</v>
      </c>
      <c r="W772" s="104"/>
      <c r="X772" s="94">
        <f t="shared" si="415"/>
        <v>0</v>
      </c>
      <c r="Y772" s="70">
        <f t="shared" ca="1" si="416"/>
        <v>0</v>
      </c>
      <c r="Z772" s="70">
        <f t="shared" ca="1" si="417"/>
        <v>167</v>
      </c>
      <c r="AA772" s="70">
        <f t="shared" ca="1" si="418"/>
        <v>1</v>
      </c>
      <c r="AB772" s="70">
        <f t="shared" ca="1" si="419"/>
        <v>1</v>
      </c>
      <c r="AC772" s="91" t="str">
        <f t="shared" si="420"/>
        <v>820477Sea Green</v>
      </c>
      <c r="AD772" s="91">
        <f t="shared" si="421"/>
        <v>820477</v>
      </c>
      <c r="AE772" s="71" t="str">
        <f>INDEX(ATS!$B:$V,MATCH('2) Order Form'!$V772,ATS!$U:$U,0),7)</f>
        <v>Stock</v>
      </c>
    </row>
    <row r="773" spans="1:31" ht="16.5" customHeight="1">
      <c r="A773" s="5">
        <v>5</v>
      </c>
      <c r="B773" s="5" t="s">
        <v>81</v>
      </c>
      <c r="C773" s="5">
        <f>INDEX(ATS!$B:$V,MATCH('2) Order Form'!$V773,ATS!$U:$U,0),1)</f>
        <v>820477</v>
      </c>
      <c r="D773" s="5" t="str">
        <f>INDEX(ATS!$B:$V,MATCH('2) Order Form'!$V773,ATS!$U:$U,0),2)</f>
        <v>Fleece Tube Jr</v>
      </c>
      <c r="E773" s="16" t="str">
        <f>INDEX(ATS!$B:$V,MATCH('2) Order Form'!$V773,ATS!$U:$U,0),4)</f>
        <v>88302-OS</v>
      </c>
      <c r="F773" s="16" t="str">
        <f>INDEX(ATS!$B:$V,MATCH('2) Order Form'!$V773,ATS!$U:$U,0),5)</f>
        <v>Dailight</v>
      </c>
      <c r="G773" s="43" t="str">
        <f>INDEX(ATS!$B:$V,MATCH('2) Order Form'!$V773,ATS!$U:$U,0),6)</f>
        <v>OS</v>
      </c>
      <c r="H773" s="43">
        <f>IFERROR(VLOOKUP(C773,EAN!$K:$O,5,FALSE),0)</f>
        <v>1</v>
      </c>
      <c r="I773" s="59">
        <v>0</v>
      </c>
      <c r="J773" s="60">
        <f>IFERROR(VLOOKUP(V773,ATS!$U:$V,2,FALSE),0)</f>
        <v>281</v>
      </c>
      <c r="K773" s="29" t="str">
        <f t="shared" si="439"/>
        <v>50+</v>
      </c>
      <c r="L773" s="29">
        <f>IFERROR(VLOOKUP(V773,ATS!$U:$W,3,FALSE),0)</f>
        <v>281</v>
      </c>
      <c r="M773" s="29" t="str">
        <f t="shared" si="440"/>
        <v>50+</v>
      </c>
      <c r="N773" s="61">
        <v>0</v>
      </c>
      <c r="O773" s="62">
        <f t="shared" si="447"/>
        <v>0</v>
      </c>
      <c r="P773" s="63">
        <f>VLOOKUP($C773,Prices!$A$3:$R$1996,MATCH('2) Order Form'!P$8,Prices!$A$2:$R$2,0),FALSE)</f>
        <v>12.5</v>
      </c>
      <c r="Q773" s="64">
        <f>VLOOKUP($C773,Prices!$A$3:$R$1996,MATCH('2) Order Form'!Q$8,Prices!$A$2:$R$2,0),FALSE)</f>
        <v>25</v>
      </c>
      <c r="R773" s="65">
        <f t="shared" si="442"/>
        <v>0</v>
      </c>
      <c r="S773" s="66">
        <f t="shared" si="443"/>
        <v>0</v>
      </c>
      <c r="T773" s="64">
        <f t="shared" si="444"/>
        <v>0</v>
      </c>
      <c r="U773" s="97"/>
      <c r="V773" s="28">
        <v>7048652962928</v>
      </c>
      <c r="W773" s="104"/>
      <c r="X773" s="94">
        <f t="shared" si="415"/>
        <v>0</v>
      </c>
      <c r="Y773" s="70">
        <f t="shared" ca="1" si="416"/>
        <v>0</v>
      </c>
      <c r="Z773" s="70">
        <f t="shared" ca="1" si="417"/>
        <v>167</v>
      </c>
      <c r="AA773" s="70">
        <f t="shared" ca="1" si="418"/>
        <v>0</v>
      </c>
      <c r="AB773" s="70">
        <f t="shared" ca="1" si="419"/>
        <v>1</v>
      </c>
      <c r="AC773" s="91" t="str">
        <f t="shared" si="420"/>
        <v>820477Dailight</v>
      </c>
      <c r="AD773" s="91">
        <f t="shared" si="421"/>
        <v>820477</v>
      </c>
      <c r="AE773" s="71" t="str">
        <f>INDEX(ATS!$B:$V,MATCH('2) Order Form'!$V773,ATS!$U:$U,0),7)</f>
        <v>Active</v>
      </c>
    </row>
    <row r="774" spans="1:31" ht="16.5" customHeight="1">
      <c r="A774" s="5">
        <v>5</v>
      </c>
      <c r="B774" s="5" t="s">
        <v>81</v>
      </c>
      <c r="C774" s="5">
        <f>INDEX(ATS!$B:$V,MATCH('2) Order Form'!$V774,ATS!$U:$U,0),1)</f>
        <v>820477</v>
      </c>
      <c r="D774" s="5" t="str">
        <f>INDEX(ATS!$B:$V,MATCH('2) Order Form'!$V774,ATS!$U:$U,0),2)</f>
        <v>Fleece Tube Jr</v>
      </c>
      <c r="E774" s="16" t="str">
        <f>INDEX(ATS!$B:$V,MATCH('2) Order Form'!$V774,ATS!$U:$U,0),4)</f>
        <v>99901-OS</v>
      </c>
      <c r="F774" s="16" t="str">
        <f>INDEX(ATS!$B:$V,MATCH('2) Order Form'!$V774,ATS!$U:$U,0),5)</f>
        <v xml:space="preserve">Black </v>
      </c>
      <c r="G774" s="43" t="str">
        <f>INDEX(ATS!$B:$V,MATCH('2) Order Form'!$V774,ATS!$U:$U,0),6)</f>
        <v>OS</v>
      </c>
      <c r="H774" s="43">
        <f>IFERROR(VLOOKUP(C774,EAN!$K:$O,5,FALSE),0)</f>
        <v>1</v>
      </c>
      <c r="I774" s="59">
        <v>0</v>
      </c>
      <c r="J774" s="60">
        <f>IFERROR(VLOOKUP(V774,ATS!$U:$V,2,FALSE),0)</f>
        <v>411</v>
      </c>
      <c r="K774" s="29" t="str">
        <f t="shared" si="439"/>
        <v>50+</v>
      </c>
      <c r="L774" s="29">
        <f>IFERROR(VLOOKUP(V774,ATS!$U:$W,3,FALSE),0)</f>
        <v>411</v>
      </c>
      <c r="M774" s="29" t="str">
        <f t="shared" si="440"/>
        <v>50+</v>
      </c>
      <c r="N774" s="61">
        <v>0</v>
      </c>
      <c r="O774" s="62">
        <f t="shared" si="447"/>
        <v>0</v>
      </c>
      <c r="P774" s="63">
        <f>VLOOKUP($C774,Prices!$A$3:$R$1996,MATCH('2) Order Form'!P$8,Prices!$A$2:$R$2,0),FALSE)</f>
        <v>12.5</v>
      </c>
      <c r="Q774" s="64">
        <f>VLOOKUP($C774,Prices!$A$3:$R$1996,MATCH('2) Order Form'!Q$8,Prices!$A$2:$R$2,0),FALSE)</f>
        <v>25</v>
      </c>
      <c r="R774" s="65">
        <f t="shared" si="442"/>
        <v>0</v>
      </c>
      <c r="S774" s="66">
        <f t="shared" si="443"/>
        <v>0</v>
      </c>
      <c r="T774" s="64">
        <f t="shared" si="444"/>
        <v>0</v>
      </c>
      <c r="U774" s="97"/>
      <c r="V774" s="28">
        <v>7048652962935</v>
      </c>
      <c r="W774" s="104"/>
      <c r="X774" s="94">
        <f t="shared" si="415"/>
        <v>0</v>
      </c>
      <c r="Y774" s="70">
        <f t="shared" ca="1" si="416"/>
        <v>0</v>
      </c>
      <c r="Z774" s="70">
        <f t="shared" ca="1" si="417"/>
        <v>167</v>
      </c>
      <c r="AA774" s="70">
        <f t="shared" ca="1" si="418"/>
        <v>0</v>
      </c>
      <c r="AB774" s="70">
        <f t="shared" ca="1" si="419"/>
        <v>1</v>
      </c>
      <c r="AC774" s="91" t="str">
        <f t="shared" si="420"/>
        <v xml:space="preserve">820477Black </v>
      </c>
      <c r="AD774" s="91">
        <f t="shared" si="421"/>
        <v>820477</v>
      </c>
      <c r="AE774" s="71" t="str">
        <f>INDEX(ATS!$B:$V,MATCH('2) Order Form'!$V774,ATS!$U:$U,0),7)</f>
        <v>Active</v>
      </c>
    </row>
    <row r="775" spans="1:31" ht="16.5" customHeight="1">
      <c r="A775" s="5">
        <v>5</v>
      </c>
      <c r="B775" s="5" t="s">
        <v>81</v>
      </c>
      <c r="C775" s="5">
        <f>INDEX(ATS!$B:$V,MATCH('2) Order Form'!$V775,ATS!$U:$U,0),1)</f>
        <v>820517</v>
      </c>
      <c r="D775" s="5" t="str">
        <f>INDEX(ATS!$B:$V,MATCH('2) Order Form'!$V775,ATS!$U:$U,0),2)</f>
        <v>Corporate Trucker Cap</v>
      </c>
      <c r="E775" s="16" t="str">
        <f>INDEX(ATS!$B:$V,MATCH('2) Order Form'!$V775,ATS!$U:$U,0),4)</f>
        <v>SEGRY-OS</v>
      </c>
      <c r="F775" s="16" t="str">
        <f>INDEX(ATS!$B:$V,MATCH('2) Order Form'!$V775,ATS!$U:$U,0),5)</f>
        <v>Stone Gray</v>
      </c>
      <c r="G775" s="43" t="str">
        <f>INDEX(ATS!$B:$V,MATCH('2) Order Form'!$V775,ATS!$U:$U,0),6)</f>
        <v>OS</v>
      </c>
      <c r="H775" s="43">
        <f>IFERROR(VLOOKUP(C775,EAN!$K:$O,5,FALSE),0)</f>
        <v>1</v>
      </c>
      <c r="I775" s="59">
        <v>0</v>
      </c>
      <c r="J775" s="60">
        <f>IFERROR(VLOOKUP(V775,ATS!$U:$V,2,FALSE),0)</f>
        <v>53</v>
      </c>
      <c r="K775" s="29" t="str">
        <f t="shared" si="439"/>
        <v>50+</v>
      </c>
      <c r="L775" s="29">
        <f>IFERROR(VLOOKUP(V775,ATS!$U:$W,3,FALSE),0)</f>
        <v>53</v>
      </c>
      <c r="M775" s="29" t="str">
        <f t="shared" si="440"/>
        <v>50+</v>
      </c>
      <c r="N775" s="61">
        <v>0</v>
      </c>
      <c r="O775" s="62">
        <f t="shared" si="447"/>
        <v>0</v>
      </c>
      <c r="P775" s="63">
        <f>VLOOKUP($C775,Prices!$A$3:$R$1996,MATCH('2) Order Form'!P$8,Prices!$A$2:$R$2,0),FALSE)</f>
        <v>15</v>
      </c>
      <c r="Q775" s="64">
        <f>VLOOKUP($C775,Prices!$A$3:$R$1996,MATCH('2) Order Form'!Q$8,Prices!$A$2:$R$2,0),FALSE)</f>
        <v>30</v>
      </c>
      <c r="R775" s="65">
        <f t="shared" si="442"/>
        <v>0</v>
      </c>
      <c r="S775" s="66">
        <f t="shared" si="443"/>
        <v>0</v>
      </c>
      <c r="T775" s="64">
        <f t="shared" si="444"/>
        <v>0</v>
      </c>
      <c r="U775" s="97"/>
      <c r="V775" s="28">
        <v>7048652902764</v>
      </c>
      <c r="W775" s="104"/>
      <c r="X775" s="94">
        <f t="shared" si="415"/>
        <v>0</v>
      </c>
      <c r="Y775" s="70">
        <f t="shared" ca="1" si="416"/>
        <v>0</v>
      </c>
      <c r="Z775" s="70">
        <f t="shared" ca="1" si="417"/>
        <v>168</v>
      </c>
      <c r="AA775" s="70">
        <f t="shared" ca="1" si="418"/>
        <v>1</v>
      </c>
      <c r="AB775" s="70">
        <f t="shared" ca="1" si="419"/>
        <v>1</v>
      </c>
      <c r="AC775" s="91" t="str">
        <f t="shared" si="420"/>
        <v>820517Stone Gray</v>
      </c>
      <c r="AD775" s="91">
        <f t="shared" si="421"/>
        <v>820517</v>
      </c>
      <c r="AE775" s="71" t="str">
        <f>INDEX(ATS!$B:$V,MATCH('2) Order Form'!$V775,ATS!$U:$U,0),7)</f>
        <v>Active</v>
      </c>
    </row>
    <row r="776" spans="1:31" ht="16.5" customHeight="1">
      <c r="A776" s="5">
        <v>5</v>
      </c>
      <c r="B776" s="5" t="s">
        <v>81</v>
      </c>
      <c r="C776" s="5">
        <f>INDEX(ATS!$B:$V,MATCH('2) Order Form'!$V776,ATS!$U:$U,0),1)</f>
        <v>820340</v>
      </c>
      <c r="D776" s="5" t="str">
        <f>INDEX(ATS!$B:$V,MATCH('2) Order Form'!$V776,ATS!$U:$U,0),2)</f>
        <v>Sweet Cap</v>
      </c>
      <c r="E776" s="16" t="str">
        <f>INDEX(ATS!$B:$V,MATCH('2) Order Form'!$V776,ATS!$U:$U,0),4)</f>
        <v>54100-OS</v>
      </c>
      <c r="F776" s="16" t="str">
        <f>INDEX(ATS!$B:$V,MATCH('2) Order Form'!$V776,ATS!$U:$U,0),5)</f>
        <v>Bombay</v>
      </c>
      <c r="G776" s="43" t="str">
        <f>INDEX(ATS!$B:$V,MATCH('2) Order Form'!$V776,ATS!$U:$U,0),6)</f>
        <v>OS</v>
      </c>
      <c r="H776" s="43">
        <f>IFERROR(VLOOKUP(C776,EAN!$K:$O,5,FALSE),0)</f>
        <v>1</v>
      </c>
      <c r="I776" s="59">
        <v>0</v>
      </c>
      <c r="J776" s="60">
        <f>IFERROR(VLOOKUP(V776,ATS!$U:$V,2,FALSE),0)</f>
        <v>35</v>
      </c>
      <c r="K776" s="29">
        <f t="shared" si="439"/>
        <v>35</v>
      </c>
      <c r="L776" s="29">
        <f>IFERROR(VLOOKUP(V776,ATS!$U:$W,3,FALSE),0)</f>
        <v>35</v>
      </c>
      <c r="M776" s="29">
        <f t="shared" si="440"/>
        <v>35</v>
      </c>
      <c r="N776" s="61">
        <v>0</v>
      </c>
      <c r="O776" s="62">
        <f t="shared" si="447"/>
        <v>0</v>
      </c>
      <c r="P776" s="63">
        <f>VLOOKUP($C776,Prices!$A$3:$R$1996,MATCH('2) Order Form'!P$8,Prices!$A$2:$R$2,0),FALSE)</f>
        <v>17.5</v>
      </c>
      <c r="Q776" s="64">
        <f>VLOOKUP($C776,Prices!$A$3:$R$1996,MATCH('2) Order Form'!Q$8,Prices!$A$2:$R$2,0),FALSE)</f>
        <v>35</v>
      </c>
      <c r="R776" s="65">
        <f t="shared" si="442"/>
        <v>0</v>
      </c>
      <c r="S776" s="66">
        <f t="shared" si="443"/>
        <v>0</v>
      </c>
      <c r="T776" s="64">
        <f t="shared" si="444"/>
        <v>0</v>
      </c>
      <c r="U776" s="97"/>
      <c r="V776" s="28">
        <v>7048652965127</v>
      </c>
      <c r="W776" s="25"/>
      <c r="X776" s="94">
        <f t="shared" si="415"/>
        <v>0</v>
      </c>
      <c r="Y776" s="70">
        <f t="shared" ca="1" si="416"/>
        <v>0</v>
      </c>
      <c r="Z776" s="70">
        <f t="shared" ca="1" si="417"/>
        <v>169</v>
      </c>
      <c r="AA776" s="70">
        <f t="shared" ca="1" si="418"/>
        <v>1</v>
      </c>
      <c r="AB776" s="70">
        <f t="shared" ca="1" si="419"/>
        <v>1</v>
      </c>
      <c r="AC776" s="91" t="str">
        <f t="shared" si="420"/>
        <v>820340Bombay</v>
      </c>
      <c r="AD776" s="91">
        <f t="shared" si="421"/>
        <v>820340</v>
      </c>
      <c r="AE776" s="71" t="str">
        <f>INDEX(ATS!$B:$V,MATCH('2) Order Form'!$V776,ATS!$U:$U,0),7)</f>
        <v>Active</v>
      </c>
    </row>
    <row r="777" spans="1:31" ht="16.5" customHeight="1">
      <c r="A777" s="5">
        <v>5</v>
      </c>
      <c r="B777" s="5" t="s">
        <v>81</v>
      </c>
      <c r="C777" s="5">
        <f>INDEX(ATS!$B:$V,MATCH('2) Order Form'!$V777,ATS!$U:$U,0),1)</f>
        <v>820340</v>
      </c>
      <c r="D777" s="5" t="str">
        <f>INDEX(ATS!$B:$V,MATCH('2) Order Form'!$V777,ATS!$U:$U,0),2)</f>
        <v>Sweet Cap</v>
      </c>
      <c r="E777" s="16" t="str">
        <f>INDEX(ATS!$B:$V,MATCH('2) Order Form'!$V777,ATS!$U:$U,0),4)</f>
        <v>99901-OS</v>
      </c>
      <c r="F777" s="16" t="str">
        <f>INDEX(ATS!$B:$V,MATCH('2) Order Form'!$V777,ATS!$U:$U,0),5)</f>
        <v xml:space="preserve">Black </v>
      </c>
      <c r="G777" s="43" t="str">
        <f>INDEX(ATS!$B:$V,MATCH('2) Order Form'!$V777,ATS!$U:$U,0),6)</f>
        <v>OS</v>
      </c>
      <c r="H777" s="43">
        <f>IFERROR(VLOOKUP(C777,EAN!$K:$O,5,FALSE),0)</f>
        <v>1</v>
      </c>
      <c r="I777" s="59">
        <v>0</v>
      </c>
      <c r="J777" s="60">
        <f>IFERROR(VLOOKUP(V777,ATS!$U:$V,2,FALSE),0)</f>
        <v>351</v>
      </c>
      <c r="K777" s="29" t="str">
        <f t="shared" si="439"/>
        <v>50+</v>
      </c>
      <c r="L777" s="29">
        <f>IFERROR(VLOOKUP(V777,ATS!$U:$W,3,FALSE),0)</f>
        <v>351</v>
      </c>
      <c r="M777" s="29" t="str">
        <f t="shared" si="440"/>
        <v>50+</v>
      </c>
      <c r="N777" s="61">
        <v>0</v>
      </c>
      <c r="O777" s="62">
        <f t="shared" si="447"/>
        <v>0</v>
      </c>
      <c r="P777" s="63">
        <f>VLOOKUP($C777,Prices!$A$3:$R$1996,MATCH('2) Order Form'!P$8,Prices!$A$2:$R$2,0),FALSE)</f>
        <v>17.5</v>
      </c>
      <c r="Q777" s="64">
        <f>VLOOKUP($C777,Prices!$A$3:$R$1996,MATCH('2) Order Form'!Q$8,Prices!$A$2:$R$2,0),FALSE)</f>
        <v>35</v>
      </c>
      <c r="R777" s="65">
        <f t="shared" si="442"/>
        <v>0</v>
      </c>
      <c r="S777" s="66">
        <f t="shared" si="443"/>
        <v>0</v>
      </c>
      <c r="T777" s="64">
        <f t="shared" si="444"/>
        <v>0</v>
      </c>
      <c r="U777" s="97"/>
      <c r="V777" s="28">
        <v>7048652813817</v>
      </c>
      <c r="W777" s="25"/>
      <c r="X777" s="94">
        <f t="shared" si="415"/>
        <v>0</v>
      </c>
      <c r="Y777" s="70">
        <f t="shared" ca="1" si="416"/>
        <v>0</v>
      </c>
      <c r="Z777" s="70">
        <f t="shared" ca="1" si="417"/>
        <v>169</v>
      </c>
      <c r="AA777" s="70">
        <f t="shared" ca="1" si="418"/>
        <v>0</v>
      </c>
      <c r="AB777" s="70">
        <f t="shared" ca="1" si="419"/>
        <v>1</v>
      </c>
      <c r="AC777" s="91" t="str">
        <f t="shared" si="420"/>
        <v xml:space="preserve">820340Black </v>
      </c>
      <c r="AD777" s="91">
        <f t="shared" si="421"/>
        <v>820340</v>
      </c>
      <c r="AE777" s="71" t="str">
        <f>INDEX(ATS!$B:$V,MATCH('2) Order Form'!$V777,ATS!$U:$U,0),7)</f>
        <v>Active</v>
      </c>
    </row>
    <row r="778" spans="1:31" ht="16.5" customHeight="1">
      <c r="A778" s="5">
        <v>5</v>
      </c>
      <c r="B778" s="5" t="s">
        <v>81</v>
      </c>
      <c r="C778" s="5">
        <f>INDEX(ATS!$B:$V,MATCH('2) Order Form'!$V778,ATS!$U:$U,0),1)</f>
        <v>820341</v>
      </c>
      <c r="D778" s="5" t="str">
        <f>INDEX(ATS!$B:$V,MATCH('2) Order Form'!$V778,ATS!$U:$U,0),2)</f>
        <v>Chaser Cap</v>
      </c>
      <c r="E778" s="16" t="str">
        <f>INDEX(ATS!$B:$V,MATCH('2) Order Form'!$V778,ATS!$U:$U,0),4)</f>
        <v>54100-OS</v>
      </c>
      <c r="F778" s="16" t="str">
        <f>INDEX(ATS!$B:$V,MATCH('2) Order Form'!$V778,ATS!$U:$U,0),5)</f>
        <v>Bombay</v>
      </c>
      <c r="G778" s="43" t="str">
        <f>INDEX(ATS!$B:$V,MATCH('2) Order Form'!$V778,ATS!$U:$U,0),6)</f>
        <v>OS</v>
      </c>
      <c r="H778" s="43">
        <f>IFERROR(VLOOKUP(C778,EAN!$K:$O,5,FALSE),0)</f>
        <v>1</v>
      </c>
      <c r="I778" s="59">
        <v>0</v>
      </c>
      <c r="J778" s="60">
        <f>IFERROR(VLOOKUP(V778,ATS!$U:$V,2,FALSE),0)</f>
        <v>18</v>
      </c>
      <c r="K778" s="29">
        <f t="shared" si="439"/>
        <v>18</v>
      </c>
      <c r="L778" s="29">
        <f>IFERROR(VLOOKUP(V778,ATS!$U:$W,3,FALSE),0)</f>
        <v>18</v>
      </c>
      <c r="M778" s="29">
        <f t="shared" si="440"/>
        <v>18</v>
      </c>
      <c r="N778" s="61">
        <v>0</v>
      </c>
      <c r="O778" s="62">
        <f t="shared" ref="O778:O779" si="448">IF(N778&lt;&gt;0,N778,$P$5)</f>
        <v>0</v>
      </c>
      <c r="P778" s="63">
        <f>VLOOKUP($C778,Prices!$A$3:$R$1996,MATCH('2) Order Form'!P$8,Prices!$A$2:$R$2,0),FALSE)</f>
        <v>15</v>
      </c>
      <c r="Q778" s="64">
        <f>VLOOKUP($C778,Prices!$A$3:$R$1996,MATCH('2) Order Form'!Q$8,Prices!$A$2:$R$2,0),FALSE)</f>
        <v>30</v>
      </c>
      <c r="R778" s="65">
        <f t="shared" si="442"/>
        <v>0</v>
      </c>
      <c r="S778" s="66">
        <f t="shared" si="443"/>
        <v>0</v>
      </c>
      <c r="T778" s="64">
        <f t="shared" si="444"/>
        <v>0</v>
      </c>
      <c r="U778" s="97"/>
      <c r="V778" s="28">
        <v>7048652965134</v>
      </c>
      <c r="W778" s="25"/>
      <c r="X778" s="94">
        <f t="shared" si="415"/>
        <v>0</v>
      </c>
      <c r="Y778" s="70">
        <f t="shared" ca="1" si="416"/>
        <v>0</v>
      </c>
      <c r="Z778" s="70">
        <f t="shared" ca="1" si="417"/>
        <v>170</v>
      </c>
      <c r="AA778" s="70">
        <f t="shared" ca="1" si="418"/>
        <v>1</v>
      </c>
      <c r="AB778" s="70">
        <f t="shared" ca="1" si="419"/>
        <v>1</v>
      </c>
      <c r="AC778" s="91" t="str">
        <f t="shared" si="420"/>
        <v>820341Bombay</v>
      </c>
      <c r="AD778" s="91">
        <f t="shared" si="421"/>
        <v>820341</v>
      </c>
      <c r="AE778" s="71" t="str">
        <f>INDEX(ATS!$B:$V,MATCH('2) Order Form'!$V778,ATS!$U:$U,0),7)</f>
        <v>Active</v>
      </c>
    </row>
    <row r="779" spans="1:31" ht="16.5" customHeight="1">
      <c r="A779" s="5">
        <v>5</v>
      </c>
      <c r="B779" s="5" t="s">
        <v>81</v>
      </c>
      <c r="C779" s="5">
        <f>INDEX(ATS!$B:$V,MATCH('2) Order Form'!$V779,ATS!$U:$U,0),1)</f>
        <v>820341</v>
      </c>
      <c r="D779" s="5" t="str">
        <f>INDEX(ATS!$B:$V,MATCH('2) Order Form'!$V779,ATS!$U:$U,0),2)</f>
        <v>Chaser Cap</v>
      </c>
      <c r="E779" s="16" t="str">
        <f>INDEX(ATS!$B:$V,MATCH('2) Order Form'!$V779,ATS!$U:$U,0),4)</f>
        <v>99901-OS</v>
      </c>
      <c r="F779" s="16" t="str">
        <f>INDEX(ATS!$B:$V,MATCH('2) Order Form'!$V779,ATS!$U:$U,0),5)</f>
        <v xml:space="preserve">Black </v>
      </c>
      <c r="G779" s="43" t="str">
        <f>INDEX(ATS!$B:$V,MATCH('2) Order Form'!$V779,ATS!$U:$U,0),6)</f>
        <v>OS</v>
      </c>
      <c r="H779" s="43">
        <f>IFERROR(VLOOKUP(C779,EAN!$K:$O,5,FALSE),0)</f>
        <v>1</v>
      </c>
      <c r="I779" s="59">
        <v>0</v>
      </c>
      <c r="J779" s="60">
        <f>IFERROR(VLOOKUP(V779,ATS!$U:$V,2,FALSE),0)</f>
        <v>73</v>
      </c>
      <c r="K779" s="29" t="str">
        <f t="shared" si="439"/>
        <v>50+</v>
      </c>
      <c r="L779" s="29">
        <f>IFERROR(VLOOKUP(V779,ATS!$U:$W,3,FALSE),0)</f>
        <v>73</v>
      </c>
      <c r="M779" s="29" t="str">
        <f t="shared" si="440"/>
        <v>50+</v>
      </c>
      <c r="N779" s="61">
        <v>0</v>
      </c>
      <c r="O779" s="62">
        <f t="shared" si="448"/>
        <v>0</v>
      </c>
      <c r="P779" s="63">
        <f>VLOOKUP($C779,Prices!$A$3:$R$1996,MATCH('2) Order Form'!P$8,Prices!$A$2:$R$2,0),FALSE)</f>
        <v>15</v>
      </c>
      <c r="Q779" s="64">
        <f>VLOOKUP($C779,Prices!$A$3:$R$1996,MATCH('2) Order Form'!Q$8,Prices!$A$2:$R$2,0),FALSE)</f>
        <v>30</v>
      </c>
      <c r="R779" s="65">
        <f t="shared" si="442"/>
        <v>0</v>
      </c>
      <c r="S779" s="66">
        <f t="shared" si="443"/>
        <v>0</v>
      </c>
      <c r="T779" s="64">
        <f t="shared" si="444"/>
        <v>0</v>
      </c>
      <c r="U779" s="97"/>
      <c r="V779" s="28">
        <v>7048652813824</v>
      </c>
      <c r="W779" s="25"/>
      <c r="X779" s="94">
        <f t="shared" si="415"/>
        <v>0</v>
      </c>
      <c r="Y779" s="70">
        <f t="shared" ca="1" si="416"/>
        <v>0</v>
      </c>
      <c r="Z779" s="70">
        <f t="shared" ca="1" si="417"/>
        <v>170</v>
      </c>
      <c r="AA779" s="70">
        <f t="shared" ca="1" si="418"/>
        <v>0</v>
      </c>
      <c r="AB779" s="70">
        <f t="shared" ca="1" si="419"/>
        <v>1</v>
      </c>
      <c r="AC779" s="91" t="str">
        <f t="shared" si="420"/>
        <v xml:space="preserve">820341Black </v>
      </c>
      <c r="AD779" s="91">
        <f t="shared" si="421"/>
        <v>820341</v>
      </c>
      <c r="AE779" s="71" t="str">
        <f>INDEX(ATS!$B:$V,MATCH('2) Order Form'!$V779,ATS!$U:$U,0),7)</f>
        <v>Active</v>
      </c>
    </row>
    <row r="780" spans="1:31" ht="16.5" customHeight="1">
      <c r="A780" s="5">
        <v>5</v>
      </c>
      <c r="B780" s="5" t="s">
        <v>81</v>
      </c>
      <c r="C780" s="5">
        <f>INDEX(ATS!$B:$V,MATCH('2) Order Form'!$V780,ATS!$U:$U,0),1)</f>
        <v>820294</v>
      </c>
      <c r="D780" s="5" t="str">
        <f>INDEX(ATS!$B:$V,MATCH('2) Order Form'!$V780,ATS!$U:$U,0),2)</f>
        <v>Berm Cap WEB</v>
      </c>
      <c r="E780" s="16" t="str">
        <f>INDEX(ATS!$B:$V,MATCH('2) Order Form'!$V780,ATS!$U:$U,0),4)</f>
        <v>58000-OS</v>
      </c>
      <c r="F780" s="16" t="str">
        <f>INDEX(ATS!$B:$V,MATCH('2) Order Form'!$V780,ATS!$U:$U,0),5)</f>
        <v xml:space="preserve">Red Wine </v>
      </c>
      <c r="G780" s="43" t="str">
        <f>INDEX(ATS!$B:$V,MATCH('2) Order Form'!$V780,ATS!$U:$U,0),6)</f>
        <v>OS</v>
      </c>
      <c r="H780" s="43">
        <f>IFERROR(VLOOKUP(C780,EAN!$K:$O,5,FALSE),0)</f>
        <v>1</v>
      </c>
      <c r="I780" s="59">
        <v>0</v>
      </c>
      <c r="J780" s="60">
        <f>IFERROR(VLOOKUP(V780,ATS!$U:$V,2,FALSE),0)</f>
        <v>103</v>
      </c>
      <c r="K780" s="29" t="str">
        <f t="shared" ref="K780:K781" si="449">IF(J780=99999,"OPEN",IF(J780&gt;50,"50+",IF(J780&lt;=0,"0",J780)))</f>
        <v>50+</v>
      </c>
      <c r="L780" s="29">
        <f>IFERROR(VLOOKUP(V780,ATS!$U:$W,3,FALSE),0)</f>
        <v>103</v>
      </c>
      <c r="M780" s="29" t="str">
        <f t="shared" ref="M780:M781" si="450">IF(L780=99999,"OPEN",IF(L780&gt;50,"50+",IF(L780&lt;=0,"0",L780)))</f>
        <v>50+</v>
      </c>
      <c r="N780" s="61">
        <v>0</v>
      </c>
      <c r="O780" s="62">
        <f t="shared" ref="O780:O781" si="451">IF(N780&lt;&gt;0,N780,$P$5)</f>
        <v>0</v>
      </c>
      <c r="P780" s="63">
        <f>VLOOKUP($C780,Prices!$A$3:$R$1996,MATCH('2) Order Form'!P$8,Prices!$A$2:$R$2,0),FALSE)</f>
        <v>20</v>
      </c>
      <c r="Q780" s="64">
        <f>VLOOKUP($C780,Prices!$A$3:$R$1996,MATCH('2) Order Form'!Q$8,Prices!$A$2:$R$2,0),FALSE)</f>
        <v>40</v>
      </c>
      <c r="R780" s="65">
        <f t="shared" ref="R780:R781" si="452">I780*P780</f>
        <v>0</v>
      </c>
      <c r="S780" s="66">
        <f t="shared" ref="S780:S781" si="453">R780*O780</f>
        <v>0</v>
      </c>
      <c r="T780" s="64">
        <f t="shared" ref="T780:T781" si="454">R780-S780</f>
        <v>0</v>
      </c>
      <c r="U780" s="97"/>
      <c r="V780" s="28">
        <v>7048652841131</v>
      </c>
      <c r="W780" s="25"/>
      <c r="X780" s="94">
        <f t="shared" si="415"/>
        <v>0</v>
      </c>
      <c r="Y780" s="70">
        <f t="shared" ca="1" si="416"/>
        <v>0</v>
      </c>
      <c r="Z780" s="70">
        <f t="shared" ca="1" si="417"/>
        <v>171</v>
      </c>
      <c r="AA780" s="70">
        <f t="shared" ca="1" si="418"/>
        <v>1</v>
      </c>
      <c r="AB780" s="70">
        <f t="shared" ca="1" si="419"/>
        <v>1</v>
      </c>
      <c r="AC780" s="91" t="str">
        <f t="shared" si="420"/>
        <v xml:space="preserve">820294Red Wine </v>
      </c>
      <c r="AD780" s="91">
        <f t="shared" si="421"/>
        <v>820294</v>
      </c>
      <c r="AE780" s="71" t="str">
        <f>INDEX(ATS!$B:$V,MATCH('2) Order Form'!$V780,ATS!$U:$U,0),7)</f>
        <v>Active</v>
      </c>
    </row>
    <row r="781" spans="1:31" ht="16.5" customHeight="1">
      <c r="A781" s="5">
        <v>5</v>
      </c>
      <c r="B781" s="5" t="s">
        <v>81</v>
      </c>
      <c r="C781" s="5">
        <f>INDEX(ATS!$B:$V,MATCH('2) Order Form'!$V781,ATS!$U:$U,0),1)</f>
        <v>820294</v>
      </c>
      <c r="D781" s="5" t="str">
        <f>INDEX(ATS!$B:$V,MATCH('2) Order Form'!$V781,ATS!$U:$U,0),2)</f>
        <v>Berm Cap WEB</v>
      </c>
      <c r="E781" s="16" t="str">
        <f>INDEX(ATS!$B:$V,MATCH('2) Order Form'!$V781,ATS!$U:$U,0),4)</f>
        <v>77003-OS</v>
      </c>
      <c r="F781" s="16" t="str">
        <f>INDEX(ATS!$B:$V,MATCH('2) Order Form'!$V781,ATS!$U:$U,0),5)</f>
        <v>Elm Green</v>
      </c>
      <c r="G781" s="43" t="str">
        <f>INDEX(ATS!$B:$V,MATCH('2) Order Form'!$V781,ATS!$U:$U,0),6)</f>
        <v>OS</v>
      </c>
      <c r="H781" s="43">
        <f>IFERROR(VLOOKUP(C781,EAN!$K:$O,5,FALSE),0)</f>
        <v>1</v>
      </c>
      <c r="I781" s="59">
        <v>0</v>
      </c>
      <c r="J781" s="60">
        <f>IFERROR(VLOOKUP(V781,ATS!$U:$V,2,FALSE),0)</f>
        <v>67</v>
      </c>
      <c r="K781" s="29" t="str">
        <f t="shared" si="449"/>
        <v>50+</v>
      </c>
      <c r="L781" s="29">
        <f>IFERROR(VLOOKUP(V781,ATS!$U:$W,3,FALSE),0)</f>
        <v>67</v>
      </c>
      <c r="M781" s="29" t="str">
        <f t="shared" si="450"/>
        <v>50+</v>
      </c>
      <c r="N781" s="61">
        <v>0</v>
      </c>
      <c r="O781" s="62">
        <f t="shared" si="451"/>
        <v>0</v>
      </c>
      <c r="P781" s="63">
        <f>VLOOKUP($C781,Prices!$A$3:$R$1996,MATCH('2) Order Form'!P$8,Prices!$A$2:$R$2,0),FALSE)</f>
        <v>20</v>
      </c>
      <c r="Q781" s="64">
        <f>VLOOKUP($C781,Prices!$A$3:$R$1996,MATCH('2) Order Form'!Q$8,Prices!$A$2:$R$2,0),FALSE)</f>
        <v>40</v>
      </c>
      <c r="R781" s="65">
        <f t="shared" si="452"/>
        <v>0</v>
      </c>
      <c r="S781" s="66">
        <f t="shared" si="453"/>
        <v>0</v>
      </c>
      <c r="T781" s="64">
        <f t="shared" si="454"/>
        <v>0</v>
      </c>
      <c r="U781" s="97"/>
      <c r="V781" s="28">
        <v>7048652841148</v>
      </c>
      <c r="W781" s="25"/>
      <c r="X781" s="94">
        <f t="shared" si="415"/>
        <v>0</v>
      </c>
      <c r="Y781" s="70">
        <f t="shared" ca="1" si="416"/>
        <v>0</v>
      </c>
      <c r="Z781" s="70">
        <f t="shared" ca="1" si="417"/>
        <v>171</v>
      </c>
      <c r="AA781" s="70">
        <f t="shared" ca="1" si="418"/>
        <v>0</v>
      </c>
      <c r="AB781" s="70">
        <f t="shared" ca="1" si="419"/>
        <v>1</v>
      </c>
      <c r="AC781" s="91" t="str">
        <f t="shared" si="420"/>
        <v>820294Elm Green</v>
      </c>
      <c r="AD781" s="91">
        <f t="shared" si="421"/>
        <v>820294</v>
      </c>
      <c r="AE781" s="71" t="str">
        <f>INDEX(ATS!$B:$V,MATCH('2) Order Form'!$V781,ATS!$U:$U,0),7)</f>
        <v>Active</v>
      </c>
    </row>
    <row r="782" spans="1:31" ht="16.5" customHeight="1">
      <c r="A782" s="5">
        <v>5</v>
      </c>
      <c r="B782" s="5" t="s">
        <v>81</v>
      </c>
      <c r="C782" s="5">
        <f>INDEX(ATS!$B:$V,MATCH('2) Order Form'!$V782,ATS!$U:$U,0),1)</f>
        <v>820415</v>
      </c>
      <c r="D782" s="5" t="str">
        <f>INDEX(ATS!$B:$V,MATCH('2) Order Form'!$V782,ATS!$U:$U,0),2)</f>
        <v>Sweet Casual Socks</v>
      </c>
      <c r="E782" s="16" t="str">
        <f>INDEX(ATS!$B:$V,MATCH('2) Order Form'!$V782,ATS!$U:$U,0),4)</f>
        <v>10001-3537</v>
      </c>
      <c r="F782" s="16" t="str">
        <f>INDEX(ATS!$B:$V,MATCH('2) Order Form'!$V782,ATS!$U:$U,0),5)</f>
        <v>Bright White</v>
      </c>
      <c r="G782" s="43">
        <f>INDEX(ATS!$B:$V,MATCH('2) Order Form'!$V782,ATS!$U:$U,0),6)</f>
        <v>3537</v>
      </c>
      <c r="H782" s="43">
        <f>IFERROR(VLOOKUP(C782,EAN!$K:$O,5,FALSE),0)</f>
        <v>1</v>
      </c>
      <c r="I782" s="59">
        <v>0</v>
      </c>
      <c r="J782" s="60">
        <f>IFERROR(VLOOKUP(V782,ATS!$U:$V,2,FALSE),0)</f>
        <v>0</v>
      </c>
      <c r="K782" s="29" t="str">
        <f t="shared" ref="K782:K789" si="455">IF(J782=99999,"OPEN",IF(J782&gt;50,"50+",IF(J782&lt;=0,"0",J782)))</f>
        <v>0</v>
      </c>
      <c r="L782" s="29">
        <f>IFERROR(VLOOKUP(V782,ATS!$U:$W,3,FALSE),0)</f>
        <v>0</v>
      </c>
      <c r="M782" s="29" t="str">
        <f t="shared" ref="M782:M789" si="456">IF(L782=99999,"OPEN",IF(L782&gt;50,"50+",IF(L782&lt;=0,"0",L782)))</f>
        <v>0</v>
      </c>
      <c r="N782" s="61">
        <v>0</v>
      </c>
      <c r="O782" s="62">
        <f t="shared" ref="O782:O785" si="457">IF(N782&lt;&gt;0,N782,$P$5)</f>
        <v>0</v>
      </c>
      <c r="P782" s="63">
        <f>VLOOKUP($C782,Prices!$A$3:$R$1996,MATCH('2) Order Form'!P$8,Prices!$A$2:$R$2,0),FALSE)</f>
        <v>6.5</v>
      </c>
      <c r="Q782" s="64">
        <f>VLOOKUP($C782,Prices!$A$3:$R$1996,MATCH('2) Order Form'!Q$8,Prices!$A$2:$R$2,0),FALSE)</f>
        <v>13</v>
      </c>
      <c r="R782" s="65">
        <f t="shared" ref="R782:R789" si="458">I782*P782</f>
        <v>0</v>
      </c>
      <c r="S782" s="66">
        <f t="shared" ref="S782:S789" si="459">R782*O782</f>
        <v>0</v>
      </c>
      <c r="T782" s="64">
        <f t="shared" ref="T782:T789" si="460">R782-S782</f>
        <v>0</v>
      </c>
      <c r="U782" s="97"/>
      <c r="V782" s="28">
        <v>7048652902603</v>
      </c>
      <c r="W782" s="25"/>
      <c r="X782" s="94">
        <f t="shared" si="415"/>
        <v>0</v>
      </c>
      <c r="Y782" s="70">
        <f t="shared" ca="1" si="416"/>
        <v>0</v>
      </c>
      <c r="Z782" s="70">
        <f t="shared" ca="1" si="417"/>
        <v>172</v>
      </c>
      <c r="AA782" s="70">
        <f t="shared" ca="1" si="418"/>
        <v>1</v>
      </c>
      <c r="AB782" s="70">
        <f t="shared" ca="1" si="419"/>
        <v>1</v>
      </c>
      <c r="AC782" s="91" t="str">
        <f t="shared" si="420"/>
        <v>820415Bright White</v>
      </c>
      <c r="AD782" s="91">
        <f t="shared" si="421"/>
        <v>820415</v>
      </c>
      <c r="AE782" s="71" t="str">
        <f>INDEX(ATS!$B:$V,MATCH('2) Order Form'!$V782,ATS!$U:$U,0),7)</f>
        <v>Active</v>
      </c>
    </row>
    <row r="783" spans="1:31" ht="16.5" customHeight="1">
      <c r="A783" s="5">
        <v>5</v>
      </c>
      <c r="B783" s="5" t="s">
        <v>81</v>
      </c>
      <c r="C783" s="5">
        <f>INDEX(ATS!$B:$V,MATCH('2) Order Form'!$V783,ATS!$U:$U,0),1)</f>
        <v>820415</v>
      </c>
      <c r="D783" s="5" t="str">
        <f>INDEX(ATS!$B:$V,MATCH('2) Order Form'!$V783,ATS!$U:$U,0),2)</f>
        <v>Sweet Casual Socks</v>
      </c>
      <c r="E783" s="16" t="str">
        <f>INDEX(ATS!$B:$V,MATCH('2) Order Form'!$V783,ATS!$U:$U,0),4)</f>
        <v>10001-3840</v>
      </c>
      <c r="F783" s="16" t="str">
        <f>INDEX(ATS!$B:$V,MATCH('2) Order Form'!$V783,ATS!$U:$U,0),5)</f>
        <v>Bright White</v>
      </c>
      <c r="G783" s="43">
        <f>INDEX(ATS!$B:$V,MATCH('2) Order Form'!$V783,ATS!$U:$U,0),6)</f>
        <v>3840</v>
      </c>
      <c r="H783" s="43">
        <f>IFERROR(VLOOKUP(C783,EAN!$K:$O,5,FALSE),0)</f>
        <v>1</v>
      </c>
      <c r="I783" s="59">
        <v>0</v>
      </c>
      <c r="J783" s="60">
        <f>IFERROR(VLOOKUP(V783,ATS!$U:$V,2,FALSE),0)</f>
        <v>55</v>
      </c>
      <c r="K783" s="29" t="str">
        <f t="shared" si="455"/>
        <v>50+</v>
      </c>
      <c r="L783" s="29">
        <f>IFERROR(VLOOKUP(V783,ATS!$U:$W,3,FALSE),0)</f>
        <v>55</v>
      </c>
      <c r="M783" s="29" t="str">
        <f t="shared" si="456"/>
        <v>50+</v>
      </c>
      <c r="N783" s="61">
        <v>0</v>
      </c>
      <c r="O783" s="62">
        <f t="shared" si="457"/>
        <v>0</v>
      </c>
      <c r="P783" s="63">
        <f>VLOOKUP($C783,Prices!$A$3:$R$1996,MATCH('2) Order Form'!P$8,Prices!$A$2:$R$2,0),FALSE)</f>
        <v>6.5</v>
      </c>
      <c r="Q783" s="64">
        <f>VLOOKUP($C783,Prices!$A$3:$R$1996,MATCH('2) Order Form'!Q$8,Prices!$A$2:$R$2,0),FALSE)</f>
        <v>13</v>
      </c>
      <c r="R783" s="65">
        <f t="shared" si="458"/>
        <v>0</v>
      </c>
      <c r="S783" s="66">
        <f t="shared" si="459"/>
        <v>0</v>
      </c>
      <c r="T783" s="64">
        <f t="shared" si="460"/>
        <v>0</v>
      </c>
      <c r="U783" s="97"/>
      <c r="V783" s="28">
        <v>7048652902610</v>
      </c>
      <c r="W783" s="25"/>
      <c r="X783" s="94">
        <f t="shared" si="415"/>
        <v>0</v>
      </c>
      <c r="Y783" s="70">
        <f t="shared" ca="1" si="416"/>
        <v>0</v>
      </c>
      <c r="Z783" s="70">
        <f t="shared" ca="1" si="417"/>
        <v>172</v>
      </c>
      <c r="AA783" s="70">
        <f t="shared" ca="1" si="418"/>
        <v>0</v>
      </c>
      <c r="AB783" s="70">
        <f t="shared" ca="1" si="419"/>
        <v>0</v>
      </c>
      <c r="AC783" s="91" t="str">
        <f t="shared" si="420"/>
        <v>820415Bright White</v>
      </c>
      <c r="AD783" s="91">
        <f t="shared" si="421"/>
        <v>820415</v>
      </c>
      <c r="AE783" s="71" t="str">
        <f>INDEX(ATS!$B:$V,MATCH('2) Order Form'!$V783,ATS!$U:$U,0),7)</f>
        <v>Active</v>
      </c>
    </row>
    <row r="784" spans="1:31" ht="16.5" customHeight="1">
      <c r="A784" s="5">
        <v>5</v>
      </c>
      <c r="B784" s="5" t="s">
        <v>81</v>
      </c>
      <c r="C784" s="5">
        <f>INDEX(ATS!$B:$V,MATCH('2) Order Form'!$V784,ATS!$U:$U,0),1)</f>
        <v>820415</v>
      </c>
      <c r="D784" s="5" t="str">
        <f>INDEX(ATS!$B:$V,MATCH('2) Order Form'!$V784,ATS!$U:$U,0),2)</f>
        <v>Sweet Casual Socks</v>
      </c>
      <c r="E784" s="16" t="str">
        <f>INDEX(ATS!$B:$V,MATCH('2) Order Form'!$V784,ATS!$U:$U,0),4)</f>
        <v>10001-4143</v>
      </c>
      <c r="F784" s="16" t="str">
        <f>INDEX(ATS!$B:$V,MATCH('2) Order Form'!$V784,ATS!$U:$U,0),5)</f>
        <v>Bright White</v>
      </c>
      <c r="G784" s="43">
        <f>INDEX(ATS!$B:$V,MATCH('2) Order Form'!$V784,ATS!$U:$U,0),6)</f>
        <v>4143</v>
      </c>
      <c r="H784" s="43">
        <f>IFERROR(VLOOKUP(C784,EAN!$K:$O,5,FALSE),0)</f>
        <v>1</v>
      </c>
      <c r="I784" s="59">
        <v>0</v>
      </c>
      <c r="J784" s="60">
        <f>IFERROR(VLOOKUP(V784,ATS!$U:$V,2,FALSE),0)</f>
        <v>0</v>
      </c>
      <c r="K784" s="29" t="str">
        <f t="shared" si="455"/>
        <v>0</v>
      </c>
      <c r="L784" s="29">
        <f>IFERROR(VLOOKUP(V784,ATS!$U:$W,3,FALSE),0)</f>
        <v>0</v>
      </c>
      <c r="M784" s="29" t="str">
        <f t="shared" si="456"/>
        <v>0</v>
      </c>
      <c r="N784" s="61">
        <v>0</v>
      </c>
      <c r="O784" s="62">
        <f t="shared" si="457"/>
        <v>0</v>
      </c>
      <c r="P784" s="63">
        <f>VLOOKUP($C784,Prices!$A$3:$R$1996,MATCH('2) Order Form'!P$8,Prices!$A$2:$R$2,0),FALSE)</f>
        <v>6.5</v>
      </c>
      <c r="Q784" s="64">
        <f>VLOOKUP($C784,Prices!$A$3:$R$1996,MATCH('2) Order Form'!Q$8,Prices!$A$2:$R$2,0),FALSE)</f>
        <v>13</v>
      </c>
      <c r="R784" s="65">
        <f t="shared" si="458"/>
        <v>0</v>
      </c>
      <c r="S784" s="66">
        <f t="shared" si="459"/>
        <v>0</v>
      </c>
      <c r="T784" s="64">
        <f t="shared" si="460"/>
        <v>0</v>
      </c>
      <c r="U784" s="97"/>
      <c r="V784" s="28">
        <v>7048652902627</v>
      </c>
      <c r="W784" s="25"/>
      <c r="X784" s="94">
        <f t="shared" si="415"/>
        <v>0</v>
      </c>
      <c r="Y784" s="70">
        <f t="shared" ca="1" si="416"/>
        <v>0</v>
      </c>
      <c r="Z784" s="70">
        <f t="shared" ca="1" si="417"/>
        <v>172</v>
      </c>
      <c r="AA784" s="70">
        <f t="shared" ca="1" si="418"/>
        <v>0</v>
      </c>
      <c r="AB784" s="70">
        <f t="shared" ca="1" si="419"/>
        <v>0</v>
      </c>
      <c r="AC784" s="91" t="str">
        <f t="shared" si="420"/>
        <v>820415Bright White</v>
      </c>
      <c r="AD784" s="91">
        <f t="shared" si="421"/>
        <v>820415</v>
      </c>
      <c r="AE784" s="71" t="str">
        <f>INDEX(ATS!$B:$V,MATCH('2) Order Form'!$V784,ATS!$U:$U,0),7)</f>
        <v>Active</v>
      </c>
    </row>
    <row r="785" spans="1:31" ht="16.5" customHeight="1">
      <c r="A785" s="5">
        <v>5</v>
      </c>
      <c r="B785" s="5" t="s">
        <v>81</v>
      </c>
      <c r="C785" s="5">
        <f>INDEX(ATS!$B:$V,MATCH('2) Order Form'!$V785,ATS!$U:$U,0),1)</f>
        <v>820415</v>
      </c>
      <c r="D785" s="5" t="str">
        <f>INDEX(ATS!$B:$V,MATCH('2) Order Form'!$V785,ATS!$U:$U,0),2)</f>
        <v>Sweet Casual Socks</v>
      </c>
      <c r="E785" s="16" t="str">
        <f>INDEX(ATS!$B:$V,MATCH('2) Order Form'!$V785,ATS!$U:$U,0),4)</f>
        <v>10001-4446</v>
      </c>
      <c r="F785" s="16" t="str">
        <f>INDEX(ATS!$B:$V,MATCH('2) Order Form'!$V785,ATS!$U:$U,0),5)</f>
        <v>Bright White</v>
      </c>
      <c r="G785" s="43">
        <f>INDEX(ATS!$B:$V,MATCH('2) Order Form'!$V785,ATS!$U:$U,0),6)</f>
        <v>4446</v>
      </c>
      <c r="H785" s="43">
        <f>IFERROR(VLOOKUP(C785,EAN!$K:$O,5,FALSE),0)</f>
        <v>1</v>
      </c>
      <c r="I785" s="59">
        <v>0</v>
      </c>
      <c r="J785" s="60">
        <f>IFERROR(VLOOKUP(V785,ATS!$U:$V,2,FALSE),0)</f>
        <v>28</v>
      </c>
      <c r="K785" s="29">
        <f t="shared" si="455"/>
        <v>28</v>
      </c>
      <c r="L785" s="29">
        <f>IFERROR(VLOOKUP(V785,ATS!$U:$W,3,FALSE),0)</f>
        <v>28</v>
      </c>
      <c r="M785" s="29">
        <f t="shared" si="456"/>
        <v>28</v>
      </c>
      <c r="N785" s="61">
        <v>0</v>
      </c>
      <c r="O785" s="62">
        <f t="shared" si="457"/>
        <v>0</v>
      </c>
      <c r="P785" s="63">
        <f>VLOOKUP($C785,Prices!$A$3:$R$1996,MATCH('2) Order Form'!P$8,Prices!$A$2:$R$2,0),FALSE)</f>
        <v>6.5</v>
      </c>
      <c r="Q785" s="64">
        <f>VLOOKUP($C785,Prices!$A$3:$R$1996,MATCH('2) Order Form'!Q$8,Prices!$A$2:$R$2,0),FALSE)</f>
        <v>13</v>
      </c>
      <c r="R785" s="65">
        <f t="shared" si="458"/>
        <v>0</v>
      </c>
      <c r="S785" s="66">
        <f t="shared" si="459"/>
        <v>0</v>
      </c>
      <c r="T785" s="64">
        <f t="shared" si="460"/>
        <v>0</v>
      </c>
      <c r="U785" s="97"/>
      <c r="V785" s="28">
        <v>7048652902634</v>
      </c>
      <c r="W785" s="25"/>
      <c r="X785" s="94">
        <f t="shared" si="415"/>
        <v>0</v>
      </c>
      <c r="Y785" s="70">
        <f t="shared" ca="1" si="416"/>
        <v>0</v>
      </c>
      <c r="Z785" s="70">
        <f t="shared" ca="1" si="417"/>
        <v>172</v>
      </c>
      <c r="AA785" s="70">
        <f t="shared" ca="1" si="418"/>
        <v>0</v>
      </c>
      <c r="AB785" s="70">
        <f t="shared" ca="1" si="419"/>
        <v>0</v>
      </c>
      <c r="AC785" s="91" t="str">
        <f t="shared" si="420"/>
        <v>820415Bright White</v>
      </c>
      <c r="AD785" s="91">
        <f t="shared" si="421"/>
        <v>820415</v>
      </c>
      <c r="AE785" s="71" t="str">
        <f>INDEX(ATS!$B:$V,MATCH('2) Order Form'!$V785,ATS!$U:$U,0),7)</f>
        <v>Active</v>
      </c>
    </row>
    <row r="786" spans="1:31" ht="16.5" customHeight="1">
      <c r="A786" s="5">
        <v>5</v>
      </c>
      <c r="B786" s="5" t="s">
        <v>81</v>
      </c>
      <c r="C786" s="5">
        <f>INDEX(ATS!$B:$V,MATCH('2) Order Form'!$V786,ATS!$U:$U,0),1)</f>
        <v>820415</v>
      </c>
      <c r="D786" s="5" t="str">
        <f>INDEX(ATS!$B:$V,MATCH('2) Order Form'!$V786,ATS!$U:$U,0),2)</f>
        <v>Sweet Casual Socks</v>
      </c>
      <c r="E786" s="16" t="str">
        <f>INDEX(ATS!$B:$V,MATCH('2) Order Form'!$V786,ATS!$U:$U,0),4)</f>
        <v>99901-3537</v>
      </c>
      <c r="F786" s="16" t="str">
        <f>INDEX(ATS!$B:$V,MATCH('2) Order Form'!$V786,ATS!$U:$U,0),5)</f>
        <v xml:space="preserve">Black </v>
      </c>
      <c r="G786" s="43">
        <f>INDEX(ATS!$B:$V,MATCH('2) Order Form'!$V786,ATS!$U:$U,0),6)</f>
        <v>3537</v>
      </c>
      <c r="H786" s="43">
        <f>IFERROR(VLOOKUP(C786,EAN!$K:$O,5,FALSE),0)</f>
        <v>1</v>
      </c>
      <c r="I786" s="59">
        <v>0</v>
      </c>
      <c r="J786" s="60">
        <f>IFERROR(VLOOKUP(V786,ATS!$U:$V,2,FALSE),0)</f>
        <v>443</v>
      </c>
      <c r="K786" s="29" t="str">
        <f t="shared" si="455"/>
        <v>50+</v>
      </c>
      <c r="L786" s="29">
        <f>IFERROR(VLOOKUP(V786,ATS!$U:$W,3,FALSE),0)</f>
        <v>443</v>
      </c>
      <c r="M786" s="29" t="str">
        <f t="shared" si="456"/>
        <v>50+</v>
      </c>
      <c r="N786" s="61">
        <v>0</v>
      </c>
      <c r="O786" s="62">
        <f t="shared" ref="O786:O788" si="461">IF(N786&lt;&gt;0,N786,$P$5)</f>
        <v>0</v>
      </c>
      <c r="P786" s="63">
        <f>VLOOKUP($C786,Prices!$A$3:$R$1996,MATCH('2) Order Form'!P$8,Prices!$A$2:$R$2,0),FALSE)</f>
        <v>6.5</v>
      </c>
      <c r="Q786" s="64">
        <f>VLOOKUP($C786,Prices!$A$3:$R$1996,MATCH('2) Order Form'!Q$8,Prices!$A$2:$R$2,0),FALSE)</f>
        <v>13</v>
      </c>
      <c r="R786" s="65">
        <f t="shared" si="458"/>
        <v>0</v>
      </c>
      <c r="S786" s="66">
        <f t="shared" si="459"/>
        <v>0</v>
      </c>
      <c r="T786" s="64">
        <f t="shared" si="460"/>
        <v>0</v>
      </c>
      <c r="U786" s="97"/>
      <c r="V786" s="28">
        <v>7048652902689</v>
      </c>
      <c r="W786" s="117"/>
      <c r="X786" s="94">
        <f t="shared" si="415"/>
        <v>0</v>
      </c>
      <c r="Y786" s="70">
        <f t="shared" ca="1" si="416"/>
        <v>0</v>
      </c>
      <c r="Z786" s="70">
        <f t="shared" ca="1" si="417"/>
        <v>172</v>
      </c>
      <c r="AA786" s="70">
        <f t="shared" ca="1" si="418"/>
        <v>0</v>
      </c>
      <c r="AB786" s="70">
        <f t="shared" ca="1" si="419"/>
        <v>1</v>
      </c>
      <c r="AC786" s="91" t="str">
        <f t="shared" si="420"/>
        <v xml:space="preserve">820415Black </v>
      </c>
      <c r="AD786" s="91">
        <f t="shared" si="421"/>
        <v>820415</v>
      </c>
      <c r="AE786" s="71" t="str">
        <f>INDEX(ATS!$B:$V,MATCH('2) Order Form'!$V786,ATS!$U:$U,0),7)</f>
        <v>Active</v>
      </c>
    </row>
    <row r="787" spans="1:31" ht="16.5" customHeight="1">
      <c r="A787" s="5">
        <v>5</v>
      </c>
      <c r="B787" s="5" t="s">
        <v>81</v>
      </c>
      <c r="C787" s="5">
        <f>INDEX(ATS!$B:$V,MATCH('2) Order Form'!$V787,ATS!$U:$U,0),1)</f>
        <v>820415</v>
      </c>
      <c r="D787" s="5" t="str">
        <f>INDEX(ATS!$B:$V,MATCH('2) Order Form'!$V787,ATS!$U:$U,0),2)</f>
        <v>Sweet Casual Socks</v>
      </c>
      <c r="E787" s="16" t="str">
        <f>INDEX(ATS!$B:$V,MATCH('2) Order Form'!$V787,ATS!$U:$U,0),4)</f>
        <v>99901-3840</v>
      </c>
      <c r="F787" s="16" t="str">
        <f>INDEX(ATS!$B:$V,MATCH('2) Order Form'!$V787,ATS!$U:$U,0),5)</f>
        <v xml:space="preserve">Black </v>
      </c>
      <c r="G787" s="43">
        <f>INDEX(ATS!$B:$V,MATCH('2) Order Form'!$V787,ATS!$U:$U,0),6)</f>
        <v>3840</v>
      </c>
      <c r="H787" s="43">
        <f>IFERROR(VLOOKUP(C787,EAN!$K:$O,5,FALSE),0)</f>
        <v>1</v>
      </c>
      <c r="I787" s="59">
        <v>0</v>
      </c>
      <c r="J787" s="60">
        <f>IFERROR(VLOOKUP(V787,ATS!$U:$V,2,FALSE),0)</f>
        <v>257</v>
      </c>
      <c r="K787" s="29" t="str">
        <f t="shared" si="455"/>
        <v>50+</v>
      </c>
      <c r="L787" s="29">
        <f>IFERROR(VLOOKUP(V787,ATS!$U:$W,3,FALSE),0)</f>
        <v>257</v>
      </c>
      <c r="M787" s="29" t="str">
        <f t="shared" si="456"/>
        <v>50+</v>
      </c>
      <c r="N787" s="61">
        <v>0</v>
      </c>
      <c r="O787" s="62">
        <f t="shared" si="461"/>
        <v>0</v>
      </c>
      <c r="P787" s="63">
        <f>VLOOKUP($C787,Prices!$A$3:$R$1996,MATCH('2) Order Form'!P$8,Prices!$A$2:$R$2,0),FALSE)</f>
        <v>6.5</v>
      </c>
      <c r="Q787" s="64">
        <f>VLOOKUP($C787,Prices!$A$3:$R$1996,MATCH('2) Order Form'!Q$8,Prices!$A$2:$R$2,0),FALSE)</f>
        <v>13</v>
      </c>
      <c r="R787" s="65">
        <f t="shared" si="458"/>
        <v>0</v>
      </c>
      <c r="S787" s="66">
        <f t="shared" si="459"/>
        <v>0</v>
      </c>
      <c r="T787" s="64">
        <f t="shared" si="460"/>
        <v>0</v>
      </c>
      <c r="U787" s="97"/>
      <c r="V787" s="28">
        <v>7048652902696</v>
      </c>
      <c r="W787" s="117"/>
      <c r="X787" s="94">
        <f t="shared" ref="X787:X789" si="462">I787*Q787</f>
        <v>0</v>
      </c>
      <c r="Y787" s="70">
        <f t="shared" ref="Y787:Y789" ca="1" si="463">IF(A787=OFFSET(A787,-1,0),0,1)</f>
        <v>0</v>
      </c>
      <c r="Z787" s="70">
        <f t="shared" ref="Z787:Z789" ca="1" si="464">IF(C787=OFFSET(C787,-1,0),OFFSET(Z787,-1,0),OFFSET(Z787,-1,0)+1)</f>
        <v>172</v>
      </c>
      <c r="AA787" s="70">
        <f t="shared" ref="AA787:AA789" ca="1" si="465">IF(C787=OFFSET(C787,-1,0),0,1)</f>
        <v>0</v>
      </c>
      <c r="AB787" s="70">
        <f t="shared" ref="AB787:AB789" ca="1" si="466">IF(F787=OFFSET(F787,-1,0),0,1)</f>
        <v>0</v>
      </c>
      <c r="AC787" s="91" t="str">
        <f t="shared" ref="AC787:AC789" si="467">CONCATENATE(C787,F787)</f>
        <v xml:space="preserve">820415Black </v>
      </c>
      <c r="AD787" s="91">
        <f t="shared" ref="AD787:AD789" si="468">IFERROR(IF(B787="EYEWEAR",CONCATENATE(C787,"-",G787),C787),C787)</f>
        <v>820415</v>
      </c>
      <c r="AE787" s="71" t="str">
        <f>INDEX(ATS!$B:$V,MATCH('2) Order Form'!$V787,ATS!$U:$U,0),7)</f>
        <v>Active</v>
      </c>
    </row>
    <row r="788" spans="1:31" ht="16.5" customHeight="1">
      <c r="A788" s="5">
        <v>5</v>
      </c>
      <c r="B788" s="5" t="s">
        <v>81</v>
      </c>
      <c r="C788" s="5">
        <f>INDEX(ATS!$B:$V,MATCH('2) Order Form'!$V788,ATS!$U:$U,0),1)</f>
        <v>820415</v>
      </c>
      <c r="D788" s="5" t="str">
        <f>INDEX(ATS!$B:$V,MATCH('2) Order Form'!$V788,ATS!$U:$U,0),2)</f>
        <v>Sweet Casual Socks</v>
      </c>
      <c r="E788" s="16" t="str">
        <f>INDEX(ATS!$B:$V,MATCH('2) Order Form'!$V788,ATS!$U:$U,0),4)</f>
        <v>99901-4143</v>
      </c>
      <c r="F788" s="16" t="str">
        <f>INDEX(ATS!$B:$V,MATCH('2) Order Form'!$V788,ATS!$U:$U,0),5)</f>
        <v xml:space="preserve">Black </v>
      </c>
      <c r="G788" s="43">
        <f>INDEX(ATS!$B:$V,MATCH('2) Order Form'!$V788,ATS!$U:$U,0),6)</f>
        <v>4143</v>
      </c>
      <c r="H788" s="43">
        <f>IFERROR(VLOOKUP(C788,EAN!$K:$O,5,FALSE),0)</f>
        <v>1</v>
      </c>
      <c r="I788" s="59">
        <v>0</v>
      </c>
      <c r="J788" s="60">
        <f>IFERROR(VLOOKUP(V788,ATS!$U:$V,2,FALSE),0)</f>
        <v>21</v>
      </c>
      <c r="K788" s="29">
        <f t="shared" si="455"/>
        <v>21</v>
      </c>
      <c r="L788" s="29">
        <f>IFERROR(VLOOKUP(V788,ATS!$U:$W,3,FALSE),0)</f>
        <v>21</v>
      </c>
      <c r="M788" s="29">
        <f t="shared" si="456"/>
        <v>21</v>
      </c>
      <c r="N788" s="61">
        <v>0</v>
      </c>
      <c r="O788" s="62">
        <f t="shared" si="461"/>
        <v>0</v>
      </c>
      <c r="P788" s="63">
        <f>VLOOKUP($C788,Prices!$A$3:$R$1996,MATCH('2) Order Form'!P$8,Prices!$A$2:$R$2,0),FALSE)</f>
        <v>6.5</v>
      </c>
      <c r="Q788" s="64">
        <f>VLOOKUP($C788,Prices!$A$3:$R$1996,MATCH('2) Order Form'!Q$8,Prices!$A$2:$R$2,0),FALSE)</f>
        <v>13</v>
      </c>
      <c r="R788" s="65">
        <f t="shared" si="458"/>
        <v>0</v>
      </c>
      <c r="S788" s="66">
        <f t="shared" si="459"/>
        <v>0</v>
      </c>
      <c r="T788" s="64">
        <f t="shared" si="460"/>
        <v>0</v>
      </c>
      <c r="U788" s="97"/>
      <c r="V788" s="28">
        <v>7048652902702</v>
      </c>
      <c r="W788" s="25"/>
      <c r="X788" s="94">
        <f t="shared" si="462"/>
        <v>0</v>
      </c>
      <c r="Y788" s="70">
        <f t="shared" ca="1" si="463"/>
        <v>0</v>
      </c>
      <c r="Z788" s="70">
        <f t="shared" ca="1" si="464"/>
        <v>172</v>
      </c>
      <c r="AA788" s="70">
        <f t="shared" ca="1" si="465"/>
        <v>0</v>
      </c>
      <c r="AB788" s="70">
        <f t="shared" ca="1" si="466"/>
        <v>0</v>
      </c>
      <c r="AC788" s="91" t="str">
        <f t="shared" si="467"/>
        <v xml:space="preserve">820415Black </v>
      </c>
      <c r="AD788" s="91">
        <f t="shared" si="468"/>
        <v>820415</v>
      </c>
      <c r="AE788" s="71" t="str">
        <f>INDEX(ATS!$B:$V,MATCH('2) Order Form'!$V788,ATS!$U:$U,0),7)</f>
        <v>Active</v>
      </c>
    </row>
    <row r="789" spans="1:31" ht="16.5" customHeight="1">
      <c r="A789" s="5">
        <v>5</v>
      </c>
      <c r="B789" s="5" t="s">
        <v>81</v>
      </c>
      <c r="C789" s="5">
        <f>INDEX(ATS!$B:$V,MATCH('2) Order Form'!$V789,ATS!$U:$U,0),1)</f>
        <v>820415</v>
      </c>
      <c r="D789" s="5" t="str">
        <f>INDEX(ATS!$B:$V,MATCH('2) Order Form'!$V789,ATS!$U:$U,0),2)</f>
        <v>Sweet Casual Socks</v>
      </c>
      <c r="E789" s="16" t="str">
        <f>INDEX(ATS!$B:$V,MATCH('2) Order Form'!$V789,ATS!$U:$U,0),4)</f>
        <v>99901-4446</v>
      </c>
      <c r="F789" s="16" t="str">
        <f>INDEX(ATS!$B:$V,MATCH('2) Order Form'!$V789,ATS!$U:$U,0),5)</f>
        <v xml:space="preserve">Black </v>
      </c>
      <c r="G789" s="43">
        <f>INDEX(ATS!$B:$V,MATCH('2) Order Form'!$V789,ATS!$U:$U,0),6)</f>
        <v>4446</v>
      </c>
      <c r="H789" s="43">
        <f>IFERROR(VLOOKUP(C789,EAN!$K:$O,5,FALSE),0)</f>
        <v>1</v>
      </c>
      <c r="I789" s="59">
        <v>0</v>
      </c>
      <c r="J789" s="60">
        <f>IFERROR(VLOOKUP(V789,ATS!$U:$V,2,FALSE),0)</f>
        <v>107</v>
      </c>
      <c r="K789" s="29" t="str">
        <f t="shared" si="455"/>
        <v>50+</v>
      </c>
      <c r="L789" s="29">
        <f>IFERROR(VLOOKUP(V789,ATS!$U:$W,3,FALSE),0)</f>
        <v>107</v>
      </c>
      <c r="M789" s="29" t="str">
        <f t="shared" si="456"/>
        <v>50+</v>
      </c>
      <c r="N789" s="61">
        <v>0</v>
      </c>
      <c r="O789" s="62">
        <f>IF(N789&lt;&gt;0,N789,$P$5)</f>
        <v>0</v>
      </c>
      <c r="P789" s="63">
        <f>VLOOKUP($C789,Prices!$A$3:$R$1996,MATCH('2) Order Form'!P$8,Prices!$A$2:$R$2,0),FALSE)</f>
        <v>6.5</v>
      </c>
      <c r="Q789" s="64">
        <f>VLOOKUP($C789,Prices!$A$3:$R$1996,MATCH('2) Order Form'!Q$8,Prices!$A$2:$R$2,0),FALSE)</f>
        <v>13</v>
      </c>
      <c r="R789" s="65">
        <f t="shared" si="458"/>
        <v>0</v>
      </c>
      <c r="S789" s="66">
        <f t="shared" si="459"/>
        <v>0</v>
      </c>
      <c r="T789" s="64">
        <f t="shared" si="460"/>
        <v>0</v>
      </c>
      <c r="U789" s="97"/>
      <c r="V789" s="28">
        <v>7048652902719</v>
      </c>
      <c r="W789" s="25"/>
      <c r="X789" s="94">
        <f t="shared" si="462"/>
        <v>0</v>
      </c>
      <c r="Y789" s="70">
        <f t="shared" ca="1" si="463"/>
        <v>0</v>
      </c>
      <c r="Z789" s="70">
        <f t="shared" ca="1" si="464"/>
        <v>172</v>
      </c>
      <c r="AA789" s="70">
        <f t="shared" ca="1" si="465"/>
        <v>0</v>
      </c>
      <c r="AB789" s="70">
        <f t="shared" ca="1" si="466"/>
        <v>0</v>
      </c>
      <c r="AC789" s="91" t="str">
        <f t="shared" si="467"/>
        <v xml:space="preserve">820415Black </v>
      </c>
      <c r="AD789" s="91">
        <f t="shared" si="468"/>
        <v>820415</v>
      </c>
      <c r="AE789" s="71" t="str">
        <f>INDEX(ATS!$B:$V,MATCH('2) Order Form'!$V789,ATS!$U:$U,0),7)</f>
        <v>Active</v>
      </c>
    </row>
  </sheetData>
  <sheetProtection algorithmName="SHA-512" hashValue="5FpkO4vEPio3nGHaVQIiB7EYf9l2CD4dNlFxCEez/WQBjGq8wjPs/oJeDjkao/3lDyOvUy5Kj9YwPt0y63FXxQ==" saltValue="nvOb3XkzB+uhYzmG9kL8bA==" spinCount="100000" sheet="1" objects="1" scenarios="1" autoFilter="0"/>
  <autoFilter ref="B8:V8" xr:uid="{00000000-0001-0000-0100-000000000000}"/>
  <sortState xmlns:xlrd2="http://schemas.microsoft.com/office/spreadsheetml/2017/richdata2" ref="A647:AE761">
    <sortCondition ref="A647:A761"/>
    <sortCondition ref="C647:C761"/>
    <sortCondition ref="F647:F761"/>
    <sortCondition ref="G647:G761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C2:G2">
    <cfRule type="expression" dxfId="21" priority="1832">
      <formula>ISODD($AA2)</formula>
    </cfRule>
    <cfRule type="expression" dxfId="20" priority="1833">
      <formula>ISODD($AB2)</formula>
    </cfRule>
  </conditionalFormatting>
  <conditionalFormatting sqref="C2:G2">
    <cfRule type="expression" dxfId="19" priority="1834">
      <formula>ISODD(#REF!)</formula>
    </cfRule>
  </conditionalFormatting>
  <conditionalFormatting sqref="C2:G2">
    <cfRule type="expression" dxfId="18" priority="1831">
      <formula>ISODD($Y2)</formula>
    </cfRule>
  </conditionalFormatting>
  <conditionalFormatting sqref="V9:V789 B9:T789">
    <cfRule type="expression" dxfId="17" priority="58">
      <formula>ISODD($Y9)</formula>
    </cfRule>
    <cfRule type="expression" dxfId="16" priority="1533">
      <formula>ISODD($AA9)</formula>
    </cfRule>
    <cfRule type="expression" dxfId="15" priority="1534">
      <formula>ISODD($AB9)</formula>
    </cfRule>
  </conditionalFormatting>
  <conditionalFormatting sqref="J9 I9:I789">
    <cfRule type="expression" dxfId="14" priority="3348">
      <formula>MOD(I9,$H9)&lt;&gt;0</formula>
    </cfRule>
  </conditionalFormatting>
  <conditionalFormatting sqref="P9:T789 V9:V789 B9:H789 J9:M789">
    <cfRule type="expression" dxfId="13" priority="25">
      <formula>ISODD($Z9)</formula>
    </cfRule>
  </conditionalFormatting>
  <printOptions horizontalCentered="1"/>
  <pageMargins left="0.25" right="0.25" top="0.75" bottom="0.75" header="0.3" footer="0.3"/>
  <pageSetup paperSize="9" scale="60" fitToHeight="0" orientation="landscape" r:id="rId1"/>
  <ignoredErrors>
    <ignoredError sqref="L9:L314 L339:L453 L455:L462 L464:L470 L472:L479 L481:L487 L489:L497 L499:L789 L316:L329 L331:L337" formula="1"/>
    <ignoredError sqref="I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Lists!$A$3:$A$10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F2273"/>
  <sheetViews>
    <sheetView zoomScale="130" zoomScaleNormal="130" workbookViewId="0">
      <selection activeCell="B555" sqref="B555"/>
    </sheetView>
  </sheetViews>
  <sheetFormatPr defaultColWidth="8.875" defaultRowHeight="15"/>
  <cols>
    <col min="1" max="1" width="16.625" style="170" customWidth="1"/>
    <col min="2" max="2" width="8.625" style="170"/>
    <col min="3" max="3" width="10.875" style="165" customWidth="1"/>
    <col min="4" max="4" width="8.875" style="165"/>
    <col min="5" max="5" width="18" style="165" bestFit="1" customWidth="1"/>
    <col min="6" max="16384" width="8.875" style="165"/>
  </cols>
  <sheetData>
    <row r="1" spans="1:6" ht="30">
      <c r="A1" s="33" t="s">
        <v>40</v>
      </c>
      <c r="B1" s="33" t="s">
        <v>73</v>
      </c>
      <c r="C1" s="33" t="s">
        <v>27</v>
      </c>
      <c r="F1" s="166" t="s">
        <v>642</v>
      </c>
    </row>
    <row r="2" spans="1:6">
      <c r="A2" s="167">
        <f>'2) Order Form'!V9</f>
        <v>7048652823625</v>
      </c>
      <c r="B2" s="167">
        <f>SUBTOTAL(9,'2) Order Form'!I9)</f>
        <v>0</v>
      </c>
      <c r="C2" s="168">
        <f>SUBTOTAL(9,'2) Order Form'!O9)*100</f>
        <v>0</v>
      </c>
      <c r="E2" s="165" t="s">
        <v>643</v>
      </c>
      <c r="F2" s="181">
        <f>SUM(B2:B1442)</f>
        <v>0</v>
      </c>
    </row>
    <row r="3" spans="1:6">
      <c r="A3" s="167">
        <f>'2) Order Form'!V10</f>
        <v>7048652823618</v>
      </c>
      <c r="B3" s="167">
        <f>SUBTOTAL(9,'2) Order Form'!I10)</f>
        <v>0</v>
      </c>
      <c r="C3" s="168">
        <f>SUBTOTAL(9,'2) Order Form'!O10)*100</f>
        <v>0</v>
      </c>
      <c r="E3" s="165" t="s">
        <v>644</v>
      </c>
      <c r="F3" s="165">
        <f>'2) Order Form'!S2:S2</f>
        <v>0</v>
      </c>
    </row>
    <row r="4" spans="1:6">
      <c r="A4" s="167">
        <f>'2) Order Form'!V11</f>
        <v>7048652823601</v>
      </c>
      <c r="B4" s="167">
        <f>SUBTOTAL(9,'2) Order Form'!I11)</f>
        <v>0</v>
      </c>
      <c r="C4" s="168">
        <f>SUBTOTAL(9,'2) Order Form'!O11)*100</f>
        <v>0</v>
      </c>
      <c r="E4" s="169" t="s">
        <v>645</v>
      </c>
      <c r="F4" s="169">
        <f>F2-F3</f>
        <v>0</v>
      </c>
    </row>
    <row r="5" spans="1:6">
      <c r="A5" s="167">
        <f>'2) Order Form'!V12</f>
        <v>7048652715272</v>
      </c>
      <c r="B5" s="167">
        <f>SUBTOTAL(9,'2) Order Form'!I12)</f>
        <v>0</v>
      </c>
      <c r="C5" s="168">
        <f>SUBTOTAL(9,'2) Order Form'!O12)*100</f>
        <v>0</v>
      </c>
      <c r="E5" s="171"/>
      <c r="F5" s="171"/>
    </row>
    <row r="6" spans="1:6">
      <c r="A6" s="167">
        <f>'2) Order Form'!V13</f>
        <v>7048652715265</v>
      </c>
      <c r="B6" s="167">
        <f>SUBTOTAL(9,'2) Order Form'!I13)</f>
        <v>0</v>
      </c>
      <c r="C6" s="168">
        <f>SUBTOTAL(9,'2) Order Form'!O13)*100</f>
        <v>0</v>
      </c>
    </row>
    <row r="7" spans="1:6">
      <c r="A7" s="167">
        <f>'2) Order Form'!V14</f>
        <v>7048652715258</v>
      </c>
      <c r="B7" s="167">
        <f>SUBTOTAL(9,'2) Order Form'!I14)</f>
        <v>0</v>
      </c>
      <c r="C7" s="168">
        <f>SUBTOTAL(9,'2) Order Form'!O14)*100</f>
        <v>0</v>
      </c>
    </row>
    <row r="8" spans="1:6">
      <c r="A8" s="167">
        <f>'2) Order Form'!V15</f>
        <v>7048652712639</v>
      </c>
      <c r="B8" s="167">
        <f>SUBTOTAL(9,'2) Order Form'!I15)</f>
        <v>0</v>
      </c>
      <c r="C8" s="168">
        <f>SUBTOTAL(9,'2) Order Form'!O15)*100</f>
        <v>0</v>
      </c>
    </row>
    <row r="9" spans="1:6">
      <c r="A9" s="167">
        <f>'2) Order Form'!V16</f>
        <v>7048652712622</v>
      </c>
      <c r="B9" s="167">
        <f>SUBTOTAL(9,'2) Order Form'!I16)</f>
        <v>0</v>
      </c>
      <c r="C9" s="168">
        <f>SUBTOTAL(9,'2) Order Form'!O16)*100</f>
        <v>0</v>
      </c>
    </row>
    <row r="10" spans="1:6">
      <c r="A10" s="167">
        <f>'2) Order Form'!V17</f>
        <v>7048652712615</v>
      </c>
      <c r="B10" s="167">
        <f>SUBTOTAL(9,'2) Order Form'!I17)</f>
        <v>0</v>
      </c>
      <c r="C10" s="168">
        <f>SUBTOTAL(9,'2) Order Form'!O17)*100</f>
        <v>0</v>
      </c>
    </row>
    <row r="11" spans="1:6">
      <c r="A11" s="167">
        <f>'2) Order Form'!V18</f>
        <v>7048652967862</v>
      </c>
      <c r="B11" s="167">
        <f>SUBTOTAL(9,'2) Order Form'!I18)</f>
        <v>0</v>
      </c>
      <c r="C11" s="168">
        <f>SUBTOTAL(9,'2) Order Form'!O18)*100</f>
        <v>0</v>
      </c>
    </row>
    <row r="12" spans="1:6">
      <c r="A12" s="167">
        <f>'2) Order Form'!V19</f>
        <v>7048652967855</v>
      </c>
      <c r="B12" s="167">
        <f>SUBTOTAL(9,'2) Order Form'!I19)</f>
        <v>0</v>
      </c>
      <c r="C12" s="168">
        <f>SUBTOTAL(9,'2) Order Form'!O19)*100</f>
        <v>0</v>
      </c>
    </row>
    <row r="13" spans="1:6">
      <c r="A13" s="167">
        <f>'2) Order Form'!V20</f>
        <v>7048652967848</v>
      </c>
      <c r="B13" s="167">
        <f>SUBTOTAL(9,'2) Order Form'!I20)</f>
        <v>0</v>
      </c>
      <c r="C13" s="168">
        <f>SUBTOTAL(9,'2) Order Form'!O20)*100</f>
        <v>0</v>
      </c>
    </row>
    <row r="14" spans="1:6">
      <c r="A14" s="167">
        <f>'2) Order Form'!V21</f>
        <v>7048652714077</v>
      </c>
      <c r="B14" s="167">
        <f>SUBTOTAL(9,'2) Order Form'!I21)</f>
        <v>0</v>
      </c>
      <c r="C14" s="168">
        <f>SUBTOTAL(9,'2) Order Form'!O21)*100</f>
        <v>0</v>
      </c>
    </row>
    <row r="15" spans="1:6">
      <c r="A15" s="167">
        <f>'2) Order Form'!V22</f>
        <v>7048652714060</v>
      </c>
      <c r="B15" s="167">
        <f>SUBTOTAL(9,'2) Order Form'!I22)</f>
        <v>0</v>
      </c>
      <c r="C15" s="168">
        <f>SUBTOTAL(9,'2) Order Form'!O22)*100</f>
        <v>0</v>
      </c>
    </row>
    <row r="16" spans="1:6">
      <c r="A16" s="167">
        <f>'2) Order Form'!V23</f>
        <v>7048652714053</v>
      </c>
      <c r="B16" s="167">
        <f>SUBTOTAL(9,'2) Order Form'!I23)</f>
        <v>0</v>
      </c>
      <c r="C16" s="168">
        <f>SUBTOTAL(9,'2) Order Form'!O23)*100</f>
        <v>0</v>
      </c>
    </row>
    <row r="17" spans="1:3">
      <c r="A17" s="167">
        <f>'2) Order Form'!V24</f>
        <v>7048652714107</v>
      </c>
      <c r="B17" s="167">
        <f>SUBTOTAL(9,'2) Order Form'!I24)</f>
        <v>0</v>
      </c>
      <c r="C17" s="168">
        <f>SUBTOTAL(9,'2) Order Form'!O24)*100</f>
        <v>0</v>
      </c>
    </row>
    <row r="18" spans="1:3">
      <c r="A18" s="167">
        <f>'2) Order Form'!V25</f>
        <v>7048652714091</v>
      </c>
      <c r="B18" s="167">
        <f>SUBTOTAL(9,'2) Order Form'!I25)</f>
        <v>0</v>
      </c>
      <c r="C18" s="168">
        <f>SUBTOTAL(9,'2) Order Form'!O25)*100</f>
        <v>0</v>
      </c>
    </row>
    <row r="19" spans="1:3">
      <c r="A19" s="167">
        <f>'2) Order Form'!V26</f>
        <v>7048652714084</v>
      </c>
      <c r="B19" s="167">
        <f>SUBTOTAL(9,'2) Order Form'!I26)</f>
        <v>0</v>
      </c>
      <c r="C19" s="168">
        <f>SUBTOTAL(9,'2) Order Form'!O26)*100</f>
        <v>0</v>
      </c>
    </row>
    <row r="20" spans="1:3">
      <c r="A20" s="167">
        <f>'2) Order Form'!V27</f>
        <v>7048652823359</v>
      </c>
      <c r="B20" s="167">
        <f>SUBTOTAL(9,'2) Order Form'!I27)</f>
        <v>0</v>
      </c>
      <c r="C20" s="168">
        <f>SUBTOTAL(9,'2) Order Form'!O27)*100</f>
        <v>0</v>
      </c>
    </row>
    <row r="21" spans="1:3">
      <c r="A21" s="167">
        <f>'2) Order Form'!V28</f>
        <v>7048652823342</v>
      </c>
      <c r="B21" s="167">
        <f>SUBTOTAL(9,'2) Order Form'!I28)</f>
        <v>0</v>
      </c>
      <c r="C21" s="168">
        <f>SUBTOTAL(9,'2) Order Form'!O28)*100</f>
        <v>0</v>
      </c>
    </row>
    <row r="22" spans="1:3">
      <c r="A22" s="167">
        <f>'2) Order Form'!V29</f>
        <v>7048652823335</v>
      </c>
      <c r="B22" s="167">
        <f>SUBTOTAL(9,'2) Order Form'!I29)</f>
        <v>0</v>
      </c>
      <c r="C22" s="168">
        <f>SUBTOTAL(9,'2) Order Form'!O29)*100</f>
        <v>0</v>
      </c>
    </row>
    <row r="23" spans="1:3">
      <c r="A23" s="167">
        <f>'2) Order Form'!V30</f>
        <v>7048652823380</v>
      </c>
      <c r="B23" s="167">
        <f>SUBTOTAL(9,'2) Order Form'!I30)</f>
        <v>0</v>
      </c>
      <c r="C23" s="168">
        <f>SUBTOTAL(9,'2) Order Form'!O30)*100</f>
        <v>0</v>
      </c>
    </row>
    <row r="24" spans="1:3">
      <c r="A24" s="167">
        <f>'2) Order Form'!V31</f>
        <v>7048652823373</v>
      </c>
      <c r="B24" s="167">
        <f>SUBTOTAL(9,'2) Order Form'!I31)</f>
        <v>0</v>
      </c>
      <c r="C24" s="168">
        <f>SUBTOTAL(9,'2) Order Form'!O31)*100</f>
        <v>0</v>
      </c>
    </row>
    <row r="25" spans="1:3">
      <c r="A25" s="167">
        <f>'2) Order Form'!V32</f>
        <v>7048652823366</v>
      </c>
      <c r="B25" s="167">
        <f>SUBTOTAL(9,'2) Order Form'!I32)</f>
        <v>0</v>
      </c>
      <c r="C25" s="168">
        <f>SUBTOTAL(9,'2) Order Form'!O32)*100</f>
        <v>0</v>
      </c>
    </row>
    <row r="26" spans="1:3">
      <c r="A26" s="167">
        <f>'2) Order Form'!V33</f>
        <v>7048652823410</v>
      </c>
      <c r="B26" s="167">
        <f>SUBTOTAL(9,'2) Order Form'!I33)</f>
        <v>0</v>
      </c>
      <c r="C26" s="168">
        <f>SUBTOTAL(9,'2) Order Form'!O33)*100</f>
        <v>0</v>
      </c>
    </row>
    <row r="27" spans="1:3">
      <c r="A27" s="167">
        <f>'2) Order Form'!V34</f>
        <v>7048652823403</v>
      </c>
      <c r="B27" s="167">
        <f>SUBTOTAL(9,'2) Order Form'!I34)</f>
        <v>0</v>
      </c>
      <c r="C27" s="168">
        <f>SUBTOTAL(9,'2) Order Form'!O34)*100</f>
        <v>0</v>
      </c>
    </row>
    <row r="28" spans="1:3">
      <c r="A28" s="167">
        <f>'2) Order Form'!V35</f>
        <v>7048652823397</v>
      </c>
      <c r="B28" s="167">
        <f>SUBTOTAL(9,'2) Order Form'!I35)</f>
        <v>0</v>
      </c>
      <c r="C28" s="168">
        <f>SUBTOTAL(9,'2) Order Form'!O35)*100</f>
        <v>0</v>
      </c>
    </row>
    <row r="29" spans="1:3">
      <c r="A29" s="167">
        <f>'2) Order Form'!V36</f>
        <v>7048652966322</v>
      </c>
      <c r="B29" s="167">
        <f>SUBTOTAL(9,'2) Order Form'!I36)</f>
        <v>0</v>
      </c>
      <c r="C29" s="168">
        <f>SUBTOTAL(9,'2) Order Form'!O36)*100</f>
        <v>0</v>
      </c>
    </row>
    <row r="30" spans="1:3">
      <c r="A30" s="167">
        <f>'2) Order Form'!V37</f>
        <v>7048652966315</v>
      </c>
      <c r="B30" s="167">
        <f>SUBTOTAL(9,'2) Order Form'!I37)</f>
        <v>0</v>
      </c>
      <c r="C30" s="168">
        <f>SUBTOTAL(9,'2) Order Form'!O37)*100</f>
        <v>0</v>
      </c>
    </row>
    <row r="31" spans="1:3">
      <c r="A31" s="167">
        <f>'2) Order Form'!V38</f>
        <v>7048652966308</v>
      </c>
      <c r="B31" s="167">
        <f>SUBTOTAL(9,'2) Order Form'!I38)</f>
        <v>0</v>
      </c>
      <c r="C31" s="168">
        <f>SUBTOTAL(9,'2) Order Form'!O38)*100</f>
        <v>0</v>
      </c>
    </row>
    <row r="32" spans="1:3">
      <c r="A32" s="167">
        <f>'2) Order Form'!V39</f>
        <v>7048652966353</v>
      </c>
      <c r="B32" s="167">
        <f>SUBTOTAL(9,'2) Order Form'!I39)</f>
        <v>0</v>
      </c>
      <c r="C32" s="168">
        <f>SUBTOTAL(9,'2) Order Form'!O39)*100</f>
        <v>0</v>
      </c>
    </row>
    <row r="33" spans="1:3">
      <c r="A33" s="167">
        <f>'2) Order Form'!V40</f>
        <v>7048652966346</v>
      </c>
      <c r="B33" s="167">
        <f>SUBTOTAL(9,'2) Order Form'!I40)</f>
        <v>0</v>
      </c>
      <c r="C33" s="168">
        <f>SUBTOTAL(9,'2) Order Form'!O40)*100</f>
        <v>0</v>
      </c>
    </row>
    <row r="34" spans="1:3">
      <c r="A34" s="167">
        <f>'2) Order Form'!V41</f>
        <v>7048652966339</v>
      </c>
      <c r="B34" s="167">
        <f>SUBTOTAL(9,'2) Order Form'!I41)</f>
        <v>0</v>
      </c>
      <c r="C34" s="168">
        <f>SUBTOTAL(9,'2) Order Form'!O41)*100</f>
        <v>0</v>
      </c>
    </row>
    <row r="35" spans="1:3">
      <c r="A35" s="167">
        <f>'2) Order Form'!V42</f>
        <v>7048652966056</v>
      </c>
      <c r="B35" s="167">
        <f>SUBTOTAL(9,'2) Order Form'!I42)</f>
        <v>0</v>
      </c>
      <c r="C35" s="168">
        <f>SUBTOTAL(9,'2) Order Form'!O42)*100</f>
        <v>0</v>
      </c>
    </row>
    <row r="36" spans="1:3">
      <c r="A36" s="167">
        <f>'2) Order Form'!V43</f>
        <v>7048652966049</v>
      </c>
      <c r="B36" s="167">
        <f>SUBTOTAL(9,'2) Order Form'!I43)</f>
        <v>0</v>
      </c>
      <c r="C36" s="168">
        <f>SUBTOTAL(9,'2) Order Form'!O43)*100</f>
        <v>0</v>
      </c>
    </row>
    <row r="37" spans="1:3">
      <c r="A37" s="167">
        <f>'2) Order Form'!V44</f>
        <v>7048652966032</v>
      </c>
      <c r="B37" s="167">
        <f>SUBTOTAL(9,'2) Order Form'!I44)</f>
        <v>0</v>
      </c>
      <c r="C37" s="168">
        <f>SUBTOTAL(9,'2) Order Form'!O44)*100</f>
        <v>0</v>
      </c>
    </row>
    <row r="38" spans="1:3">
      <c r="A38" s="167">
        <f>'2) Order Form'!V45</f>
        <v>7048652968746</v>
      </c>
      <c r="B38" s="167">
        <f>SUBTOTAL(9,'2) Order Form'!I45)</f>
        <v>0</v>
      </c>
      <c r="C38" s="168">
        <f>SUBTOTAL(9,'2) Order Form'!O45)*100</f>
        <v>0</v>
      </c>
    </row>
    <row r="39" spans="1:3">
      <c r="A39" s="167">
        <f>'2) Order Form'!V46</f>
        <v>7048652463135</v>
      </c>
      <c r="B39" s="167">
        <f>SUBTOTAL(9,'2) Order Form'!I46)</f>
        <v>0</v>
      </c>
      <c r="C39" s="168">
        <f>SUBTOTAL(9,'2) Order Form'!O46)*100</f>
        <v>0</v>
      </c>
    </row>
    <row r="40" spans="1:3">
      <c r="A40" s="167">
        <f>'2) Order Form'!V47</f>
        <v>7048652463128</v>
      </c>
      <c r="B40" s="167">
        <f>SUBTOTAL(9,'2) Order Form'!I47)</f>
        <v>0</v>
      </c>
      <c r="C40" s="168">
        <f>SUBTOTAL(9,'2) Order Form'!O47)*100</f>
        <v>0</v>
      </c>
    </row>
    <row r="41" spans="1:3">
      <c r="A41" s="167">
        <f>'2) Order Form'!V48</f>
        <v>7048652463111</v>
      </c>
      <c r="B41" s="167">
        <f>SUBTOTAL(9,'2) Order Form'!I48)</f>
        <v>0</v>
      </c>
      <c r="C41" s="168">
        <f>SUBTOTAL(9,'2) Order Form'!O48)*100</f>
        <v>0</v>
      </c>
    </row>
    <row r="42" spans="1:3">
      <c r="A42" s="167">
        <f>'2) Order Form'!V49</f>
        <v>7048652607683</v>
      </c>
      <c r="B42" s="167">
        <f>SUBTOTAL(9,'2) Order Form'!I49)</f>
        <v>0</v>
      </c>
      <c r="C42" s="168">
        <f>SUBTOTAL(9,'2) Order Form'!O49)*100</f>
        <v>0</v>
      </c>
    </row>
    <row r="43" spans="1:3">
      <c r="A43" s="167">
        <f>'2) Order Form'!V50</f>
        <v>7048652186300</v>
      </c>
      <c r="B43" s="167">
        <f>SUBTOTAL(9,'2) Order Form'!I50)</f>
        <v>0</v>
      </c>
      <c r="C43" s="168">
        <f>SUBTOTAL(9,'2) Order Form'!O50)*100</f>
        <v>0</v>
      </c>
    </row>
    <row r="44" spans="1:3">
      <c r="A44" s="167">
        <f>'2) Order Form'!V51</f>
        <v>7048652186294</v>
      </c>
      <c r="B44" s="167">
        <f>SUBTOTAL(9,'2) Order Form'!I51)</f>
        <v>0</v>
      </c>
      <c r="C44" s="168">
        <f>SUBTOTAL(9,'2) Order Form'!O51)*100</f>
        <v>0</v>
      </c>
    </row>
    <row r="45" spans="1:3">
      <c r="A45" s="167">
        <f>'2) Order Form'!V52</f>
        <v>7048652186287</v>
      </c>
      <c r="B45" s="167">
        <f>SUBTOTAL(9,'2) Order Form'!I52)</f>
        <v>0</v>
      </c>
      <c r="C45" s="168">
        <f>SUBTOTAL(9,'2) Order Form'!O52)*100</f>
        <v>0</v>
      </c>
    </row>
    <row r="46" spans="1:3">
      <c r="A46" s="167">
        <f>'2) Order Form'!V53</f>
        <v>7048652607690</v>
      </c>
      <c r="B46" s="167">
        <f>SUBTOTAL(9,'2) Order Form'!I53)</f>
        <v>0</v>
      </c>
      <c r="C46" s="168">
        <f>SUBTOTAL(9,'2) Order Form'!O53)*100</f>
        <v>0</v>
      </c>
    </row>
    <row r="47" spans="1:3">
      <c r="A47" s="167">
        <f>'2) Order Form'!V54</f>
        <v>7048652822666</v>
      </c>
      <c r="B47" s="167">
        <f>SUBTOTAL(9,'2) Order Form'!I54)</f>
        <v>0</v>
      </c>
      <c r="C47" s="168">
        <f>SUBTOTAL(9,'2) Order Form'!O54)*100</f>
        <v>0</v>
      </c>
    </row>
    <row r="48" spans="1:3">
      <c r="A48" s="167">
        <f>'2) Order Form'!V55</f>
        <v>7048652822659</v>
      </c>
      <c r="B48" s="167">
        <f>SUBTOTAL(9,'2) Order Form'!I55)</f>
        <v>0</v>
      </c>
      <c r="C48" s="168">
        <f>SUBTOTAL(9,'2) Order Form'!O55)*100</f>
        <v>0</v>
      </c>
    </row>
    <row r="49" spans="1:3">
      <c r="A49" s="167">
        <f>'2) Order Form'!V56</f>
        <v>7048652822642</v>
      </c>
      <c r="B49" s="167">
        <f>SUBTOTAL(9,'2) Order Form'!I56)</f>
        <v>0</v>
      </c>
      <c r="C49" s="168">
        <f>SUBTOTAL(9,'2) Order Form'!O56)*100</f>
        <v>0</v>
      </c>
    </row>
    <row r="50" spans="1:3">
      <c r="A50" s="167">
        <f>'2) Order Form'!V57</f>
        <v>7048652822673</v>
      </c>
      <c r="B50" s="167">
        <f>SUBTOTAL(9,'2) Order Form'!I57)</f>
        <v>0</v>
      </c>
      <c r="C50" s="168">
        <f>SUBTOTAL(9,'2) Order Form'!O57)*100</f>
        <v>0</v>
      </c>
    </row>
    <row r="51" spans="1:3">
      <c r="A51" s="167">
        <f>'2) Order Form'!V58</f>
        <v>7048652822741</v>
      </c>
      <c r="B51" s="167">
        <f>SUBTOTAL(9,'2) Order Form'!I58)</f>
        <v>0</v>
      </c>
      <c r="C51" s="168">
        <f>SUBTOTAL(9,'2) Order Form'!O58)*100</f>
        <v>0</v>
      </c>
    </row>
    <row r="52" spans="1:3">
      <c r="A52" s="167">
        <f>'2) Order Form'!V59</f>
        <v>7048652822734</v>
      </c>
      <c r="B52" s="167">
        <f>SUBTOTAL(9,'2) Order Form'!I59)</f>
        <v>0</v>
      </c>
      <c r="C52" s="168">
        <f>SUBTOTAL(9,'2) Order Form'!O59)*100</f>
        <v>0</v>
      </c>
    </row>
    <row r="53" spans="1:3">
      <c r="A53" s="167">
        <f>'2) Order Form'!V60</f>
        <v>7048652822727</v>
      </c>
      <c r="B53" s="167">
        <f>SUBTOTAL(9,'2) Order Form'!I60)</f>
        <v>0</v>
      </c>
      <c r="C53" s="168">
        <f>SUBTOTAL(9,'2) Order Form'!O60)*100</f>
        <v>0</v>
      </c>
    </row>
    <row r="54" spans="1:3">
      <c r="A54" s="167">
        <f>'2) Order Form'!V61</f>
        <v>7048652822758</v>
      </c>
      <c r="B54" s="167">
        <f>SUBTOTAL(9,'2) Order Form'!I61)</f>
        <v>0</v>
      </c>
      <c r="C54" s="168">
        <f>SUBTOTAL(9,'2) Order Form'!O61)*100</f>
        <v>0</v>
      </c>
    </row>
    <row r="55" spans="1:3">
      <c r="A55" s="167">
        <f>'2) Order Form'!V62</f>
        <v>7048652966117</v>
      </c>
      <c r="B55" s="167">
        <f>SUBTOTAL(9,'2) Order Form'!I62)</f>
        <v>0</v>
      </c>
      <c r="C55" s="168">
        <f>SUBTOTAL(9,'2) Order Form'!O62)*100</f>
        <v>0</v>
      </c>
    </row>
    <row r="56" spans="1:3">
      <c r="A56" s="167">
        <f>'2) Order Form'!V63</f>
        <v>7048652966100</v>
      </c>
      <c r="B56" s="167">
        <f>SUBTOTAL(9,'2) Order Form'!I63)</f>
        <v>0</v>
      </c>
      <c r="C56" s="168">
        <f>SUBTOTAL(9,'2) Order Form'!O63)*100</f>
        <v>0</v>
      </c>
    </row>
    <row r="57" spans="1:3">
      <c r="A57" s="167">
        <f>'2) Order Form'!V64</f>
        <v>7048652966094</v>
      </c>
      <c r="B57" s="167">
        <f>SUBTOTAL(9,'2) Order Form'!I64)</f>
        <v>0</v>
      </c>
      <c r="C57" s="168">
        <f>SUBTOTAL(9,'2) Order Form'!O64)*100</f>
        <v>0</v>
      </c>
    </row>
    <row r="58" spans="1:3">
      <c r="A58" s="167">
        <f>'2) Order Form'!V65</f>
        <v>7048652968753</v>
      </c>
      <c r="B58" s="167">
        <f>SUBTOTAL(9,'2) Order Form'!I65)</f>
        <v>0</v>
      </c>
      <c r="C58" s="168">
        <f>SUBTOTAL(9,'2) Order Form'!O65)*100</f>
        <v>0</v>
      </c>
    </row>
    <row r="59" spans="1:3">
      <c r="A59" s="167">
        <f>'2) Order Form'!V66</f>
        <v>7048652966476</v>
      </c>
      <c r="B59" s="167">
        <f>SUBTOTAL(9,'2) Order Form'!I66)</f>
        <v>0</v>
      </c>
      <c r="C59" s="168">
        <f>SUBTOTAL(9,'2) Order Form'!O66)*100</f>
        <v>0</v>
      </c>
    </row>
    <row r="60" spans="1:3">
      <c r="A60" s="167">
        <f>'2) Order Form'!V67</f>
        <v>7048652966469</v>
      </c>
      <c r="B60" s="167">
        <f>SUBTOTAL(9,'2) Order Form'!I67)</f>
        <v>0</v>
      </c>
      <c r="C60" s="168">
        <f>SUBTOTAL(9,'2) Order Form'!O67)*100</f>
        <v>0</v>
      </c>
    </row>
    <row r="61" spans="1:3">
      <c r="A61" s="167">
        <f>'2) Order Form'!V68</f>
        <v>7048652966452</v>
      </c>
      <c r="B61" s="167">
        <f>SUBTOTAL(9,'2) Order Form'!I68)</f>
        <v>0</v>
      </c>
      <c r="C61" s="168">
        <f>SUBTOTAL(9,'2) Order Form'!O68)*100</f>
        <v>0</v>
      </c>
    </row>
    <row r="62" spans="1:3">
      <c r="A62" s="167">
        <f>'2) Order Form'!V69</f>
        <v>7048652832405</v>
      </c>
      <c r="B62" s="167">
        <f>SUBTOTAL(9,'2) Order Form'!I69)</f>
        <v>0</v>
      </c>
      <c r="C62" s="168">
        <f>SUBTOTAL(9,'2) Order Form'!O69)*100</f>
        <v>0</v>
      </c>
    </row>
    <row r="63" spans="1:3">
      <c r="A63" s="167">
        <f>'2) Order Form'!V70</f>
        <v>7048652832399</v>
      </c>
      <c r="B63" s="167">
        <f>SUBTOTAL(9,'2) Order Form'!I70)</f>
        <v>0</v>
      </c>
      <c r="C63" s="168">
        <f>SUBTOTAL(9,'2) Order Form'!O70)*100</f>
        <v>0</v>
      </c>
    </row>
    <row r="64" spans="1:3">
      <c r="A64" s="167">
        <f>'2) Order Form'!V71</f>
        <v>7048652832382</v>
      </c>
      <c r="B64" s="167">
        <f>SUBTOTAL(9,'2) Order Form'!I71)</f>
        <v>0</v>
      </c>
      <c r="C64" s="168">
        <f>SUBTOTAL(9,'2) Order Form'!O71)*100</f>
        <v>0</v>
      </c>
    </row>
    <row r="65" spans="1:3">
      <c r="A65" s="167">
        <f>'2) Order Form'!V72</f>
        <v>7048652832436</v>
      </c>
      <c r="B65" s="167">
        <f>SUBTOTAL(9,'2) Order Form'!I72)</f>
        <v>0</v>
      </c>
      <c r="C65" s="168">
        <f>SUBTOTAL(9,'2) Order Form'!O72)*100</f>
        <v>0</v>
      </c>
    </row>
    <row r="66" spans="1:3">
      <c r="A66" s="167">
        <f>'2) Order Form'!V73</f>
        <v>7048652832429</v>
      </c>
      <c r="B66" s="167">
        <f>SUBTOTAL(9,'2) Order Form'!I73)</f>
        <v>0</v>
      </c>
      <c r="C66" s="168">
        <f>SUBTOTAL(9,'2) Order Form'!O73)*100</f>
        <v>0</v>
      </c>
    </row>
    <row r="67" spans="1:3">
      <c r="A67" s="167">
        <f>'2) Order Form'!V74</f>
        <v>7048652832412</v>
      </c>
      <c r="B67" s="167">
        <f>SUBTOTAL(9,'2) Order Form'!I74)</f>
        <v>0</v>
      </c>
      <c r="C67" s="168">
        <f>SUBTOTAL(9,'2) Order Form'!O74)*100</f>
        <v>0</v>
      </c>
    </row>
    <row r="68" spans="1:3">
      <c r="A68" s="167">
        <f>'2) Order Form'!V75</f>
        <v>7048652832467</v>
      </c>
      <c r="B68" s="167">
        <f>SUBTOTAL(9,'2) Order Form'!I75)</f>
        <v>0</v>
      </c>
      <c r="C68" s="168">
        <f>SUBTOTAL(9,'2) Order Form'!O75)*100</f>
        <v>0</v>
      </c>
    </row>
    <row r="69" spans="1:3">
      <c r="A69" s="167">
        <f>'2) Order Form'!V76</f>
        <v>7048652832450</v>
      </c>
      <c r="B69" s="167">
        <f>SUBTOTAL(9,'2) Order Form'!I76)</f>
        <v>0</v>
      </c>
      <c r="C69" s="168">
        <f>SUBTOTAL(9,'2) Order Form'!O76)*100</f>
        <v>0</v>
      </c>
    </row>
    <row r="70" spans="1:3">
      <c r="A70" s="167">
        <f>'2) Order Form'!V77</f>
        <v>7048652832443</v>
      </c>
      <c r="B70" s="167">
        <f>SUBTOTAL(9,'2) Order Form'!I77)</f>
        <v>0</v>
      </c>
      <c r="C70" s="168">
        <f>SUBTOTAL(9,'2) Order Form'!O77)*100</f>
        <v>0</v>
      </c>
    </row>
    <row r="71" spans="1:3">
      <c r="A71" s="167">
        <f>'2) Order Form'!V78</f>
        <v>7048652832528</v>
      </c>
      <c r="B71" s="167">
        <f>SUBTOTAL(9,'2) Order Form'!I78)</f>
        <v>0</v>
      </c>
      <c r="C71" s="168">
        <f>SUBTOTAL(9,'2) Order Form'!O78)*100</f>
        <v>0</v>
      </c>
    </row>
    <row r="72" spans="1:3">
      <c r="A72" s="167">
        <f>'2) Order Form'!V79</f>
        <v>7048652832511</v>
      </c>
      <c r="B72" s="167">
        <f>SUBTOTAL(9,'2) Order Form'!I79)</f>
        <v>0</v>
      </c>
      <c r="C72" s="168">
        <f>SUBTOTAL(9,'2) Order Form'!O79)*100</f>
        <v>0</v>
      </c>
    </row>
    <row r="73" spans="1:3">
      <c r="A73" s="167">
        <f>'2) Order Form'!V80</f>
        <v>7048652832504</v>
      </c>
      <c r="B73" s="167">
        <f>SUBTOTAL(9,'2) Order Form'!I80)</f>
        <v>0</v>
      </c>
      <c r="C73" s="168">
        <f>SUBTOTAL(9,'2) Order Form'!O80)*100</f>
        <v>0</v>
      </c>
    </row>
    <row r="74" spans="1:3">
      <c r="A74" s="167">
        <f>'2) Order Form'!V81</f>
        <v>7048652832559</v>
      </c>
      <c r="B74" s="167">
        <f>SUBTOTAL(9,'2) Order Form'!I81)</f>
        <v>0</v>
      </c>
      <c r="C74" s="168">
        <f>SUBTOTAL(9,'2) Order Form'!O81)*100</f>
        <v>0</v>
      </c>
    </row>
    <row r="75" spans="1:3">
      <c r="A75" s="167">
        <f>'2) Order Form'!V82</f>
        <v>7048652832542</v>
      </c>
      <c r="B75" s="167">
        <f>SUBTOTAL(9,'2) Order Form'!I82)</f>
        <v>0</v>
      </c>
      <c r="C75" s="168">
        <f>SUBTOTAL(9,'2) Order Form'!O82)*100</f>
        <v>0</v>
      </c>
    </row>
    <row r="76" spans="1:3">
      <c r="A76" s="167">
        <f>'2) Order Form'!V83</f>
        <v>7048652832535</v>
      </c>
      <c r="B76" s="167">
        <f>SUBTOTAL(9,'2) Order Form'!I83)</f>
        <v>0</v>
      </c>
      <c r="C76" s="168">
        <f>SUBTOTAL(9,'2) Order Form'!O83)*100</f>
        <v>0</v>
      </c>
    </row>
    <row r="77" spans="1:3">
      <c r="A77" s="167">
        <f>'2) Order Form'!V84</f>
        <v>7048652966506</v>
      </c>
      <c r="B77" s="167">
        <f>SUBTOTAL(9,'2) Order Form'!I84)</f>
        <v>0</v>
      </c>
      <c r="C77" s="168">
        <f>SUBTOTAL(9,'2) Order Form'!O84)*100</f>
        <v>0</v>
      </c>
    </row>
    <row r="78" spans="1:3">
      <c r="A78" s="167">
        <f>'2) Order Form'!V85</f>
        <v>7048652966490</v>
      </c>
      <c r="B78" s="167">
        <f>SUBTOTAL(9,'2) Order Form'!I85)</f>
        <v>0</v>
      </c>
      <c r="C78" s="168">
        <f>SUBTOTAL(9,'2) Order Form'!O85)*100</f>
        <v>0</v>
      </c>
    </row>
    <row r="79" spans="1:3">
      <c r="A79" s="167">
        <f>'2) Order Form'!V86</f>
        <v>7048652966483</v>
      </c>
      <c r="B79" s="167">
        <f>SUBTOTAL(9,'2) Order Form'!I86)</f>
        <v>0</v>
      </c>
      <c r="C79" s="168">
        <f>SUBTOTAL(9,'2) Order Form'!O86)*100</f>
        <v>0</v>
      </c>
    </row>
    <row r="80" spans="1:3">
      <c r="A80" s="167">
        <f>'2) Order Form'!V87</f>
        <v>7048652966537</v>
      </c>
      <c r="B80" s="167">
        <f>SUBTOTAL(9,'2) Order Form'!I87)</f>
        <v>0</v>
      </c>
      <c r="C80" s="168">
        <f>SUBTOTAL(9,'2) Order Form'!O87)*100</f>
        <v>0</v>
      </c>
    </row>
    <row r="81" spans="1:3">
      <c r="A81" s="167">
        <f>'2) Order Form'!V88</f>
        <v>7048652966520</v>
      </c>
      <c r="B81" s="167">
        <f>SUBTOTAL(9,'2) Order Form'!I88)</f>
        <v>0</v>
      </c>
      <c r="C81" s="168">
        <f>SUBTOTAL(9,'2) Order Form'!O88)*100</f>
        <v>0</v>
      </c>
    </row>
    <row r="82" spans="1:3">
      <c r="A82" s="167">
        <f>'2) Order Form'!V89</f>
        <v>7048652966513</v>
      </c>
      <c r="B82" s="167">
        <f>SUBTOTAL(9,'2) Order Form'!I89)</f>
        <v>0</v>
      </c>
      <c r="C82" s="168">
        <f>SUBTOTAL(9,'2) Order Form'!O89)*100</f>
        <v>0</v>
      </c>
    </row>
    <row r="83" spans="1:3">
      <c r="A83" s="167">
        <f>'2) Order Form'!V90</f>
        <v>7048652463456</v>
      </c>
      <c r="B83" s="167">
        <f>SUBTOTAL(9,'2) Order Form'!I90)</f>
        <v>0</v>
      </c>
      <c r="C83" s="168">
        <f>SUBTOTAL(9,'2) Order Form'!O90)*100</f>
        <v>0</v>
      </c>
    </row>
    <row r="84" spans="1:3">
      <c r="A84" s="167">
        <f>'2) Order Form'!V91</f>
        <v>7048652463449</v>
      </c>
      <c r="B84" s="167">
        <f>SUBTOTAL(9,'2) Order Form'!I91)</f>
        <v>0</v>
      </c>
      <c r="C84" s="168">
        <f>SUBTOTAL(9,'2) Order Form'!O91)*100</f>
        <v>0</v>
      </c>
    </row>
    <row r="85" spans="1:3">
      <c r="A85" s="167">
        <f>'2) Order Form'!V92</f>
        <v>7048652463432</v>
      </c>
      <c r="B85" s="167">
        <f>SUBTOTAL(9,'2) Order Form'!I92)</f>
        <v>0</v>
      </c>
      <c r="C85" s="168">
        <f>SUBTOTAL(9,'2) Order Form'!O92)*100</f>
        <v>0</v>
      </c>
    </row>
    <row r="86" spans="1:3">
      <c r="A86" s="167">
        <f>'2) Order Form'!V93</f>
        <v>7048652823021</v>
      </c>
      <c r="B86" s="167">
        <f>SUBTOTAL(9,'2) Order Form'!I93)</f>
        <v>0</v>
      </c>
      <c r="C86" s="168">
        <f>SUBTOTAL(9,'2) Order Form'!O93)*100</f>
        <v>0</v>
      </c>
    </row>
    <row r="87" spans="1:3">
      <c r="A87" s="167">
        <f>'2) Order Form'!V94</f>
        <v>7048652823014</v>
      </c>
      <c r="B87" s="167">
        <f>SUBTOTAL(9,'2) Order Form'!I94)</f>
        <v>0</v>
      </c>
      <c r="C87" s="168">
        <f>SUBTOTAL(9,'2) Order Form'!O94)*100</f>
        <v>0</v>
      </c>
    </row>
    <row r="88" spans="1:3">
      <c r="A88" s="167">
        <f>'2) Order Form'!V95</f>
        <v>7048652823007</v>
      </c>
      <c r="B88" s="167">
        <f>SUBTOTAL(9,'2) Order Form'!I95)</f>
        <v>0</v>
      </c>
      <c r="C88" s="168">
        <f>SUBTOTAL(9,'2) Order Form'!O95)*100</f>
        <v>0</v>
      </c>
    </row>
    <row r="89" spans="1:3">
      <c r="A89" s="167">
        <f>'2) Order Form'!V96</f>
        <v>7048652714619</v>
      </c>
      <c r="B89" s="167">
        <f>SUBTOTAL(9,'2) Order Form'!I96)</f>
        <v>0</v>
      </c>
      <c r="C89" s="168">
        <f>SUBTOTAL(9,'2) Order Form'!O96)*100</f>
        <v>0</v>
      </c>
    </row>
    <row r="90" spans="1:3">
      <c r="A90" s="167">
        <f>'2) Order Form'!V97</f>
        <v>7048652714602</v>
      </c>
      <c r="B90" s="167">
        <f>SUBTOTAL(9,'2) Order Form'!I97)</f>
        <v>0</v>
      </c>
      <c r="C90" s="168">
        <f>SUBTOTAL(9,'2) Order Form'!O97)*100</f>
        <v>0</v>
      </c>
    </row>
    <row r="91" spans="1:3">
      <c r="A91" s="167">
        <f>'2) Order Form'!V98</f>
        <v>7048652714596</v>
      </c>
      <c r="B91" s="167">
        <f>SUBTOTAL(9,'2) Order Form'!I98)</f>
        <v>0</v>
      </c>
      <c r="C91" s="168">
        <f>SUBTOTAL(9,'2) Order Form'!O98)*100</f>
        <v>0</v>
      </c>
    </row>
    <row r="92" spans="1:3">
      <c r="A92" s="167">
        <f>'2) Order Form'!V99</f>
        <v>7048652823052</v>
      </c>
      <c r="B92" s="167">
        <f>SUBTOTAL(9,'2) Order Form'!I99)</f>
        <v>0</v>
      </c>
      <c r="C92" s="168">
        <f>SUBTOTAL(9,'2) Order Form'!O99)*100</f>
        <v>0</v>
      </c>
    </row>
    <row r="93" spans="1:3">
      <c r="A93" s="167">
        <f>'2) Order Form'!V100</f>
        <v>7048652823045</v>
      </c>
      <c r="B93" s="167">
        <f>SUBTOTAL(9,'2) Order Form'!I100)</f>
        <v>0</v>
      </c>
      <c r="C93" s="168">
        <f>SUBTOTAL(9,'2) Order Form'!O100)*100</f>
        <v>0</v>
      </c>
    </row>
    <row r="94" spans="1:3">
      <c r="A94" s="167">
        <f>'2) Order Form'!V101</f>
        <v>7048652823038</v>
      </c>
      <c r="B94" s="167">
        <f>SUBTOTAL(9,'2) Order Form'!I101)</f>
        <v>0</v>
      </c>
      <c r="C94" s="168">
        <f>SUBTOTAL(9,'2) Order Form'!O101)*100</f>
        <v>0</v>
      </c>
    </row>
    <row r="95" spans="1:3">
      <c r="A95" s="167">
        <f>'2) Order Form'!V102</f>
        <v>7048652463579</v>
      </c>
      <c r="B95" s="167">
        <f>SUBTOTAL(9,'2) Order Form'!I102)</f>
        <v>0</v>
      </c>
      <c r="C95" s="168">
        <f>SUBTOTAL(9,'2) Order Form'!O102)*100</f>
        <v>0</v>
      </c>
    </row>
    <row r="96" spans="1:3">
      <c r="A96" s="167">
        <f>'2) Order Form'!V103</f>
        <v>7048652463562</v>
      </c>
      <c r="B96" s="167">
        <f>SUBTOTAL(9,'2) Order Form'!I103)</f>
        <v>0</v>
      </c>
      <c r="C96" s="168">
        <f>SUBTOTAL(9,'2) Order Form'!O103)*100</f>
        <v>0</v>
      </c>
    </row>
    <row r="97" spans="1:3">
      <c r="A97" s="167">
        <f>'2) Order Form'!V104</f>
        <v>7048652463555</v>
      </c>
      <c r="B97" s="167">
        <f>SUBTOTAL(9,'2) Order Form'!I104)</f>
        <v>0</v>
      </c>
      <c r="C97" s="168">
        <f>SUBTOTAL(9,'2) Order Form'!O104)*100</f>
        <v>0</v>
      </c>
    </row>
    <row r="98" spans="1:3">
      <c r="A98" s="167">
        <f>'2) Order Form'!V105</f>
        <v>7048652822963</v>
      </c>
      <c r="B98" s="167">
        <f>SUBTOTAL(9,'2) Order Form'!I105)</f>
        <v>0</v>
      </c>
      <c r="C98" s="168">
        <f>SUBTOTAL(9,'2) Order Form'!O105)*100</f>
        <v>0</v>
      </c>
    </row>
    <row r="99" spans="1:3">
      <c r="A99" s="167">
        <f>'2) Order Form'!V106</f>
        <v>7048652822956</v>
      </c>
      <c r="B99" s="167">
        <f>SUBTOTAL(9,'2) Order Form'!I106)</f>
        <v>0</v>
      </c>
      <c r="C99" s="168">
        <f>SUBTOTAL(9,'2) Order Form'!O106)*100</f>
        <v>0</v>
      </c>
    </row>
    <row r="100" spans="1:3">
      <c r="A100" s="167">
        <f>'2) Order Form'!V107</f>
        <v>7048652822949</v>
      </c>
      <c r="B100" s="167">
        <f>SUBTOTAL(9,'2) Order Form'!I107)</f>
        <v>0</v>
      </c>
      <c r="C100" s="168">
        <f>SUBTOTAL(9,'2) Order Form'!O107)*100</f>
        <v>0</v>
      </c>
    </row>
    <row r="101" spans="1:3">
      <c r="A101" s="167">
        <f>'2) Order Form'!V108</f>
        <v>7048652713193</v>
      </c>
      <c r="B101" s="167">
        <f>SUBTOTAL(9,'2) Order Form'!I108)</f>
        <v>0</v>
      </c>
      <c r="C101" s="168">
        <f>SUBTOTAL(9,'2) Order Form'!O108)*100</f>
        <v>0</v>
      </c>
    </row>
    <row r="102" spans="1:3">
      <c r="A102" s="167">
        <f>'2) Order Form'!V109</f>
        <v>7048652713186</v>
      </c>
      <c r="B102" s="167">
        <f>SUBTOTAL(9,'2) Order Form'!I109)</f>
        <v>0</v>
      </c>
      <c r="C102" s="168">
        <f>SUBTOTAL(9,'2) Order Form'!O109)*100</f>
        <v>0</v>
      </c>
    </row>
    <row r="103" spans="1:3">
      <c r="A103" s="167">
        <f>'2) Order Form'!V110</f>
        <v>7048652713179</v>
      </c>
      <c r="B103" s="167">
        <f>SUBTOTAL(9,'2) Order Form'!I110)</f>
        <v>0</v>
      </c>
      <c r="C103" s="168">
        <f>SUBTOTAL(9,'2) Order Form'!O110)*100</f>
        <v>0</v>
      </c>
    </row>
    <row r="104" spans="1:3">
      <c r="A104" s="167">
        <f>'2) Order Form'!V111</f>
        <v>7048652822994</v>
      </c>
      <c r="B104" s="167">
        <f>SUBTOTAL(9,'2) Order Form'!I111)</f>
        <v>0</v>
      </c>
      <c r="C104" s="168">
        <f>SUBTOTAL(9,'2) Order Form'!O111)*100</f>
        <v>0</v>
      </c>
    </row>
    <row r="105" spans="1:3">
      <c r="A105" s="167">
        <f>'2) Order Form'!V112</f>
        <v>7048652822987</v>
      </c>
      <c r="B105" s="167">
        <f>SUBTOTAL(9,'2) Order Form'!I112)</f>
        <v>0</v>
      </c>
      <c r="C105" s="168">
        <f>SUBTOTAL(9,'2) Order Form'!O112)*100</f>
        <v>0</v>
      </c>
    </row>
    <row r="106" spans="1:3">
      <c r="A106" s="167">
        <f>'2) Order Form'!V113</f>
        <v>7048652822970</v>
      </c>
      <c r="B106" s="167">
        <f>SUBTOTAL(9,'2) Order Form'!I113)</f>
        <v>0</v>
      </c>
      <c r="C106" s="168">
        <f>SUBTOTAL(9,'2) Order Form'!O113)*100</f>
        <v>0</v>
      </c>
    </row>
    <row r="107" spans="1:3">
      <c r="A107" s="167">
        <f>'2) Order Form'!V114</f>
        <v>7048652604897</v>
      </c>
      <c r="B107" s="167">
        <f>SUBTOTAL(9,'2) Order Form'!I114)</f>
        <v>0</v>
      </c>
      <c r="C107" s="168">
        <f>SUBTOTAL(9,'2) Order Form'!O114)*100</f>
        <v>0</v>
      </c>
    </row>
    <row r="108" spans="1:3">
      <c r="A108" s="167">
        <f>'2) Order Form'!V115</f>
        <v>7048652604880</v>
      </c>
      <c r="B108" s="167">
        <f>SUBTOTAL(9,'2) Order Form'!I115)</f>
        <v>0</v>
      </c>
      <c r="C108" s="168">
        <f>SUBTOTAL(9,'2) Order Form'!O115)*100</f>
        <v>0</v>
      </c>
    </row>
    <row r="109" spans="1:3">
      <c r="A109" s="167">
        <f>'2) Order Form'!V116</f>
        <v>7048652604873</v>
      </c>
      <c r="B109" s="167">
        <f>SUBTOTAL(9,'2) Order Form'!I116)</f>
        <v>0</v>
      </c>
      <c r="C109" s="168">
        <f>SUBTOTAL(9,'2) Order Form'!O116)*100</f>
        <v>0</v>
      </c>
    </row>
    <row r="110" spans="1:3">
      <c r="A110" s="167">
        <f>'2) Order Form'!V117</f>
        <v>7048652823267</v>
      </c>
      <c r="B110" s="167">
        <f>SUBTOTAL(9,'2) Order Form'!I117)</f>
        <v>0</v>
      </c>
      <c r="C110" s="168">
        <f>SUBTOTAL(9,'2) Order Form'!O117)*100</f>
        <v>0</v>
      </c>
    </row>
    <row r="111" spans="1:3">
      <c r="A111" s="167">
        <f>'2) Order Form'!V118</f>
        <v>7048652823250</v>
      </c>
      <c r="B111" s="167">
        <f>SUBTOTAL(9,'2) Order Form'!I118)</f>
        <v>0</v>
      </c>
      <c r="C111" s="168">
        <f>SUBTOTAL(9,'2) Order Form'!O118)*100</f>
        <v>0</v>
      </c>
    </row>
    <row r="112" spans="1:3">
      <c r="A112" s="167">
        <f>'2) Order Form'!V119</f>
        <v>7048652823243</v>
      </c>
      <c r="B112" s="167">
        <f>SUBTOTAL(9,'2) Order Form'!I119)</f>
        <v>0</v>
      </c>
      <c r="C112" s="168">
        <f>SUBTOTAL(9,'2) Order Form'!O119)*100</f>
        <v>0</v>
      </c>
    </row>
    <row r="113" spans="1:3">
      <c r="A113" s="167">
        <f>'2) Order Form'!V120</f>
        <v>7048652605016</v>
      </c>
      <c r="B113" s="167">
        <f>SUBTOTAL(9,'2) Order Form'!I120)</f>
        <v>0</v>
      </c>
      <c r="C113" s="168">
        <f>SUBTOTAL(9,'2) Order Form'!O120)*100</f>
        <v>0</v>
      </c>
    </row>
    <row r="114" spans="1:3">
      <c r="A114" s="167">
        <f>'2) Order Form'!V121</f>
        <v>7048652605009</v>
      </c>
      <c r="B114" s="167">
        <f>SUBTOTAL(9,'2) Order Form'!I121)</f>
        <v>0</v>
      </c>
      <c r="C114" s="168">
        <f>SUBTOTAL(9,'2) Order Form'!O121)*100</f>
        <v>0</v>
      </c>
    </row>
    <row r="115" spans="1:3">
      <c r="A115" s="167">
        <f>'2) Order Form'!V122</f>
        <v>7048652604996</v>
      </c>
      <c r="B115" s="167">
        <f>SUBTOTAL(9,'2) Order Form'!I122)</f>
        <v>0</v>
      </c>
      <c r="C115" s="168">
        <f>SUBTOTAL(9,'2) Order Form'!O122)*100</f>
        <v>0</v>
      </c>
    </row>
    <row r="116" spans="1:3">
      <c r="A116" s="167">
        <f>'2) Order Form'!V123</f>
        <v>7048652966230</v>
      </c>
      <c r="B116" s="167">
        <f>SUBTOTAL(9,'2) Order Form'!I123)</f>
        <v>0</v>
      </c>
      <c r="C116" s="168">
        <f>SUBTOTAL(9,'2) Order Form'!O123)*100</f>
        <v>0</v>
      </c>
    </row>
    <row r="117" spans="1:3">
      <c r="A117" s="167">
        <f>'2) Order Form'!V124</f>
        <v>7048652966223</v>
      </c>
      <c r="B117" s="167">
        <f>SUBTOTAL(9,'2) Order Form'!I124)</f>
        <v>0</v>
      </c>
      <c r="C117" s="168">
        <f>SUBTOTAL(9,'2) Order Form'!O124)*100</f>
        <v>0</v>
      </c>
    </row>
    <row r="118" spans="1:3">
      <c r="A118" s="167">
        <f>'2) Order Form'!V125</f>
        <v>7048652966216</v>
      </c>
      <c r="B118" s="167">
        <f>SUBTOTAL(9,'2) Order Form'!I125)</f>
        <v>0</v>
      </c>
      <c r="C118" s="168">
        <f>SUBTOTAL(9,'2) Order Form'!O125)*100</f>
        <v>0</v>
      </c>
    </row>
    <row r="119" spans="1:3">
      <c r="A119" s="167">
        <f>'2) Order Form'!V126</f>
        <v>7048652966261</v>
      </c>
      <c r="B119" s="167">
        <f>SUBTOTAL(9,'2) Order Form'!I126)</f>
        <v>0</v>
      </c>
      <c r="C119" s="168">
        <f>SUBTOTAL(9,'2) Order Form'!O126)*100</f>
        <v>0</v>
      </c>
    </row>
    <row r="120" spans="1:3">
      <c r="A120" s="167">
        <f>'2) Order Form'!V127</f>
        <v>7048652966254</v>
      </c>
      <c r="B120" s="167">
        <f>SUBTOTAL(9,'2) Order Form'!I127)</f>
        <v>0</v>
      </c>
      <c r="C120" s="168">
        <f>SUBTOTAL(9,'2) Order Form'!O127)*100</f>
        <v>0</v>
      </c>
    </row>
    <row r="121" spans="1:3">
      <c r="A121" s="167">
        <f>'2) Order Form'!V128</f>
        <v>7048652966247</v>
      </c>
      <c r="B121" s="167">
        <f>SUBTOTAL(9,'2) Order Form'!I128)</f>
        <v>0</v>
      </c>
      <c r="C121" s="168">
        <f>SUBTOTAL(9,'2) Order Form'!O128)*100</f>
        <v>0</v>
      </c>
    </row>
    <row r="122" spans="1:3">
      <c r="A122" s="167">
        <f>'2) Order Form'!V129</f>
        <v>7048652966292</v>
      </c>
      <c r="B122" s="167">
        <f>SUBTOTAL(9,'2) Order Form'!I129)</f>
        <v>0</v>
      </c>
      <c r="C122" s="168">
        <f>SUBTOTAL(9,'2) Order Form'!O129)*100</f>
        <v>0</v>
      </c>
    </row>
    <row r="123" spans="1:3">
      <c r="A123" s="167">
        <f>'2) Order Form'!V130</f>
        <v>7048652966285</v>
      </c>
      <c r="B123" s="167">
        <f>SUBTOTAL(9,'2) Order Form'!I130)</f>
        <v>0</v>
      </c>
      <c r="C123" s="168">
        <f>SUBTOTAL(9,'2) Order Form'!O130)*100</f>
        <v>0</v>
      </c>
    </row>
    <row r="124" spans="1:3">
      <c r="A124" s="167">
        <f>'2) Order Form'!V131</f>
        <v>7048652966278</v>
      </c>
      <c r="B124" s="167">
        <f>SUBTOTAL(9,'2) Order Form'!I131)</f>
        <v>0</v>
      </c>
      <c r="C124" s="168">
        <f>SUBTOTAL(9,'2) Order Form'!O131)*100</f>
        <v>0</v>
      </c>
    </row>
    <row r="125" spans="1:3">
      <c r="A125" s="167">
        <f>'2) Order Form'!V132</f>
        <v>7048652605108</v>
      </c>
      <c r="B125" s="167">
        <f>SUBTOTAL(9,'2) Order Form'!I132)</f>
        <v>0</v>
      </c>
      <c r="C125" s="168">
        <f>SUBTOTAL(9,'2) Order Form'!O132)*100</f>
        <v>0</v>
      </c>
    </row>
    <row r="126" spans="1:3">
      <c r="A126" s="167">
        <f>'2) Order Form'!V133</f>
        <v>7048652605092</v>
      </c>
      <c r="B126" s="167">
        <f>SUBTOTAL(9,'2) Order Form'!I133)</f>
        <v>0</v>
      </c>
      <c r="C126" s="168">
        <f>SUBTOTAL(9,'2) Order Form'!O133)*100</f>
        <v>0</v>
      </c>
    </row>
    <row r="127" spans="1:3">
      <c r="A127" s="167">
        <f>'2) Order Form'!V134</f>
        <v>7048652605085</v>
      </c>
      <c r="B127" s="167">
        <f>SUBTOTAL(9,'2) Order Form'!I134)</f>
        <v>0</v>
      </c>
      <c r="C127" s="168">
        <f>SUBTOTAL(9,'2) Order Form'!O134)*100</f>
        <v>0</v>
      </c>
    </row>
    <row r="128" spans="1:3">
      <c r="A128" s="167">
        <f>'2) Order Form'!V135</f>
        <v>7048652823113</v>
      </c>
      <c r="B128" s="167">
        <f>SUBTOTAL(9,'2) Order Form'!I135)</f>
        <v>0</v>
      </c>
      <c r="C128" s="168">
        <f>SUBTOTAL(9,'2) Order Form'!O135)*100</f>
        <v>0</v>
      </c>
    </row>
    <row r="129" spans="1:3">
      <c r="A129" s="167">
        <f>'2) Order Form'!V136</f>
        <v>7048652823106</v>
      </c>
      <c r="B129" s="167">
        <f>SUBTOTAL(9,'2) Order Form'!I136)</f>
        <v>0</v>
      </c>
      <c r="C129" s="168">
        <f>SUBTOTAL(9,'2) Order Form'!O136)*100</f>
        <v>0</v>
      </c>
    </row>
    <row r="130" spans="1:3">
      <c r="A130" s="167">
        <f>'2) Order Form'!V137</f>
        <v>7048652823090</v>
      </c>
      <c r="B130" s="167">
        <f>SUBTOTAL(9,'2) Order Form'!I137)</f>
        <v>0</v>
      </c>
      <c r="C130" s="168">
        <f>SUBTOTAL(9,'2) Order Form'!O137)*100</f>
        <v>0</v>
      </c>
    </row>
    <row r="131" spans="1:3">
      <c r="A131" s="167">
        <f>'2) Order Form'!V138</f>
        <v>7048652605221</v>
      </c>
      <c r="B131" s="167">
        <f>SUBTOTAL(9,'2) Order Form'!I138)</f>
        <v>0</v>
      </c>
      <c r="C131" s="168">
        <f>SUBTOTAL(9,'2) Order Form'!O138)*100</f>
        <v>0</v>
      </c>
    </row>
    <row r="132" spans="1:3">
      <c r="A132" s="167">
        <f>'2) Order Form'!V139</f>
        <v>7048652605214</v>
      </c>
      <c r="B132" s="167">
        <f>SUBTOTAL(9,'2) Order Form'!I139)</f>
        <v>0</v>
      </c>
      <c r="C132" s="168">
        <f>SUBTOTAL(9,'2) Order Form'!O139)*100</f>
        <v>0</v>
      </c>
    </row>
    <row r="133" spans="1:3">
      <c r="A133" s="167">
        <f>'2) Order Form'!V140</f>
        <v>7048652605207</v>
      </c>
      <c r="B133" s="167">
        <f>SUBTOTAL(9,'2) Order Form'!I140)</f>
        <v>0</v>
      </c>
      <c r="C133" s="168">
        <f>SUBTOTAL(9,'2) Order Form'!O140)*100</f>
        <v>0</v>
      </c>
    </row>
    <row r="134" spans="1:3">
      <c r="A134" s="167">
        <f>'2) Order Form'!V141</f>
        <v>7048652966148</v>
      </c>
      <c r="B134" s="167">
        <f>SUBTOTAL(9,'2) Order Form'!I141)</f>
        <v>0</v>
      </c>
      <c r="C134" s="168">
        <f>SUBTOTAL(9,'2) Order Form'!O141)*100</f>
        <v>0</v>
      </c>
    </row>
    <row r="135" spans="1:3">
      <c r="A135" s="167">
        <f>'2) Order Form'!V142</f>
        <v>7048652966131</v>
      </c>
      <c r="B135" s="167">
        <f>SUBTOTAL(9,'2) Order Form'!I142)</f>
        <v>0</v>
      </c>
      <c r="C135" s="168">
        <f>SUBTOTAL(9,'2) Order Form'!O142)*100</f>
        <v>0</v>
      </c>
    </row>
    <row r="136" spans="1:3">
      <c r="A136" s="167">
        <f>'2) Order Form'!V143</f>
        <v>7048652966124</v>
      </c>
      <c r="B136" s="167">
        <f>SUBTOTAL(9,'2) Order Form'!I143)</f>
        <v>0</v>
      </c>
      <c r="C136" s="168">
        <f>SUBTOTAL(9,'2) Order Form'!O143)*100</f>
        <v>0</v>
      </c>
    </row>
    <row r="137" spans="1:3">
      <c r="A137" s="167">
        <f>'2) Order Form'!V144</f>
        <v>7048652966179</v>
      </c>
      <c r="B137" s="167">
        <f>SUBTOTAL(9,'2) Order Form'!I144)</f>
        <v>0</v>
      </c>
      <c r="C137" s="168">
        <f>SUBTOTAL(9,'2) Order Form'!O144)*100</f>
        <v>0</v>
      </c>
    </row>
    <row r="138" spans="1:3">
      <c r="A138" s="167">
        <f>'2) Order Form'!V145</f>
        <v>7048652966162</v>
      </c>
      <c r="B138" s="167">
        <f>SUBTOTAL(9,'2) Order Form'!I145)</f>
        <v>0</v>
      </c>
      <c r="C138" s="168">
        <f>SUBTOTAL(9,'2) Order Form'!O145)*100</f>
        <v>0</v>
      </c>
    </row>
    <row r="139" spans="1:3">
      <c r="A139" s="167">
        <f>'2) Order Form'!V146</f>
        <v>7048652966155</v>
      </c>
      <c r="B139" s="167">
        <f>SUBTOTAL(9,'2) Order Form'!I146)</f>
        <v>0</v>
      </c>
      <c r="C139" s="168">
        <f>SUBTOTAL(9,'2) Order Form'!O146)*100</f>
        <v>0</v>
      </c>
    </row>
    <row r="140" spans="1:3">
      <c r="A140" s="167">
        <f>'2) Order Form'!V147</f>
        <v>7048652966209</v>
      </c>
      <c r="B140" s="167">
        <f>SUBTOTAL(9,'2) Order Form'!I147)</f>
        <v>0</v>
      </c>
      <c r="C140" s="168">
        <f>SUBTOTAL(9,'2) Order Form'!O147)*100</f>
        <v>0</v>
      </c>
    </row>
    <row r="141" spans="1:3">
      <c r="A141" s="167">
        <f>'2) Order Form'!V148</f>
        <v>7048652966193</v>
      </c>
      <c r="B141" s="167">
        <f>SUBTOTAL(9,'2) Order Form'!I148)</f>
        <v>0</v>
      </c>
      <c r="C141" s="168">
        <f>SUBTOTAL(9,'2) Order Form'!O148)*100</f>
        <v>0</v>
      </c>
    </row>
    <row r="142" spans="1:3">
      <c r="A142" s="167">
        <f>'2) Order Form'!V149</f>
        <v>7048652966186</v>
      </c>
      <c r="B142" s="167">
        <f>SUBTOTAL(9,'2) Order Form'!I149)</f>
        <v>0</v>
      </c>
      <c r="C142" s="168">
        <f>SUBTOTAL(9,'2) Order Form'!O149)*100</f>
        <v>0</v>
      </c>
    </row>
    <row r="143" spans="1:3">
      <c r="A143" s="167">
        <f>'2) Order Form'!V150</f>
        <v>7048652832825</v>
      </c>
      <c r="B143" s="167">
        <f>SUBTOTAL(9,'2) Order Form'!I150)</f>
        <v>0</v>
      </c>
      <c r="C143" s="168">
        <f>SUBTOTAL(9,'2) Order Form'!O150)*100</f>
        <v>0</v>
      </c>
    </row>
    <row r="144" spans="1:3">
      <c r="A144" s="167">
        <f>'2) Order Form'!V151</f>
        <v>7048652832818</v>
      </c>
      <c r="B144" s="167">
        <f>SUBTOTAL(9,'2) Order Form'!I151)</f>
        <v>0</v>
      </c>
      <c r="C144" s="168">
        <f>SUBTOTAL(9,'2) Order Form'!O151)*100</f>
        <v>0</v>
      </c>
    </row>
    <row r="145" spans="1:3">
      <c r="A145" s="167">
        <f>'2) Order Form'!V152</f>
        <v>7048652832801</v>
      </c>
      <c r="B145" s="167">
        <f>SUBTOTAL(9,'2) Order Form'!I152)</f>
        <v>0</v>
      </c>
      <c r="C145" s="168">
        <f>SUBTOTAL(9,'2) Order Form'!O152)*100</f>
        <v>0</v>
      </c>
    </row>
    <row r="146" spans="1:3">
      <c r="A146" s="167">
        <f>'2) Order Form'!V153</f>
        <v>7048652832887</v>
      </c>
      <c r="B146" s="167">
        <f>SUBTOTAL(9,'2) Order Form'!I153)</f>
        <v>0</v>
      </c>
      <c r="C146" s="168">
        <f>SUBTOTAL(9,'2) Order Form'!O153)*100</f>
        <v>0</v>
      </c>
    </row>
    <row r="147" spans="1:3">
      <c r="A147" s="167">
        <f>'2) Order Form'!V154</f>
        <v>7048652832870</v>
      </c>
      <c r="B147" s="167">
        <f>SUBTOTAL(9,'2) Order Form'!I154)</f>
        <v>0</v>
      </c>
      <c r="C147" s="168">
        <f>SUBTOTAL(9,'2) Order Form'!O154)*100</f>
        <v>0</v>
      </c>
    </row>
    <row r="148" spans="1:3">
      <c r="A148" s="167">
        <f>'2) Order Form'!V155</f>
        <v>7048652832863</v>
      </c>
      <c r="B148" s="167">
        <f>SUBTOTAL(9,'2) Order Form'!I155)</f>
        <v>0</v>
      </c>
      <c r="C148" s="168">
        <f>SUBTOTAL(9,'2) Order Form'!O155)*100</f>
        <v>0</v>
      </c>
    </row>
    <row r="149" spans="1:3">
      <c r="A149" s="167">
        <f>'2) Order Form'!V156</f>
        <v>7048652832917</v>
      </c>
      <c r="B149" s="167">
        <f>SUBTOTAL(9,'2) Order Form'!I156)</f>
        <v>0</v>
      </c>
      <c r="C149" s="168">
        <f>SUBTOTAL(9,'2) Order Form'!O156)*100</f>
        <v>0</v>
      </c>
    </row>
    <row r="150" spans="1:3">
      <c r="A150" s="167">
        <f>'2) Order Form'!V157</f>
        <v>7048652832900</v>
      </c>
      <c r="B150" s="167">
        <f>SUBTOTAL(9,'2) Order Form'!I157)</f>
        <v>0</v>
      </c>
      <c r="C150" s="168">
        <f>SUBTOTAL(9,'2) Order Form'!O157)*100</f>
        <v>0</v>
      </c>
    </row>
    <row r="151" spans="1:3">
      <c r="A151" s="167">
        <f>'2) Order Form'!V158</f>
        <v>7048652832894</v>
      </c>
      <c r="B151" s="167">
        <f>SUBTOTAL(9,'2) Order Form'!I158)</f>
        <v>0</v>
      </c>
      <c r="C151" s="168">
        <f>SUBTOTAL(9,'2) Order Form'!O158)*100</f>
        <v>0</v>
      </c>
    </row>
    <row r="152" spans="1:3">
      <c r="A152" s="167">
        <f>'2) Order Form'!V159</f>
        <v>7048652832948</v>
      </c>
      <c r="B152" s="167">
        <f>SUBTOTAL(9,'2) Order Form'!I159)</f>
        <v>0</v>
      </c>
      <c r="C152" s="168">
        <f>SUBTOTAL(9,'2) Order Form'!O159)*100</f>
        <v>0</v>
      </c>
    </row>
    <row r="153" spans="1:3">
      <c r="A153" s="167">
        <f>'2) Order Form'!V160</f>
        <v>7048652832931</v>
      </c>
      <c r="B153" s="167">
        <f>SUBTOTAL(9,'2) Order Form'!I160)</f>
        <v>0</v>
      </c>
      <c r="C153" s="168">
        <f>SUBTOTAL(9,'2) Order Form'!O160)*100</f>
        <v>0</v>
      </c>
    </row>
    <row r="154" spans="1:3">
      <c r="A154" s="167">
        <f>'2) Order Form'!V161</f>
        <v>7048652832924</v>
      </c>
      <c r="B154" s="167">
        <f>SUBTOTAL(9,'2) Order Form'!I161)</f>
        <v>0</v>
      </c>
      <c r="C154" s="168">
        <f>SUBTOTAL(9,'2) Order Form'!O161)*100</f>
        <v>0</v>
      </c>
    </row>
    <row r="155" spans="1:3">
      <c r="A155" s="167">
        <f>'2) Order Form'!V162</f>
        <v>7048652966629</v>
      </c>
      <c r="B155" s="167">
        <f>SUBTOTAL(9,'2) Order Form'!I162)</f>
        <v>0</v>
      </c>
      <c r="C155" s="168">
        <f>SUBTOTAL(9,'2) Order Form'!O162)*100</f>
        <v>0</v>
      </c>
    </row>
    <row r="156" spans="1:3">
      <c r="A156" s="167">
        <f>'2) Order Form'!V163</f>
        <v>7048652966612</v>
      </c>
      <c r="B156" s="167">
        <f>SUBTOTAL(9,'2) Order Form'!I163)</f>
        <v>0</v>
      </c>
      <c r="C156" s="168">
        <f>SUBTOTAL(9,'2) Order Form'!O163)*100</f>
        <v>0</v>
      </c>
    </row>
    <row r="157" spans="1:3">
      <c r="A157" s="167">
        <f>'2) Order Form'!V164</f>
        <v>7048652966605</v>
      </c>
      <c r="B157" s="167">
        <f>SUBTOTAL(9,'2) Order Form'!I164)</f>
        <v>0</v>
      </c>
      <c r="C157" s="168">
        <f>SUBTOTAL(9,'2) Order Form'!O164)*100</f>
        <v>0</v>
      </c>
    </row>
    <row r="158" spans="1:3">
      <c r="A158" s="167">
        <f>'2) Order Form'!V165</f>
        <v>7048652833006</v>
      </c>
      <c r="B158" s="167">
        <f>SUBTOTAL(9,'2) Order Form'!I165)</f>
        <v>0</v>
      </c>
      <c r="C158" s="168">
        <f>SUBTOTAL(9,'2) Order Form'!O165)*100</f>
        <v>0</v>
      </c>
    </row>
    <row r="159" spans="1:3">
      <c r="A159" s="167">
        <f>'2) Order Form'!V166</f>
        <v>7048652832993</v>
      </c>
      <c r="B159" s="167">
        <f>SUBTOTAL(9,'2) Order Form'!I166)</f>
        <v>0</v>
      </c>
      <c r="C159" s="168">
        <f>SUBTOTAL(9,'2) Order Form'!O166)*100</f>
        <v>0</v>
      </c>
    </row>
    <row r="160" spans="1:3">
      <c r="A160" s="167">
        <f>'2) Order Form'!V167</f>
        <v>7048652832986</v>
      </c>
      <c r="B160" s="167">
        <f>SUBTOTAL(9,'2) Order Form'!I167)</f>
        <v>0</v>
      </c>
      <c r="C160" s="168">
        <f>SUBTOTAL(9,'2) Order Form'!O167)*100</f>
        <v>0</v>
      </c>
    </row>
    <row r="161" spans="1:3">
      <c r="A161" s="167">
        <f>'2) Order Form'!V168</f>
        <v>7048652966650</v>
      </c>
      <c r="B161" s="167">
        <f>SUBTOTAL(9,'2) Order Form'!I168)</f>
        <v>0</v>
      </c>
      <c r="C161" s="168">
        <f>SUBTOTAL(9,'2) Order Form'!O168)*100</f>
        <v>0</v>
      </c>
    </row>
    <row r="162" spans="1:3">
      <c r="A162" s="167">
        <f>'2) Order Form'!V169</f>
        <v>7048652966643</v>
      </c>
      <c r="B162" s="167">
        <f>SUBTOTAL(9,'2) Order Form'!I169)</f>
        <v>0</v>
      </c>
      <c r="C162" s="168">
        <f>SUBTOTAL(9,'2) Order Form'!O169)*100</f>
        <v>0</v>
      </c>
    </row>
    <row r="163" spans="1:3">
      <c r="A163" s="167">
        <f>'2) Order Form'!V170</f>
        <v>7048652966636</v>
      </c>
      <c r="B163" s="167">
        <f>SUBTOTAL(9,'2) Order Form'!I170)</f>
        <v>0</v>
      </c>
      <c r="C163" s="168">
        <f>SUBTOTAL(9,'2) Order Form'!O170)*100</f>
        <v>0</v>
      </c>
    </row>
    <row r="164" spans="1:3">
      <c r="A164" s="167">
        <f>'2) Order Form'!V171</f>
        <v>7048652832610</v>
      </c>
      <c r="B164" s="167">
        <f>SUBTOTAL(9,'2) Order Form'!I171)</f>
        <v>0</v>
      </c>
      <c r="C164" s="168">
        <f>SUBTOTAL(9,'2) Order Form'!O171)*100</f>
        <v>0</v>
      </c>
    </row>
    <row r="165" spans="1:3">
      <c r="A165" s="167">
        <f>'2) Order Form'!V172</f>
        <v>7048652832603</v>
      </c>
      <c r="B165" s="167">
        <f>SUBTOTAL(9,'2) Order Form'!I172)</f>
        <v>0</v>
      </c>
      <c r="C165" s="168">
        <f>SUBTOTAL(9,'2) Order Form'!O172)*100</f>
        <v>0</v>
      </c>
    </row>
    <row r="166" spans="1:3">
      <c r="A166" s="167">
        <f>'2) Order Form'!V173</f>
        <v>7048652832597</v>
      </c>
      <c r="B166" s="167">
        <f>SUBTOTAL(9,'2) Order Form'!I173)</f>
        <v>0</v>
      </c>
      <c r="C166" s="168">
        <f>SUBTOTAL(9,'2) Order Form'!O173)*100</f>
        <v>0</v>
      </c>
    </row>
    <row r="167" spans="1:3">
      <c r="A167" s="167">
        <f>'2) Order Form'!V174</f>
        <v>7048652832672</v>
      </c>
      <c r="B167" s="167">
        <f>SUBTOTAL(9,'2) Order Form'!I174)</f>
        <v>0</v>
      </c>
      <c r="C167" s="168">
        <f>SUBTOTAL(9,'2) Order Form'!O174)*100</f>
        <v>0</v>
      </c>
    </row>
    <row r="168" spans="1:3">
      <c r="A168" s="167">
        <f>'2) Order Form'!V175</f>
        <v>7048652832665</v>
      </c>
      <c r="B168" s="167">
        <f>SUBTOTAL(9,'2) Order Form'!I175)</f>
        <v>0</v>
      </c>
      <c r="C168" s="168">
        <f>SUBTOTAL(9,'2) Order Form'!O175)*100</f>
        <v>0</v>
      </c>
    </row>
    <row r="169" spans="1:3">
      <c r="A169" s="167">
        <f>'2) Order Form'!V176</f>
        <v>7048652832658</v>
      </c>
      <c r="B169" s="167">
        <f>SUBTOTAL(9,'2) Order Form'!I176)</f>
        <v>0</v>
      </c>
      <c r="C169" s="168">
        <f>SUBTOTAL(9,'2) Order Form'!O176)*100</f>
        <v>0</v>
      </c>
    </row>
    <row r="170" spans="1:3">
      <c r="A170" s="167">
        <f>'2) Order Form'!V177</f>
        <v>7048652832702</v>
      </c>
      <c r="B170" s="167">
        <f>SUBTOTAL(9,'2) Order Form'!I177)</f>
        <v>0</v>
      </c>
      <c r="C170" s="168">
        <f>SUBTOTAL(9,'2) Order Form'!O177)*100</f>
        <v>0</v>
      </c>
    </row>
    <row r="171" spans="1:3">
      <c r="A171" s="167">
        <f>'2) Order Form'!V178</f>
        <v>7048652832696</v>
      </c>
      <c r="B171" s="167">
        <f>SUBTOTAL(9,'2) Order Form'!I178)</f>
        <v>0</v>
      </c>
      <c r="C171" s="168">
        <f>SUBTOTAL(9,'2) Order Form'!O178)*100</f>
        <v>0</v>
      </c>
    </row>
    <row r="172" spans="1:3">
      <c r="A172" s="167">
        <f>'2) Order Form'!V179</f>
        <v>7048652832689</v>
      </c>
      <c r="B172" s="167">
        <f>SUBTOTAL(9,'2) Order Form'!I179)</f>
        <v>0</v>
      </c>
      <c r="C172" s="168">
        <f>SUBTOTAL(9,'2) Order Form'!O179)*100</f>
        <v>0</v>
      </c>
    </row>
    <row r="173" spans="1:3">
      <c r="A173" s="167">
        <f>'2) Order Form'!V180</f>
        <v>7048652832733</v>
      </c>
      <c r="B173" s="167">
        <f>SUBTOTAL(9,'2) Order Form'!I180)</f>
        <v>0</v>
      </c>
      <c r="C173" s="168">
        <f>SUBTOTAL(9,'2) Order Form'!O180)*100</f>
        <v>0</v>
      </c>
    </row>
    <row r="174" spans="1:3">
      <c r="A174" s="167">
        <f>'2) Order Form'!V181</f>
        <v>7048652832726</v>
      </c>
      <c r="B174" s="167">
        <f>SUBTOTAL(9,'2) Order Form'!I181)</f>
        <v>0</v>
      </c>
      <c r="C174" s="168">
        <f>SUBTOTAL(9,'2) Order Form'!O181)*100</f>
        <v>0</v>
      </c>
    </row>
    <row r="175" spans="1:3">
      <c r="A175" s="167">
        <f>'2) Order Form'!V182</f>
        <v>7048652832719</v>
      </c>
      <c r="B175" s="167">
        <f>SUBTOTAL(9,'2) Order Form'!I182)</f>
        <v>0</v>
      </c>
      <c r="C175" s="168">
        <f>SUBTOTAL(9,'2) Order Form'!O182)*100</f>
        <v>0</v>
      </c>
    </row>
    <row r="176" spans="1:3">
      <c r="A176" s="167">
        <f>'2) Order Form'!V183</f>
        <v>7048652966568</v>
      </c>
      <c r="B176" s="167">
        <f>SUBTOTAL(9,'2) Order Form'!I183)</f>
        <v>0</v>
      </c>
      <c r="C176" s="168">
        <f>SUBTOTAL(9,'2) Order Form'!O183)*100</f>
        <v>0</v>
      </c>
    </row>
    <row r="177" spans="1:3">
      <c r="A177" s="167">
        <f>'2) Order Form'!V184</f>
        <v>7048652966551</v>
      </c>
      <c r="B177" s="167">
        <f>SUBTOTAL(9,'2) Order Form'!I184)</f>
        <v>0</v>
      </c>
      <c r="C177" s="168">
        <f>SUBTOTAL(9,'2) Order Form'!O184)*100</f>
        <v>0</v>
      </c>
    </row>
    <row r="178" spans="1:3">
      <c r="A178" s="167">
        <f>'2) Order Form'!V185</f>
        <v>7048652966544</v>
      </c>
      <c r="B178" s="167">
        <f>SUBTOTAL(9,'2) Order Form'!I185)</f>
        <v>0</v>
      </c>
      <c r="C178" s="168">
        <f>SUBTOTAL(9,'2) Order Form'!O185)*100</f>
        <v>0</v>
      </c>
    </row>
    <row r="179" spans="1:3">
      <c r="A179" s="167">
        <f>'2) Order Form'!V186</f>
        <v>7048652832795</v>
      </c>
      <c r="B179" s="167">
        <f>SUBTOTAL(9,'2) Order Form'!I186)</f>
        <v>0</v>
      </c>
      <c r="C179" s="168">
        <f>SUBTOTAL(9,'2) Order Form'!O186)*100</f>
        <v>0</v>
      </c>
    </row>
    <row r="180" spans="1:3">
      <c r="A180" s="167">
        <f>'2) Order Form'!V187</f>
        <v>7048652832788</v>
      </c>
      <c r="B180" s="167">
        <f>SUBTOTAL(9,'2) Order Form'!I187)</f>
        <v>0</v>
      </c>
      <c r="C180" s="168">
        <f>SUBTOTAL(9,'2) Order Form'!O187)*100</f>
        <v>0</v>
      </c>
    </row>
    <row r="181" spans="1:3">
      <c r="A181" s="167">
        <f>'2) Order Form'!V188</f>
        <v>7048652832771</v>
      </c>
      <c r="B181" s="167">
        <f>SUBTOTAL(9,'2) Order Form'!I188)</f>
        <v>0</v>
      </c>
      <c r="C181" s="168">
        <f>SUBTOTAL(9,'2) Order Form'!O188)*100</f>
        <v>0</v>
      </c>
    </row>
    <row r="182" spans="1:3">
      <c r="A182" s="167">
        <f>'2) Order Form'!V189</f>
        <v>7048652966599</v>
      </c>
      <c r="B182" s="167">
        <f>SUBTOTAL(9,'2) Order Form'!I189)</f>
        <v>0</v>
      </c>
      <c r="C182" s="168">
        <f>SUBTOTAL(9,'2) Order Form'!O189)*100</f>
        <v>0</v>
      </c>
    </row>
    <row r="183" spans="1:3">
      <c r="A183" s="167">
        <f>'2) Order Form'!V190</f>
        <v>7048652966582</v>
      </c>
      <c r="B183" s="167">
        <f>SUBTOTAL(9,'2) Order Form'!I190)</f>
        <v>0</v>
      </c>
      <c r="C183" s="168">
        <f>SUBTOTAL(9,'2) Order Form'!O190)*100</f>
        <v>0</v>
      </c>
    </row>
    <row r="184" spans="1:3">
      <c r="A184" s="167">
        <f>'2) Order Form'!V191</f>
        <v>7048652966575</v>
      </c>
      <c r="B184" s="167">
        <f>SUBTOTAL(9,'2) Order Form'!I191)</f>
        <v>0</v>
      </c>
      <c r="C184" s="168">
        <f>SUBTOTAL(9,'2) Order Form'!O191)*100</f>
        <v>0</v>
      </c>
    </row>
    <row r="185" spans="1:3">
      <c r="A185" s="167">
        <f>'2) Order Form'!V192</f>
        <v>7048652186355</v>
      </c>
      <c r="B185" s="167">
        <f>SUBTOTAL(9,'2) Order Form'!I192)</f>
        <v>0</v>
      </c>
      <c r="C185" s="168">
        <f>SUBTOTAL(9,'2) Order Form'!O192)*100</f>
        <v>0</v>
      </c>
    </row>
    <row r="186" spans="1:3">
      <c r="A186" s="167">
        <f>'2) Order Form'!V193</f>
        <v>7048652186348</v>
      </c>
      <c r="B186" s="167">
        <f>SUBTOTAL(9,'2) Order Form'!I193)</f>
        <v>0</v>
      </c>
      <c r="C186" s="168">
        <f>SUBTOTAL(9,'2) Order Form'!O193)*100</f>
        <v>0</v>
      </c>
    </row>
    <row r="187" spans="1:3">
      <c r="A187" s="167">
        <f>'2) Order Form'!V194</f>
        <v>7048652186331</v>
      </c>
      <c r="B187" s="167">
        <f>SUBTOTAL(9,'2) Order Form'!I194)</f>
        <v>0</v>
      </c>
      <c r="C187" s="168">
        <f>SUBTOTAL(9,'2) Order Form'!O194)*100</f>
        <v>0</v>
      </c>
    </row>
    <row r="188" spans="1:3">
      <c r="A188" s="167">
        <f>'2) Order Form'!V195</f>
        <v>7048652186386</v>
      </c>
      <c r="B188" s="167">
        <f>SUBTOTAL(9,'2) Order Form'!I195)</f>
        <v>0</v>
      </c>
      <c r="C188" s="168">
        <f>SUBTOTAL(9,'2) Order Form'!O195)*100</f>
        <v>0</v>
      </c>
    </row>
    <row r="189" spans="1:3">
      <c r="A189" s="167">
        <f>'2) Order Form'!V196</f>
        <v>7048652186379</v>
      </c>
      <c r="B189" s="167">
        <f>SUBTOTAL(9,'2) Order Form'!I196)</f>
        <v>0</v>
      </c>
      <c r="C189" s="168">
        <f>SUBTOTAL(9,'2) Order Form'!O196)*100</f>
        <v>0</v>
      </c>
    </row>
    <row r="190" spans="1:3">
      <c r="A190" s="167">
        <f>'2) Order Form'!V197</f>
        <v>7048652186362</v>
      </c>
      <c r="B190" s="167">
        <f>SUBTOTAL(9,'2) Order Form'!I197)</f>
        <v>0</v>
      </c>
      <c r="C190" s="168">
        <f>SUBTOTAL(9,'2) Order Form'!O197)*100</f>
        <v>0</v>
      </c>
    </row>
    <row r="191" spans="1:3">
      <c r="A191" s="167">
        <f>'2) Order Form'!V198</f>
        <v>7048652186416</v>
      </c>
      <c r="B191" s="167">
        <f>SUBTOTAL(9,'2) Order Form'!I198)</f>
        <v>0</v>
      </c>
      <c r="C191" s="168">
        <f>SUBTOTAL(9,'2) Order Form'!O198)*100</f>
        <v>0</v>
      </c>
    </row>
    <row r="192" spans="1:3">
      <c r="A192" s="167">
        <f>'2) Order Form'!V199</f>
        <v>7048652186409</v>
      </c>
      <c r="B192" s="167">
        <f>SUBTOTAL(9,'2) Order Form'!I199)</f>
        <v>0</v>
      </c>
      <c r="C192" s="168">
        <f>SUBTOTAL(9,'2) Order Form'!O199)*100</f>
        <v>0</v>
      </c>
    </row>
    <row r="193" spans="1:3">
      <c r="A193" s="167">
        <f>'2) Order Form'!V200</f>
        <v>7048652186393</v>
      </c>
      <c r="B193" s="167">
        <f>SUBTOTAL(9,'2) Order Form'!I200)</f>
        <v>0</v>
      </c>
      <c r="C193" s="168">
        <f>SUBTOTAL(9,'2) Order Form'!O200)*100</f>
        <v>0</v>
      </c>
    </row>
    <row r="194" spans="1:3">
      <c r="A194" s="167">
        <f>'2) Order Form'!V201</f>
        <v>7048652843760</v>
      </c>
      <c r="B194" s="167">
        <f>SUBTOTAL(9,'2) Order Form'!I201)</f>
        <v>0</v>
      </c>
      <c r="C194" s="168">
        <f>SUBTOTAL(9,'2) Order Form'!O201)*100</f>
        <v>0</v>
      </c>
    </row>
    <row r="195" spans="1:3">
      <c r="A195" s="167">
        <f>'2) Order Form'!V202</f>
        <v>7048652822161</v>
      </c>
      <c r="B195" s="167">
        <f>SUBTOTAL(9,'2) Order Form'!I202)</f>
        <v>0</v>
      </c>
      <c r="C195" s="168">
        <f>SUBTOTAL(9,'2) Order Form'!O202)*100</f>
        <v>0</v>
      </c>
    </row>
    <row r="196" spans="1:3">
      <c r="A196" s="167">
        <f>'2) Order Form'!V203</f>
        <v>7048652843784</v>
      </c>
      <c r="B196" s="167">
        <f>SUBTOTAL(9,'2) Order Form'!I203)</f>
        <v>0</v>
      </c>
      <c r="C196" s="168">
        <f>SUBTOTAL(9,'2) Order Form'!O203)*100</f>
        <v>0</v>
      </c>
    </row>
    <row r="197" spans="1:3">
      <c r="A197" s="167">
        <f>'2) Order Form'!V204</f>
        <v>7048652822208</v>
      </c>
      <c r="B197" s="167">
        <f>SUBTOTAL(9,'2) Order Form'!I204)</f>
        <v>0</v>
      </c>
      <c r="C197" s="168">
        <f>SUBTOTAL(9,'2) Order Form'!O204)*100</f>
        <v>0</v>
      </c>
    </row>
    <row r="198" spans="1:3">
      <c r="A198" s="167">
        <f>'2) Order Form'!V205</f>
        <v>7048652843791</v>
      </c>
      <c r="B198" s="167">
        <f>SUBTOTAL(9,'2) Order Form'!I205)</f>
        <v>0</v>
      </c>
      <c r="C198" s="168">
        <f>SUBTOTAL(9,'2) Order Form'!O205)*100</f>
        <v>0</v>
      </c>
    </row>
    <row r="199" spans="1:3">
      <c r="A199" s="167">
        <f>'2) Order Form'!V206</f>
        <v>7048652822222</v>
      </c>
      <c r="B199" s="167">
        <f>SUBTOTAL(9,'2) Order Form'!I206)</f>
        <v>0</v>
      </c>
      <c r="C199" s="168">
        <f>SUBTOTAL(9,'2) Order Form'!O206)*100</f>
        <v>0</v>
      </c>
    </row>
    <row r="200" spans="1:3">
      <c r="A200" s="167">
        <f>'2) Order Form'!V207</f>
        <v>7048652843807</v>
      </c>
      <c r="B200" s="167">
        <f>SUBTOTAL(9,'2) Order Form'!I207)</f>
        <v>0</v>
      </c>
      <c r="C200" s="168">
        <f>SUBTOTAL(9,'2) Order Form'!O207)*100</f>
        <v>0</v>
      </c>
    </row>
    <row r="201" spans="1:3">
      <c r="A201" s="167">
        <f>'2) Order Form'!V208</f>
        <v>7048652822246</v>
      </c>
      <c r="B201" s="167">
        <f>SUBTOTAL(9,'2) Order Form'!I208)</f>
        <v>0</v>
      </c>
      <c r="C201" s="168">
        <f>SUBTOTAL(9,'2) Order Form'!O208)*100</f>
        <v>0</v>
      </c>
    </row>
    <row r="202" spans="1:3">
      <c r="A202" s="167">
        <f>'2) Order Form'!V209</f>
        <v>7048652965929</v>
      </c>
      <c r="B202" s="167">
        <f>SUBTOTAL(9,'2) Order Form'!I209)</f>
        <v>0</v>
      </c>
      <c r="C202" s="168">
        <f>SUBTOTAL(9,'2) Order Form'!O209)*100</f>
        <v>0</v>
      </c>
    </row>
    <row r="203" spans="1:3">
      <c r="A203" s="167">
        <f>'2) Order Form'!V210</f>
        <v>7048652965912</v>
      </c>
      <c r="B203" s="167">
        <f>SUBTOTAL(9,'2) Order Form'!I210)</f>
        <v>0</v>
      </c>
      <c r="C203" s="168">
        <f>SUBTOTAL(9,'2) Order Form'!O210)*100</f>
        <v>0</v>
      </c>
    </row>
    <row r="204" spans="1:3">
      <c r="A204" s="167">
        <f>'2) Order Form'!V211</f>
        <v>7048652843715</v>
      </c>
      <c r="B204" s="167">
        <f>SUBTOTAL(9,'2) Order Form'!I211)</f>
        <v>0</v>
      </c>
      <c r="C204" s="168">
        <f>SUBTOTAL(9,'2) Order Form'!O211)*100</f>
        <v>0</v>
      </c>
    </row>
    <row r="205" spans="1:3">
      <c r="A205" s="167">
        <f>'2) Order Form'!V212</f>
        <v>7048652822048</v>
      </c>
      <c r="B205" s="167">
        <f>SUBTOTAL(9,'2) Order Form'!I212)</f>
        <v>0</v>
      </c>
      <c r="C205" s="168">
        <f>SUBTOTAL(9,'2) Order Form'!O212)*100</f>
        <v>0</v>
      </c>
    </row>
    <row r="206" spans="1:3">
      <c r="A206" s="167">
        <f>'2) Order Form'!V213</f>
        <v>7048652843814</v>
      </c>
      <c r="B206" s="167">
        <f>SUBTOTAL(9,'2) Order Form'!I213)</f>
        <v>0</v>
      </c>
      <c r="C206" s="168">
        <f>SUBTOTAL(9,'2) Order Form'!O213)*100</f>
        <v>0</v>
      </c>
    </row>
    <row r="207" spans="1:3">
      <c r="A207" s="167">
        <f>'2) Order Form'!V214</f>
        <v>7048652822109</v>
      </c>
      <c r="B207" s="167">
        <f>SUBTOTAL(9,'2) Order Form'!I214)</f>
        <v>0</v>
      </c>
      <c r="C207" s="168">
        <f>SUBTOTAL(9,'2) Order Form'!O214)*100</f>
        <v>0</v>
      </c>
    </row>
    <row r="208" spans="1:3">
      <c r="A208" s="167">
        <f>'2) Order Form'!V215</f>
        <v>7048652843739</v>
      </c>
      <c r="B208" s="167">
        <f>SUBTOTAL(9,'2) Order Form'!I215)</f>
        <v>0</v>
      </c>
      <c r="C208" s="168">
        <f>SUBTOTAL(9,'2) Order Form'!O215)*100</f>
        <v>0</v>
      </c>
    </row>
    <row r="209" spans="1:3">
      <c r="A209" s="167">
        <f>'2) Order Form'!V216</f>
        <v>7048652822086</v>
      </c>
      <c r="B209" s="167">
        <f>SUBTOTAL(9,'2) Order Form'!I216)</f>
        <v>0</v>
      </c>
      <c r="C209" s="168">
        <f>SUBTOTAL(9,'2) Order Form'!O216)*100</f>
        <v>0</v>
      </c>
    </row>
    <row r="210" spans="1:3">
      <c r="A210" s="167">
        <f>'2) Order Form'!V217</f>
        <v>7048652843746</v>
      </c>
      <c r="B210" s="167">
        <f>SUBTOTAL(9,'2) Order Form'!I217)</f>
        <v>0</v>
      </c>
      <c r="C210" s="168">
        <f>SUBTOTAL(9,'2) Order Form'!O217)*100</f>
        <v>0</v>
      </c>
    </row>
    <row r="211" spans="1:3">
      <c r="A211" s="167">
        <f>'2) Order Form'!V218</f>
        <v>7048652822123</v>
      </c>
      <c r="B211" s="167">
        <f>SUBTOTAL(9,'2) Order Form'!I218)</f>
        <v>0</v>
      </c>
      <c r="C211" s="168">
        <f>SUBTOTAL(9,'2) Order Form'!O218)*100</f>
        <v>0</v>
      </c>
    </row>
    <row r="212" spans="1:3">
      <c r="A212" s="167">
        <f>'2) Order Form'!V219</f>
        <v>7048652965899</v>
      </c>
      <c r="B212" s="167">
        <f>SUBTOTAL(9,'2) Order Form'!I219)</f>
        <v>0</v>
      </c>
      <c r="C212" s="168">
        <f>SUBTOTAL(9,'2) Order Form'!O219)*100</f>
        <v>0</v>
      </c>
    </row>
    <row r="213" spans="1:3">
      <c r="A213" s="167">
        <f>'2) Order Form'!V220</f>
        <v>7048652965905</v>
      </c>
      <c r="B213" s="167">
        <f>SUBTOTAL(9,'2) Order Form'!I220)</f>
        <v>0</v>
      </c>
      <c r="C213" s="168">
        <f>SUBTOTAL(9,'2) Order Form'!O220)*100</f>
        <v>0</v>
      </c>
    </row>
    <row r="214" spans="1:3">
      <c r="A214" s="167">
        <f>'2) Order Form'!V221</f>
        <v>7048652966988</v>
      </c>
      <c r="B214" s="167">
        <f>SUBTOTAL(9,'2) Order Form'!I221)</f>
        <v>0</v>
      </c>
      <c r="C214" s="168">
        <f>SUBTOTAL(9,'2) Order Form'!O221)*100</f>
        <v>0</v>
      </c>
    </row>
    <row r="215" spans="1:3">
      <c r="A215" s="167">
        <f>'2) Order Form'!V222</f>
        <v>7048652966971</v>
      </c>
      <c r="B215" s="167">
        <f>SUBTOTAL(9,'2) Order Form'!I222)</f>
        <v>0</v>
      </c>
      <c r="C215" s="168">
        <f>SUBTOTAL(9,'2) Order Form'!O222)*100</f>
        <v>0</v>
      </c>
    </row>
    <row r="216" spans="1:3">
      <c r="A216" s="167">
        <f>'2) Order Form'!V223</f>
        <v>7048652966964</v>
      </c>
      <c r="B216" s="167">
        <f>SUBTOTAL(9,'2) Order Form'!I223)</f>
        <v>0</v>
      </c>
      <c r="C216" s="168">
        <f>SUBTOTAL(9,'2) Order Form'!O223)*100</f>
        <v>0</v>
      </c>
    </row>
    <row r="217" spans="1:3">
      <c r="A217" s="167">
        <f>'2) Order Form'!V224</f>
        <v>7048652967015</v>
      </c>
      <c r="B217" s="167">
        <f>SUBTOTAL(9,'2) Order Form'!I224)</f>
        <v>0</v>
      </c>
      <c r="C217" s="168">
        <f>SUBTOTAL(9,'2) Order Form'!O224)*100</f>
        <v>0</v>
      </c>
    </row>
    <row r="218" spans="1:3">
      <c r="A218" s="167">
        <f>'2) Order Form'!V225</f>
        <v>7048652967008</v>
      </c>
      <c r="B218" s="167">
        <f>SUBTOTAL(9,'2) Order Form'!I225)</f>
        <v>0</v>
      </c>
      <c r="C218" s="168">
        <f>SUBTOTAL(9,'2) Order Form'!O225)*100</f>
        <v>0</v>
      </c>
    </row>
    <row r="219" spans="1:3">
      <c r="A219" s="167">
        <f>'2) Order Form'!V226</f>
        <v>7048652966995</v>
      </c>
      <c r="B219" s="167">
        <f>SUBTOTAL(9,'2) Order Form'!I226)</f>
        <v>0</v>
      </c>
      <c r="C219" s="168">
        <f>SUBTOTAL(9,'2) Order Form'!O226)*100</f>
        <v>0</v>
      </c>
    </row>
    <row r="220" spans="1:3">
      <c r="A220" s="167">
        <f>'2) Order Form'!V227</f>
        <v>7048652967046</v>
      </c>
      <c r="B220" s="167">
        <f>SUBTOTAL(9,'2) Order Form'!I227)</f>
        <v>0</v>
      </c>
      <c r="C220" s="168">
        <f>SUBTOTAL(9,'2) Order Form'!O227)*100</f>
        <v>0</v>
      </c>
    </row>
    <row r="221" spans="1:3">
      <c r="A221" s="167">
        <f>'2) Order Form'!V228</f>
        <v>7048652967039</v>
      </c>
      <c r="B221" s="167">
        <f>SUBTOTAL(9,'2) Order Form'!I228)</f>
        <v>0</v>
      </c>
      <c r="C221" s="168">
        <f>SUBTOTAL(9,'2) Order Form'!O228)*100</f>
        <v>0</v>
      </c>
    </row>
    <row r="222" spans="1:3">
      <c r="A222" s="167">
        <f>'2) Order Form'!V229</f>
        <v>7048652967022</v>
      </c>
      <c r="B222" s="167">
        <f>SUBTOTAL(9,'2) Order Form'!I229)</f>
        <v>0</v>
      </c>
      <c r="C222" s="168">
        <f>SUBTOTAL(9,'2) Order Form'!O229)*100</f>
        <v>0</v>
      </c>
    </row>
    <row r="223" spans="1:3">
      <c r="A223" s="167">
        <f>'2) Order Form'!V230</f>
        <v>7048652987372</v>
      </c>
      <c r="B223" s="167">
        <f>SUBTOTAL(9,'2) Order Form'!I230)</f>
        <v>0</v>
      </c>
      <c r="C223" s="168">
        <f>SUBTOTAL(9,'2) Order Form'!O230)*100</f>
        <v>0</v>
      </c>
    </row>
    <row r="224" spans="1:3">
      <c r="A224" s="167">
        <f>'2) Order Form'!V231</f>
        <v>7048652987365</v>
      </c>
      <c r="B224" s="167">
        <f>SUBTOTAL(9,'2) Order Form'!I231)</f>
        <v>0</v>
      </c>
      <c r="C224" s="168">
        <f>SUBTOTAL(9,'2) Order Form'!O231)*100</f>
        <v>0</v>
      </c>
    </row>
    <row r="225" spans="1:3">
      <c r="A225" s="167">
        <f>'2) Order Form'!V232</f>
        <v>7048652987358</v>
      </c>
      <c r="B225" s="167">
        <f>SUBTOTAL(9,'2) Order Form'!I232)</f>
        <v>0</v>
      </c>
      <c r="C225" s="168">
        <f>SUBTOTAL(9,'2) Order Form'!O232)*100</f>
        <v>0</v>
      </c>
    </row>
    <row r="226" spans="1:3">
      <c r="A226" s="167">
        <f>'2) Order Form'!V233</f>
        <v>7048652987341</v>
      </c>
      <c r="B226" s="167">
        <f>SUBTOTAL(9,'2) Order Form'!I233)</f>
        <v>0</v>
      </c>
      <c r="C226" s="168">
        <f>SUBTOTAL(9,'2) Order Form'!O233)*100</f>
        <v>0</v>
      </c>
    </row>
    <row r="227" spans="1:3">
      <c r="A227" s="167">
        <f>'2) Order Form'!V234</f>
        <v>7048652966735</v>
      </c>
      <c r="B227" s="167">
        <f>SUBTOTAL(9,'2) Order Form'!I234)</f>
        <v>0</v>
      </c>
      <c r="C227" s="168">
        <f>SUBTOTAL(9,'2) Order Form'!O234)*100</f>
        <v>0</v>
      </c>
    </row>
    <row r="228" spans="1:3">
      <c r="A228" s="167">
        <f>'2) Order Form'!V235</f>
        <v>7048652966728</v>
      </c>
      <c r="B228" s="167">
        <f>SUBTOTAL(9,'2) Order Form'!I235)</f>
        <v>0</v>
      </c>
      <c r="C228" s="168">
        <f>SUBTOTAL(9,'2) Order Form'!O235)*100</f>
        <v>0</v>
      </c>
    </row>
    <row r="229" spans="1:3">
      <c r="A229" s="167">
        <f>'2) Order Form'!V236</f>
        <v>7048652966711</v>
      </c>
      <c r="B229" s="167">
        <f>SUBTOTAL(9,'2) Order Form'!I236)</f>
        <v>0</v>
      </c>
      <c r="C229" s="168">
        <f>SUBTOTAL(9,'2) Order Form'!O236)*100</f>
        <v>0</v>
      </c>
    </row>
    <row r="230" spans="1:3">
      <c r="A230" s="167">
        <f>'2) Order Form'!V237</f>
        <v>7048652966704</v>
      </c>
      <c r="B230" s="167">
        <f>SUBTOTAL(9,'2) Order Form'!I237)</f>
        <v>0</v>
      </c>
      <c r="C230" s="168">
        <f>SUBTOTAL(9,'2) Order Form'!O237)*100</f>
        <v>0</v>
      </c>
    </row>
    <row r="231" spans="1:3">
      <c r="A231" s="167">
        <f>'2) Order Form'!V238</f>
        <v>7048652966810</v>
      </c>
      <c r="B231" s="167">
        <f>SUBTOTAL(9,'2) Order Form'!I238)</f>
        <v>0</v>
      </c>
      <c r="C231" s="168">
        <f>SUBTOTAL(9,'2) Order Form'!O238)*100</f>
        <v>0</v>
      </c>
    </row>
    <row r="232" spans="1:3">
      <c r="A232" s="167">
        <f>'2) Order Form'!V239</f>
        <v>7048652966803</v>
      </c>
      <c r="B232" s="167">
        <f>SUBTOTAL(9,'2) Order Form'!I239)</f>
        <v>0</v>
      </c>
      <c r="C232" s="168">
        <f>SUBTOTAL(9,'2) Order Form'!O239)*100</f>
        <v>0</v>
      </c>
    </row>
    <row r="233" spans="1:3">
      <c r="A233" s="167">
        <f>'2) Order Form'!V240</f>
        <v>7048652966797</v>
      </c>
      <c r="B233" s="167">
        <f>SUBTOTAL(9,'2) Order Form'!I240)</f>
        <v>0</v>
      </c>
      <c r="C233" s="168">
        <f>SUBTOTAL(9,'2) Order Form'!O240)*100</f>
        <v>0</v>
      </c>
    </row>
    <row r="234" spans="1:3">
      <c r="A234" s="167">
        <f>'2) Order Form'!V241</f>
        <v>7048652966780</v>
      </c>
      <c r="B234" s="167">
        <f>SUBTOTAL(9,'2) Order Form'!I241)</f>
        <v>0</v>
      </c>
      <c r="C234" s="168">
        <f>SUBTOTAL(9,'2) Order Form'!O241)*100</f>
        <v>0</v>
      </c>
    </row>
    <row r="235" spans="1:3">
      <c r="A235" s="167">
        <f>'2) Order Form'!V242</f>
        <v>7048652966858</v>
      </c>
      <c r="B235" s="167">
        <f>SUBTOTAL(9,'2) Order Form'!I242)</f>
        <v>0</v>
      </c>
      <c r="C235" s="168">
        <f>SUBTOTAL(9,'2) Order Form'!O242)*100</f>
        <v>0</v>
      </c>
    </row>
    <row r="236" spans="1:3">
      <c r="A236" s="167">
        <f>'2) Order Form'!V243</f>
        <v>7048652966841</v>
      </c>
      <c r="B236" s="167">
        <f>SUBTOTAL(9,'2) Order Form'!I243)</f>
        <v>0</v>
      </c>
      <c r="C236" s="168">
        <f>SUBTOTAL(9,'2) Order Form'!O243)*100</f>
        <v>0</v>
      </c>
    </row>
    <row r="237" spans="1:3">
      <c r="A237" s="167">
        <f>'2) Order Form'!V244</f>
        <v>7048652966834</v>
      </c>
      <c r="B237" s="167">
        <f>SUBTOTAL(9,'2) Order Form'!I244)</f>
        <v>0</v>
      </c>
      <c r="C237" s="168">
        <f>SUBTOTAL(9,'2) Order Form'!O244)*100</f>
        <v>0</v>
      </c>
    </row>
    <row r="238" spans="1:3">
      <c r="A238" s="167">
        <f>'2) Order Form'!V245</f>
        <v>7048652966827</v>
      </c>
      <c r="B238" s="167">
        <f>SUBTOTAL(9,'2) Order Form'!I245)</f>
        <v>0</v>
      </c>
      <c r="C238" s="168">
        <f>SUBTOTAL(9,'2) Order Form'!O245)*100</f>
        <v>0</v>
      </c>
    </row>
    <row r="239" spans="1:3">
      <c r="A239" s="167">
        <f>'2) Order Form'!V246</f>
        <v>7048652966926</v>
      </c>
      <c r="B239" s="167">
        <f>SUBTOTAL(9,'2) Order Form'!I246)</f>
        <v>0</v>
      </c>
      <c r="C239" s="168">
        <f>SUBTOTAL(9,'2) Order Form'!O246)*100</f>
        <v>0</v>
      </c>
    </row>
    <row r="240" spans="1:3">
      <c r="A240" s="167">
        <f>'2) Order Form'!V247</f>
        <v>7048652966919</v>
      </c>
      <c r="B240" s="167">
        <f>SUBTOTAL(9,'2) Order Form'!I247)</f>
        <v>0</v>
      </c>
      <c r="C240" s="168">
        <f>SUBTOTAL(9,'2) Order Form'!O247)*100</f>
        <v>0</v>
      </c>
    </row>
    <row r="241" spans="1:3">
      <c r="A241" s="167">
        <f>'2) Order Form'!V248</f>
        <v>7048652966902</v>
      </c>
      <c r="B241" s="167">
        <f>SUBTOTAL(9,'2) Order Form'!I248)</f>
        <v>0</v>
      </c>
      <c r="C241" s="168">
        <f>SUBTOTAL(9,'2) Order Form'!O248)*100</f>
        <v>0</v>
      </c>
    </row>
    <row r="242" spans="1:3">
      <c r="A242" s="167">
        <f>'2) Order Form'!V249</f>
        <v>7048652969033</v>
      </c>
      <c r="B242" s="167">
        <f>SUBTOTAL(9,'2) Order Form'!I249)</f>
        <v>0</v>
      </c>
      <c r="C242" s="168">
        <f>SUBTOTAL(9,'2) Order Form'!O249)*100</f>
        <v>0</v>
      </c>
    </row>
    <row r="243" spans="1:3">
      <c r="A243" s="167">
        <f>'2) Order Form'!V250</f>
        <v>7048652969026</v>
      </c>
      <c r="B243" s="167">
        <f>SUBTOTAL(9,'2) Order Form'!I250)</f>
        <v>0</v>
      </c>
      <c r="C243" s="168">
        <f>SUBTOTAL(9,'2) Order Form'!O250)*100</f>
        <v>0</v>
      </c>
    </row>
    <row r="244" spans="1:3">
      <c r="A244" s="167">
        <f>'2) Order Form'!V251</f>
        <v>7048652969019</v>
      </c>
      <c r="B244" s="167">
        <f>SUBTOTAL(9,'2) Order Form'!I251)</f>
        <v>0</v>
      </c>
      <c r="C244" s="168">
        <f>SUBTOTAL(9,'2) Order Form'!O251)*100</f>
        <v>0</v>
      </c>
    </row>
    <row r="245" spans="1:3">
      <c r="A245" s="167">
        <f>'2) Order Form'!V252</f>
        <v>7048652823502</v>
      </c>
      <c r="B245" s="167">
        <f>SUBTOTAL(9,'2) Order Form'!I252)</f>
        <v>0</v>
      </c>
      <c r="C245" s="168">
        <f>SUBTOTAL(9,'2) Order Form'!O252)*100</f>
        <v>0</v>
      </c>
    </row>
    <row r="246" spans="1:3">
      <c r="A246" s="167">
        <f>'2) Order Form'!V253</f>
        <v>7048652823496</v>
      </c>
      <c r="B246" s="167">
        <f>SUBTOTAL(9,'2) Order Form'!I253)</f>
        <v>0</v>
      </c>
      <c r="C246" s="168">
        <f>SUBTOTAL(9,'2) Order Form'!O253)*100</f>
        <v>0</v>
      </c>
    </row>
    <row r="247" spans="1:3">
      <c r="A247" s="167">
        <f>'2) Order Form'!V254</f>
        <v>7048652823489</v>
      </c>
      <c r="B247" s="167">
        <f>SUBTOTAL(9,'2) Order Form'!I254)</f>
        <v>0</v>
      </c>
      <c r="C247" s="168">
        <f>SUBTOTAL(9,'2) Order Form'!O254)*100</f>
        <v>0</v>
      </c>
    </row>
    <row r="248" spans="1:3">
      <c r="A248" s="167">
        <f>'2) Order Form'!V255</f>
        <v>7048652713612</v>
      </c>
      <c r="B248" s="167">
        <f>SUBTOTAL(9,'2) Order Form'!I255)</f>
        <v>0</v>
      </c>
      <c r="C248" s="168">
        <f>SUBTOTAL(9,'2) Order Form'!O255)*100</f>
        <v>0</v>
      </c>
    </row>
    <row r="249" spans="1:3">
      <c r="A249" s="167">
        <f>'2) Order Form'!V256</f>
        <v>7048652713605</v>
      </c>
      <c r="B249" s="167">
        <f>SUBTOTAL(9,'2) Order Form'!I256)</f>
        <v>0</v>
      </c>
      <c r="C249" s="168">
        <f>SUBTOTAL(9,'2) Order Form'!O256)*100</f>
        <v>0</v>
      </c>
    </row>
    <row r="250" spans="1:3">
      <c r="A250" s="167">
        <f>'2) Order Form'!V257</f>
        <v>7048652713599</v>
      </c>
      <c r="B250" s="167">
        <f>SUBTOTAL(9,'2) Order Form'!I257)</f>
        <v>0</v>
      </c>
      <c r="C250" s="168">
        <f>SUBTOTAL(9,'2) Order Form'!O257)*100</f>
        <v>0</v>
      </c>
    </row>
    <row r="251" spans="1:3">
      <c r="A251" s="167">
        <f>'2) Order Form'!V258</f>
        <v>7048652966384</v>
      </c>
      <c r="B251" s="167">
        <f>SUBTOTAL(9,'2) Order Form'!I258)</f>
        <v>0</v>
      </c>
      <c r="C251" s="168">
        <f>SUBTOTAL(9,'2) Order Form'!O258)*100</f>
        <v>0</v>
      </c>
    </row>
    <row r="252" spans="1:3">
      <c r="A252" s="167">
        <f>'2) Order Form'!V259</f>
        <v>7048652966377</v>
      </c>
      <c r="B252" s="167">
        <f>SUBTOTAL(9,'2) Order Form'!I259)</f>
        <v>0</v>
      </c>
      <c r="C252" s="168">
        <f>SUBTOTAL(9,'2) Order Form'!O259)*100</f>
        <v>0</v>
      </c>
    </row>
    <row r="253" spans="1:3">
      <c r="A253" s="167">
        <f>'2) Order Form'!V260</f>
        <v>7048652966360</v>
      </c>
      <c r="B253" s="167">
        <f>SUBTOTAL(9,'2) Order Form'!I260)</f>
        <v>0</v>
      </c>
      <c r="C253" s="168">
        <f>SUBTOTAL(9,'2) Order Form'!O260)*100</f>
        <v>0</v>
      </c>
    </row>
    <row r="254" spans="1:3">
      <c r="A254" s="167">
        <f>'2) Order Form'!V261</f>
        <v>7048652966414</v>
      </c>
      <c r="B254" s="167">
        <f>SUBTOTAL(9,'2) Order Form'!I261)</f>
        <v>0</v>
      </c>
      <c r="C254" s="168">
        <f>SUBTOTAL(9,'2) Order Form'!O261)*100</f>
        <v>0</v>
      </c>
    </row>
    <row r="255" spans="1:3">
      <c r="A255" s="167">
        <f>'2) Order Form'!V262</f>
        <v>7048652966407</v>
      </c>
      <c r="B255" s="167">
        <f>SUBTOTAL(9,'2) Order Form'!I262)</f>
        <v>0</v>
      </c>
      <c r="C255" s="168">
        <f>SUBTOTAL(9,'2) Order Form'!O262)*100</f>
        <v>0</v>
      </c>
    </row>
    <row r="256" spans="1:3">
      <c r="A256" s="167">
        <f>'2) Order Form'!V263</f>
        <v>7048652966391</v>
      </c>
      <c r="B256" s="167">
        <f>SUBTOTAL(9,'2) Order Form'!I263)</f>
        <v>0</v>
      </c>
      <c r="C256" s="168">
        <f>SUBTOTAL(9,'2) Order Form'!O263)*100</f>
        <v>0</v>
      </c>
    </row>
    <row r="257" spans="1:3">
      <c r="A257" s="167">
        <f>'2) Order Form'!V264</f>
        <v>7048652966445</v>
      </c>
      <c r="B257" s="167">
        <f>SUBTOTAL(9,'2) Order Form'!I264)</f>
        <v>0</v>
      </c>
      <c r="C257" s="168">
        <f>SUBTOTAL(9,'2) Order Form'!O264)*100</f>
        <v>0</v>
      </c>
    </row>
    <row r="258" spans="1:3">
      <c r="A258" s="167">
        <f>'2) Order Form'!V265</f>
        <v>7048652966438</v>
      </c>
      <c r="B258" s="167">
        <f>SUBTOTAL(9,'2) Order Form'!I265)</f>
        <v>0</v>
      </c>
      <c r="C258" s="168">
        <f>SUBTOTAL(9,'2) Order Form'!O265)*100</f>
        <v>0</v>
      </c>
    </row>
    <row r="259" spans="1:3">
      <c r="A259" s="167">
        <f>'2) Order Form'!V266</f>
        <v>7048652966421</v>
      </c>
      <c r="B259" s="167">
        <f>SUBTOTAL(9,'2) Order Form'!I266)</f>
        <v>0</v>
      </c>
      <c r="C259" s="168">
        <f>SUBTOTAL(9,'2) Order Form'!O266)*100</f>
        <v>0</v>
      </c>
    </row>
    <row r="260" spans="1:3">
      <c r="A260" s="167">
        <f>'2) Order Form'!V267</f>
        <v>7048652986498</v>
      </c>
      <c r="B260" s="167">
        <f>SUBTOTAL(9,'2) Order Form'!I267)</f>
        <v>0</v>
      </c>
      <c r="C260" s="168">
        <f>SUBTOTAL(9,'2) Order Form'!O267)*100</f>
        <v>0</v>
      </c>
    </row>
    <row r="261" spans="1:3">
      <c r="A261" s="167">
        <f>'2) Order Form'!V268</f>
        <v>7048652736369</v>
      </c>
      <c r="B261" s="167">
        <f>SUBTOTAL(9,'2) Order Form'!I268)</f>
        <v>0</v>
      </c>
      <c r="C261" s="168">
        <f>SUBTOTAL(9,'2) Order Form'!O268)*100</f>
        <v>0</v>
      </c>
    </row>
    <row r="262" spans="1:3">
      <c r="A262" s="167">
        <f>'2) Order Form'!V269</f>
        <v>7048652194046</v>
      </c>
      <c r="B262" s="167">
        <f>SUBTOTAL(9,'2) Order Form'!I269)</f>
        <v>0</v>
      </c>
      <c r="C262" s="168">
        <f>SUBTOTAL(9,'2) Order Form'!O269)*100</f>
        <v>0</v>
      </c>
    </row>
    <row r="263" spans="1:3">
      <c r="A263" s="167">
        <f>'2) Order Form'!V270</f>
        <v>7048652194053</v>
      </c>
      <c r="B263" s="167">
        <f>SUBTOTAL(9,'2) Order Form'!I270)</f>
        <v>0</v>
      </c>
      <c r="C263" s="168">
        <f>SUBTOTAL(9,'2) Order Form'!O270)*100</f>
        <v>0</v>
      </c>
    </row>
    <row r="264" spans="1:3">
      <c r="A264" s="167">
        <f>'2) Order Form'!V271</f>
        <v>7048652712936</v>
      </c>
      <c r="B264" s="167">
        <f>SUBTOTAL(9,'2) Order Form'!I271)</f>
        <v>0</v>
      </c>
      <c r="C264" s="168">
        <f>SUBTOTAL(9,'2) Order Form'!O271)*100</f>
        <v>0</v>
      </c>
    </row>
    <row r="265" spans="1:3">
      <c r="A265" s="167">
        <f>'2) Order Form'!V272</f>
        <v>7048652256423</v>
      </c>
      <c r="B265" s="167">
        <f>SUBTOTAL(9,'2) Order Form'!I272)</f>
        <v>0</v>
      </c>
      <c r="C265" s="168">
        <f>SUBTOTAL(9,'2) Order Form'!O272)*100</f>
        <v>0</v>
      </c>
    </row>
    <row r="266" spans="1:3">
      <c r="A266" s="167">
        <f>'2) Order Form'!V273</f>
        <v>7048652607591</v>
      </c>
      <c r="B266" s="167">
        <f>SUBTOTAL(9,'2) Order Form'!I273)</f>
        <v>0</v>
      </c>
      <c r="C266" s="168">
        <f>SUBTOTAL(9,'2) Order Form'!O273)*100</f>
        <v>0</v>
      </c>
    </row>
    <row r="267" spans="1:3">
      <c r="A267" s="167">
        <f>'2) Order Form'!V274</f>
        <v>7048652194107</v>
      </c>
      <c r="B267" s="167">
        <f>SUBTOTAL(9,'2) Order Form'!I274)</f>
        <v>0</v>
      </c>
      <c r="C267" s="168">
        <f>SUBTOTAL(9,'2) Order Form'!O274)*100</f>
        <v>0</v>
      </c>
    </row>
    <row r="268" spans="1:3">
      <c r="A268" s="167">
        <f>'2) Order Form'!V275</f>
        <v>7048652281531</v>
      </c>
      <c r="B268" s="167">
        <f>SUBTOTAL(9,'2) Order Form'!I275)</f>
        <v>0</v>
      </c>
      <c r="C268" s="168">
        <f>SUBTOTAL(9,'2) Order Form'!O275)*100</f>
        <v>0</v>
      </c>
    </row>
    <row r="269" spans="1:3">
      <c r="A269" s="167">
        <f>'2) Order Form'!V276</f>
        <v>7048652281524</v>
      </c>
      <c r="B269" s="167">
        <f>SUBTOTAL(9,'2) Order Form'!I276)</f>
        <v>0</v>
      </c>
      <c r="C269" s="168">
        <f>SUBTOTAL(9,'2) Order Form'!O276)*100</f>
        <v>0</v>
      </c>
    </row>
    <row r="270" spans="1:3">
      <c r="A270" s="167">
        <f>'2) Order Form'!V277</f>
        <v>7048652281517</v>
      </c>
      <c r="B270" s="167">
        <f>SUBTOTAL(9,'2) Order Form'!I277)</f>
        <v>0</v>
      </c>
      <c r="C270" s="168">
        <f>SUBTOTAL(9,'2) Order Form'!O277)*100</f>
        <v>0</v>
      </c>
    </row>
    <row r="271" spans="1:3">
      <c r="A271" s="167">
        <f>'2) Order Form'!V278</f>
        <v>7048652193919</v>
      </c>
      <c r="B271" s="167">
        <f>SUBTOTAL(9,'2) Order Form'!I278)</f>
        <v>0</v>
      </c>
      <c r="C271" s="168">
        <f>SUBTOTAL(9,'2) Order Form'!O278)*100</f>
        <v>0</v>
      </c>
    </row>
    <row r="272" spans="1:3">
      <c r="A272" s="167">
        <f>'2) Order Form'!V279</f>
        <v>7048652194114</v>
      </c>
      <c r="B272" s="167">
        <f>SUBTOTAL(9,'2) Order Form'!I279)</f>
        <v>0</v>
      </c>
      <c r="C272" s="168">
        <f>SUBTOTAL(9,'2) Order Form'!O279)*100</f>
        <v>0</v>
      </c>
    </row>
    <row r="273" spans="1:3">
      <c r="A273" s="167">
        <f>'2) Order Form'!V280</f>
        <v>7048652965813</v>
      </c>
      <c r="B273" s="167">
        <f>SUBTOTAL(9,'2) Order Form'!I280)</f>
        <v>0</v>
      </c>
      <c r="C273" s="168">
        <f>SUBTOTAL(9,'2) Order Form'!O280)*100</f>
        <v>0</v>
      </c>
    </row>
    <row r="274" spans="1:3">
      <c r="A274" s="167">
        <f>'2) Order Form'!V281</f>
        <v>7048652965820</v>
      </c>
      <c r="B274" s="167">
        <f>SUBTOTAL(9,'2) Order Form'!I281)</f>
        <v>0</v>
      </c>
      <c r="C274" s="168">
        <f>SUBTOTAL(9,'2) Order Form'!O281)*100</f>
        <v>0</v>
      </c>
    </row>
    <row r="275" spans="1:3">
      <c r="A275" s="167">
        <f>'2) Order Form'!V282</f>
        <v>7048652714381</v>
      </c>
      <c r="B275" s="167">
        <f>SUBTOTAL(9,'2) Order Form'!I282)</f>
        <v>0</v>
      </c>
      <c r="C275" s="168">
        <f>SUBTOTAL(9,'2) Order Form'!O282)*100</f>
        <v>0</v>
      </c>
    </row>
    <row r="276" spans="1:3">
      <c r="A276" s="167">
        <f>'2) Order Form'!V283</f>
        <v>7048652712943</v>
      </c>
      <c r="B276" s="167">
        <f>SUBTOTAL(9,'2) Order Form'!I283)</f>
        <v>0</v>
      </c>
      <c r="C276" s="168">
        <f>SUBTOTAL(9,'2) Order Form'!O283)*100</f>
        <v>0</v>
      </c>
    </row>
    <row r="277" spans="1:3">
      <c r="A277" s="167">
        <f>'2) Order Form'!V284</f>
        <v>7048652712950</v>
      </c>
      <c r="B277" s="167">
        <f>SUBTOTAL(9,'2) Order Form'!I284)</f>
        <v>0</v>
      </c>
      <c r="C277" s="168">
        <f>SUBTOTAL(9,'2) Order Form'!O284)*100</f>
        <v>0</v>
      </c>
    </row>
    <row r="278" spans="1:3">
      <c r="A278" s="167">
        <f>'2) Order Form'!V285</f>
        <v>7048652227867</v>
      </c>
      <c r="B278" s="167">
        <f>SUBTOTAL(9,'2) Order Form'!I285)</f>
        <v>0</v>
      </c>
      <c r="C278" s="168">
        <f>SUBTOTAL(9,'2) Order Form'!O285)*100</f>
        <v>0</v>
      </c>
    </row>
    <row r="279" spans="1:3">
      <c r="A279" s="167">
        <f>'2) Order Form'!V286</f>
        <v>7048652194565</v>
      </c>
      <c r="B279" s="167">
        <f>SUBTOTAL(9,'2) Order Form'!I286)</f>
        <v>0</v>
      </c>
      <c r="C279" s="168">
        <f>SUBTOTAL(9,'2) Order Form'!O286)*100</f>
        <v>0</v>
      </c>
    </row>
    <row r="280" spans="1:3">
      <c r="A280" s="167">
        <f>'2) Order Form'!V287</f>
        <v>7048652194558</v>
      </c>
      <c r="B280" s="167">
        <f>SUBTOTAL(9,'2) Order Form'!I287)</f>
        <v>0</v>
      </c>
      <c r="C280" s="168">
        <f>SUBTOTAL(9,'2) Order Form'!O287)*100</f>
        <v>0</v>
      </c>
    </row>
    <row r="281" spans="1:3">
      <c r="A281" s="167">
        <f>'2) Order Form'!V288</f>
        <v>7048652194572</v>
      </c>
      <c r="B281" s="167">
        <f>SUBTOTAL(9,'2) Order Form'!I288)</f>
        <v>0</v>
      </c>
      <c r="C281" s="168">
        <f>SUBTOTAL(9,'2) Order Form'!O288)*100</f>
        <v>0</v>
      </c>
    </row>
    <row r="282" spans="1:3">
      <c r="A282" s="167">
        <f>'2) Order Form'!V289</f>
        <v>7048652193315</v>
      </c>
      <c r="B282" s="167">
        <f>SUBTOTAL(9,'2) Order Form'!I289)</f>
        <v>0</v>
      </c>
      <c r="C282" s="168">
        <f>SUBTOTAL(9,'2) Order Form'!O289)*100</f>
        <v>0</v>
      </c>
    </row>
    <row r="283" spans="1:3">
      <c r="A283" s="167">
        <f>'2) Order Form'!V290</f>
        <v>7048652193308</v>
      </c>
      <c r="B283" s="167">
        <f>SUBTOTAL(9,'2) Order Form'!I290)</f>
        <v>0</v>
      </c>
      <c r="C283" s="168">
        <f>SUBTOTAL(9,'2) Order Form'!O290)*100</f>
        <v>0</v>
      </c>
    </row>
    <row r="284" spans="1:3">
      <c r="A284" s="167">
        <f>'2) Order Form'!V291</f>
        <v>7048652193292</v>
      </c>
      <c r="B284" s="167">
        <f>SUBTOTAL(9,'2) Order Form'!I291)</f>
        <v>0</v>
      </c>
      <c r="C284" s="168">
        <f>SUBTOTAL(9,'2) Order Form'!O291)*100</f>
        <v>0</v>
      </c>
    </row>
    <row r="285" spans="1:3">
      <c r="A285" s="167">
        <f>'2) Order Form'!V292</f>
        <v>7048652193353</v>
      </c>
      <c r="B285" s="167">
        <f>SUBTOTAL(9,'2) Order Form'!I292)</f>
        <v>0</v>
      </c>
      <c r="C285" s="168">
        <f>SUBTOTAL(9,'2) Order Form'!O292)*100</f>
        <v>0</v>
      </c>
    </row>
    <row r="286" spans="1:3">
      <c r="A286" s="167">
        <f>'2) Order Form'!V293</f>
        <v>7048652193346</v>
      </c>
      <c r="B286" s="167">
        <f>SUBTOTAL(9,'2) Order Form'!I293)</f>
        <v>0</v>
      </c>
      <c r="C286" s="168">
        <f>SUBTOTAL(9,'2) Order Form'!O293)*100</f>
        <v>0</v>
      </c>
    </row>
    <row r="287" spans="1:3">
      <c r="A287" s="167">
        <f>'2) Order Form'!V294</f>
        <v>7048652490322</v>
      </c>
      <c r="B287" s="167">
        <f>SUBTOTAL(9,'2) Order Form'!I294)</f>
        <v>0</v>
      </c>
      <c r="C287" s="168">
        <f>SUBTOTAL(9,'2) Order Form'!O294)*100</f>
        <v>0</v>
      </c>
    </row>
    <row r="288" spans="1:3">
      <c r="A288" s="167">
        <f>'2) Order Form'!V295</f>
        <v>7048652490315</v>
      </c>
      <c r="B288" s="167">
        <f>SUBTOTAL(9,'2) Order Form'!I295)</f>
        <v>0</v>
      </c>
      <c r="C288" s="168">
        <f>SUBTOTAL(9,'2) Order Form'!O295)*100</f>
        <v>0</v>
      </c>
    </row>
    <row r="289" spans="1:3">
      <c r="A289" s="167">
        <f>'2) Order Form'!V296</f>
        <v>7048652193377</v>
      </c>
      <c r="B289" s="167">
        <f>SUBTOTAL(9,'2) Order Form'!I296)</f>
        <v>0</v>
      </c>
      <c r="C289" s="168">
        <f>SUBTOTAL(9,'2) Order Form'!O296)*100</f>
        <v>0</v>
      </c>
    </row>
    <row r="290" spans="1:3">
      <c r="A290" s="167">
        <f>'2) Order Form'!V297</f>
        <v>7048652193360</v>
      </c>
      <c r="B290" s="167">
        <f>SUBTOTAL(9,'2) Order Form'!I297)</f>
        <v>0</v>
      </c>
      <c r="C290" s="168">
        <f>SUBTOTAL(9,'2) Order Form'!O297)*100</f>
        <v>0</v>
      </c>
    </row>
    <row r="291" spans="1:3">
      <c r="A291" s="167">
        <f>'2) Order Form'!V298</f>
        <v>7048652193384</v>
      </c>
      <c r="B291" s="167">
        <f>SUBTOTAL(9,'2) Order Form'!I298)</f>
        <v>0</v>
      </c>
      <c r="C291" s="168">
        <f>SUBTOTAL(9,'2) Order Form'!O298)*100</f>
        <v>0</v>
      </c>
    </row>
    <row r="292" spans="1:3">
      <c r="A292" s="167">
        <f>'2) Order Form'!V299</f>
        <v>7048652193407</v>
      </c>
      <c r="B292" s="167">
        <f>SUBTOTAL(9,'2) Order Form'!I299)</f>
        <v>0</v>
      </c>
      <c r="C292" s="168">
        <f>SUBTOTAL(9,'2) Order Form'!O299)*100</f>
        <v>0</v>
      </c>
    </row>
    <row r="293" spans="1:3">
      <c r="A293" s="167">
        <f>'2) Order Form'!V300</f>
        <v>7048652193391</v>
      </c>
      <c r="B293" s="167">
        <f>SUBTOTAL(9,'2) Order Form'!I300)</f>
        <v>0</v>
      </c>
      <c r="C293" s="168">
        <f>SUBTOTAL(9,'2) Order Form'!O300)*100</f>
        <v>0</v>
      </c>
    </row>
    <row r="294" spans="1:3">
      <c r="A294" s="167">
        <f>'2) Order Form'!V301</f>
        <v>7048652193438</v>
      </c>
      <c r="B294" s="167">
        <f>SUBTOTAL(9,'2) Order Form'!I301)</f>
        <v>0</v>
      </c>
      <c r="C294" s="168">
        <f>SUBTOTAL(9,'2) Order Form'!O301)*100</f>
        <v>0</v>
      </c>
    </row>
    <row r="295" spans="1:3">
      <c r="A295" s="167">
        <f>'2) Order Form'!V302</f>
        <v>7048652193421</v>
      </c>
      <c r="B295" s="167">
        <f>SUBTOTAL(9,'2) Order Form'!I302)</f>
        <v>0</v>
      </c>
      <c r="C295" s="168">
        <f>SUBTOTAL(9,'2) Order Form'!O302)*100</f>
        <v>0</v>
      </c>
    </row>
    <row r="296" spans="1:3">
      <c r="A296" s="167">
        <f>'2) Order Form'!V303</f>
        <v>7048652193414</v>
      </c>
      <c r="B296" s="167">
        <f>SUBTOTAL(9,'2) Order Form'!I303)</f>
        <v>0</v>
      </c>
      <c r="C296" s="168">
        <f>SUBTOTAL(9,'2) Order Form'!O303)*100</f>
        <v>0</v>
      </c>
    </row>
    <row r="297" spans="1:3">
      <c r="A297" s="167">
        <f>'2) Order Form'!V304</f>
        <v>7048652193445</v>
      </c>
      <c r="B297" s="167">
        <f>SUBTOTAL(9,'2) Order Form'!I304)</f>
        <v>0</v>
      </c>
      <c r="C297" s="168">
        <f>SUBTOTAL(9,'2) Order Form'!O304)*100</f>
        <v>0</v>
      </c>
    </row>
    <row r="298" spans="1:3">
      <c r="A298" s="167">
        <f>'2) Order Form'!V305</f>
        <v>7048652837851</v>
      </c>
      <c r="B298" s="167">
        <f>SUBTOTAL(9,'2) Order Form'!I305)</f>
        <v>0</v>
      </c>
      <c r="C298" s="168">
        <f>SUBTOTAL(9,'2) Order Form'!O305)*100</f>
        <v>0</v>
      </c>
    </row>
    <row r="299" spans="1:3">
      <c r="A299" s="167">
        <f>'2) Order Form'!V306</f>
        <v>7048652837868</v>
      </c>
      <c r="B299" s="167">
        <f>SUBTOTAL(9,'2) Order Form'!I306)</f>
        <v>0</v>
      </c>
      <c r="C299" s="168">
        <f>SUBTOTAL(9,'2) Order Form'!O306)*100</f>
        <v>0</v>
      </c>
    </row>
    <row r="300" spans="1:3">
      <c r="A300" s="167">
        <f>'2) Order Form'!V307</f>
        <v>7048652837820</v>
      </c>
      <c r="B300" s="167">
        <f>SUBTOTAL(9,'2) Order Form'!I307)</f>
        <v>0</v>
      </c>
      <c r="C300" s="168">
        <f>SUBTOTAL(9,'2) Order Form'!O307)*100</f>
        <v>0</v>
      </c>
    </row>
    <row r="301" spans="1:3">
      <c r="A301" s="167">
        <f>'2) Order Form'!V308</f>
        <v>7048652967268</v>
      </c>
      <c r="B301" s="167">
        <f>SUBTOTAL(9,'2) Order Form'!I308)</f>
        <v>0</v>
      </c>
      <c r="C301" s="168">
        <f>SUBTOTAL(9,'2) Order Form'!O308)*100</f>
        <v>0</v>
      </c>
    </row>
    <row r="302" spans="1:3">
      <c r="A302" s="167">
        <f>'2) Order Form'!V309</f>
        <v>7048652967275</v>
      </c>
      <c r="B302" s="167">
        <f>SUBTOTAL(9,'2) Order Form'!I309)</f>
        <v>0</v>
      </c>
      <c r="C302" s="168">
        <f>SUBTOTAL(9,'2) Order Form'!O309)*100</f>
        <v>0</v>
      </c>
    </row>
    <row r="303" spans="1:3">
      <c r="A303" s="167">
        <f>'2) Order Form'!V310</f>
        <v>7048652837752</v>
      </c>
      <c r="B303" s="167">
        <f>SUBTOTAL(9,'2) Order Form'!I310)</f>
        <v>0</v>
      </c>
      <c r="C303" s="168">
        <f>SUBTOTAL(9,'2) Order Form'!O310)*100</f>
        <v>0</v>
      </c>
    </row>
    <row r="304" spans="1:3">
      <c r="A304" s="167">
        <f>'2) Order Form'!V311</f>
        <v>7048652837769</v>
      </c>
      <c r="B304" s="167">
        <f>SUBTOTAL(9,'2) Order Form'!I311)</f>
        <v>0</v>
      </c>
      <c r="C304" s="168">
        <f>SUBTOTAL(9,'2) Order Form'!O311)*100</f>
        <v>0</v>
      </c>
    </row>
    <row r="305" spans="1:3">
      <c r="A305" s="167">
        <f>'2) Order Form'!V312</f>
        <v>7048652837776</v>
      </c>
      <c r="B305" s="167">
        <f>SUBTOTAL(9,'2) Order Form'!I312)</f>
        <v>0</v>
      </c>
      <c r="C305" s="168">
        <f>SUBTOTAL(9,'2) Order Form'!O312)*100</f>
        <v>0</v>
      </c>
    </row>
    <row r="306" spans="1:3">
      <c r="A306" s="167">
        <f>'2) Order Form'!V313</f>
        <v>7048652967282</v>
      </c>
      <c r="B306" s="167">
        <f>SUBTOTAL(9,'2) Order Form'!I313)</f>
        <v>0</v>
      </c>
      <c r="C306" s="168">
        <f>SUBTOTAL(9,'2) Order Form'!O313)*100</f>
        <v>0</v>
      </c>
    </row>
    <row r="307" spans="1:3">
      <c r="A307" s="167">
        <f>'2) Order Form'!V314</f>
        <v>7048652967299</v>
      </c>
      <c r="B307" s="167">
        <f>SUBTOTAL(9,'2) Order Form'!I314)</f>
        <v>0</v>
      </c>
      <c r="C307" s="168">
        <f>SUBTOTAL(9,'2) Order Form'!O314)*100</f>
        <v>0</v>
      </c>
    </row>
    <row r="308" spans="1:3">
      <c r="A308" s="167">
        <f>'2) Order Form'!V315</f>
        <v>7048652986481</v>
      </c>
      <c r="B308" s="167">
        <f>SUBTOTAL(9,'2) Order Form'!I315)</f>
        <v>0</v>
      </c>
      <c r="C308" s="168">
        <f>SUBTOTAL(9,'2) Order Form'!O315)*100</f>
        <v>0</v>
      </c>
    </row>
    <row r="309" spans="1:3">
      <c r="A309" s="167">
        <f>'2) Order Form'!V316</f>
        <v>7048652967602</v>
      </c>
      <c r="B309" s="167">
        <f>SUBTOTAL(9,'2) Order Form'!I316)</f>
        <v>0</v>
      </c>
      <c r="C309" s="168">
        <f>SUBTOTAL(9,'2) Order Form'!O316)*100</f>
        <v>0</v>
      </c>
    </row>
    <row r="310" spans="1:3">
      <c r="A310" s="167">
        <f>'2) Order Form'!V317</f>
        <v>7048652967619</v>
      </c>
      <c r="B310" s="167">
        <f>SUBTOTAL(9,'2) Order Form'!I317)</f>
        <v>0</v>
      </c>
      <c r="C310" s="168">
        <f>SUBTOTAL(9,'2) Order Form'!O317)*100</f>
        <v>0</v>
      </c>
    </row>
    <row r="311" spans="1:3">
      <c r="A311" s="167">
        <f>'2) Order Form'!V318</f>
        <v>7048652967626</v>
      </c>
      <c r="B311" s="167">
        <f>SUBTOTAL(9,'2) Order Form'!I318)</f>
        <v>0</v>
      </c>
      <c r="C311" s="168">
        <f>SUBTOTAL(9,'2) Order Form'!O318)*100</f>
        <v>0</v>
      </c>
    </row>
    <row r="312" spans="1:3">
      <c r="A312" s="167">
        <f>'2) Order Form'!V319</f>
        <v>7048652967633</v>
      </c>
      <c r="B312" s="167">
        <f>SUBTOTAL(9,'2) Order Form'!I319)</f>
        <v>0</v>
      </c>
      <c r="C312" s="168">
        <f>SUBTOTAL(9,'2) Order Form'!O319)*100</f>
        <v>0</v>
      </c>
    </row>
    <row r="313" spans="1:3">
      <c r="A313" s="167">
        <f>'2) Order Form'!V320</f>
        <v>7048652967640</v>
      </c>
      <c r="B313" s="167">
        <f>SUBTOTAL(9,'2) Order Form'!I320)</f>
        <v>0</v>
      </c>
      <c r="C313" s="168">
        <f>SUBTOTAL(9,'2) Order Form'!O320)*100</f>
        <v>0</v>
      </c>
    </row>
    <row r="314" spans="1:3">
      <c r="A314" s="167">
        <f>'2) Order Form'!V321</f>
        <v>7048652967657</v>
      </c>
      <c r="B314" s="167">
        <f>SUBTOTAL(9,'2) Order Form'!I321)</f>
        <v>0</v>
      </c>
      <c r="C314" s="168">
        <f>SUBTOTAL(9,'2) Order Form'!O321)*100</f>
        <v>0</v>
      </c>
    </row>
    <row r="315" spans="1:3">
      <c r="A315" s="167">
        <f>'2) Order Form'!V322</f>
        <v>7048652967664</v>
      </c>
      <c r="B315" s="167">
        <f>SUBTOTAL(9,'2) Order Form'!I322)</f>
        <v>0</v>
      </c>
      <c r="C315" s="168">
        <f>SUBTOTAL(9,'2) Order Form'!O322)*100</f>
        <v>0</v>
      </c>
    </row>
    <row r="316" spans="1:3">
      <c r="A316" s="167">
        <f>'2) Order Form'!V323</f>
        <v>7048652967671</v>
      </c>
      <c r="B316" s="167">
        <f>SUBTOTAL(9,'2) Order Form'!I323)</f>
        <v>0</v>
      </c>
      <c r="C316" s="168">
        <f>SUBTOTAL(9,'2) Order Form'!O323)*100</f>
        <v>0</v>
      </c>
    </row>
    <row r="317" spans="1:3">
      <c r="A317" s="167">
        <f>'2) Order Form'!V324</f>
        <v>7048652837684</v>
      </c>
      <c r="B317" s="167">
        <f>SUBTOTAL(9,'2) Order Form'!I324)</f>
        <v>0</v>
      </c>
      <c r="C317" s="168">
        <f>SUBTOTAL(9,'2) Order Form'!O324)*100</f>
        <v>0</v>
      </c>
    </row>
    <row r="318" spans="1:3">
      <c r="A318" s="167">
        <f>'2) Order Form'!V325</f>
        <v>7048652967305</v>
      </c>
      <c r="B318" s="167">
        <f>SUBTOTAL(9,'2) Order Form'!I325)</f>
        <v>0</v>
      </c>
      <c r="C318" s="168">
        <f>SUBTOTAL(9,'2) Order Form'!O325)*100</f>
        <v>0</v>
      </c>
    </row>
    <row r="319" spans="1:3">
      <c r="A319" s="167">
        <f>'2) Order Form'!V326</f>
        <v>7048652837721</v>
      </c>
      <c r="B319" s="167">
        <f>SUBTOTAL(9,'2) Order Form'!I326)</f>
        <v>0</v>
      </c>
      <c r="C319" s="168">
        <f>SUBTOTAL(9,'2) Order Form'!O326)*100</f>
        <v>0</v>
      </c>
    </row>
    <row r="320" spans="1:3">
      <c r="A320" s="167">
        <f>'2) Order Form'!V327</f>
        <v>7048652967312</v>
      </c>
      <c r="B320" s="167">
        <f>SUBTOTAL(9,'2) Order Form'!I327)</f>
        <v>0</v>
      </c>
      <c r="C320" s="168">
        <f>SUBTOTAL(9,'2) Order Form'!O327)*100</f>
        <v>0</v>
      </c>
    </row>
    <row r="321" spans="1:3">
      <c r="A321" s="167">
        <f>'2) Order Form'!V328</f>
        <v>7048652967329</v>
      </c>
      <c r="B321" s="167">
        <f>SUBTOTAL(9,'2) Order Form'!I328)</f>
        <v>0</v>
      </c>
      <c r="C321" s="168">
        <f>SUBTOTAL(9,'2) Order Form'!O328)*100</f>
        <v>0</v>
      </c>
    </row>
    <row r="322" spans="1:3">
      <c r="A322" s="167">
        <f>'2) Order Form'!V329</f>
        <v>7048652967336</v>
      </c>
      <c r="B322" s="167">
        <f>SUBTOTAL(9,'2) Order Form'!I329)</f>
        <v>0</v>
      </c>
      <c r="C322" s="168">
        <f>SUBTOTAL(9,'2) Order Form'!O329)*100</f>
        <v>0</v>
      </c>
    </row>
    <row r="323" spans="1:3">
      <c r="A323" s="167">
        <f>'2) Order Form'!V331</f>
        <v>7048652837639</v>
      </c>
      <c r="B323" s="167">
        <f>SUBTOTAL(9,'2) Order Form'!I331)</f>
        <v>0</v>
      </c>
      <c r="C323" s="168">
        <f>SUBTOTAL(9,'2) Order Form'!O331)*100</f>
        <v>0</v>
      </c>
    </row>
    <row r="324" spans="1:3">
      <c r="A324" s="167">
        <f>'2) Order Form'!V332</f>
        <v>7048652837646</v>
      </c>
      <c r="B324" s="167">
        <f>SUBTOTAL(9,'2) Order Form'!I332)</f>
        <v>0</v>
      </c>
      <c r="C324" s="168">
        <f>SUBTOTAL(9,'2) Order Form'!O332)*100</f>
        <v>0</v>
      </c>
    </row>
    <row r="325" spans="1:3">
      <c r="A325" s="167">
        <f>'2) Order Form'!V333</f>
        <v>7048652837653</v>
      </c>
      <c r="B325" s="167">
        <f>SUBTOTAL(9,'2) Order Form'!I333)</f>
        <v>0</v>
      </c>
      <c r="C325" s="168">
        <f>SUBTOTAL(9,'2) Order Form'!O333)*100</f>
        <v>0</v>
      </c>
    </row>
    <row r="326" spans="1:3">
      <c r="A326" s="167">
        <f>'2) Order Form'!V334</f>
        <v>7048652837585</v>
      </c>
      <c r="B326" s="167">
        <f>SUBTOTAL(9,'2) Order Form'!I334)</f>
        <v>0</v>
      </c>
      <c r="C326" s="168">
        <f>SUBTOTAL(9,'2) Order Form'!O334)*100</f>
        <v>0</v>
      </c>
    </row>
    <row r="327" spans="1:3">
      <c r="A327" s="167">
        <f>'2) Order Form'!V335</f>
        <v>7048652967343</v>
      </c>
      <c r="B327" s="167">
        <f>SUBTOTAL(9,'2) Order Form'!I335)</f>
        <v>0</v>
      </c>
      <c r="C327" s="168">
        <f>SUBTOTAL(9,'2) Order Form'!O335)*100</f>
        <v>0</v>
      </c>
    </row>
    <row r="328" spans="1:3">
      <c r="A328" s="167">
        <f>'2) Order Form'!V336</f>
        <v>7048652837615</v>
      </c>
      <c r="B328" s="167">
        <f>SUBTOTAL(9,'2) Order Form'!I336)</f>
        <v>0</v>
      </c>
      <c r="C328" s="168">
        <f>SUBTOTAL(9,'2) Order Form'!O336)*100</f>
        <v>0</v>
      </c>
    </row>
    <row r="329" spans="1:3">
      <c r="A329" s="167">
        <f>'2) Order Form'!V337</f>
        <v>7048652967350</v>
      </c>
      <c r="B329" s="167">
        <f>SUBTOTAL(9,'2) Order Form'!I337)</f>
        <v>0</v>
      </c>
      <c r="C329" s="168">
        <f>SUBTOTAL(9,'2) Order Form'!O337)*100</f>
        <v>0</v>
      </c>
    </row>
    <row r="330" spans="1:3">
      <c r="A330" s="167">
        <f>'2) Order Form'!V339</f>
        <v>7048652837530</v>
      </c>
      <c r="B330" s="167">
        <f>SUBTOTAL(9,'2) Order Form'!I339)</f>
        <v>0</v>
      </c>
      <c r="C330" s="168">
        <f>SUBTOTAL(9,'2) Order Form'!O339)*100</f>
        <v>0</v>
      </c>
    </row>
    <row r="331" spans="1:3">
      <c r="A331" s="167">
        <f>'2) Order Form'!V340</f>
        <v>7048652837547</v>
      </c>
      <c r="B331" s="167">
        <f>SUBTOTAL(9,'2) Order Form'!I340)</f>
        <v>0</v>
      </c>
      <c r="C331" s="168">
        <f>SUBTOTAL(9,'2) Order Form'!O340)*100</f>
        <v>0</v>
      </c>
    </row>
    <row r="332" spans="1:3">
      <c r="A332" s="167">
        <f>'2) Order Form'!V341</f>
        <v>7048652967367</v>
      </c>
      <c r="B332" s="167">
        <f>SUBTOTAL(9,'2) Order Form'!I341)</f>
        <v>0</v>
      </c>
      <c r="C332" s="168">
        <f>SUBTOTAL(9,'2) Order Form'!O341)*100</f>
        <v>0</v>
      </c>
    </row>
    <row r="333" spans="1:3">
      <c r="A333" s="167">
        <f>'2) Order Form'!V342</f>
        <v>7048652837493</v>
      </c>
      <c r="B333" s="167">
        <f>SUBTOTAL(9,'2) Order Form'!I342)</f>
        <v>0</v>
      </c>
      <c r="C333" s="168">
        <f>SUBTOTAL(9,'2) Order Form'!O342)*100</f>
        <v>0</v>
      </c>
    </row>
    <row r="334" spans="1:3">
      <c r="A334" s="167">
        <f>'2) Order Form'!V343</f>
        <v>7048652967374</v>
      </c>
      <c r="B334" s="167">
        <f>SUBTOTAL(9,'2) Order Form'!I343)</f>
        <v>0</v>
      </c>
      <c r="C334" s="168">
        <f>SUBTOTAL(9,'2) Order Form'!O343)*100</f>
        <v>0</v>
      </c>
    </row>
    <row r="335" spans="1:3">
      <c r="A335" s="167">
        <f>'2) Order Form'!V344</f>
        <v>7048652837462</v>
      </c>
      <c r="B335" s="167">
        <f>SUBTOTAL(9,'2) Order Form'!I344)</f>
        <v>0</v>
      </c>
      <c r="C335" s="168">
        <f>SUBTOTAL(9,'2) Order Form'!O344)*100</f>
        <v>0</v>
      </c>
    </row>
    <row r="336" spans="1:3">
      <c r="A336" s="167">
        <f>'2) Order Form'!V345</f>
        <v>7048652967381</v>
      </c>
      <c r="B336" s="167">
        <f>SUBTOTAL(9,'2) Order Form'!I345)</f>
        <v>0</v>
      </c>
      <c r="C336" s="168">
        <f>SUBTOTAL(9,'2) Order Form'!O345)*100</f>
        <v>0</v>
      </c>
    </row>
    <row r="337" spans="1:3">
      <c r="A337" s="167">
        <f>'2) Order Form'!V346</f>
        <v>7048652967398</v>
      </c>
      <c r="B337" s="167">
        <f>SUBTOTAL(9,'2) Order Form'!I346)</f>
        <v>0</v>
      </c>
      <c r="C337" s="168">
        <f>SUBTOTAL(9,'2) Order Form'!O346)*100</f>
        <v>0</v>
      </c>
    </row>
    <row r="338" spans="1:3">
      <c r="A338" s="167">
        <f>'2) Order Form'!V347</f>
        <v>7048652837417</v>
      </c>
      <c r="B338" s="167">
        <f>SUBTOTAL(9,'2) Order Form'!I347)</f>
        <v>0</v>
      </c>
      <c r="C338" s="168">
        <f>SUBTOTAL(9,'2) Order Form'!O347)*100</f>
        <v>0</v>
      </c>
    </row>
    <row r="339" spans="1:3">
      <c r="A339" s="167">
        <f>'2) Order Form'!V348</f>
        <v>7048652967404</v>
      </c>
      <c r="B339" s="167">
        <f>SUBTOTAL(9,'2) Order Form'!I348)</f>
        <v>0</v>
      </c>
      <c r="C339" s="168">
        <f>SUBTOTAL(9,'2) Order Form'!O348)*100</f>
        <v>0</v>
      </c>
    </row>
    <row r="340" spans="1:3">
      <c r="A340" s="167">
        <f>'2) Order Form'!V349</f>
        <v>7048652837431</v>
      </c>
      <c r="B340" s="167">
        <f>SUBTOTAL(9,'2) Order Form'!I349)</f>
        <v>0</v>
      </c>
      <c r="C340" s="168">
        <f>SUBTOTAL(9,'2) Order Form'!O349)*100</f>
        <v>0</v>
      </c>
    </row>
    <row r="341" spans="1:3">
      <c r="A341" s="167">
        <f>'2) Order Form'!V350</f>
        <v>7048652967411</v>
      </c>
      <c r="B341" s="167">
        <f>SUBTOTAL(9,'2) Order Form'!I350)</f>
        <v>0</v>
      </c>
      <c r="C341" s="168">
        <f>SUBTOTAL(9,'2) Order Form'!O350)*100</f>
        <v>0</v>
      </c>
    </row>
    <row r="342" spans="1:3">
      <c r="A342" s="167">
        <f>'2) Order Form'!V351</f>
        <v>7048652967435</v>
      </c>
      <c r="B342" s="167">
        <f>SUBTOTAL(9,'2) Order Form'!I351)</f>
        <v>0</v>
      </c>
      <c r="C342" s="168">
        <f>SUBTOTAL(9,'2) Order Form'!O351)*100</f>
        <v>0</v>
      </c>
    </row>
    <row r="343" spans="1:3">
      <c r="A343" s="167">
        <f>'2) Order Form'!V352</f>
        <v>7048652967442</v>
      </c>
      <c r="B343" s="167">
        <f>SUBTOTAL(9,'2) Order Form'!I352)</f>
        <v>0</v>
      </c>
      <c r="C343" s="168">
        <f>SUBTOTAL(9,'2) Order Form'!O352)*100</f>
        <v>0</v>
      </c>
    </row>
    <row r="344" spans="1:3">
      <c r="A344" s="167">
        <f>'2) Order Form'!V353</f>
        <v>7048652967596</v>
      </c>
      <c r="B344" s="167">
        <f>SUBTOTAL(9,'2) Order Form'!I353)</f>
        <v>0</v>
      </c>
      <c r="C344" s="168">
        <f>SUBTOTAL(9,'2) Order Form'!O353)*100</f>
        <v>0</v>
      </c>
    </row>
    <row r="345" spans="1:3">
      <c r="A345" s="167">
        <f>'2) Order Form'!V354</f>
        <v>7048652837356</v>
      </c>
      <c r="B345" s="167">
        <f>SUBTOTAL(9,'2) Order Form'!I354)</f>
        <v>0</v>
      </c>
      <c r="C345" s="168">
        <f>SUBTOTAL(9,'2) Order Form'!O354)*100</f>
        <v>0</v>
      </c>
    </row>
    <row r="346" spans="1:3">
      <c r="A346" s="167">
        <f>'2) Order Form'!V355</f>
        <v>7048652837363</v>
      </c>
      <c r="B346" s="167">
        <f>SUBTOTAL(9,'2) Order Form'!I355)</f>
        <v>0</v>
      </c>
      <c r="C346" s="168">
        <f>SUBTOTAL(9,'2) Order Form'!O355)*100</f>
        <v>0</v>
      </c>
    </row>
    <row r="347" spans="1:3">
      <c r="A347" s="167">
        <f>'2) Order Form'!V356</f>
        <v>7048652833525</v>
      </c>
      <c r="B347" s="167">
        <f>SUBTOTAL(9,'2) Order Form'!I356)</f>
        <v>0</v>
      </c>
      <c r="C347" s="168">
        <f>SUBTOTAL(9,'2) Order Form'!O356)*100</f>
        <v>0</v>
      </c>
    </row>
    <row r="348" spans="1:3">
      <c r="A348" s="167">
        <f>'2) Order Form'!V357</f>
        <v>7048652967138</v>
      </c>
      <c r="B348" s="167">
        <f>SUBTOTAL(9,'2) Order Form'!I357)</f>
        <v>0</v>
      </c>
      <c r="C348" s="168">
        <f>SUBTOTAL(9,'2) Order Form'!O357)*100</f>
        <v>0</v>
      </c>
    </row>
    <row r="349" spans="1:3">
      <c r="A349" s="167">
        <f>'2) Order Form'!V358</f>
        <v>7048652967145</v>
      </c>
      <c r="B349" s="167">
        <f>SUBTOTAL(9,'2) Order Form'!I358)</f>
        <v>0</v>
      </c>
      <c r="C349" s="168">
        <f>SUBTOTAL(9,'2) Order Form'!O358)*100</f>
        <v>0</v>
      </c>
    </row>
    <row r="350" spans="1:3">
      <c r="A350" s="167">
        <f>'2) Order Form'!V359</f>
        <v>7048652833532</v>
      </c>
      <c r="B350" s="167">
        <f>SUBTOTAL(9,'2) Order Form'!I359)</f>
        <v>0</v>
      </c>
      <c r="C350" s="168">
        <f>SUBTOTAL(9,'2) Order Form'!O359)*100</f>
        <v>0</v>
      </c>
    </row>
    <row r="351" spans="1:3">
      <c r="A351" s="167">
        <f>'2) Order Form'!V360</f>
        <v>7048652967152</v>
      </c>
      <c r="B351" s="167">
        <f>SUBTOTAL(9,'2) Order Form'!I360)</f>
        <v>0</v>
      </c>
      <c r="C351" s="168">
        <f>SUBTOTAL(9,'2) Order Form'!O360)*100</f>
        <v>0</v>
      </c>
    </row>
    <row r="352" spans="1:3">
      <c r="A352" s="167">
        <f>'2) Order Form'!V361</f>
        <v>7048652967169</v>
      </c>
      <c r="B352" s="167">
        <f>SUBTOTAL(9,'2) Order Form'!I361)</f>
        <v>0</v>
      </c>
      <c r="C352" s="168">
        <f>SUBTOTAL(9,'2) Order Form'!O361)*100</f>
        <v>0</v>
      </c>
    </row>
    <row r="353" spans="1:3">
      <c r="A353" s="167">
        <f>'2) Order Form'!V362</f>
        <v>7048652967176</v>
      </c>
      <c r="B353" s="167">
        <f>SUBTOTAL(9,'2) Order Form'!I362)</f>
        <v>0</v>
      </c>
      <c r="C353" s="168">
        <f>SUBTOTAL(9,'2) Order Form'!O362)*100</f>
        <v>0</v>
      </c>
    </row>
    <row r="354" spans="1:3">
      <c r="A354" s="167">
        <f>'2) Order Form'!V363</f>
        <v>7048652833563</v>
      </c>
      <c r="B354" s="167">
        <f>SUBTOTAL(9,'2) Order Form'!I363)</f>
        <v>0</v>
      </c>
      <c r="C354" s="168">
        <f>SUBTOTAL(9,'2) Order Form'!O363)*100</f>
        <v>0</v>
      </c>
    </row>
    <row r="355" spans="1:3">
      <c r="A355" s="167">
        <f>'2) Order Form'!V364</f>
        <v>7048652967183</v>
      </c>
      <c r="B355" s="167">
        <f>SUBTOTAL(9,'2) Order Form'!I364)</f>
        <v>0</v>
      </c>
      <c r="C355" s="168">
        <f>SUBTOTAL(9,'2) Order Form'!O364)*100</f>
        <v>0</v>
      </c>
    </row>
    <row r="356" spans="1:3">
      <c r="A356" s="167">
        <f>'2) Order Form'!V365</f>
        <v>7048652833570</v>
      </c>
      <c r="B356" s="167">
        <f>SUBTOTAL(9,'2) Order Form'!I365)</f>
        <v>0</v>
      </c>
      <c r="C356" s="168">
        <f>SUBTOTAL(9,'2) Order Form'!O365)*100</f>
        <v>0</v>
      </c>
    </row>
    <row r="357" spans="1:3">
      <c r="A357" s="167">
        <f>'2) Order Form'!V366</f>
        <v>7048652614773</v>
      </c>
      <c r="B357" s="167">
        <f>SUBTOTAL(9,'2) Order Form'!I366)</f>
        <v>0</v>
      </c>
      <c r="C357" s="168">
        <f>SUBTOTAL(9,'2) Order Form'!O366)*100</f>
        <v>0</v>
      </c>
    </row>
    <row r="358" spans="1:3">
      <c r="A358" s="167">
        <f>'2) Order Form'!V367</f>
        <v>7048652833297</v>
      </c>
      <c r="B358" s="167">
        <f>SUBTOTAL(9,'2) Order Form'!I367)</f>
        <v>0</v>
      </c>
      <c r="C358" s="168">
        <f>SUBTOTAL(9,'2) Order Form'!O367)*100</f>
        <v>0</v>
      </c>
    </row>
    <row r="359" spans="1:3">
      <c r="A359" s="167">
        <f>'2) Order Form'!V368</f>
        <v>7048652833303</v>
      </c>
      <c r="B359" s="167">
        <f>SUBTOTAL(9,'2) Order Form'!I368)</f>
        <v>0</v>
      </c>
      <c r="C359" s="168">
        <f>SUBTOTAL(9,'2) Order Form'!O368)*100</f>
        <v>0</v>
      </c>
    </row>
    <row r="360" spans="1:3">
      <c r="A360" s="167">
        <f>'2) Order Form'!V369</f>
        <v>7048652967053</v>
      </c>
      <c r="B360" s="167">
        <f>SUBTOTAL(9,'2) Order Form'!I369)</f>
        <v>0</v>
      </c>
      <c r="C360" s="168">
        <f>SUBTOTAL(9,'2) Order Form'!O369)*100</f>
        <v>0</v>
      </c>
    </row>
    <row r="361" spans="1:3">
      <c r="A361" s="167">
        <f>'2) Order Form'!V370</f>
        <v>7048652967060</v>
      </c>
      <c r="B361" s="167">
        <f>SUBTOTAL(9,'2) Order Form'!I370)</f>
        <v>0</v>
      </c>
      <c r="C361" s="168">
        <f>SUBTOTAL(9,'2) Order Form'!O370)*100</f>
        <v>0</v>
      </c>
    </row>
    <row r="362" spans="1:3">
      <c r="A362" s="167">
        <f>'2) Order Form'!V371</f>
        <v>7048652967077</v>
      </c>
      <c r="B362" s="167">
        <f>SUBTOTAL(9,'2) Order Form'!I371)</f>
        <v>0</v>
      </c>
      <c r="C362" s="168">
        <f>SUBTOTAL(9,'2) Order Form'!O371)*100</f>
        <v>0</v>
      </c>
    </row>
    <row r="363" spans="1:3">
      <c r="A363" s="167">
        <f>'2) Order Form'!V372</f>
        <v>7048652614681</v>
      </c>
      <c r="B363" s="167">
        <f>SUBTOTAL(9,'2) Order Form'!I372)</f>
        <v>0</v>
      </c>
      <c r="C363" s="168">
        <f>SUBTOTAL(9,'2) Order Form'!O372)*100</f>
        <v>0</v>
      </c>
    </row>
    <row r="364" spans="1:3">
      <c r="A364" s="167">
        <f>'2) Order Form'!V373</f>
        <v>7048652821553</v>
      </c>
      <c r="B364" s="167">
        <f>SUBTOTAL(9,'2) Order Form'!I373)</f>
        <v>0</v>
      </c>
      <c r="C364" s="168">
        <f>SUBTOTAL(9,'2) Order Form'!O373)*100</f>
        <v>0</v>
      </c>
    </row>
    <row r="365" spans="1:3">
      <c r="A365" s="167">
        <f>'2) Order Form'!V374</f>
        <v>7048652965837</v>
      </c>
      <c r="B365" s="167">
        <f>SUBTOTAL(9,'2) Order Form'!I374)</f>
        <v>0</v>
      </c>
      <c r="C365" s="168">
        <f>SUBTOTAL(9,'2) Order Form'!O374)*100</f>
        <v>0</v>
      </c>
    </row>
    <row r="366" spans="1:3">
      <c r="A366" s="167">
        <f>'2) Order Form'!V375</f>
        <v>7048652965844</v>
      </c>
      <c r="B366" s="167">
        <f>SUBTOTAL(9,'2) Order Form'!I375)</f>
        <v>0</v>
      </c>
      <c r="C366" s="168">
        <f>SUBTOTAL(9,'2) Order Form'!O375)*100</f>
        <v>0</v>
      </c>
    </row>
    <row r="367" spans="1:3">
      <c r="A367" s="167">
        <f>'2) Order Form'!V376</f>
        <v>7048652965851</v>
      </c>
      <c r="B367" s="167">
        <f>SUBTOTAL(9,'2) Order Form'!I376)</f>
        <v>0</v>
      </c>
      <c r="C367" s="168">
        <f>SUBTOTAL(9,'2) Order Form'!O376)*100</f>
        <v>0</v>
      </c>
    </row>
    <row r="368" spans="1:3">
      <c r="A368" s="167">
        <f>'2) Order Form'!V377</f>
        <v>7048652821584</v>
      </c>
      <c r="B368" s="167">
        <f>SUBTOTAL(9,'2) Order Form'!I377)</f>
        <v>0</v>
      </c>
      <c r="C368" s="168">
        <f>SUBTOTAL(9,'2) Order Form'!O377)*100</f>
        <v>0</v>
      </c>
    </row>
    <row r="369" spans="1:3">
      <c r="A369" s="167">
        <f>'2) Order Form'!V378</f>
        <v>7048652965868</v>
      </c>
      <c r="B369" s="167">
        <f>SUBTOTAL(9,'2) Order Form'!I378)</f>
        <v>0</v>
      </c>
      <c r="C369" s="168">
        <f>SUBTOTAL(9,'2) Order Form'!O378)*100</f>
        <v>0</v>
      </c>
    </row>
    <row r="370" spans="1:3">
      <c r="A370" s="167">
        <f>'2) Order Form'!V379</f>
        <v>7048652821591</v>
      </c>
      <c r="B370" s="167">
        <f>SUBTOTAL(9,'2) Order Form'!I379)</f>
        <v>0</v>
      </c>
      <c r="C370" s="168">
        <f>SUBTOTAL(9,'2) Order Form'!O379)*100</f>
        <v>0</v>
      </c>
    </row>
    <row r="371" spans="1:3">
      <c r="A371" s="167">
        <f>'2) Order Form'!V380</f>
        <v>7048652821607</v>
      </c>
      <c r="B371" s="167">
        <f>SUBTOTAL(9,'2) Order Form'!I380)</f>
        <v>0</v>
      </c>
      <c r="C371" s="168">
        <f>SUBTOTAL(9,'2) Order Form'!O380)*100</f>
        <v>0</v>
      </c>
    </row>
    <row r="372" spans="1:3">
      <c r="A372" s="167">
        <f>'2) Order Form'!V381</f>
        <v>7048652967497</v>
      </c>
      <c r="B372" s="167">
        <f>SUBTOTAL(9,'2) Order Form'!I381)</f>
        <v>0</v>
      </c>
      <c r="C372" s="168">
        <f>SUBTOTAL(9,'2) Order Form'!O381)*100</f>
        <v>0</v>
      </c>
    </row>
    <row r="373" spans="1:3">
      <c r="A373" s="167">
        <f>'2) Order Form'!V382</f>
        <v>7048652837929</v>
      </c>
      <c r="B373" s="167">
        <f>SUBTOTAL(9,'2) Order Form'!I382)</f>
        <v>0</v>
      </c>
      <c r="C373" s="168">
        <f>SUBTOTAL(9,'2) Order Form'!O382)*100</f>
        <v>0</v>
      </c>
    </row>
    <row r="374" spans="1:3">
      <c r="A374" s="167">
        <f>'2) Order Form'!V383</f>
        <v>7048652837936</v>
      </c>
      <c r="B374" s="167">
        <f>SUBTOTAL(9,'2) Order Form'!I383)</f>
        <v>0</v>
      </c>
      <c r="C374" s="168">
        <f>SUBTOTAL(9,'2) Order Form'!O383)*100</f>
        <v>0</v>
      </c>
    </row>
    <row r="375" spans="1:3">
      <c r="A375" s="167">
        <f>'2) Order Form'!V384</f>
        <v>7048652967794</v>
      </c>
      <c r="B375" s="167">
        <f>SUBTOTAL(9,'2) Order Form'!I384)</f>
        <v>0</v>
      </c>
      <c r="C375" s="168">
        <f>SUBTOTAL(9,'2) Order Form'!O384)*100</f>
        <v>0</v>
      </c>
    </row>
    <row r="376" spans="1:3">
      <c r="A376" s="167">
        <f>'2) Order Form'!V385</f>
        <v>7048652967763</v>
      </c>
      <c r="B376" s="167">
        <f>SUBTOTAL(9,'2) Order Form'!I385)</f>
        <v>0</v>
      </c>
      <c r="C376" s="168">
        <f>SUBTOTAL(9,'2) Order Form'!O385)*100</f>
        <v>0</v>
      </c>
    </row>
    <row r="377" spans="1:3">
      <c r="A377" s="167">
        <f>'2) Order Form'!V386</f>
        <v>7048652967770</v>
      </c>
      <c r="B377" s="167">
        <f>SUBTOTAL(9,'2) Order Form'!I386)</f>
        <v>0</v>
      </c>
      <c r="C377" s="168">
        <f>SUBTOTAL(9,'2) Order Form'!O386)*100</f>
        <v>0</v>
      </c>
    </row>
    <row r="378" spans="1:3">
      <c r="A378" s="167">
        <f>'2) Order Form'!V387</f>
        <v>7048652967787</v>
      </c>
      <c r="B378" s="167">
        <f>SUBTOTAL(9,'2) Order Form'!I387)</f>
        <v>0</v>
      </c>
      <c r="C378" s="168">
        <f>SUBTOTAL(9,'2) Order Form'!O387)*100</f>
        <v>0</v>
      </c>
    </row>
    <row r="379" spans="1:3">
      <c r="A379" s="167">
        <f>'2) Order Form'!V388</f>
        <v>7048652967503</v>
      </c>
      <c r="B379" s="167">
        <f>SUBTOTAL(9,'2) Order Form'!I388)</f>
        <v>0</v>
      </c>
      <c r="C379" s="168">
        <f>SUBTOTAL(9,'2) Order Form'!O388)*100</f>
        <v>0</v>
      </c>
    </row>
    <row r="380" spans="1:3">
      <c r="A380" s="167">
        <f>'2) Order Form'!V389</f>
        <v>7048652967510</v>
      </c>
      <c r="B380" s="167">
        <f>SUBTOTAL(9,'2) Order Form'!I389)</f>
        <v>0</v>
      </c>
      <c r="C380" s="168">
        <f>SUBTOTAL(9,'2) Order Form'!O389)*100</f>
        <v>0</v>
      </c>
    </row>
    <row r="381" spans="1:3">
      <c r="A381" s="167">
        <f>'2) Order Form'!V390</f>
        <v>7048652837004</v>
      </c>
      <c r="B381" s="167">
        <f>SUBTOTAL(9,'2) Order Form'!I390)</f>
        <v>0</v>
      </c>
      <c r="C381" s="168">
        <f>SUBTOTAL(9,'2) Order Form'!O390)*100</f>
        <v>0</v>
      </c>
    </row>
    <row r="382" spans="1:3">
      <c r="A382" s="167">
        <f>'2) Order Form'!V391</f>
        <v>7048652967527</v>
      </c>
      <c r="B382" s="167">
        <f>SUBTOTAL(9,'2) Order Form'!I391)</f>
        <v>0</v>
      </c>
      <c r="C382" s="168">
        <f>SUBTOTAL(9,'2) Order Form'!O391)*100</f>
        <v>0</v>
      </c>
    </row>
    <row r="383" spans="1:3">
      <c r="A383" s="167">
        <f>'2) Order Form'!V392</f>
        <v>7048652837974</v>
      </c>
      <c r="B383" s="167">
        <f>SUBTOTAL(9,'2) Order Form'!I392)</f>
        <v>0</v>
      </c>
      <c r="C383" s="168">
        <f>SUBTOTAL(9,'2) Order Form'!O392)*100</f>
        <v>0</v>
      </c>
    </row>
    <row r="384" spans="1:3">
      <c r="A384" s="167">
        <f>'2) Order Form'!V393</f>
        <v>7048652837981</v>
      </c>
      <c r="B384" s="167">
        <f>SUBTOTAL(9,'2) Order Form'!I393)</f>
        <v>0</v>
      </c>
      <c r="C384" s="168">
        <f>SUBTOTAL(9,'2) Order Form'!O393)*100</f>
        <v>0</v>
      </c>
    </row>
    <row r="385" spans="1:3">
      <c r="A385" s="167">
        <f>'2) Order Form'!V394</f>
        <v>7048652967541</v>
      </c>
      <c r="B385" s="167">
        <f>SUBTOTAL(9,'2) Order Form'!I394)</f>
        <v>0</v>
      </c>
      <c r="C385" s="168">
        <f>SUBTOTAL(9,'2) Order Form'!O394)*100</f>
        <v>0</v>
      </c>
    </row>
    <row r="386" spans="1:3">
      <c r="A386" s="167">
        <f>'2) Order Form'!V395</f>
        <v>7048652967558</v>
      </c>
      <c r="B386" s="167">
        <f>SUBTOTAL(9,'2) Order Form'!I395)</f>
        <v>0</v>
      </c>
      <c r="C386" s="168">
        <f>SUBTOTAL(9,'2) Order Form'!O395)*100</f>
        <v>0</v>
      </c>
    </row>
    <row r="387" spans="1:3">
      <c r="A387" s="167">
        <f>'2) Order Form'!V396</f>
        <v>7048652836960</v>
      </c>
      <c r="B387" s="167">
        <f>SUBTOTAL(9,'2) Order Form'!I396)</f>
        <v>0</v>
      </c>
      <c r="C387" s="168">
        <f>SUBTOTAL(9,'2) Order Form'!O396)*100</f>
        <v>0</v>
      </c>
    </row>
    <row r="388" spans="1:3">
      <c r="A388" s="167">
        <f>'2) Order Form'!V397</f>
        <v>7048652967565</v>
      </c>
      <c r="B388" s="167">
        <f>SUBTOTAL(9,'2) Order Form'!I397)</f>
        <v>0</v>
      </c>
      <c r="C388" s="168">
        <f>SUBTOTAL(9,'2) Order Form'!O397)*100</f>
        <v>0</v>
      </c>
    </row>
    <row r="389" spans="1:3">
      <c r="A389" s="167">
        <f>'2) Order Form'!V398</f>
        <v>7048652967190</v>
      </c>
      <c r="B389" s="167">
        <f>SUBTOTAL(9,'2) Order Form'!I398)</f>
        <v>0</v>
      </c>
      <c r="C389" s="168">
        <f>SUBTOTAL(9,'2) Order Form'!O398)*100</f>
        <v>0</v>
      </c>
    </row>
    <row r="390" spans="1:3">
      <c r="A390" s="167">
        <f>'2) Order Form'!V399</f>
        <v>7048652967206</v>
      </c>
      <c r="B390" s="167">
        <f>SUBTOTAL(9,'2) Order Form'!I399)</f>
        <v>0</v>
      </c>
      <c r="C390" s="168">
        <f>SUBTOTAL(9,'2) Order Form'!O399)*100</f>
        <v>0</v>
      </c>
    </row>
    <row r="391" spans="1:3">
      <c r="A391" s="167">
        <f>'2) Order Form'!V400</f>
        <v>7048652833631</v>
      </c>
      <c r="B391" s="167">
        <f>SUBTOTAL(9,'2) Order Form'!I400)</f>
        <v>0</v>
      </c>
      <c r="C391" s="168">
        <f>SUBTOTAL(9,'2) Order Form'!O400)*100</f>
        <v>0</v>
      </c>
    </row>
    <row r="392" spans="1:3">
      <c r="A392" s="167">
        <f>'2) Order Form'!V401</f>
        <v>7048652967213</v>
      </c>
      <c r="B392" s="167">
        <f>SUBTOTAL(9,'2) Order Form'!I401)</f>
        <v>0</v>
      </c>
      <c r="C392" s="168">
        <f>SUBTOTAL(9,'2) Order Form'!O401)*100</f>
        <v>0</v>
      </c>
    </row>
    <row r="393" spans="1:3">
      <c r="A393" s="167">
        <f>'2) Order Form'!V402</f>
        <v>7048652616296</v>
      </c>
      <c r="B393" s="167">
        <f>SUBTOTAL(9,'2) Order Form'!I402)</f>
        <v>0</v>
      </c>
      <c r="C393" s="168">
        <f>SUBTOTAL(9,'2) Order Form'!O402)*100</f>
        <v>0</v>
      </c>
    </row>
    <row r="394" spans="1:3">
      <c r="A394" s="167">
        <f>'2) Order Form'!V403</f>
        <v>7048652967756</v>
      </c>
      <c r="B394" s="167">
        <f>SUBTOTAL(9,'2) Order Form'!I403)</f>
        <v>0</v>
      </c>
      <c r="C394" s="168">
        <f>SUBTOTAL(9,'2) Order Form'!O403)*100</f>
        <v>0</v>
      </c>
    </row>
    <row r="395" spans="1:3">
      <c r="A395" s="167">
        <f>'2) Order Form'!V404</f>
        <v>7048652895905</v>
      </c>
      <c r="B395" s="167">
        <f>SUBTOTAL(9,'2) Order Form'!I404)</f>
        <v>0</v>
      </c>
      <c r="C395" s="168">
        <f>SUBTOTAL(9,'2) Order Form'!O404)*100</f>
        <v>0</v>
      </c>
    </row>
    <row r="396" spans="1:3">
      <c r="A396" s="167">
        <f>'2) Order Form'!V405</f>
        <v>7048652894472</v>
      </c>
      <c r="B396" s="167">
        <f>SUBTOTAL(9,'2) Order Form'!I405)</f>
        <v>0</v>
      </c>
      <c r="C396" s="168">
        <f>SUBTOTAL(9,'2) Order Form'!O405)*100</f>
        <v>0</v>
      </c>
    </row>
    <row r="397" spans="1:3">
      <c r="A397" s="167">
        <f>'2) Order Form'!V406</f>
        <v>7048652762313</v>
      </c>
      <c r="B397" s="167">
        <f>SUBTOTAL(9,'2) Order Form'!I406)</f>
        <v>0</v>
      </c>
      <c r="C397" s="168">
        <f>SUBTOTAL(9,'2) Order Form'!O406)*100</f>
        <v>0</v>
      </c>
    </row>
    <row r="398" spans="1:3">
      <c r="A398" s="167">
        <f>'2) Order Form'!V407</f>
        <v>7048652894489</v>
      </c>
      <c r="B398" s="167">
        <f>SUBTOTAL(9,'2) Order Form'!I407)</f>
        <v>0</v>
      </c>
      <c r="C398" s="168">
        <f>SUBTOTAL(9,'2) Order Form'!O407)*100</f>
        <v>0</v>
      </c>
    </row>
    <row r="399" spans="1:3">
      <c r="A399" s="167">
        <f>'2) Order Form'!V408</f>
        <v>7048652762351</v>
      </c>
      <c r="B399" s="167">
        <f>SUBTOTAL(9,'2) Order Form'!I408)</f>
        <v>0</v>
      </c>
      <c r="C399" s="168">
        <f>SUBTOTAL(9,'2) Order Form'!O408)*100</f>
        <v>0</v>
      </c>
    </row>
    <row r="400" spans="1:3">
      <c r="A400" s="167">
        <f>'2) Order Form'!V409</f>
        <v>7048652762368</v>
      </c>
      <c r="B400" s="167">
        <f>SUBTOTAL(9,'2) Order Form'!I409)</f>
        <v>0</v>
      </c>
      <c r="C400" s="168">
        <f>SUBTOTAL(9,'2) Order Form'!O409)*100</f>
        <v>0</v>
      </c>
    </row>
    <row r="401" spans="1:3">
      <c r="A401" s="167">
        <f>'2) Order Form'!V410</f>
        <v>7048652762382</v>
      </c>
      <c r="B401" s="167">
        <f>SUBTOTAL(9,'2) Order Form'!I410)</f>
        <v>0</v>
      </c>
      <c r="C401" s="168">
        <f>SUBTOTAL(9,'2) Order Form'!O410)*100</f>
        <v>0</v>
      </c>
    </row>
    <row r="402" spans="1:3">
      <c r="A402" s="167">
        <f>'2) Order Form'!V411</f>
        <v>7048652762412</v>
      </c>
      <c r="B402" s="167">
        <f>SUBTOTAL(9,'2) Order Form'!I411)</f>
        <v>0</v>
      </c>
      <c r="C402" s="168">
        <f>SUBTOTAL(9,'2) Order Form'!O411)*100</f>
        <v>0</v>
      </c>
    </row>
    <row r="403" spans="1:3">
      <c r="A403" s="167">
        <f>'2) Order Form'!V412</f>
        <v>7048652661944</v>
      </c>
      <c r="B403" s="167">
        <f>SUBTOTAL(9,'2) Order Form'!I412)</f>
        <v>0</v>
      </c>
      <c r="C403" s="168">
        <f>SUBTOTAL(9,'2) Order Form'!O412)*100</f>
        <v>0</v>
      </c>
    </row>
    <row r="404" spans="1:3">
      <c r="A404" s="167">
        <f>'2) Order Form'!V413</f>
        <v>7048652894601</v>
      </c>
      <c r="B404" s="167">
        <f>SUBTOTAL(9,'2) Order Form'!I413)</f>
        <v>0</v>
      </c>
      <c r="C404" s="168">
        <f>SUBTOTAL(9,'2) Order Form'!O413)*100</f>
        <v>0</v>
      </c>
    </row>
    <row r="405" spans="1:3">
      <c r="A405" s="167">
        <f>'2) Order Form'!V414</f>
        <v>7048652762740</v>
      </c>
      <c r="B405" s="167">
        <f>SUBTOTAL(9,'2) Order Form'!I414)</f>
        <v>0</v>
      </c>
      <c r="C405" s="168">
        <f>SUBTOTAL(9,'2) Order Form'!O414)*100</f>
        <v>0</v>
      </c>
    </row>
    <row r="406" spans="1:3">
      <c r="A406" s="167">
        <f>'2) Order Form'!V415</f>
        <v>7048652710185</v>
      </c>
      <c r="B406" s="167">
        <f>SUBTOTAL(9,'2) Order Form'!I415)</f>
        <v>0</v>
      </c>
      <c r="C406" s="168">
        <f>SUBTOTAL(9,'2) Order Form'!O415)*100</f>
        <v>0</v>
      </c>
    </row>
    <row r="407" spans="1:3">
      <c r="A407" s="167">
        <f>'2) Order Form'!V416</f>
        <v>7048652615510</v>
      </c>
      <c r="B407" s="167">
        <f>SUBTOTAL(9,'2) Order Form'!I416)</f>
        <v>0</v>
      </c>
      <c r="C407" s="168">
        <f>SUBTOTAL(9,'2) Order Form'!O416)*100</f>
        <v>0</v>
      </c>
    </row>
    <row r="408" spans="1:3">
      <c r="A408" s="167">
        <f>'2) Order Form'!V417</f>
        <v>7048652894618</v>
      </c>
      <c r="B408" s="167">
        <f>SUBTOTAL(9,'2) Order Form'!I417)</f>
        <v>0</v>
      </c>
      <c r="C408" s="168">
        <f>SUBTOTAL(9,'2) Order Form'!O417)*100</f>
        <v>0</v>
      </c>
    </row>
    <row r="409" spans="1:3">
      <c r="A409" s="167">
        <f>'2) Order Form'!V418</f>
        <v>7048652710215</v>
      </c>
      <c r="B409" s="167">
        <f>SUBTOTAL(9,'2) Order Form'!I418)</f>
        <v>0</v>
      </c>
      <c r="C409" s="168">
        <f>SUBTOTAL(9,'2) Order Form'!O418)*100</f>
        <v>0</v>
      </c>
    </row>
    <row r="410" spans="1:3">
      <c r="A410" s="167">
        <f>'2) Order Form'!V419</f>
        <v>7048652710222</v>
      </c>
      <c r="B410" s="167">
        <f>SUBTOTAL(9,'2) Order Form'!I419)</f>
        <v>0</v>
      </c>
      <c r="C410" s="168">
        <f>SUBTOTAL(9,'2) Order Form'!O419)*100</f>
        <v>0</v>
      </c>
    </row>
    <row r="411" spans="1:3">
      <c r="A411" s="167">
        <f>'2) Order Form'!V420</f>
        <v>7048652615565</v>
      </c>
      <c r="B411" s="167">
        <f>SUBTOTAL(9,'2) Order Form'!I420)</f>
        <v>0</v>
      </c>
      <c r="C411" s="168">
        <f>SUBTOTAL(9,'2) Order Form'!O420)*100</f>
        <v>0</v>
      </c>
    </row>
    <row r="412" spans="1:3">
      <c r="A412" s="167">
        <f>'2) Order Form'!V421</f>
        <v>7048652661982</v>
      </c>
      <c r="B412" s="167">
        <f>SUBTOTAL(9,'2) Order Form'!I421)</f>
        <v>0</v>
      </c>
      <c r="C412" s="168">
        <f>SUBTOTAL(9,'2) Order Form'!O421)*100</f>
        <v>0</v>
      </c>
    </row>
    <row r="413" spans="1:3">
      <c r="A413" s="167">
        <f>'2) Order Form'!V422</f>
        <v>7048652762689</v>
      </c>
      <c r="B413" s="167">
        <f>SUBTOTAL(9,'2) Order Form'!I422)</f>
        <v>0</v>
      </c>
      <c r="C413" s="168">
        <f>SUBTOTAL(9,'2) Order Form'!O422)*100</f>
        <v>0</v>
      </c>
    </row>
    <row r="414" spans="1:3">
      <c r="A414" s="167">
        <f>'2) Order Form'!V423</f>
        <v>7048652710253</v>
      </c>
      <c r="B414" s="167">
        <f>SUBTOTAL(9,'2) Order Form'!I423)</f>
        <v>0</v>
      </c>
      <c r="C414" s="168">
        <f>SUBTOTAL(9,'2) Order Form'!O423)*100</f>
        <v>0</v>
      </c>
    </row>
    <row r="415" spans="1:3">
      <c r="A415" s="167">
        <f>'2) Order Form'!V424</f>
        <v>7048652615343</v>
      </c>
      <c r="B415" s="167">
        <f>SUBTOTAL(9,'2) Order Form'!I424)</f>
        <v>0</v>
      </c>
      <c r="C415" s="168">
        <f>SUBTOTAL(9,'2) Order Form'!O424)*100</f>
        <v>0</v>
      </c>
    </row>
    <row r="416" spans="1:3">
      <c r="A416" s="167">
        <f>'2) Order Form'!V425</f>
        <v>7048652894588</v>
      </c>
      <c r="B416" s="167">
        <f>SUBTOTAL(9,'2) Order Form'!I425)</f>
        <v>0</v>
      </c>
      <c r="C416" s="168">
        <f>SUBTOTAL(9,'2) Order Form'!O425)*100</f>
        <v>0</v>
      </c>
    </row>
    <row r="417" spans="1:3">
      <c r="A417" s="167">
        <f>'2) Order Form'!V426</f>
        <v>7048652710260</v>
      </c>
      <c r="B417" s="167">
        <f>SUBTOTAL(9,'2) Order Form'!I426)</f>
        <v>0</v>
      </c>
      <c r="C417" s="168">
        <f>SUBTOTAL(9,'2) Order Form'!O426)*100</f>
        <v>0</v>
      </c>
    </row>
    <row r="418" spans="1:3">
      <c r="A418" s="167">
        <f>'2) Order Form'!V427</f>
        <v>7048652615350</v>
      </c>
      <c r="B418" s="167">
        <f>SUBTOTAL(9,'2) Order Form'!I427)</f>
        <v>0</v>
      </c>
      <c r="C418" s="168">
        <f>SUBTOTAL(9,'2) Order Form'!O427)*100</f>
        <v>0</v>
      </c>
    </row>
    <row r="419" spans="1:3">
      <c r="A419" s="167">
        <f>'2) Order Form'!V428</f>
        <v>7048652894519</v>
      </c>
      <c r="B419" s="167">
        <f>SUBTOTAL(9,'2) Order Form'!I428)</f>
        <v>0</v>
      </c>
      <c r="C419" s="168">
        <f>SUBTOTAL(9,'2) Order Form'!O428)*100</f>
        <v>0</v>
      </c>
    </row>
    <row r="420" spans="1:3">
      <c r="A420" s="167">
        <f>'2) Order Form'!V429</f>
        <v>7048652762542</v>
      </c>
      <c r="B420" s="167">
        <f>SUBTOTAL(9,'2) Order Form'!I429)</f>
        <v>0</v>
      </c>
      <c r="C420" s="168">
        <f>SUBTOTAL(9,'2) Order Form'!O429)*100</f>
        <v>0</v>
      </c>
    </row>
    <row r="421" spans="1:3">
      <c r="A421" s="167">
        <f>'2) Order Form'!V430</f>
        <v>7048652894533</v>
      </c>
      <c r="B421" s="167">
        <f>SUBTOTAL(9,'2) Order Form'!I430)</f>
        <v>0</v>
      </c>
      <c r="C421" s="168">
        <f>SUBTOTAL(9,'2) Order Form'!O430)*100</f>
        <v>0</v>
      </c>
    </row>
    <row r="422" spans="1:3">
      <c r="A422" s="167">
        <f>'2) Order Form'!V431</f>
        <v>7048652894540</v>
      </c>
      <c r="B422" s="167">
        <f>SUBTOTAL(9,'2) Order Form'!I431)</f>
        <v>0</v>
      </c>
      <c r="C422" s="168">
        <f>SUBTOTAL(9,'2) Order Form'!O431)*100</f>
        <v>0</v>
      </c>
    </row>
    <row r="423" spans="1:3">
      <c r="A423" s="167">
        <f>'2) Order Form'!V432</f>
        <v>7048652762597</v>
      </c>
      <c r="B423" s="167">
        <f>SUBTOTAL(9,'2) Order Form'!I432)</f>
        <v>0</v>
      </c>
      <c r="C423" s="168">
        <f>SUBTOTAL(9,'2) Order Form'!O432)*100</f>
        <v>0</v>
      </c>
    </row>
    <row r="424" spans="1:3">
      <c r="A424" s="167">
        <f>'2) Order Form'!V433</f>
        <v>7048652894557</v>
      </c>
      <c r="B424" s="167">
        <f>SUBTOTAL(9,'2) Order Form'!I433)</f>
        <v>0</v>
      </c>
      <c r="C424" s="168">
        <f>SUBTOTAL(9,'2) Order Form'!O433)*100</f>
        <v>0</v>
      </c>
    </row>
    <row r="425" spans="1:3">
      <c r="A425" s="167">
        <f>'2) Order Form'!V434</f>
        <v>7048652762504</v>
      </c>
      <c r="B425" s="167">
        <f>SUBTOTAL(9,'2) Order Form'!I434)</f>
        <v>0</v>
      </c>
      <c r="C425" s="168">
        <f>SUBTOTAL(9,'2) Order Form'!O434)*100</f>
        <v>0</v>
      </c>
    </row>
    <row r="426" spans="1:3">
      <c r="A426" s="167">
        <f>'2) Order Form'!V435</f>
        <v>7048652762481</v>
      </c>
      <c r="B426" s="167">
        <f>SUBTOTAL(9,'2) Order Form'!I435)</f>
        <v>0</v>
      </c>
      <c r="C426" s="168">
        <f>SUBTOTAL(9,'2) Order Form'!O435)*100</f>
        <v>0</v>
      </c>
    </row>
    <row r="427" spans="1:3">
      <c r="A427" s="167">
        <f>'2) Order Form'!V436</f>
        <v>7048652833754</v>
      </c>
      <c r="B427" s="167">
        <f>SUBTOTAL(9,'2) Order Form'!I436)</f>
        <v>0</v>
      </c>
      <c r="C427" s="168">
        <f>SUBTOTAL(9,'2) Order Form'!O436)*100</f>
        <v>0</v>
      </c>
    </row>
    <row r="428" spans="1:3">
      <c r="A428" s="167">
        <f>'2) Order Form'!V437</f>
        <v>7048652833785</v>
      </c>
      <c r="B428" s="167">
        <f>SUBTOTAL(9,'2) Order Form'!I437)</f>
        <v>0</v>
      </c>
      <c r="C428" s="168">
        <f>SUBTOTAL(9,'2) Order Form'!O437)*100</f>
        <v>0</v>
      </c>
    </row>
    <row r="429" spans="1:3">
      <c r="A429" s="167">
        <f>'2) Order Form'!V438</f>
        <v>7048652895844</v>
      </c>
      <c r="B429" s="167">
        <f>SUBTOTAL(9,'2) Order Form'!I438)</f>
        <v>0</v>
      </c>
      <c r="C429" s="168">
        <f>SUBTOTAL(9,'2) Order Form'!O438)*100</f>
        <v>0</v>
      </c>
    </row>
    <row r="430" spans="1:3">
      <c r="A430" s="167">
        <f>'2) Order Form'!V439</f>
        <v>7048652833761</v>
      </c>
      <c r="B430" s="167">
        <f>SUBTOTAL(9,'2) Order Form'!I439)</f>
        <v>0</v>
      </c>
      <c r="C430" s="168">
        <f>SUBTOTAL(9,'2) Order Form'!O439)*100</f>
        <v>0</v>
      </c>
    </row>
    <row r="431" spans="1:3">
      <c r="A431" s="167">
        <f>'2) Order Form'!V440</f>
        <v>7048652833792</v>
      </c>
      <c r="B431" s="167">
        <f>SUBTOTAL(9,'2) Order Form'!I440)</f>
        <v>0</v>
      </c>
      <c r="C431" s="168">
        <f>SUBTOTAL(9,'2) Order Form'!O440)*100</f>
        <v>0</v>
      </c>
    </row>
    <row r="432" spans="1:3">
      <c r="A432" s="167">
        <f>'2) Order Form'!V441</f>
        <v>7048652833747</v>
      </c>
      <c r="B432" s="167">
        <f>SUBTOTAL(9,'2) Order Form'!I441)</f>
        <v>0</v>
      </c>
      <c r="C432" s="168">
        <f>SUBTOTAL(9,'2) Order Form'!O441)*100</f>
        <v>0</v>
      </c>
    </row>
    <row r="433" spans="1:3">
      <c r="A433" s="167">
        <f>'2) Order Form'!V442</f>
        <v>7048652894625</v>
      </c>
      <c r="B433" s="167">
        <f>SUBTOTAL(9,'2) Order Form'!I442)</f>
        <v>0</v>
      </c>
      <c r="C433" s="168">
        <f>SUBTOTAL(9,'2) Order Form'!O442)*100</f>
        <v>0</v>
      </c>
    </row>
    <row r="434" spans="1:3">
      <c r="A434" s="167">
        <f>'2) Order Form'!V443</f>
        <v>7048652833730</v>
      </c>
      <c r="B434" s="167">
        <f>SUBTOTAL(9,'2) Order Form'!I443)</f>
        <v>0</v>
      </c>
      <c r="C434" s="168">
        <f>SUBTOTAL(9,'2) Order Form'!O443)*100</f>
        <v>0</v>
      </c>
    </row>
    <row r="435" spans="1:3">
      <c r="A435" s="167">
        <f>'2) Order Form'!V444</f>
        <v>7048652616456</v>
      </c>
      <c r="B435" s="167">
        <f>SUBTOTAL(9,'2) Order Form'!I444)</f>
        <v>0</v>
      </c>
      <c r="C435" s="168">
        <f>SUBTOTAL(9,'2) Order Form'!O444)*100</f>
        <v>0</v>
      </c>
    </row>
    <row r="436" spans="1:3">
      <c r="A436" s="167">
        <f>'2) Order Form'!V445</f>
        <v>7048652894632</v>
      </c>
      <c r="B436" s="167">
        <f>SUBTOTAL(9,'2) Order Form'!I445)</f>
        <v>0</v>
      </c>
      <c r="C436" s="168">
        <f>SUBTOTAL(9,'2) Order Form'!O445)*100</f>
        <v>0</v>
      </c>
    </row>
    <row r="437" spans="1:3">
      <c r="A437" s="167">
        <f>'2) Order Form'!V446</f>
        <v>7048652616463</v>
      </c>
      <c r="B437" s="167">
        <f>SUBTOTAL(9,'2) Order Form'!I446)</f>
        <v>0</v>
      </c>
      <c r="C437" s="168">
        <f>SUBTOTAL(9,'2) Order Form'!O446)*100</f>
        <v>0</v>
      </c>
    </row>
    <row r="438" spans="1:3">
      <c r="A438" s="167">
        <f>'2) Order Form'!V447</f>
        <v>7048652710123</v>
      </c>
      <c r="B438" s="167">
        <f>SUBTOTAL(9,'2) Order Form'!I447)</f>
        <v>0</v>
      </c>
      <c r="C438" s="168">
        <f>SUBTOTAL(9,'2) Order Form'!O447)*100</f>
        <v>0</v>
      </c>
    </row>
    <row r="439" spans="1:3">
      <c r="A439" s="167">
        <f>'2) Order Form'!V448</f>
        <v>7048652710147</v>
      </c>
      <c r="B439" s="167">
        <f>SUBTOTAL(9,'2) Order Form'!I448)</f>
        <v>0</v>
      </c>
      <c r="C439" s="168">
        <f>SUBTOTAL(9,'2) Order Form'!O448)*100</f>
        <v>0</v>
      </c>
    </row>
    <row r="440" spans="1:3">
      <c r="A440" s="167">
        <f>'2) Order Form'!V449</f>
        <v>7048652894656</v>
      </c>
      <c r="B440" s="167">
        <f>SUBTOTAL(9,'2) Order Form'!I449)</f>
        <v>0</v>
      </c>
      <c r="C440" s="168">
        <f>SUBTOTAL(9,'2) Order Form'!O449)*100</f>
        <v>0</v>
      </c>
    </row>
    <row r="441" spans="1:3">
      <c r="A441" s="167">
        <f>'2) Order Form'!V450</f>
        <v>7048652762450</v>
      </c>
      <c r="B441" s="167">
        <f>SUBTOTAL(9,'2) Order Form'!I450)</f>
        <v>0</v>
      </c>
      <c r="C441" s="168">
        <f>SUBTOTAL(9,'2) Order Form'!O450)*100</f>
        <v>0</v>
      </c>
    </row>
    <row r="442" spans="1:3">
      <c r="A442" s="167">
        <f>'2) Order Form'!V451</f>
        <v>7048652775078</v>
      </c>
      <c r="B442" s="167">
        <f>SUBTOTAL(9,'2) Order Form'!I451)</f>
        <v>0</v>
      </c>
      <c r="C442" s="168">
        <f>SUBTOTAL(9,'2) Order Form'!O451)*100</f>
        <v>0</v>
      </c>
    </row>
    <row r="443" spans="1:3">
      <c r="A443" s="167">
        <f>'2) Order Form'!V452</f>
        <v>7048652616449</v>
      </c>
      <c r="B443" s="167">
        <f>SUBTOTAL(9,'2) Order Form'!I452)</f>
        <v>0</v>
      </c>
      <c r="C443" s="168">
        <f>SUBTOTAL(9,'2) Order Form'!O452)*100</f>
        <v>0</v>
      </c>
    </row>
    <row r="444" spans="1:3">
      <c r="A444" s="167">
        <f>'2) Order Form'!V453</f>
        <v>7048652762436</v>
      </c>
      <c r="B444" s="167">
        <f>SUBTOTAL(9,'2) Order Form'!I453)</f>
        <v>0</v>
      </c>
      <c r="C444" s="168">
        <f>SUBTOTAL(9,'2) Order Form'!O453)*100</f>
        <v>0</v>
      </c>
    </row>
    <row r="445" spans="1:3">
      <c r="A445" s="167">
        <f>'2) Order Form'!V454</f>
        <v>7048652986504</v>
      </c>
      <c r="B445" s="167">
        <f>SUBTOTAL(9,'2) Order Form'!I454)</f>
        <v>0</v>
      </c>
      <c r="C445" s="168">
        <f>SUBTOTAL(9,'2) Order Form'!O454)*100</f>
        <v>0</v>
      </c>
    </row>
    <row r="446" spans="1:3">
      <c r="A446" s="167">
        <f>'2) Order Form'!V455</f>
        <v>7048652837288</v>
      </c>
      <c r="B446" s="167">
        <f>SUBTOTAL(9,'2) Order Form'!I455)</f>
        <v>0</v>
      </c>
      <c r="C446" s="168">
        <f>SUBTOTAL(9,'2) Order Form'!O455)*100</f>
        <v>0</v>
      </c>
    </row>
    <row r="447" spans="1:3">
      <c r="A447" s="167">
        <f>'2) Order Form'!V456</f>
        <v>7048652837295</v>
      </c>
      <c r="B447" s="167">
        <f>SUBTOTAL(9,'2) Order Form'!I456)</f>
        <v>0</v>
      </c>
      <c r="C447" s="168">
        <f>SUBTOTAL(9,'2) Order Form'!O456)*100</f>
        <v>0</v>
      </c>
    </row>
    <row r="448" spans="1:3">
      <c r="A448" s="167">
        <f>'2) Order Form'!V457</f>
        <v>7048652837301</v>
      </c>
      <c r="B448" s="167">
        <f>SUBTOTAL(9,'2) Order Form'!I457)</f>
        <v>0</v>
      </c>
      <c r="C448" s="168">
        <f>SUBTOTAL(9,'2) Order Form'!O457)*100</f>
        <v>0</v>
      </c>
    </row>
    <row r="449" spans="1:3">
      <c r="A449" s="167">
        <f>'2) Order Form'!V458</f>
        <v>7048652837318</v>
      </c>
      <c r="B449" s="167">
        <f>SUBTOTAL(9,'2) Order Form'!I458)</f>
        <v>0</v>
      </c>
      <c r="C449" s="168">
        <f>SUBTOTAL(9,'2) Order Form'!O458)*100</f>
        <v>0</v>
      </c>
    </row>
    <row r="450" spans="1:3">
      <c r="A450" s="167">
        <f>'2) Order Form'!V459</f>
        <v>7048652837325</v>
      </c>
      <c r="B450" s="167">
        <f>SUBTOTAL(9,'2) Order Form'!I459)</f>
        <v>0</v>
      </c>
      <c r="C450" s="168">
        <f>SUBTOTAL(9,'2) Order Form'!O459)*100</f>
        <v>0</v>
      </c>
    </row>
    <row r="451" spans="1:3">
      <c r="A451" s="167">
        <f>'2) Order Form'!V460</f>
        <v>7048652967459</v>
      </c>
      <c r="B451" s="167">
        <f>SUBTOTAL(9,'2) Order Form'!I460)</f>
        <v>0</v>
      </c>
      <c r="C451" s="168">
        <f>SUBTOTAL(9,'2) Order Form'!O460)*100</f>
        <v>0</v>
      </c>
    </row>
    <row r="452" spans="1:3">
      <c r="A452" s="167">
        <f>'2) Order Form'!V461</f>
        <v>7048652837332</v>
      </c>
      <c r="B452" s="167">
        <f>SUBTOTAL(9,'2) Order Form'!I461)</f>
        <v>0</v>
      </c>
      <c r="C452" s="168">
        <f>SUBTOTAL(9,'2) Order Form'!O461)*100</f>
        <v>0</v>
      </c>
    </row>
    <row r="453" spans="1:3">
      <c r="A453" s="167">
        <f>'2) Order Form'!V462</f>
        <v>7048652837264</v>
      </c>
      <c r="B453" s="167">
        <f>SUBTOTAL(9,'2) Order Form'!I462)</f>
        <v>0</v>
      </c>
      <c r="C453" s="168">
        <f>SUBTOTAL(9,'2) Order Form'!O462)*100</f>
        <v>0</v>
      </c>
    </row>
    <row r="454" spans="1:3">
      <c r="A454" s="167">
        <f>'2) Order Form'!V463</f>
        <v>7048652986559</v>
      </c>
      <c r="B454" s="167">
        <f>SUBTOTAL(9,'2) Order Form'!I463)</f>
        <v>0</v>
      </c>
      <c r="C454" s="168">
        <f>SUBTOTAL(9,'2) Order Form'!O463)*100</f>
        <v>0</v>
      </c>
    </row>
    <row r="455" spans="1:3">
      <c r="A455" s="167">
        <f>'2) Order Form'!V464</f>
        <v>7048652967688</v>
      </c>
      <c r="B455" s="167">
        <f>SUBTOTAL(9,'2) Order Form'!I464)</f>
        <v>0</v>
      </c>
      <c r="C455" s="168">
        <f>SUBTOTAL(9,'2) Order Form'!O464)*100</f>
        <v>0</v>
      </c>
    </row>
    <row r="456" spans="1:3">
      <c r="A456" s="167">
        <f>'2) Order Form'!V465</f>
        <v>7048652967695</v>
      </c>
      <c r="B456" s="167">
        <f>SUBTOTAL(9,'2) Order Form'!I465)</f>
        <v>0</v>
      </c>
      <c r="C456" s="168">
        <f>SUBTOTAL(9,'2) Order Form'!O465)*100</f>
        <v>0</v>
      </c>
    </row>
    <row r="457" spans="1:3">
      <c r="A457" s="167">
        <f>'2) Order Form'!V466</f>
        <v>7048652967701</v>
      </c>
      <c r="B457" s="167">
        <f>SUBTOTAL(9,'2) Order Form'!I466)</f>
        <v>0</v>
      </c>
      <c r="C457" s="168">
        <f>SUBTOTAL(9,'2) Order Form'!O466)*100</f>
        <v>0</v>
      </c>
    </row>
    <row r="458" spans="1:3">
      <c r="A458" s="167">
        <f>'2) Order Form'!V467</f>
        <v>7048652967718</v>
      </c>
      <c r="B458" s="167">
        <f>SUBTOTAL(9,'2) Order Form'!I467)</f>
        <v>0</v>
      </c>
      <c r="C458" s="168">
        <f>SUBTOTAL(9,'2) Order Form'!O467)*100</f>
        <v>0</v>
      </c>
    </row>
    <row r="459" spans="1:3">
      <c r="A459" s="167">
        <f>'2) Order Form'!V468</f>
        <v>7048652967725</v>
      </c>
      <c r="B459" s="167">
        <f>SUBTOTAL(9,'2) Order Form'!I468)</f>
        <v>0</v>
      </c>
      <c r="C459" s="168">
        <f>SUBTOTAL(9,'2) Order Form'!O468)*100</f>
        <v>0</v>
      </c>
    </row>
    <row r="460" spans="1:3">
      <c r="A460" s="167">
        <f>'2) Order Form'!V469</f>
        <v>7048652967732</v>
      </c>
      <c r="B460" s="167">
        <f>SUBTOTAL(9,'2) Order Form'!I469)</f>
        <v>0</v>
      </c>
      <c r="C460" s="168">
        <f>SUBTOTAL(9,'2) Order Form'!O469)*100</f>
        <v>0</v>
      </c>
    </row>
    <row r="461" spans="1:3">
      <c r="A461" s="167">
        <f>'2) Order Form'!V470</f>
        <v>7048652967749</v>
      </c>
      <c r="B461" s="167">
        <f>SUBTOTAL(9,'2) Order Form'!I470)</f>
        <v>0</v>
      </c>
      <c r="C461" s="168">
        <f>SUBTOTAL(9,'2) Order Form'!O470)*100</f>
        <v>0</v>
      </c>
    </row>
    <row r="462" spans="1:3">
      <c r="A462" s="167">
        <f>'2) Order Form'!V471</f>
        <v>7048652986511</v>
      </c>
      <c r="B462" s="167">
        <f>SUBTOTAL(9,'2) Order Form'!I471)</f>
        <v>0</v>
      </c>
      <c r="C462" s="168">
        <f>SUBTOTAL(9,'2) Order Form'!O471)*100</f>
        <v>0</v>
      </c>
    </row>
    <row r="463" spans="1:3">
      <c r="A463" s="167">
        <f>'2) Order Form'!V472</f>
        <v>7048652837219</v>
      </c>
      <c r="B463" s="167">
        <f>SUBTOTAL(9,'2) Order Form'!I472)</f>
        <v>0</v>
      </c>
      <c r="C463" s="168">
        <f>SUBTOTAL(9,'2) Order Form'!O472)*100</f>
        <v>0</v>
      </c>
    </row>
    <row r="464" spans="1:3">
      <c r="A464" s="167">
        <f>'2) Order Form'!V473</f>
        <v>7048652837226</v>
      </c>
      <c r="B464" s="167">
        <f>SUBTOTAL(9,'2) Order Form'!I473)</f>
        <v>0</v>
      </c>
      <c r="C464" s="168">
        <f>SUBTOTAL(9,'2) Order Form'!O473)*100</f>
        <v>0</v>
      </c>
    </row>
    <row r="465" spans="1:3">
      <c r="A465" s="167">
        <f>'2) Order Form'!V474</f>
        <v>7048652837233</v>
      </c>
      <c r="B465" s="167">
        <f>SUBTOTAL(9,'2) Order Form'!I474)</f>
        <v>0</v>
      </c>
      <c r="C465" s="168">
        <f>SUBTOTAL(9,'2) Order Form'!O474)*100</f>
        <v>0</v>
      </c>
    </row>
    <row r="466" spans="1:3">
      <c r="A466" s="167">
        <f>'2) Order Form'!V475</f>
        <v>7048652837240</v>
      </c>
      <c r="B466" s="167">
        <f>SUBTOTAL(9,'2) Order Form'!I475)</f>
        <v>0</v>
      </c>
      <c r="C466" s="168">
        <f>SUBTOTAL(9,'2) Order Form'!O475)*100</f>
        <v>0</v>
      </c>
    </row>
    <row r="467" spans="1:3">
      <c r="A467" s="167">
        <f>'2) Order Form'!V476</f>
        <v>7048652967466</v>
      </c>
      <c r="B467" s="167">
        <f>SUBTOTAL(9,'2) Order Form'!I476)</f>
        <v>0</v>
      </c>
      <c r="C467" s="168">
        <f>SUBTOTAL(9,'2) Order Form'!O476)*100</f>
        <v>0</v>
      </c>
    </row>
    <row r="468" spans="1:3">
      <c r="A468" s="167">
        <f>'2) Order Form'!V477</f>
        <v>7048652837899</v>
      </c>
      <c r="B468" s="167">
        <f>SUBTOTAL(9,'2) Order Form'!I477)</f>
        <v>0</v>
      </c>
      <c r="C468" s="168">
        <f>SUBTOTAL(9,'2) Order Form'!O477)*100</f>
        <v>0</v>
      </c>
    </row>
    <row r="469" spans="1:3">
      <c r="A469" s="167">
        <f>'2) Order Form'!V478</f>
        <v>7048652837257</v>
      </c>
      <c r="B469" s="167">
        <f>SUBTOTAL(9,'2) Order Form'!I478)</f>
        <v>0</v>
      </c>
      <c r="C469" s="168">
        <f>SUBTOTAL(9,'2) Order Form'!O478)*100</f>
        <v>0</v>
      </c>
    </row>
    <row r="470" spans="1:3">
      <c r="A470" s="167">
        <f>'2) Order Form'!V479</f>
        <v>7048652837196</v>
      </c>
      <c r="B470" s="167">
        <f>SUBTOTAL(9,'2) Order Form'!I479)</f>
        <v>0</v>
      </c>
      <c r="C470" s="168">
        <f>SUBTOTAL(9,'2) Order Form'!O479)*100</f>
        <v>0</v>
      </c>
    </row>
    <row r="471" spans="1:3">
      <c r="A471" s="167">
        <f>'2) Order Form'!V480</f>
        <v>7048652986528</v>
      </c>
      <c r="B471" s="167">
        <f>SUBTOTAL(9,'2) Order Form'!I480)</f>
        <v>0</v>
      </c>
      <c r="C471" s="168">
        <f>SUBTOTAL(9,'2) Order Form'!O480)*100</f>
        <v>0</v>
      </c>
    </row>
    <row r="472" spans="1:3">
      <c r="A472" s="167">
        <f>'2) Order Form'!V481</f>
        <v>7048652837141</v>
      </c>
      <c r="B472" s="167">
        <f>SUBTOTAL(9,'2) Order Form'!I481)</f>
        <v>0</v>
      </c>
      <c r="C472" s="168">
        <f>SUBTOTAL(9,'2) Order Form'!O481)*100</f>
        <v>0</v>
      </c>
    </row>
    <row r="473" spans="1:3">
      <c r="A473" s="167">
        <f>'2) Order Form'!V482</f>
        <v>7048652837158</v>
      </c>
      <c r="B473" s="167">
        <f>SUBTOTAL(9,'2) Order Form'!I482)</f>
        <v>0</v>
      </c>
      <c r="C473" s="168">
        <f>SUBTOTAL(9,'2) Order Form'!O482)*100</f>
        <v>0</v>
      </c>
    </row>
    <row r="474" spans="1:3">
      <c r="A474" s="167">
        <f>'2) Order Form'!V483</f>
        <v>7048652837165</v>
      </c>
      <c r="B474" s="167">
        <f>SUBTOTAL(9,'2) Order Form'!I483)</f>
        <v>0</v>
      </c>
      <c r="C474" s="168">
        <f>SUBTOTAL(9,'2) Order Form'!O483)*100</f>
        <v>0</v>
      </c>
    </row>
    <row r="475" spans="1:3">
      <c r="A475" s="167">
        <f>'2) Order Form'!V484</f>
        <v>7048652837172</v>
      </c>
      <c r="B475" s="167">
        <f>SUBTOTAL(9,'2) Order Form'!I484)</f>
        <v>0</v>
      </c>
      <c r="C475" s="168">
        <f>SUBTOTAL(9,'2) Order Form'!O484)*100</f>
        <v>0</v>
      </c>
    </row>
    <row r="476" spans="1:3">
      <c r="A476" s="167">
        <f>'2) Order Form'!V485</f>
        <v>7048652967473</v>
      </c>
      <c r="B476" s="167">
        <f>SUBTOTAL(9,'2) Order Form'!I485)</f>
        <v>0</v>
      </c>
      <c r="C476" s="168">
        <f>SUBTOTAL(9,'2) Order Form'!O485)*100</f>
        <v>0</v>
      </c>
    </row>
    <row r="477" spans="1:3">
      <c r="A477" s="167">
        <f>'2) Order Form'!V486</f>
        <v>7048652837189</v>
      </c>
      <c r="B477" s="167">
        <f>SUBTOTAL(9,'2) Order Form'!I486)</f>
        <v>0</v>
      </c>
      <c r="C477" s="168">
        <f>SUBTOTAL(9,'2) Order Form'!O486)*100</f>
        <v>0</v>
      </c>
    </row>
    <row r="478" spans="1:3">
      <c r="A478" s="167">
        <f>'2) Order Form'!V487</f>
        <v>7048652837127</v>
      </c>
      <c r="B478" s="167">
        <f>SUBTOTAL(9,'2) Order Form'!I487)</f>
        <v>0</v>
      </c>
      <c r="C478" s="168">
        <f>SUBTOTAL(9,'2) Order Form'!O487)*100</f>
        <v>0</v>
      </c>
    </row>
    <row r="479" spans="1:3">
      <c r="A479" s="167">
        <f>'2) Order Form'!V488</f>
        <v>7048652986535</v>
      </c>
      <c r="B479" s="167">
        <f>SUBTOTAL(9,'2) Order Form'!I488)</f>
        <v>0</v>
      </c>
      <c r="C479" s="168">
        <f>SUBTOTAL(9,'2) Order Form'!O488)*100</f>
        <v>0</v>
      </c>
    </row>
    <row r="480" spans="1:3">
      <c r="A480" s="167">
        <f>'2) Order Form'!V489</f>
        <v>7048652837066</v>
      </c>
      <c r="B480" s="167">
        <f>SUBTOTAL(9,'2) Order Form'!I489)</f>
        <v>0</v>
      </c>
      <c r="C480" s="168">
        <f>SUBTOTAL(9,'2) Order Form'!O489)*100</f>
        <v>0</v>
      </c>
    </row>
    <row r="481" spans="1:3">
      <c r="A481" s="167">
        <f>'2) Order Form'!V490</f>
        <v>7048652837073</v>
      </c>
      <c r="B481" s="167">
        <f>SUBTOTAL(9,'2) Order Form'!I490)</f>
        <v>0</v>
      </c>
      <c r="C481" s="168">
        <f>SUBTOTAL(9,'2) Order Form'!O490)*100</f>
        <v>0</v>
      </c>
    </row>
    <row r="482" spans="1:3">
      <c r="A482" s="167">
        <f>'2) Order Form'!V491</f>
        <v>7048652837080</v>
      </c>
      <c r="B482" s="167">
        <f>SUBTOTAL(9,'2) Order Form'!I491)</f>
        <v>0</v>
      </c>
      <c r="C482" s="168">
        <f>SUBTOTAL(9,'2) Order Form'!O491)*100</f>
        <v>0</v>
      </c>
    </row>
    <row r="483" spans="1:3">
      <c r="A483" s="167">
        <f>'2) Order Form'!V492</f>
        <v>7048652837097</v>
      </c>
      <c r="B483" s="167">
        <f>SUBTOTAL(9,'2) Order Form'!I492)</f>
        <v>0</v>
      </c>
      <c r="C483" s="168">
        <f>SUBTOTAL(9,'2) Order Form'!O492)*100</f>
        <v>0</v>
      </c>
    </row>
    <row r="484" spans="1:3">
      <c r="A484" s="167">
        <f>'2) Order Form'!V493</f>
        <v>7048652837103</v>
      </c>
      <c r="B484" s="167">
        <f>SUBTOTAL(9,'2) Order Form'!I493)</f>
        <v>0</v>
      </c>
      <c r="C484" s="168">
        <f>SUBTOTAL(9,'2) Order Form'!O493)*100</f>
        <v>0</v>
      </c>
    </row>
    <row r="485" spans="1:3">
      <c r="A485" s="167">
        <f>'2) Order Form'!V494</f>
        <v>7048652967480</v>
      </c>
      <c r="B485" s="167">
        <f>SUBTOTAL(9,'2) Order Form'!I494)</f>
        <v>0</v>
      </c>
      <c r="C485" s="168">
        <f>SUBTOTAL(9,'2) Order Form'!O494)*100</f>
        <v>0</v>
      </c>
    </row>
    <row r="486" spans="1:3">
      <c r="A486" s="167">
        <f>'2) Order Form'!V495</f>
        <v>7048652837905</v>
      </c>
      <c r="B486" s="167">
        <f>SUBTOTAL(9,'2) Order Form'!I495)</f>
        <v>0</v>
      </c>
      <c r="C486" s="168">
        <f>SUBTOTAL(9,'2) Order Form'!O495)*100</f>
        <v>0</v>
      </c>
    </row>
    <row r="487" spans="1:3">
      <c r="A487" s="167">
        <f>'2) Order Form'!V496</f>
        <v>7048652837110</v>
      </c>
      <c r="B487" s="167">
        <f>SUBTOTAL(9,'2) Order Form'!I496)</f>
        <v>0</v>
      </c>
      <c r="C487" s="168">
        <f>SUBTOTAL(9,'2) Order Form'!O496)*100</f>
        <v>0</v>
      </c>
    </row>
    <row r="488" spans="1:3">
      <c r="A488" s="167">
        <f>'2) Order Form'!V497</f>
        <v>7048652837912</v>
      </c>
      <c r="B488" s="167">
        <f>SUBTOTAL(9,'2) Order Form'!I497)</f>
        <v>0</v>
      </c>
      <c r="C488" s="168">
        <f>SUBTOTAL(9,'2) Order Form'!O497)*100</f>
        <v>0</v>
      </c>
    </row>
    <row r="489" spans="1:3">
      <c r="A489" s="167">
        <f>'2) Order Form'!V498</f>
        <v>7048652986542</v>
      </c>
      <c r="B489" s="167">
        <f>SUBTOTAL(9,'2) Order Form'!I498)</f>
        <v>0</v>
      </c>
      <c r="C489" s="168">
        <f>SUBTOTAL(9,'2) Order Form'!O498)*100</f>
        <v>0</v>
      </c>
    </row>
    <row r="490" spans="1:3">
      <c r="A490" s="167">
        <f>'2) Order Form'!V499</f>
        <v>7048652833662</v>
      </c>
      <c r="B490" s="167">
        <f>SUBTOTAL(9,'2) Order Form'!I499)</f>
        <v>0</v>
      </c>
      <c r="C490" s="168">
        <f>SUBTOTAL(9,'2) Order Form'!O499)*100</f>
        <v>0</v>
      </c>
    </row>
    <row r="491" spans="1:3">
      <c r="A491" s="167">
        <f>'2) Order Form'!V500</f>
        <v>7048652967237</v>
      </c>
      <c r="B491" s="167">
        <f>SUBTOTAL(9,'2) Order Form'!I500)</f>
        <v>0</v>
      </c>
      <c r="C491" s="168">
        <f>SUBTOTAL(9,'2) Order Form'!O500)*100</f>
        <v>0</v>
      </c>
    </row>
    <row r="492" spans="1:3">
      <c r="A492" s="167">
        <f>'2) Order Form'!V501</f>
        <v>7048652833693</v>
      </c>
      <c r="B492" s="167">
        <f>SUBTOTAL(9,'2) Order Form'!I501)</f>
        <v>0</v>
      </c>
      <c r="C492" s="168">
        <f>SUBTOTAL(9,'2) Order Form'!O501)*100</f>
        <v>0</v>
      </c>
    </row>
    <row r="493" spans="1:3">
      <c r="A493" s="167">
        <f>'2) Order Form'!V502</f>
        <v>7048652833679</v>
      </c>
      <c r="B493" s="167">
        <f>SUBTOTAL(9,'2) Order Form'!I502)</f>
        <v>0</v>
      </c>
      <c r="C493" s="168">
        <f>SUBTOTAL(9,'2) Order Form'!O502)*100</f>
        <v>0</v>
      </c>
    </row>
    <row r="494" spans="1:3">
      <c r="A494" s="167">
        <f>'2) Order Form'!V503</f>
        <v>7048652967244</v>
      </c>
      <c r="B494" s="167">
        <f>SUBTOTAL(9,'2) Order Form'!I503)</f>
        <v>0</v>
      </c>
      <c r="C494" s="168">
        <f>SUBTOTAL(9,'2) Order Form'!O503)*100</f>
        <v>0</v>
      </c>
    </row>
    <row r="495" spans="1:3">
      <c r="A495" s="167">
        <f>'2) Order Form'!V504</f>
        <v>7048652967251</v>
      </c>
      <c r="B495" s="167">
        <f>SUBTOTAL(9,'2) Order Form'!I504)</f>
        <v>0</v>
      </c>
      <c r="C495" s="168">
        <f>SUBTOTAL(9,'2) Order Form'!O504)*100</f>
        <v>0</v>
      </c>
    </row>
    <row r="496" spans="1:3">
      <c r="A496" s="167">
        <f>'2) Order Form'!V505</f>
        <v>7048652833709</v>
      </c>
      <c r="B496" s="167">
        <f>SUBTOTAL(9,'2) Order Form'!I505)</f>
        <v>0</v>
      </c>
      <c r="C496" s="168">
        <f>SUBTOTAL(9,'2) Order Form'!O505)*100</f>
        <v>0</v>
      </c>
    </row>
    <row r="497" spans="1:3">
      <c r="A497" s="167">
        <f>'2) Order Form'!V506</f>
        <v>7048652833716</v>
      </c>
      <c r="B497" s="167">
        <f>SUBTOTAL(9,'2) Order Form'!I506)</f>
        <v>0</v>
      </c>
      <c r="C497" s="168">
        <f>SUBTOTAL(9,'2) Order Form'!O506)*100</f>
        <v>0</v>
      </c>
    </row>
    <row r="498" spans="1:3">
      <c r="A498" s="167">
        <f>'2) Order Form'!V507</f>
        <v>7048652851277</v>
      </c>
      <c r="B498" s="167">
        <f>SUBTOTAL(9,'2) Order Form'!I507)</f>
        <v>0</v>
      </c>
      <c r="C498" s="168">
        <f>SUBTOTAL(9,'2) Order Form'!O507)*100</f>
        <v>0</v>
      </c>
    </row>
    <row r="499" spans="1:3">
      <c r="A499" s="167">
        <f>'2) Order Form'!V508</f>
        <v>7048652833723</v>
      </c>
      <c r="B499" s="167">
        <f>SUBTOTAL(9,'2) Order Form'!I508)</f>
        <v>0</v>
      </c>
      <c r="C499" s="168">
        <f>SUBTOTAL(9,'2) Order Form'!O508)*100</f>
        <v>0</v>
      </c>
    </row>
    <row r="500" spans="1:3">
      <c r="A500" s="167">
        <f>'2) Order Form'!V509</f>
        <v>7048652615817</v>
      </c>
      <c r="B500" s="167">
        <f>SUBTOTAL(9,'2) Order Form'!I509)</f>
        <v>0</v>
      </c>
      <c r="C500" s="168">
        <f>SUBTOTAL(9,'2) Order Form'!O509)*100</f>
        <v>0</v>
      </c>
    </row>
    <row r="501" spans="1:3">
      <c r="A501" s="167">
        <f>'2) Order Form'!V510</f>
        <v>7048652967084</v>
      </c>
      <c r="B501" s="167">
        <f>SUBTOTAL(9,'2) Order Form'!I510)</f>
        <v>0</v>
      </c>
      <c r="C501" s="168">
        <f>SUBTOTAL(9,'2) Order Form'!O510)*100</f>
        <v>0</v>
      </c>
    </row>
    <row r="502" spans="1:3">
      <c r="A502" s="167">
        <f>'2) Order Form'!V511</f>
        <v>7048652967107</v>
      </c>
      <c r="B502" s="167">
        <f>SUBTOTAL(9,'2) Order Form'!I511)</f>
        <v>0</v>
      </c>
      <c r="C502" s="168">
        <f>SUBTOTAL(9,'2) Order Form'!O511)*100</f>
        <v>0</v>
      </c>
    </row>
    <row r="503" spans="1:3">
      <c r="A503" s="167">
        <f>'2) Order Form'!V512</f>
        <v>7048652615763</v>
      </c>
      <c r="B503" s="167">
        <f>SUBTOTAL(9,'2) Order Form'!I512)</f>
        <v>0</v>
      </c>
      <c r="C503" s="168">
        <f>SUBTOTAL(9,'2) Order Form'!O512)*100</f>
        <v>0</v>
      </c>
    </row>
    <row r="504" spans="1:3">
      <c r="A504" s="167">
        <f>'2) Order Form'!V513</f>
        <v>7048652967091</v>
      </c>
      <c r="B504" s="167">
        <f>SUBTOTAL(9,'2) Order Form'!I513)</f>
        <v>0</v>
      </c>
      <c r="C504" s="168">
        <f>SUBTOTAL(9,'2) Order Form'!O513)*100</f>
        <v>0</v>
      </c>
    </row>
    <row r="505" spans="1:3">
      <c r="A505" s="167">
        <f>'2) Order Form'!V514</f>
        <v>7048652615770</v>
      </c>
      <c r="B505" s="167">
        <f>SUBTOTAL(9,'2) Order Form'!I514)</f>
        <v>0</v>
      </c>
      <c r="C505" s="168">
        <f>SUBTOTAL(9,'2) Order Form'!O514)*100</f>
        <v>0</v>
      </c>
    </row>
    <row r="506" spans="1:3">
      <c r="A506" s="167">
        <f>'2) Order Form'!V515</f>
        <v>7048652615787</v>
      </c>
      <c r="B506" s="167">
        <f>SUBTOTAL(9,'2) Order Form'!I515)</f>
        <v>0</v>
      </c>
      <c r="C506" s="168">
        <f>SUBTOTAL(9,'2) Order Form'!O515)*100</f>
        <v>0</v>
      </c>
    </row>
    <row r="507" spans="1:3">
      <c r="A507" s="167">
        <f>'2) Order Form'!V516</f>
        <v>7048652821621</v>
      </c>
      <c r="B507" s="167">
        <f>SUBTOTAL(9,'2) Order Form'!I516)</f>
        <v>0</v>
      </c>
      <c r="C507" s="168">
        <f>SUBTOTAL(9,'2) Order Form'!O516)*100</f>
        <v>0</v>
      </c>
    </row>
    <row r="508" spans="1:3">
      <c r="A508" s="167">
        <f>'2) Order Form'!V517</f>
        <v>7048652965875</v>
      </c>
      <c r="B508" s="167">
        <f>SUBTOTAL(9,'2) Order Form'!I517)</f>
        <v>0</v>
      </c>
      <c r="C508" s="168">
        <f>SUBTOTAL(9,'2) Order Form'!O517)*100</f>
        <v>0</v>
      </c>
    </row>
    <row r="509" spans="1:3">
      <c r="A509" s="167">
        <f>'2) Order Form'!V518</f>
        <v>7048652821638</v>
      </c>
      <c r="B509" s="167">
        <f>SUBTOTAL(9,'2) Order Form'!I518)</f>
        <v>0</v>
      </c>
      <c r="C509" s="168">
        <f>SUBTOTAL(9,'2) Order Form'!O518)*100</f>
        <v>0</v>
      </c>
    </row>
    <row r="510" spans="1:3">
      <c r="A510" s="167">
        <f>'2) Order Form'!V519</f>
        <v>7048652965882</v>
      </c>
      <c r="B510" s="167">
        <f>SUBTOTAL(9,'2) Order Form'!I519)</f>
        <v>0</v>
      </c>
      <c r="C510" s="168">
        <f>SUBTOTAL(9,'2) Order Form'!O519)*100</f>
        <v>0</v>
      </c>
    </row>
    <row r="511" spans="1:3">
      <c r="A511" s="167">
        <f>'2) Order Form'!V520</f>
        <v>7048652821652</v>
      </c>
      <c r="B511" s="167">
        <f>SUBTOTAL(9,'2) Order Form'!I520)</f>
        <v>0</v>
      </c>
      <c r="C511" s="168">
        <f>SUBTOTAL(9,'2) Order Form'!O520)*100</f>
        <v>0</v>
      </c>
    </row>
    <row r="512" spans="1:3">
      <c r="A512" s="167">
        <f>'2) Order Form'!V521</f>
        <v>7048652821669</v>
      </c>
      <c r="B512" s="167">
        <f>SUBTOTAL(9,'2) Order Form'!I521)</f>
        <v>0</v>
      </c>
      <c r="C512" s="168">
        <f>SUBTOTAL(9,'2) Order Form'!O521)*100</f>
        <v>0</v>
      </c>
    </row>
    <row r="513" spans="1:3">
      <c r="A513" s="167">
        <f>'2) Order Form'!V522</f>
        <v>7048652821676</v>
      </c>
      <c r="B513" s="167">
        <f>SUBTOTAL(9,'2) Order Form'!I522)</f>
        <v>0</v>
      </c>
      <c r="C513" s="168">
        <f>SUBTOTAL(9,'2) Order Form'!O522)*100</f>
        <v>0</v>
      </c>
    </row>
    <row r="514" spans="1:3">
      <c r="A514" s="167">
        <f>'2) Order Form'!V523</f>
        <v>7048652762245</v>
      </c>
      <c r="B514" s="167">
        <f>SUBTOTAL(9,'2) Order Form'!I523)</f>
        <v>0</v>
      </c>
      <c r="C514" s="168">
        <f>SUBTOTAL(9,'2) Order Form'!O523)*100</f>
        <v>0</v>
      </c>
    </row>
    <row r="515" spans="1:3">
      <c r="A515" s="167">
        <f>'2) Order Form'!V524</f>
        <v>7048652762252</v>
      </c>
      <c r="B515" s="167">
        <f>SUBTOTAL(9,'2) Order Form'!I524)</f>
        <v>0</v>
      </c>
      <c r="C515" s="168">
        <f>SUBTOTAL(9,'2) Order Form'!O524)*100</f>
        <v>0</v>
      </c>
    </row>
    <row r="516" spans="1:3">
      <c r="A516" s="167">
        <f>'2) Order Form'!V525</f>
        <v>7048652762269</v>
      </c>
      <c r="B516" s="167">
        <f>SUBTOTAL(9,'2) Order Form'!I525)</f>
        <v>0</v>
      </c>
      <c r="C516" s="168">
        <f>SUBTOTAL(9,'2) Order Form'!O525)*100</f>
        <v>0</v>
      </c>
    </row>
    <row r="517" spans="1:3">
      <c r="A517" s="167">
        <f>'2) Order Form'!V526</f>
        <v>7048652762276</v>
      </c>
      <c r="B517" s="167">
        <f>SUBTOTAL(9,'2) Order Form'!I526)</f>
        <v>0</v>
      </c>
      <c r="C517" s="168">
        <f>SUBTOTAL(9,'2) Order Form'!O526)*100</f>
        <v>0</v>
      </c>
    </row>
    <row r="518" spans="1:3">
      <c r="A518" s="167">
        <f>'2) Order Form'!V527</f>
        <v>7048652762283</v>
      </c>
      <c r="B518" s="167">
        <f>SUBTOTAL(9,'2) Order Form'!I527)</f>
        <v>0</v>
      </c>
      <c r="C518" s="168">
        <f>SUBTOTAL(9,'2) Order Form'!O527)*100</f>
        <v>0</v>
      </c>
    </row>
    <row r="519" spans="1:3">
      <c r="A519" s="167">
        <f>'2) Order Form'!V528</f>
        <v>7048652762290</v>
      </c>
      <c r="B519" s="167">
        <f>SUBTOTAL(9,'2) Order Form'!I528)</f>
        <v>0</v>
      </c>
      <c r="C519" s="168">
        <f>SUBTOTAL(9,'2) Order Form'!O528)*100</f>
        <v>0</v>
      </c>
    </row>
    <row r="520" spans="1:3">
      <c r="A520" s="167">
        <f>'2) Order Form'!V529</f>
        <v>7048652777850</v>
      </c>
      <c r="B520" s="167">
        <f>SUBTOTAL(9,'2) Order Form'!I529)</f>
        <v>0</v>
      </c>
      <c r="C520" s="168">
        <f>SUBTOTAL(9,'2) Order Form'!O529)*100</f>
        <v>0</v>
      </c>
    </row>
    <row r="521" spans="1:3">
      <c r="A521" s="167">
        <f>'2) Order Form'!V530</f>
        <v>7048652762375</v>
      </c>
      <c r="B521" s="167">
        <f>SUBTOTAL(9,'2) Order Form'!I530)</f>
        <v>0</v>
      </c>
      <c r="C521" s="168">
        <f>SUBTOTAL(9,'2) Order Form'!O530)*100</f>
        <v>0</v>
      </c>
    </row>
    <row r="522" spans="1:3">
      <c r="A522" s="167">
        <f>'2) Order Form'!V531</f>
        <v>7048652762405</v>
      </c>
      <c r="B522" s="167">
        <f>SUBTOTAL(9,'2) Order Form'!I531)</f>
        <v>0</v>
      </c>
      <c r="C522" s="168">
        <f>SUBTOTAL(9,'2) Order Form'!O531)*100</f>
        <v>0</v>
      </c>
    </row>
    <row r="523" spans="1:3">
      <c r="A523" s="167">
        <f>'2) Order Form'!V532</f>
        <v>7048652967114</v>
      </c>
      <c r="B523" s="167">
        <f>SUBTOTAL(9,'2) Order Form'!I532)</f>
        <v>0</v>
      </c>
      <c r="C523" s="168">
        <f>SUBTOTAL(9,'2) Order Form'!O532)*100</f>
        <v>0</v>
      </c>
    </row>
    <row r="524" spans="1:3">
      <c r="A524" s="167">
        <f>'2) Order Form'!V533</f>
        <v>7048652615251</v>
      </c>
      <c r="B524" s="167">
        <f>SUBTOTAL(9,'2) Order Form'!I533)</f>
        <v>0</v>
      </c>
      <c r="C524" s="168">
        <f>SUBTOTAL(9,'2) Order Form'!O533)*100</f>
        <v>0</v>
      </c>
    </row>
    <row r="525" spans="1:3">
      <c r="A525" s="167">
        <f>'2) Order Form'!V534</f>
        <v>7048652710154</v>
      </c>
      <c r="B525" s="167">
        <f>SUBTOTAL(9,'2) Order Form'!I534)</f>
        <v>0</v>
      </c>
      <c r="C525" s="168">
        <f>SUBTOTAL(9,'2) Order Form'!O534)*100</f>
        <v>0</v>
      </c>
    </row>
    <row r="526" spans="1:3">
      <c r="A526" s="167">
        <f>'2) Order Form'!V535</f>
        <v>7048652615268</v>
      </c>
      <c r="B526" s="167">
        <f>SUBTOTAL(9,'2) Order Form'!I535)</f>
        <v>0</v>
      </c>
      <c r="C526" s="168">
        <f>SUBTOTAL(9,'2) Order Form'!O535)*100</f>
        <v>0</v>
      </c>
    </row>
    <row r="527" spans="1:3">
      <c r="A527" s="167">
        <f>'2) Order Form'!V536</f>
        <v>7048652615275</v>
      </c>
      <c r="B527" s="167">
        <f>SUBTOTAL(9,'2) Order Form'!I536)</f>
        <v>0</v>
      </c>
      <c r="C527" s="168">
        <f>SUBTOTAL(9,'2) Order Form'!O536)*100</f>
        <v>0</v>
      </c>
    </row>
    <row r="528" spans="1:3">
      <c r="A528" s="167">
        <f>'2) Order Form'!V537</f>
        <v>7048652762788</v>
      </c>
      <c r="B528" s="167">
        <f>SUBTOTAL(9,'2) Order Form'!I537)</f>
        <v>0</v>
      </c>
      <c r="C528" s="168">
        <f>SUBTOTAL(9,'2) Order Form'!O537)*100</f>
        <v>0</v>
      </c>
    </row>
    <row r="529" spans="1:3">
      <c r="A529" s="167">
        <f>'2) Order Form'!V538</f>
        <v>7048652615282</v>
      </c>
      <c r="B529" s="167">
        <f>SUBTOTAL(9,'2) Order Form'!I538)</f>
        <v>0</v>
      </c>
      <c r="C529" s="168">
        <f>SUBTOTAL(9,'2) Order Form'!O538)*100</f>
        <v>0</v>
      </c>
    </row>
    <row r="530" spans="1:3">
      <c r="A530" s="167">
        <f>'2) Order Form'!V539</f>
        <v>7048652762771</v>
      </c>
      <c r="B530" s="167">
        <f>SUBTOTAL(9,'2) Order Form'!I539)</f>
        <v>0</v>
      </c>
      <c r="C530" s="168">
        <f>SUBTOTAL(9,'2) Order Form'!O539)*100</f>
        <v>0</v>
      </c>
    </row>
    <row r="531" spans="1:3">
      <c r="A531" s="167">
        <f>'2) Order Form'!V540</f>
        <v>7048652615299</v>
      </c>
      <c r="B531" s="167">
        <f>SUBTOTAL(9,'2) Order Form'!I540)</f>
        <v>0</v>
      </c>
      <c r="C531" s="168">
        <f>SUBTOTAL(9,'2) Order Form'!O540)*100</f>
        <v>0</v>
      </c>
    </row>
    <row r="532" spans="1:3">
      <c r="A532" s="167">
        <f>'2) Order Form'!V541</f>
        <v>7048652615138</v>
      </c>
      <c r="B532" s="167">
        <f>SUBTOTAL(9,'2) Order Form'!I541)</f>
        <v>0</v>
      </c>
      <c r="C532" s="168">
        <f>SUBTOTAL(9,'2) Order Form'!O541)*100</f>
        <v>0</v>
      </c>
    </row>
    <row r="533" spans="1:3">
      <c r="A533" s="167">
        <f>'2) Order Form'!V542</f>
        <v>7048652614919</v>
      </c>
      <c r="B533" s="167">
        <f>SUBTOTAL(9,'2) Order Form'!I542)</f>
        <v>0</v>
      </c>
      <c r="C533" s="168">
        <f>SUBTOTAL(9,'2) Order Form'!O542)*100</f>
        <v>0</v>
      </c>
    </row>
    <row r="534" spans="1:3">
      <c r="A534" s="167">
        <f>'2) Order Form'!V543</f>
        <v>7048652967121</v>
      </c>
      <c r="B534" s="167">
        <f>SUBTOTAL(9,'2) Order Form'!I543)</f>
        <v>0</v>
      </c>
      <c r="C534" s="168">
        <f>SUBTOTAL(9,'2) Order Form'!O543)*100</f>
        <v>0</v>
      </c>
    </row>
    <row r="535" spans="1:3">
      <c r="A535" s="167">
        <f>'2) Order Form'!V544</f>
        <v>7048652615084</v>
      </c>
      <c r="B535" s="167">
        <f>SUBTOTAL(9,'2) Order Form'!I544)</f>
        <v>0</v>
      </c>
      <c r="C535" s="168">
        <f>SUBTOTAL(9,'2) Order Form'!O544)*100</f>
        <v>0</v>
      </c>
    </row>
    <row r="536" spans="1:3">
      <c r="A536" s="167">
        <f>'2) Order Form'!V545</f>
        <v>7048652710239</v>
      </c>
      <c r="B536" s="167">
        <f>SUBTOTAL(9,'2) Order Form'!I545)</f>
        <v>0</v>
      </c>
      <c r="C536" s="168">
        <f>SUBTOTAL(9,'2) Order Form'!O545)*100</f>
        <v>0</v>
      </c>
    </row>
    <row r="537" spans="1:3">
      <c r="A537" s="167">
        <f>'2) Order Form'!V546</f>
        <v>7048652615091</v>
      </c>
      <c r="B537" s="167">
        <f>SUBTOTAL(9,'2) Order Form'!I546)</f>
        <v>0</v>
      </c>
      <c r="C537" s="168">
        <f>SUBTOTAL(9,'2) Order Form'!O546)*100</f>
        <v>0</v>
      </c>
    </row>
    <row r="538" spans="1:3">
      <c r="A538" s="167">
        <f>'2) Order Form'!V547</f>
        <v>7048652615107</v>
      </c>
      <c r="B538" s="167">
        <f>SUBTOTAL(9,'2) Order Form'!I547)</f>
        <v>0</v>
      </c>
      <c r="C538" s="168">
        <f>SUBTOTAL(9,'2) Order Form'!O547)*100</f>
        <v>0</v>
      </c>
    </row>
    <row r="539" spans="1:3">
      <c r="A539" s="167">
        <f>'2) Order Form'!V548</f>
        <v>7048652762726</v>
      </c>
      <c r="B539" s="167">
        <f>SUBTOTAL(9,'2) Order Form'!I548)</f>
        <v>0</v>
      </c>
      <c r="C539" s="168">
        <f>SUBTOTAL(9,'2) Order Form'!O548)*100</f>
        <v>0</v>
      </c>
    </row>
    <row r="540" spans="1:3">
      <c r="A540" s="167">
        <f>'2) Order Form'!V549</f>
        <v>7048652615114</v>
      </c>
      <c r="B540" s="167">
        <f>SUBTOTAL(9,'2) Order Form'!I549)</f>
        <v>0</v>
      </c>
      <c r="C540" s="168">
        <f>SUBTOTAL(9,'2) Order Form'!O549)*100</f>
        <v>0</v>
      </c>
    </row>
    <row r="541" spans="1:3">
      <c r="A541" s="167">
        <f>'2) Order Form'!V550</f>
        <v>7048652762719</v>
      </c>
      <c r="B541" s="167">
        <f>SUBTOTAL(9,'2) Order Form'!I550)</f>
        <v>0</v>
      </c>
      <c r="C541" s="168">
        <f>SUBTOTAL(9,'2) Order Form'!O550)*100</f>
        <v>0</v>
      </c>
    </row>
    <row r="542" spans="1:3">
      <c r="A542" s="167">
        <f>'2) Order Form'!V551</f>
        <v>7048652615121</v>
      </c>
      <c r="B542" s="167">
        <f>SUBTOTAL(9,'2) Order Form'!I551)</f>
        <v>0</v>
      </c>
      <c r="C542" s="168">
        <f>SUBTOTAL(9,'2) Order Form'!O551)*100</f>
        <v>0</v>
      </c>
    </row>
    <row r="543" spans="1:3">
      <c r="A543" s="167">
        <f>'2) Order Form'!V552</f>
        <v>7048652615077</v>
      </c>
      <c r="B543" s="167">
        <f>SUBTOTAL(9,'2) Order Form'!I552)</f>
        <v>0</v>
      </c>
      <c r="C543" s="168">
        <f>SUBTOTAL(9,'2) Order Form'!O552)*100</f>
        <v>0</v>
      </c>
    </row>
    <row r="544" spans="1:3">
      <c r="A544" s="167">
        <f>'2) Order Form'!V553</f>
        <v>7048652614896</v>
      </c>
      <c r="B544" s="167">
        <f>SUBTOTAL(9,'2) Order Form'!I553)</f>
        <v>0</v>
      </c>
      <c r="C544" s="168">
        <f>SUBTOTAL(9,'2) Order Form'!O553)*100</f>
        <v>0</v>
      </c>
    </row>
    <row r="545" spans="1:3">
      <c r="A545" s="167">
        <f>'2) Order Form'!V554</f>
        <v>7048652762610</v>
      </c>
      <c r="B545" s="167">
        <f>SUBTOTAL(9,'2) Order Form'!I554)</f>
        <v>0</v>
      </c>
      <c r="C545" s="168">
        <f>SUBTOTAL(9,'2) Order Form'!O554)*100</f>
        <v>0</v>
      </c>
    </row>
    <row r="546" spans="1:3">
      <c r="A546" s="167">
        <f>'2) Order Form'!V555</f>
        <v>7048652762627</v>
      </c>
      <c r="B546" s="167">
        <f>SUBTOTAL(9,'2) Order Form'!I555)</f>
        <v>0</v>
      </c>
      <c r="C546" s="168">
        <f>SUBTOTAL(9,'2) Order Form'!O555)*100</f>
        <v>0</v>
      </c>
    </row>
    <row r="547" spans="1:3">
      <c r="A547" s="167">
        <f>'2) Order Form'!V556</f>
        <v>7048652762634</v>
      </c>
      <c r="B547" s="167">
        <f>SUBTOTAL(9,'2) Order Form'!I556)</f>
        <v>0</v>
      </c>
      <c r="C547" s="168">
        <f>SUBTOTAL(9,'2) Order Form'!O556)*100</f>
        <v>0</v>
      </c>
    </row>
    <row r="548" spans="1:3">
      <c r="A548" s="167">
        <f>'2) Order Form'!V557</f>
        <v>7048652762641</v>
      </c>
      <c r="B548" s="167">
        <f>SUBTOTAL(9,'2) Order Form'!I557)</f>
        <v>0</v>
      </c>
      <c r="C548" s="168">
        <f>SUBTOTAL(9,'2) Order Form'!O557)*100</f>
        <v>0</v>
      </c>
    </row>
    <row r="549" spans="1:3">
      <c r="A549" s="167">
        <f>'2) Order Form'!V558</f>
        <v>7048652762658</v>
      </c>
      <c r="B549" s="167">
        <f>SUBTOTAL(9,'2) Order Form'!I558)</f>
        <v>0</v>
      </c>
      <c r="C549" s="168">
        <f>SUBTOTAL(9,'2) Order Form'!O558)*100</f>
        <v>0</v>
      </c>
    </row>
    <row r="550" spans="1:3">
      <c r="A550" s="167">
        <f>'2) Order Form'!V559</f>
        <v>7048652762665</v>
      </c>
      <c r="B550" s="167">
        <f>SUBTOTAL(9,'2) Order Form'!I559)</f>
        <v>0</v>
      </c>
      <c r="C550" s="168">
        <f>SUBTOTAL(9,'2) Order Form'!O559)*100</f>
        <v>0</v>
      </c>
    </row>
    <row r="551" spans="1:3">
      <c r="A551" s="167">
        <f>'2) Order Form'!V560</f>
        <v>7048652777867</v>
      </c>
      <c r="B551" s="167">
        <f>SUBTOTAL(9,'2) Order Form'!I560)</f>
        <v>0</v>
      </c>
      <c r="C551" s="168">
        <f>SUBTOTAL(9,'2) Order Form'!O560)*100</f>
        <v>0</v>
      </c>
    </row>
    <row r="552" spans="1:3">
      <c r="A552" s="167">
        <f>'2) Order Form'!V561</f>
        <v>7048652762528</v>
      </c>
      <c r="B552" s="167">
        <f>SUBTOTAL(9,'2) Order Form'!I561)</f>
        <v>0</v>
      </c>
      <c r="C552" s="168">
        <f>SUBTOTAL(9,'2) Order Form'!O561)*100</f>
        <v>0</v>
      </c>
    </row>
    <row r="553" spans="1:3">
      <c r="A553" s="167">
        <f>'2) Order Form'!V562</f>
        <v>7048652762498</v>
      </c>
      <c r="B553" s="167">
        <f>SUBTOTAL(9,'2) Order Form'!I562)</f>
        <v>0</v>
      </c>
      <c r="C553" s="168">
        <f>SUBTOTAL(9,'2) Order Form'!O562)*100</f>
        <v>0</v>
      </c>
    </row>
    <row r="554" spans="1:3">
      <c r="A554" s="167">
        <f>'2) Order Form'!V563</f>
        <v>7048652475442</v>
      </c>
      <c r="B554" s="167">
        <f>SUBTOTAL(9,'2) Order Form'!I563)</f>
        <v>0</v>
      </c>
      <c r="C554" s="168">
        <f>SUBTOTAL(9,'2) Order Form'!O563)*100</f>
        <v>0</v>
      </c>
    </row>
    <row r="555" spans="1:3">
      <c r="A555" s="167">
        <f>'2) Order Form'!V564</f>
        <v>7048652617590</v>
      </c>
      <c r="B555" s="167">
        <f>SUBTOTAL(9,'2) Order Form'!I564)</f>
        <v>0</v>
      </c>
      <c r="C555" s="168">
        <f>SUBTOTAL(9,'2) Order Form'!O564)*100</f>
        <v>0</v>
      </c>
    </row>
    <row r="556" spans="1:3">
      <c r="A556" s="167">
        <f>'2) Order Form'!V565</f>
        <v>7048652617606</v>
      </c>
      <c r="B556" s="167">
        <f>SUBTOTAL(9,'2) Order Form'!I565)</f>
        <v>0</v>
      </c>
      <c r="C556" s="168">
        <f>SUBTOTAL(9,'2) Order Form'!O565)*100</f>
        <v>0</v>
      </c>
    </row>
    <row r="557" spans="1:3">
      <c r="A557" s="167">
        <f>'2) Order Form'!V566</f>
        <v>7048652788252</v>
      </c>
      <c r="B557" s="167">
        <f>SUBTOTAL(9,'2) Order Form'!I566)</f>
        <v>0</v>
      </c>
      <c r="C557" s="168">
        <f>SUBTOTAL(9,'2) Order Form'!O566)*100</f>
        <v>0</v>
      </c>
    </row>
    <row r="558" spans="1:3">
      <c r="A558" s="167">
        <f>'2) Order Form'!V567</f>
        <v>7048652788245</v>
      </c>
      <c r="B558" s="167">
        <f>SUBTOTAL(9,'2) Order Form'!I567)</f>
        <v>0</v>
      </c>
      <c r="C558" s="168">
        <f>SUBTOTAL(9,'2) Order Form'!O567)*100</f>
        <v>0</v>
      </c>
    </row>
    <row r="559" spans="1:3">
      <c r="A559" s="167">
        <f>'2) Order Form'!V568</f>
        <v>7048652788238</v>
      </c>
      <c r="B559" s="167">
        <f>SUBTOTAL(9,'2) Order Form'!I568)</f>
        <v>0</v>
      </c>
      <c r="C559" s="168">
        <f>SUBTOTAL(9,'2) Order Form'!O568)*100</f>
        <v>0</v>
      </c>
    </row>
    <row r="560" spans="1:3">
      <c r="A560" s="167">
        <f>'2) Order Form'!V569</f>
        <v>7048652788269</v>
      </c>
      <c r="B560" s="167">
        <f>SUBTOTAL(9,'2) Order Form'!I569)</f>
        <v>0</v>
      </c>
      <c r="C560" s="168">
        <f>SUBTOTAL(9,'2) Order Form'!O569)*100</f>
        <v>0</v>
      </c>
    </row>
    <row r="561" spans="1:3">
      <c r="A561" s="167">
        <f>'2) Order Form'!V570</f>
        <v>7048652711663</v>
      </c>
      <c r="B561" s="167">
        <f>SUBTOTAL(9,'2) Order Form'!I570)</f>
        <v>0</v>
      </c>
      <c r="C561" s="168">
        <f>SUBTOTAL(9,'2) Order Form'!O570)*100</f>
        <v>0</v>
      </c>
    </row>
    <row r="562" spans="1:3">
      <c r="A562" s="167">
        <f>'2) Order Form'!V571</f>
        <v>7048652711656</v>
      </c>
      <c r="B562" s="167">
        <f>SUBTOTAL(9,'2) Order Form'!I571)</f>
        <v>0</v>
      </c>
      <c r="C562" s="168">
        <f>SUBTOTAL(9,'2) Order Form'!O571)*100</f>
        <v>0</v>
      </c>
    </row>
    <row r="563" spans="1:3">
      <c r="A563" s="167">
        <f>'2) Order Form'!V572</f>
        <v>7048652711649</v>
      </c>
      <c r="B563" s="167">
        <f>SUBTOTAL(9,'2) Order Form'!I572)</f>
        <v>0</v>
      </c>
      <c r="C563" s="168">
        <f>SUBTOTAL(9,'2) Order Form'!O572)*100</f>
        <v>0</v>
      </c>
    </row>
    <row r="564" spans="1:3">
      <c r="A564" s="167">
        <f>'2) Order Form'!V573</f>
        <v>7048652711670</v>
      </c>
      <c r="B564" s="167">
        <f>SUBTOTAL(9,'2) Order Form'!I573)</f>
        <v>0</v>
      </c>
      <c r="C564" s="168">
        <f>SUBTOTAL(9,'2) Order Form'!O573)*100</f>
        <v>0</v>
      </c>
    </row>
    <row r="565" spans="1:3">
      <c r="A565" s="167">
        <f>'2) Order Form'!V574</f>
        <v>7048652711540</v>
      </c>
      <c r="B565" s="167">
        <f>SUBTOTAL(9,'2) Order Form'!I574)</f>
        <v>0</v>
      </c>
      <c r="C565" s="168">
        <f>SUBTOTAL(9,'2) Order Form'!O574)*100</f>
        <v>0</v>
      </c>
    </row>
    <row r="566" spans="1:3">
      <c r="A566" s="167">
        <f>'2) Order Form'!V575</f>
        <v>7048652711533</v>
      </c>
      <c r="B566" s="167">
        <f>SUBTOTAL(9,'2) Order Form'!I575)</f>
        <v>0</v>
      </c>
      <c r="C566" s="168">
        <f>SUBTOTAL(9,'2) Order Form'!O575)*100</f>
        <v>0</v>
      </c>
    </row>
    <row r="567" spans="1:3">
      <c r="A567" s="167">
        <f>'2) Order Form'!V576</f>
        <v>7048652711526</v>
      </c>
      <c r="B567" s="167">
        <f>SUBTOTAL(9,'2) Order Form'!I576)</f>
        <v>0</v>
      </c>
      <c r="C567" s="168">
        <f>SUBTOTAL(9,'2) Order Form'!O576)*100</f>
        <v>0</v>
      </c>
    </row>
    <row r="568" spans="1:3">
      <c r="A568" s="167">
        <f>'2) Order Form'!V577</f>
        <v>7048652711557</v>
      </c>
      <c r="B568" s="167">
        <f>SUBTOTAL(9,'2) Order Form'!I577)</f>
        <v>0</v>
      </c>
      <c r="C568" s="168">
        <f>SUBTOTAL(9,'2) Order Form'!O577)*100</f>
        <v>0</v>
      </c>
    </row>
    <row r="569" spans="1:3">
      <c r="A569" s="167">
        <f>'2) Order Form'!V578</f>
        <v>7048652714411</v>
      </c>
      <c r="B569" s="167">
        <f>SUBTOTAL(9,'2) Order Form'!I578)</f>
        <v>0</v>
      </c>
      <c r="C569" s="168">
        <f>SUBTOTAL(9,'2) Order Form'!O578)*100</f>
        <v>0</v>
      </c>
    </row>
    <row r="570" spans="1:3">
      <c r="A570" s="167">
        <f>'2) Order Form'!V579</f>
        <v>7048652714404</v>
      </c>
      <c r="B570" s="167">
        <f>SUBTOTAL(9,'2) Order Form'!I579)</f>
        <v>0</v>
      </c>
      <c r="C570" s="168">
        <f>SUBTOTAL(9,'2) Order Form'!O579)*100</f>
        <v>0</v>
      </c>
    </row>
    <row r="571" spans="1:3">
      <c r="A571" s="167">
        <f>'2) Order Form'!V580</f>
        <v>7048652714398</v>
      </c>
      <c r="B571" s="167">
        <f>SUBTOTAL(9,'2) Order Form'!I580)</f>
        <v>0</v>
      </c>
      <c r="C571" s="168">
        <f>SUBTOTAL(9,'2) Order Form'!O580)*100</f>
        <v>0</v>
      </c>
    </row>
    <row r="572" spans="1:3">
      <c r="A572" s="167">
        <f>'2) Order Form'!V581</f>
        <v>7048652714428</v>
      </c>
      <c r="B572" s="167">
        <f>SUBTOTAL(9,'2) Order Form'!I581)</f>
        <v>0</v>
      </c>
      <c r="C572" s="168">
        <f>SUBTOTAL(9,'2) Order Form'!O581)*100</f>
        <v>0</v>
      </c>
    </row>
    <row r="573" spans="1:3">
      <c r="A573" s="167">
        <f>'2) Order Form'!V582</f>
        <v>7048652788139</v>
      </c>
      <c r="B573" s="167">
        <f>SUBTOTAL(9,'2) Order Form'!I582)</f>
        <v>0</v>
      </c>
      <c r="C573" s="168">
        <f>SUBTOTAL(9,'2) Order Form'!O582)*100</f>
        <v>0</v>
      </c>
    </row>
    <row r="574" spans="1:3">
      <c r="A574" s="167">
        <f>'2) Order Form'!V583</f>
        <v>7048652788122</v>
      </c>
      <c r="B574" s="167">
        <f>SUBTOTAL(9,'2) Order Form'!I583)</f>
        <v>0</v>
      </c>
      <c r="C574" s="168">
        <f>SUBTOTAL(9,'2) Order Form'!O583)*100</f>
        <v>0</v>
      </c>
    </row>
    <row r="575" spans="1:3">
      <c r="A575" s="167">
        <f>'2) Order Form'!V584</f>
        <v>7048652788115</v>
      </c>
      <c r="B575" s="167">
        <f>SUBTOTAL(9,'2) Order Form'!I584)</f>
        <v>0</v>
      </c>
      <c r="C575" s="168">
        <f>SUBTOTAL(9,'2) Order Form'!O584)*100</f>
        <v>0</v>
      </c>
    </row>
    <row r="576" spans="1:3">
      <c r="A576" s="167">
        <f>'2) Order Form'!V585</f>
        <v>7048652788146</v>
      </c>
      <c r="B576" s="167">
        <f>SUBTOTAL(9,'2) Order Form'!I585)</f>
        <v>0</v>
      </c>
      <c r="C576" s="168">
        <f>SUBTOTAL(9,'2) Order Form'!O585)*100</f>
        <v>0</v>
      </c>
    </row>
    <row r="577" spans="1:3">
      <c r="A577" s="167">
        <f>'2) Order Form'!V586</f>
        <v>7048652809650</v>
      </c>
      <c r="B577" s="167">
        <f>SUBTOTAL(9,'2) Order Form'!I586)</f>
        <v>0</v>
      </c>
      <c r="C577" s="168">
        <f>SUBTOTAL(9,'2) Order Form'!O586)*100</f>
        <v>0</v>
      </c>
    </row>
    <row r="578" spans="1:3">
      <c r="A578" s="167">
        <f>'2) Order Form'!V587</f>
        <v>7048652809643</v>
      </c>
      <c r="B578" s="167">
        <f>SUBTOTAL(9,'2) Order Form'!I587)</f>
        <v>0</v>
      </c>
      <c r="C578" s="168">
        <f>SUBTOTAL(9,'2) Order Form'!O587)*100</f>
        <v>0</v>
      </c>
    </row>
    <row r="579" spans="1:3">
      <c r="A579" s="167">
        <f>'2) Order Form'!V588</f>
        <v>7048652809636</v>
      </c>
      <c r="B579" s="167">
        <f>SUBTOTAL(9,'2) Order Form'!I588)</f>
        <v>0</v>
      </c>
      <c r="C579" s="168">
        <f>SUBTOTAL(9,'2) Order Form'!O588)*100</f>
        <v>0</v>
      </c>
    </row>
    <row r="580" spans="1:3">
      <c r="A580" s="167">
        <f>'2) Order Form'!V589</f>
        <v>7048652809667</v>
      </c>
      <c r="B580" s="167">
        <f>SUBTOTAL(9,'2) Order Form'!I589)</f>
        <v>0</v>
      </c>
      <c r="C580" s="168">
        <f>SUBTOTAL(9,'2) Order Form'!O589)*100</f>
        <v>0</v>
      </c>
    </row>
    <row r="581" spans="1:3">
      <c r="A581" s="167">
        <f>'2) Order Form'!V590</f>
        <v>7048652459862</v>
      </c>
      <c r="B581" s="167">
        <f>SUBTOTAL(9,'2) Order Form'!I590)</f>
        <v>0</v>
      </c>
      <c r="C581" s="168">
        <f>SUBTOTAL(9,'2) Order Form'!O590)*100</f>
        <v>0</v>
      </c>
    </row>
    <row r="582" spans="1:3">
      <c r="A582" s="167">
        <f>'2) Order Form'!V591</f>
        <v>7048652459855</v>
      </c>
      <c r="B582" s="167">
        <f>SUBTOTAL(9,'2) Order Form'!I591)</f>
        <v>0</v>
      </c>
      <c r="C582" s="168">
        <f>SUBTOTAL(9,'2) Order Form'!O591)*100</f>
        <v>0</v>
      </c>
    </row>
    <row r="583" spans="1:3">
      <c r="A583" s="167">
        <f>'2) Order Form'!V592</f>
        <v>7048652459848</v>
      </c>
      <c r="B583" s="167">
        <f>SUBTOTAL(9,'2) Order Form'!I592)</f>
        <v>0</v>
      </c>
      <c r="C583" s="168">
        <f>SUBTOTAL(9,'2) Order Form'!O592)*100</f>
        <v>0</v>
      </c>
    </row>
    <row r="584" spans="1:3">
      <c r="A584" s="167">
        <f>'2) Order Form'!V593</f>
        <v>7048652459879</v>
      </c>
      <c r="B584" s="167">
        <f>SUBTOTAL(9,'2) Order Form'!I593)</f>
        <v>0</v>
      </c>
      <c r="C584" s="168">
        <f>SUBTOTAL(9,'2) Order Form'!O593)*100</f>
        <v>0</v>
      </c>
    </row>
    <row r="585" spans="1:3">
      <c r="A585" s="167">
        <f>'2) Order Form'!V594</f>
        <v>7048652787972</v>
      </c>
      <c r="B585" s="167">
        <f>SUBTOTAL(9,'2) Order Form'!I594)</f>
        <v>0</v>
      </c>
      <c r="C585" s="168">
        <f>SUBTOTAL(9,'2) Order Form'!O594)*100</f>
        <v>0</v>
      </c>
    </row>
    <row r="586" spans="1:3">
      <c r="A586" s="167">
        <f>'2) Order Form'!V595</f>
        <v>7048652787965</v>
      </c>
      <c r="B586" s="167">
        <f>SUBTOTAL(9,'2) Order Form'!I595)</f>
        <v>0</v>
      </c>
      <c r="C586" s="168">
        <f>SUBTOTAL(9,'2) Order Form'!O595)*100</f>
        <v>0</v>
      </c>
    </row>
    <row r="587" spans="1:3">
      <c r="A587" s="167">
        <f>'2) Order Form'!V596</f>
        <v>7048652787958</v>
      </c>
      <c r="B587" s="167">
        <f>SUBTOTAL(9,'2) Order Form'!I596)</f>
        <v>0</v>
      </c>
      <c r="C587" s="168">
        <f>SUBTOTAL(9,'2) Order Form'!O596)*100</f>
        <v>0</v>
      </c>
    </row>
    <row r="588" spans="1:3">
      <c r="A588" s="167">
        <f>'2) Order Form'!V597</f>
        <v>7048652787989</v>
      </c>
      <c r="B588" s="167">
        <f>SUBTOTAL(9,'2) Order Form'!I597)</f>
        <v>0</v>
      </c>
      <c r="C588" s="168">
        <f>SUBTOTAL(9,'2) Order Form'!O597)*100</f>
        <v>0</v>
      </c>
    </row>
    <row r="589" spans="1:3">
      <c r="A589" s="167">
        <f>'2) Order Form'!V598</f>
        <v>7048652459749</v>
      </c>
      <c r="B589" s="167">
        <f>SUBTOTAL(9,'2) Order Form'!I598)</f>
        <v>0</v>
      </c>
      <c r="C589" s="168">
        <f>SUBTOTAL(9,'2) Order Form'!O598)*100</f>
        <v>0</v>
      </c>
    </row>
    <row r="590" spans="1:3">
      <c r="A590" s="167">
        <f>'2) Order Form'!V599</f>
        <v>7048652459732</v>
      </c>
      <c r="B590" s="167">
        <f>SUBTOTAL(9,'2) Order Form'!I599)</f>
        <v>0</v>
      </c>
      <c r="C590" s="168">
        <f>SUBTOTAL(9,'2) Order Form'!O599)*100</f>
        <v>0</v>
      </c>
    </row>
    <row r="591" spans="1:3">
      <c r="A591" s="167">
        <f>'2) Order Form'!V600</f>
        <v>7048652459725</v>
      </c>
      <c r="B591" s="167">
        <f>SUBTOTAL(9,'2) Order Form'!I600)</f>
        <v>0</v>
      </c>
      <c r="C591" s="168">
        <f>SUBTOTAL(9,'2) Order Form'!O600)*100</f>
        <v>0</v>
      </c>
    </row>
    <row r="592" spans="1:3">
      <c r="A592" s="167">
        <f>'2) Order Form'!V601</f>
        <v>7048652459756</v>
      </c>
      <c r="B592" s="167">
        <f>SUBTOTAL(9,'2) Order Form'!I601)</f>
        <v>0</v>
      </c>
      <c r="C592" s="168">
        <f>SUBTOTAL(9,'2) Order Form'!O601)*100</f>
        <v>0</v>
      </c>
    </row>
    <row r="593" spans="1:3">
      <c r="A593" s="167">
        <f>'2) Order Form'!V602</f>
        <v>7048652799227</v>
      </c>
      <c r="B593" s="167">
        <f>SUBTOTAL(9,'2) Order Form'!I602)</f>
        <v>0</v>
      </c>
      <c r="C593" s="168">
        <f>SUBTOTAL(9,'2) Order Form'!O602)*100</f>
        <v>0</v>
      </c>
    </row>
    <row r="594" spans="1:3">
      <c r="A594" s="167">
        <f>'2) Order Form'!V603</f>
        <v>7048652799210</v>
      </c>
      <c r="B594" s="167">
        <f>SUBTOTAL(9,'2) Order Form'!I603)</f>
        <v>0</v>
      </c>
      <c r="C594" s="168">
        <f>SUBTOTAL(9,'2) Order Form'!O603)*100</f>
        <v>0</v>
      </c>
    </row>
    <row r="595" spans="1:3">
      <c r="A595" s="167">
        <f>'2) Order Form'!V604</f>
        <v>7048652799203</v>
      </c>
      <c r="B595" s="167">
        <f>SUBTOTAL(9,'2) Order Form'!I604)</f>
        <v>0</v>
      </c>
      <c r="C595" s="168">
        <f>SUBTOTAL(9,'2) Order Form'!O604)*100</f>
        <v>0</v>
      </c>
    </row>
    <row r="596" spans="1:3">
      <c r="A596" s="167">
        <f>'2) Order Form'!V605</f>
        <v>7048652799234</v>
      </c>
      <c r="B596" s="167">
        <f>SUBTOTAL(9,'2) Order Form'!I605)</f>
        <v>0</v>
      </c>
      <c r="C596" s="168">
        <f>SUBTOTAL(9,'2) Order Form'!O605)*100</f>
        <v>0</v>
      </c>
    </row>
    <row r="597" spans="1:3">
      <c r="A597" s="167">
        <f>'2) Order Form'!V606</f>
        <v>7048652799265</v>
      </c>
      <c r="B597" s="167">
        <f>SUBTOTAL(9,'2) Order Form'!I606)</f>
        <v>0</v>
      </c>
      <c r="C597" s="168">
        <f>SUBTOTAL(9,'2) Order Form'!O606)*100</f>
        <v>0</v>
      </c>
    </row>
    <row r="598" spans="1:3">
      <c r="A598" s="167">
        <f>'2) Order Form'!V607</f>
        <v>7048652799258</v>
      </c>
      <c r="B598" s="167">
        <f>SUBTOTAL(9,'2) Order Form'!I607)</f>
        <v>0</v>
      </c>
      <c r="C598" s="168">
        <f>SUBTOTAL(9,'2) Order Form'!O607)*100</f>
        <v>0</v>
      </c>
    </row>
    <row r="599" spans="1:3">
      <c r="A599" s="167">
        <f>'2) Order Form'!V608</f>
        <v>7048652799241</v>
      </c>
      <c r="B599" s="167">
        <f>SUBTOTAL(9,'2) Order Form'!I608)</f>
        <v>0</v>
      </c>
      <c r="C599" s="168">
        <f>SUBTOTAL(9,'2) Order Form'!O608)*100</f>
        <v>0</v>
      </c>
    </row>
    <row r="600" spans="1:3">
      <c r="A600" s="167">
        <f>'2) Order Form'!V609</f>
        <v>7048652799272</v>
      </c>
      <c r="B600" s="167">
        <f>SUBTOTAL(9,'2) Order Form'!I609)</f>
        <v>0</v>
      </c>
      <c r="C600" s="168">
        <f>SUBTOTAL(9,'2) Order Form'!O609)*100</f>
        <v>0</v>
      </c>
    </row>
    <row r="601" spans="1:3">
      <c r="A601" s="167">
        <f>'2) Order Form'!V610</f>
        <v>7048652799142</v>
      </c>
      <c r="B601" s="167">
        <f>SUBTOTAL(9,'2) Order Form'!I610)</f>
        <v>0</v>
      </c>
      <c r="C601" s="168">
        <f>SUBTOTAL(9,'2) Order Form'!O610)*100</f>
        <v>0</v>
      </c>
    </row>
    <row r="602" spans="1:3">
      <c r="A602" s="167">
        <f>'2) Order Form'!V611</f>
        <v>7048652799135</v>
      </c>
      <c r="B602" s="167">
        <f>SUBTOTAL(9,'2) Order Form'!I611)</f>
        <v>0</v>
      </c>
      <c r="C602" s="168">
        <f>SUBTOTAL(9,'2) Order Form'!O611)*100</f>
        <v>0</v>
      </c>
    </row>
    <row r="603" spans="1:3">
      <c r="A603" s="167">
        <f>'2) Order Form'!V612</f>
        <v>7048652799128</v>
      </c>
      <c r="B603" s="167">
        <f>SUBTOTAL(9,'2) Order Form'!I612)</f>
        <v>0</v>
      </c>
      <c r="C603" s="168">
        <f>SUBTOTAL(9,'2) Order Form'!O612)*100</f>
        <v>0</v>
      </c>
    </row>
    <row r="604" spans="1:3">
      <c r="A604" s="167">
        <f>'2) Order Form'!V613</f>
        <v>7048652839091</v>
      </c>
      <c r="B604" s="167">
        <f>SUBTOTAL(9,'2) Order Form'!I613)</f>
        <v>0</v>
      </c>
      <c r="C604" s="168">
        <f>SUBTOTAL(9,'2) Order Form'!O613)*100</f>
        <v>0</v>
      </c>
    </row>
    <row r="605" spans="1:3">
      <c r="A605" s="167">
        <f>'2) Order Form'!V614</f>
        <v>7048652802002</v>
      </c>
      <c r="B605" s="167">
        <f>SUBTOTAL(9,'2) Order Form'!I614)</f>
        <v>0</v>
      </c>
      <c r="C605" s="168">
        <f>SUBTOTAL(9,'2) Order Form'!O614)*100</f>
        <v>0</v>
      </c>
    </row>
    <row r="606" spans="1:3">
      <c r="A606" s="167">
        <f>'2) Order Form'!V615</f>
        <v>7048652801999</v>
      </c>
      <c r="B606" s="167">
        <f>SUBTOTAL(9,'2) Order Form'!I615)</f>
        <v>0</v>
      </c>
      <c r="C606" s="168">
        <f>SUBTOTAL(9,'2) Order Form'!O615)*100</f>
        <v>0</v>
      </c>
    </row>
    <row r="607" spans="1:3">
      <c r="A607" s="167">
        <f>'2) Order Form'!V616</f>
        <v>7048652801982</v>
      </c>
      <c r="B607" s="167">
        <f>SUBTOTAL(9,'2) Order Form'!I616)</f>
        <v>0</v>
      </c>
      <c r="C607" s="168">
        <f>SUBTOTAL(9,'2) Order Form'!O616)*100</f>
        <v>0</v>
      </c>
    </row>
    <row r="608" spans="1:3">
      <c r="A608" s="167">
        <f>'2) Order Form'!V617</f>
        <v>7048652802019</v>
      </c>
      <c r="B608" s="167">
        <f>SUBTOTAL(9,'2) Order Form'!I617)</f>
        <v>0</v>
      </c>
      <c r="C608" s="168">
        <f>SUBTOTAL(9,'2) Order Form'!O617)*100</f>
        <v>0</v>
      </c>
    </row>
    <row r="609" spans="1:3">
      <c r="A609" s="167">
        <f>'2) Order Form'!V618</f>
        <v>7048652836700</v>
      </c>
      <c r="B609" s="167">
        <f>SUBTOTAL(9,'2) Order Form'!I618)</f>
        <v>0</v>
      </c>
      <c r="C609" s="168">
        <f>SUBTOTAL(9,'2) Order Form'!O618)*100</f>
        <v>0</v>
      </c>
    </row>
    <row r="610" spans="1:3">
      <c r="A610" s="167">
        <f>'2) Order Form'!V619</f>
        <v>7048652801593</v>
      </c>
      <c r="B610" s="167">
        <f>SUBTOTAL(9,'2) Order Form'!I619)</f>
        <v>0</v>
      </c>
      <c r="C610" s="168">
        <f>SUBTOTAL(9,'2) Order Form'!O619)*100</f>
        <v>0</v>
      </c>
    </row>
    <row r="611" spans="1:3">
      <c r="A611" s="167">
        <f>'2) Order Form'!V620</f>
        <v>7048652801586</v>
      </c>
      <c r="B611" s="167">
        <f>SUBTOTAL(9,'2) Order Form'!I620)</f>
        <v>0</v>
      </c>
      <c r="C611" s="168">
        <f>SUBTOTAL(9,'2) Order Form'!O620)*100</f>
        <v>0</v>
      </c>
    </row>
    <row r="612" spans="1:3">
      <c r="A612" s="167">
        <f>'2) Order Form'!V621</f>
        <v>7048652801579</v>
      </c>
      <c r="B612" s="167">
        <f>SUBTOTAL(9,'2) Order Form'!I621)</f>
        <v>0</v>
      </c>
      <c r="C612" s="168">
        <f>SUBTOTAL(9,'2) Order Form'!O621)*100</f>
        <v>0</v>
      </c>
    </row>
    <row r="613" spans="1:3">
      <c r="A613" s="167">
        <f>'2) Order Form'!V622</f>
        <v>7048652801609</v>
      </c>
      <c r="B613" s="167">
        <f>SUBTOTAL(9,'2) Order Form'!I622)</f>
        <v>0</v>
      </c>
      <c r="C613" s="168">
        <f>SUBTOTAL(9,'2) Order Form'!O622)*100</f>
        <v>0</v>
      </c>
    </row>
    <row r="614" spans="1:3">
      <c r="A614" s="167">
        <f>'2) Order Form'!V623</f>
        <v>7048652711267</v>
      </c>
      <c r="B614" s="167">
        <f>SUBTOTAL(9,'2) Order Form'!I623)</f>
        <v>0</v>
      </c>
      <c r="C614" s="168">
        <f>SUBTOTAL(9,'2) Order Form'!O623)*100</f>
        <v>0</v>
      </c>
    </row>
    <row r="615" spans="1:3">
      <c r="A615" s="167">
        <f>'2) Order Form'!V624</f>
        <v>7048652711250</v>
      </c>
      <c r="B615" s="167">
        <f>SUBTOTAL(9,'2) Order Form'!I624)</f>
        <v>0</v>
      </c>
      <c r="C615" s="168">
        <f>SUBTOTAL(9,'2) Order Form'!O624)*100</f>
        <v>0</v>
      </c>
    </row>
    <row r="616" spans="1:3">
      <c r="A616" s="167">
        <f>'2) Order Form'!V625</f>
        <v>7048652711243</v>
      </c>
      <c r="B616" s="167">
        <f>SUBTOTAL(9,'2) Order Form'!I625)</f>
        <v>0</v>
      </c>
      <c r="C616" s="168">
        <f>SUBTOTAL(9,'2) Order Form'!O625)*100</f>
        <v>0</v>
      </c>
    </row>
    <row r="617" spans="1:3">
      <c r="A617" s="167">
        <f>'2) Order Form'!V626</f>
        <v>7048652711274</v>
      </c>
      <c r="B617" s="167">
        <f>SUBTOTAL(9,'2) Order Form'!I626)</f>
        <v>0</v>
      </c>
      <c r="C617" s="168">
        <f>SUBTOTAL(9,'2) Order Form'!O626)*100</f>
        <v>0</v>
      </c>
    </row>
    <row r="618" spans="1:3">
      <c r="A618" s="167">
        <f>'2) Order Form'!V627</f>
        <v>7048652838155</v>
      </c>
      <c r="B618" s="167">
        <f>SUBTOTAL(9,'2) Order Form'!I627)</f>
        <v>0</v>
      </c>
      <c r="C618" s="168">
        <f>SUBTOTAL(9,'2) Order Form'!O627)*100</f>
        <v>0</v>
      </c>
    </row>
    <row r="619" spans="1:3">
      <c r="A619" s="167">
        <f>'2) Order Form'!V628</f>
        <v>7048652838162</v>
      </c>
      <c r="B619" s="167">
        <f>SUBTOTAL(9,'2) Order Form'!I628)</f>
        <v>0</v>
      </c>
      <c r="C619" s="168">
        <f>SUBTOTAL(9,'2) Order Form'!O628)*100</f>
        <v>0</v>
      </c>
    </row>
    <row r="620" spans="1:3">
      <c r="A620" s="167">
        <f>'2) Order Form'!V629</f>
        <v>7048652838179</v>
      </c>
      <c r="B620" s="167">
        <f>SUBTOTAL(9,'2) Order Form'!I629)</f>
        <v>0</v>
      </c>
      <c r="C620" s="168">
        <f>SUBTOTAL(9,'2) Order Form'!O629)*100</f>
        <v>0</v>
      </c>
    </row>
    <row r="621" spans="1:3">
      <c r="A621" s="167">
        <f>'2) Order Form'!V630</f>
        <v>7048652838186</v>
      </c>
      <c r="B621" s="167">
        <f>SUBTOTAL(9,'2) Order Form'!I630)</f>
        <v>0</v>
      </c>
      <c r="C621" s="168">
        <f>SUBTOTAL(9,'2) Order Form'!O630)*100</f>
        <v>0</v>
      </c>
    </row>
    <row r="622" spans="1:3">
      <c r="A622" s="167">
        <f>'2) Order Form'!V631</f>
        <v>7048652788221</v>
      </c>
      <c r="B622" s="167">
        <f>SUBTOTAL(9,'2) Order Form'!I631)</f>
        <v>0</v>
      </c>
      <c r="C622" s="168">
        <f>SUBTOTAL(9,'2) Order Form'!O631)*100</f>
        <v>0</v>
      </c>
    </row>
    <row r="623" spans="1:3">
      <c r="A623" s="167">
        <f>'2) Order Form'!V632</f>
        <v>7048652788214</v>
      </c>
      <c r="B623" s="167">
        <f>SUBTOTAL(9,'2) Order Form'!I632)</f>
        <v>0</v>
      </c>
      <c r="C623" s="168">
        <f>SUBTOTAL(9,'2) Order Form'!O632)*100</f>
        <v>0</v>
      </c>
    </row>
    <row r="624" spans="1:3">
      <c r="A624" s="167">
        <f>'2) Order Form'!V633</f>
        <v>7048652788207</v>
      </c>
      <c r="B624" s="167">
        <f>SUBTOTAL(9,'2) Order Form'!I633)</f>
        <v>0</v>
      </c>
      <c r="C624" s="168">
        <f>SUBTOTAL(9,'2) Order Form'!O633)*100</f>
        <v>0</v>
      </c>
    </row>
    <row r="625" spans="1:3">
      <c r="A625" s="167">
        <f>'2) Order Form'!V634</f>
        <v>7048652788191</v>
      </c>
      <c r="B625" s="167">
        <f>SUBTOTAL(9,'2) Order Form'!I634)</f>
        <v>0</v>
      </c>
      <c r="C625" s="168">
        <f>SUBTOTAL(9,'2) Order Form'!O634)*100</f>
        <v>0</v>
      </c>
    </row>
    <row r="626" spans="1:3">
      <c r="A626" s="167">
        <f>'2) Order Form'!V635</f>
        <v>7048652711519</v>
      </c>
      <c r="B626" s="167">
        <f>SUBTOTAL(9,'2) Order Form'!I635)</f>
        <v>0</v>
      </c>
      <c r="C626" s="168">
        <f>SUBTOTAL(9,'2) Order Form'!O635)*100</f>
        <v>0</v>
      </c>
    </row>
    <row r="627" spans="1:3">
      <c r="A627" s="167">
        <f>'2) Order Form'!V636</f>
        <v>7048652711502</v>
      </c>
      <c r="B627" s="167">
        <f>SUBTOTAL(9,'2) Order Form'!I636)</f>
        <v>0</v>
      </c>
      <c r="C627" s="168">
        <f>SUBTOTAL(9,'2) Order Form'!O636)*100</f>
        <v>0</v>
      </c>
    </row>
    <row r="628" spans="1:3">
      <c r="A628" s="167">
        <f>'2) Order Form'!V637</f>
        <v>7048652711496</v>
      </c>
      <c r="B628" s="167">
        <f>SUBTOTAL(9,'2) Order Form'!I637)</f>
        <v>0</v>
      </c>
      <c r="C628" s="168">
        <f>SUBTOTAL(9,'2) Order Form'!O637)*100</f>
        <v>0</v>
      </c>
    </row>
    <row r="629" spans="1:3">
      <c r="A629" s="167">
        <f>'2) Order Form'!V638</f>
        <v>7048652711489</v>
      </c>
      <c r="B629" s="167">
        <f>SUBTOTAL(9,'2) Order Form'!I638)</f>
        <v>0</v>
      </c>
      <c r="C629" s="168">
        <f>SUBTOTAL(9,'2) Order Form'!O638)*100</f>
        <v>0</v>
      </c>
    </row>
    <row r="630" spans="1:3">
      <c r="A630" s="167">
        <f>'2) Order Form'!V639</f>
        <v>7048652787583</v>
      </c>
      <c r="B630" s="167">
        <f>SUBTOTAL(9,'2) Order Form'!I639)</f>
        <v>0</v>
      </c>
      <c r="C630" s="168">
        <f>SUBTOTAL(9,'2) Order Form'!O639)*100</f>
        <v>0</v>
      </c>
    </row>
    <row r="631" spans="1:3">
      <c r="A631" s="167">
        <f>'2) Order Form'!V640</f>
        <v>7048652787576</v>
      </c>
      <c r="B631" s="167">
        <f>SUBTOTAL(9,'2) Order Form'!I640)</f>
        <v>0</v>
      </c>
      <c r="C631" s="168">
        <f>SUBTOTAL(9,'2) Order Form'!O640)*100</f>
        <v>0</v>
      </c>
    </row>
    <row r="632" spans="1:3">
      <c r="A632" s="167">
        <f>'2) Order Form'!V641</f>
        <v>7048652787569</v>
      </c>
      <c r="B632" s="167">
        <f>SUBTOTAL(9,'2) Order Form'!I641)</f>
        <v>0</v>
      </c>
      <c r="C632" s="168">
        <f>SUBTOTAL(9,'2) Order Form'!O641)*100</f>
        <v>0</v>
      </c>
    </row>
    <row r="633" spans="1:3">
      <c r="A633" s="167">
        <f>'2) Order Form'!V642</f>
        <v>7048652787552</v>
      </c>
      <c r="B633" s="167">
        <f>SUBTOTAL(9,'2) Order Form'!I642)</f>
        <v>0</v>
      </c>
      <c r="C633" s="168">
        <f>SUBTOTAL(9,'2) Order Form'!O642)*100</f>
        <v>0</v>
      </c>
    </row>
    <row r="634" spans="1:3">
      <c r="A634" s="167">
        <f>'2) Order Form'!V643</f>
        <v>7048652711915</v>
      </c>
      <c r="B634" s="167">
        <f>SUBTOTAL(9,'2) Order Form'!I643)</f>
        <v>0</v>
      </c>
      <c r="C634" s="168">
        <f>SUBTOTAL(9,'2) Order Form'!O643)*100</f>
        <v>0</v>
      </c>
    </row>
    <row r="635" spans="1:3">
      <c r="A635" s="167">
        <f>'2) Order Form'!V644</f>
        <v>7048652711908</v>
      </c>
      <c r="B635" s="167">
        <f>SUBTOTAL(9,'2) Order Form'!I644)</f>
        <v>0</v>
      </c>
      <c r="C635" s="168">
        <f>SUBTOTAL(9,'2) Order Form'!O644)*100</f>
        <v>0</v>
      </c>
    </row>
    <row r="636" spans="1:3">
      <c r="A636" s="167">
        <f>'2) Order Form'!V645</f>
        <v>7048652711892</v>
      </c>
      <c r="B636" s="167">
        <f>SUBTOTAL(9,'2) Order Form'!I645)</f>
        <v>0</v>
      </c>
      <c r="C636" s="168">
        <f>SUBTOTAL(9,'2) Order Form'!O645)*100</f>
        <v>0</v>
      </c>
    </row>
    <row r="637" spans="1:3">
      <c r="A637" s="167">
        <f>'2) Order Form'!V646</f>
        <v>7048652711885</v>
      </c>
      <c r="B637" s="167">
        <f>SUBTOTAL(9,'2) Order Form'!I646)</f>
        <v>0</v>
      </c>
      <c r="C637" s="168">
        <f>SUBTOTAL(9,'2) Order Form'!O646)*100</f>
        <v>0</v>
      </c>
    </row>
    <row r="638" spans="1:3">
      <c r="A638" s="167">
        <f>'2) Order Form'!V647</f>
        <v>7048652788061</v>
      </c>
      <c r="B638" s="167">
        <f>SUBTOTAL(9,'2) Order Form'!I647)</f>
        <v>0</v>
      </c>
      <c r="C638" s="168">
        <f>SUBTOTAL(9,'2) Order Form'!O647)*100</f>
        <v>0</v>
      </c>
    </row>
    <row r="639" spans="1:3">
      <c r="A639" s="167">
        <f>'2) Order Form'!V648</f>
        <v>7048652788054</v>
      </c>
      <c r="B639" s="167">
        <f>SUBTOTAL(9,'2) Order Form'!I648)</f>
        <v>0</v>
      </c>
      <c r="C639" s="168">
        <f>SUBTOTAL(9,'2) Order Form'!O648)*100</f>
        <v>0</v>
      </c>
    </row>
    <row r="640" spans="1:3">
      <c r="A640" s="167">
        <f>'2) Order Form'!V649</f>
        <v>7048652788047</v>
      </c>
      <c r="B640" s="167">
        <f>SUBTOTAL(9,'2) Order Form'!I649)</f>
        <v>0</v>
      </c>
      <c r="C640" s="168">
        <f>SUBTOTAL(9,'2) Order Form'!O649)*100</f>
        <v>0</v>
      </c>
    </row>
    <row r="641" spans="1:3">
      <c r="A641" s="167">
        <f>'2) Order Form'!V650</f>
        <v>7048652788030</v>
      </c>
      <c r="B641" s="167">
        <f>SUBTOTAL(9,'2) Order Form'!I650)</f>
        <v>0</v>
      </c>
      <c r="C641" s="168">
        <f>SUBTOTAL(9,'2) Order Form'!O650)*100</f>
        <v>0</v>
      </c>
    </row>
    <row r="642" spans="1:3">
      <c r="A642" s="167">
        <f>'2) Order Form'!V651</f>
        <v>7048652459633</v>
      </c>
      <c r="B642" s="167">
        <f>SUBTOTAL(9,'2) Order Form'!I651)</f>
        <v>0</v>
      </c>
      <c r="C642" s="168">
        <f>SUBTOTAL(9,'2) Order Form'!O651)*100</f>
        <v>0</v>
      </c>
    </row>
    <row r="643" spans="1:3">
      <c r="A643" s="167">
        <f>'2) Order Form'!V652</f>
        <v>7048652459626</v>
      </c>
      <c r="B643" s="167">
        <f>SUBTOTAL(9,'2) Order Form'!I652)</f>
        <v>0</v>
      </c>
      <c r="C643" s="168">
        <f>SUBTOTAL(9,'2) Order Form'!O652)*100</f>
        <v>0</v>
      </c>
    </row>
    <row r="644" spans="1:3">
      <c r="A644" s="167">
        <f>'2) Order Form'!V653</f>
        <v>7048652459619</v>
      </c>
      <c r="B644" s="167">
        <f>SUBTOTAL(9,'2) Order Form'!I653)</f>
        <v>0</v>
      </c>
      <c r="C644" s="168">
        <f>SUBTOTAL(9,'2) Order Form'!O653)*100</f>
        <v>0</v>
      </c>
    </row>
    <row r="645" spans="1:3">
      <c r="A645" s="167">
        <f>'2) Order Form'!V654</f>
        <v>7048652459602</v>
      </c>
      <c r="B645" s="167">
        <f>SUBTOTAL(9,'2) Order Form'!I654)</f>
        <v>0</v>
      </c>
      <c r="C645" s="168">
        <f>SUBTOTAL(9,'2) Order Form'!O654)*100</f>
        <v>0</v>
      </c>
    </row>
    <row r="646" spans="1:3">
      <c r="A646" s="167">
        <f>'2) Order Form'!V655</f>
        <v>7048652787903</v>
      </c>
      <c r="B646" s="167">
        <f>SUBTOTAL(9,'2) Order Form'!I655)</f>
        <v>0</v>
      </c>
      <c r="C646" s="168">
        <f>SUBTOTAL(9,'2) Order Form'!O655)*100</f>
        <v>0</v>
      </c>
    </row>
    <row r="647" spans="1:3">
      <c r="A647" s="167">
        <f>'2) Order Form'!V656</f>
        <v>7048652787897</v>
      </c>
      <c r="B647" s="167">
        <f>SUBTOTAL(9,'2) Order Form'!I656)</f>
        <v>0</v>
      </c>
      <c r="C647" s="168">
        <f>SUBTOTAL(9,'2) Order Form'!O656)*100</f>
        <v>0</v>
      </c>
    </row>
    <row r="648" spans="1:3">
      <c r="A648" s="167">
        <f>'2) Order Form'!V657</f>
        <v>7048652787880</v>
      </c>
      <c r="B648" s="167">
        <f>SUBTOTAL(9,'2) Order Form'!I657)</f>
        <v>0</v>
      </c>
      <c r="C648" s="168">
        <f>SUBTOTAL(9,'2) Order Form'!O657)*100</f>
        <v>0</v>
      </c>
    </row>
    <row r="649" spans="1:3">
      <c r="A649" s="167">
        <f>'2) Order Form'!V658</f>
        <v>7048652787873</v>
      </c>
      <c r="B649" s="167">
        <f>SUBTOTAL(9,'2) Order Form'!I658)</f>
        <v>0</v>
      </c>
      <c r="C649" s="168">
        <f>SUBTOTAL(9,'2) Order Form'!O658)*100</f>
        <v>0</v>
      </c>
    </row>
    <row r="650" spans="1:3">
      <c r="A650" s="167">
        <f>'2) Order Form'!V659</f>
        <v>7048652459510</v>
      </c>
      <c r="B650" s="167">
        <f>SUBTOTAL(9,'2) Order Form'!I659)</f>
        <v>0</v>
      </c>
      <c r="C650" s="168">
        <f>SUBTOTAL(9,'2) Order Form'!O659)*100</f>
        <v>0</v>
      </c>
    </row>
    <row r="651" spans="1:3">
      <c r="A651" s="167">
        <f>'2) Order Form'!V660</f>
        <v>7048652459503</v>
      </c>
      <c r="B651" s="167">
        <f>SUBTOTAL(9,'2) Order Form'!I660)</f>
        <v>0</v>
      </c>
      <c r="C651" s="168">
        <f>SUBTOTAL(9,'2) Order Form'!O660)*100</f>
        <v>0</v>
      </c>
    </row>
    <row r="652" spans="1:3">
      <c r="A652" s="167">
        <f>'2) Order Form'!V661</f>
        <v>7048652459497</v>
      </c>
      <c r="B652" s="167">
        <f>SUBTOTAL(9,'2) Order Form'!I661)</f>
        <v>0</v>
      </c>
      <c r="C652" s="168">
        <f>SUBTOTAL(9,'2) Order Form'!O661)*100</f>
        <v>0</v>
      </c>
    </row>
    <row r="653" spans="1:3">
      <c r="A653" s="167">
        <f>'2) Order Form'!V662</f>
        <v>7048652459480</v>
      </c>
      <c r="B653" s="167">
        <f>SUBTOTAL(9,'2) Order Form'!I662)</f>
        <v>0</v>
      </c>
      <c r="C653" s="168">
        <f>SUBTOTAL(9,'2) Order Form'!O662)*100</f>
        <v>0</v>
      </c>
    </row>
    <row r="654" spans="1:3">
      <c r="A654" s="167">
        <f>'2) Order Form'!V663</f>
        <v>7048652799197</v>
      </c>
      <c r="B654" s="167">
        <f>SUBTOTAL(9,'2) Order Form'!I663)</f>
        <v>0</v>
      </c>
      <c r="C654" s="168">
        <f>SUBTOTAL(9,'2) Order Form'!O663)*100</f>
        <v>0</v>
      </c>
    </row>
    <row r="655" spans="1:3">
      <c r="A655" s="167">
        <f>'2) Order Form'!V664</f>
        <v>7048652799180</v>
      </c>
      <c r="B655" s="167">
        <f>SUBTOTAL(9,'2) Order Form'!I664)</f>
        <v>0</v>
      </c>
      <c r="C655" s="168">
        <f>SUBTOTAL(9,'2) Order Form'!O664)*100</f>
        <v>0</v>
      </c>
    </row>
    <row r="656" spans="1:3">
      <c r="A656" s="167">
        <f>'2) Order Form'!V665</f>
        <v>7048652799173</v>
      </c>
      <c r="B656" s="167">
        <f>SUBTOTAL(9,'2) Order Form'!I665)</f>
        <v>0</v>
      </c>
      <c r="C656" s="168">
        <f>SUBTOTAL(9,'2) Order Form'!O665)*100</f>
        <v>0</v>
      </c>
    </row>
    <row r="657" spans="1:3">
      <c r="A657" s="167">
        <f>'2) Order Form'!V666</f>
        <v>7048652799166</v>
      </c>
      <c r="B657" s="167">
        <f>SUBTOTAL(9,'2) Order Form'!I666)</f>
        <v>0</v>
      </c>
      <c r="C657" s="168">
        <f>SUBTOTAL(9,'2) Order Form'!O666)*100</f>
        <v>0</v>
      </c>
    </row>
    <row r="658" spans="1:3">
      <c r="A658" s="167">
        <f>'2) Order Form'!V667</f>
        <v>7048652799111</v>
      </c>
      <c r="B658" s="167">
        <f>SUBTOTAL(9,'2) Order Form'!I667)</f>
        <v>0</v>
      </c>
      <c r="C658" s="168">
        <f>SUBTOTAL(9,'2) Order Form'!O667)*100</f>
        <v>0</v>
      </c>
    </row>
    <row r="659" spans="1:3">
      <c r="A659" s="167">
        <f>'2) Order Form'!V668</f>
        <v>7048652799104</v>
      </c>
      <c r="B659" s="167">
        <f>SUBTOTAL(9,'2) Order Form'!I668)</f>
        <v>0</v>
      </c>
      <c r="C659" s="168">
        <f>SUBTOTAL(9,'2) Order Form'!O668)*100</f>
        <v>0</v>
      </c>
    </row>
    <row r="660" spans="1:3">
      <c r="A660" s="167">
        <f>'2) Order Form'!V669</f>
        <v>7048652799098</v>
      </c>
      <c r="B660" s="167">
        <f>SUBTOTAL(9,'2) Order Form'!I669)</f>
        <v>0</v>
      </c>
      <c r="C660" s="168">
        <f>SUBTOTAL(9,'2) Order Form'!O669)*100</f>
        <v>0</v>
      </c>
    </row>
    <row r="661" spans="1:3">
      <c r="A661" s="167">
        <f>'2) Order Form'!V670</f>
        <v>7048652799081</v>
      </c>
      <c r="B661" s="167">
        <f>SUBTOTAL(9,'2) Order Form'!I670)</f>
        <v>0</v>
      </c>
      <c r="C661" s="168">
        <f>SUBTOTAL(9,'2) Order Form'!O670)*100</f>
        <v>0</v>
      </c>
    </row>
    <row r="662" spans="1:3">
      <c r="A662" s="167">
        <f>'2) Order Form'!V671</f>
        <v>7048652801869</v>
      </c>
      <c r="B662" s="167">
        <f>SUBTOTAL(9,'2) Order Form'!I671)</f>
        <v>0</v>
      </c>
      <c r="C662" s="168">
        <f>SUBTOTAL(9,'2) Order Form'!O671)*100</f>
        <v>0</v>
      </c>
    </row>
    <row r="663" spans="1:3">
      <c r="A663" s="167">
        <f>'2) Order Form'!V672</f>
        <v>7048652801852</v>
      </c>
      <c r="B663" s="167">
        <f>SUBTOTAL(9,'2) Order Form'!I672)</f>
        <v>0</v>
      </c>
      <c r="C663" s="168">
        <f>SUBTOTAL(9,'2) Order Form'!O672)*100</f>
        <v>0</v>
      </c>
    </row>
    <row r="664" spans="1:3">
      <c r="A664" s="167">
        <f>'2) Order Form'!V673</f>
        <v>7048652801845</v>
      </c>
      <c r="B664" s="167">
        <f>SUBTOTAL(9,'2) Order Form'!I673)</f>
        <v>0</v>
      </c>
      <c r="C664" s="168">
        <f>SUBTOTAL(9,'2) Order Form'!O673)*100</f>
        <v>0</v>
      </c>
    </row>
    <row r="665" spans="1:3">
      <c r="A665" s="167">
        <f>'2) Order Form'!V674</f>
        <v>7048652801838</v>
      </c>
      <c r="B665" s="167">
        <f>SUBTOTAL(9,'2) Order Form'!I674)</f>
        <v>0</v>
      </c>
      <c r="C665" s="168">
        <f>SUBTOTAL(9,'2) Order Form'!O674)*100</f>
        <v>0</v>
      </c>
    </row>
    <row r="666" spans="1:3">
      <c r="A666" s="167">
        <f>'2) Order Form'!V675</f>
        <v>7048652711199</v>
      </c>
      <c r="B666" s="167">
        <f>SUBTOTAL(9,'2) Order Form'!I675)</f>
        <v>0</v>
      </c>
      <c r="C666" s="168">
        <f>SUBTOTAL(9,'2) Order Form'!O675)*100</f>
        <v>0</v>
      </c>
    </row>
    <row r="667" spans="1:3">
      <c r="A667" s="167">
        <f>'2) Order Form'!V676</f>
        <v>7048652711182</v>
      </c>
      <c r="B667" s="167">
        <f>SUBTOTAL(9,'2) Order Form'!I676)</f>
        <v>0</v>
      </c>
      <c r="C667" s="168">
        <f>SUBTOTAL(9,'2) Order Form'!O676)*100</f>
        <v>0</v>
      </c>
    </row>
    <row r="668" spans="1:3">
      <c r="A668" s="167">
        <f>'2) Order Form'!V677</f>
        <v>7048652711175</v>
      </c>
      <c r="B668" s="167">
        <f>SUBTOTAL(9,'2) Order Form'!I677)</f>
        <v>0</v>
      </c>
      <c r="C668" s="168">
        <f>SUBTOTAL(9,'2) Order Form'!O677)*100</f>
        <v>0</v>
      </c>
    </row>
    <row r="669" spans="1:3">
      <c r="A669" s="167">
        <f>'2) Order Form'!V678</f>
        <v>7048652711168</v>
      </c>
      <c r="B669" s="167">
        <f>SUBTOTAL(9,'2) Order Form'!I678)</f>
        <v>0</v>
      </c>
      <c r="C669" s="168">
        <f>SUBTOTAL(9,'2) Order Form'!O678)*100</f>
        <v>0</v>
      </c>
    </row>
    <row r="670" spans="1:3">
      <c r="A670" s="167">
        <f>'2) Order Form'!V679</f>
        <v>7048652838681</v>
      </c>
      <c r="B670" s="167">
        <f>SUBTOTAL(9,'2) Order Form'!I679)</f>
        <v>0</v>
      </c>
      <c r="C670" s="168">
        <f>SUBTOTAL(9,'2) Order Form'!O679)*100</f>
        <v>0</v>
      </c>
    </row>
    <row r="671" spans="1:3">
      <c r="A671" s="167">
        <f>'2) Order Form'!V680</f>
        <v>7048652838674</v>
      </c>
      <c r="B671" s="167">
        <f>SUBTOTAL(9,'2) Order Form'!I680)</f>
        <v>0</v>
      </c>
      <c r="C671" s="168">
        <f>SUBTOTAL(9,'2) Order Form'!O680)*100</f>
        <v>0</v>
      </c>
    </row>
    <row r="672" spans="1:3">
      <c r="A672" s="167">
        <f>'2) Order Form'!V681</f>
        <v>7048652838667</v>
      </c>
      <c r="B672" s="167">
        <f>SUBTOTAL(9,'2) Order Form'!I681)</f>
        <v>0</v>
      </c>
      <c r="C672" s="168">
        <f>SUBTOTAL(9,'2) Order Form'!O681)*100</f>
        <v>0</v>
      </c>
    </row>
    <row r="673" spans="1:3">
      <c r="A673" s="167">
        <f>'2) Order Form'!V682</f>
        <v>7048652838698</v>
      </c>
      <c r="B673" s="167">
        <f>SUBTOTAL(9,'2) Order Form'!I682)</f>
        <v>0</v>
      </c>
      <c r="C673" s="168">
        <f>SUBTOTAL(9,'2) Order Form'!O682)*100</f>
        <v>0</v>
      </c>
    </row>
    <row r="674" spans="1:3">
      <c r="A674" s="167">
        <f>'2) Order Form'!V683</f>
        <v>7048652799500</v>
      </c>
      <c r="B674" s="167">
        <f>SUBTOTAL(9,'2) Order Form'!I683)</f>
        <v>0</v>
      </c>
      <c r="C674" s="168">
        <f>SUBTOTAL(9,'2) Order Form'!O683)*100</f>
        <v>0</v>
      </c>
    </row>
    <row r="675" spans="1:3">
      <c r="A675" s="167">
        <f>'2) Order Form'!V684</f>
        <v>7048652799494</v>
      </c>
      <c r="B675" s="167">
        <f>SUBTOTAL(9,'2) Order Form'!I684)</f>
        <v>0</v>
      </c>
      <c r="C675" s="168">
        <f>SUBTOTAL(9,'2) Order Form'!O684)*100</f>
        <v>0</v>
      </c>
    </row>
    <row r="676" spans="1:3">
      <c r="A676" s="167">
        <f>'2) Order Form'!V685</f>
        <v>7048652799487</v>
      </c>
      <c r="B676" s="167">
        <f>SUBTOTAL(9,'2) Order Form'!I685)</f>
        <v>0</v>
      </c>
      <c r="C676" s="168">
        <f>SUBTOTAL(9,'2) Order Form'!O685)*100</f>
        <v>0</v>
      </c>
    </row>
    <row r="677" spans="1:3">
      <c r="A677" s="167">
        <f>'2) Order Form'!V686</f>
        <v>7048652799517</v>
      </c>
      <c r="B677" s="167">
        <f>SUBTOTAL(9,'2) Order Form'!I686)</f>
        <v>0</v>
      </c>
      <c r="C677" s="168">
        <f>SUBTOTAL(9,'2) Order Form'!O686)*100</f>
        <v>0</v>
      </c>
    </row>
    <row r="678" spans="1:3">
      <c r="A678" s="167">
        <f>'2) Order Form'!V687</f>
        <v>7048652799548</v>
      </c>
      <c r="B678" s="167">
        <f>SUBTOTAL(9,'2) Order Form'!I687)</f>
        <v>0</v>
      </c>
      <c r="C678" s="168">
        <f>SUBTOTAL(9,'2) Order Form'!O687)*100</f>
        <v>0</v>
      </c>
    </row>
    <row r="679" spans="1:3">
      <c r="A679" s="167">
        <f>'2) Order Form'!V688</f>
        <v>7048652799531</v>
      </c>
      <c r="B679" s="167">
        <f>SUBTOTAL(9,'2) Order Form'!I688)</f>
        <v>0</v>
      </c>
      <c r="C679" s="168">
        <f>SUBTOTAL(9,'2) Order Form'!O688)*100</f>
        <v>0</v>
      </c>
    </row>
    <row r="680" spans="1:3">
      <c r="A680" s="167">
        <f>'2) Order Form'!V689</f>
        <v>7048652799524</v>
      </c>
      <c r="B680" s="167">
        <f>SUBTOTAL(9,'2) Order Form'!I689)</f>
        <v>0</v>
      </c>
      <c r="C680" s="168">
        <f>SUBTOTAL(9,'2) Order Form'!O689)*100</f>
        <v>0</v>
      </c>
    </row>
    <row r="681" spans="1:3">
      <c r="A681" s="167">
        <f>'2) Order Form'!V690</f>
        <v>7048652799555</v>
      </c>
      <c r="B681" s="167">
        <f>SUBTOTAL(9,'2) Order Form'!I690)</f>
        <v>0</v>
      </c>
      <c r="C681" s="168">
        <f>SUBTOTAL(9,'2) Order Form'!O690)*100</f>
        <v>0</v>
      </c>
    </row>
    <row r="682" spans="1:3">
      <c r="A682" s="167">
        <f>'2) Order Form'!V691</f>
        <v>7048652897589</v>
      </c>
      <c r="B682" s="167">
        <f>SUBTOTAL(9,'2) Order Form'!I691)</f>
        <v>0</v>
      </c>
      <c r="C682" s="168">
        <f>SUBTOTAL(9,'2) Order Form'!O691)*100</f>
        <v>0</v>
      </c>
    </row>
    <row r="683" spans="1:3">
      <c r="A683" s="167">
        <f>'2) Order Form'!V692</f>
        <v>7048652897572</v>
      </c>
      <c r="B683" s="167">
        <f>SUBTOTAL(9,'2) Order Form'!I692)</f>
        <v>0</v>
      </c>
      <c r="C683" s="168">
        <f>SUBTOTAL(9,'2) Order Form'!O692)*100</f>
        <v>0</v>
      </c>
    </row>
    <row r="684" spans="1:3">
      <c r="A684" s="167">
        <f>'2) Order Form'!V693</f>
        <v>7048652897565</v>
      </c>
      <c r="B684" s="167">
        <f>SUBTOTAL(9,'2) Order Form'!I693)</f>
        <v>0</v>
      </c>
      <c r="C684" s="168">
        <f>SUBTOTAL(9,'2) Order Form'!O693)*100</f>
        <v>0</v>
      </c>
    </row>
    <row r="685" spans="1:3">
      <c r="A685" s="167">
        <f>'2) Order Form'!V694</f>
        <v>7048652897596</v>
      </c>
      <c r="B685" s="167">
        <f>SUBTOTAL(9,'2) Order Form'!I694)</f>
        <v>0</v>
      </c>
      <c r="C685" s="168">
        <f>SUBTOTAL(9,'2) Order Form'!O694)*100</f>
        <v>0</v>
      </c>
    </row>
    <row r="686" spans="1:3">
      <c r="A686" s="167">
        <f>'2) Order Form'!V695</f>
        <v>7048652897626</v>
      </c>
      <c r="B686" s="167">
        <f>SUBTOTAL(9,'2) Order Form'!I695)</f>
        <v>0</v>
      </c>
      <c r="C686" s="168">
        <f>SUBTOTAL(9,'2) Order Form'!O695)*100</f>
        <v>0</v>
      </c>
    </row>
    <row r="687" spans="1:3">
      <c r="A687" s="167">
        <f>'2) Order Form'!V696</f>
        <v>7048652897619</v>
      </c>
      <c r="B687" s="167">
        <f>SUBTOTAL(9,'2) Order Form'!I696)</f>
        <v>0</v>
      </c>
      <c r="C687" s="168">
        <f>SUBTOTAL(9,'2) Order Form'!O696)*100</f>
        <v>0</v>
      </c>
    </row>
    <row r="688" spans="1:3">
      <c r="A688" s="167">
        <f>'2) Order Form'!V697</f>
        <v>7048652897602</v>
      </c>
      <c r="B688" s="167">
        <f>SUBTOTAL(9,'2) Order Form'!I697)</f>
        <v>0</v>
      </c>
      <c r="C688" s="168">
        <f>SUBTOTAL(9,'2) Order Form'!O697)*100</f>
        <v>0</v>
      </c>
    </row>
    <row r="689" spans="1:3">
      <c r="A689" s="167">
        <f>'2) Order Form'!V698</f>
        <v>7048652897633</v>
      </c>
      <c r="B689" s="167">
        <f>SUBTOTAL(9,'2) Order Form'!I698)</f>
        <v>0</v>
      </c>
      <c r="C689" s="168">
        <f>SUBTOTAL(9,'2) Order Form'!O698)*100</f>
        <v>0</v>
      </c>
    </row>
    <row r="690" spans="1:3">
      <c r="A690" s="167">
        <f>'2) Order Form'!V699</f>
        <v>7048652897503</v>
      </c>
      <c r="B690" s="167">
        <f>SUBTOTAL(9,'2) Order Form'!I699)</f>
        <v>0</v>
      </c>
      <c r="C690" s="168">
        <f>SUBTOTAL(9,'2) Order Form'!O699)*100</f>
        <v>0</v>
      </c>
    </row>
    <row r="691" spans="1:3">
      <c r="A691" s="167">
        <f>'2) Order Form'!V700</f>
        <v>7048652897497</v>
      </c>
      <c r="B691" s="167">
        <f>SUBTOTAL(9,'2) Order Form'!I700)</f>
        <v>0</v>
      </c>
      <c r="C691" s="168">
        <f>SUBTOTAL(9,'2) Order Form'!O700)*100</f>
        <v>0</v>
      </c>
    </row>
    <row r="692" spans="1:3">
      <c r="A692" s="167">
        <f>'2) Order Form'!V701</f>
        <v>7048652897480</v>
      </c>
      <c r="B692" s="167">
        <f>SUBTOTAL(9,'2) Order Form'!I701)</f>
        <v>0</v>
      </c>
      <c r="C692" s="168">
        <f>SUBTOTAL(9,'2) Order Form'!O701)*100</f>
        <v>0</v>
      </c>
    </row>
    <row r="693" spans="1:3">
      <c r="A693" s="167">
        <f>'2) Order Form'!V702</f>
        <v>7048652897510</v>
      </c>
      <c r="B693" s="167">
        <f>SUBTOTAL(9,'2) Order Form'!I702)</f>
        <v>0</v>
      </c>
      <c r="C693" s="168">
        <f>SUBTOTAL(9,'2) Order Form'!O702)*100</f>
        <v>0</v>
      </c>
    </row>
    <row r="694" spans="1:3">
      <c r="A694" s="167">
        <f>'2) Order Form'!V703</f>
        <v>7048652963055</v>
      </c>
      <c r="B694" s="167">
        <f>SUBTOTAL(9,'2) Order Form'!I703)</f>
        <v>0</v>
      </c>
      <c r="C694" s="168">
        <f>SUBTOTAL(9,'2) Order Form'!O703)*100</f>
        <v>0</v>
      </c>
    </row>
    <row r="695" spans="1:3">
      <c r="A695" s="167">
        <f>'2) Order Form'!V704</f>
        <v>7048652963048</v>
      </c>
      <c r="B695" s="167">
        <f>SUBTOTAL(9,'2) Order Form'!I704)</f>
        <v>0</v>
      </c>
      <c r="C695" s="168">
        <f>SUBTOTAL(9,'2) Order Form'!O704)*100</f>
        <v>0</v>
      </c>
    </row>
    <row r="696" spans="1:3">
      <c r="A696" s="167">
        <f>'2) Order Form'!V705</f>
        <v>7048652963031</v>
      </c>
      <c r="B696" s="167">
        <f>SUBTOTAL(9,'2) Order Form'!I705)</f>
        <v>0</v>
      </c>
      <c r="C696" s="168">
        <f>SUBTOTAL(9,'2) Order Form'!O705)*100</f>
        <v>0</v>
      </c>
    </row>
    <row r="697" spans="1:3">
      <c r="A697" s="167">
        <f>'2) Order Form'!V706</f>
        <v>7048652963062</v>
      </c>
      <c r="B697" s="167">
        <f>SUBTOTAL(9,'2) Order Form'!I706)</f>
        <v>0</v>
      </c>
      <c r="C697" s="168">
        <f>SUBTOTAL(9,'2) Order Form'!O706)*100</f>
        <v>0</v>
      </c>
    </row>
    <row r="698" spans="1:3">
      <c r="A698" s="167">
        <f>'2) Order Form'!V707</f>
        <v>7048652963093</v>
      </c>
      <c r="B698" s="167">
        <f>SUBTOTAL(9,'2) Order Form'!I707)</f>
        <v>0</v>
      </c>
      <c r="C698" s="168">
        <f>SUBTOTAL(9,'2) Order Form'!O707)*100</f>
        <v>0</v>
      </c>
    </row>
    <row r="699" spans="1:3">
      <c r="A699" s="167">
        <f>'2) Order Form'!V708</f>
        <v>7048652963086</v>
      </c>
      <c r="B699" s="167">
        <f>SUBTOTAL(9,'2) Order Form'!I708)</f>
        <v>0</v>
      </c>
      <c r="C699" s="168">
        <f>SUBTOTAL(9,'2) Order Form'!O708)*100</f>
        <v>0</v>
      </c>
    </row>
    <row r="700" spans="1:3">
      <c r="A700" s="167">
        <f>'2) Order Form'!V709</f>
        <v>7048652963079</v>
      </c>
      <c r="B700" s="167">
        <f>SUBTOTAL(9,'2) Order Form'!I709)</f>
        <v>0</v>
      </c>
      <c r="C700" s="168">
        <f>SUBTOTAL(9,'2) Order Form'!O709)*100</f>
        <v>0</v>
      </c>
    </row>
    <row r="701" spans="1:3">
      <c r="A701" s="167">
        <f>'2) Order Form'!V710</f>
        <v>7048652963109</v>
      </c>
      <c r="B701" s="167">
        <f>SUBTOTAL(9,'2) Order Form'!I710)</f>
        <v>0</v>
      </c>
      <c r="C701" s="168">
        <f>SUBTOTAL(9,'2) Order Form'!O710)*100</f>
        <v>0</v>
      </c>
    </row>
    <row r="702" spans="1:3">
      <c r="A702" s="167">
        <f>'2) Order Form'!V711</f>
        <v>7048652897305</v>
      </c>
      <c r="B702" s="167">
        <f>SUBTOTAL(9,'2) Order Form'!I711)</f>
        <v>0</v>
      </c>
      <c r="C702" s="168">
        <f>SUBTOTAL(9,'2) Order Form'!O711)*100</f>
        <v>0</v>
      </c>
    </row>
    <row r="703" spans="1:3">
      <c r="A703" s="167">
        <f>'2) Order Form'!V712</f>
        <v>7048652897299</v>
      </c>
      <c r="B703" s="167">
        <f>SUBTOTAL(9,'2) Order Form'!I712)</f>
        <v>0</v>
      </c>
      <c r="C703" s="168">
        <f>SUBTOTAL(9,'2) Order Form'!O712)*100</f>
        <v>0</v>
      </c>
    </row>
    <row r="704" spans="1:3">
      <c r="A704" s="167">
        <f>'2) Order Form'!V713</f>
        <v>7048652897282</v>
      </c>
      <c r="B704" s="167">
        <f>SUBTOTAL(9,'2) Order Form'!I713)</f>
        <v>0</v>
      </c>
      <c r="C704" s="168">
        <f>SUBTOTAL(9,'2) Order Form'!O713)*100</f>
        <v>0</v>
      </c>
    </row>
    <row r="705" spans="1:3">
      <c r="A705" s="167">
        <f>'2) Order Form'!V714</f>
        <v>7048652897312</v>
      </c>
      <c r="B705" s="167">
        <f>SUBTOTAL(9,'2) Order Form'!I714)</f>
        <v>0</v>
      </c>
      <c r="C705" s="168">
        <f>SUBTOTAL(9,'2) Order Form'!O714)*100</f>
        <v>0</v>
      </c>
    </row>
    <row r="706" spans="1:3">
      <c r="A706" s="167">
        <f>'2) Order Form'!V715</f>
        <v>7048652897381</v>
      </c>
      <c r="B706" s="167">
        <f>SUBTOTAL(9,'2) Order Form'!I715)</f>
        <v>0</v>
      </c>
      <c r="C706" s="168">
        <f>SUBTOTAL(9,'2) Order Form'!O715)*100</f>
        <v>0</v>
      </c>
    </row>
    <row r="707" spans="1:3">
      <c r="A707" s="167">
        <f>'2) Order Form'!V716</f>
        <v>7048652897374</v>
      </c>
      <c r="B707" s="167">
        <f>SUBTOTAL(9,'2) Order Form'!I716)</f>
        <v>0</v>
      </c>
      <c r="C707" s="168">
        <f>SUBTOTAL(9,'2) Order Form'!O716)*100</f>
        <v>0</v>
      </c>
    </row>
    <row r="708" spans="1:3">
      <c r="A708" s="167">
        <f>'2) Order Form'!V717</f>
        <v>7048652897367</v>
      </c>
      <c r="B708" s="167">
        <f>SUBTOTAL(9,'2) Order Form'!I717)</f>
        <v>0</v>
      </c>
      <c r="C708" s="168">
        <f>SUBTOTAL(9,'2) Order Form'!O717)*100</f>
        <v>0</v>
      </c>
    </row>
    <row r="709" spans="1:3">
      <c r="A709" s="167">
        <f>'2) Order Form'!V718</f>
        <v>7048652897398</v>
      </c>
      <c r="B709" s="167">
        <f>SUBTOTAL(9,'2) Order Form'!I718)</f>
        <v>0</v>
      </c>
      <c r="C709" s="168">
        <f>SUBTOTAL(9,'2) Order Form'!O718)*100</f>
        <v>0</v>
      </c>
    </row>
    <row r="710" spans="1:3">
      <c r="A710" s="167">
        <f>'2) Order Form'!V719</f>
        <v>7048652897428</v>
      </c>
      <c r="B710" s="167">
        <f>SUBTOTAL(9,'2) Order Form'!I719)</f>
        <v>0</v>
      </c>
      <c r="C710" s="168">
        <f>SUBTOTAL(9,'2) Order Form'!O719)*100</f>
        <v>0</v>
      </c>
    </row>
    <row r="711" spans="1:3">
      <c r="A711" s="167">
        <f>'2) Order Form'!V720</f>
        <v>7048652897411</v>
      </c>
      <c r="B711" s="167">
        <f>SUBTOTAL(9,'2) Order Form'!I720)</f>
        <v>0</v>
      </c>
      <c r="C711" s="168">
        <f>SUBTOTAL(9,'2) Order Form'!O720)*100</f>
        <v>0</v>
      </c>
    </row>
    <row r="712" spans="1:3">
      <c r="A712" s="167">
        <f>'2) Order Form'!V721</f>
        <v>7048652897404</v>
      </c>
      <c r="B712" s="167">
        <f>SUBTOTAL(9,'2) Order Form'!I721)</f>
        <v>0</v>
      </c>
      <c r="C712" s="168">
        <f>SUBTOTAL(9,'2) Order Form'!O721)*100</f>
        <v>0</v>
      </c>
    </row>
    <row r="713" spans="1:3">
      <c r="A713" s="167">
        <f>'2) Order Form'!V722</f>
        <v>7048652897435</v>
      </c>
      <c r="B713" s="167">
        <f>SUBTOTAL(9,'2) Order Form'!I722)</f>
        <v>0</v>
      </c>
      <c r="C713" s="168">
        <f>SUBTOTAL(9,'2) Order Form'!O722)*100</f>
        <v>0</v>
      </c>
    </row>
    <row r="714" spans="1:3">
      <c r="A714" s="167">
        <f>'2) Order Form'!V723</f>
        <v>7048652799432</v>
      </c>
      <c r="B714" s="167">
        <f>SUBTOTAL(9,'2) Order Form'!I723)</f>
        <v>0</v>
      </c>
      <c r="C714" s="168">
        <f>SUBTOTAL(9,'2) Order Form'!O723)*100</f>
        <v>0</v>
      </c>
    </row>
    <row r="715" spans="1:3">
      <c r="A715" s="167">
        <f>'2) Order Form'!V724</f>
        <v>7048652799425</v>
      </c>
      <c r="B715" s="167">
        <f>SUBTOTAL(9,'2) Order Form'!I724)</f>
        <v>0</v>
      </c>
      <c r="C715" s="168">
        <f>SUBTOTAL(9,'2) Order Form'!O724)*100</f>
        <v>0</v>
      </c>
    </row>
    <row r="716" spans="1:3">
      <c r="A716" s="167">
        <f>'2) Order Form'!V725</f>
        <v>7048652799418</v>
      </c>
      <c r="B716" s="167">
        <f>SUBTOTAL(9,'2) Order Form'!I725)</f>
        <v>0</v>
      </c>
      <c r="C716" s="168">
        <f>SUBTOTAL(9,'2) Order Form'!O725)*100</f>
        <v>0</v>
      </c>
    </row>
    <row r="717" spans="1:3">
      <c r="A717" s="167">
        <f>'2) Order Form'!V726</f>
        <v>7048652799401</v>
      </c>
      <c r="B717" s="167">
        <f>SUBTOTAL(9,'2) Order Form'!I726)</f>
        <v>0</v>
      </c>
      <c r="C717" s="168">
        <f>SUBTOTAL(9,'2) Order Form'!O726)*100</f>
        <v>0</v>
      </c>
    </row>
    <row r="718" spans="1:3">
      <c r="A718" s="167">
        <f>'2) Order Form'!V727</f>
        <v>7048652799470</v>
      </c>
      <c r="B718" s="167">
        <f>SUBTOTAL(9,'2) Order Form'!I727)</f>
        <v>0</v>
      </c>
      <c r="C718" s="168">
        <f>SUBTOTAL(9,'2) Order Form'!O727)*100</f>
        <v>0</v>
      </c>
    </row>
    <row r="719" spans="1:3">
      <c r="A719" s="167">
        <f>'2) Order Form'!V728</f>
        <v>7048652799463</v>
      </c>
      <c r="B719" s="167">
        <f>SUBTOTAL(9,'2) Order Form'!I728)</f>
        <v>0</v>
      </c>
      <c r="C719" s="168">
        <f>SUBTOTAL(9,'2) Order Form'!O728)*100</f>
        <v>0</v>
      </c>
    </row>
    <row r="720" spans="1:3">
      <c r="A720" s="167">
        <f>'2) Order Form'!V729</f>
        <v>7048652799456</v>
      </c>
      <c r="B720" s="167">
        <f>SUBTOTAL(9,'2) Order Form'!I729)</f>
        <v>0</v>
      </c>
      <c r="C720" s="168">
        <f>SUBTOTAL(9,'2) Order Form'!O729)*100</f>
        <v>0</v>
      </c>
    </row>
    <row r="721" spans="1:3">
      <c r="A721" s="167">
        <f>'2) Order Form'!V730</f>
        <v>7048652799449</v>
      </c>
      <c r="B721" s="167">
        <f>SUBTOTAL(9,'2) Order Form'!I730)</f>
        <v>0</v>
      </c>
      <c r="C721" s="168">
        <f>SUBTOTAL(9,'2) Order Form'!O730)*100</f>
        <v>0</v>
      </c>
    </row>
    <row r="722" spans="1:3">
      <c r="A722" s="167">
        <f>'2) Order Form'!V731</f>
        <v>7048652898302</v>
      </c>
      <c r="B722" s="167">
        <f>SUBTOTAL(9,'2) Order Form'!I731)</f>
        <v>0</v>
      </c>
      <c r="C722" s="168">
        <f>SUBTOTAL(9,'2) Order Form'!O731)*100</f>
        <v>0</v>
      </c>
    </row>
    <row r="723" spans="1:3">
      <c r="A723" s="167">
        <f>'2) Order Form'!V732</f>
        <v>7048652898296</v>
      </c>
      <c r="B723" s="167">
        <f>SUBTOTAL(9,'2) Order Form'!I732)</f>
        <v>0</v>
      </c>
      <c r="C723" s="168">
        <f>SUBTOTAL(9,'2) Order Form'!O732)*100</f>
        <v>0</v>
      </c>
    </row>
    <row r="724" spans="1:3">
      <c r="A724" s="167">
        <f>'2) Order Form'!V733</f>
        <v>7048652898289</v>
      </c>
      <c r="B724" s="167">
        <f>SUBTOTAL(9,'2) Order Form'!I733)</f>
        <v>0</v>
      </c>
      <c r="C724" s="168">
        <f>SUBTOTAL(9,'2) Order Form'!O733)*100</f>
        <v>0</v>
      </c>
    </row>
    <row r="725" spans="1:3">
      <c r="A725" s="167">
        <f>'2) Order Form'!V734</f>
        <v>7048652898272</v>
      </c>
      <c r="B725" s="167">
        <f>SUBTOTAL(9,'2) Order Form'!I734)</f>
        <v>0</v>
      </c>
      <c r="C725" s="168">
        <f>SUBTOTAL(9,'2) Order Form'!O734)*100</f>
        <v>0</v>
      </c>
    </row>
    <row r="726" spans="1:3">
      <c r="A726" s="167">
        <f>'2) Order Form'!V735</f>
        <v>7048652898180</v>
      </c>
      <c r="B726" s="167">
        <f>SUBTOTAL(9,'2) Order Form'!I735)</f>
        <v>0</v>
      </c>
      <c r="C726" s="168">
        <f>SUBTOTAL(9,'2) Order Form'!O735)*100</f>
        <v>0</v>
      </c>
    </row>
    <row r="727" spans="1:3">
      <c r="A727" s="167">
        <f>'2) Order Form'!V736</f>
        <v>7048652898173</v>
      </c>
      <c r="B727" s="167">
        <f>SUBTOTAL(9,'2) Order Form'!I736)</f>
        <v>0</v>
      </c>
      <c r="C727" s="168">
        <f>SUBTOTAL(9,'2) Order Form'!O736)*100</f>
        <v>0</v>
      </c>
    </row>
    <row r="728" spans="1:3">
      <c r="A728" s="167">
        <f>'2) Order Form'!V737</f>
        <v>7048652898166</v>
      </c>
      <c r="B728" s="167">
        <f>SUBTOTAL(9,'2) Order Form'!I737)</f>
        <v>0</v>
      </c>
      <c r="C728" s="168">
        <f>SUBTOTAL(9,'2) Order Form'!O737)*100</f>
        <v>0</v>
      </c>
    </row>
    <row r="729" spans="1:3">
      <c r="A729" s="167">
        <f>'2) Order Form'!V738</f>
        <v>7048652898159</v>
      </c>
      <c r="B729" s="167">
        <f>SUBTOTAL(9,'2) Order Form'!I738)</f>
        <v>0</v>
      </c>
      <c r="C729" s="168">
        <f>SUBTOTAL(9,'2) Order Form'!O738)*100</f>
        <v>0</v>
      </c>
    </row>
    <row r="730" spans="1:3">
      <c r="A730" s="167">
        <f>'2) Order Form'!V739</f>
        <v>7048652897992</v>
      </c>
      <c r="B730" s="167">
        <f>SUBTOTAL(9,'2) Order Form'!I739)</f>
        <v>0</v>
      </c>
      <c r="C730" s="168">
        <f>SUBTOTAL(9,'2) Order Form'!O739)*100</f>
        <v>0</v>
      </c>
    </row>
    <row r="731" spans="1:3">
      <c r="A731" s="167">
        <f>'2) Order Form'!V740</f>
        <v>7048652897985</v>
      </c>
      <c r="B731" s="167">
        <f>SUBTOTAL(9,'2) Order Form'!I740)</f>
        <v>0</v>
      </c>
      <c r="C731" s="168">
        <f>SUBTOTAL(9,'2) Order Form'!O740)*100</f>
        <v>0</v>
      </c>
    </row>
    <row r="732" spans="1:3">
      <c r="A732" s="167">
        <f>'2) Order Form'!V741</f>
        <v>7048652897978</v>
      </c>
      <c r="B732" s="167">
        <f>SUBTOTAL(9,'2) Order Form'!I741)</f>
        <v>0</v>
      </c>
      <c r="C732" s="168">
        <f>SUBTOTAL(9,'2) Order Form'!O741)*100</f>
        <v>0</v>
      </c>
    </row>
    <row r="733" spans="1:3">
      <c r="A733" s="167">
        <f>'2) Order Form'!V742</f>
        <v>7048652897961</v>
      </c>
      <c r="B733" s="167">
        <f>SUBTOTAL(9,'2) Order Form'!I742)</f>
        <v>0</v>
      </c>
      <c r="C733" s="168">
        <f>SUBTOTAL(9,'2) Order Form'!O742)*100</f>
        <v>0</v>
      </c>
    </row>
    <row r="734" spans="1:3">
      <c r="A734" s="167">
        <f>'2) Order Form'!V743</f>
        <v>7048652898098</v>
      </c>
      <c r="B734" s="167">
        <f>SUBTOTAL(9,'2) Order Form'!I743)</f>
        <v>0</v>
      </c>
      <c r="C734" s="168">
        <f>SUBTOTAL(9,'2) Order Form'!O743)*100</f>
        <v>0</v>
      </c>
    </row>
    <row r="735" spans="1:3">
      <c r="A735" s="167">
        <f>'2) Order Form'!V744</f>
        <v>7048652898081</v>
      </c>
      <c r="B735" s="167">
        <f>SUBTOTAL(9,'2) Order Form'!I744)</f>
        <v>0</v>
      </c>
      <c r="C735" s="168">
        <f>SUBTOTAL(9,'2) Order Form'!O744)*100</f>
        <v>0</v>
      </c>
    </row>
    <row r="736" spans="1:3">
      <c r="A736" s="167">
        <f>'2) Order Form'!V745</f>
        <v>7048652898074</v>
      </c>
      <c r="B736" s="167">
        <f>SUBTOTAL(9,'2) Order Form'!I745)</f>
        <v>0</v>
      </c>
      <c r="C736" s="168">
        <f>SUBTOTAL(9,'2) Order Form'!O745)*100</f>
        <v>0</v>
      </c>
    </row>
    <row r="737" spans="1:3">
      <c r="A737" s="167">
        <f>'2) Order Form'!V746</f>
        <v>7048652898067</v>
      </c>
      <c r="B737" s="167">
        <f>SUBTOTAL(9,'2) Order Form'!I746)</f>
        <v>0</v>
      </c>
      <c r="C737" s="168">
        <f>SUBTOTAL(9,'2) Order Form'!O746)*100</f>
        <v>0</v>
      </c>
    </row>
    <row r="738" spans="1:3">
      <c r="A738" s="167">
        <f>'2) Order Form'!V747</f>
        <v>7048652962850</v>
      </c>
      <c r="B738" s="167">
        <f>SUBTOTAL(9,'2) Order Form'!I747)</f>
        <v>0</v>
      </c>
      <c r="C738" s="168">
        <f>SUBTOTAL(9,'2) Order Form'!O747)*100</f>
        <v>0</v>
      </c>
    </row>
    <row r="739" spans="1:3">
      <c r="A739" s="167">
        <f>'2) Order Form'!V748</f>
        <v>7048652962867</v>
      </c>
      <c r="B739" s="167">
        <f>SUBTOTAL(9,'2) Order Form'!I748)</f>
        <v>0</v>
      </c>
      <c r="C739" s="168">
        <f>SUBTOTAL(9,'2) Order Form'!O748)*100</f>
        <v>0</v>
      </c>
    </row>
    <row r="740" spans="1:3">
      <c r="A740" s="167">
        <f>'2) Order Form'!V749</f>
        <v>7048652962874</v>
      </c>
      <c r="B740" s="167">
        <f>SUBTOTAL(9,'2) Order Form'!I749)</f>
        <v>0</v>
      </c>
      <c r="C740" s="168">
        <f>SUBTOTAL(9,'2) Order Form'!O749)*100</f>
        <v>0</v>
      </c>
    </row>
    <row r="741" spans="1:3">
      <c r="A741" s="167">
        <f>'2) Order Form'!V750</f>
        <v>7048652804693</v>
      </c>
      <c r="B741" s="167">
        <f>SUBTOTAL(9,'2) Order Form'!I750)</f>
        <v>0</v>
      </c>
      <c r="C741" s="168">
        <f>SUBTOTAL(9,'2) Order Form'!O750)*100</f>
        <v>0</v>
      </c>
    </row>
    <row r="742" spans="1:3">
      <c r="A742" s="167">
        <f>'2) Order Form'!V751</f>
        <v>7048652804709</v>
      </c>
      <c r="B742" s="167">
        <f>SUBTOTAL(9,'2) Order Form'!I751)</f>
        <v>0</v>
      </c>
      <c r="C742" s="168">
        <f>SUBTOTAL(9,'2) Order Form'!O751)*100</f>
        <v>0</v>
      </c>
    </row>
    <row r="743" spans="1:3">
      <c r="A743" s="167">
        <f>'2) Order Form'!V752</f>
        <v>7048652804716</v>
      </c>
      <c r="B743" s="167">
        <f>SUBTOTAL(9,'2) Order Form'!I752)</f>
        <v>0</v>
      </c>
      <c r="C743" s="168">
        <f>SUBTOTAL(9,'2) Order Form'!O752)*100</f>
        <v>0</v>
      </c>
    </row>
    <row r="744" spans="1:3">
      <c r="A744" s="167">
        <f>'2) Order Form'!V753</f>
        <v>7048652962577</v>
      </c>
      <c r="B744" s="167">
        <f>SUBTOTAL(9,'2) Order Form'!I753)</f>
        <v>0</v>
      </c>
      <c r="C744" s="168">
        <f>SUBTOTAL(9,'2) Order Form'!O753)*100</f>
        <v>0</v>
      </c>
    </row>
    <row r="745" spans="1:3">
      <c r="A745" s="167">
        <f>'2) Order Form'!V754</f>
        <v>7048652962584</v>
      </c>
      <c r="B745" s="167">
        <f>SUBTOTAL(9,'2) Order Form'!I754)</f>
        <v>0</v>
      </c>
      <c r="C745" s="168">
        <f>SUBTOTAL(9,'2) Order Form'!O754)*100</f>
        <v>0</v>
      </c>
    </row>
    <row r="746" spans="1:3">
      <c r="A746" s="167">
        <f>'2) Order Form'!V755</f>
        <v>7048652962591</v>
      </c>
      <c r="B746" s="167">
        <f>SUBTOTAL(9,'2) Order Form'!I755)</f>
        <v>0</v>
      </c>
      <c r="C746" s="168">
        <f>SUBTOTAL(9,'2) Order Form'!O755)*100</f>
        <v>0</v>
      </c>
    </row>
    <row r="747" spans="1:3">
      <c r="A747" s="167">
        <f>'2) Order Form'!V756</f>
        <v>7048652963024</v>
      </c>
      <c r="B747" s="167">
        <f>SUBTOTAL(9,'2) Order Form'!I756)</f>
        <v>0</v>
      </c>
      <c r="C747" s="168">
        <f>SUBTOTAL(9,'2) Order Form'!O756)*100</f>
        <v>0</v>
      </c>
    </row>
    <row r="748" spans="1:3">
      <c r="A748" s="167">
        <f>'2) Order Form'!V757</f>
        <v>7048652962607</v>
      </c>
      <c r="B748" s="167">
        <f>SUBTOTAL(9,'2) Order Form'!I757)</f>
        <v>0</v>
      </c>
      <c r="C748" s="168">
        <f>SUBTOTAL(9,'2) Order Form'!O757)*100</f>
        <v>0</v>
      </c>
    </row>
    <row r="749" spans="1:3">
      <c r="A749" s="167">
        <f>'2) Order Form'!V758</f>
        <v>7048652962614</v>
      </c>
      <c r="B749" s="167">
        <f>SUBTOTAL(9,'2) Order Form'!I758)</f>
        <v>0</v>
      </c>
      <c r="C749" s="168">
        <f>SUBTOTAL(9,'2) Order Form'!O758)*100</f>
        <v>0</v>
      </c>
    </row>
    <row r="750" spans="1:3">
      <c r="A750" s="167">
        <f>'2) Order Form'!V759</f>
        <v>7048652962621</v>
      </c>
      <c r="B750" s="167">
        <f>SUBTOTAL(9,'2) Order Form'!I759)</f>
        <v>0</v>
      </c>
      <c r="C750" s="168">
        <f>SUBTOTAL(9,'2) Order Form'!O759)*100</f>
        <v>0</v>
      </c>
    </row>
    <row r="751" spans="1:3">
      <c r="A751" s="167">
        <f>'2) Order Form'!V760</f>
        <v>7048652726650</v>
      </c>
      <c r="B751" s="167">
        <f>SUBTOTAL(9,'2) Order Form'!I760)</f>
        <v>0</v>
      </c>
      <c r="C751" s="168">
        <f>SUBTOTAL(9,'2) Order Form'!O760)*100</f>
        <v>0</v>
      </c>
    </row>
    <row r="752" spans="1:3">
      <c r="A752" s="167">
        <f>'2) Order Form'!V761</f>
        <v>7048652962843</v>
      </c>
      <c r="B752" s="167">
        <f>SUBTOTAL(9,'2) Order Form'!I761)</f>
        <v>0</v>
      </c>
      <c r="C752" s="168">
        <f>SUBTOTAL(9,'2) Order Form'!O761)*100</f>
        <v>0</v>
      </c>
    </row>
    <row r="753" spans="1:3">
      <c r="A753" s="167">
        <f>'2) Order Form'!V762</f>
        <v>7048652962904</v>
      </c>
      <c r="B753" s="167">
        <f>SUBTOTAL(9,'2) Order Form'!I762)</f>
        <v>0</v>
      </c>
      <c r="C753" s="168">
        <f>SUBTOTAL(9,'2) Order Form'!O762)*100</f>
        <v>0</v>
      </c>
    </row>
    <row r="754" spans="1:3">
      <c r="A754" s="167">
        <f>'2) Order Form'!V763</f>
        <v>7048652803078</v>
      </c>
      <c r="B754" s="167">
        <f>SUBTOTAL(9,'2) Order Form'!I763)</f>
        <v>0</v>
      </c>
      <c r="C754" s="168">
        <f>SUBTOTAL(9,'2) Order Form'!O763)*100</f>
        <v>0</v>
      </c>
    </row>
    <row r="755" spans="1:3">
      <c r="A755" s="167">
        <f>'2) Order Form'!V764</f>
        <v>7048652965110</v>
      </c>
      <c r="B755" s="167">
        <f>SUBTOTAL(9,'2) Order Form'!I764)</f>
        <v>0</v>
      </c>
      <c r="C755" s="168">
        <f>SUBTOTAL(9,'2) Order Form'!O764)*100</f>
        <v>0</v>
      </c>
    </row>
    <row r="756" spans="1:3">
      <c r="A756" s="167">
        <f>'2) Order Form'!V765</f>
        <v>7048652803092</v>
      </c>
      <c r="B756" s="167">
        <f>SUBTOTAL(9,'2) Order Form'!I765)</f>
        <v>0</v>
      </c>
      <c r="C756" s="168">
        <f>SUBTOTAL(9,'2) Order Form'!O765)*100</f>
        <v>0</v>
      </c>
    </row>
    <row r="757" spans="1:3">
      <c r="A757" s="167">
        <f>'2) Order Form'!V766</f>
        <v>7048652962997</v>
      </c>
      <c r="B757" s="167">
        <f>SUBTOTAL(9,'2) Order Form'!I766)</f>
        <v>0</v>
      </c>
      <c r="C757" s="168">
        <f>SUBTOTAL(9,'2) Order Form'!O766)*100</f>
        <v>0</v>
      </c>
    </row>
    <row r="758" spans="1:3">
      <c r="A758" s="167">
        <f>'2) Order Form'!V767</f>
        <v>7048652962942</v>
      </c>
      <c r="B758" s="167">
        <f>SUBTOTAL(9,'2) Order Form'!I767)</f>
        <v>0</v>
      </c>
      <c r="C758" s="168">
        <f>SUBTOTAL(9,'2) Order Form'!O767)*100</f>
        <v>0</v>
      </c>
    </row>
    <row r="759" spans="1:3">
      <c r="A759" s="167">
        <f>'2) Order Form'!V768</f>
        <v>7048652962959</v>
      </c>
      <c r="B759" s="167">
        <f>SUBTOTAL(9,'2) Order Form'!I768)</f>
        <v>0</v>
      </c>
      <c r="C759" s="168">
        <f>SUBTOTAL(9,'2) Order Form'!O768)*100</f>
        <v>0</v>
      </c>
    </row>
    <row r="760" spans="1:3">
      <c r="A760" s="167">
        <f>'2) Order Form'!V769</f>
        <v>7048652962966</v>
      </c>
      <c r="B760" s="167">
        <f>SUBTOTAL(9,'2) Order Form'!I769)</f>
        <v>0</v>
      </c>
      <c r="C760" s="168">
        <f>SUBTOTAL(9,'2) Order Form'!O769)*100</f>
        <v>0</v>
      </c>
    </row>
    <row r="761" spans="1:3">
      <c r="A761" s="167">
        <f>'2) Order Form'!V770</f>
        <v>7048652340191</v>
      </c>
      <c r="B761" s="167">
        <f>SUBTOTAL(9,'2) Order Form'!I770)</f>
        <v>0</v>
      </c>
      <c r="C761" s="168">
        <f>SUBTOTAL(9,'2) Order Form'!O770)*100</f>
        <v>0</v>
      </c>
    </row>
    <row r="762" spans="1:3">
      <c r="A762" s="167">
        <f>'2) Order Form'!V771</f>
        <v>7048652962836</v>
      </c>
      <c r="B762" s="167">
        <f>SUBTOTAL(9,'2) Order Form'!I771)</f>
        <v>0</v>
      </c>
      <c r="C762" s="168">
        <f>SUBTOTAL(9,'2) Order Form'!O771)*100</f>
        <v>0</v>
      </c>
    </row>
    <row r="763" spans="1:3">
      <c r="A763" s="167">
        <f>'2) Order Form'!V772</f>
        <v>7048652962911</v>
      </c>
      <c r="B763" s="167">
        <f>SUBTOTAL(9,'2) Order Form'!I772)</f>
        <v>0</v>
      </c>
      <c r="C763" s="168">
        <f>SUBTOTAL(9,'2) Order Form'!O772)*100</f>
        <v>0</v>
      </c>
    </row>
    <row r="764" spans="1:3">
      <c r="A764" s="167">
        <f>'2) Order Form'!V773</f>
        <v>7048652962928</v>
      </c>
      <c r="B764" s="167">
        <f>SUBTOTAL(9,'2) Order Form'!I773)</f>
        <v>0</v>
      </c>
      <c r="C764" s="168">
        <f>SUBTOTAL(9,'2) Order Form'!O773)*100</f>
        <v>0</v>
      </c>
    </row>
    <row r="765" spans="1:3">
      <c r="A765" s="167">
        <f>'2) Order Form'!V774</f>
        <v>7048652962935</v>
      </c>
      <c r="B765" s="167">
        <f>SUBTOTAL(9,'2) Order Form'!I774)</f>
        <v>0</v>
      </c>
      <c r="C765" s="168">
        <f>SUBTOTAL(9,'2) Order Form'!O774)*100</f>
        <v>0</v>
      </c>
    </row>
    <row r="766" spans="1:3">
      <c r="A766" s="167">
        <f>'2) Order Form'!V775</f>
        <v>7048652902764</v>
      </c>
      <c r="B766" s="167">
        <f>SUBTOTAL(9,'2) Order Form'!I775)</f>
        <v>0</v>
      </c>
      <c r="C766" s="168">
        <f>SUBTOTAL(9,'2) Order Form'!O775)*100</f>
        <v>0</v>
      </c>
    </row>
    <row r="767" spans="1:3">
      <c r="A767" s="167">
        <f>'2) Order Form'!V776</f>
        <v>7048652965127</v>
      </c>
      <c r="B767" s="167">
        <f>SUBTOTAL(9,'2) Order Form'!I776)</f>
        <v>0</v>
      </c>
      <c r="C767" s="168">
        <f>SUBTOTAL(9,'2) Order Form'!O776)*100</f>
        <v>0</v>
      </c>
    </row>
    <row r="768" spans="1:3">
      <c r="A768" s="167">
        <f>'2) Order Form'!V777</f>
        <v>7048652813817</v>
      </c>
      <c r="B768" s="167">
        <f>SUBTOTAL(9,'2) Order Form'!I777)</f>
        <v>0</v>
      </c>
      <c r="C768" s="168">
        <f>SUBTOTAL(9,'2) Order Form'!O777)*100</f>
        <v>0</v>
      </c>
    </row>
    <row r="769" spans="1:3">
      <c r="A769" s="167">
        <f>'2) Order Form'!V778</f>
        <v>7048652965134</v>
      </c>
      <c r="B769" s="167">
        <f>SUBTOTAL(9,'2) Order Form'!I778)</f>
        <v>0</v>
      </c>
      <c r="C769" s="168">
        <f>SUBTOTAL(9,'2) Order Form'!O778)*100</f>
        <v>0</v>
      </c>
    </row>
    <row r="770" spans="1:3">
      <c r="A770" s="167">
        <f>'2) Order Form'!V779</f>
        <v>7048652813824</v>
      </c>
      <c r="B770" s="167">
        <f>SUBTOTAL(9,'2) Order Form'!I779)</f>
        <v>0</v>
      </c>
      <c r="C770" s="168">
        <f>SUBTOTAL(9,'2) Order Form'!O779)*100</f>
        <v>0</v>
      </c>
    </row>
    <row r="771" spans="1:3">
      <c r="A771" s="167">
        <f>'2) Order Form'!V780</f>
        <v>7048652841131</v>
      </c>
      <c r="B771" s="167">
        <f>SUBTOTAL(9,'2) Order Form'!I780)</f>
        <v>0</v>
      </c>
      <c r="C771" s="168">
        <f>SUBTOTAL(9,'2) Order Form'!O780)*100</f>
        <v>0</v>
      </c>
    </row>
    <row r="772" spans="1:3">
      <c r="A772" s="167">
        <f>'2) Order Form'!V781</f>
        <v>7048652841148</v>
      </c>
      <c r="B772" s="167">
        <f>SUBTOTAL(9,'2) Order Form'!I781)</f>
        <v>0</v>
      </c>
      <c r="C772" s="168">
        <f>SUBTOTAL(9,'2) Order Form'!O781)*100</f>
        <v>0</v>
      </c>
    </row>
    <row r="773" spans="1:3">
      <c r="A773" s="167">
        <f>'2) Order Form'!V782</f>
        <v>7048652902603</v>
      </c>
      <c r="B773" s="167">
        <f>SUBTOTAL(9,'2) Order Form'!I782)</f>
        <v>0</v>
      </c>
      <c r="C773" s="168">
        <f>SUBTOTAL(9,'2) Order Form'!O782)*100</f>
        <v>0</v>
      </c>
    </row>
    <row r="774" spans="1:3">
      <c r="A774" s="167">
        <f>'2) Order Form'!V783</f>
        <v>7048652902610</v>
      </c>
      <c r="B774" s="167">
        <f>SUBTOTAL(9,'2) Order Form'!I783)</f>
        <v>0</v>
      </c>
      <c r="C774" s="168">
        <f>SUBTOTAL(9,'2) Order Form'!O783)*100</f>
        <v>0</v>
      </c>
    </row>
    <row r="775" spans="1:3">
      <c r="A775" s="167">
        <f>'2) Order Form'!V784</f>
        <v>7048652902627</v>
      </c>
      <c r="B775" s="167">
        <f>SUBTOTAL(9,'2) Order Form'!I784)</f>
        <v>0</v>
      </c>
      <c r="C775" s="168">
        <f>SUBTOTAL(9,'2) Order Form'!O784)*100</f>
        <v>0</v>
      </c>
    </row>
    <row r="776" spans="1:3">
      <c r="A776" s="167">
        <f>'2) Order Form'!V785</f>
        <v>7048652902634</v>
      </c>
      <c r="B776" s="167">
        <f>SUBTOTAL(9,'2) Order Form'!I785)</f>
        <v>0</v>
      </c>
      <c r="C776" s="168">
        <f>SUBTOTAL(9,'2) Order Form'!O785)*100</f>
        <v>0</v>
      </c>
    </row>
    <row r="777" spans="1:3">
      <c r="A777" s="167">
        <f>'2) Order Form'!V786</f>
        <v>7048652902689</v>
      </c>
      <c r="B777" s="167">
        <f>SUBTOTAL(9,'2) Order Form'!I786)</f>
        <v>0</v>
      </c>
      <c r="C777" s="168">
        <f>SUBTOTAL(9,'2) Order Form'!O786)*100</f>
        <v>0</v>
      </c>
    </row>
    <row r="778" spans="1:3">
      <c r="A778" s="167">
        <f>'2) Order Form'!V787</f>
        <v>7048652902696</v>
      </c>
      <c r="B778" s="167">
        <f>SUBTOTAL(9,'2) Order Form'!I787)</f>
        <v>0</v>
      </c>
      <c r="C778" s="168">
        <f>SUBTOTAL(9,'2) Order Form'!O787)*100</f>
        <v>0</v>
      </c>
    </row>
    <row r="779" spans="1:3">
      <c r="A779" s="167">
        <f>'2) Order Form'!V788</f>
        <v>7048652902702</v>
      </c>
      <c r="B779" s="167">
        <f>SUBTOTAL(9,'2) Order Form'!I788)</f>
        <v>0</v>
      </c>
      <c r="C779" s="168">
        <f>SUBTOTAL(9,'2) Order Form'!O788)*100</f>
        <v>0</v>
      </c>
    </row>
    <row r="780" spans="1:3">
      <c r="A780" s="167">
        <f>'2) Order Form'!V789</f>
        <v>7048652902719</v>
      </c>
      <c r="B780" s="167">
        <f>SUBTOTAL(9,'2) Order Form'!I789)</f>
        <v>0</v>
      </c>
      <c r="C780" s="168">
        <f>SUBTOTAL(9,'2) Order Form'!O789)*100</f>
        <v>0</v>
      </c>
    </row>
    <row r="781" spans="1:3">
      <c r="A781" s="167">
        <f>'2) Order Form'!V790</f>
        <v>0</v>
      </c>
      <c r="B781" s="167">
        <f>SUBTOTAL(9,'2) Order Form'!I790)</f>
        <v>0</v>
      </c>
      <c r="C781" s="168">
        <f>SUBTOTAL(9,'2) Order Form'!O790)*100</f>
        <v>0</v>
      </c>
    </row>
    <row r="782" spans="1:3">
      <c r="A782" s="167">
        <f>'2) Order Form'!V791</f>
        <v>0</v>
      </c>
      <c r="B782" s="167">
        <f>SUBTOTAL(9,'2) Order Form'!I791)</f>
        <v>0</v>
      </c>
      <c r="C782" s="168">
        <f>SUBTOTAL(9,'2) Order Form'!O791)*100</f>
        <v>0</v>
      </c>
    </row>
    <row r="783" spans="1:3">
      <c r="A783" s="167">
        <f>'2) Order Form'!V792</f>
        <v>0</v>
      </c>
      <c r="B783" s="167">
        <f>SUBTOTAL(9,'2) Order Form'!I792)</f>
        <v>0</v>
      </c>
      <c r="C783" s="168">
        <f>SUBTOTAL(9,'2) Order Form'!O792)*100</f>
        <v>0</v>
      </c>
    </row>
    <row r="784" spans="1:3">
      <c r="A784" s="167">
        <f>'2) Order Form'!V793</f>
        <v>0</v>
      </c>
      <c r="B784" s="167">
        <f>SUBTOTAL(9,'2) Order Form'!I793)</f>
        <v>0</v>
      </c>
      <c r="C784" s="168">
        <f>SUBTOTAL(9,'2) Order Form'!O793)*100</f>
        <v>0</v>
      </c>
    </row>
    <row r="785" spans="1:3">
      <c r="A785" s="167">
        <f>'2) Order Form'!V794</f>
        <v>0</v>
      </c>
      <c r="B785" s="167">
        <f>SUBTOTAL(9,'2) Order Form'!I794)</f>
        <v>0</v>
      </c>
      <c r="C785" s="168">
        <f>SUBTOTAL(9,'2) Order Form'!O794)*100</f>
        <v>0</v>
      </c>
    </row>
    <row r="786" spans="1:3">
      <c r="A786" s="167">
        <f>'2) Order Form'!V795</f>
        <v>0</v>
      </c>
      <c r="B786" s="167">
        <f>SUBTOTAL(9,'2) Order Form'!I795)</f>
        <v>0</v>
      </c>
      <c r="C786" s="168">
        <f>SUBTOTAL(9,'2) Order Form'!O795)*100</f>
        <v>0</v>
      </c>
    </row>
    <row r="787" spans="1:3">
      <c r="A787" s="167">
        <f>'2) Order Form'!V796</f>
        <v>0</v>
      </c>
      <c r="B787" s="167">
        <f>SUBTOTAL(9,'2) Order Form'!I796)</f>
        <v>0</v>
      </c>
      <c r="C787" s="168">
        <f>SUBTOTAL(9,'2) Order Form'!O796)*100</f>
        <v>0</v>
      </c>
    </row>
    <row r="788" spans="1:3">
      <c r="A788" s="167">
        <f>'2) Order Form'!V797</f>
        <v>0</v>
      </c>
      <c r="B788" s="167">
        <f>SUBTOTAL(9,'2) Order Form'!I797)</f>
        <v>0</v>
      </c>
      <c r="C788" s="168">
        <f>SUBTOTAL(9,'2) Order Form'!O797)*100</f>
        <v>0</v>
      </c>
    </row>
    <row r="789" spans="1:3">
      <c r="A789" s="167">
        <f>'2) Order Form'!V798</f>
        <v>0</v>
      </c>
      <c r="B789" s="167">
        <f>SUBTOTAL(9,'2) Order Form'!I798)</f>
        <v>0</v>
      </c>
      <c r="C789" s="168">
        <f>SUBTOTAL(9,'2) Order Form'!O798)*100</f>
        <v>0</v>
      </c>
    </row>
    <row r="790" spans="1:3">
      <c r="A790" s="167">
        <f>'2) Order Form'!V799</f>
        <v>0</v>
      </c>
      <c r="B790" s="167">
        <f>SUBTOTAL(9,'2) Order Form'!I799)</f>
        <v>0</v>
      </c>
      <c r="C790" s="168">
        <f>SUBTOTAL(9,'2) Order Form'!O799)*100</f>
        <v>0</v>
      </c>
    </row>
    <row r="791" spans="1:3">
      <c r="A791" s="167">
        <f>'2) Order Form'!V800</f>
        <v>0</v>
      </c>
      <c r="B791" s="167">
        <f>SUBTOTAL(9,'2) Order Form'!I800)</f>
        <v>0</v>
      </c>
      <c r="C791" s="168">
        <f>SUBTOTAL(9,'2) Order Form'!O800)*100</f>
        <v>0</v>
      </c>
    </row>
    <row r="792" spans="1:3">
      <c r="A792" s="167">
        <f>'2) Order Form'!V801</f>
        <v>0</v>
      </c>
      <c r="B792" s="167">
        <f>SUBTOTAL(9,'2) Order Form'!I801)</f>
        <v>0</v>
      </c>
      <c r="C792" s="168">
        <f>SUBTOTAL(9,'2) Order Form'!O801)*100</f>
        <v>0</v>
      </c>
    </row>
    <row r="793" spans="1:3">
      <c r="A793" s="167"/>
      <c r="B793" s="167"/>
      <c r="C793" s="168"/>
    </row>
    <row r="794" spans="1:3">
      <c r="A794" s="167"/>
      <c r="B794" s="167"/>
      <c r="C794" s="168"/>
    </row>
    <row r="795" spans="1:3">
      <c r="A795" s="167"/>
      <c r="B795" s="167"/>
      <c r="C795" s="168"/>
    </row>
    <row r="796" spans="1:3">
      <c r="A796" s="167"/>
      <c r="B796" s="167"/>
      <c r="C796" s="168"/>
    </row>
    <row r="797" spans="1:3">
      <c r="A797" s="167"/>
      <c r="B797" s="167"/>
      <c r="C797" s="168"/>
    </row>
    <row r="798" spans="1:3">
      <c r="A798" s="167"/>
      <c r="B798" s="167"/>
      <c r="C798" s="168"/>
    </row>
    <row r="799" spans="1:3">
      <c r="A799" s="167"/>
      <c r="B799" s="167"/>
      <c r="C799" s="168"/>
    </row>
    <row r="800" spans="1:3">
      <c r="A800" s="167"/>
      <c r="B800" s="167"/>
      <c r="C800" s="168"/>
    </row>
    <row r="801" spans="1:3">
      <c r="A801" s="167"/>
      <c r="B801" s="167"/>
      <c r="C801" s="168"/>
    </row>
    <row r="802" spans="1:3">
      <c r="A802" s="167"/>
      <c r="B802" s="167"/>
      <c r="C802" s="168"/>
    </row>
    <row r="803" spans="1:3">
      <c r="A803" s="167"/>
      <c r="B803" s="167"/>
      <c r="C803" s="168"/>
    </row>
    <row r="804" spans="1:3">
      <c r="A804" s="167"/>
      <c r="B804" s="167"/>
      <c r="C804" s="168"/>
    </row>
    <row r="805" spans="1:3">
      <c r="A805" s="167"/>
      <c r="B805" s="167"/>
      <c r="C805" s="168"/>
    </row>
    <row r="806" spans="1:3">
      <c r="A806" s="167"/>
      <c r="B806" s="167"/>
      <c r="C806" s="168"/>
    </row>
    <row r="807" spans="1:3">
      <c r="A807" s="167"/>
      <c r="B807" s="167"/>
      <c r="C807" s="168"/>
    </row>
    <row r="808" spans="1:3">
      <c r="A808" s="167"/>
      <c r="B808" s="167"/>
      <c r="C808" s="168"/>
    </row>
    <row r="809" spans="1:3">
      <c r="A809" s="167"/>
      <c r="B809" s="167"/>
      <c r="C809" s="168"/>
    </row>
    <row r="810" spans="1:3">
      <c r="A810" s="167"/>
      <c r="B810" s="167"/>
      <c r="C810" s="168"/>
    </row>
    <row r="811" spans="1:3">
      <c r="A811" s="167"/>
      <c r="B811" s="167"/>
      <c r="C811" s="168"/>
    </row>
    <row r="812" spans="1:3">
      <c r="A812" s="167"/>
      <c r="B812" s="167"/>
      <c r="C812" s="168"/>
    </row>
    <row r="813" spans="1:3">
      <c r="A813" s="167"/>
      <c r="B813" s="167"/>
      <c r="C813" s="168"/>
    </row>
    <row r="814" spans="1:3">
      <c r="A814" s="167"/>
      <c r="B814" s="167"/>
      <c r="C814" s="168"/>
    </row>
    <row r="815" spans="1:3">
      <c r="A815" s="167"/>
      <c r="B815" s="167"/>
      <c r="C815" s="168"/>
    </row>
    <row r="816" spans="1:3">
      <c r="A816" s="167"/>
      <c r="B816" s="167"/>
      <c r="C816" s="168"/>
    </row>
    <row r="817" spans="1:3">
      <c r="A817" s="167"/>
      <c r="B817" s="167"/>
      <c r="C817" s="168"/>
    </row>
    <row r="818" spans="1:3">
      <c r="A818" s="167"/>
      <c r="B818" s="167"/>
      <c r="C818" s="168"/>
    </row>
    <row r="819" spans="1:3">
      <c r="A819" s="167"/>
      <c r="B819" s="167"/>
      <c r="C819" s="168"/>
    </row>
    <row r="820" spans="1:3">
      <c r="A820" s="167"/>
      <c r="B820" s="167"/>
      <c r="C820" s="168"/>
    </row>
    <row r="821" spans="1:3">
      <c r="A821" s="167"/>
      <c r="B821" s="167"/>
      <c r="C821" s="168"/>
    </row>
    <row r="822" spans="1:3">
      <c r="A822" s="167"/>
      <c r="B822" s="167"/>
      <c r="C822" s="168"/>
    </row>
    <row r="823" spans="1:3">
      <c r="A823" s="167"/>
      <c r="B823" s="167"/>
      <c r="C823" s="168"/>
    </row>
    <row r="824" spans="1:3">
      <c r="A824" s="167"/>
      <c r="B824" s="167"/>
      <c r="C824" s="168"/>
    </row>
    <row r="825" spans="1:3">
      <c r="A825" s="167"/>
      <c r="B825" s="167"/>
      <c r="C825" s="168"/>
    </row>
    <row r="826" spans="1:3">
      <c r="A826" s="167"/>
      <c r="B826" s="167"/>
      <c r="C826" s="168"/>
    </row>
    <row r="827" spans="1:3">
      <c r="A827" s="167"/>
      <c r="B827" s="167"/>
      <c r="C827" s="168"/>
    </row>
    <row r="828" spans="1:3">
      <c r="A828" s="167"/>
      <c r="B828" s="167"/>
      <c r="C828" s="168"/>
    </row>
    <row r="829" spans="1:3">
      <c r="A829" s="167"/>
      <c r="B829" s="167"/>
      <c r="C829" s="168"/>
    </row>
    <row r="830" spans="1:3">
      <c r="A830" s="167"/>
      <c r="B830" s="167"/>
      <c r="C830" s="168"/>
    </row>
    <row r="831" spans="1:3">
      <c r="A831" s="167"/>
      <c r="B831" s="167"/>
      <c r="C831" s="168"/>
    </row>
    <row r="832" spans="1:3">
      <c r="A832" s="167"/>
      <c r="B832" s="167"/>
      <c r="C832" s="168"/>
    </row>
    <row r="833" spans="1:3">
      <c r="A833" s="167"/>
      <c r="B833" s="167"/>
      <c r="C833" s="168"/>
    </row>
    <row r="834" spans="1:3">
      <c r="A834" s="167"/>
      <c r="B834" s="167"/>
      <c r="C834" s="168"/>
    </row>
    <row r="835" spans="1:3">
      <c r="A835" s="167"/>
      <c r="B835" s="167"/>
      <c r="C835" s="168"/>
    </row>
    <row r="836" spans="1:3">
      <c r="A836" s="167"/>
      <c r="B836" s="167"/>
      <c r="C836" s="168"/>
    </row>
    <row r="837" spans="1:3">
      <c r="A837" s="167"/>
      <c r="B837" s="167"/>
      <c r="C837" s="168"/>
    </row>
    <row r="838" spans="1:3">
      <c r="A838" s="167"/>
      <c r="B838" s="167"/>
      <c r="C838" s="168"/>
    </row>
    <row r="839" spans="1:3">
      <c r="A839" s="167"/>
      <c r="B839" s="167"/>
      <c r="C839" s="168"/>
    </row>
    <row r="840" spans="1:3">
      <c r="A840" s="167"/>
      <c r="B840" s="167"/>
      <c r="C840" s="168"/>
    </row>
    <row r="841" spans="1:3">
      <c r="A841" s="167"/>
      <c r="B841" s="167"/>
      <c r="C841" s="168"/>
    </row>
    <row r="842" spans="1:3">
      <c r="A842" s="167"/>
      <c r="B842" s="167"/>
      <c r="C842" s="168"/>
    </row>
    <row r="843" spans="1:3">
      <c r="A843" s="167"/>
      <c r="B843" s="167"/>
      <c r="C843" s="168"/>
    </row>
    <row r="844" spans="1:3">
      <c r="A844" s="167"/>
      <c r="B844" s="167"/>
      <c r="C844" s="168"/>
    </row>
    <row r="845" spans="1:3">
      <c r="A845" s="167"/>
      <c r="B845" s="167"/>
      <c r="C845" s="168"/>
    </row>
    <row r="846" spans="1:3">
      <c r="A846" s="167"/>
      <c r="B846" s="167"/>
      <c r="C846" s="168"/>
    </row>
    <row r="847" spans="1:3">
      <c r="A847" s="167"/>
      <c r="B847" s="167"/>
      <c r="C847" s="168"/>
    </row>
    <row r="848" spans="1:3">
      <c r="A848" s="167"/>
      <c r="B848" s="167"/>
      <c r="C848" s="168"/>
    </row>
    <row r="849" spans="1:3">
      <c r="A849" s="167"/>
      <c r="B849" s="167"/>
      <c r="C849" s="168"/>
    </row>
    <row r="850" spans="1:3">
      <c r="A850" s="167"/>
      <c r="B850" s="167"/>
      <c r="C850" s="168"/>
    </row>
    <row r="851" spans="1:3">
      <c r="A851" s="167"/>
      <c r="B851" s="167"/>
      <c r="C851" s="168"/>
    </row>
    <row r="852" spans="1:3">
      <c r="A852" s="167"/>
      <c r="B852" s="167"/>
      <c r="C852" s="168"/>
    </row>
    <row r="853" spans="1:3">
      <c r="A853" s="167"/>
      <c r="B853" s="167"/>
      <c r="C853" s="168"/>
    </row>
    <row r="854" spans="1:3">
      <c r="A854" s="167"/>
      <c r="B854" s="167"/>
      <c r="C854" s="168"/>
    </row>
    <row r="855" spans="1:3">
      <c r="A855" s="167"/>
      <c r="B855" s="167"/>
      <c r="C855" s="168"/>
    </row>
    <row r="856" spans="1:3">
      <c r="A856" s="167"/>
      <c r="B856" s="167"/>
      <c r="C856" s="168"/>
    </row>
    <row r="857" spans="1:3">
      <c r="A857" s="167"/>
      <c r="B857" s="167"/>
      <c r="C857" s="168"/>
    </row>
    <row r="858" spans="1:3">
      <c r="A858" s="167"/>
      <c r="B858" s="167"/>
      <c r="C858" s="168"/>
    </row>
    <row r="859" spans="1:3">
      <c r="A859" s="167"/>
      <c r="B859" s="167"/>
      <c r="C859" s="168"/>
    </row>
    <row r="860" spans="1:3">
      <c r="A860" s="167"/>
      <c r="B860" s="167"/>
      <c r="C860" s="168"/>
    </row>
    <row r="861" spans="1:3">
      <c r="A861" s="167"/>
      <c r="B861" s="167"/>
      <c r="C861" s="168"/>
    </row>
    <row r="862" spans="1:3">
      <c r="A862" s="167"/>
      <c r="B862" s="167"/>
      <c r="C862" s="168"/>
    </row>
    <row r="863" spans="1:3">
      <c r="A863" s="167"/>
      <c r="B863" s="167"/>
      <c r="C863" s="168"/>
    </row>
    <row r="864" spans="1:3">
      <c r="A864" s="167"/>
      <c r="B864" s="167"/>
      <c r="C864" s="168"/>
    </row>
    <row r="865" spans="1:3">
      <c r="A865" s="167"/>
      <c r="B865" s="167"/>
      <c r="C865" s="168"/>
    </row>
    <row r="866" spans="1:3">
      <c r="A866" s="167"/>
      <c r="B866" s="167"/>
      <c r="C866" s="168"/>
    </row>
    <row r="867" spans="1:3">
      <c r="A867" s="167"/>
      <c r="B867" s="167"/>
      <c r="C867" s="168"/>
    </row>
    <row r="868" spans="1:3">
      <c r="A868" s="167"/>
      <c r="B868" s="167"/>
      <c r="C868" s="168"/>
    </row>
    <row r="869" spans="1:3">
      <c r="A869" s="167"/>
      <c r="B869" s="167"/>
      <c r="C869" s="168"/>
    </row>
    <row r="870" spans="1:3">
      <c r="A870" s="167"/>
      <c r="B870" s="167"/>
      <c r="C870" s="168"/>
    </row>
    <row r="871" spans="1:3">
      <c r="A871" s="167"/>
      <c r="B871" s="167"/>
      <c r="C871" s="168"/>
    </row>
    <row r="872" spans="1:3">
      <c r="A872" s="167"/>
      <c r="B872" s="167"/>
      <c r="C872" s="168"/>
    </row>
    <row r="873" spans="1:3">
      <c r="A873" s="167"/>
      <c r="B873" s="167"/>
      <c r="C873" s="168"/>
    </row>
    <row r="874" spans="1:3">
      <c r="A874" s="167"/>
      <c r="B874" s="167"/>
      <c r="C874" s="168"/>
    </row>
    <row r="875" spans="1:3">
      <c r="A875" s="167"/>
      <c r="B875" s="167"/>
      <c r="C875" s="168"/>
    </row>
    <row r="876" spans="1:3">
      <c r="A876" s="167"/>
      <c r="B876" s="167"/>
      <c r="C876" s="168"/>
    </row>
    <row r="877" spans="1:3">
      <c r="A877" s="167"/>
      <c r="B877" s="167"/>
      <c r="C877" s="168"/>
    </row>
    <row r="878" spans="1:3">
      <c r="A878" s="167"/>
      <c r="B878" s="167"/>
      <c r="C878" s="168"/>
    </row>
    <row r="879" spans="1:3">
      <c r="A879" s="167"/>
      <c r="B879" s="167"/>
      <c r="C879" s="168"/>
    </row>
    <row r="880" spans="1:3">
      <c r="A880" s="167"/>
      <c r="B880" s="167"/>
      <c r="C880" s="168"/>
    </row>
    <row r="881" spans="1:3">
      <c r="A881" s="167"/>
      <c r="B881" s="167"/>
      <c r="C881" s="168"/>
    </row>
    <row r="882" spans="1:3">
      <c r="A882" s="167"/>
      <c r="B882" s="167"/>
      <c r="C882" s="168"/>
    </row>
    <row r="883" spans="1:3">
      <c r="A883" s="167"/>
      <c r="B883" s="167"/>
      <c r="C883" s="168"/>
    </row>
    <row r="884" spans="1:3">
      <c r="A884" s="167"/>
      <c r="B884" s="167"/>
      <c r="C884" s="168"/>
    </row>
    <row r="885" spans="1:3">
      <c r="A885" s="167"/>
      <c r="B885" s="167"/>
      <c r="C885" s="168"/>
    </row>
    <row r="886" spans="1:3">
      <c r="A886" s="167"/>
      <c r="B886" s="167"/>
      <c r="C886" s="168"/>
    </row>
    <row r="887" spans="1:3">
      <c r="A887" s="167"/>
      <c r="B887" s="167"/>
      <c r="C887" s="168"/>
    </row>
    <row r="888" spans="1:3">
      <c r="A888" s="167"/>
      <c r="B888" s="167"/>
      <c r="C888" s="168"/>
    </row>
    <row r="889" spans="1:3">
      <c r="A889" s="167"/>
      <c r="B889" s="167"/>
      <c r="C889" s="168"/>
    </row>
    <row r="890" spans="1:3">
      <c r="A890" s="167"/>
      <c r="B890" s="167"/>
      <c r="C890" s="168"/>
    </row>
    <row r="891" spans="1:3">
      <c r="A891" s="167"/>
      <c r="B891" s="167"/>
      <c r="C891" s="168"/>
    </row>
    <row r="892" spans="1:3">
      <c r="A892" s="167"/>
      <c r="B892" s="167"/>
      <c r="C892" s="168"/>
    </row>
    <row r="893" spans="1:3">
      <c r="A893" s="167"/>
      <c r="B893" s="167"/>
      <c r="C893" s="168"/>
    </row>
    <row r="894" spans="1:3">
      <c r="A894" s="167"/>
      <c r="B894" s="167"/>
      <c r="C894" s="168"/>
    </row>
    <row r="895" spans="1:3">
      <c r="A895" s="167"/>
      <c r="B895" s="167"/>
      <c r="C895" s="168"/>
    </row>
    <row r="896" spans="1:3">
      <c r="A896" s="167"/>
      <c r="B896" s="167"/>
      <c r="C896" s="168"/>
    </row>
    <row r="897" spans="1:3">
      <c r="A897" s="167"/>
      <c r="B897" s="167"/>
      <c r="C897" s="168"/>
    </row>
    <row r="898" spans="1:3">
      <c r="A898" s="167"/>
      <c r="B898" s="167"/>
      <c r="C898" s="168"/>
    </row>
    <row r="899" spans="1:3">
      <c r="A899" s="167"/>
      <c r="B899" s="167"/>
      <c r="C899" s="168"/>
    </row>
    <row r="900" spans="1:3">
      <c r="A900" s="167"/>
      <c r="B900" s="167"/>
      <c r="C900" s="168"/>
    </row>
    <row r="901" spans="1:3">
      <c r="A901" s="167"/>
      <c r="B901" s="167"/>
      <c r="C901" s="168"/>
    </row>
    <row r="902" spans="1:3">
      <c r="A902" s="167"/>
      <c r="B902" s="167"/>
      <c r="C902" s="168"/>
    </row>
    <row r="903" spans="1:3">
      <c r="A903" s="167"/>
      <c r="B903" s="167"/>
      <c r="C903" s="168"/>
    </row>
    <row r="904" spans="1:3">
      <c r="A904" s="167"/>
      <c r="B904" s="167"/>
      <c r="C904" s="168"/>
    </row>
    <row r="905" spans="1:3">
      <c r="A905" s="167"/>
      <c r="B905" s="167"/>
      <c r="C905" s="168"/>
    </row>
    <row r="906" spans="1:3">
      <c r="A906" s="167"/>
      <c r="B906" s="167"/>
      <c r="C906" s="168"/>
    </row>
    <row r="907" spans="1:3">
      <c r="A907" s="167"/>
      <c r="B907" s="167"/>
      <c r="C907" s="168"/>
    </row>
    <row r="908" spans="1:3">
      <c r="A908" s="167"/>
      <c r="B908" s="167"/>
      <c r="C908" s="168"/>
    </row>
    <row r="909" spans="1:3">
      <c r="A909" s="167"/>
      <c r="B909" s="167"/>
      <c r="C909" s="168"/>
    </row>
    <row r="910" spans="1:3">
      <c r="A910" s="167"/>
      <c r="B910" s="167"/>
      <c r="C910" s="168"/>
    </row>
    <row r="911" spans="1:3">
      <c r="A911" s="167"/>
      <c r="B911" s="167"/>
      <c r="C911" s="168"/>
    </row>
    <row r="912" spans="1:3">
      <c r="A912" s="167"/>
      <c r="B912" s="167"/>
      <c r="C912" s="168"/>
    </row>
    <row r="913" spans="1:3">
      <c r="A913" s="167"/>
      <c r="B913" s="167"/>
      <c r="C913" s="168"/>
    </row>
    <row r="914" spans="1:3">
      <c r="A914" s="167"/>
      <c r="B914" s="167"/>
      <c r="C914" s="168"/>
    </row>
    <row r="915" spans="1:3">
      <c r="A915" s="167"/>
      <c r="B915" s="167"/>
      <c r="C915" s="168"/>
    </row>
    <row r="916" spans="1:3">
      <c r="A916" s="167"/>
      <c r="B916" s="167"/>
      <c r="C916" s="168"/>
    </row>
    <row r="917" spans="1:3">
      <c r="A917" s="167"/>
      <c r="B917" s="167"/>
      <c r="C917" s="168"/>
    </row>
    <row r="918" spans="1:3">
      <c r="A918" s="167"/>
      <c r="B918" s="167"/>
      <c r="C918" s="168"/>
    </row>
    <row r="919" spans="1:3">
      <c r="A919" s="167"/>
      <c r="B919" s="167"/>
      <c r="C919" s="168"/>
    </row>
    <row r="920" spans="1:3">
      <c r="A920" s="167"/>
      <c r="B920" s="167"/>
      <c r="C920" s="168"/>
    </row>
    <row r="921" spans="1:3">
      <c r="A921" s="167"/>
      <c r="B921" s="167"/>
      <c r="C921" s="168"/>
    </row>
    <row r="922" spans="1:3">
      <c r="A922" s="167"/>
      <c r="B922" s="167"/>
      <c r="C922" s="168"/>
    </row>
    <row r="923" spans="1:3">
      <c r="A923" s="167"/>
      <c r="B923" s="167"/>
      <c r="C923" s="168"/>
    </row>
    <row r="924" spans="1:3">
      <c r="A924" s="167"/>
      <c r="B924" s="167"/>
      <c r="C924" s="168"/>
    </row>
    <row r="925" spans="1:3">
      <c r="A925" s="167"/>
      <c r="B925" s="167"/>
      <c r="C925" s="168"/>
    </row>
    <row r="926" spans="1:3">
      <c r="A926" s="167"/>
      <c r="B926" s="167"/>
      <c r="C926" s="168"/>
    </row>
    <row r="927" spans="1:3">
      <c r="A927" s="167"/>
      <c r="B927" s="167"/>
      <c r="C927" s="168"/>
    </row>
    <row r="928" spans="1:3">
      <c r="A928" s="167"/>
      <c r="B928" s="167"/>
      <c r="C928" s="168"/>
    </row>
    <row r="929" spans="1:3">
      <c r="A929" s="167"/>
      <c r="B929" s="167"/>
      <c r="C929" s="168"/>
    </row>
    <row r="930" spans="1:3">
      <c r="A930" s="167"/>
      <c r="B930" s="167"/>
      <c r="C930" s="168"/>
    </row>
    <row r="931" spans="1:3">
      <c r="A931" s="167"/>
      <c r="B931" s="167"/>
      <c r="C931" s="168"/>
    </row>
    <row r="932" spans="1:3">
      <c r="A932" s="167"/>
      <c r="B932" s="167"/>
      <c r="C932" s="168"/>
    </row>
    <row r="933" spans="1:3">
      <c r="A933" s="167"/>
      <c r="B933" s="167"/>
      <c r="C933" s="168"/>
    </row>
    <row r="934" spans="1:3">
      <c r="A934" s="167"/>
      <c r="B934" s="167"/>
      <c r="C934" s="168"/>
    </row>
    <row r="935" spans="1:3">
      <c r="A935" s="167"/>
      <c r="B935" s="167"/>
      <c r="C935" s="168"/>
    </row>
    <row r="936" spans="1:3">
      <c r="A936" s="167"/>
      <c r="B936" s="167"/>
      <c r="C936" s="168"/>
    </row>
    <row r="937" spans="1:3">
      <c r="A937" s="167"/>
      <c r="B937" s="167"/>
      <c r="C937" s="168"/>
    </row>
    <row r="938" spans="1:3">
      <c r="A938" s="167"/>
      <c r="B938" s="167"/>
      <c r="C938" s="168"/>
    </row>
    <row r="939" spans="1:3">
      <c r="A939" s="167"/>
      <c r="B939" s="167"/>
      <c r="C939" s="168"/>
    </row>
    <row r="940" spans="1:3">
      <c r="A940" s="167"/>
      <c r="B940" s="167"/>
      <c r="C940" s="168"/>
    </row>
    <row r="941" spans="1:3">
      <c r="A941" s="167"/>
      <c r="B941" s="167"/>
      <c r="C941" s="168"/>
    </row>
    <row r="942" spans="1:3">
      <c r="A942" s="167"/>
      <c r="B942" s="167"/>
      <c r="C942" s="168"/>
    </row>
    <row r="943" spans="1:3">
      <c r="A943" s="167"/>
    </row>
    <row r="944" spans="1:3">
      <c r="A944" s="167"/>
    </row>
    <row r="945" spans="1:1">
      <c r="A945" s="167"/>
    </row>
    <row r="946" spans="1:1">
      <c r="A946" s="167"/>
    </row>
    <row r="947" spans="1:1">
      <c r="A947" s="167"/>
    </row>
    <row r="948" spans="1:1">
      <c r="A948" s="167"/>
    </row>
    <row r="949" spans="1:1">
      <c r="A949" s="167"/>
    </row>
    <row r="950" spans="1:1">
      <c r="A950" s="167"/>
    </row>
    <row r="951" spans="1:1">
      <c r="A951" s="167"/>
    </row>
    <row r="952" spans="1:1">
      <c r="A952" s="167"/>
    </row>
    <row r="953" spans="1:1">
      <c r="A953" s="167"/>
    </row>
    <row r="954" spans="1:1">
      <c r="A954" s="167"/>
    </row>
    <row r="955" spans="1:1">
      <c r="A955" s="167"/>
    </row>
    <row r="956" spans="1:1">
      <c r="A956" s="167"/>
    </row>
    <row r="957" spans="1:1">
      <c r="A957" s="167"/>
    </row>
    <row r="958" spans="1:1">
      <c r="A958" s="167"/>
    </row>
    <row r="959" spans="1:1">
      <c r="A959" s="167"/>
    </row>
    <row r="960" spans="1:1">
      <c r="A960" s="167"/>
    </row>
    <row r="961" spans="1:1">
      <c r="A961" s="167"/>
    </row>
    <row r="962" spans="1:1">
      <c r="A962" s="167"/>
    </row>
    <row r="963" spans="1:1">
      <c r="A963" s="167"/>
    </row>
    <row r="964" spans="1:1">
      <c r="A964" s="167"/>
    </row>
    <row r="965" spans="1:1">
      <c r="A965" s="167"/>
    </row>
    <row r="966" spans="1:1">
      <c r="A966" s="167"/>
    </row>
    <row r="967" spans="1:1">
      <c r="A967" s="167"/>
    </row>
    <row r="968" spans="1:1">
      <c r="A968" s="167"/>
    </row>
    <row r="969" spans="1:1">
      <c r="A969" s="167"/>
    </row>
    <row r="970" spans="1:1">
      <c r="A970" s="167"/>
    </row>
    <row r="971" spans="1:1">
      <c r="A971" s="167"/>
    </row>
    <row r="972" spans="1:1">
      <c r="A972" s="167"/>
    </row>
    <row r="973" spans="1:1">
      <c r="A973" s="167"/>
    </row>
    <row r="974" spans="1:1">
      <c r="A974" s="167"/>
    </row>
    <row r="975" spans="1:1">
      <c r="A975" s="167"/>
    </row>
    <row r="976" spans="1:1">
      <c r="A976" s="167"/>
    </row>
    <row r="977" spans="1:1">
      <c r="A977" s="167"/>
    </row>
    <row r="978" spans="1:1">
      <c r="A978" s="167"/>
    </row>
    <row r="979" spans="1:1">
      <c r="A979" s="167"/>
    </row>
    <row r="980" spans="1:1">
      <c r="A980" s="167"/>
    </row>
    <row r="981" spans="1:1">
      <c r="A981" s="167"/>
    </row>
    <row r="982" spans="1:1">
      <c r="A982" s="167"/>
    </row>
    <row r="983" spans="1:1">
      <c r="A983" s="167"/>
    </row>
    <row r="984" spans="1:1">
      <c r="A984" s="167"/>
    </row>
    <row r="985" spans="1:1">
      <c r="A985" s="167"/>
    </row>
    <row r="986" spans="1:1">
      <c r="A986" s="167"/>
    </row>
    <row r="987" spans="1:1">
      <c r="A987" s="167"/>
    </row>
    <row r="988" spans="1:1">
      <c r="A988" s="167"/>
    </row>
    <row r="989" spans="1:1">
      <c r="A989" s="167"/>
    </row>
    <row r="990" spans="1:1">
      <c r="A990" s="167"/>
    </row>
    <row r="991" spans="1:1">
      <c r="A991" s="167"/>
    </row>
    <row r="992" spans="1:1">
      <c r="A992" s="167"/>
    </row>
    <row r="993" spans="1:1">
      <c r="A993" s="167"/>
    </row>
    <row r="994" spans="1:1">
      <c r="A994" s="167"/>
    </row>
    <row r="995" spans="1:1">
      <c r="A995" s="167"/>
    </row>
    <row r="996" spans="1:1">
      <c r="A996" s="167"/>
    </row>
    <row r="997" spans="1:1">
      <c r="A997" s="167"/>
    </row>
    <row r="998" spans="1:1">
      <c r="A998" s="167"/>
    </row>
    <row r="999" spans="1:1">
      <c r="A999" s="167"/>
    </row>
    <row r="1000" spans="1:1">
      <c r="A1000" s="167"/>
    </row>
    <row r="1001" spans="1:1">
      <c r="A1001" s="167"/>
    </row>
    <row r="1002" spans="1:1">
      <c r="A1002" s="167"/>
    </row>
    <row r="1003" spans="1:1">
      <c r="A1003" s="167"/>
    </row>
    <row r="1004" spans="1:1">
      <c r="A1004" s="167"/>
    </row>
    <row r="1005" spans="1:1">
      <c r="A1005" s="167"/>
    </row>
    <row r="1006" spans="1:1">
      <c r="A1006" s="167"/>
    </row>
    <row r="1007" spans="1:1">
      <c r="A1007" s="167"/>
    </row>
    <row r="1008" spans="1:1">
      <c r="A1008" s="167"/>
    </row>
    <row r="1009" spans="1:1">
      <c r="A1009" s="167"/>
    </row>
    <row r="1010" spans="1:1">
      <c r="A1010" s="167"/>
    </row>
    <row r="1011" spans="1:1">
      <c r="A1011" s="167"/>
    </row>
    <row r="1012" spans="1:1">
      <c r="A1012" s="167"/>
    </row>
    <row r="1013" spans="1:1">
      <c r="A1013" s="167"/>
    </row>
    <row r="1014" spans="1:1">
      <c r="A1014" s="167"/>
    </row>
    <row r="1015" spans="1:1">
      <c r="A1015" s="167"/>
    </row>
    <row r="1016" spans="1:1">
      <c r="A1016" s="167"/>
    </row>
    <row r="1017" spans="1:1">
      <c r="A1017" s="167"/>
    </row>
    <row r="1018" spans="1:1">
      <c r="A1018" s="167"/>
    </row>
    <row r="1019" spans="1:1">
      <c r="A1019" s="167"/>
    </row>
    <row r="1020" spans="1:1">
      <c r="A1020" s="167"/>
    </row>
    <row r="1021" spans="1:1">
      <c r="A1021" s="167"/>
    </row>
    <row r="1022" spans="1:1">
      <c r="A1022" s="167"/>
    </row>
    <row r="1023" spans="1:1">
      <c r="A1023" s="167"/>
    </row>
    <row r="1024" spans="1:1">
      <c r="A1024" s="167"/>
    </row>
    <row r="1025" spans="1:1">
      <c r="A1025" s="167"/>
    </row>
    <row r="1026" spans="1:1">
      <c r="A1026" s="167"/>
    </row>
    <row r="1027" spans="1:1">
      <c r="A1027" s="167"/>
    </row>
    <row r="1028" spans="1:1">
      <c r="A1028" s="167"/>
    </row>
    <row r="1029" spans="1:1">
      <c r="A1029" s="167"/>
    </row>
    <row r="1030" spans="1:1">
      <c r="A1030" s="167"/>
    </row>
    <row r="1031" spans="1:1">
      <c r="A1031" s="167"/>
    </row>
    <row r="1032" spans="1:1">
      <c r="A1032" s="167"/>
    </row>
    <row r="1033" spans="1:1">
      <c r="A1033" s="167"/>
    </row>
    <row r="1034" spans="1:1">
      <c r="A1034" s="167"/>
    </row>
    <row r="1035" spans="1:1">
      <c r="A1035" s="167"/>
    </row>
    <row r="1036" spans="1:1">
      <c r="A1036" s="167"/>
    </row>
    <row r="1037" spans="1:1">
      <c r="A1037" s="167"/>
    </row>
    <row r="1038" spans="1:1">
      <c r="A1038" s="167"/>
    </row>
    <row r="1039" spans="1:1">
      <c r="A1039" s="167"/>
    </row>
    <row r="1040" spans="1:1">
      <c r="A1040" s="167"/>
    </row>
    <row r="1041" spans="1:1">
      <c r="A1041" s="167"/>
    </row>
    <row r="1042" spans="1:1">
      <c r="A1042" s="167"/>
    </row>
    <row r="1043" spans="1:1">
      <c r="A1043" s="167"/>
    </row>
    <row r="1044" spans="1:1">
      <c r="A1044" s="167"/>
    </row>
    <row r="1045" spans="1:1">
      <c r="A1045" s="167"/>
    </row>
    <row r="1046" spans="1:1">
      <c r="A1046" s="167"/>
    </row>
    <row r="1047" spans="1:1">
      <c r="A1047" s="167"/>
    </row>
    <row r="1048" spans="1:1">
      <c r="A1048" s="167"/>
    </row>
    <row r="1049" spans="1:1">
      <c r="A1049" s="167"/>
    </row>
    <row r="1050" spans="1:1">
      <c r="A1050" s="167"/>
    </row>
    <row r="1051" spans="1:1">
      <c r="A1051" s="167"/>
    </row>
    <row r="1052" spans="1:1">
      <c r="A1052" s="167"/>
    </row>
    <row r="1053" spans="1:1">
      <c r="A1053" s="167"/>
    </row>
    <row r="1054" spans="1:1">
      <c r="A1054" s="167"/>
    </row>
    <row r="1055" spans="1:1">
      <c r="A1055" s="167"/>
    </row>
    <row r="1056" spans="1:1">
      <c r="A1056" s="167"/>
    </row>
    <row r="1057" spans="1:1">
      <c r="A1057" s="167"/>
    </row>
    <row r="1058" spans="1:1">
      <c r="A1058" s="167"/>
    </row>
    <row r="1059" spans="1:1">
      <c r="A1059" s="167"/>
    </row>
    <row r="1060" spans="1:1">
      <c r="A1060" s="167"/>
    </row>
    <row r="1061" spans="1:1">
      <c r="A1061" s="167"/>
    </row>
    <row r="1062" spans="1:1">
      <c r="A1062" s="167"/>
    </row>
    <row r="1063" spans="1:1">
      <c r="A1063" s="167"/>
    </row>
    <row r="1064" spans="1:1">
      <c r="A1064" s="167"/>
    </row>
    <row r="1065" spans="1:1">
      <c r="A1065" s="167"/>
    </row>
    <row r="1066" spans="1:1">
      <c r="A1066" s="167"/>
    </row>
    <row r="1067" spans="1:1">
      <c r="A1067" s="167"/>
    </row>
    <row r="1068" spans="1:1">
      <c r="A1068" s="167"/>
    </row>
    <row r="1069" spans="1:1">
      <c r="A1069" s="167"/>
    </row>
    <row r="1070" spans="1:1">
      <c r="A1070" s="167"/>
    </row>
    <row r="1071" spans="1:1">
      <c r="A1071" s="167"/>
    </row>
    <row r="1072" spans="1:1">
      <c r="A1072" s="167"/>
    </row>
    <row r="1073" spans="1:1">
      <c r="A1073" s="167"/>
    </row>
    <row r="1074" spans="1:1">
      <c r="A1074" s="167"/>
    </row>
    <row r="1075" spans="1:1">
      <c r="A1075" s="167"/>
    </row>
    <row r="1076" spans="1:1">
      <c r="A1076" s="167"/>
    </row>
    <row r="1077" spans="1:1">
      <c r="A1077" s="167"/>
    </row>
    <row r="1078" spans="1:1">
      <c r="A1078" s="167"/>
    </row>
    <row r="1079" spans="1:1">
      <c r="A1079" s="167"/>
    </row>
    <row r="1080" spans="1:1">
      <c r="A1080" s="167"/>
    </row>
    <row r="1081" spans="1:1">
      <c r="A1081" s="167"/>
    </row>
    <row r="1082" spans="1:1">
      <c r="A1082" s="167"/>
    </row>
    <row r="1083" spans="1:1">
      <c r="A1083" s="167"/>
    </row>
    <row r="1084" spans="1:1">
      <c r="A1084" s="167"/>
    </row>
    <row r="1085" spans="1:1">
      <c r="A1085" s="167"/>
    </row>
    <row r="1086" spans="1:1">
      <c r="A1086" s="167"/>
    </row>
    <row r="1087" spans="1:1">
      <c r="A1087" s="167"/>
    </row>
    <row r="1088" spans="1:1">
      <c r="A1088" s="167"/>
    </row>
    <row r="1089" spans="1:1">
      <c r="A1089" s="167"/>
    </row>
    <row r="1090" spans="1:1">
      <c r="A1090" s="167"/>
    </row>
    <row r="1091" spans="1:1">
      <c r="A1091" s="167"/>
    </row>
    <row r="1092" spans="1:1">
      <c r="A1092" s="167"/>
    </row>
    <row r="1093" spans="1:1">
      <c r="A1093" s="167"/>
    </row>
    <row r="1094" spans="1:1">
      <c r="A1094" s="167"/>
    </row>
    <row r="1095" spans="1:1">
      <c r="A1095" s="167"/>
    </row>
    <row r="1096" spans="1:1">
      <c r="A1096" s="167"/>
    </row>
    <row r="1097" spans="1:1">
      <c r="A1097" s="167"/>
    </row>
    <row r="1098" spans="1:1">
      <c r="A1098" s="167"/>
    </row>
    <row r="1099" spans="1:1">
      <c r="A1099" s="167"/>
    </row>
    <row r="1100" spans="1:1">
      <c r="A1100" s="167"/>
    </row>
    <row r="1101" spans="1:1">
      <c r="A1101" s="167"/>
    </row>
    <row r="1102" spans="1:1">
      <c r="A1102" s="167"/>
    </row>
    <row r="1103" spans="1:1">
      <c r="A1103" s="167"/>
    </row>
    <row r="1104" spans="1:1">
      <c r="A1104" s="167"/>
    </row>
    <row r="1105" spans="1:1">
      <c r="A1105" s="167"/>
    </row>
    <row r="1106" spans="1:1">
      <c r="A1106" s="167"/>
    </row>
    <row r="1107" spans="1:1">
      <c r="A1107" s="167"/>
    </row>
    <row r="1108" spans="1:1">
      <c r="A1108" s="167"/>
    </row>
    <row r="1109" spans="1:1">
      <c r="A1109" s="167"/>
    </row>
    <row r="1110" spans="1:1">
      <c r="A1110" s="167"/>
    </row>
    <row r="1111" spans="1:1">
      <c r="A1111" s="167"/>
    </row>
    <row r="1112" spans="1:1">
      <c r="A1112" s="167"/>
    </row>
    <row r="1113" spans="1:1">
      <c r="A1113" s="167"/>
    </row>
    <row r="1114" spans="1:1">
      <c r="A1114" s="167"/>
    </row>
    <row r="1115" spans="1:1">
      <c r="A1115" s="167"/>
    </row>
    <row r="1116" spans="1:1">
      <c r="A1116" s="167"/>
    </row>
    <row r="1117" spans="1:1">
      <c r="A1117" s="167"/>
    </row>
    <row r="1118" spans="1:1">
      <c r="A1118" s="167"/>
    </row>
    <row r="1119" spans="1:1">
      <c r="A1119" s="167"/>
    </row>
    <row r="1120" spans="1:1">
      <c r="A1120" s="167"/>
    </row>
    <row r="1121" spans="1:1">
      <c r="A1121" s="167"/>
    </row>
    <row r="1122" spans="1:1">
      <c r="A1122" s="167"/>
    </row>
    <row r="1123" spans="1:1">
      <c r="A1123" s="167"/>
    </row>
    <row r="1124" spans="1:1">
      <c r="A1124" s="167"/>
    </row>
    <row r="1125" spans="1:1">
      <c r="A1125" s="167"/>
    </row>
    <row r="1126" spans="1:1">
      <c r="A1126" s="167"/>
    </row>
    <row r="1127" spans="1:1">
      <c r="A1127" s="167"/>
    </row>
    <row r="1128" spans="1:1">
      <c r="A1128" s="167"/>
    </row>
    <row r="1129" spans="1:1">
      <c r="A1129" s="167"/>
    </row>
    <row r="1130" spans="1:1">
      <c r="A1130" s="167"/>
    </row>
    <row r="1131" spans="1:1">
      <c r="A1131" s="167"/>
    </row>
    <row r="1132" spans="1:1">
      <c r="A1132" s="167"/>
    </row>
    <row r="1133" spans="1:1">
      <c r="A1133" s="167"/>
    </row>
    <row r="1134" spans="1:1">
      <c r="A1134" s="167"/>
    </row>
    <row r="1135" spans="1:1">
      <c r="A1135" s="167"/>
    </row>
    <row r="1136" spans="1:1">
      <c r="A1136" s="167"/>
    </row>
    <row r="1137" spans="1:1">
      <c r="A1137" s="167"/>
    </row>
    <row r="1138" spans="1:1">
      <c r="A1138" s="167"/>
    </row>
    <row r="1139" spans="1:1">
      <c r="A1139" s="167"/>
    </row>
    <row r="1140" spans="1:1">
      <c r="A1140" s="167"/>
    </row>
    <row r="1141" spans="1:1">
      <c r="A1141" s="167"/>
    </row>
    <row r="1142" spans="1:1">
      <c r="A1142" s="167"/>
    </row>
    <row r="1143" spans="1:1">
      <c r="A1143" s="167"/>
    </row>
    <row r="1144" spans="1:1">
      <c r="A1144" s="167"/>
    </row>
    <row r="1145" spans="1:1">
      <c r="A1145" s="167"/>
    </row>
    <row r="1146" spans="1:1">
      <c r="A1146" s="167"/>
    </row>
    <row r="1147" spans="1:1">
      <c r="A1147" s="167"/>
    </row>
    <row r="1148" spans="1:1">
      <c r="A1148" s="167"/>
    </row>
    <row r="1149" spans="1:1">
      <c r="A1149" s="167"/>
    </row>
    <row r="1150" spans="1:1">
      <c r="A1150" s="167"/>
    </row>
    <row r="1151" spans="1:1">
      <c r="A1151" s="167"/>
    </row>
    <row r="1152" spans="1:1">
      <c r="A1152" s="167"/>
    </row>
    <row r="1153" spans="1:1">
      <c r="A1153" s="167"/>
    </row>
    <row r="1154" spans="1:1">
      <c r="A1154" s="167"/>
    </row>
    <row r="1155" spans="1:1">
      <c r="A1155" s="167"/>
    </row>
    <row r="1156" spans="1:1">
      <c r="A1156" s="167"/>
    </row>
    <row r="1157" spans="1:1">
      <c r="A1157" s="167"/>
    </row>
    <row r="1158" spans="1:1">
      <c r="A1158" s="167"/>
    </row>
    <row r="1159" spans="1:1">
      <c r="A1159" s="167"/>
    </row>
    <row r="1160" spans="1:1">
      <c r="A1160" s="167"/>
    </row>
    <row r="1161" spans="1:1">
      <c r="A1161" s="167"/>
    </row>
    <row r="1162" spans="1:1">
      <c r="A1162" s="167"/>
    </row>
    <row r="1163" spans="1:1">
      <c r="A1163" s="167"/>
    </row>
    <row r="1164" spans="1:1">
      <c r="A1164" s="167"/>
    </row>
    <row r="1165" spans="1:1">
      <c r="A1165" s="167"/>
    </row>
    <row r="1166" spans="1:1">
      <c r="A1166" s="167"/>
    </row>
    <row r="1167" spans="1:1">
      <c r="A1167" s="167"/>
    </row>
    <row r="1168" spans="1:1">
      <c r="A1168" s="167"/>
    </row>
    <row r="1169" spans="1:1">
      <c r="A1169" s="167"/>
    </row>
    <row r="1170" spans="1:1">
      <c r="A1170" s="167"/>
    </row>
    <row r="1171" spans="1:1">
      <c r="A1171" s="167"/>
    </row>
    <row r="1172" spans="1:1">
      <c r="A1172" s="167"/>
    </row>
    <row r="1173" spans="1:1">
      <c r="A1173" s="167"/>
    </row>
    <row r="1174" spans="1:1">
      <c r="A1174" s="167"/>
    </row>
    <row r="1175" spans="1:1">
      <c r="A1175" s="167"/>
    </row>
    <row r="1176" spans="1:1">
      <c r="A1176" s="167"/>
    </row>
    <row r="1177" spans="1:1">
      <c r="A1177" s="167"/>
    </row>
    <row r="1178" spans="1:1">
      <c r="A1178" s="167"/>
    </row>
    <row r="1179" spans="1:1">
      <c r="A1179" s="167"/>
    </row>
    <row r="1180" spans="1:1">
      <c r="A1180" s="167"/>
    </row>
    <row r="1181" spans="1:1">
      <c r="A1181" s="167"/>
    </row>
    <row r="1182" spans="1:1">
      <c r="A1182" s="167"/>
    </row>
    <row r="1183" spans="1:1">
      <c r="A1183" s="167"/>
    </row>
    <row r="1184" spans="1:1">
      <c r="A1184" s="167"/>
    </row>
    <row r="1185" spans="1:1">
      <c r="A1185" s="167"/>
    </row>
    <row r="1186" spans="1:1">
      <c r="A1186" s="167"/>
    </row>
    <row r="1187" spans="1:1">
      <c r="A1187" s="167"/>
    </row>
    <row r="1188" spans="1:1">
      <c r="A1188" s="167"/>
    </row>
    <row r="1189" spans="1:1">
      <c r="A1189" s="167"/>
    </row>
    <row r="1190" spans="1:1">
      <c r="A1190" s="167"/>
    </row>
    <row r="1191" spans="1:1">
      <c r="A1191" s="167"/>
    </row>
    <row r="1192" spans="1:1">
      <c r="A1192" s="167"/>
    </row>
    <row r="1193" spans="1:1">
      <c r="A1193" s="167"/>
    </row>
    <row r="1194" spans="1:1">
      <c r="A1194" s="167"/>
    </row>
    <row r="1195" spans="1:1">
      <c r="A1195" s="167"/>
    </row>
    <row r="1196" spans="1:1">
      <c r="A1196" s="167"/>
    </row>
    <row r="1197" spans="1:1">
      <c r="A1197" s="167"/>
    </row>
    <row r="1198" spans="1:1">
      <c r="A1198" s="167"/>
    </row>
    <row r="1199" spans="1:1">
      <c r="A1199" s="167"/>
    </row>
    <row r="1200" spans="1:1">
      <c r="A1200" s="167"/>
    </row>
    <row r="1201" spans="1:1">
      <c r="A1201" s="167"/>
    </row>
    <row r="1202" spans="1:1">
      <c r="A1202" s="167"/>
    </row>
    <row r="1203" spans="1:1">
      <c r="A1203" s="167"/>
    </row>
    <row r="1204" spans="1:1">
      <c r="A1204" s="167"/>
    </row>
    <row r="1205" spans="1:1">
      <c r="A1205" s="167"/>
    </row>
    <row r="1206" spans="1:1">
      <c r="A1206" s="167"/>
    </row>
    <row r="1207" spans="1:1">
      <c r="A1207" s="167"/>
    </row>
    <row r="1208" spans="1:1">
      <c r="A1208" s="167"/>
    </row>
    <row r="1209" spans="1:1">
      <c r="A1209" s="167"/>
    </row>
    <row r="1210" spans="1:1">
      <c r="A1210" s="167"/>
    </row>
    <row r="1211" spans="1:1">
      <c r="A1211" s="167"/>
    </row>
    <row r="1212" spans="1:1">
      <c r="A1212" s="167"/>
    </row>
    <row r="1213" spans="1:1">
      <c r="A1213" s="167"/>
    </row>
    <row r="1214" spans="1:1">
      <c r="A1214" s="167"/>
    </row>
    <row r="1215" spans="1:1">
      <c r="A1215" s="167"/>
    </row>
    <row r="1216" spans="1:1">
      <c r="A1216" s="167"/>
    </row>
    <row r="1217" spans="1:1">
      <c r="A1217" s="167"/>
    </row>
    <row r="1218" spans="1:1">
      <c r="A1218" s="167"/>
    </row>
    <row r="1219" spans="1:1">
      <c r="A1219" s="167"/>
    </row>
    <row r="1220" spans="1:1">
      <c r="A1220" s="167"/>
    </row>
    <row r="1221" spans="1:1">
      <c r="A1221" s="167"/>
    </row>
    <row r="1222" spans="1:1">
      <c r="A1222" s="167"/>
    </row>
    <row r="1223" spans="1:1">
      <c r="A1223" s="167"/>
    </row>
    <row r="1224" spans="1:1">
      <c r="A1224" s="167"/>
    </row>
    <row r="1225" spans="1:1">
      <c r="A1225" s="167"/>
    </row>
    <row r="1226" spans="1:1">
      <c r="A1226" s="167"/>
    </row>
    <row r="1227" spans="1:1">
      <c r="A1227" s="167"/>
    </row>
    <row r="1228" spans="1:1">
      <c r="A1228" s="167"/>
    </row>
    <row r="1229" spans="1:1">
      <c r="A1229" s="167"/>
    </row>
    <row r="1230" spans="1:1">
      <c r="A1230" s="167"/>
    </row>
    <row r="1231" spans="1:1">
      <c r="A1231" s="167"/>
    </row>
    <row r="1232" spans="1:1">
      <c r="A1232" s="167"/>
    </row>
    <row r="1233" spans="1:1">
      <c r="A1233" s="167"/>
    </row>
    <row r="1234" spans="1:1">
      <c r="A1234" s="167"/>
    </row>
    <row r="1235" spans="1:1">
      <c r="A1235" s="167"/>
    </row>
    <row r="1236" spans="1:1">
      <c r="A1236" s="167"/>
    </row>
    <row r="1237" spans="1:1">
      <c r="A1237" s="167"/>
    </row>
    <row r="1238" spans="1:1">
      <c r="A1238" s="167"/>
    </row>
    <row r="1239" spans="1:1">
      <c r="A1239" s="167"/>
    </row>
    <row r="1240" spans="1:1">
      <c r="A1240" s="167"/>
    </row>
    <row r="1241" spans="1:1">
      <c r="A1241" s="167"/>
    </row>
    <row r="1242" spans="1:1">
      <c r="A1242" s="167"/>
    </row>
    <row r="1243" spans="1:1">
      <c r="A1243" s="167"/>
    </row>
    <row r="1244" spans="1:1">
      <c r="A1244" s="167"/>
    </row>
    <row r="1245" spans="1:1">
      <c r="A1245" s="167"/>
    </row>
    <row r="1246" spans="1:1">
      <c r="A1246" s="167"/>
    </row>
    <row r="1247" spans="1:1">
      <c r="A1247" s="167"/>
    </row>
    <row r="1248" spans="1:1">
      <c r="A1248" s="167"/>
    </row>
    <row r="1249" spans="1:1">
      <c r="A1249" s="167"/>
    </row>
    <row r="1250" spans="1:1">
      <c r="A1250" s="167"/>
    </row>
    <row r="1251" spans="1:1">
      <c r="A1251" s="167"/>
    </row>
    <row r="1252" spans="1:1">
      <c r="A1252" s="167"/>
    </row>
    <row r="1253" spans="1:1">
      <c r="A1253" s="167"/>
    </row>
    <row r="1254" spans="1:1">
      <c r="A1254" s="167"/>
    </row>
    <row r="1255" spans="1:1">
      <c r="A1255" s="167"/>
    </row>
    <row r="1256" spans="1:1">
      <c r="A1256" s="167"/>
    </row>
    <row r="1257" spans="1:1">
      <c r="A1257" s="167"/>
    </row>
    <row r="1258" spans="1:1">
      <c r="A1258" s="167"/>
    </row>
    <row r="1259" spans="1:1">
      <c r="A1259" s="167"/>
    </row>
    <row r="1260" spans="1:1">
      <c r="A1260" s="167"/>
    </row>
    <row r="1261" spans="1:1">
      <c r="A1261" s="167"/>
    </row>
    <row r="1262" spans="1:1">
      <c r="A1262" s="167"/>
    </row>
    <row r="1263" spans="1:1">
      <c r="A1263" s="167"/>
    </row>
    <row r="1264" spans="1:1">
      <c r="A1264" s="167"/>
    </row>
    <row r="1265" spans="1:1">
      <c r="A1265" s="167"/>
    </row>
    <row r="1266" spans="1:1">
      <c r="A1266" s="167"/>
    </row>
    <row r="1267" spans="1:1">
      <c r="A1267" s="167"/>
    </row>
    <row r="1268" spans="1:1">
      <c r="A1268" s="167"/>
    </row>
    <row r="1269" spans="1:1">
      <c r="A1269" s="167"/>
    </row>
    <row r="1270" spans="1:1">
      <c r="A1270" s="167"/>
    </row>
    <row r="1271" spans="1:1">
      <c r="A1271" s="167"/>
    </row>
    <row r="1272" spans="1:1">
      <c r="A1272" s="167"/>
    </row>
    <row r="1273" spans="1:1">
      <c r="A1273" s="167"/>
    </row>
    <row r="1274" spans="1:1">
      <c r="A1274" s="167"/>
    </row>
    <row r="1275" spans="1:1">
      <c r="A1275" s="167"/>
    </row>
    <row r="1276" spans="1:1">
      <c r="A1276" s="167"/>
    </row>
    <row r="1277" spans="1:1">
      <c r="A1277" s="167"/>
    </row>
    <row r="1278" spans="1:1">
      <c r="A1278" s="167"/>
    </row>
    <row r="1279" spans="1:1">
      <c r="A1279" s="167"/>
    </row>
    <row r="1280" spans="1:1">
      <c r="A1280" s="167"/>
    </row>
    <row r="1281" spans="1:1">
      <c r="A1281" s="167"/>
    </row>
    <row r="1282" spans="1:1">
      <c r="A1282" s="167"/>
    </row>
    <row r="1283" spans="1:1">
      <c r="A1283" s="167"/>
    </row>
    <row r="1284" spans="1:1">
      <c r="A1284" s="167"/>
    </row>
    <row r="1285" spans="1:1">
      <c r="A1285" s="167"/>
    </row>
    <row r="1286" spans="1:1">
      <c r="A1286" s="167"/>
    </row>
    <row r="1287" spans="1:1">
      <c r="A1287" s="167"/>
    </row>
    <row r="1288" spans="1:1">
      <c r="A1288" s="167"/>
    </row>
    <row r="1289" spans="1:1">
      <c r="A1289" s="167"/>
    </row>
    <row r="1290" spans="1:1">
      <c r="A1290" s="167"/>
    </row>
    <row r="1291" spans="1:1">
      <c r="A1291" s="167"/>
    </row>
    <row r="1292" spans="1:1">
      <c r="A1292" s="167"/>
    </row>
    <row r="1293" spans="1:1">
      <c r="A1293" s="167"/>
    </row>
    <row r="1294" spans="1:1">
      <c r="A1294" s="167"/>
    </row>
    <row r="1295" spans="1:1">
      <c r="A1295" s="167"/>
    </row>
    <row r="1296" spans="1:1">
      <c r="A1296" s="167"/>
    </row>
    <row r="1297" spans="1:1">
      <c r="A1297" s="167"/>
    </row>
    <row r="1298" spans="1:1">
      <c r="A1298" s="167"/>
    </row>
    <row r="1299" spans="1:1">
      <c r="A1299" s="167"/>
    </row>
    <row r="1300" spans="1:1">
      <c r="A1300" s="167"/>
    </row>
    <row r="1301" spans="1:1">
      <c r="A1301" s="167"/>
    </row>
    <row r="1302" spans="1:1">
      <c r="A1302" s="167"/>
    </row>
    <row r="1303" spans="1:1">
      <c r="A1303" s="167"/>
    </row>
    <row r="1304" spans="1:1">
      <c r="A1304" s="167"/>
    </row>
    <row r="1305" spans="1:1">
      <c r="A1305" s="167"/>
    </row>
    <row r="1306" spans="1:1">
      <c r="A1306" s="167"/>
    </row>
    <row r="1307" spans="1:1">
      <c r="A1307" s="167"/>
    </row>
    <row r="1308" spans="1:1">
      <c r="A1308" s="167"/>
    </row>
    <row r="1309" spans="1:1">
      <c r="A1309" s="167"/>
    </row>
    <row r="1310" spans="1:1">
      <c r="A1310" s="167"/>
    </row>
    <row r="1311" spans="1:1">
      <c r="A1311" s="167"/>
    </row>
    <row r="1312" spans="1:1">
      <c r="A1312" s="167"/>
    </row>
    <row r="1313" spans="1:1">
      <c r="A1313" s="167"/>
    </row>
    <row r="1314" spans="1:1">
      <c r="A1314" s="167"/>
    </row>
    <row r="1315" spans="1:1">
      <c r="A1315" s="167"/>
    </row>
    <row r="1316" spans="1:1">
      <c r="A1316" s="167"/>
    </row>
    <row r="1317" spans="1:1">
      <c r="A1317" s="167"/>
    </row>
    <row r="1318" spans="1:1">
      <c r="A1318" s="167"/>
    </row>
    <row r="1319" spans="1:1">
      <c r="A1319" s="167"/>
    </row>
    <row r="1320" spans="1:1">
      <c r="A1320" s="167"/>
    </row>
    <row r="1321" spans="1:1">
      <c r="A1321" s="167"/>
    </row>
    <row r="1322" spans="1:1">
      <c r="A1322" s="167"/>
    </row>
    <row r="1323" spans="1:1">
      <c r="A1323" s="167"/>
    </row>
    <row r="1324" spans="1:1">
      <c r="A1324" s="167"/>
    </row>
    <row r="1325" spans="1:1">
      <c r="A1325" s="167"/>
    </row>
    <row r="1326" spans="1:1">
      <c r="A1326" s="167"/>
    </row>
    <row r="1327" spans="1:1">
      <c r="A1327" s="167"/>
    </row>
    <row r="1328" spans="1:1">
      <c r="A1328" s="167"/>
    </row>
    <row r="1329" spans="1:1">
      <c r="A1329" s="167"/>
    </row>
    <row r="1330" spans="1:1">
      <c r="A1330" s="167"/>
    </row>
    <row r="1331" spans="1:1">
      <c r="A1331" s="167"/>
    </row>
    <row r="1332" spans="1:1">
      <c r="A1332" s="167"/>
    </row>
    <row r="1333" spans="1:1">
      <c r="A1333" s="167"/>
    </row>
    <row r="1334" spans="1:1">
      <c r="A1334" s="167"/>
    </row>
    <row r="1335" spans="1:1">
      <c r="A1335" s="167"/>
    </row>
    <row r="1336" spans="1:1">
      <c r="A1336" s="167"/>
    </row>
    <row r="1337" spans="1:1">
      <c r="A1337" s="167"/>
    </row>
    <row r="1338" spans="1:1">
      <c r="A1338" s="167"/>
    </row>
    <row r="1339" spans="1:1">
      <c r="A1339" s="167"/>
    </row>
    <row r="1340" spans="1:1">
      <c r="A1340" s="167"/>
    </row>
    <row r="1341" spans="1:1">
      <c r="A1341" s="167"/>
    </row>
    <row r="1342" spans="1:1">
      <c r="A1342" s="167"/>
    </row>
    <row r="1343" spans="1:1">
      <c r="A1343" s="167"/>
    </row>
    <row r="1344" spans="1:1">
      <c r="A1344" s="167"/>
    </row>
    <row r="1345" spans="1:1">
      <c r="A1345" s="167"/>
    </row>
    <row r="1346" spans="1:1">
      <c r="A1346" s="167"/>
    </row>
    <row r="1347" spans="1:1">
      <c r="A1347" s="167"/>
    </row>
    <row r="1348" spans="1:1">
      <c r="A1348" s="167"/>
    </row>
    <row r="1349" spans="1:1">
      <c r="A1349" s="167"/>
    </row>
    <row r="1350" spans="1:1">
      <c r="A1350" s="167"/>
    </row>
    <row r="1351" spans="1:1">
      <c r="A1351" s="167"/>
    </row>
    <row r="1352" spans="1:1">
      <c r="A1352" s="167"/>
    </row>
    <row r="1353" spans="1:1">
      <c r="A1353" s="167"/>
    </row>
    <row r="1354" spans="1:1">
      <c r="A1354" s="167"/>
    </row>
    <row r="1355" spans="1:1">
      <c r="A1355" s="167"/>
    </row>
    <row r="1356" spans="1:1">
      <c r="A1356" s="167"/>
    </row>
    <row r="1357" spans="1:1">
      <c r="A1357" s="167"/>
    </row>
    <row r="1358" spans="1:1">
      <c r="A1358" s="167"/>
    </row>
    <row r="1359" spans="1:1">
      <c r="A1359" s="167"/>
    </row>
    <row r="1360" spans="1:1">
      <c r="A1360" s="167"/>
    </row>
    <row r="1361" spans="1:1">
      <c r="A1361" s="167"/>
    </row>
    <row r="1362" spans="1:1">
      <c r="A1362" s="167"/>
    </row>
    <row r="1363" spans="1:1">
      <c r="A1363" s="167"/>
    </row>
    <row r="1364" spans="1:1">
      <c r="A1364" s="167"/>
    </row>
    <row r="1365" spans="1:1">
      <c r="A1365" s="167"/>
    </row>
    <row r="1366" spans="1:1">
      <c r="A1366" s="167"/>
    </row>
    <row r="1367" spans="1:1">
      <c r="A1367" s="167"/>
    </row>
    <row r="1368" spans="1:1">
      <c r="A1368" s="167"/>
    </row>
    <row r="1369" spans="1:1">
      <c r="A1369" s="167"/>
    </row>
    <row r="1370" spans="1:1">
      <c r="A1370" s="167"/>
    </row>
    <row r="1371" spans="1:1">
      <c r="A1371" s="167"/>
    </row>
    <row r="1372" spans="1:1">
      <c r="A1372" s="167"/>
    </row>
    <row r="1373" spans="1:1">
      <c r="A1373" s="167"/>
    </row>
    <row r="1374" spans="1:1">
      <c r="A1374" s="167"/>
    </row>
    <row r="1375" spans="1:1">
      <c r="A1375" s="167"/>
    </row>
    <row r="1376" spans="1:1">
      <c r="A1376" s="167"/>
    </row>
    <row r="1377" spans="1:1">
      <c r="A1377" s="167"/>
    </row>
    <row r="1378" spans="1:1">
      <c r="A1378" s="167"/>
    </row>
    <row r="1379" spans="1:1">
      <c r="A1379" s="167"/>
    </row>
    <row r="1380" spans="1:1">
      <c r="A1380" s="167"/>
    </row>
    <row r="1381" spans="1:1">
      <c r="A1381" s="167"/>
    </row>
    <row r="1382" spans="1:1">
      <c r="A1382" s="167"/>
    </row>
    <row r="1383" spans="1:1">
      <c r="A1383" s="167"/>
    </row>
    <row r="1384" spans="1:1">
      <c r="A1384" s="167"/>
    </row>
    <row r="1385" spans="1:1">
      <c r="A1385" s="167"/>
    </row>
    <row r="1386" spans="1:1">
      <c r="A1386" s="167"/>
    </row>
    <row r="1387" spans="1:1">
      <c r="A1387" s="167"/>
    </row>
    <row r="1388" spans="1:1">
      <c r="A1388" s="167"/>
    </row>
    <row r="1389" spans="1:1">
      <c r="A1389" s="167"/>
    </row>
    <row r="1390" spans="1:1">
      <c r="A1390" s="167"/>
    </row>
    <row r="1391" spans="1:1">
      <c r="A1391" s="167"/>
    </row>
    <row r="1392" spans="1:1">
      <c r="A1392" s="167"/>
    </row>
    <row r="1393" spans="1:1">
      <c r="A1393" s="167"/>
    </row>
    <row r="1394" spans="1:1">
      <c r="A1394" s="167"/>
    </row>
    <row r="1395" spans="1:1">
      <c r="A1395" s="167"/>
    </row>
    <row r="1396" spans="1:1">
      <c r="A1396" s="167"/>
    </row>
    <row r="1397" spans="1:1">
      <c r="A1397" s="167"/>
    </row>
    <row r="1398" spans="1:1">
      <c r="A1398" s="167"/>
    </row>
    <row r="1399" spans="1:1">
      <c r="A1399" s="167"/>
    </row>
    <row r="1400" spans="1:1">
      <c r="A1400" s="167"/>
    </row>
    <row r="1401" spans="1:1">
      <c r="A1401" s="167"/>
    </row>
    <row r="1402" spans="1:1">
      <c r="A1402" s="167"/>
    </row>
    <row r="1403" spans="1:1">
      <c r="A1403" s="167"/>
    </row>
    <row r="1404" spans="1:1">
      <c r="A1404" s="167"/>
    </row>
    <row r="1405" spans="1:1">
      <c r="A1405" s="167"/>
    </row>
    <row r="1406" spans="1:1">
      <c r="A1406" s="167"/>
    </row>
    <row r="1407" spans="1:1">
      <c r="A1407" s="167"/>
    </row>
    <row r="1408" spans="1:1">
      <c r="A1408" s="167"/>
    </row>
    <row r="1409" spans="1:1">
      <c r="A1409" s="167"/>
    </row>
    <row r="1410" spans="1:1">
      <c r="A1410" s="167"/>
    </row>
    <row r="1411" spans="1:1">
      <c r="A1411" s="167"/>
    </row>
    <row r="1412" spans="1:1">
      <c r="A1412" s="167"/>
    </row>
    <row r="1413" spans="1:1">
      <c r="A1413" s="167"/>
    </row>
    <row r="1414" spans="1:1">
      <c r="A1414" s="167"/>
    </row>
    <row r="1415" spans="1:1">
      <c r="A1415" s="167"/>
    </row>
    <row r="1416" spans="1:1">
      <c r="A1416" s="167"/>
    </row>
    <row r="1417" spans="1:1">
      <c r="A1417" s="167"/>
    </row>
    <row r="1418" spans="1:1">
      <c r="A1418" s="167"/>
    </row>
    <row r="1419" spans="1:1">
      <c r="A1419" s="167"/>
    </row>
    <row r="1420" spans="1:1">
      <c r="A1420" s="167"/>
    </row>
    <row r="1421" spans="1:1">
      <c r="A1421" s="167"/>
    </row>
    <row r="1422" spans="1:1">
      <c r="A1422" s="167"/>
    </row>
    <row r="1423" spans="1:1">
      <c r="A1423" s="167"/>
    </row>
    <row r="1424" spans="1:1">
      <c r="A1424" s="167"/>
    </row>
    <row r="1425" spans="1:1">
      <c r="A1425" s="167"/>
    </row>
    <row r="1426" spans="1:1">
      <c r="A1426" s="167"/>
    </row>
    <row r="1427" spans="1:1">
      <c r="A1427" s="167"/>
    </row>
    <row r="1428" spans="1:1">
      <c r="A1428" s="167"/>
    </row>
    <row r="1429" spans="1:1">
      <c r="A1429" s="167"/>
    </row>
    <row r="1430" spans="1:1">
      <c r="A1430" s="167"/>
    </row>
    <row r="1431" spans="1:1">
      <c r="A1431" s="167"/>
    </row>
    <row r="1432" spans="1:1">
      <c r="A1432" s="167"/>
    </row>
    <row r="1433" spans="1:1">
      <c r="A1433" s="167"/>
    </row>
    <row r="1434" spans="1:1">
      <c r="A1434" s="167"/>
    </row>
    <row r="1435" spans="1:1">
      <c r="A1435" s="167"/>
    </row>
    <row r="1436" spans="1:1">
      <c r="A1436" s="167"/>
    </row>
    <row r="1437" spans="1:1">
      <c r="A1437" s="167"/>
    </row>
    <row r="1438" spans="1:1">
      <c r="A1438" s="167"/>
    </row>
    <row r="1439" spans="1:1">
      <c r="A1439" s="167"/>
    </row>
    <row r="1440" spans="1:1">
      <c r="A1440" s="167"/>
    </row>
    <row r="1441" spans="1:1">
      <c r="A1441" s="167"/>
    </row>
    <row r="1442" spans="1:1">
      <c r="A1442" s="167"/>
    </row>
    <row r="1443" spans="1:1">
      <c r="A1443" s="167"/>
    </row>
    <row r="1444" spans="1:1">
      <c r="A1444" s="167"/>
    </row>
    <row r="1445" spans="1:1">
      <c r="A1445" s="167"/>
    </row>
    <row r="1446" spans="1:1">
      <c r="A1446" s="167"/>
    </row>
    <row r="1447" spans="1:1">
      <c r="A1447" s="167"/>
    </row>
    <row r="1448" spans="1:1">
      <c r="A1448" s="167"/>
    </row>
    <row r="1449" spans="1:1">
      <c r="A1449" s="167"/>
    </row>
    <row r="1450" spans="1:1">
      <c r="A1450" s="167"/>
    </row>
    <row r="1451" spans="1:1">
      <c r="A1451" s="167"/>
    </row>
    <row r="1452" spans="1:1">
      <c r="A1452" s="167"/>
    </row>
    <row r="1453" spans="1:1">
      <c r="A1453" s="167"/>
    </row>
    <row r="1454" spans="1:1">
      <c r="A1454" s="167"/>
    </row>
    <row r="1455" spans="1:1">
      <c r="A1455" s="167"/>
    </row>
    <row r="1456" spans="1:1">
      <c r="A1456" s="167"/>
    </row>
    <row r="1457" spans="1:1">
      <c r="A1457" s="167"/>
    </row>
    <row r="1458" spans="1:1">
      <c r="A1458" s="167"/>
    </row>
    <row r="1459" spans="1:1">
      <c r="A1459" s="167"/>
    </row>
    <row r="1460" spans="1:1">
      <c r="A1460" s="167"/>
    </row>
    <row r="1461" spans="1:1">
      <c r="A1461" s="167"/>
    </row>
    <row r="1462" spans="1:1">
      <c r="A1462" s="167"/>
    </row>
    <row r="1463" spans="1:1">
      <c r="A1463" s="167"/>
    </row>
    <row r="1464" spans="1:1">
      <c r="A1464" s="167"/>
    </row>
    <row r="1465" spans="1:1">
      <c r="A1465" s="167"/>
    </row>
    <row r="1466" spans="1:1">
      <c r="A1466" s="167"/>
    </row>
    <row r="1467" spans="1:1">
      <c r="A1467" s="167"/>
    </row>
    <row r="1468" spans="1:1">
      <c r="A1468" s="167"/>
    </row>
    <row r="1469" spans="1:1">
      <c r="A1469" s="167"/>
    </row>
    <row r="1470" spans="1:1">
      <c r="A1470" s="167"/>
    </row>
    <row r="1471" spans="1:1">
      <c r="A1471" s="167"/>
    </row>
    <row r="1472" spans="1:1">
      <c r="A1472" s="167"/>
    </row>
    <row r="1473" spans="1:1">
      <c r="A1473" s="167"/>
    </row>
    <row r="1474" spans="1:1">
      <c r="A1474" s="167"/>
    </row>
    <row r="1475" spans="1:1">
      <c r="A1475" s="167"/>
    </row>
    <row r="1476" spans="1:1">
      <c r="A1476" s="167"/>
    </row>
    <row r="1477" spans="1:1">
      <c r="A1477" s="167"/>
    </row>
    <row r="1478" spans="1:1">
      <c r="A1478" s="167"/>
    </row>
    <row r="1479" spans="1:1">
      <c r="A1479" s="167"/>
    </row>
    <row r="1480" spans="1:1">
      <c r="A1480" s="167"/>
    </row>
    <row r="1481" spans="1:1">
      <c r="A1481" s="167"/>
    </row>
    <row r="1482" spans="1:1">
      <c r="A1482" s="167"/>
    </row>
    <row r="1483" spans="1:1">
      <c r="A1483" s="167"/>
    </row>
    <row r="1484" spans="1:1">
      <c r="A1484" s="167"/>
    </row>
    <row r="1485" spans="1:1">
      <c r="A1485" s="167"/>
    </row>
    <row r="1486" spans="1:1">
      <c r="A1486" s="167"/>
    </row>
    <row r="1487" spans="1:1">
      <c r="A1487" s="167"/>
    </row>
    <row r="1488" spans="1:1">
      <c r="A1488" s="167"/>
    </row>
    <row r="1489" spans="1:1">
      <c r="A1489" s="167"/>
    </row>
    <row r="1490" spans="1:1">
      <c r="A1490" s="167"/>
    </row>
    <row r="1491" spans="1:1">
      <c r="A1491" s="167"/>
    </row>
    <row r="1492" spans="1:1">
      <c r="A1492" s="167"/>
    </row>
    <row r="1493" spans="1:1">
      <c r="A1493" s="167"/>
    </row>
    <row r="1494" spans="1:1">
      <c r="A1494" s="167"/>
    </row>
    <row r="1495" spans="1:1">
      <c r="A1495" s="167"/>
    </row>
    <row r="1496" spans="1:1">
      <c r="A1496" s="167"/>
    </row>
    <row r="1497" spans="1:1">
      <c r="A1497" s="167"/>
    </row>
    <row r="1498" spans="1:1">
      <c r="A1498" s="167"/>
    </row>
    <row r="1499" spans="1:1">
      <c r="A1499" s="167"/>
    </row>
    <row r="1500" spans="1:1">
      <c r="A1500" s="167"/>
    </row>
    <row r="1501" spans="1:1">
      <c r="A1501" s="167"/>
    </row>
    <row r="1502" spans="1:1">
      <c r="A1502" s="167"/>
    </row>
    <row r="1503" spans="1:1">
      <c r="A1503" s="167"/>
    </row>
    <row r="1504" spans="1:1">
      <c r="A1504" s="167"/>
    </row>
    <row r="1505" spans="1:1">
      <c r="A1505" s="167"/>
    </row>
    <row r="1506" spans="1:1">
      <c r="A1506" s="167"/>
    </row>
    <row r="1507" spans="1:1">
      <c r="A1507" s="167"/>
    </row>
    <row r="1508" spans="1:1">
      <c r="A1508" s="167"/>
    </row>
    <row r="1509" spans="1:1">
      <c r="A1509" s="167"/>
    </row>
    <row r="1510" spans="1:1">
      <c r="A1510" s="167"/>
    </row>
    <row r="1511" spans="1:1">
      <c r="A1511" s="167"/>
    </row>
    <row r="1512" spans="1:1">
      <c r="A1512" s="167"/>
    </row>
    <row r="1513" spans="1:1">
      <c r="A1513" s="167"/>
    </row>
    <row r="1514" spans="1:1">
      <c r="A1514" s="167"/>
    </row>
    <row r="1515" spans="1:1">
      <c r="A1515" s="167"/>
    </row>
    <row r="1516" spans="1:1">
      <c r="A1516" s="167"/>
    </row>
    <row r="1517" spans="1:1">
      <c r="A1517" s="167"/>
    </row>
    <row r="1518" spans="1:1">
      <c r="A1518" s="167"/>
    </row>
    <row r="1519" spans="1:1">
      <c r="A1519" s="167"/>
    </row>
    <row r="1520" spans="1:1">
      <c r="A1520" s="167"/>
    </row>
    <row r="1521" spans="1:1">
      <c r="A1521" s="167"/>
    </row>
    <row r="1522" spans="1:1">
      <c r="A1522" s="167"/>
    </row>
    <row r="1523" spans="1:1">
      <c r="A1523" s="167"/>
    </row>
    <row r="1524" spans="1:1">
      <c r="A1524" s="167"/>
    </row>
    <row r="1525" spans="1:1">
      <c r="A1525" s="167"/>
    </row>
    <row r="1526" spans="1:1">
      <c r="A1526" s="167"/>
    </row>
    <row r="1527" spans="1:1">
      <c r="A1527" s="167"/>
    </row>
    <row r="1528" spans="1:1">
      <c r="A1528" s="167"/>
    </row>
    <row r="1529" spans="1:1">
      <c r="A1529" s="167"/>
    </row>
    <row r="1530" spans="1:1">
      <c r="A1530" s="167"/>
    </row>
    <row r="1531" spans="1:1">
      <c r="A1531" s="167"/>
    </row>
    <row r="1532" spans="1:1">
      <c r="A1532" s="167"/>
    </row>
    <row r="1533" spans="1:1">
      <c r="A1533" s="167"/>
    </row>
    <row r="1534" spans="1:1">
      <c r="A1534" s="167"/>
    </row>
    <row r="1535" spans="1:1">
      <c r="A1535" s="167"/>
    </row>
    <row r="1536" spans="1:1">
      <c r="A1536" s="167"/>
    </row>
    <row r="1537" spans="1:1">
      <c r="A1537" s="167"/>
    </row>
    <row r="1538" spans="1:1">
      <c r="A1538" s="167"/>
    </row>
    <row r="1539" spans="1:1">
      <c r="A1539" s="167"/>
    </row>
    <row r="1540" spans="1:1">
      <c r="A1540" s="167"/>
    </row>
    <row r="1541" spans="1:1">
      <c r="A1541" s="167"/>
    </row>
    <row r="1542" spans="1:1">
      <c r="A1542" s="167"/>
    </row>
    <row r="1543" spans="1:1">
      <c r="A1543" s="167"/>
    </row>
    <row r="1544" spans="1:1">
      <c r="A1544" s="167"/>
    </row>
    <row r="1545" spans="1:1">
      <c r="A1545" s="167"/>
    </row>
    <row r="1546" spans="1:1">
      <c r="A1546" s="167"/>
    </row>
    <row r="1547" spans="1:1">
      <c r="A1547" s="167"/>
    </row>
    <row r="1548" spans="1:1">
      <c r="A1548" s="167"/>
    </row>
    <row r="1549" spans="1:1">
      <c r="A1549" s="167"/>
    </row>
    <row r="1550" spans="1:1">
      <c r="A1550" s="167"/>
    </row>
    <row r="1551" spans="1:1">
      <c r="A1551" s="167"/>
    </row>
    <row r="1552" spans="1:1">
      <c r="A1552" s="167"/>
    </row>
    <row r="1553" spans="1:1">
      <c r="A1553" s="167"/>
    </row>
    <row r="1554" spans="1:1">
      <c r="A1554" s="167"/>
    </row>
    <row r="1555" spans="1:1">
      <c r="A1555" s="167"/>
    </row>
    <row r="1556" spans="1:1">
      <c r="A1556" s="167"/>
    </row>
    <row r="1557" spans="1:1">
      <c r="A1557" s="167"/>
    </row>
    <row r="1558" spans="1:1">
      <c r="A1558" s="167"/>
    </row>
    <row r="1559" spans="1:1">
      <c r="A1559" s="167"/>
    </row>
    <row r="1560" spans="1:1">
      <c r="A1560" s="167"/>
    </row>
    <row r="1561" spans="1:1">
      <c r="A1561" s="167"/>
    </row>
    <row r="1562" spans="1:1">
      <c r="A1562" s="167"/>
    </row>
    <row r="1563" spans="1:1">
      <c r="A1563" s="167"/>
    </row>
    <row r="1564" spans="1:1">
      <c r="A1564" s="167"/>
    </row>
    <row r="1565" spans="1:1">
      <c r="A1565" s="167"/>
    </row>
    <row r="1566" spans="1:1">
      <c r="A1566" s="167"/>
    </row>
    <row r="1567" spans="1:1">
      <c r="A1567" s="167"/>
    </row>
    <row r="1568" spans="1:1">
      <c r="A1568" s="167"/>
    </row>
    <row r="1569" spans="1:1">
      <c r="A1569" s="167"/>
    </row>
    <row r="1570" spans="1:1">
      <c r="A1570" s="167"/>
    </row>
    <row r="1571" spans="1:1">
      <c r="A1571" s="167"/>
    </row>
    <row r="1572" spans="1:1">
      <c r="A1572" s="167"/>
    </row>
    <row r="1573" spans="1:1">
      <c r="A1573" s="167"/>
    </row>
    <row r="1574" spans="1:1">
      <c r="A1574" s="167"/>
    </row>
    <row r="1575" spans="1:1">
      <c r="A1575" s="167"/>
    </row>
    <row r="1576" spans="1:1">
      <c r="A1576" s="167"/>
    </row>
    <row r="1577" spans="1:1">
      <c r="A1577" s="167"/>
    </row>
    <row r="1578" spans="1:1">
      <c r="A1578" s="167"/>
    </row>
    <row r="1579" spans="1:1">
      <c r="A1579" s="167"/>
    </row>
    <row r="1580" spans="1:1">
      <c r="A1580" s="167"/>
    </row>
    <row r="1581" spans="1:1">
      <c r="A1581" s="167"/>
    </row>
    <row r="1582" spans="1:1">
      <c r="A1582" s="167"/>
    </row>
    <row r="1583" spans="1:1">
      <c r="A1583" s="167"/>
    </row>
    <row r="1584" spans="1:1">
      <c r="A1584" s="167"/>
    </row>
    <row r="1585" spans="1:1">
      <c r="A1585" s="167"/>
    </row>
    <row r="1586" spans="1:1">
      <c r="A1586" s="167"/>
    </row>
    <row r="1587" spans="1:1">
      <c r="A1587" s="167"/>
    </row>
    <row r="1588" spans="1:1">
      <c r="A1588" s="167"/>
    </row>
    <row r="1589" spans="1:1">
      <c r="A1589" s="167"/>
    </row>
    <row r="1590" spans="1:1">
      <c r="A1590" s="167"/>
    </row>
    <row r="1591" spans="1:1">
      <c r="A1591" s="167"/>
    </row>
    <row r="1592" spans="1:1">
      <c r="A1592" s="167"/>
    </row>
    <row r="1593" spans="1:1">
      <c r="A1593" s="167"/>
    </row>
    <row r="1594" spans="1:1">
      <c r="A1594" s="167"/>
    </row>
    <row r="1595" spans="1:1">
      <c r="A1595" s="167"/>
    </row>
    <row r="1596" spans="1:1">
      <c r="A1596" s="167"/>
    </row>
    <row r="1597" spans="1:1">
      <c r="A1597" s="167"/>
    </row>
    <row r="1598" spans="1:1">
      <c r="A1598" s="167"/>
    </row>
    <row r="1599" spans="1:1">
      <c r="A1599" s="167"/>
    </row>
    <row r="1600" spans="1:1">
      <c r="A1600" s="167"/>
    </row>
    <row r="1601" spans="1:1">
      <c r="A1601" s="167"/>
    </row>
    <row r="1602" spans="1:1">
      <c r="A1602" s="167"/>
    </row>
    <row r="1603" spans="1:1">
      <c r="A1603" s="167"/>
    </row>
    <row r="1604" spans="1:1">
      <c r="A1604" s="167"/>
    </row>
    <row r="1605" spans="1:1">
      <c r="A1605" s="167"/>
    </row>
    <row r="1606" spans="1:1">
      <c r="A1606" s="167"/>
    </row>
    <row r="1607" spans="1:1">
      <c r="A1607" s="167"/>
    </row>
    <row r="1608" spans="1:1">
      <c r="A1608" s="167"/>
    </row>
    <row r="1609" spans="1:1">
      <c r="A1609" s="167"/>
    </row>
    <row r="1610" spans="1:1">
      <c r="A1610" s="167"/>
    </row>
    <row r="1611" spans="1:1">
      <c r="A1611" s="167"/>
    </row>
    <row r="1612" spans="1:1">
      <c r="A1612" s="167"/>
    </row>
    <row r="1613" spans="1:1">
      <c r="A1613" s="167"/>
    </row>
    <row r="1614" spans="1:1">
      <c r="A1614" s="167"/>
    </row>
    <row r="1615" spans="1:1">
      <c r="A1615" s="167"/>
    </row>
    <row r="1616" spans="1:1">
      <c r="A1616" s="167"/>
    </row>
    <row r="1617" spans="1:1">
      <c r="A1617" s="167"/>
    </row>
    <row r="1618" spans="1:1">
      <c r="A1618" s="167"/>
    </row>
    <row r="1619" spans="1:1">
      <c r="A1619" s="167"/>
    </row>
    <row r="1620" spans="1:1">
      <c r="A1620" s="167"/>
    </row>
    <row r="1621" spans="1:1">
      <c r="A1621" s="167"/>
    </row>
    <row r="1622" spans="1:1">
      <c r="A1622" s="167"/>
    </row>
    <row r="1623" spans="1:1">
      <c r="A1623" s="167"/>
    </row>
    <row r="1624" spans="1:1">
      <c r="A1624" s="167"/>
    </row>
    <row r="1625" spans="1:1">
      <c r="A1625" s="167"/>
    </row>
    <row r="1626" spans="1:1">
      <c r="A1626" s="167"/>
    </row>
    <row r="1627" spans="1:1">
      <c r="A1627" s="167"/>
    </row>
    <row r="1628" spans="1:1">
      <c r="A1628" s="167"/>
    </row>
    <row r="1629" spans="1:1">
      <c r="A1629" s="167"/>
    </row>
    <row r="1630" spans="1:1">
      <c r="A1630" s="167"/>
    </row>
    <row r="1631" spans="1:1">
      <c r="A1631" s="167"/>
    </row>
    <row r="1632" spans="1:1">
      <c r="A1632" s="167"/>
    </row>
    <row r="1633" spans="1:1">
      <c r="A1633" s="167"/>
    </row>
    <row r="1634" spans="1:1">
      <c r="A1634" s="167"/>
    </row>
    <row r="1635" spans="1:1">
      <c r="A1635" s="167"/>
    </row>
    <row r="1636" spans="1:1">
      <c r="A1636" s="167"/>
    </row>
    <row r="1637" spans="1:1">
      <c r="A1637" s="167"/>
    </row>
    <row r="1638" spans="1:1">
      <c r="A1638" s="167"/>
    </row>
    <row r="1639" spans="1:1">
      <c r="A1639" s="167"/>
    </row>
    <row r="1640" spans="1:1">
      <c r="A1640" s="167"/>
    </row>
    <row r="1641" spans="1:1">
      <c r="A1641" s="167"/>
    </row>
    <row r="1642" spans="1:1">
      <c r="A1642" s="167"/>
    </row>
    <row r="1643" spans="1:1">
      <c r="A1643" s="167"/>
    </row>
    <row r="1644" spans="1:1">
      <c r="A1644" s="167"/>
    </row>
    <row r="1645" spans="1:1">
      <c r="A1645" s="167"/>
    </row>
    <row r="1646" spans="1:1">
      <c r="A1646" s="167"/>
    </row>
    <row r="1647" spans="1:1">
      <c r="A1647" s="167"/>
    </row>
    <row r="1648" spans="1:1">
      <c r="A1648" s="167"/>
    </row>
    <row r="1649" spans="1:1">
      <c r="A1649" s="167"/>
    </row>
    <row r="1650" spans="1:1">
      <c r="A1650" s="167"/>
    </row>
    <row r="1651" spans="1:1">
      <c r="A1651" s="167"/>
    </row>
    <row r="1652" spans="1:1">
      <c r="A1652" s="167"/>
    </row>
    <row r="1653" spans="1:1">
      <c r="A1653" s="167"/>
    </row>
    <row r="1654" spans="1:1">
      <c r="A1654" s="167"/>
    </row>
    <row r="1655" spans="1:1">
      <c r="A1655" s="167"/>
    </row>
    <row r="1656" spans="1:1">
      <c r="A1656" s="167"/>
    </row>
    <row r="1657" spans="1:1">
      <c r="A1657" s="167"/>
    </row>
    <row r="1658" spans="1:1">
      <c r="A1658" s="167"/>
    </row>
    <row r="1659" spans="1:1">
      <c r="A1659" s="167"/>
    </row>
    <row r="1660" spans="1:1">
      <c r="A1660" s="167"/>
    </row>
    <row r="1661" spans="1:1">
      <c r="A1661" s="167"/>
    </row>
    <row r="1662" spans="1:1">
      <c r="A1662" s="167"/>
    </row>
    <row r="1663" spans="1:1">
      <c r="A1663" s="167"/>
    </row>
    <row r="1664" spans="1:1">
      <c r="A1664" s="167"/>
    </row>
    <row r="1665" spans="1:1">
      <c r="A1665" s="167"/>
    </row>
    <row r="1666" spans="1:1">
      <c r="A1666" s="167"/>
    </row>
    <row r="1667" spans="1:1">
      <c r="A1667" s="167"/>
    </row>
    <row r="1668" spans="1:1">
      <c r="A1668" s="167"/>
    </row>
    <row r="1669" spans="1:1">
      <c r="A1669" s="167"/>
    </row>
    <row r="1670" spans="1:1">
      <c r="A1670" s="167"/>
    </row>
    <row r="1671" spans="1:1">
      <c r="A1671" s="167"/>
    </row>
    <row r="1672" spans="1:1">
      <c r="A1672" s="167"/>
    </row>
    <row r="1673" spans="1:1">
      <c r="A1673" s="167"/>
    </row>
    <row r="1674" spans="1:1">
      <c r="A1674" s="167"/>
    </row>
    <row r="1675" spans="1:1">
      <c r="A1675" s="167"/>
    </row>
    <row r="1676" spans="1:1">
      <c r="A1676" s="167"/>
    </row>
    <row r="1677" spans="1:1">
      <c r="A1677" s="167"/>
    </row>
    <row r="1678" spans="1:1">
      <c r="A1678" s="167"/>
    </row>
    <row r="1679" spans="1:1">
      <c r="A1679" s="167"/>
    </row>
    <row r="1680" spans="1:1">
      <c r="A1680" s="167"/>
    </row>
    <row r="1681" spans="1:1">
      <c r="A1681" s="167"/>
    </row>
    <row r="1682" spans="1:1">
      <c r="A1682" s="167"/>
    </row>
    <row r="1683" spans="1:1">
      <c r="A1683" s="167"/>
    </row>
    <row r="1684" spans="1:1">
      <c r="A1684" s="167"/>
    </row>
    <row r="1685" spans="1:1">
      <c r="A1685" s="167"/>
    </row>
    <row r="1686" spans="1:1">
      <c r="A1686" s="167"/>
    </row>
    <row r="1687" spans="1:1">
      <c r="A1687" s="167"/>
    </row>
    <row r="1688" spans="1:1">
      <c r="A1688" s="167"/>
    </row>
    <row r="1689" spans="1:1">
      <c r="A1689" s="167"/>
    </row>
    <row r="1690" spans="1:1">
      <c r="A1690" s="167"/>
    </row>
    <row r="1691" spans="1:1">
      <c r="A1691" s="167"/>
    </row>
    <row r="1692" spans="1:1">
      <c r="A1692" s="167"/>
    </row>
    <row r="1693" spans="1:1">
      <c r="A1693" s="167"/>
    </row>
    <row r="1694" spans="1:1">
      <c r="A1694" s="167"/>
    </row>
    <row r="1695" spans="1:1">
      <c r="A1695" s="167"/>
    </row>
    <row r="1696" spans="1:1">
      <c r="A1696" s="167"/>
    </row>
    <row r="1697" spans="1:1">
      <c r="A1697" s="167"/>
    </row>
    <row r="1698" spans="1:1">
      <c r="A1698" s="167"/>
    </row>
    <row r="1699" spans="1:1">
      <c r="A1699" s="167"/>
    </row>
    <row r="1700" spans="1:1">
      <c r="A1700" s="167"/>
    </row>
    <row r="1701" spans="1:1">
      <c r="A1701" s="167"/>
    </row>
    <row r="1702" spans="1:1">
      <c r="A1702" s="167"/>
    </row>
    <row r="1703" spans="1:1">
      <c r="A1703" s="167"/>
    </row>
    <row r="1704" spans="1:1">
      <c r="A1704" s="167"/>
    </row>
    <row r="1705" spans="1:1">
      <c r="A1705" s="167"/>
    </row>
    <row r="1706" spans="1:1">
      <c r="A1706" s="167"/>
    </row>
    <row r="1707" spans="1:1">
      <c r="A1707" s="167"/>
    </row>
    <row r="1708" spans="1:1">
      <c r="A1708" s="167"/>
    </row>
    <row r="1709" spans="1:1">
      <c r="A1709" s="167"/>
    </row>
    <row r="1710" spans="1:1">
      <c r="A1710" s="167"/>
    </row>
    <row r="1711" spans="1:1">
      <c r="A1711" s="167"/>
    </row>
    <row r="1712" spans="1:1">
      <c r="A1712" s="167"/>
    </row>
    <row r="1713" spans="1:1">
      <c r="A1713" s="167"/>
    </row>
    <row r="1714" spans="1:1">
      <c r="A1714" s="167"/>
    </row>
    <row r="1715" spans="1:1">
      <c r="A1715" s="167"/>
    </row>
    <row r="1716" spans="1:1">
      <c r="A1716" s="167"/>
    </row>
    <row r="1717" spans="1:1">
      <c r="A1717" s="167"/>
    </row>
    <row r="1718" spans="1:1">
      <c r="A1718" s="167"/>
    </row>
    <row r="1719" spans="1:1">
      <c r="A1719" s="167"/>
    </row>
    <row r="1720" spans="1:1">
      <c r="A1720" s="167"/>
    </row>
    <row r="1721" spans="1:1">
      <c r="A1721" s="167"/>
    </row>
    <row r="1722" spans="1:1">
      <c r="A1722" s="167"/>
    </row>
    <row r="1723" spans="1:1">
      <c r="A1723" s="167"/>
    </row>
    <row r="1724" spans="1:1">
      <c r="A1724" s="167"/>
    </row>
    <row r="1725" spans="1:1">
      <c r="A1725" s="167"/>
    </row>
    <row r="1726" spans="1:1">
      <c r="A1726" s="167"/>
    </row>
    <row r="1727" spans="1:1">
      <c r="A1727" s="167"/>
    </row>
    <row r="1728" spans="1:1">
      <c r="A1728" s="167"/>
    </row>
    <row r="1729" spans="1:1">
      <c r="A1729" s="167"/>
    </row>
    <row r="1730" spans="1:1">
      <c r="A1730" s="167"/>
    </row>
    <row r="1731" spans="1:1">
      <c r="A1731" s="167"/>
    </row>
    <row r="1732" spans="1:1">
      <c r="A1732" s="167"/>
    </row>
    <row r="1733" spans="1:1">
      <c r="A1733" s="167"/>
    </row>
    <row r="1734" spans="1:1">
      <c r="A1734" s="167"/>
    </row>
    <row r="1735" spans="1:1">
      <c r="A1735" s="167"/>
    </row>
    <row r="1736" spans="1:1">
      <c r="A1736" s="167"/>
    </row>
    <row r="1737" spans="1:1">
      <c r="A1737" s="167"/>
    </row>
    <row r="1738" spans="1:1">
      <c r="A1738" s="167"/>
    </row>
    <row r="1739" spans="1:1">
      <c r="A1739" s="167"/>
    </row>
    <row r="1740" spans="1:1">
      <c r="A1740" s="167"/>
    </row>
    <row r="1741" spans="1:1">
      <c r="A1741" s="167"/>
    </row>
    <row r="1742" spans="1:1">
      <c r="A1742" s="167"/>
    </row>
    <row r="1743" spans="1:1">
      <c r="A1743" s="167"/>
    </row>
    <row r="1744" spans="1:1">
      <c r="A1744" s="167"/>
    </row>
    <row r="1745" spans="1:1">
      <c r="A1745" s="167"/>
    </row>
    <row r="1746" spans="1:1">
      <c r="A1746" s="167"/>
    </row>
    <row r="1747" spans="1:1">
      <c r="A1747" s="167"/>
    </row>
    <row r="1748" spans="1:1">
      <c r="A1748" s="167"/>
    </row>
    <row r="1749" spans="1:1">
      <c r="A1749" s="167"/>
    </row>
    <row r="1750" spans="1:1">
      <c r="A1750" s="167"/>
    </row>
    <row r="1751" spans="1:1">
      <c r="A1751" s="167"/>
    </row>
    <row r="1752" spans="1:1">
      <c r="A1752" s="167"/>
    </row>
    <row r="1753" spans="1:1">
      <c r="A1753" s="167"/>
    </row>
    <row r="1754" spans="1:1">
      <c r="A1754" s="167"/>
    </row>
    <row r="1755" spans="1:1">
      <c r="A1755" s="167"/>
    </row>
    <row r="1756" spans="1:1">
      <c r="A1756" s="167"/>
    </row>
    <row r="1757" spans="1:1">
      <c r="A1757" s="167"/>
    </row>
    <row r="1758" spans="1:1">
      <c r="A1758" s="167"/>
    </row>
    <row r="1759" spans="1:1">
      <c r="A1759" s="167"/>
    </row>
    <row r="1760" spans="1:1">
      <c r="A1760" s="167"/>
    </row>
    <row r="1761" spans="1:1">
      <c r="A1761" s="167"/>
    </row>
    <row r="1762" spans="1:1">
      <c r="A1762" s="167"/>
    </row>
    <row r="1763" spans="1:1">
      <c r="A1763" s="167"/>
    </row>
    <row r="1764" spans="1:1">
      <c r="A1764" s="167"/>
    </row>
    <row r="1765" spans="1:1">
      <c r="A1765" s="167"/>
    </row>
    <row r="1766" spans="1:1">
      <c r="A1766" s="167"/>
    </row>
    <row r="1767" spans="1:1">
      <c r="A1767" s="167"/>
    </row>
    <row r="1768" spans="1:1">
      <c r="A1768" s="167"/>
    </row>
    <row r="1769" spans="1:1">
      <c r="A1769" s="167"/>
    </row>
    <row r="1770" spans="1:1">
      <c r="A1770" s="167"/>
    </row>
    <row r="1771" spans="1:1">
      <c r="A1771" s="167"/>
    </row>
    <row r="1772" spans="1:1">
      <c r="A1772" s="167"/>
    </row>
    <row r="1773" spans="1:1">
      <c r="A1773" s="167"/>
    </row>
    <row r="1774" spans="1:1">
      <c r="A1774" s="167"/>
    </row>
    <row r="1775" spans="1:1">
      <c r="A1775" s="167"/>
    </row>
    <row r="1776" spans="1:1">
      <c r="A1776" s="167"/>
    </row>
    <row r="1777" spans="1:1">
      <c r="A1777" s="167"/>
    </row>
    <row r="1778" spans="1:1">
      <c r="A1778" s="167"/>
    </row>
    <row r="1779" spans="1:1">
      <c r="A1779" s="167"/>
    </row>
    <row r="1780" spans="1:1">
      <c r="A1780" s="167"/>
    </row>
    <row r="1781" spans="1:1">
      <c r="A1781" s="167"/>
    </row>
    <row r="1782" spans="1:1">
      <c r="A1782" s="167"/>
    </row>
    <row r="1783" spans="1:1">
      <c r="A1783" s="167"/>
    </row>
    <row r="1784" spans="1:1">
      <c r="A1784" s="167"/>
    </row>
    <row r="1785" spans="1:1">
      <c r="A1785" s="167"/>
    </row>
    <row r="1786" spans="1:1">
      <c r="A1786" s="167"/>
    </row>
    <row r="1787" spans="1:1">
      <c r="A1787" s="167"/>
    </row>
    <row r="1788" spans="1:1">
      <c r="A1788" s="167"/>
    </row>
    <row r="1789" spans="1:1">
      <c r="A1789" s="167"/>
    </row>
    <row r="1790" spans="1:1">
      <c r="A1790" s="167"/>
    </row>
    <row r="1791" spans="1:1">
      <c r="A1791" s="167"/>
    </row>
    <row r="1792" spans="1:1">
      <c r="A1792" s="167"/>
    </row>
    <row r="1793" spans="1:1">
      <c r="A1793" s="167"/>
    </row>
    <row r="1794" spans="1:1">
      <c r="A1794" s="167"/>
    </row>
    <row r="1795" spans="1:1">
      <c r="A1795" s="167"/>
    </row>
    <row r="1796" spans="1:1">
      <c r="A1796" s="167"/>
    </row>
    <row r="1797" spans="1:1">
      <c r="A1797" s="167"/>
    </row>
    <row r="1798" spans="1:1">
      <c r="A1798" s="167"/>
    </row>
    <row r="1799" spans="1:1">
      <c r="A1799" s="167"/>
    </row>
    <row r="1800" spans="1:1">
      <c r="A1800" s="167"/>
    </row>
    <row r="1801" spans="1:1">
      <c r="A1801" s="167"/>
    </row>
    <row r="1802" spans="1:1">
      <c r="A1802" s="167"/>
    </row>
    <row r="1803" spans="1:1">
      <c r="A1803" s="167"/>
    </row>
    <row r="1804" spans="1:1">
      <c r="A1804" s="167"/>
    </row>
    <row r="1805" spans="1:1">
      <c r="A1805" s="167"/>
    </row>
    <row r="1806" spans="1:1">
      <c r="A1806" s="167"/>
    </row>
    <row r="1807" spans="1:1">
      <c r="A1807" s="167"/>
    </row>
    <row r="1808" spans="1:1">
      <c r="A1808" s="167"/>
    </row>
    <row r="1809" spans="1:1">
      <c r="A1809" s="167"/>
    </row>
    <row r="1810" spans="1:1">
      <c r="A1810" s="167"/>
    </row>
    <row r="1811" spans="1:1">
      <c r="A1811" s="167"/>
    </row>
    <row r="1812" spans="1:1">
      <c r="A1812" s="167"/>
    </row>
    <row r="1813" spans="1:1">
      <c r="A1813" s="167"/>
    </row>
    <row r="1814" spans="1:1">
      <c r="A1814" s="167"/>
    </row>
    <row r="1815" spans="1:1">
      <c r="A1815" s="167"/>
    </row>
    <row r="1816" spans="1:1">
      <c r="A1816" s="167"/>
    </row>
    <row r="1817" spans="1:1">
      <c r="A1817" s="167"/>
    </row>
    <row r="1818" spans="1:1">
      <c r="A1818" s="167"/>
    </row>
    <row r="1819" spans="1:1">
      <c r="A1819" s="167"/>
    </row>
    <row r="1820" spans="1:1">
      <c r="A1820" s="167"/>
    </row>
    <row r="1821" spans="1:1">
      <c r="A1821" s="167"/>
    </row>
    <row r="1822" spans="1:1">
      <c r="A1822" s="167"/>
    </row>
    <row r="1823" spans="1:1">
      <c r="A1823" s="167"/>
    </row>
    <row r="1824" spans="1:1">
      <c r="A1824" s="167"/>
    </row>
    <row r="1825" spans="1:1">
      <c r="A1825" s="167"/>
    </row>
    <row r="1826" spans="1:1">
      <c r="A1826" s="167"/>
    </row>
    <row r="1827" spans="1:1">
      <c r="A1827" s="167"/>
    </row>
    <row r="1828" spans="1:1">
      <c r="A1828" s="167"/>
    </row>
    <row r="1829" spans="1:1">
      <c r="A1829" s="167"/>
    </row>
    <row r="1830" spans="1:1">
      <c r="A1830" s="167"/>
    </row>
    <row r="1831" spans="1:1">
      <c r="A1831" s="167"/>
    </row>
    <row r="1832" spans="1:1">
      <c r="A1832" s="167"/>
    </row>
    <row r="1833" spans="1:1">
      <c r="A1833" s="167"/>
    </row>
    <row r="1834" spans="1:1">
      <c r="A1834" s="167"/>
    </row>
    <row r="1835" spans="1:1">
      <c r="A1835" s="167"/>
    </row>
    <row r="1836" spans="1:1">
      <c r="A1836" s="167"/>
    </row>
    <row r="1837" spans="1:1">
      <c r="A1837" s="167"/>
    </row>
    <row r="1838" spans="1:1">
      <c r="A1838" s="167"/>
    </row>
    <row r="1839" spans="1:1">
      <c r="A1839" s="167"/>
    </row>
    <row r="1840" spans="1:1">
      <c r="A1840" s="167"/>
    </row>
    <row r="1841" spans="1:1">
      <c r="A1841" s="167"/>
    </row>
    <row r="1842" spans="1:1">
      <c r="A1842" s="167"/>
    </row>
    <row r="1843" spans="1:1">
      <c r="A1843" s="167"/>
    </row>
    <row r="1844" spans="1:1">
      <c r="A1844" s="167"/>
    </row>
    <row r="1845" spans="1:1">
      <c r="A1845" s="167"/>
    </row>
    <row r="1846" spans="1:1">
      <c r="A1846" s="167"/>
    </row>
    <row r="1847" spans="1:1">
      <c r="A1847" s="167"/>
    </row>
    <row r="1848" spans="1:1">
      <c r="A1848" s="167"/>
    </row>
    <row r="1849" spans="1:1">
      <c r="A1849" s="167"/>
    </row>
    <row r="1850" spans="1:1">
      <c r="A1850" s="167"/>
    </row>
    <row r="1851" spans="1:1">
      <c r="A1851" s="167"/>
    </row>
    <row r="1852" spans="1:1">
      <c r="A1852" s="167"/>
    </row>
    <row r="1853" spans="1:1">
      <c r="A1853" s="167"/>
    </row>
    <row r="1854" spans="1:1">
      <c r="A1854" s="167"/>
    </row>
    <row r="1855" spans="1:1">
      <c r="A1855" s="167"/>
    </row>
    <row r="1856" spans="1:1">
      <c r="A1856" s="167"/>
    </row>
    <row r="1857" spans="1:1">
      <c r="A1857" s="167"/>
    </row>
    <row r="1858" spans="1:1">
      <c r="A1858" s="167"/>
    </row>
    <row r="1859" spans="1:1">
      <c r="A1859" s="167"/>
    </row>
    <row r="1860" spans="1:1">
      <c r="A1860" s="167"/>
    </row>
    <row r="1861" spans="1:1">
      <c r="A1861" s="167"/>
    </row>
    <row r="1862" spans="1:1">
      <c r="A1862" s="167"/>
    </row>
    <row r="1863" spans="1:1">
      <c r="A1863" s="167"/>
    </row>
    <row r="1864" spans="1:1">
      <c r="A1864" s="167"/>
    </row>
    <row r="1865" spans="1:1">
      <c r="A1865" s="167"/>
    </row>
    <row r="1866" spans="1:1">
      <c r="A1866" s="167"/>
    </row>
    <row r="1867" spans="1:1">
      <c r="A1867" s="167"/>
    </row>
    <row r="1868" spans="1:1">
      <c r="A1868" s="167"/>
    </row>
    <row r="1869" spans="1:1">
      <c r="A1869" s="167"/>
    </row>
    <row r="1870" spans="1:1">
      <c r="A1870" s="167"/>
    </row>
    <row r="1871" spans="1:1">
      <c r="A1871" s="167"/>
    </row>
    <row r="1872" spans="1:1">
      <c r="A1872" s="167"/>
    </row>
    <row r="1873" spans="1:1">
      <c r="A1873" s="167"/>
    </row>
    <row r="1874" spans="1:1">
      <c r="A1874" s="167"/>
    </row>
    <row r="1875" spans="1:1">
      <c r="A1875" s="167"/>
    </row>
    <row r="1876" spans="1:1">
      <c r="A1876" s="167"/>
    </row>
    <row r="1877" spans="1:1">
      <c r="A1877" s="167"/>
    </row>
    <row r="1878" spans="1:1">
      <c r="A1878" s="167"/>
    </row>
    <row r="1879" spans="1:1">
      <c r="A1879" s="167"/>
    </row>
    <row r="1880" spans="1:1">
      <c r="A1880" s="167"/>
    </row>
    <row r="1881" spans="1:1">
      <c r="A1881" s="167"/>
    </row>
    <row r="1882" spans="1:1">
      <c r="A1882" s="167"/>
    </row>
    <row r="1883" spans="1:1">
      <c r="A1883" s="167"/>
    </row>
    <row r="1884" spans="1:1">
      <c r="A1884" s="167"/>
    </row>
    <row r="1885" spans="1:1">
      <c r="A1885" s="167"/>
    </row>
    <row r="1886" spans="1:1">
      <c r="A1886" s="167"/>
    </row>
    <row r="1887" spans="1:1">
      <c r="A1887" s="167"/>
    </row>
    <row r="1888" spans="1:1">
      <c r="A1888" s="167"/>
    </row>
    <row r="1889" spans="1:1">
      <c r="A1889" s="167"/>
    </row>
    <row r="1890" spans="1:1">
      <c r="A1890" s="167"/>
    </row>
    <row r="1891" spans="1:1">
      <c r="A1891" s="167"/>
    </row>
    <row r="1892" spans="1:1">
      <c r="A1892" s="167"/>
    </row>
    <row r="1893" spans="1:1">
      <c r="A1893" s="167"/>
    </row>
    <row r="1894" spans="1:1">
      <c r="A1894" s="167"/>
    </row>
    <row r="1895" spans="1:1">
      <c r="A1895" s="167"/>
    </row>
    <row r="1896" spans="1:1">
      <c r="A1896" s="167"/>
    </row>
    <row r="1897" spans="1:1">
      <c r="A1897" s="167"/>
    </row>
    <row r="1898" spans="1:1">
      <c r="A1898" s="167"/>
    </row>
    <row r="1899" spans="1:1">
      <c r="A1899" s="167"/>
    </row>
    <row r="1900" spans="1:1">
      <c r="A1900" s="167"/>
    </row>
    <row r="1901" spans="1:1">
      <c r="A1901" s="167"/>
    </row>
    <row r="1902" spans="1:1">
      <c r="A1902" s="167"/>
    </row>
    <row r="1903" spans="1:1">
      <c r="A1903" s="167"/>
    </row>
    <row r="1904" spans="1:1">
      <c r="A1904" s="167"/>
    </row>
    <row r="1905" spans="1:1">
      <c r="A1905" s="167"/>
    </row>
    <row r="1906" spans="1:1">
      <c r="A1906" s="167"/>
    </row>
    <row r="1907" spans="1:1">
      <c r="A1907" s="167"/>
    </row>
    <row r="1908" spans="1:1">
      <c r="A1908" s="167"/>
    </row>
    <row r="1909" spans="1:1">
      <c r="A1909" s="167"/>
    </row>
    <row r="1910" spans="1:1">
      <c r="A1910" s="167"/>
    </row>
    <row r="1911" spans="1:1">
      <c r="A1911" s="167"/>
    </row>
    <row r="1912" spans="1:1">
      <c r="A1912" s="167"/>
    </row>
    <row r="1913" spans="1:1">
      <c r="A1913" s="167"/>
    </row>
    <row r="1914" spans="1:1">
      <c r="A1914" s="167"/>
    </row>
    <row r="1915" spans="1:1">
      <c r="A1915" s="167"/>
    </row>
    <row r="1916" spans="1:1">
      <c r="A1916" s="167"/>
    </row>
    <row r="1917" spans="1:1">
      <c r="A1917" s="167"/>
    </row>
    <row r="1918" spans="1:1">
      <c r="A1918" s="167"/>
    </row>
    <row r="1919" spans="1:1">
      <c r="A1919" s="167"/>
    </row>
    <row r="1920" spans="1:1">
      <c r="A1920" s="167"/>
    </row>
    <row r="1921" spans="1:1">
      <c r="A1921" s="167"/>
    </row>
    <row r="1922" spans="1:1">
      <c r="A1922" s="167"/>
    </row>
    <row r="1923" spans="1:1">
      <c r="A1923" s="167"/>
    </row>
    <row r="1924" spans="1:1">
      <c r="A1924" s="167"/>
    </row>
    <row r="1925" spans="1:1">
      <c r="A1925" s="167"/>
    </row>
    <row r="1926" spans="1:1">
      <c r="A1926" s="167"/>
    </row>
    <row r="1927" spans="1:1">
      <c r="A1927" s="167"/>
    </row>
    <row r="1928" spans="1:1">
      <c r="A1928" s="167"/>
    </row>
    <row r="1929" spans="1:1">
      <c r="A1929" s="167"/>
    </row>
    <row r="1930" spans="1:1">
      <c r="A1930" s="167"/>
    </row>
    <row r="1931" spans="1:1">
      <c r="A1931" s="167"/>
    </row>
    <row r="1932" spans="1:1">
      <c r="A1932" s="167"/>
    </row>
    <row r="1933" spans="1:1">
      <c r="A1933" s="167"/>
    </row>
    <row r="1934" spans="1:1">
      <c r="A1934" s="167"/>
    </row>
    <row r="1935" spans="1:1">
      <c r="A1935" s="167"/>
    </row>
    <row r="1936" spans="1:1">
      <c r="A1936" s="167"/>
    </row>
    <row r="1937" spans="1:1">
      <c r="A1937" s="167"/>
    </row>
    <row r="1938" spans="1:1">
      <c r="A1938" s="167"/>
    </row>
    <row r="1939" spans="1:1">
      <c r="A1939" s="167"/>
    </row>
    <row r="1940" spans="1:1">
      <c r="A1940" s="167"/>
    </row>
    <row r="1941" spans="1:1">
      <c r="A1941" s="167"/>
    </row>
    <row r="1942" spans="1:1">
      <c r="A1942" s="167"/>
    </row>
    <row r="1943" spans="1:1">
      <c r="A1943" s="167"/>
    </row>
    <row r="1944" spans="1:1">
      <c r="A1944" s="167"/>
    </row>
    <row r="1945" spans="1:1">
      <c r="A1945" s="167"/>
    </row>
    <row r="1946" spans="1:1">
      <c r="A1946" s="167"/>
    </row>
    <row r="1947" spans="1:1">
      <c r="A1947" s="167"/>
    </row>
    <row r="1948" spans="1:1">
      <c r="A1948" s="167"/>
    </row>
    <row r="1949" spans="1:1">
      <c r="A1949" s="167"/>
    </row>
    <row r="1950" spans="1:1">
      <c r="A1950" s="167"/>
    </row>
    <row r="1951" spans="1:1">
      <c r="A1951" s="167"/>
    </row>
    <row r="1952" spans="1:1">
      <c r="A1952" s="167"/>
    </row>
    <row r="1953" spans="1:1">
      <c r="A1953" s="167"/>
    </row>
    <row r="1954" spans="1:1">
      <c r="A1954" s="167"/>
    </row>
    <row r="1955" spans="1:1">
      <c r="A1955" s="167"/>
    </row>
    <row r="1956" spans="1:1">
      <c r="A1956" s="167"/>
    </row>
    <row r="1957" spans="1:1">
      <c r="A1957" s="167"/>
    </row>
    <row r="1958" spans="1:1">
      <c r="A1958" s="167"/>
    </row>
    <row r="1959" spans="1:1">
      <c r="A1959" s="167"/>
    </row>
    <row r="1960" spans="1:1">
      <c r="A1960" s="167"/>
    </row>
    <row r="1961" spans="1:1">
      <c r="A1961" s="167"/>
    </row>
    <row r="1962" spans="1:1">
      <c r="A1962" s="167"/>
    </row>
    <row r="1963" spans="1:1">
      <c r="A1963" s="167"/>
    </row>
    <row r="1964" spans="1:1">
      <c r="A1964" s="167"/>
    </row>
    <row r="1965" spans="1:1">
      <c r="A1965" s="167"/>
    </row>
    <row r="1966" spans="1:1">
      <c r="A1966" s="167"/>
    </row>
    <row r="1967" spans="1:1">
      <c r="A1967" s="167"/>
    </row>
    <row r="1968" spans="1:1">
      <c r="A1968" s="167"/>
    </row>
    <row r="1969" spans="1:1">
      <c r="A1969" s="167"/>
    </row>
    <row r="1970" spans="1:1">
      <c r="A1970" s="167"/>
    </row>
    <row r="1971" spans="1:1">
      <c r="A1971" s="167"/>
    </row>
    <row r="1972" spans="1:1">
      <c r="A1972" s="167"/>
    </row>
    <row r="1973" spans="1:1">
      <c r="A1973" s="167"/>
    </row>
    <row r="1974" spans="1:1">
      <c r="A1974" s="167"/>
    </row>
    <row r="1975" spans="1:1">
      <c r="A1975" s="167"/>
    </row>
    <row r="1976" spans="1:1">
      <c r="A1976" s="167"/>
    </row>
    <row r="1977" spans="1:1">
      <c r="A1977" s="167"/>
    </row>
    <row r="1978" spans="1:1">
      <c r="A1978" s="167"/>
    </row>
    <row r="1979" spans="1:1">
      <c r="A1979" s="167"/>
    </row>
    <row r="1980" spans="1:1">
      <c r="A1980" s="167"/>
    </row>
    <row r="1981" spans="1:1">
      <c r="A1981" s="167"/>
    </row>
    <row r="1982" spans="1:1">
      <c r="A1982" s="167"/>
    </row>
    <row r="1983" spans="1:1">
      <c r="A1983" s="167"/>
    </row>
    <row r="1984" spans="1:1">
      <c r="A1984" s="167"/>
    </row>
    <row r="1985" spans="1:1">
      <c r="A1985" s="167"/>
    </row>
    <row r="1986" spans="1:1">
      <c r="A1986" s="167"/>
    </row>
    <row r="1987" spans="1:1">
      <c r="A1987" s="167"/>
    </row>
    <row r="1988" spans="1:1">
      <c r="A1988" s="167"/>
    </row>
    <row r="1989" spans="1:1">
      <c r="A1989" s="167"/>
    </row>
    <row r="1990" spans="1:1">
      <c r="A1990" s="167"/>
    </row>
    <row r="1991" spans="1:1">
      <c r="A1991" s="167"/>
    </row>
    <row r="1992" spans="1:1">
      <c r="A1992" s="167"/>
    </row>
    <row r="1993" spans="1:1">
      <c r="A1993" s="167"/>
    </row>
    <row r="1994" spans="1:1">
      <c r="A1994" s="167"/>
    </row>
    <row r="1995" spans="1:1">
      <c r="A1995" s="167"/>
    </row>
    <row r="1996" spans="1:1">
      <c r="A1996" s="167"/>
    </row>
    <row r="1997" spans="1:1">
      <c r="A1997" s="167"/>
    </row>
    <row r="1998" spans="1:1">
      <c r="A1998" s="167"/>
    </row>
    <row r="1999" spans="1:1">
      <c r="A1999" s="167"/>
    </row>
    <row r="2000" spans="1:1">
      <c r="A2000" s="167"/>
    </row>
    <row r="2001" spans="1:1">
      <c r="A2001" s="167"/>
    </row>
    <row r="2002" spans="1:1">
      <c r="A2002" s="167"/>
    </row>
    <row r="2003" spans="1:1">
      <c r="A2003" s="167"/>
    </row>
    <row r="2004" spans="1:1">
      <c r="A2004" s="167"/>
    </row>
    <row r="2005" spans="1:1">
      <c r="A2005" s="167"/>
    </row>
    <row r="2006" spans="1:1">
      <c r="A2006" s="167"/>
    </row>
    <row r="2007" spans="1:1">
      <c r="A2007" s="167"/>
    </row>
    <row r="2008" spans="1:1">
      <c r="A2008" s="167"/>
    </row>
    <row r="2009" spans="1:1">
      <c r="A2009" s="167"/>
    </row>
    <row r="2010" spans="1:1">
      <c r="A2010" s="167"/>
    </row>
    <row r="2011" spans="1:1">
      <c r="A2011" s="167"/>
    </row>
    <row r="2012" spans="1:1">
      <c r="A2012" s="167"/>
    </row>
    <row r="2013" spans="1:1">
      <c r="A2013" s="167"/>
    </row>
    <row r="2014" spans="1:1">
      <c r="A2014" s="167"/>
    </row>
    <row r="2015" spans="1:1">
      <c r="A2015" s="167"/>
    </row>
    <row r="2016" spans="1:1">
      <c r="A2016" s="167"/>
    </row>
    <row r="2017" spans="1:1">
      <c r="A2017" s="167"/>
    </row>
    <row r="2018" spans="1:1">
      <c r="A2018" s="167"/>
    </row>
    <row r="2019" spans="1:1">
      <c r="A2019" s="167"/>
    </row>
    <row r="2020" spans="1:1">
      <c r="A2020" s="167"/>
    </row>
    <row r="2021" spans="1:1">
      <c r="A2021" s="167"/>
    </row>
    <row r="2022" spans="1:1">
      <c r="A2022" s="167"/>
    </row>
    <row r="2023" spans="1:1">
      <c r="A2023" s="167"/>
    </row>
    <row r="2024" spans="1:1">
      <c r="A2024" s="167"/>
    </row>
    <row r="2025" spans="1:1">
      <c r="A2025" s="167"/>
    </row>
    <row r="2026" spans="1:1">
      <c r="A2026" s="167"/>
    </row>
    <row r="2027" spans="1:1">
      <c r="A2027" s="167"/>
    </row>
    <row r="2028" spans="1:1">
      <c r="A2028" s="167"/>
    </row>
    <row r="2029" spans="1:1">
      <c r="A2029" s="167"/>
    </row>
    <row r="2030" spans="1:1">
      <c r="A2030" s="167"/>
    </row>
    <row r="2031" spans="1:1">
      <c r="A2031" s="167"/>
    </row>
    <row r="2032" spans="1:1">
      <c r="A2032" s="167"/>
    </row>
    <row r="2033" spans="1:1">
      <c r="A2033" s="167"/>
    </row>
    <row r="2034" spans="1:1">
      <c r="A2034" s="167"/>
    </row>
    <row r="2035" spans="1:1">
      <c r="A2035" s="167"/>
    </row>
    <row r="2036" spans="1:1">
      <c r="A2036" s="167"/>
    </row>
    <row r="2037" spans="1:1">
      <c r="A2037" s="167"/>
    </row>
    <row r="2038" spans="1:1">
      <c r="A2038" s="167"/>
    </row>
    <row r="2039" spans="1:1">
      <c r="A2039" s="167"/>
    </row>
    <row r="2040" spans="1:1">
      <c r="A2040" s="167"/>
    </row>
    <row r="2041" spans="1:1">
      <c r="A2041" s="167"/>
    </row>
    <row r="2042" spans="1:1">
      <c r="A2042" s="167"/>
    </row>
    <row r="2043" spans="1:1">
      <c r="A2043" s="167"/>
    </row>
    <row r="2044" spans="1:1">
      <c r="A2044" s="167"/>
    </row>
    <row r="2045" spans="1:1">
      <c r="A2045" s="167"/>
    </row>
    <row r="2046" spans="1:1">
      <c r="A2046" s="167"/>
    </row>
    <row r="2047" spans="1:1">
      <c r="A2047" s="167"/>
    </row>
    <row r="2048" spans="1:1">
      <c r="A2048" s="167"/>
    </row>
    <row r="2049" spans="1:1">
      <c r="A2049" s="167"/>
    </row>
    <row r="2050" spans="1:1">
      <c r="A2050" s="167"/>
    </row>
    <row r="2051" spans="1:1">
      <c r="A2051" s="167"/>
    </row>
    <row r="2052" spans="1:1">
      <c r="A2052" s="167"/>
    </row>
    <row r="2053" spans="1:1">
      <c r="A2053" s="167"/>
    </row>
    <row r="2054" spans="1:1">
      <c r="A2054" s="167"/>
    </row>
    <row r="2055" spans="1:1">
      <c r="A2055" s="167"/>
    </row>
    <row r="2056" spans="1:1">
      <c r="A2056" s="167"/>
    </row>
    <row r="2057" spans="1:1">
      <c r="A2057" s="167"/>
    </row>
    <row r="2058" spans="1:1">
      <c r="A2058" s="167"/>
    </row>
    <row r="2059" spans="1:1">
      <c r="A2059" s="167"/>
    </row>
    <row r="2060" spans="1:1">
      <c r="A2060" s="167"/>
    </row>
    <row r="2061" spans="1:1">
      <c r="A2061" s="167"/>
    </row>
    <row r="2062" spans="1:1">
      <c r="A2062" s="167"/>
    </row>
    <row r="2063" spans="1:1">
      <c r="A2063" s="167"/>
    </row>
    <row r="2064" spans="1:1">
      <c r="A2064" s="167"/>
    </row>
    <row r="2065" spans="1:1">
      <c r="A2065" s="167"/>
    </row>
    <row r="2066" spans="1:1">
      <c r="A2066" s="167"/>
    </row>
    <row r="2067" spans="1:1">
      <c r="A2067" s="167"/>
    </row>
    <row r="2068" spans="1:1">
      <c r="A2068" s="167"/>
    </row>
    <row r="2069" spans="1:1">
      <c r="A2069" s="167"/>
    </row>
    <row r="2070" spans="1:1">
      <c r="A2070" s="167"/>
    </row>
    <row r="2071" spans="1:1">
      <c r="A2071" s="167"/>
    </row>
    <row r="2072" spans="1:1">
      <c r="A2072" s="167"/>
    </row>
    <row r="2073" spans="1:1">
      <c r="A2073" s="167"/>
    </row>
    <row r="2074" spans="1:1">
      <c r="A2074" s="167"/>
    </row>
    <row r="2075" spans="1:1">
      <c r="A2075" s="167"/>
    </row>
    <row r="2076" spans="1:1">
      <c r="A2076" s="167"/>
    </row>
    <row r="2077" spans="1:1">
      <c r="A2077" s="167"/>
    </row>
    <row r="2078" spans="1:1">
      <c r="A2078" s="167"/>
    </row>
    <row r="2079" spans="1:1">
      <c r="A2079" s="167"/>
    </row>
    <row r="2080" spans="1:1">
      <c r="A2080" s="167"/>
    </row>
    <row r="2081" spans="1:1">
      <c r="A2081" s="167"/>
    </row>
    <row r="2082" spans="1:1">
      <c r="A2082" s="167"/>
    </row>
    <row r="2083" spans="1:1">
      <c r="A2083" s="167"/>
    </row>
    <row r="2084" spans="1:1">
      <c r="A2084" s="167"/>
    </row>
    <row r="2085" spans="1:1">
      <c r="A2085" s="167"/>
    </row>
    <row r="2086" spans="1:1">
      <c r="A2086" s="167"/>
    </row>
    <row r="2087" spans="1:1">
      <c r="A2087" s="167"/>
    </row>
    <row r="2088" spans="1:1">
      <c r="A2088" s="167"/>
    </row>
    <row r="2089" spans="1:1">
      <c r="A2089" s="167"/>
    </row>
    <row r="2090" spans="1:1">
      <c r="A2090" s="167"/>
    </row>
    <row r="2091" spans="1:1">
      <c r="A2091" s="167"/>
    </row>
    <row r="2092" spans="1:1">
      <c r="A2092" s="167"/>
    </row>
    <row r="2093" spans="1:1">
      <c r="A2093" s="167"/>
    </row>
    <row r="2094" spans="1:1">
      <c r="A2094" s="167"/>
    </row>
    <row r="2095" spans="1:1">
      <c r="A2095" s="167"/>
    </row>
    <row r="2096" spans="1:1">
      <c r="A2096" s="167"/>
    </row>
    <row r="2097" spans="1:1">
      <c r="A2097" s="167"/>
    </row>
    <row r="2098" spans="1:1">
      <c r="A2098" s="167"/>
    </row>
    <row r="2099" spans="1:1">
      <c r="A2099" s="167"/>
    </row>
    <row r="2100" spans="1:1">
      <c r="A2100" s="167"/>
    </row>
    <row r="2101" spans="1:1">
      <c r="A2101" s="167"/>
    </row>
    <row r="2102" spans="1:1">
      <c r="A2102" s="167"/>
    </row>
    <row r="2103" spans="1:1">
      <c r="A2103" s="167"/>
    </row>
    <row r="2104" spans="1:1">
      <c r="A2104" s="167"/>
    </row>
    <row r="2105" spans="1:1">
      <c r="A2105" s="167"/>
    </row>
    <row r="2106" spans="1:1">
      <c r="A2106" s="167"/>
    </row>
    <row r="2107" spans="1:1">
      <c r="A2107" s="167"/>
    </row>
    <row r="2108" spans="1:1">
      <c r="A2108" s="167"/>
    </row>
    <row r="2109" spans="1:1">
      <c r="A2109" s="167"/>
    </row>
    <row r="2110" spans="1:1">
      <c r="A2110" s="167"/>
    </row>
    <row r="2111" spans="1:1">
      <c r="A2111" s="167"/>
    </row>
    <row r="2112" spans="1:1">
      <c r="A2112" s="167"/>
    </row>
    <row r="2113" spans="1:1">
      <c r="A2113" s="167"/>
    </row>
    <row r="2114" spans="1:1">
      <c r="A2114" s="167"/>
    </row>
    <row r="2115" spans="1:1">
      <c r="A2115" s="167"/>
    </row>
    <row r="2116" spans="1:1">
      <c r="A2116" s="167"/>
    </row>
    <row r="2117" spans="1:1">
      <c r="A2117" s="167"/>
    </row>
    <row r="2118" spans="1:1">
      <c r="A2118" s="167"/>
    </row>
    <row r="2119" spans="1:1">
      <c r="A2119" s="167"/>
    </row>
    <row r="2120" spans="1:1">
      <c r="A2120" s="167"/>
    </row>
    <row r="2121" spans="1:1">
      <c r="A2121" s="167"/>
    </row>
    <row r="2122" spans="1:1">
      <c r="A2122" s="167"/>
    </row>
    <row r="2123" spans="1:1">
      <c r="A2123" s="167"/>
    </row>
    <row r="2124" spans="1:1">
      <c r="A2124" s="167"/>
    </row>
    <row r="2125" spans="1:1">
      <c r="A2125" s="167"/>
    </row>
    <row r="2126" spans="1:1">
      <c r="A2126" s="167"/>
    </row>
    <row r="2127" spans="1:1">
      <c r="A2127" s="167"/>
    </row>
    <row r="2128" spans="1:1">
      <c r="A2128" s="167"/>
    </row>
    <row r="2129" spans="1:1">
      <c r="A2129" s="167"/>
    </row>
    <row r="2130" spans="1:1">
      <c r="A2130" s="167"/>
    </row>
    <row r="2131" spans="1:1">
      <c r="A2131" s="167"/>
    </row>
    <row r="2132" spans="1:1">
      <c r="A2132" s="167"/>
    </row>
    <row r="2133" spans="1:1">
      <c r="A2133" s="167"/>
    </row>
    <row r="2134" spans="1:1">
      <c r="A2134" s="167"/>
    </row>
    <row r="2135" spans="1:1">
      <c r="A2135" s="167"/>
    </row>
    <row r="2136" spans="1:1">
      <c r="A2136" s="167"/>
    </row>
    <row r="2137" spans="1:1">
      <c r="A2137" s="167"/>
    </row>
    <row r="2138" spans="1:1">
      <c r="A2138" s="167"/>
    </row>
    <row r="2139" spans="1:1">
      <c r="A2139" s="167"/>
    </row>
    <row r="2140" spans="1:1">
      <c r="A2140" s="167"/>
    </row>
    <row r="2141" spans="1:1">
      <c r="A2141" s="167"/>
    </row>
    <row r="2142" spans="1:1">
      <c r="A2142" s="167"/>
    </row>
    <row r="2143" spans="1:1">
      <c r="A2143" s="167"/>
    </row>
    <row r="2144" spans="1:1">
      <c r="A2144" s="167"/>
    </row>
    <row r="2145" spans="1:1">
      <c r="A2145" s="167"/>
    </row>
    <row r="2146" spans="1:1">
      <c r="A2146" s="167"/>
    </row>
    <row r="2147" spans="1:1">
      <c r="A2147" s="167"/>
    </row>
    <row r="2148" spans="1:1">
      <c r="A2148" s="167"/>
    </row>
    <row r="2149" spans="1:1">
      <c r="A2149" s="167"/>
    </row>
    <row r="2150" spans="1:1">
      <c r="A2150" s="167"/>
    </row>
    <row r="2151" spans="1:1">
      <c r="A2151" s="167"/>
    </row>
    <row r="2152" spans="1:1">
      <c r="A2152" s="167"/>
    </row>
    <row r="2153" spans="1:1">
      <c r="A2153" s="167"/>
    </row>
    <row r="2154" spans="1:1">
      <c r="A2154" s="167"/>
    </row>
    <row r="2155" spans="1:1">
      <c r="A2155" s="167"/>
    </row>
    <row r="2156" spans="1:1">
      <c r="A2156" s="167"/>
    </row>
    <row r="2157" spans="1:1">
      <c r="A2157" s="167"/>
    </row>
    <row r="2158" spans="1:1">
      <c r="A2158" s="167"/>
    </row>
    <row r="2159" spans="1:1">
      <c r="A2159" s="167"/>
    </row>
    <row r="2160" spans="1:1">
      <c r="A2160" s="167"/>
    </row>
    <row r="2161" spans="1:1">
      <c r="A2161" s="167"/>
    </row>
    <row r="2162" spans="1:1">
      <c r="A2162" s="167"/>
    </row>
    <row r="2163" spans="1:1">
      <c r="A2163" s="167"/>
    </row>
    <row r="2164" spans="1:1">
      <c r="A2164" s="167"/>
    </row>
    <row r="2165" spans="1:1">
      <c r="A2165" s="167"/>
    </row>
    <row r="2166" spans="1:1">
      <c r="A2166" s="167"/>
    </row>
    <row r="2167" spans="1:1">
      <c r="A2167" s="167"/>
    </row>
    <row r="2168" spans="1:1">
      <c r="A2168" s="167"/>
    </row>
    <row r="2169" spans="1:1">
      <c r="A2169" s="167"/>
    </row>
    <row r="2170" spans="1:1">
      <c r="A2170" s="167"/>
    </row>
    <row r="2171" spans="1:1">
      <c r="A2171" s="167"/>
    </row>
    <row r="2172" spans="1:1">
      <c r="A2172" s="167"/>
    </row>
    <row r="2173" spans="1:1">
      <c r="A2173" s="167"/>
    </row>
    <row r="2174" spans="1:1">
      <c r="A2174" s="167"/>
    </row>
    <row r="2175" spans="1:1">
      <c r="A2175" s="167"/>
    </row>
    <row r="2176" spans="1:1">
      <c r="A2176" s="167"/>
    </row>
    <row r="2177" spans="1:1">
      <c r="A2177" s="167"/>
    </row>
    <row r="2178" spans="1:1">
      <c r="A2178" s="167"/>
    </row>
    <row r="2179" spans="1:1">
      <c r="A2179" s="167"/>
    </row>
    <row r="2180" spans="1:1">
      <c r="A2180" s="167"/>
    </row>
    <row r="2181" spans="1:1">
      <c r="A2181" s="167"/>
    </row>
    <row r="2182" spans="1:1">
      <c r="A2182" s="167"/>
    </row>
    <row r="2183" spans="1:1">
      <c r="A2183" s="167"/>
    </row>
    <row r="2184" spans="1:1">
      <c r="A2184" s="167"/>
    </row>
    <row r="2185" spans="1:1">
      <c r="A2185" s="167"/>
    </row>
    <row r="2186" spans="1:1">
      <c r="A2186" s="167"/>
    </row>
    <row r="2187" spans="1:1">
      <c r="A2187" s="167"/>
    </row>
    <row r="2188" spans="1:1">
      <c r="A2188" s="167"/>
    </row>
    <row r="2189" spans="1:1">
      <c r="A2189" s="167"/>
    </row>
    <row r="2190" spans="1:1">
      <c r="A2190" s="167"/>
    </row>
    <row r="2191" spans="1:1">
      <c r="A2191" s="167"/>
    </row>
    <row r="2192" spans="1:1">
      <c r="A2192" s="167"/>
    </row>
    <row r="2193" spans="1:1">
      <c r="A2193" s="167"/>
    </row>
    <row r="2194" spans="1:1">
      <c r="A2194" s="167"/>
    </row>
    <row r="2195" spans="1:1">
      <c r="A2195" s="167"/>
    </row>
    <row r="2196" spans="1:1">
      <c r="A2196" s="167"/>
    </row>
    <row r="2197" spans="1:1">
      <c r="A2197" s="167"/>
    </row>
    <row r="2198" spans="1:1">
      <c r="A2198" s="167"/>
    </row>
    <row r="2199" spans="1:1">
      <c r="A2199" s="167"/>
    </row>
    <row r="2200" spans="1:1">
      <c r="A2200" s="167"/>
    </row>
    <row r="2201" spans="1:1">
      <c r="A2201" s="167"/>
    </row>
    <row r="2202" spans="1:1">
      <c r="A2202" s="167"/>
    </row>
    <row r="2203" spans="1:1">
      <c r="A2203" s="167"/>
    </row>
    <row r="2204" spans="1:1">
      <c r="A2204" s="167"/>
    </row>
    <row r="2205" spans="1:1">
      <c r="A2205" s="167"/>
    </row>
    <row r="2206" spans="1:1">
      <c r="A2206" s="167"/>
    </row>
    <row r="2207" spans="1:1">
      <c r="A2207" s="167"/>
    </row>
    <row r="2208" spans="1:1">
      <c r="A2208" s="167"/>
    </row>
    <row r="2209" spans="1:1">
      <c r="A2209" s="167"/>
    </row>
    <row r="2210" spans="1:1">
      <c r="A2210" s="167"/>
    </row>
    <row r="2211" spans="1:1">
      <c r="A2211" s="167"/>
    </row>
    <row r="2212" spans="1:1">
      <c r="A2212" s="167"/>
    </row>
    <row r="2213" spans="1:1">
      <c r="A2213" s="167"/>
    </row>
    <row r="2214" spans="1:1">
      <c r="A2214" s="167"/>
    </row>
    <row r="2215" spans="1:1">
      <c r="A2215" s="167"/>
    </row>
    <row r="2216" spans="1:1">
      <c r="A2216" s="167"/>
    </row>
    <row r="2217" spans="1:1">
      <c r="A2217" s="167"/>
    </row>
    <row r="2218" spans="1:1">
      <c r="A2218" s="167"/>
    </row>
    <row r="2219" spans="1:1">
      <c r="A2219" s="167"/>
    </row>
    <row r="2220" spans="1:1">
      <c r="A2220" s="167"/>
    </row>
    <row r="2221" spans="1:1">
      <c r="A2221" s="167"/>
    </row>
    <row r="2222" spans="1:1">
      <c r="A2222" s="167"/>
    </row>
    <row r="2223" spans="1:1">
      <c r="A2223" s="167"/>
    </row>
    <row r="2224" spans="1:1">
      <c r="A2224" s="167"/>
    </row>
    <row r="2225" spans="1:1">
      <c r="A2225" s="167"/>
    </row>
    <row r="2226" spans="1:1">
      <c r="A2226" s="167"/>
    </row>
    <row r="2227" spans="1:1">
      <c r="A2227" s="167"/>
    </row>
    <row r="2228" spans="1:1">
      <c r="A2228" s="167"/>
    </row>
    <row r="2229" spans="1:1">
      <c r="A2229" s="167"/>
    </row>
    <row r="2230" spans="1:1">
      <c r="A2230" s="167"/>
    </row>
    <row r="2231" spans="1:1">
      <c r="A2231" s="167"/>
    </row>
    <row r="2232" spans="1:1">
      <c r="A2232" s="167"/>
    </row>
    <row r="2233" spans="1:1">
      <c r="A2233" s="167"/>
    </row>
    <row r="2234" spans="1:1">
      <c r="A2234" s="167"/>
    </row>
    <row r="2235" spans="1:1">
      <c r="A2235" s="167"/>
    </row>
    <row r="2236" spans="1:1">
      <c r="A2236" s="167"/>
    </row>
    <row r="2237" spans="1:1">
      <c r="A2237" s="167"/>
    </row>
    <row r="2238" spans="1:1">
      <c r="A2238" s="167"/>
    </row>
    <row r="2239" spans="1:1">
      <c r="A2239" s="167"/>
    </row>
    <row r="2240" spans="1:1">
      <c r="A2240" s="167"/>
    </row>
    <row r="2241" spans="1:1">
      <c r="A2241" s="167"/>
    </row>
    <row r="2242" spans="1:1">
      <c r="A2242" s="167"/>
    </row>
    <row r="2243" spans="1:1">
      <c r="A2243" s="167"/>
    </row>
    <row r="2244" spans="1:1">
      <c r="A2244" s="167"/>
    </row>
    <row r="2245" spans="1:1">
      <c r="A2245" s="167"/>
    </row>
    <row r="2246" spans="1:1">
      <c r="A2246" s="167"/>
    </row>
    <row r="2247" spans="1:1">
      <c r="A2247" s="167"/>
    </row>
    <row r="2248" spans="1:1">
      <c r="A2248" s="167"/>
    </row>
    <row r="2249" spans="1:1">
      <c r="A2249" s="167"/>
    </row>
    <row r="2250" spans="1:1">
      <c r="A2250" s="167"/>
    </row>
    <row r="2251" spans="1:1">
      <c r="A2251" s="167"/>
    </row>
    <row r="2252" spans="1:1">
      <c r="A2252" s="167"/>
    </row>
    <row r="2253" spans="1:1">
      <c r="A2253" s="167"/>
    </row>
    <row r="2254" spans="1:1">
      <c r="A2254" s="167"/>
    </row>
    <row r="2255" spans="1:1">
      <c r="A2255" s="167"/>
    </row>
    <row r="2256" spans="1:1">
      <c r="A2256" s="167"/>
    </row>
    <row r="2257" spans="1:1">
      <c r="A2257" s="167"/>
    </row>
    <row r="2258" spans="1:1">
      <c r="A2258" s="167"/>
    </row>
    <row r="2259" spans="1:1">
      <c r="A2259" s="167"/>
    </row>
    <row r="2260" spans="1:1">
      <c r="A2260" s="167"/>
    </row>
    <row r="2261" spans="1:1">
      <c r="A2261" s="167"/>
    </row>
    <row r="2262" spans="1:1">
      <c r="A2262" s="167"/>
    </row>
    <row r="2263" spans="1:1">
      <c r="A2263" s="167"/>
    </row>
    <row r="2264" spans="1:1">
      <c r="A2264" s="167"/>
    </row>
    <row r="2265" spans="1:1">
      <c r="A2265" s="167"/>
    </row>
    <row r="2266" spans="1:1">
      <c r="A2266" s="167"/>
    </row>
    <row r="2267" spans="1:1">
      <c r="A2267" s="167"/>
    </row>
    <row r="2268" spans="1:1">
      <c r="A2268" s="167"/>
    </row>
    <row r="2269" spans="1:1">
      <c r="A2269" s="167"/>
    </row>
    <row r="2270" spans="1:1">
      <c r="A2270" s="167"/>
    </row>
    <row r="2271" spans="1:1">
      <c r="A2271" s="167"/>
    </row>
    <row r="2272" spans="1:1">
      <c r="A2272" s="167"/>
    </row>
    <row r="2273" spans="1:1">
      <c r="A2273" s="167"/>
    </row>
  </sheetData>
  <autoFilter ref="A1:C941" xr:uid="{ED28BF65-4619-4EED-9944-D482F5A4F070}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00B0F0"/>
  </sheetPr>
  <dimension ref="A1:AK4649"/>
  <sheetViews>
    <sheetView topLeftCell="B1" zoomScaleNormal="100" workbookViewId="0">
      <pane ySplit="4" topLeftCell="A5" activePane="bottomLeft" state="frozen"/>
      <selection activeCell="A4" sqref="A4:Q1995"/>
      <selection pane="bottomLeft" activeCell="G10" sqref="G10"/>
    </sheetView>
  </sheetViews>
  <sheetFormatPr defaultColWidth="8.5" defaultRowHeight="15.75"/>
  <cols>
    <col min="1" max="1" width="15.125" style="173" hidden="1" customWidth="1"/>
    <col min="2" max="15" width="8"/>
    <col min="19" max="19" width="3.5" customWidth="1"/>
    <col min="20" max="20" width="16.875" customWidth="1"/>
    <col min="21" max="21" width="20.875" customWidth="1"/>
    <col min="22" max="23" width="8.875" customWidth="1"/>
    <col min="25" max="25" width="17.125" customWidth="1"/>
    <col min="27" max="28" width="14.875" customWidth="1"/>
    <col min="29" max="29" width="10.875" customWidth="1"/>
    <col min="30" max="30" width="25.875" customWidth="1"/>
    <col min="31" max="31" width="10.875" customWidth="1"/>
    <col min="32" max="32" width="2.875" customWidth="1"/>
    <col min="33" max="34" width="14.875" customWidth="1"/>
    <col min="35" max="35" width="10.875" customWidth="1"/>
    <col min="36" max="36" width="25.875" customWidth="1"/>
    <col min="37" max="37" width="10.875" customWidth="1"/>
  </cols>
  <sheetData>
    <row r="1" spans="1:37" ht="16.5" thickBot="1">
      <c r="B1" s="37" t="s">
        <v>92</v>
      </c>
      <c r="S1" s="30"/>
      <c r="T1" s="220" t="s">
        <v>108</v>
      </c>
      <c r="U1" s="221"/>
      <c r="V1" s="222"/>
      <c r="W1" s="45"/>
      <c r="X1" s="30"/>
      <c r="Y1" s="26"/>
      <c r="Z1" s="30"/>
      <c r="AA1" s="30"/>
      <c r="AB1" s="172" t="s">
        <v>2707</v>
      </c>
      <c r="AC1" s="31"/>
      <c r="AD1" s="30"/>
      <c r="AE1" s="30"/>
      <c r="AF1" s="30"/>
      <c r="AG1" s="32" t="str">
        <f>IFERROR(VLOOKUP(AA4,'2) Order Form'!$V$640:$V$761,1,FALSE),"Ikke med I order form")</f>
        <v>Ikke med I order form</v>
      </c>
      <c r="AH1" s="26"/>
      <c r="AI1" s="30"/>
      <c r="AJ1" s="30"/>
      <c r="AK1" s="30"/>
    </row>
    <row r="2" spans="1:37">
      <c r="B2" t="s">
        <v>3994</v>
      </c>
      <c r="C2" s="37" t="s">
        <v>226</v>
      </c>
      <c r="S2" s="30"/>
      <c r="T2" s="30"/>
      <c r="U2" s="31"/>
      <c r="V2" s="30"/>
      <c r="W2" s="30"/>
      <c r="X2" s="30"/>
      <c r="Y2" s="26"/>
      <c r="Z2" s="30"/>
      <c r="AA2" s="30"/>
      <c r="AB2" s="46"/>
      <c r="AC2" s="31"/>
      <c r="AD2" s="30"/>
      <c r="AE2" s="30"/>
      <c r="AF2" s="30"/>
      <c r="AG2" s="26"/>
      <c r="AH2" s="26"/>
      <c r="AI2" s="30"/>
      <c r="AJ2" s="30"/>
      <c r="AK2" s="30"/>
    </row>
    <row r="3" spans="1:37" ht="16.5" thickBot="1">
      <c r="B3" s="182" t="s">
        <v>50</v>
      </c>
      <c r="C3" s="182" t="s">
        <v>51</v>
      </c>
      <c r="D3" s="182" t="s">
        <v>93</v>
      </c>
      <c r="E3" s="182" t="s">
        <v>94</v>
      </c>
      <c r="F3" s="182" t="s">
        <v>95</v>
      </c>
      <c r="G3" s="182" t="s">
        <v>96</v>
      </c>
      <c r="H3" s="182" t="s">
        <v>97</v>
      </c>
      <c r="I3" s="182" t="s">
        <v>3683</v>
      </c>
      <c r="J3" s="182" t="s">
        <v>1050</v>
      </c>
      <c r="K3" s="182" t="s">
        <v>1051</v>
      </c>
      <c r="L3" s="182" t="s">
        <v>1052</v>
      </c>
      <c r="M3" s="182" t="s">
        <v>1053</v>
      </c>
      <c r="N3" s="182" t="s">
        <v>3684</v>
      </c>
      <c r="O3" s="182" t="s">
        <v>3685</v>
      </c>
      <c r="P3" s="182" t="s">
        <v>3685</v>
      </c>
      <c r="Q3" s="182" t="s">
        <v>3685</v>
      </c>
      <c r="R3" s="182" t="s">
        <v>3685</v>
      </c>
      <c r="S3" s="30"/>
      <c r="T3" s="47" t="s">
        <v>106</v>
      </c>
      <c r="U3" s="48" t="s">
        <v>107</v>
      </c>
      <c r="V3" s="47" t="s">
        <v>673</v>
      </c>
      <c r="W3" s="47" t="s">
        <v>674</v>
      </c>
      <c r="X3" s="30"/>
      <c r="Y3" s="32" t="s">
        <v>649</v>
      </c>
      <c r="Z3" s="30"/>
      <c r="AA3" s="49" t="s">
        <v>654</v>
      </c>
      <c r="AB3" s="50" t="s">
        <v>655</v>
      </c>
      <c r="AC3" s="31"/>
      <c r="AD3" s="30"/>
      <c r="AE3" s="30"/>
      <c r="AF3" s="30"/>
      <c r="AG3" s="51" t="s">
        <v>656</v>
      </c>
      <c r="AH3" s="26"/>
      <c r="AI3" s="30"/>
      <c r="AJ3" s="30"/>
      <c r="AK3" s="30"/>
    </row>
    <row r="4" spans="1:37">
      <c r="A4" s="175">
        <f>SUM(U4)</f>
        <v>0</v>
      </c>
      <c r="B4" s="37">
        <v>810050</v>
      </c>
      <c r="C4" t="s">
        <v>131</v>
      </c>
      <c r="I4" s="37">
        <v>202409</v>
      </c>
      <c r="J4" s="37">
        <v>202410</v>
      </c>
      <c r="K4" s="37">
        <v>202411</v>
      </c>
      <c r="L4" s="37">
        <v>202412</v>
      </c>
      <c r="M4" s="37">
        <v>202413</v>
      </c>
      <c r="N4" s="37">
        <v>202414</v>
      </c>
      <c r="O4" s="37">
        <v>202415</v>
      </c>
      <c r="P4" s="37">
        <v>202415</v>
      </c>
      <c r="Q4" s="37">
        <v>202415</v>
      </c>
      <c r="R4" s="37">
        <v>202415</v>
      </c>
      <c r="S4" s="2"/>
      <c r="T4" s="22" t="str">
        <f t="shared" ref="T4:T67" si="0">CONCATENATE(B4,"-",E4)</f>
        <v>810050-</v>
      </c>
      <c r="U4" s="24" t="str">
        <f>IF(C4="NET","",IF(C4="","",IFERROR(VLOOKUP(T4,EAN!$A:$B,2,FALSE),"MANGLER - MÅ OPPDATERE EAN-FANEN")))</f>
        <v/>
      </c>
      <c r="V4" s="22">
        <f>I4</f>
        <v>202409</v>
      </c>
      <c r="W4" s="22">
        <f>R4</f>
        <v>202415</v>
      </c>
      <c r="X4" s="2"/>
      <c r="Y4" s="21" t="str">
        <f>IF(C4="NET","",IFERROR(VLOOKUP(U4,'2) Order Form'!$V$201:$V$266,1,FALSE),"Ikke med I order form"))</f>
        <v/>
      </c>
      <c r="Z4" s="2"/>
      <c r="AA4" s="2">
        <v>7048652712639</v>
      </c>
      <c r="AB4" s="23">
        <f>IFERROR(VLOOKUP(AA4,'2) Order Form'!$V$9:$V$895,1,FALSE),"Ikke med I order form")</f>
        <v>7048652712639</v>
      </c>
      <c r="AC4" s="38">
        <f>VLOOKUP(AA4,ATS!$A$4:$H$2762,2,FALSE)</f>
        <v>840097</v>
      </c>
      <c r="AD4" s="35" t="str">
        <f>VLOOKUP(AA4,ATS!$A$4:$G$2762,3,FALSE)</f>
        <v>Grimnir 2Vi Mips Helmet</v>
      </c>
      <c r="AE4" s="36" t="str">
        <f>VLOOKUP(AA4,ATS!$A$4:$G$2762,5,FALSE)</f>
        <v>NACAR-SM</v>
      </c>
      <c r="AF4" s="2"/>
      <c r="AG4" s="38">
        <f>IFERROR(VLOOKUP('2) Order Form'!$V9,$AA$4:$AA$2500,1,FALSE),"Ikke med i Elastic")</f>
        <v>7048652823625</v>
      </c>
      <c r="AH4" s="38">
        <f>SUM('2) Order Form'!V9)</f>
        <v>7048652823625</v>
      </c>
      <c r="AI4" s="38">
        <f>INDEX(ATS!$B:$V,MATCH(ATS!$AH4,ATS!$U:$U,0),1)</f>
        <v>840097</v>
      </c>
      <c r="AJ4" s="38" t="str">
        <f>INDEX(ATS!$B:$V,MATCH(ATS!$AH4,ATS!$U:$U,0),2)</f>
        <v>Grimnir 2Vi Mips Helmet</v>
      </c>
      <c r="AK4" s="38" t="str">
        <f>INDEX(ATS!$B:$V,MATCH(ATS!$AH4,ATS!$U:$U,0),4)</f>
        <v>MASEM-SM</v>
      </c>
    </row>
    <row r="5" spans="1:37">
      <c r="A5" s="175">
        <f t="shared" ref="A5:A68" si="1">SUM(U5)</f>
        <v>0</v>
      </c>
      <c r="B5">
        <v>810050</v>
      </c>
      <c r="C5" t="s">
        <v>2990</v>
      </c>
      <c r="D5" t="s">
        <v>2991</v>
      </c>
      <c r="E5" t="s">
        <v>2992</v>
      </c>
      <c r="F5" t="s">
        <v>2993</v>
      </c>
      <c r="G5" t="s">
        <v>63</v>
      </c>
      <c r="H5" t="s">
        <v>225</v>
      </c>
      <c r="I5">
        <v>4</v>
      </c>
      <c r="J5">
        <v>4</v>
      </c>
      <c r="K5">
        <v>4</v>
      </c>
      <c r="L5">
        <v>4</v>
      </c>
      <c r="M5">
        <v>4</v>
      </c>
      <c r="N5">
        <v>4</v>
      </c>
      <c r="O5">
        <v>4</v>
      </c>
      <c r="P5">
        <v>4</v>
      </c>
      <c r="Q5">
        <v>4</v>
      </c>
      <c r="R5">
        <v>4</v>
      </c>
      <c r="S5" s="2"/>
      <c r="T5" s="52" t="str">
        <f t="shared" si="0"/>
        <v>810050-CLGRY-OS</v>
      </c>
      <c r="U5" s="53" t="str">
        <f>IF(C5="NET","",IF(C5="","",IFERROR(VLOOKUP(T5,EAN!$A:$B,2,FALSE),"MANGLER - MÅ OPPDATERE EAN-FANEN")))</f>
        <v>MANGLER - MÅ OPPDATERE EAN-FANEN</v>
      </c>
      <c r="V5" s="52">
        <f>I5</f>
        <v>4</v>
      </c>
      <c r="W5" s="52">
        <f>R5</f>
        <v>4</v>
      </c>
      <c r="X5" s="2"/>
      <c r="Y5" s="21" t="str">
        <f>IF(C5="NET","",IFERROR(VLOOKUP(U5,'2) Order Form'!$V$9:$V$894,1,FALSE),"Ikke med I order form"))</f>
        <v>Ikke med I order form</v>
      </c>
      <c r="Z5" s="2"/>
      <c r="AA5" s="2">
        <v>7048652712639</v>
      </c>
      <c r="AB5" s="23">
        <f>IFERROR(VLOOKUP(AA5,'2) Order Form'!$V$9:$V$895,1,FALSE),"Ikke med I order form")</f>
        <v>7048652712639</v>
      </c>
      <c r="AC5" s="38">
        <f>VLOOKUP(AA5,ATS!$A$4:$H$2762,2,FALSE)</f>
        <v>840097</v>
      </c>
      <c r="AD5" s="35" t="str">
        <f>VLOOKUP(AA5,ATS!$A$4:$G$2762,3,FALSE)</f>
        <v>Grimnir 2Vi Mips Helmet</v>
      </c>
      <c r="AE5" s="36" t="str">
        <f>VLOOKUP(AA5,ATS!$A$4:$G$2762,5,FALSE)</f>
        <v>NACAR-SM</v>
      </c>
      <c r="AF5" s="2"/>
      <c r="AG5" s="38">
        <f>IFERROR(VLOOKUP('2) Order Form'!$V10,$AA$4:$AA$2500,1,FALSE),"Ikke med i Elastic")</f>
        <v>7048652823618</v>
      </c>
      <c r="AH5" s="38">
        <f>SUM('2) Order Form'!V10)</f>
        <v>7048652823618</v>
      </c>
      <c r="AI5" s="38">
        <f>INDEX(ATS!$B:$V,MATCH(ATS!$AH5,ATS!$U:$U,0),1)</f>
        <v>840097</v>
      </c>
      <c r="AJ5" s="38" t="str">
        <f>INDEX(ATS!$B:$V,MATCH(ATS!$AH5,ATS!$U:$U,0),2)</f>
        <v>Grimnir 2Vi Mips Helmet</v>
      </c>
      <c r="AK5" s="38" t="str">
        <f>INDEX(ATS!$B:$V,MATCH(ATS!$AH5,ATS!$U:$U,0),4)</f>
        <v>MASEM-ML</v>
      </c>
    </row>
    <row r="6" spans="1:37">
      <c r="A6" s="175">
        <f t="shared" si="1"/>
        <v>0</v>
      </c>
      <c r="B6">
        <v>810050</v>
      </c>
      <c r="C6" t="s">
        <v>2990</v>
      </c>
      <c r="D6" t="s">
        <v>2991</v>
      </c>
      <c r="E6" t="s">
        <v>2994</v>
      </c>
      <c r="F6" t="s">
        <v>1054</v>
      </c>
      <c r="G6" t="s">
        <v>63</v>
      </c>
      <c r="H6" t="s">
        <v>225</v>
      </c>
      <c r="I6">
        <v>20</v>
      </c>
      <c r="J6">
        <v>20</v>
      </c>
      <c r="K6">
        <v>20</v>
      </c>
      <c r="L6">
        <v>20</v>
      </c>
      <c r="M6">
        <v>20</v>
      </c>
      <c r="N6">
        <v>20</v>
      </c>
      <c r="O6">
        <v>20</v>
      </c>
      <c r="P6">
        <v>20</v>
      </c>
      <c r="Q6">
        <v>20</v>
      </c>
      <c r="R6">
        <v>20</v>
      </c>
      <c r="S6" s="2"/>
      <c r="T6" s="22" t="str">
        <f t="shared" si="0"/>
        <v>810050-DPUMC-OS</v>
      </c>
      <c r="U6" s="24" t="str">
        <f>IF(C6="NET","",IF(C6="","",IFERROR(VLOOKUP(T6,EAN!$A:$B,2,FALSE),"MANGLER - MÅ OPPDATERE EAN-FANEN")))</f>
        <v>MANGLER - MÅ OPPDATERE EAN-FANEN</v>
      </c>
      <c r="V6" s="22">
        <f t="shared" ref="V6:V68" si="2">I6</f>
        <v>20</v>
      </c>
      <c r="W6" s="22">
        <f t="shared" ref="W6:W68" si="3">R6</f>
        <v>20</v>
      </c>
      <c r="X6" s="2"/>
      <c r="Y6" s="21" t="str">
        <f>IF(C6="NET","",IFERROR(VLOOKUP(U6,'2) Order Form'!$V$9:$V$894,1,FALSE),"Ikke med I order form"))</f>
        <v>Ikke med I order form</v>
      </c>
      <c r="Z6" s="2"/>
      <c r="AA6" s="2">
        <v>7048652712622</v>
      </c>
      <c r="AB6" s="23">
        <f>IFERROR(VLOOKUP(AA6,'2) Order Form'!$V$9:$V$895,1,FALSE),"Ikke med I order form")</f>
        <v>7048652712622</v>
      </c>
      <c r="AC6" s="38">
        <f>VLOOKUP(AA6,ATS!$A$4:$H$2762,2,FALSE)</f>
        <v>840097</v>
      </c>
      <c r="AD6" s="35" t="str">
        <f>VLOOKUP(AA6,ATS!$A$4:$G$2762,3,FALSE)</f>
        <v>Grimnir 2Vi Mips Helmet</v>
      </c>
      <c r="AE6" s="36" t="str">
        <f>VLOOKUP(AA6,ATS!$A$4:$G$2762,5,FALSE)</f>
        <v>NACAR-ML</v>
      </c>
      <c r="AF6" s="2"/>
      <c r="AG6" s="38">
        <f>IFERROR(VLOOKUP('2) Order Form'!$V11,$AA$4:$AA$2500,1,FALSE),"Ikke med i Elastic")</f>
        <v>7048652823601</v>
      </c>
      <c r="AH6" s="38">
        <f>SUM('2) Order Form'!V11)</f>
        <v>7048652823601</v>
      </c>
      <c r="AI6" s="38">
        <f>INDEX(ATS!$B:$V,MATCH(ATS!$AH6,ATS!$U:$U,0),1)</f>
        <v>840097</v>
      </c>
      <c r="AJ6" s="38" t="str">
        <f>INDEX(ATS!$B:$V,MATCH(ATS!$AH6,ATS!$U:$U,0),2)</f>
        <v>Grimnir 2Vi Mips Helmet</v>
      </c>
      <c r="AK6" s="38" t="str">
        <f>INDEX(ATS!$B:$V,MATCH(ATS!$AH6,ATS!$U:$U,0),4)</f>
        <v>MASEM-LXL</v>
      </c>
    </row>
    <row r="7" spans="1:37">
      <c r="A7" s="175">
        <f t="shared" si="1"/>
        <v>0</v>
      </c>
      <c r="B7">
        <v>810050</v>
      </c>
      <c r="C7" t="s">
        <v>2990</v>
      </c>
      <c r="D7" t="s">
        <v>2991</v>
      </c>
      <c r="E7" t="s">
        <v>2995</v>
      </c>
      <c r="F7" t="s">
        <v>124</v>
      </c>
      <c r="G7" t="s">
        <v>63</v>
      </c>
      <c r="H7" t="s">
        <v>87</v>
      </c>
      <c r="I7">
        <v>75</v>
      </c>
      <c r="J7">
        <v>75</v>
      </c>
      <c r="K7">
        <v>75</v>
      </c>
      <c r="L7">
        <v>75</v>
      </c>
      <c r="M7">
        <v>75</v>
      </c>
      <c r="N7">
        <v>75</v>
      </c>
      <c r="O7">
        <v>119</v>
      </c>
      <c r="P7">
        <v>119</v>
      </c>
      <c r="Q7">
        <v>119</v>
      </c>
      <c r="R7">
        <v>119</v>
      </c>
      <c r="S7" s="2"/>
      <c r="T7" s="52" t="str">
        <f t="shared" si="0"/>
        <v>810050-DTBLK-OS</v>
      </c>
      <c r="U7" s="53" t="str">
        <f>IF(C7="NET","",IF(C7="","",IFERROR(VLOOKUP(T7,EAN!$A:$B,2,FALSE),"MANGLER - MÅ OPPDATERE EAN-FANEN")))</f>
        <v>MANGLER - MÅ OPPDATERE EAN-FANEN</v>
      </c>
      <c r="V7" s="52">
        <f t="shared" si="2"/>
        <v>75</v>
      </c>
      <c r="W7" s="52">
        <f t="shared" si="3"/>
        <v>119</v>
      </c>
      <c r="X7" s="2"/>
      <c r="Y7" s="21" t="str">
        <f>IF(C7="NET","",IFERROR(VLOOKUP(U7,'2) Order Form'!$V$9:$V$894,1,FALSE),"Ikke med I order form"))</f>
        <v>Ikke med I order form</v>
      </c>
      <c r="Z7" s="2"/>
      <c r="AA7" s="2">
        <v>7048652712622</v>
      </c>
      <c r="AB7" s="23">
        <f>IFERROR(VLOOKUP(AA7,'2) Order Form'!$V$9:$V$895,1,FALSE),"Ikke med I order form")</f>
        <v>7048652712622</v>
      </c>
      <c r="AC7" s="38">
        <f>VLOOKUP(AA7,ATS!$A$4:$H$2762,2,FALSE)</f>
        <v>840097</v>
      </c>
      <c r="AD7" s="35" t="str">
        <f>VLOOKUP(AA7,ATS!$A$4:$G$2762,3,FALSE)</f>
        <v>Grimnir 2Vi Mips Helmet</v>
      </c>
      <c r="AE7" s="36" t="str">
        <f>VLOOKUP(AA7,ATS!$A$4:$G$2762,5,FALSE)</f>
        <v>NACAR-ML</v>
      </c>
      <c r="AF7" s="2"/>
      <c r="AG7" s="38">
        <f>IFERROR(VLOOKUP('2) Order Form'!$V12,$AA$4:$AA$2500,1,FALSE),"Ikke med i Elastic")</f>
        <v>7048652715272</v>
      </c>
      <c r="AH7" s="38">
        <f>SUM('2) Order Form'!V12)</f>
        <v>7048652715272</v>
      </c>
      <c r="AI7" s="38">
        <f>INDEX(ATS!$B:$V,MATCH(ATS!$AH7,ATS!$U:$U,0),1)</f>
        <v>840097</v>
      </c>
      <c r="AJ7" s="38" t="str">
        <f>INDEX(ATS!$B:$V,MATCH(ATS!$AH7,ATS!$U:$U,0),2)</f>
        <v>Grimnir 2Vi Mips Helmet</v>
      </c>
      <c r="AK7" s="38" t="str">
        <f>INDEX(ATS!$B:$V,MATCH(ATS!$AH7,ATS!$U:$U,0),4)</f>
        <v>MNGRY-SM</v>
      </c>
    </row>
    <row r="8" spans="1:37">
      <c r="A8" s="175">
        <f t="shared" si="1"/>
        <v>0</v>
      </c>
      <c r="B8">
        <v>810050</v>
      </c>
      <c r="C8" t="s">
        <v>2990</v>
      </c>
      <c r="D8" t="s">
        <v>2991</v>
      </c>
      <c r="E8" t="s">
        <v>652</v>
      </c>
      <c r="F8" t="s">
        <v>1046</v>
      </c>
      <c r="G8" t="s">
        <v>63</v>
      </c>
      <c r="H8" t="s">
        <v>225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 s="2"/>
      <c r="T8" s="22" t="str">
        <f t="shared" si="0"/>
        <v>810050-EHRED-OS</v>
      </c>
      <c r="U8" s="24" t="str">
        <f>IF(C8="NET","",IF(C8="","",IFERROR(VLOOKUP(T8,EAN!$A:$B,2,FALSE),"MANGLER - MÅ OPPDATERE EAN-FANEN")))</f>
        <v>MANGLER - MÅ OPPDATERE EAN-FANEN</v>
      </c>
      <c r="V8" s="22">
        <f t="shared" si="2"/>
        <v>1</v>
      </c>
      <c r="W8" s="22">
        <f t="shared" si="3"/>
        <v>1</v>
      </c>
      <c r="X8" s="2"/>
      <c r="Y8" s="21" t="str">
        <f>IF(C8="NET","",IFERROR(VLOOKUP(U8,'2) Order Form'!$V$9:$V$894,1,FALSE),"Ikke med I order form"))</f>
        <v>Ikke med I order form</v>
      </c>
      <c r="Z8" s="2"/>
      <c r="AA8" s="2">
        <v>7048652712615</v>
      </c>
      <c r="AB8" s="23">
        <f>IFERROR(VLOOKUP(AA8,'2) Order Form'!$V$9:$V$895,1,FALSE),"Ikke med I order form")</f>
        <v>7048652712615</v>
      </c>
      <c r="AC8" s="38">
        <f>VLOOKUP(AA8,ATS!$A$4:$H$2762,2,FALSE)</f>
        <v>840097</v>
      </c>
      <c r="AD8" s="35" t="str">
        <f>VLOOKUP(AA8,ATS!$A$4:$G$2762,3,FALSE)</f>
        <v>Grimnir 2Vi Mips Helmet</v>
      </c>
      <c r="AE8" s="36" t="str">
        <f>VLOOKUP(AA8,ATS!$A$4:$G$2762,5,FALSE)</f>
        <v>NACAR-LXL</v>
      </c>
      <c r="AF8" s="2"/>
      <c r="AG8" s="38">
        <f>IFERROR(VLOOKUP('2) Order Form'!$V13,$AA$4:$AA$2500,1,FALSE),"Ikke med i Elastic")</f>
        <v>7048652715265</v>
      </c>
      <c r="AH8" s="38">
        <f>SUM('2) Order Form'!V13)</f>
        <v>7048652715265</v>
      </c>
      <c r="AI8" s="38">
        <f>INDEX(ATS!$B:$V,MATCH(ATS!$AH8,ATS!$U:$U,0),1)</f>
        <v>840097</v>
      </c>
      <c r="AJ8" s="38" t="str">
        <f>INDEX(ATS!$B:$V,MATCH(ATS!$AH8,ATS!$U:$U,0),2)</f>
        <v>Grimnir 2Vi Mips Helmet</v>
      </c>
      <c r="AK8" s="38" t="str">
        <f>INDEX(ATS!$B:$V,MATCH(ATS!$AH8,ATS!$U:$U,0),4)</f>
        <v>MNGRY-ML</v>
      </c>
    </row>
    <row r="9" spans="1:37">
      <c r="A9" s="175">
        <f t="shared" si="1"/>
        <v>0</v>
      </c>
      <c r="B9">
        <v>810050</v>
      </c>
      <c r="C9" t="s">
        <v>2990</v>
      </c>
      <c r="D9" t="s">
        <v>2991</v>
      </c>
      <c r="E9" t="s">
        <v>2996</v>
      </c>
      <c r="F9" t="s">
        <v>125</v>
      </c>
      <c r="G9" t="s">
        <v>63</v>
      </c>
      <c r="H9" t="s">
        <v>87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24</v>
      </c>
      <c r="P9">
        <v>24</v>
      </c>
      <c r="Q9">
        <v>24</v>
      </c>
      <c r="R9">
        <v>24</v>
      </c>
      <c r="S9" s="30"/>
      <c r="T9" s="52" t="str">
        <f t="shared" si="0"/>
        <v>810050-GSWHT-OS</v>
      </c>
      <c r="U9" s="53" t="str">
        <f>IF(C9="NET","",IF(C9="","",IFERROR(VLOOKUP(T9,EAN!$A:$B,2,FALSE),"MANGLER - MÅ OPPDATERE EAN-FANEN")))</f>
        <v>MANGLER - MÅ OPPDATERE EAN-FANEN</v>
      </c>
      <c r="V9" s="52">
        <f t="shared" si="2"/>
        <v>0</v>
      </c>
      <c r="W9" s="52">
        <f t="shared" si="3"/>
        <v>24</v>
      </c>
      <c r="X9" s="30"/>
      <c r="Y9" s="21" t="str">
        <f>IF(C9="NET","",IFERROR(VLOOKUP(U9,'2) Order Form'!$V$9:$V$894,1,FALSE),"Ikke med I order form"))</f>
        <v>Ikke med I order form</v>
      </c>
      <c r="Z9" s="30"/>
      <c r="AA9" s="2">
        <v>7048652712615</v>
      </c>
      <c r="AB9" s="23">
        <f>IFERROR(VLOOKUP(AA9,'2) Order Form'!$V$9:$V$895,1,FALSE),"Ikke med I order form")</f>
        <v>7048652712615</v>
      </c>
      <c r="AC9" s="38">
        <f>VLOOKUP(AA9,ATS!$A$4:$H$2762,2,FALSE)</f>
        <v>840097</v>
      </c>
      <c r="AD9" s="35" t="str">
        <f>VLOOKUP(AA9,ATS!$A$4:$G$2762,3,FALSE)</f>
        <v>Grimnir 2Vi Mips Helmet</v>
      </c>
      <c r="AE9" s="36" t="str">
        <f>VLOOKUP(AA9,ATS!$A$4:$G$2762,5,FALSE)</f>
        <v>NACAR-LXL</v>
      </c>
      <c r="AF9" s="30"/>
      <c r="AG9" s="38">
        <f>IFERROR(VLOOKUP('2) Order Form'!$V14,$AA$4:$AA$2500,1,FALSE),"Ikke med i Elastic")</f>
        <v>7048652715258</v>
      </c>
      <c r="AH9" s="38">
        <f>SUM('2) Order Form'!V14)</f>
        <v>7048652715258</v>
      </c>
      <c r="AI9" s="38">
        <f>INDEX(ATS!$B:$V,MATCH(ATS!$AH9,ATS!$U:$U,0),1)</f>
        <v>840097</v>
      </c>
      <c r="AJ9" s="38" t="str">
        <f>INDEX(ATS!$B:$V,MATCH(ATS!$AH9,ATS!$U:$U,0),2)</f>
        <v>Grimnir 2Vi Mips Helmet</v>
      </c>
      <c r="AK9" s="38" t="str">
        <f>INDEX(ATS!$B:$V,MATCH(ATS!$AH9,ATS!$U:$U,0),4)</f>
        <v>MNGRY-LXL</v>
      </c>
    </row>
    <row r="10" spans="1:37">
      <c r="A10" s="175">
        <f t="shared" si="1"/>
        <v>0</v>
      </c>
      <c r="B10">
        <v>810050</v>
      </c>
      <c r="C10" t="s">
        <v>2990</v>
      </c>
      <c r="D10" t="s">
        <v>2991</v>
      </c>
      <c r="E10" t="s">
        <v>2997</v>
      </c>
      <c r="F10" t="s">
        <v>1976</v>
      </c>
      <c r="G10" t="s">
        <v>63</v>
      </c>
      <c r="H10" t="s">
        <v>225</v>
      </c>
      <c r="I10">
        <v>9</v>
      </c>
      <c r="J10">
        <v>9</v>
      </c>
      <c r="K10">
        <v>9</v>
      </c>
      <c r="L10">
        <v>9</v>
      </c>
      <c r="M10">
        <v>9</v>
      </c>
      <c r="N10">
        <v>9</v>
      </c>
      <c r="O10">
        <v>9</v>
      </c>
      <c r="P10">
        <v>9</v>
      </c>
      <c r="Q10">
        <v>9</v>
      </c>
      <c r="R10">
        <v>9</v>
      </c>
      <c r="S10" s="2"/>
      <c r="T10" s="22" t="str">
        <f t="shared" si="0"/>
        <v>810050-MBUOE-OS</v>
      </c>
      <c r="U10" s="24" t="str">
        <f>IF(C10="NET","",IF(C10="","",IFERROR(VLOOKUP(T10,EAN!$A:$B,2,FALSE),"MANGLER - MÅ OPPDATERE EAN-FANEN")))</f>
        <v>MANGLER - MÅ OPPDATERE EAN-FANEN</v>
      </c>
      <c r="V10" s="22">
        <f t="shared" si="2"/>
        <v>9</v>
      </c>
      <c r="W10" s="22">
        <f t="shared" si="3"/>
        <v>9</v>
      </c>
      <c r="X10" s="2"/>
      <c r="Y10" s="21" t="str">
        <f>IF(C10="NET","",IFERROR(VLOOKUP(U10,'2) Order Form'!$V$9:$V$894,1,FALSE),"Ikke med I order form"))</f>
        <v>Ikke med I order form</v>
      </c>
      <c r="Z10" s="2"/>
      <c r="AA10" s="2">
        <v>7048652715272</v>
      </c>
      <c r="AB10" s="23">
        <f>IFERROR(VLOOKUP(AA10,'2) Order Form'!$V$9:$V$895,1,FALSE),"Ikke med I order form")</f>
        <v>7048652715272</v>
      </c>
      <c r="AC10" s="38">
        <f>VLOOKUP(AA10,ATS!$A$4:$H$2762,2,FALSE)</f>
        <v>840097</v>
      </c>
      <c r="AD10" s="35" t="str">
        <f>VLOOKUP(AA10,ATS!$A$4:$G$2762,3,FALSE)</f>
        <v>Grimnir 2Vi Mips Helmet</v>
      </c>
      <c r="AE10" s="36" t="str">
        <f>VLOOKUP(AA10,ATS!$A$4:$G$2762,5,FALSE)</f>
        <v>MNGRY-SM</v>
      </c>
      <c r="AF10" s="2"/>
      <c r="AG10" s="38">
        <f>IFERROR(VLOOKUP('2) Order Form'!$V15,$AA$4:$AA$2500,1,FALSE),"Ikke med i Elastic")</f>
        <v>7048652712639</v>
      </c>
      <c r="AH10" s="38">
        <f>SUM('2) Order Form'!V15)</f>
        <v>7048652712639</v>
      </c>
      <c r="AI10" s="38">
        <f>INDEX(ATS!$B:$V,MATCH(ATS!$AH10,ATS!$U:$U,0),1)</f>
        <v>840097</v>
      </c>
      <c r="AJ10" s="38" t="str">
        <f>INDEX(ATS!$B:$V,MATCH(ATS!$AH10,ATS!$U:$U,0),2)</f>
        <v>Grimnir 2Vi Mips Helmet</v>
      </c>
      <c r="AK10" s="38" t="str">
        <f>INDEX(ATS!$B:$V,MATCH(ATS!$AH10,ATS!$U:$U,0),4)</f>
        <v>NACAR-SM</v>
      </c>
    </row>
    <row r="11" spans="1:37">
      <c r="A11" s="175">
        <f t="shared" si="1"/>
        <v>0</v>
      </c>
      <c r="B11">
        <v>810050</v>
      </c>
      <c r="C11" t="s">
        <v>2990</v>
      </c>
      <c r="D11" t="s">
        <v>2991</v>
      </c>
      <c r="E11" t="s">
        <v>2998</v>
      </c>
      <c r="F11" t="s">
        <v>2748</v>
      </c>
      <c r="G11" t="s">
        <v>63</v>
      </c>
      <c r="H11" t="s">
        <v>225</v>
      </c>
      <c r="I11">
        <v>8</v>
      </c>
      <c r="J11">
        <v>8</v>
      </c>
      <c r="K11">
        <v>8</v>
      </c>
      <c r="L11">
        <v>8</v>
      </c>
      <c r="M11">
        <v>8</v>
      </c>
      <c r="N11">
        <v>8</v>
      </c>
      <c r="O11">
        <v>8</v>
      </c>
      <c r="P11">
        <v>8</v>
      </c>
      <c r="Q11">
        <v>8</v>
      </c>
      <c r="R11">
        <v>8</v>
      </c>
      <c r="S11" s="2"/>
      <c r="T11" s="52" t="str">
        <f t="shared" si="0"/>
        <v>810050-MEAME-OS</v>
      </c>
      <c r="U11" s="53" t="str">
        <f>IF(C11="NET","",IF(C11="","",IFERROR(VLOOKUP(T11,EAN!$A:$B,2,FALSE),"MANGLER - MÅ OPPDATERE EAN-FANEN")))</f>
        <v>MANGLER - MÅ OPPDATERE EAN-FANEN</v>
      </c>
      <c r="V11" s="52">
        <f t="shared" si="2"/>
        <v>8</v>
      </c>
      <c r="W11" s="52">
        <f t="shared" si="3"/>
        <v>8</v>
      </c>
      <c r="X11" s="2"/>
      <c r="Y11" s="21" t="str">
        <f>IF(C11="NET","",IFERROR(VLOOKUP(U11,'2) Order Form'!$V$9:$V$894,1,FALSE),"Ikke med I order form"))</f>
        <v>Ikke med I order form</v>
      </c>
      <c r="Z11" s="2"/>
      <c r="AA11" s="2">
        <v>7048652715272</v>
      </c>
      <c r="AB11" s="23">
        <f>IFERROR(VLOOKUP(AA11,'2) Order Form'!$V$9:$V$895,1,FALSE),"Ikke med I order form")</f>
        <v>7048652715272</v>
      </c>
      <c r="AC11" s="38">
        <f>VLOOKUP(AA11,ATS!$A$4:$H$2762,2,FALSE)</f>
        <v>840097</v>
      </c>
      <c r="AD11" s="35" t="str">
        <f>VLOOKUP(AA11,ATS!$A$4:$G$2762,3,FALSE)</f>
        <v>Grimnir 2Vi Mips Helmet</v>
      </c>
      <c r="AE11" s="36" t="str">
        <f>VLOOKUP(AA11,ATS!$A$4:$G$2762,5,FALSE)</f>
        <v>MNGRY-SM</v>
      </c>
      <c r="AF11" s="2"/>
      <c r="AG11" s="38">
        <f>IFERROR(VLOOKUP('2) Order Form'!$V16,$AA$4:$AA$2500,1,FALSE),"Ikke med i Elastic")</f>
        <v>7048652712622</v>
      </c>
      <c r="AH11" s="38">
        <f>SUM('2) Order Form'!V16)</f>
        <v>7048652712622</v>
      </c>
      <c r="AI11" s="38">
        <f>INDEX(ATS!$B:$V,MATCH(ATS!$AH11,ATS!$U:$U,0),1)</f>
        <v>840097</v>
      </c>
      <c r="AJ11" s="38" t="str">
        <f>INDEX(ATS!$B:$V,MATCH(ATS!$AH11,ATS!$U:$U,0),2)</f>
        <v>Grimnir 2Vi Mips Helmet</v>
      </c>
      <c r="AK11" s="38" t="str">
        <f>INDEX(ATS!$B:$V,MATCH(ATS!$AH11,ATS!$U:$U,0),4)</f>
        <v>NACAR-ML</v>
      </c>
    </row>
    <row r="12" spans="1:37">
      <c r="A12" s="175">
        <f t="shared" si="1"/>
        <v>0</v>
      </c>
      <c r="B12">
        <v>810050</v>
      </c>
      <c r="C12" t="s">
        <v>2990</v>
      </c>
      <c r="D12" t="s">
        <v>2991</v>
      </c>
      <c r="E12" t="s">
        <v>2999</v>
      </c>
      <c r="F12" t="s">
        <v>3000</v>
      </c>
      <c r="G12" t="s">
        <v>63</v>
      </c>
      <c r="H12" t="s">
        <v>225</v>
      </c>
      <c r="I12">
        <v>17</v>
      </c>
      <c r="J12">
        <v>17</v>
      </c>
      <c r="K12">
        <v>17</v>
      </c>
      <c r="L12">
        <v>17</v>
      </c>
      <c r="M12">
        <v>17</v>
      </c>
      <c r="N12">
        <v>17</v>
      </c>
      <c r="O12">
        <v>17</v>
      </c>
      <c r="P12">
        <v>17</v>
      </c>
      <c r="Q12">
        <v>17</v>
      </c>
      <c r="R12">
        <v>17</v>
      </c>
      <c r="S12" s="2"/>
      <c r="T12" s="52" t="str">
        <f t="shared" si="0"/>
        <v>810050-MFLUO-OS</v>
      </c>
      <c r="U12" s="53" t="str">
        <f>IF(C12="NET","",IF(C12="","",IFERROR(VLOOKUP(T12,EAN!$A:$B,2,FALSE),"MANGLER - MÅ OPPDATERE EAN-FANEN")))</f>
        <v>MANGLER - MÅ OPPDATERE EAN-FANEN</v>
      </c>
      <c r="V12" s="52">
        <f t="shared" si="2"/>
        <v>17</v>
      </c>
      <c r="W12" s="52">
        <f t="shared" si="3"/>
        <v>17</v>
      </c>
      <c r="X12" s="2"/>
      <c r="Y12" s="21" t="str">
        <f>IF(C12="NET","",IFERROR(VLOOKUP(U12,'2) Order Form'!$V$9:$V$894,1,FALSE),"Ikke med I order form"))</f>
        <v>Ikke med I order form</v>
      </c>
      <c r="Z12" s="2"/>
      <c r="AA12" s="2">
        <v>7048652715265</v>
      </c>
      <c r="AB12" s="23">
        <f>IFERROR(VLOOKUP(AA12,'2) Order Form'!$V$9:$V$895,1,FALSE),"Ikke med I order form")</f>
        <v>7048652715265</v>
      </c>
      <c r="AC12" s="38">
        <f>VLOOKUP(AA12,ATS!$A$4:$H$2762,2,FALSE)</f>
        <v>840097</v>
      </c>
      <c r="AD12" s="35" t="str">
        <f>VLOOKUP(AA12,ATS!$A$4:$G$2762,3,FALSE)</f>
        <v>Grimnir 2Vi Mips Helmet</v>
      </c>
      <c r="AE12" s="36" t="str">
        <f>VLOOKUP(AA12,ATS!$A$4:$G$2762,5,FALSE)</f>
        <v>MNGRY-ML</v>
      </c>
      <c r="AF12" s="2"/>
      <c r="AG12" s="38">
        <f>IFERROR(VLOOKUP('2) Order Form'!$V17,$AA$4:$AA$2500,1,FALSE),"Ikke med i Elastic")</f>
        <v>7048652712615</v>
      </c>
      <c r="AH12" s="38">
        <f>SUM('2) Order Form'!V17)</f>
        <v>7048652712615</v>
      </c>
      <c r="AI12" s="38">
        <f>INDEX(ATS!$B:$V,MATCH(ATS!$AH12,ATS!$U:$U,0),1)</f>
        <v>840097</v>
      </c>
      <c r="AJ12" s="38" t="str">
        <f>INDEX(ATS!$B:$V,MATCH(ATS!$AH12,ATS!$U:$U,0),2)</f>
        <v>Grimnir 2Vi Mips Helmet</v>
      </c>
      <c r="AK12" s="38" t="str">
        <f>INDEX(ATS!$B:$V,MATCH(ATS!$AH12,ATS!$U:$U,0),4)</f>
        <v>NACAR-LXL</v>
      </c>
    </row>
    <row r="13" spans="1:37">
      <c r="A13" s="175">
        <f t="shared" si="1"/>
        <v>0</v>
      </c>
      <c r="B13">
        <v>810050</v>
      </c>
      <c r="C13" t="s">
        <v>2990</v>
      </c>
      <c r="D13" t="s">
        <v>2991</v>
      </c>
      <c r="E13" t="s">
        <v>3001</v>
      </c>
      <c r="F13" t="s">
        <v>3002</v>
      </c>
      <c r="G13" t="s">
        <v>63</v>
      </c>
      <c r="H13" t="s">
        <v>225</v>
      </c>
      <c r="I13">
        <v>23</v>
      </c>
      <c r="J13">
        <v>23</v>
      </c>
      <c r="K13">
        <v>23</v>
      </c>
      <c r="L13">
        <v>23</v>
      </c>
      <c r="M13">
        <v>23</v>
      </c>
      <c r="N13">
        <v>23</v>
      </c>
      <c r="O13">
        <v>23</v>
      </c>
      <c r="P13">
        <v>23</v>
      </c>
      <c r="Q13">
        <v>23</v>
      </c>
      <c r="R13">
        <v>23</v>
      </c>
      <c r="S13" s="2"/>
      <c r="T13" s="52" t="str">
        <f t="shared" si="0"/>
        <v>810050-MNBME-OS</v>
      </c>
      <c r="U13" s="53" t="str">
        <f>IF(C13="NET","",IF(C13="","",IFERROR(VLOOKUP(T13,EAN!$A:$B,2,FALSE),"MANGLER - MÅ OPPDATERE EAN-FANEN")))</f>
        <v>MANGLER - MÅ OPPDATERE EAN-FANEN</v>
      </c>
      <c r="V13" s="52">
        <f t="shared" si="2"/>
        <v>23</v>
      </c>
      <c r="W13" s="52">
        <f t="shared" si="3"/>
        <v>23</v>
      </c>
      <c r="X13" s="2"/>
      <c r="Y13" s="21" t="str">
        <f>IF(C13="NET","",IFERROR(VLOOKUP(U13,'2) Order Form'!$V$9:$V$894,1,FALSE),"Ikke med I order form"))</f>
        <v>Ikke med I order form</v>
      </c>
      <c r="Z13" s="2"/>
      <c r="AA13" s="2">
        <v>7048652715265</v>
      </c>
      <c r="AB13" s="23">
        <f>IFERROR(VLOOKUP(AA13,'2) Order Form'!$V$9:$V$895,1,FALSE),"Ikke med I order form")</f>
        <v>7048652715265</v>
      </c>
      <c r="AC13" s="38">
        <f>VLOOKUP(AA13,ATS!$A$4:$H$2762,2,FALSE)</f>
        <v>840097</v>
      </c>
      <c r="AD13" s="35" t="str">
        <f>VLOOKUP(AA13,ATS!$A$4:$G$2762,3,FALSE)</f>
        <v>Grimnir 2Vi Mips Helmet</v>
      </c>
      <c r="AE13" s="36" t="str">
        <f>VLOOKUP(AA13,ATS!$A$4:$G$2762,5,FALSE)</f>
        <v>MNGRY-ML</v>
      </c>
      <c r="AF13" s="2"/>
      <c r="AG13" s="38">
        <f>IFERROR(VLOOKUP('2) Order Form'!$V18,$AA$4:$AA$2500,1,FALSE),"Ikke med i Elastic")</f>
        <v>7048652967862</v>
      </c>
      <c r="AH13" s="38">
        <f>SUM('2) Order Form'!V18)</f>
        <v>7048652967862</v>
      </c>
      <c r="AI13" s="38">
        <f>INDEX(ATS!$B:$V,MATCH(ATS!$AH13,ATS!$U:$U,0),1)</f>
        <v>840097</v>
      </c>
      <c r="AJ13" s="38" t="str">
        <f>INDEX(ATS!$B:$V,MATCH(ATS!$AH13,ATS!$U:$U,0),2)</f>
        <v>Grimnir 2Vi Mips Helmet</v>
      </c>
      <c r="AK13" s="38" t="str">
        <f>INDEX(ATS!$B:$V,MATCH(ATS!$AH13,ATS!$U:$U,0),4)</f>
        <v>WOLND-SM</v>
      </c>
    </row>
    <row r="14" spans="1:37">
      <c r="A14" s="175">
        <f t="shared" si="1"/>
        <v>0</v>
      </c>
      <c r="B14">
        <v>810050</v>
      </c>
      <c r="C14" t="s">
        <v>2990</v>
      </c>
      <c r="D14" t="s">
        <v>2991</v>
      </c>
      <c r="E14" t="s">
        <v>3003</v>
      </c>
      <c r="F14" t="s">
        <v>3004</v>
      </c>
      <c r="G14" t="s">
        <v>63</v>
      </c>
      <c r="H14" t="s">
        <v>225</v>
      </c>
      <c r="I14">
        <v>15</v>
      </c>
      <c r="J14">
        <v>15</v>
      </c>
      <c r="K14">
        <v>15</v>
      </c>
      <c r="L14">
        <v>15</v>
      </c>
      <c r="M14">
        <v>15</v>
      </c>
      <c r="N14">
        <v>15</v>
      </c>
      <c r="O14">
        <v>15</v>
      </c>
      <c r="P14">
        <v>15</v>
      </c>
      <c r="Q14">
        <v>15</v>
      </c>
      <c r="R14">
        <v>15</v>
      </c>
      <c r="S14" s="2"/>
      <c r="T14" s="22" t="str">
        <f t="shared" si="0"/>
        <v>810050-MSGMC-OS</v>
      </c>
      <c r="U14" s="24" t="str">
        <f>IF(C14="NET","",IF(C14="","",IFERROR(VLOOKUP(T14,EAN!$A:$B,2,FALSE),"MANGLER - MÅ OPPDATERE EAN-FANEN")))</f>
        <v>MANGLER - MÅ OPPDATERE EAN-FANEN</v>
      </c>
      <c r="V14" s="22">
        <f t="shared" si="2"/>
        <v>15</v>
      </c>
      <c r="W14" s="22">
        <f t="shared" si="3"/>
        <v>15</v>
      </c>
      <c r="X14" s="2"/>
      <c r="Y14" s="21" t="str">
        <f>IF(C14="NET","",IFERROR(VLOOKUP(U14,'2) Order Form'!$V$9:$V$894,1,FALSE),"Ikke med I order form"))</f>
        <v>Ikke med I order form</v>
      </c>
      <c r="Z14" s="2"/>
      <c r="AA14" s="2">
        <v>7048652715258</v>
      </c>
      <c r="AB14" s="23">
        <f>IFERROR(VLOOKUP(AA14,'2) Order Form'!$V$9:$V$895,1,FALSE),"Ikke med I order form")</f>
        <v>7048652715258</v>
      </c>
      <c r="AC14" s="38">
        <f>VLOOKUP(AA14,ATS!$A$4:$H$2762,2,FALSE)</f>
        <v>840097</v>
      </c>
      <c r="AD14" s="35" t="str">
        <f>VLOOKUP(AA14,ATS!$A$4:$G$2762,3,FALSE)</f>
        <v>Grimnir 2Vi Mips Helmet</v>
      </c>
      <c r="AE14" s="36" t="str">
        <f>VLOOKUP(AA14,ATS!$A$4:$G$2762,5,FALSE)</f>
        <v>MNGRY-LXL</v>
      </c>
      <c r="AF14" s="2"/>
      <c r="AG14" s="38">
        <f>IFERROR(VLOOKUP('2) Order Form'!$V19,$AA$4:$AA$2500,1,FALSE),"Ikke med i Elastic")</f>
        <v>7048652967855</v>
      </c>
      <c r="AH14" s="38">
        <f>SUM('2) Order Form'!V19)</f>
        <v>7048652967855</v>
      </c>
      <c r="AI14" s="38">
        <f>INDEX(ATS!$B:$V,MATCH(ATS!$AH14,ATS!$U:$U,0),1)</f>
        <v>840097</v>
      </c>
      <c r="AJ14" s="38" t="str">
        <f>INDEX(ATS!$B:$V,MATCH(ATS!$AH14,ATS!$U:$U,0),2)</f>
        <v>Grimnir 2Vi Mips Helmet</v>
      </c>
      <c r="AK14" s="38" t="str">
        <f>INDEX(ATS!$B:$V,MATCH(ATS!$AH14,ATS!$U:$U,0),4)</f>
        <v>WOLND-ML</v>
      </c>
    </row>
    <row r="15" spans="1:37">
      <c r="A15" s="175">
        <f t="shared" si="1"/>
        <v>0</v>
      </c>
      <c r="B15" s="37">
        <v>810051</v>
      </c>
      <c r="C15" t="s">
        <v>131</v>
      </c>
      <c r="I15" s="37">
        <v>202409</v>
      </c>
      <c r="J15" s="37">
        <v>202410</v>
      </c>
      <c r="K15" s="37">
        <v>202411</v>
      </c>
      <c r="L15" s="37">
        <v>202412</v>
      </c>
      <c r="M15" s="37">
        <v>202413</v>
      </c>
      <c r="N15" s="37">
        <v>202414</v>
      </c>
      <c r="O15" s="37">
        <v>202415</v>
      </c>
      <c r="P15" s="37">
        <v>202415</v>
      </c>
      <c r="Q15" s="37">
        <v>202415</v>
      </c>
      <c r="R15" s="37">
        <v>202415</v>
      </c>
      <c r="S15" s="2"/>
      <c r="T15" s="52" t="str">
        <f t="shared" si="0"/>
        <v>810051-</v>
      </c>
      <c r="U15" s="53" t="str">
        <f>IF(C15="NET","",IF(C15="","",IFERROR(VLOOKUP(T15,EAN!$A:$B,2,FALSE),"MANGLER - MÅ OPPDATERE EAN-FANEN")))</f>
        <v/>
      </c>
      <c r="V15" s="52">
        <f t="shared" si="2"/>
        <v>202409</v>
      </c>
      <c r="W15" s="52">
        <f t="shared" si="3"/>
        <v>202415</v>
      </c>
      <c r="X15" s="2"/>
      <c r="Y15" s="21" t="str">
        <f>IF(C15="NET","",IFERROR(VLOOKUP(U15,'2) Order Form'!$V$9:$V$894,1,FALSE),"Ikke med I order form"))</f>
        <v/>
      </c>
      <c r="Z15" s="2"/>
      <c r="AA15" s="2">
        <v>7048652715258</v>
      </c>
      <c r="AB15" s="23">
        <f>IFERROR(VLOOKUP(AA15,'2) Order Form'!$V$9:$V$895,1,FALSE),"Ikke med I order form")</f>
        <v>7048652715258</v>
      </c>
      <c r="AC15" s="38">
        <f>VLOOKUP(AA15,ATS!$A$4:$H$2762,2,FALSE)</f>
        <v>840097</v>
      </c>
      <c r="AD15" s="35" t="str">
        <f>VLOOKUP(AA15,ATS!$A$4:$G$2762,3,FALSE)</f>
        <v>Grimnir 2Vi Mips Helmet</v>
      </c>
      <c r="AE15" s="36" t="str">
        <f>VLOOKUP(AA15,ATS!$A$4:$G$2762,5,FALSE)</f>
        <v>MNGRY-LXL</v>
      </c>
      <c r="AF15" s="2"/>
      <c r="AG15" s="38">
        <f>IFERROR(VLOOKUP('2) Order Form'!$V20,$AA$4:$AA$2500,1,FALSE),"Ikke med i Elastic")</f>
        <v>7048652967848</v>
      </c>
      <c r="AH15" s="38">
        <f>SUM('2) Order Form'!V20)</f>
        <v>7048652967848</v>
      </c>
      <c r="AI15" s="38">
        <f>INDEX(ATS!$B:$V,MATCH(ATS!$AH15,ATS!$U:$U,0),1)</f>
        <v>840097</v>
      </c>
      <c r="AJ15" s="38" t="str">
        <f>INDEX(ATS!$B:$V,MATCH(ATS!$AH15,ATS!$U:$U,0),2)</f>
        <v>Grimnir 2Vi Mips Helmet</v>
      </c>
      <c r="AK15" s="38" t="str">
        <f>INDEX(ATS!$B:$V,MATCH(ATS!$AH15,ATS!$U:$U,0),4)</f>
        <v>WOLND-LXL</v>
      </c>
    </row>
    <row r="16" spans="1:37">
      <c r="A16" s="175">
        <f t="shared" si="1"/>
        <v>0</v>
      </c>
      <c r="B16">
        <v>810051</v>
      </c>
      <c r="C16" t="s">
        <v>3005</v>
      </c>
      <c r="D16" t="s">
        <v>2991</v>
      </c>
      <c r="E16" t="s">
        <v>2995</v>
      </c>
      <c r="F16" t="s">
        <v>124</v>
      </c>
      <c r="G16" t="s">
        <v>63</v>
      </c>
      <c r="H16" t="s">
        <v>87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200</v>
      </c>
      <c r="P16">
        <v>200</v>
      </c>
      <c r="Q16">
        <v>200</v>
      </c>
      <c r="R16">
        <v>200</v>
      </c>
      <c r="S16" s="2"/>
      <c r="T16" s="22" t="str">
        <f t="shared" si="0"/>
        <v>810051-DTBLK-OS</v>
      </c>
      <c r="U16" s="24" t="str">
        <f>IF(C16="NET","",IF(C16="","",IFERROR(VLOOKUP(T16,EAN!$A:$B,2,FALSE),"MANGLER - MÅ OPPDATERE EAN-FANEN")))</f>
        <v>MANGLER - MÅ OPPDATERE EAN-FANEN</v>
      </c>
      <c r="V16" s="22">
        <f t="shared" si="2"/>
        <v>0</v>
      </c>
      <c r="W16" s="22">
        <f t="shared" si="3"/>
        <v>200</v>
      </c>
      <c r="X16" s="2"/>
      <c r="Y16" s="21" t="str">
        <f>IF(C16="NET","",IFERROR(VLOOKUP(U16,'2) Order Form'!$V$9:$V$894,1,FALSE),"Ikke med I order form"))</f>
        <v>Ikke med I order form</v>
      </c>
      <c r="Z16" s="2"/>
      <c r="AA16" s="2">
        <v>7048652823625</v>
      </c>
      <c r="AB16" s="23">
        <f>IFERROR(VLOOKUP(AA16,'2) Order Form'!$V$9:$V$895,1,FALSE),"Ikke med I order form")</f>
        <v>7048652823625</v>
      </c>
      <c r="AC16" s="38">
        <f>VLOOKUP(AA16,ATS!$A$4:$H$2762,2,FALSE)</f>
        <v>840097</v>
      </c>
      <c r="AD16" s="35" t="str">
        <f>VLOOKUP(AA16,ATS!$A$4:$G$2762,3,FALSE)</f>
        <v>Grimnir 2Vi Mips Helmet</v>
      </c>
      <c r="AE16" s="36" t="str">
        <f>VLOOKUP(AA16,ATS!$A$4:$G$2762,5,FALSE)</f>
        <v>MASEM-SM</v>
      </c>
      <c r="AF16" s="2"/>
      <c r="AG16" s="38">
        <f>IFERROR(VLOOKUP('2) Order Form'!$V21,$AA$4:$AA$2500,1,FALSE),"Ikke med i Elastic")</f>
        <v>7048652714077</v>
      </c>
      <c r="AH16" s="38">
        <f>SUM('2) Order Form'!V21)</f>
        <v>7048652714077</v>
      </c>
      <c r="AI16" s="38">
        <f>INDEX(ATS!$B:$V,MATCH(ATS!$AH16,ATS!$U:$U,0),1)</f>
        <v>840094</v>
      </c>
      <c r="AJ16" s="38" t="str">
        <f>INDEX(ATS!$B:$V,MATCH(ATS!$AH16,ATS!$U:$U,0),2)</f>
        <v>Trooper 2Vi Mips Helmet</v>
      </c>
      <c r="AK16" s="38" t="str">
        <f>INDEX(ATS!$B:$V,MATCH(ATS!$AH16,ATS!$U:$U,0),4)</f>
        <v>DTBLK-SM</v>
      </c>
    </row>
    <row r="17" spans="1:37">
      <c r="A17" s="175">
        <f t="shared" si="1"/>
        <v>0</v>
      </c>
      <c r="B17" s="37">
        <v>810052</v>
      </c>
      <c r="C17" t="s">
        <v>131</v>
      </c>
      <c r="I17" s="37">
        <v>202409</v>
      </c>
      <c r="J17" s="37">
        <v>202410</v>
      </c>
      <c r="K17" s="37">
        <v>202411</v>
      </c>
      <c r="L17" s="37">
        <v>202412</v>
      </c>
      <c r="M17" s="37">
        <v>202413</v>
      </c>
      <c r="N17" s="37">
        <v>202414</v>
      </c>
      <c r="O17" s="37">
        <v>202415</v>
      </c>
      <c r="P17" s="37">
        <v>202415</v>
      </c>
      <c r="Q17" s="37">
        <v>202415</v>
      </c>
      <c r="R17" s="37">
        <v>202415</v>
      </c>
      <c r="S17" s="2"/>
      <c r="T17" s="52" t="str">
        <f t="shared" si="0"/>
        <v>810052-</v>
      </c>
      <c r="U17" s="53" t="str">
        <f>IF(C17="NET","",IF(C17="","",IFERROR(VLOOKUP(T17,EAN!$A:$B,2,FALSE),"MANGLER - MÅ OPPDATERE EAN-FANEN")))</f>
        <v/>
      </c>
      <c r="V17" s="52">
        <f t="shared" si="2"/>
        <v>202409</v>
      </c>
      <c r="W17" s="52">
        <f t="shared" si="3"/>
        <v>202415</v>
      </c>
      <c r="X17" s="2"/>
      <c r="Y17" s="21" t="str">
        <f>IF(C17="NET","",IFERROR(VLOOKUP(U17,'2) Order Form'!$V$9:$V$894,1,FALSE),"Ikke med I order form"))</f>
        <v/>
      </c>
      <c r="Z17" s="2"/>
      <c r="AA17" s="2">
        <v>7048652823625</v>
      </c>
      <c r="AB17" s="23">
        <f>IFERROR(VLOOKUP(AA17,'2) Order Form'!$V$9:$V$895,1,FALSE),"Ikke med I order form")</f>
        <v>7048652823625</v>
      </c>
      <c r="AC17" s="38">
        <f>VLOOKUP(AA17,ATS!$A$4:$H$2762,2,FALSE)</f>
        <v>840097</v>
      </c>
      <c r="AD17" s="35" t="str">
        <f>VLOOKUP(AA17,ATS!$A$4:$G$2762,3,FALSE)</f>
        <v>Grimnir 2Vi Mips Helmet</v>
      </c>
      <c r="AE17" s="36" t="str">
        <f>VLOOKUP(AA17,ATS!$A$4:$G$2762,5,FALSE)</f>
        <v>MASEM-SM</v>
      </c>
      <c r="AF17" s="2"/>
      <c r="AG17" s="38">
        <f>IFERROR(VLOOKUP('2) Order Form'!$V22,$AA$4:$AA$2500,1,FALSE),"Ikke med i Elastic")</f>
        <v>7048652714060</v>
      </c>
      <c r="AH17" s="38">
        <f>SUM('2) Order Form'!V22)</f>
        <v>7048652714060</v>
      </c>
      <c r="AI17" s="38">
        <f>INDEX(ATS!$B:$V,MATCH(ATS!$AH17,ATS!$U:$U,0),1)</f>
        <v>840094</v>
      </c>
      <c r="AJ17" s="38" t="str">
        <f>INDEX(ATS!$B:$V,MATCH(ATS!$AH17,ATS!$U:$U,0),2)</f>
        <v>Trooper 2Vi Mips Helmet</v>
      </c>
      <c r="AK17" s="38" t="str">
        <f>INDEX(ATS!$B:$V,MATCH(ATS!$AH17,ATS!$U:$U,0),4)</f>
        <v>DTBLK-ML</v>
      </c>
    </row>
    <row r="18" spans="1:37">
      <c r="A18" s="175">
        <f t="shared" si="1"/>
        <v>0</v>
      </c>
      <c r="B18">
        <v>810052</v>
      </c>
      <c r="C18" t="s">
        <v>3006</v>
      </c>
      <c r="D18" t="s">
        <v>2991</v>
      </c>
      <c r="E18" t="s">
        <v>3007</v>
      </c>
      <c r="F18" t="s">
        <v>126</v>
      </c>
      <c r="G18" t="s">
        <v>63</v>
      </c>
      <c r="H18" t="s">
        <v>87</v>
      </c>
      <c r="I18">
        <v>611</v>
      </c>
      <c r="J18">
        <v>611</v>
      </c>
      <c r="K18">
        <v>611</v>
      </c>
      <c r="L18">
        <v>611</v>
      </c>
      <c r="M18">
        <v>611</v>
      </c>
      <c r="N18">
        <v>611</v>
      </c>
      <c r="O18">
        <v>611</v>
      </c>
      <c r="P18">
        <v>611</v>
      </c>
      <c r="Q18">
        <v>611</v>
      </c>
      <c r="R18">
        <v>611</v>
      </c>
      <c r="S18" s="2"/>
      <c r="T18" s="22" t="str">
        <f t="shared" si="0"/>
        <v>810052-TEBLK-OS</v>
      </c>
      <c r="U18" s="24" t="str">
        <f>IF(C18="NET","",IF(C18="","",IFERROR(VLOOKUP(T18,EAN!$A:$B,2,FALSE),"MANGLER - MÅ OPPDATERE EAN-FANEN")))</f>
        <v>MANGLER - MÅ OPPDATERE EAN-FANEN</v>
      </c>
      <c r="V18" s="22">
        <f t="shared" si="2"/>
        <v>611</v>
      </c>
      <c r="W18" s="22">
        <f t="shared" si="3"/>
        <v>611</v>
      </c>
      <c r="X18" s="2"/>
      <c r="Y18" s="21" t="str">
        <f>IF(C18="NET","",IFERROR(VLOOKUP(U18,'2) Order Form'!$V$9:$V$894,1,FALSE),"Ikke med I order form"))</f>
        <v>Ikke med I order form</v>
      </c>
      <c r="Z18" s="2"/>
      <c r="AA18" s="2">
        <v>7048652823625</v>
      </c>
      <c r="AB18" s="23">
        <f>IFERROR(VLOOKUP(AA18,'2) Order Form'!$V$9:$V$895,1,FALSE),"Ikke med I order form")</f>
        <v>7048652823625</v>
      </c>
      <c r="AC18" s="38">
        <f>VLOOKUP(AA18,ATS!$A$4:$H$2762,2,FALSE)</f>
        <v>840097</v>
      </c>
      <c r="AD18" s="35" t="str">
        <f>VLOOKUP(AA18,ATS!$A$4:$G$2762,3,FALSE)</f>
        <v>Grimnir 2Vi Mips Helmet</v>
      </c>
      <c r="AE18" s="36" t="str">
        <f>VLOOKUP(AA18,ATS!$A$4:$G$2762,5,FALSE)</f>
        <v>MASEM-SM</v>
      </c>
      <c r="AF18" s="2"/>
      <c r="AG18" s="38">
        <f>IFERROR(VLOOKUP('2) Order Form'!$V23,$AA$4:$AA$2500,1,FALSE),"Ikke med i Elastic")</f>
        <v>7048652714053</v>
      </c>
      <c r="AH18" s="38">
        <f>SUM('2) Order Form'!V23)</f>
        <v>7048652714053</v>
      </c>
      <c r="AI18" s="38">
        <f>INDEX(ATS!$B:$V,MATCH(ATS!$AH18,ATS!$U:$U,0),1)</f>
        <v>840094</v>
      </c>
      <c r="AJ18" s="38" t="str">
        <f>INDEX(ATS!$B:$V,MATCH(ATS!$AH18,ATS!$U:$U,0),2)</f>
        <v>Trooper 2Vi Mips Helmet</v>
      </c>
      <c r="AK18" s="38" t="str">
        <f>INDEX(ATS!$B:$V,MATCH(ATS!$AH18,ATS!$U:$U,0),4)</f>
        <v>DTBLK-LXL</v>
      </c>
    </row>
    <row r="19" spans="1:37">
      <c r="A19" s="175">
        <f t="shared" si="1"/>
        <v>0</v>
      </c>
      <c r="B19" s="37">
        <v>810057</v>
      </c>
      <c r="C19" t="s">
        <v>131</v>
      </c>
      <c r="I19" s="37">
        <v>202409</v>
      </c>
      <c r="J19" s="37">
        <v>202410</v>
      </c>
      <c r="K19" s="37">
        <v>202411</v>
      </c>
      <c r="L19" s="37">
        <v>202412</v>
      </c>
      <c r="M19" s="37">
        <v>202413</v>
      </c>
      <c r="N19" s="37">
        <v>202414</v>
      </c>
      <c r="O19" s="37">
        <v>202415</v>
      </c>
      <c r="P19" s="37">
        <v>202415</v>
      </c>
      <c r="Q19" s="37">
        <v>202415</v>
      </c>
      <c r="R19" s="37">
        <v>202415</v>
      </c>
      <c r="S19" s="2"/>
      <c r="T19" s="22" t="str">
        <f t="shared" si="0"/>
        <v>810057-</v>
      </c>
      <c r="U19" s="24" t="str">
        <f>IF(C19="NET","",IF(C19="","",IFERROR(VLOOKUP(T19,EAN!$A:$B,2,FALSE),"MANGLER - MÅ OPPDATERE EAN-FANEN")))</f>
        <v/>
      </c>
      <c r="V19" s="22">
        <f t="shared" si="2"/>
        <v>202409</v>
      </c>
      <c r="W19" s="22">
        <f t="shared" si="3"/>
        <v>202415</v>
      </c>
      <c r="X19" s="2"/>
      <c r="Y19" s="21" t="str">
        <f>IF(C19="NET","",IFERROR(VLOOKUP(U19,'2) Order Form'!$V$9:$V$894,1,FALSE),"Ikke med I order form"))</f>
        <v/>
      </c>
      <c r="Z19" s="2"/>
      <c r="AA19" s="2">
        <v>7048652823618</v>
      </c>
      <c r="AB19" s="23">
        <f>IFERROR(VLOOKUP(AA19,'2) Order Form'!$V$9:$V$895,1,FALSE),"Ikke med I order form")</f>
        <v>7048652823618</v>
      </c>
      <c r="AC19" s="38">
        <f>VLOOKUP(AA19,ATS!$A$4:$H$2762,2,FALSE)</f>
        <v>840097</v>
      </c>
      <c r="AD19" s="35" t="str">
        <f>VLOOKUP(AA19,ATS!$A$4:$G$2762,3,FALSE)</f>
        <v>Grimnir 2Vi Mips Helmet</v>
      </c>
      <c r="AE19" s="36" t="str">
        <f>VLOOKUP(AA19,ATS!$A$4:$G$2762,5,FALSE)</f>
        <v>MASEM-ML</v>
      </c>
      <c r="AF19" s="2"/>
      <c r="AG19" s="38">
        <f>IFERROR(VLOOKUP('2) Order Form'!$V24,$AA$4:$AA$2500,1,FALSE),"Ikke med i Elastic")</f>
        <v>7048652714107</v>
      </c>
      <c r="AH19" s="38">
        <f>SUM('2) Order Form'!V24)</f>
        <v>7048652714107</v>
      </c>
      <c r="AI19" s="38">
        <f>INDEX(ATS!$B:$V,MATCH(ATS!$AH19,ATS!$U:$U,0),1)</f>
        <v>840094</v>
      </c>
      <c r="AJ19" s="38" t="str">
        <f>INDEX(ATS!$B:$V,MATCH(ATS!$AH19,ATS!$U:$U,0),2)</f>
        <v>Trooper 2Vi Mips Helmet</v>
      </c>
      <c r="AK19" s="38" t="str">
        <f>INDEX(ATS!$B:$V,MATCH(ATS!$AH19,ATS!$U:$U,0),4)</f>
        <v>GSWHT-SM</v>
      </c>
    </row>
    <row r="20" spans="1:37">
      <c r="A20" s="175">
        <f t="shared" si="1"/>
        <v>0</v>
      </c>
      <c r="B20">
        <v>810057</v>
      </c>
      <c r="C20" t="s">
        <v>3008</v>
      </c>
      <c r="D20" t="s">
        <v>2991</v>
      </c>
      <c r="E20" t="s">
        <v>3009</v>
      </c>
      <c r="F20" t="s">
        <v>3010</v>
      </c>
      <c r="G20" t="s">
        <v>63</v>
      </c>
      <c r="H20" t="s">
        <v>225</v>
      </c>
      <c r="I20">
        <v>8</v>
      </c>
      <c r="J20">
        <v>8</v>
      </c>
      <c r="K20">
        <v>8</v>
      </c>
      <c r="L20">
        <v>8</v>
      </c>
      <c r="M20">
        <v>8</v>
      </c>
      <c r="N20">
        <v>8</v>
      </c>
      <c r="O20">
        <v>8</v>
      </c>
      <c r="P20">
        <v>8</v>
      </c>
      <c r="Q20">
        <v>8</v>
      </c>
      <c r="R20">
        <v>8</v>
      </c>
      <c r="S20" s="30"/>
      <c r="T20" s="52" t="str">
        <f t="shared" si="0"/>
        <v>810057-BRWHT-OS</v>
      </c>
      <c r="U20" s="53" t="str">
        <f>IF(C20="NET","",IF(C20="","",IFERROR(VLOOKUP(T20,EAN!$A:$B,2,FALSE),"MANGLER - MÅ OPPDATERE EAN-FANEN")))</f>
        <v>MANGLER - MÅ OPPDATERE EAN-FANEN</v>
      </c>
      <c r="V20" s="52">
        <f t="shared" si="2"/>
        <v>8</v>
      </c>
      <c r="W20" s="52">
        <f t="shared" si="3"/>
        <v>8</v>
      </c>
      <c r="X20" s="30"/>
      <c r="Y20" s="21" t="str">
        <f>IF(C20="NET","",IFERROR(VLOOKUP(U20,'2) Order Form'!$V$9:$V$894,1,FALSE),"Ikke med I order form"))</f>
        <v>Ikke med I order form</v>
      </c>
      <c r="Z20" s="30"/>
      <c r="AA20" s="2">
        <v>7048652823618</v>
      </c>
      <c r="AB20" s="23">
        <f>IFERROR(VLOOKUP(AA20,'2) Order Form'!$V$9:$V$895,1,FALSE),"Ikke med I order form")</f>
        <v>7048652823618</v>
      </c>
      <c r="AC20" s="38">
        <f>VLOOKUP(AA20,ATS!$A$4:$H$2762,2,FALSE)</f>
        <v>840097</v>
      </c>
      <c r="AD20" s="35" t="str">
        <f>VLOOKUP(AA20,ATS!$A$4:$G$2762,3,FALSE)</f>
        <v>Grimnir 2Vi Mips Helmet</v>
      </c>
      <c r="AE20" s="36" t="str">
        <f>VLOOKUP(AA20,ATS!$A$4:$G$2762,5,FALSE)</f>
        <v>MASEM-ML</v>
      </c>
      <c r="AF20" s="30"/>
      <c r="AG20" s="38">
        <f>IFERROR(VLOOKUP('2) Order Form'!$V25,$AA$4:$AA$2500,1,FALSE),"Ikke med i Elastic")</f>
        <v>7048652714091</v>
      </c>
      <c r="AH20" s="38">
        <f>SUM('2) Order Form'!V25)</f>
        <v>7048652714091</v>
      </c>
      <c r="AI20" s="38">
        <f>INDEX(ATS!$B:$V,MATCH(ATS!$AH20,ATS!$U:$U,0),1)</f>
        <v>840094</v>
      </c>
      <c r="AJ20" s="38" t="str">
        <f>INDEX(ATS!$B:$V,MATCH(ATS!$AH20,ATS!$U:$U,0),2)</f>
        <v>Trooper 2Vi Mips Helmet</v>
      </c>
      <c r="AK20" s="38" t="str">
        <f>INDEX(ATS!$B:$V,MATCH(ATS!$AH20,ATS!$U:$U,0),4)</f>
        <v>GSWHT-ML</v>
      </c>
    </row>
    <row r="21" spans="1:37">
      <c r="A21" s="175">
        <f t="shared" si="1"/>
        <v>0</v>
      </c>
      <c r="B21">
        <v>810057</v>
      </c>
      <c r="C21" t="s">
        <v>3008</v>
      </c>
      <c r="D21" t="s">
        <v>2991</v>
      </c>
      <c r="E21" t="s">
        <v>3011</v>
      </c>
      <c r="F21" t="s">
        <v>3012</v>
      </c>
      <c r="G21" t="s">
        <v>63</v>
      </c>
      <c r="H21" t="s">
        <v>225</v>
      </c>
      <c r="I21">
        <v>4</v>
      </c>
      <c r="J21">
        <v>4</v>
      </c>
      <c r="K21">
        <v>4</v>
      </c>
      <c r="L21">
        <v>4</v>
      </c>
      <c r="M21">
        <v>4</v>
      </c>
      <c r="N21">
        <v>4</v>
      </c>
      <c r="O21">
        <v>4</v>
      </c>
      <c r="P21">
        <v>4</v>
      </c>
      <c r="Q21">
        <v>4</v>
      </c>
      <c r="R21">
        <v>4</v>
      </c>
      <c r="S21" s="30"/>
      <c r="T21" s="52" t="str">
        <f t="shared" si="0"/>
        <v>810057-DALIM-OS</v>
      </c>
      <c r="U21" s="53" t="str">
        <f>IF(C21="NET","",IF(C21="","",IFERROR(VLOOKUP(T21,EAN!$A:$B,2,FALSE),"MANGLER - MÅ OPPDATERE EAN-FANEN")))</f>
        <v>MANGLER - MÅ OPPDATERE EAN-FANEN</v>
      </c>
      <c r="V21" s="52">
        <f t="shared" si="2"/>
        <v>4</v>
      </c>
      <c r="W21" s="52">
        <f t="shared" si="3"/>
        <v>4</v>
      </c>
      <c r="X21" s="30"/>
      <c r="Y21" s="21" t="str">
        <f>IF(C21="NET","",IFERROR(VLOOKUP(U21,'2) Order Form'!$V$9:$V$894,1,FALSE),"Ikke med I order form"))</f>
        <v>Ikke med I order form</v>
      </c>
      <c r="Z21" s="30"/>
      <c r="AA21" s="2">
        <v>7048652823618</v>
      </c>
      <c r="AB21" s="23">
        <f>IFERROR(VLOOKUP(AA21,'2) Order Form'!$V$9:$V$895,1,FALSE),"Ikke med I order form")</f>
        <v>7048652823618</v>
      </c>
      <c r="AC21" s="38">
        <f>VLOOKUP(AA21,ATS!$A$4:$H$2762,2,FALSE)</f>
        <v>840097</v>
      </c>
      <c r="AD21" s="35" t="str">
        <f>VLOOKUP(AA21,ATS!$A$4:$G$2762,3,FALSE)</f>
        <v>Grimnir 2Vi Mips Helmet</v>
      </c>
      <c r="AE21" s="36" t="str">
        <f>VLOOKUP(AA21,ATS!$A$4:$G$2762,5,FALSE)</f>
        <v>MASEM-ML</v>
      </c>
      <c r="AF21" s="30"/>
      <c r="AG21" s="38">
        <f>IFERROR(VLOOKUP('2) Order Form'!$V26,$AA$4:$AA$2500,1,FALSE),"Ikke med i Elastic")</f>
        <v>7048652714084</v>
      </c>
      <c r="AH21" s="38">
        <f>SUM('2) Order Form'!V26)</f>
        <v>7048652714084</v>
      </c>
      <c r="AI21" s="38">
        <f>INDEX(ATS!$B:$V,MATCH(ATS!$AH21,ATS!$U:$U,0),1)</f>
        <v>840094</v>
      </c>
      <c r="AJ21" s="38" t="str">
        <f>INDEX(ATS!$B:$V,MATCH(ATS!$AH21,ATS!$U:$U,0),2)</f>
        <v>Trooper 2Vi Mips Helmet</v>
      </c>
      <c r="AK21" s="38" t="str">
        <f>INDEX(ATS!$B:$V,MATCH(ATS!$AH21,ATS!$U:$U,0),4)</f>
        <v>GSWHT-LXL</v>
      </c>
    </row>
    <row r="22" spans="1:37">
      <c r="A22" s="175">
        <f t="shared" si="1"/>
        <v>0</v>
      </c>
      <c r="B22">
        <v>810057</v>
      </c>
      <c r="C22" t="s">
        <v>3008</v>
      </c>
      <c r="D22" t="s">
        <v>2991</v>
      </c>
      <c r="E22" t="s">
        <v>3013</v>
      </c>
      <c r="F22" t="s">
        <v>3014</v>
      </c>
      <c r="G22" t="s">
        <v>63</v>
      </c>
      <c r="H22" t="s">
        <v>225</v>
      </c>
      <c r="I22">
        <v>5</v>
      </c>
      <c r="J22">
        <v>5</v>
      </c>
      <c r="K22">
        <v>5</v>
      </c>
      <c r="L22">
        <v>5</v>
      </c>
      <c r="M22">
        <v>5</v>
      </c>
      <c r="N22">
        <v>5</v>
      </c>
      <c r="O22">
        <v>5</v>
      </c>
      <c r="P22">
        <v>5</v>
      </c>
      <c r="Q22">
        <v>5</v>
      </c>
      <c r="R22">
        <v>5</v>
      </c>
      <c r="S22" s="30"/>
      <c r="T22" s="52" t="str">
        <f t="shared" si="0"/>
        <v>810057-DUSK-OS</v>
      </c>
      <c r="U22" s="53" t="str">
        <f>IF(C22="NET","",IF(C22="","",IFERROR(VLOOKUP(T22,EAN!$A:$B,2,FALSE),"MANGLER - MÅ OPPDATERE EAN-FANEN")))</f>
        <v>MANGLER - MÅ OPPDATERE EAN-FANEN</v>
      </c>
      <c r="V22" s="52">
        <f t="shared" si="2"/>
        <v>5</v>
      </c>
      <c r="W22" s="52">
        <f t="shared" si="3"/>
        <v>5</v>
      </c>
      <c r="X22" s="30"/>
      <c r="Y22" s="21" t="str">
        <f>IF(C22="NET","",IFERROR(VLOOKUP(U22,'2) Order Form'!$V$9:$V$894,1,FALSE),"Ikke med I order form"))</f>
        <v>Ikke med I order form</v>
      </c>
      <c r="Z22" s="30"/>
      <c r="AA22" s="2">
        <v>7048652823601</v>
      </c>
      <c r="AB22" s="23">
        <f>IFERROR(VLOOKUP(AA22,'2) Order Form'!$V$9:$V$895,1,FALSE),"Ikke med I order form")</f>
        <v>7048652823601</v>
      </c>
      <c r="AC22" s="38">
        <f>VLOOKUP(AA22,ATS!$A$4:$H$2762,2,FALSE)</f>
        <v>840097</v>
      </c>
      <c r="AD22" s="35" t="str">
        <f>VLOOKUP(AA22,ATS!$A$4:$G$2762,3,FALSE)</f>
        <v>Grimnir 2Vi Mips Helmet</v>
      </c>
      <c r="AE22" s="36" t="str">
        <f>VLOOKUP(AA22,ATS!$A$4:$G$2762,5,FALSE)</f>
        <v>MASEM-LXL</v>
      </c>
      <c r="AF22" s="30"/>
      <c r="AG22" s="38">
        <f>IFERROR(VLOOKUP('2) Order Form'!$V27,$AA$4:$AA$2500,1,FALSE),"Ikke med i Elastic")</f>
        <v>7048652823359</v>
      </c>
      <c r="AH22" s="38">
        <f>SUM('2) Order Form'!V27)</f>
        <v>7048652823359</v>
      </c>
      <c r="AI22" s="38">
        <f>INDEX(ATS!$B:$V,MATCH(ATS!$AH22,ATS!$U:$U,0),1)</f>
        <v>840094</v>
      </c>
      <c r="AJ22" s="38" t="str">
        <f>INDEX(ATS!$B:$V,MATCH(ATS!$AH22,ATS!$U:$U,0),2)</f>
        <v>Trooper 2Vi Mips Helmet</v>
      </c>
      <c r="AK22" s="38" t="str">
        <f>INDEX(ATS!$B:$V,MATCH(ATS!$AH22,ATS!$U:$U,0),4)</f>
        <v>MASEM-SM</v>
      </c>
    </row>
    <row r="23" spans="1:37">
      <c r="A23" s="175">
        <f t="shared" si="1"/>
        <v>0</v>
      </c>
      <c r="B23">
        <v>810057</v>
      </c>
      <c r="C23" t="s">
        <v>3008</v>
      </c>
      <c r="D23" t="s">
        <v>2991</v>
      </c>
      <c r="E23" t="s">
        <v>3015</v>
      </c>
      <c r="F23" t="s">
        <v>1055</v>
      </c>
      <c r="G23" t="s">
        <v>63</v>
      </c>
      <c r="H23" t="s">
        <v>225</v>
      </c>
      <c r="I23">
        <v>8</v>
      </c>
      <c r="J23">
        <v>8</v>
      </c>
      <c r="K23">
        <v>8</v>
      </c>
      <c r="L23">
        <v>8</v>
      </c>
      <c r="M23">
        <v>8</v>
      </c>
      <c r="N23">
        <v>8</v>
      </c>
      <c r="O23">
        <v>8</v>
      </c>
      <c r="P23">
        <v>8</v>
      </c>
      <c r="Q23">
        <v>8</v>
      </c>
      <c r="R23">
        <v>8</v>
      </c>
      <c r="S23" s="2"/>
      <c r="T23" s="22" t="str">
        <f t="shared" si="0"/>
        <v>810057-GLBLM-OS</v>
      </c>
      <c r="U23" s="24" t="str">
        <f>IF(C23="NET","",IF(C23="","",IFERROR(VLOOKUP(T23,EAN!$A:$B,2,FALSE),"MANGLER - MÅ OPPDATERE EAN-FANEN")))</f>
        <v>MANGLER - MÅ OPPDATERE EAN-FANEN</v>
      </c>
      <c r="V23" s="22">
        <f t="shared" si="2"/>
        <v>8</v>
      </c>
      <c r="W23" s="22">
        <f t="shared" si="3"/>
        <v>8</v>
      </c>
      <c r="X23" s="2"/>
      <c r="Y23" s="21" t="str">
        <f>IF(C23="NET","",IFERROR(VLOOKUP(U23,'2) Order Form'!$V$9:$V$894,1,FALSE),"Ikke med I order form"))</f>
        <v>Ikke med I order form</v>
      </c>
      <c r="Z23" s="2"/>
      <c r="AA23" s="2">
        <v>7048652823601</v>
      </c>
      <c r="AB23" s="23">
        <f>IFERROR(VLOOKUP(AA23,'2) Order Form'!$V$9:$V$895,1,FALSE),"Ikke med I order form")</f>
        <v>7048652823601</v>
      </c>
      <c r="AC23" s="38">
        <f>VLOOKUP(AA23,ATS!$A$4:$H$2762,2,FALSE)</f>
        <v>840097</v>
      </c>
      <c r="AD23" s="35" t="str">
        <f>VLOOKUP(AA23,ATS!$A$4:$G$2762,3,FALSE)</f>
        <v>Grimnir 2Vi Mips Helmet</v>
      </c>
      <c r="AE23" s="36" t="str">
        <f>VLOOKUP(AA23,ATS!$A$4:$G$2762,5,FALSE)</f>
        <v>MASEM-LXL</v>
      </c>
      <c r="AF23" s="2"/>
      <c r="AG23" s="38">
        <f>IFERROR(VLOOKUP('2) Order Form'!$V28,$AA$4:$AA$2500,1,FALSE),"Ikke med i Elastic")</f>
        <v>7048652823342</v>
      </c>
      <c r="AH23" s="38">
        <f>SUM('2) Order Form'!V28)</f>
        <v>7048652823342</v>
      </c>
      <c r="AI23" s="38">
        <f>INDEX(ATS!$B:$V,MATCH(ATS!$AH23,ATS!$U:$U,0),1)</f>
        <v>840094</v>
      </c>
      <c r="AJ23" s="38" t="str">
        <f>INDEX(ATS!$B:$V,MATCH(ATS!$AH23,ATS!$U:$U,0),2)</f>
        <v>Trooper 2Vi Mips Helmet</v>
      </c>
      <c r="AK23" s="38" t="str">
        <f>INDEX(ATS!$B:$V,MATCH(ATS!$AH23,ATS!$U:$U,0),4)</f>
        <v>MASEM-ML</v>
      </c>
    </row>
    <row r="24" spans="1:37">
      <c r="A24" s="175">
        <f t="shared" si="1"/>
        <v>0</v>
      </c>
      <c r="B24">
        <v>810057</v>
      </c>
      <c r="C24" t="s">
        <v>3008</v>
      </c>
      <c r="D24" t="s">
        <v>2991</v>
      </c>
      <c r="E24" t="s">
        <v>3016</v>
      </c>
      <c r="F24" t="s">
        <v>3017</v>
      </c>
      <c r="G24" t="s">
        <v>63</v>
      </c>
      <c r="H24" t="s">
        <v>87</v>
      </c>
      <c r="I24">
        <v>34</v>
      </c>
      <c r="J24">
        <v>34</v>
      </c>
      <c r="K24">
        <v>34</v>
      </c>
      <c r="L24">
        <v>34</v>
      </c>
      <c r="M24">
        <v>34</v>
      </c>
      <c r="N24">
        <v>34</v>
      </c>
      <c r="O24">
        <v>34</v>
      </c>
      <c r="P24">
        <v>34</v>
      </c>
      <c r="Q24">
        <v>34</v>
      </c>
      <c r="R24">
        <v>34</v>
      </c>
      <c r="S24" s="2"/>
      <c r="T24" s="22" t="str">
        <f t="shared" si="0"/>
        <v>810057-MBLCK-OS</v>
      </c>
      <c r="U24" s="24" t="str">
        <f>IF(C24="NET","",IF(C24="","",IFERROR(VLOOKUP(T24,EAN!$A:$B,2,FALSE),"MANGLER - MÅ OPPDATERE EAN-FANEN")))</f>
        <v>MANGLER - MÅ OPPDATERE EAN-FANEN</v>
      </c>
      <c r="V24" s="22">
        <f t="shared" si="2"/>
        <v>34</v>
      </c>
      <c r="W24" s="22">
        <f t="shared" si="3"/>
        <v>34</v>
      </c>
      <c r="X24" s="2"/>
      <c r="Y24" s="21" t="str">
        <f>IF(C24="NET","",IFERROR(VLOOKUP(U24,'2) Order Form'!$V$9:$V$894,1,FALSE),"Ikke med I order form"))</f>
        <v>Ikke med I order form</v>
      </c>
      <c r="Z24" s="2"/>
      <c r="AA24" s="2">
        <v>7048652823601</v>
      </c>
      <c r="AB24" s="23">
        <f>IFERROR(VLOOKUP(AA24,'2) Order Form'!$V$9:$V$895,1,FALSE),"Ikke med I order form")</f>
        <v>7048652823601</v>
      </c>
      <c r="AC24" s="38">
        <f>VLOOKUP(AA24,ATS!$A$4:$H$2762,2,FALSE)</f>
        <v>840097</v>
      </c>
      <c r="AD24" s="35" t="str">
        <f>VLOOKUP(AA24,ATS!$A$4:$G$2762,3,FALSE)</f>
        <v>Grimnir 2Vi Mips Helmet</v>
      </c>
      <c r="AE24" s="36" t="str">
        <f>VLOOKUP(AA24,ATS!$A$4:$G$2762,5,FALSE)</f>
        <v>MASEM-LXL</v>
      </c>
      <c r="AF24" s="2"/>
      <c r="AG24" s="38">
        <f>IFERROR(VLOOKUP('2) Order Form'!$V29,$AA$4:$AA$2500,1,FALSE),"Ikke med i Elastic")</f>
        <v>7048652823335</v>
      </c>
      <c r="AH24" s="38">
        <f>SUM('2) Order Form'!V29)</f>
        <v>7048652823335</v>
      </c>
      <c r="AI24" s="38">
        <f>INDEX(ATS!$B:$V,MATCH(ATS!$AH24,ATS!$U:$U,0),1)</f>
        <v>840094</v>
      </c>
      <c r="AJ24" s="38" t="str">
        <f>INDEX(ATS!$B:$V,MATCH(ATS!$AH24,ATS!$U:$U,0),2)</f>
        <v>Trooper 2Vi Mips Helmet</v>
      </c>
      <c r="AK24" s="38" t="str">
        <f>INDEX(ATS!$B:$V,MATCH(ATS!$AH24,ATS!$U:$U,0),4)</f>
        <v>MASEM-LXL</v>
      </c>
    </row>
    <row r="25" spans="1:37">
      <c r="A25" s="175">
        <f t="shared" si="1"/>
        <v>0</v>
      </c>
      <c r="B25">
        <v>810057</v>
      </c>
      <c r="C25" t="s">
        <v>3008</v>
      </c>
      <c r="D25" t="s">
        <v>2991</v>
      </c>
      <c r="E25" t="s">
        <v>3018</v>
      </c>
      <c r="F25" t="s">
        <v>3019</v>
      </c>
      <c r="G25" t="s">
        <v>63</v>
      </c>
      <c r="H25" t="s">
        <v>225</v>
      </c>
      <c r="I25">
        <v>18</v>
      </c>
      <c r="J25">
        <v>18</v>
      </c>
      <c r="K25">
        <v>18</v>
      </c>
      <c r="L25">
        <v>18</v>
      </c>
      <c r="M25">
        <v>18</v>
      </c>
      <c r="N25">
        <v>18</v>
      </c>
      <c r="O25">
        <v>18</v>
      </c>
      <c r="P25">
        <v>18</v>
      </c>
      <c r="Q25">
        <v>18</v>
      </c>
      <c r="R25">
        <v>18</v>
      </c>
      <c r="S25" s="2"/>
      <c r="T25" s="22" t="str">
        <f t="shared" si="0"/>
        <v>810057-MCDGY-OS</v>
      </c>
      <c r="U25" s="24" t="str">
        <f>IF(C25="NET","",IF(C25="","",IFERROR(VLOOKUP(T25,EAN!$A:$B,2,FALSE),"MANGLER - MÅ OPPDATERE EAN-FANEN")))</f>
        <v>MANGLER - MÅ OPPDATERE EAN-FANEN</v>
      </c>
      <c r="V25" s="22">
        <f t="shared" si="2"/>
        <v>18</v>
      </c>
      <c r="W25" s="22">
        <f t="shared" si="3"/>
        <v>18</v>
      </c>
      <c r="X25" s="2"/>
      <c r="Y25" s="21" t="str">
        <f>IF(C25="NET","",IFERROR(VLOOKUP(U25,'2) Order Form'!$V$9:$V$894,1,FALSE),"Ikke med I order form"))</f>
        <v>Ikke med I order form</v>
      </c>
      <c r="Z25" s="2"/>
      <c r="AA25" s="2">
        <v>7048652967862</v>
      </c>
      <c r="AB25" s="23">
        <f>IFERROR(VLOOKUP(AA25,'2) Order Form'!$V$9:$V$895,1,FALSE),"Ikke med I order form")</f>
        <v>7048652967862</v>
      </c>
      <c r="AC25" s="38">
        <f>VLOOKUP(AA25,ATS!$A$4:$H$2762,2,FALSE)</f>
        <v>840097</v>
      </c>
      <c r="AD25" s="35" t="str">
        <f>VLOOKUP(AA25,ATS!$A$4:$G$2762,3,FALSE)</f>
        <v>Grimnir 2Vi Mips Helmet</v>
      </c>
      <c r="AE25" s="36" t="str">
        <f>VLOOKUP(AA25,ATS!$A$4:$G$2762,5,FALSE)</f>
        <v>WOLND-SM</v>
      </c>
      <c r="AF25" s="2"/>
      <c r="AG25" s="38">
        <f>IFERROR(VLOOKUP('2) Order Form'!$V30,$AA$4:$AA$2500,1,FALSE),"Ikke med i Elastic")</f>
        <v>7048652823380</v>
      </c>
      <c r="AH25" s="38">
        <f>SUM('2) Order Form'!V30)</f>
        <v>7048652823380</v>
      </c>
      <c r="AI25" s="38">
        <f>INDEX(ATS!$B:$V,MATCH(ATS!$AH25,ATS!$U:$U,0),1)</f>
        <v>840094</v>
      </c>
      <c r="AJ25" s="38" t="str">
        <f>INDEX(ATS!$B:$V,MATCH(ATS!$AH25,ATS!$U:$U,0),2)</f>
        <v>Trooper 2Vi Mips Helmet</v>
      </c>
      <c r="AK25" s="38" t="str">
        <f>INDEX(ATS!$B:$V,MATCH(ATS!$AH25,ATS!$U:$U,0),4)</f>
        <v>MBRWH-SM</v>
      </c>
    </row>
    <row r="26" spans="1:37">
      <c r="A26" s="175">
        <f t="shared" si="1"/>
        <v>0</v>
      </c>
      <c r="B26">
        <v>810057</v>
      </c>
      <c r="C26" t="s">
        <v>3008</v>
      </c>
      <c r="D26" t="s">
        <v>2991</v>
      </c>
      <c r="E26" t="s">
        <v>2998</v>
      </c>
      <c r="F26" t="s">
        <v>2748</v>
      </c>
      <c r="G26" t="s">
        <v>63</v>
      </c>
      <c r="H26" t="s">
        <v>225</v>
      </c>
      <c r="I26">
        <v>24</v>
      </c>
      <c r="J26">
        <v>24</v>
      </c>
      <c r="K26">
        <v>24</v>
      </c>
      <c r="L26">
        <v>24</v>
      </c>
      <c r="M26">
        <v>24</v>
      </c>
      <c r="N26">
        <v>24</v>
      </c>
      <c r="O26">
        <v>24</v>
      </c>
      <c r="P26">
        <v>24</v>
      </c>
      <c r="Q26">
        <v>24</v>
      </c>
      <c r="R26">
        <v>24</v>
      </c>
      <c r="S26" s="30"/>
      <c r="T26" s="52" t="str">
        <f t="shared" si="0"/>
        <v>810057-MEAME-OS</v>
      </c>
      <c r="U26" s="53" t="str">
        <f>IF(C26="NET","",IF(C26="","",IFERROR(VLOOKUP(T26,EAN!$A:$B,2,FALSE),"MANGLER - MÅ OPPDATERE EAN-FANEN")))</f>
        <v>MANGLER - MÅ OPPDATERE EAN-FANEN</v>
      </c>
      <c r="V26" s="52">
        <f t="shared" si="2"/>
        <v>24</v>
      </c>
      <c r="W26" s="52">
        <f t="shared" si="3"/>
        <v>24</v>
      </c>
      <c r="X26" s="30"/>
      <c r="Y26" s="21" t="str">
        <f>IF(C26="NET","",IFERROR(VLOOKUP(U26,'2) Order Form'!$V$9:$V$894,1,FALSE),"Ikke med I order form"))</f>
        <v>Ikke med I order form</v>
      </c>
      <c r="Z26" s="30"/>
      <c r="AA26" s="2">
        <v>7048652967862</v>
      </c>
      <c r="AB26" s="23">
        <f>IFERROR(VLOOKUP(AA26,'2) Order Form'!$V$9:$V$895,1,FALSE),"Ikke med I order form")</f>
        <v>7048652967862</v>
      </c>
      <c r="AC26" s="38">
        <f>VLOOKUP(AA26,ATS!$A$4:$H$2762,2,FALSE)</f>
        <v>840097</v>
      </c>
      <c r="AD26" s="35" t="str">
        <f>VLOOKUP(AA26,ATS!$A$4:$G$2762,3,FALSE)</f>
        <v>Grimnir 2Vi Mips Helmet</v>
      </c>
      <c r="AE26" s="36" t="str">
        <f>VLOOKUP(AA26,ATS!$A$4:$G$2762,5,FALSE)</f>
        <v>WOLND-SM</v>
      </c>
      <c r="AF26" s="30"/>
      <c r="AG26" s="38">
        <f>IFERROR(VLOOKUP('2) Order Form'!$V31,$AA$4:$AA$2500,1,FALSE),"Ikke med i Elastic")</f>
        <v>7048652823373</v>
      </c>
      <c r="AH26" s="38">
        <f>SUM('2) Order Form'!V31)</f>
        <v>7048652823373</v>
      </c>
      <c r="AI26" s="38">
        <f>INDEX(ATS!$B:$V,MATCH(ATS!$AH26,ATS!$U:$U,0),1)</f>
        <v>840094</v>
      </c>
      <c r="AJ26" s="38" t="str">
        <f>INDEX(ATS!$B:$V,MATCH(ATS!$AH26,ATS!$U:$U,0),2)</f>
        <v>Trooper 2Vi Mips Helmet</v>
      </c>
      <c r="AK26" s="38" t="str">
        <f>INDEX(ATS!$B:$V,MATCH(ATS!$AH26,ATS!$U:$U,0),4)</f>
        <v>MBRWH-ML</v>
      </c>
    </row>
    <row r="27" spans="1:37">
      <c r="A27" s="175">
        <f t="shared" si="1"/>
        <v>0</v>
      </c>
      <c r="B27">
        <v>810057</v>
      </c>
      <c r="C27" t="s">
        <v>3008</v>
      </c>
      <c r="D27" t="s">
        <v>2991</v>
      </c>
      <c r="E27" t="s">
        <v>3020</v>
      </c>
      <c r="F27" t="s">
        <v>3021</v>
      </c>
      <c r="G27" t="s">
        <v>63</v>
      </c>
      <c r="H27" t="s">
        <v>225</v>
      </c>
      <c r="I27">
        <v>16</v>
      </c>
      <c r="J27">
        <v>16</v>
      </c>
      <c r="K27">
        <v>16</v>
      </c>
      <c r="L27">
        <v>16</v>
      </c>
      <c r="M27">
        <v>16</v>
      </c>
      <c r="N27">
        <v>16</v>
      </c>
      <c r="O27">
        <v>16</v>
      </c>
      <c r="P27">
        <v>16</v>
      </c>
      <c r="Q27">
        <v>16</v>
      </c>
      <c r="R27">
        <v>16</v>
      </c>
      <c r="S27" s="2"/>
      <c r="T27" s="22" t="str">
        <f t="shared" si="0"/>
        <v>810057-MEHRD-OS</v>
      </c>
      <c r="U27" s="24" t="str">
        <f>IF(C27="NET","",IF(C27="","",IFERROR(VLOOKUP(T27,EAN!$A:$B,2,FALSE),"MANGLER - MÅ OPPDATERE EAN-FANEN")))</f>
        <v>MANGLER - MÅ OPPDATERE EAN-FANEN</v>
      </c>
      <c r="V27" s="22">
        <f t="shared" si="2"/>
        <v>16</v>
      </c>
      <c r="W27" s="22">
        <f t="shared" si="3"/>
        <v>16</v>
      </c>
      <c r="X27" s="2"/>
      <c r="Y27" s="21" t="str">
        <f>IF(C27="NET","",IFERROR(VLOOKUP(U27,'2) Order Form'!$V$9:$V$894,1,FALSE),"Ikke med I order form"))</f>
        <v>Ikke med I order form</v>
      </c>
      <c r="Z27" s="2"/>
      <c r="AA27" s="2">
        <v>7048652967855</v>
      </c>
      <c r="AB27" s="23">
        <f>IFERROR(VLOOKUP(AA27,'2) Order Form'!$V$9:$V$895,1,FALSE),"Ikke med I order form")</f>
        <v>7048652967855</v>
      </c>
      <c r="AC27" s="38">
        <f>VLOOKUP(AA27,ATS!$A$4:$H$2762,2,FALSE)</f>
        <v>840097</v>
      </c>
      <c r="AD27" s="35" t="str">
        <f>VLOOKUP(AA27,ATS!$A$4:$G$2762,3,FALSE)</f>
        <v>Grimnir 2Vi Mips Helmet</v>
      </c>
      <c r="AE27" s="36" t="str">
        <f>VLOOKUP(AA27,ATS!$A$4:$G$2762,5,FALSE)</f>
        <v>WOLND-ML</v>
      </c>
      <c r="AF27" s="2"/>
      <c r="AG27" s="38">
        <f>IFERROR(VLOOKUP('2) Order Form'!$V32,$AA$4:$AA$2500,1,FALSE),"Ikke med i Elastic")</f>
        <v>7048652823366</v>
      </c>
      <c r="AH27" s="38">
        <f>SUM('2) Order Form'!V32)</f>
        <v>7048652823366</v>
      </c>
      <c r="AI27" s="38">
        <f>INDEX(ATS!$B:$V,MATCH(ATS!$AH27,ATS!$U:$U,0),1)</f>
        <v>840094</v>
      </c>
      <c r="AJ27" s="38" t="str">
        <f>INDEX(ATS!$B:$V,MATCH(ATS!$AH27,ATS!$U:$U,0),2)</f>
        <v>Trooper 2Vi Mips Helmet</v>
      </c>
      <c r="AK27" s="38" t="str">
        <f>INDEX(ATS!$B:$V,MATCH(ATS!$AH27,ATS!$U:$U,0),4)</f>
        <v>MBRWH-LXL</v>
      </c>
    </row>
    <row r="28" spans="1:37">
      <c r="A28" s="175">
        <f t="shared" si="1"/>
        <v>0</v>
      </c>
      <c r="B28">
        <v>810057</v>
      </c>
      <c r="C28" t="s">
        <v>3008</v>
      </c>
      <c r="D28" t="s">
        <v>2991</v>
      </c>
      <c r="E28" t="s">
        <v>3022</v>
      </c>
      <c r="F28" t="s">
        <v>3023</v>
      </c>
      <c r="G28" t="s">
        <v>63</v>
      </c>
      <c r="H28" t="s">
        <v>225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  <c r="Q28">
        <v>10</v>
      </c>
      <c r="R28">
        <v>10</v>
      </c>
      <c r="S28" s="30"/>
      <c r="T28" s="52" t="str">
        <f t="shared" si="0"/>
        <v>810057-MFGRN-OS</v>
      </c>
      <c r="U28" s="53" t="str">
        <f>IF(C28="NET","",IF(C28="","",IFERROR(VLOOKUP(T28,EAN!$A:$B,2,FALSE),"MANGLER - MÅ OPPDATERE EAN-FANEN")))</f>
        <v>MANGLER - MÅ OPPDATERE EAN-FANEN</v>
      </c>
      <c r="V28" s="52">
        <f t="shared" si="2"/>
        <v>10</v>
      </c>
      <c r="W28" s="52">
        <f t="shared" si="3"/>
        <v>10</v>
      </c>
      <c r="X28" s="30"/>
      <c r="Y28" s="21" t="str">
        <f>IF(C28="NET","",IFERROR(VLOOKUP(U28,'2) Order Form'!$V$9:$V$894,1,FALSE),"Ikke med I order form"))</f>
        <v>Ikke med I order form</v>
      </c>
      <c r="Z28" s="30"/>
      <c r="AA28" s="2">
        <v>7048652967855</v>
      </c>
      <c r="AB28" s="23">
        <f>IFERROR(VLOOKUP(AA28,'2) Order Form'!$V$9:$V$895,1,FALSE),"Ikke med I order form")</f>
        <v>7048652967855</v>
      </c>
      <c r="AC28" s="38">
        <f>VLOOKUP(AA28,ATS!$A$4:$H$2762,2,FALSE)</f>
        <v>840097</v>
      </c>
      <c r="AD28" s="35" t="str">
        <f>VLOOKUP(AA28,ATS!$A$4:$G$2762,3,FALSE)</f>
        <v>Grimnir 2Vi Mips Helmet</v>
      </c>
      <c r="AE28" s="36" t="str">
        <f>VLOOKUP(AA28,ATS!$A$4:$G$2762,5,FALSE)</f>
        <v>WOLND-ML</v>
      </c>
      <c r="AF28" s="30"/>
      <c r="AG28" s="38">
        <f>IFERROR(VLOOKUP('2) Order Form'!$V33,$AA$4:$AA$2500,1,FALSE),"Ikke med i Elastic")</f>
        <v>7048652823410</v>
      </c>
      <c r="AH28" s="38">
        <f>SUM('2) Order Form'!V33)</f>
        <v>7048652823410</v>
      </c>
      <c r="AI28" s="38">
        <f>INDEX(ATS!$B:$V,MATCH(ATS!$AH28,ATS!$U:$U,0),1)</f>
        <v>840094</v>
      </c>
      <c r="AJ28" s="38" t="str">
        <f>INDEX(ATS!$B:$V,MATCH(ATS!$AH28,ATS!$U:$U,0),2)</f>
        <v>Trooper 2Vi Mips Helmet</v>
      </c>
      <c r="AK28" s="38" t="str">
        <f>INDEX(ATS!$B:$V,MATCH(ATS!$AH28,ATS!$U:$U,0),4)</f>
        <v>MBUOE-SM</v>
      </c>
    </row>
    <row r="29" spans="1:37">
      <c r="A29" s="175">
        <f t="shared" si="1"/>
        <v>0</v>
      </c>
      <c r="B29">
        <v>810057</v>
      </c>
      <c r="C29" t="s">
        <v>3008</v>
      </c>
      <c r="D29" t="s">
        <v>2991</v>
      </c>
      <c r="E29" t="s">
        <v>2999</v>
      </c>
      <c r="F29" t="s">
        <v>3000</v>
      </c>
      <c r="G29" t="s">
        <v>63</v>
      </c>
      <c r="H29" t="s">
        <v>225</v>
      </c>
      <c r="I29">
        <v>8</v>
      </c>
      <c r="J29">
        <v>8</v>
      </c>
      <c r="K29">
        <v>8</v>
      </c>
      <c r="L29">
        <v>8</v>
      </c>
      <c r="M29">
        <v>8</v>
      </c>
      <c r="N29">
        <v>8</v>
      </c>
      <c r="O29">
        <v>8</v>
      </c>
      <c r="P29">
        <v>8</v>
      </c>
      <c r="Q29">
        <v>8</v>
      </c>
      <c r="R29">
        <v>8</v>
      </c>
      <c r="S29" s="30"/>
      <c r="T29" s="52" t="str">
        <f t="shared" si="0"/>
        <v>810057-MFLUO-OS</v>
      </c>
      <c r="U29" s="53" t="str">
        <f>IF(C29="NET","",IF(C29="","",IFERROR(VLOOKUP(T29,EAN!$A:$B,2,FALSE),"MANGLER - MÅ OPPDATERE EAN-FANEN")))</f>
        <v>MANGLER - MÅ OPPDATERE EAN-FANEN</v>
      </c>
      <c r="V29" s="52">
        <f t="shared" si="2"/>
        <v>8</v>
      </c>
      <c r="W29" s="52">
        <f t="shared" si="3"/>
        <v>8</v>
      </c>
      <c r="X29" s="30"/>
      <c r="Y29" s="21" t="str">
        <f>IF(C29="NET","",IFERROR(VLOOKUP(U29,'2) Order Form'!$V$9:$V$894,1,FALSE),"Ikke med I order form"))</f>
        <v>Ikke med I order form</v>
      </c>
      <c r="Z29" s="30"/>
      <c r="AA29" s="2">
        <v>7048652967848</v>
      </c>
      <c r="AB29" s="23">
        <f>IFERROR(VLOOKUP(AA29,'2) Order Form'!$V$9:$V$895,1,FALSE),"Ikke med I order form")</f>
        <v>7048652967848</v>
      </c>
      <c r="AC29" s="38">
        <f>VLOOKUP(AA29,ATS!$A$4:$H$2762,2,FALSE)</f>
        <v>840097</v>
      </c>
      <c r="AD29" s="35" t="str">
        <f>VLOOKUP(AA29,ATS!$A$4:$G$2762,3,FALSE)</f>
        <v>Grimnir 2Vi Mips Helmet</v>
      </c>
      <c r="AE29" s="36" t="str">
        <f>VLOOKUP(AA29,ATS!$A$4:$G$2762,5,FALSE)</f>
        <v>WOLND-LXL</v>
      </c>
      <c r="AF29" s="30"/>
      <c r="AG29" s="38">
        <f>IFERROR(VLOOKUP('2) Order Form'!$V34,$AA$4:$AA$2500,1,FALSE),"Ikke med i Elastic")</f>
        <v>7048652823403</v>
      </c>
      <c r="AH29" s="38">
        <f>SUM('2) Order Form'!V34)</f>
        <v>7048652823403</v>
      </c>
      <c r="AI29" s="38">
        <f>INDEX(ATS!$B:$V,MATCH(ATS!$AH29,ATS!$U:$U,0),1)</f>
        <v>840094</v>
      </c>
      <c r="AJ29" s="38" t="str">
        <f>INDEX(ATS!$B:$V,MATCH(ATS!$AH29,ATS!$U:$U,0),2)</f>
        <v>Trooper 2Vi Mips Helmet</v>
      </c>
      <c r="AK29" s="38" t="str">
        <f>INDEX(ATS!$B:$V,MATCH(ATS!$AH29,ATS!$U:$U,0),4)</f>
        <v>MBUOE-ML</v>
      </c>
    </row>
    <row r="30" spans="1:37">
      <c r="A30" s="175">
        <f t="shared" si="1"/>
        <v>0</v>
      </c>
      <c r="B30">
        <v>810057</v>
      </c>
      <c r="C30" t="s">
        <v>3008</v>
      </c>
      <c r="D30" t="s">
        <v>2991</v>
      </c>
      <c r="E30" t="s">
        <v>3024</v>
      </c>
      <c r="F30" t="s">
        <v>113</v>
      </c>
      <c r="G30" t="s">
        <v>63</v>
      </c>
      <c r="H30" t="s">
        <v>225</v>
      </c>
      <c r="I30">
        <v>11</v>
      </c>
      <c r="J30">
        <v>11</v>
      </c>
      <c r="K30">
        <v>11</v>
      </c>
      <c r="L30">
        <v>11</v>
      </c>
      <c r="M30">
        <v>11</v>
      </c>
      <c r="N30">
        <v>11</v>
      </c>
      <c r="O30">
        <v>11</v>
      </c>
      <c r="P30">
        <v>11</v>
      </c>
      <c r="Q30">
        <v>11</v>
      </c>
      <c r="R30">
        <v>11</v>
      </c>
      <c r="S30" s="2"/>
      <c r="T30" s="52" t="str">
        <f t="shared" si="0"/>
        <v>810057-MMBLU-OS</v>
      </c>
      <c r="U30" s="53" t="str">
        <f>IF(C30="NET","",IF(C30="","",IFERROR(VLOOKUP(T30,EAN!$A:$B,2,FALSE),"MANGLER - MÅ OPPDATERE EAN-FANEN")))</f>
        <v>MANGLER - MÅ OPPDATERE EAN-FANEN</v>
      </c>
      <c r="V30" s="52">
        <f t="shared" si="2"/>
        <v>11</v>
      </c>
      <c r="W30" s="52">
        <f t="shared" si="3"/>
        <v>11</v>
      </c>
      <c r="X30" s="2"/>
      <c r="Y30" s="21" t="str">
        <f>IF(C30="NET","",IFERROR(VLOOKUP(U30,'2) Order Form'!$V$9:$V$894,1,FALSE),"Ikke med I order form"))</f>
        <v>Ikke med I order form</v>
      </c>
      <c r="Z30" s="2"/>
      <c r="AA30" s="2">
        <v>7048652967848</v>
      </c>
      <c r="AB30" s="23">
        <f>IFERROR(VLOOKUP(AA30,'2) Order Form'!$V$9:$V$895,1,FALSE),"Ikke med I order form")</f>
        <v>7048652967848</v>
      </c>
      <c r="AC30" s="38">
        <f>VLOOKUP(AA30,ATS!$A$4:$H$2762,2,FALSE)</f>
        <v>840097</v>
      </c>
      <c r="AD30" s="35" t="str">
        <f>VLOOKUP(AA30,ATS!$A$4:$G$2762,3,FALSE)</f>
        <v>Grimnir 2Vi Mips Helmet</v>
      </c>
      <c r="AE30" s="36" t="str">
        <f>VLOOKUP(AA30,ATS!$A$4:$G$2762,5,FALSE)</f>
        <v>WOLND-LXL</v>
      </c>
      <c r="AF30" s="2"/>
      <c r="AG30" s="38">
        <f>IFERROR(VLOOKUP('2) Order Form'!$V35,$AA$4:$AA$2500,1,FALSE),"Ikke med i Elastic")</f>
        <v>7048652823397</v>
      </c>
      <c r="AH30" s="38">
        <f>SUM('2) Order Form'!V35)</f>
        <v>7048652823397</v>
      </c>
      <c r="AI30" s="38">
        <f>INDEX(ATS!$B:$V,MATCH(ATS!$AH30,ATS!$U:$U,0),1)</f>
        <v>840094</v>
      </c>
      <c r="AJ30" s="38" t="str">
        <f>INDEX(ATS!$B:$V,MATCH(ATS!$AH30,ATS!$U:$U,0),2)</f>
        <v>Trooper 2Vi Mips Helmet</v>
      </c>
      <c r="AK30" s="38" t="str">
        <f>INDEX(ATS!$B:$V,MATCH(ATS!$AH30,ATS!$U:$U,0),4)</f>
        <v>MBUOE-LXL</v>
      </c>
    </row>
    <row r="31" spans="1:37">
      <c r="A31" s="175">
        <f t="shared" si="1"/>
        <v>0</v>
      </c>
      <c r="B31">
        <v>810057</v>
      </c>
      <c r="C31" t="s">
        <v>3008</v>
      </c>
      <c r="D31" t="s">
        <v>2991</v>
      </c>
      <c r="E31" t="s">
        <v>3025</v>
      </c>
      <c r="F31" t="s">
        <v>68</v>
      </c>
      <c r="G31" t="s">
        <v>63</v>
      </c>
      <c r="H31" t="s">
        <v>225</v>
      </c>
      <c r="I31">
        <v>16</v>
      </c>
      <c r="J31">
        <v>16</v>
      </c>
      <c r="K31">
        <v>16</v>
      </c>
      <c r="L31">
        <v>16</v>
      </c>
      <c r="M31">
        <v>16</v>
      </c>
      <c r="N31">
        <v>16</v>
      </c>
      <c r="O31">
        <v>16</v>
      </c>
      <c r="P31">
        <v>16</v>
      </c>
      <c r="Q31">
        <v>16</v>
      </c>
      <c r="R31">
        <v>16</v>
      </c>
      <c r="S31" s="2"/>
      <c r="T31" s="22" t="str">
        <f t="shared" si="0"/>
        <v>810057-MNAVY-OS</v>
      </c>
      <c r="U31" s="24" t="str">
        <f>IF(C31="NET","",IF(C31="","",IFERROR(VLOOKUP(T31,EAN!$A:$B,2,FALSE),"MANGLER - MÅ OPPDATERE EAN-FANEN")))</f>
        <v>MANGLER - MÅ OPPDATERE EAN-FANEN</v>
      </c>
      <c r="V31" s="22">
        <f t="shared" si="2"/>
        <v>16</v>
      </c>
      <c r="W31" s="22">
        <f t="shared" si="3"/>
        <v>16</v>
      </c>
      <c r="X31" s="2"/>
      <c r="Y31" s="21" t="str">
        <f>IF(C31="NET","",IFERROR(VLOOKUP(U31,'2) Order Form'!$V$9:$V$894,1,FALSE),"Ikke med I order form"))</f>
        <v>Ikke med I order form</v>
      </c>
      <c r="Z31" s="2"/>
      <c r="AA31" s="2">
        <v>7048652714077</v>
      </c>
      <c r="AB31" s="23">
        <f>IFERROR(VLOOKUP(AA31,'2) Order Form'!$V$9:$V$895,1,FALSE),"Ikke med I order form")</f>
        <v>7048652714077</v>
      </c>
      <c r="AC31" s="38">
        <f>VLOOKUP(AA31,ATS!$A$4:$H$2762,2,FALSE)</f>
        <v>840094</v>
      </c>
      <c r="AD31" s="35" t="str">
        <f>VLOOKUP(AA31,ATS!$A$4:$G$2762,3,FALSE)</f>
        <v>Trooper 2Vi Mips Helmet</v>
      </c>
      <c r="AE31" s="36" t="str">
        <f>VLOOKUP(AA31,ATS!$A$4:$G$2762,5,FALSE)</f>
        <v>DTBLK-SM</v>
      </c>
      <c r="AF31" s="2"/>
      <c r="AG31" s="38">
        <f>IFERROR(VLOOKUP('2) Order Form'!$V36,$AA$4:$AA$2500,1,FALSE),"Ikke med i Elastic")</f>
        <v>7048652966322</v>
      </c>
      <c r="AH31" s="38">
        <f>SUM('2) Order Form'!V36)</f>
        <v>7048652966322</v>
      </c>
      <c r="AI31" s="38">
        <f>INDEX(ATS!$B:$V,MATCH(ATS!$AH31,ATS!$U:$U,0),1)</f>
        <v>840094</v>
      </c>
      <c r="AJ31" s="38" t="str">
        <f>INDEX(ATS!$B:$V,MATCH(ATS!$AH31,ATS!$U:$U,0),2)</f>
        <v>Trooper 2Vi Mips Helmet</v>
      </c>
      <c r="AK31" s="38" t="str">
        <f>INDEX(ATS!$B:$V,MATCH(ATS!$AH31,ATS!$U:$U,0),4)</f>
        <v>MTURQ-SM</v>
      </c>
    </row>
    <row r="32" spans="1:37">
      <c r="A32" s="175">
        <f t="shared" si="1"/>
        <v>0</v>
      </c>
      <c r="B32">
        <v>810057</v>
      </c>
      <c r="C32" t="s">
        <v>3008</v>
      </c>
      <c r="D32" t="s">
        <v>2991</v>
      </c>
      <c r="E32" t="s">
        <v>3026</v>
      </c>
      <c r="F32" t="s">
        <v>256</v>
      </c>
      <c r="G32" t="s">
        <v>63</v>
      </c>
      <c r="H32" t="s">
        <v>225</v>
      </c>
      <c r="I32">
        <v>7</v>
      </c>
      <c r="J32">
        <v>7</v>
      </c>
      <c r="K32">
        <v>7</v>
      </c>
      <c r="L32">
        <v>7</v>
      </c>
      <c r="M32">
        <v>7</v>
      </c>
      <c r="N32">
        <v>7</v>
      </c>
      <c r="O32">
        <v>7</v>
      </c>
      <c r="P32">
        <v>7</v>
      </c>
      <c r="Q32">
        <v>7</v>
      </c>
      <c r="R32">
        <v>7</v>
      </c>
      <c r="S32" s="2"/>
      <c r="T32" s="52" t="str">
        <f t="shared" si="0"/>
        <v>810057-MNGRY-OS</v>
      </c>
      <c r="U32" s="53" t="str">
        <f>IF(C32="NET","",IF(C32="","",IFERROR(VLOOKUP(T32,EAN!$A:$B,2,FALSE),"MANGLER - MÅ OPPDATERE EAN-FANEN")))</f>
        <v>MANGLER - MÅ OPPDATERE EAN-FANEN</v>
      </c>
      <c r="V32" s="52">
        <f t="shared" si="2"/>
        <v>7</v>
      </c>
      <c r="W32" s="52">
        <f t="shared" si="3"/>
        <v>7</v>
      </c>
      <c r="X32" s="2"/>
      <c r="Y32" s="21" t="str">
        <f>IF(C32="NET","",IFERROR(VLOOKUP(U32,'2) Order Form'!$V$9:$V$894,1,FALSE),"Ikke med I order form"))</f>
        <v>Ikke med I order form</v>
      </c>
      <c r="Z32" s="2"/>
      <c r="AA32" s="2">
        <v>7048652714077</v>
      </c>
      <c r="AB32" s="23">
        <f>IFERROR(VLOOKUP(AA32,'2) Order Form'!$V$9:$V$895,1,FALSE),"Ikke med I order form")</f>
        <v>7048652714077</v>
      </c>
      <c r="AC32" s="38">
        <f>VLOOKUP(AA32,ATS!$A$4:$H$2762,2,FALSE)</f>
        <v>840094</v>
      </c>
      <c r="AD32" s="35" t="str">
        <f>VLOOKUP(AA32,ATS!$A$4:$G$2762,3,FALSE)</f>
        <v>Trooper 2Vi Mips Helmet</v>
      </c>
      <c r="AE32" s="36" t="str">
        <f>VLOOKUP(AA32,ATS!$A$4:$G$2762,5,FALSE)</f>
        <v>DTBLK-SM</v>
      </c>
      <c r="AF32" s="2"/>
      <c r="AG32" s="38">
        <f>IFERROR(VLOOKUP('2) Order Form'!$V37,$AA$4:$AA$2500,1,FALSE),"Ikke med i Elastic")</f>
        <v>7048652966315</v>
      </c>
      <c r="AH32" s="38">
        <f>SUM('2) Order Form'!V37)</f>
        <v>7048652966315</v>
      </c>
      <c r="AI32" s="38">
        <f>INDEX(ATS!$B:$V,MATCH(ATS!$AH32,ATS!$U:$U,0),1)</f>
        <v>840094</v>
      </c>
      <c r="AJ32" s="38" t="str">
        <f>INDEX(ATS!$B:$V,MATCH(ATS!$AH32,ATS!$U:$U,0),2)</f>
        <v>Trooper 2Vi Mips Helmet</v>
      </c>
      <c r="AK32" s="38" t="str">
        <f>INDEX(ATS!$B:$V,MATCH(ATS!$AH32,ATS!$U:$U,0),4)</f>
        <v>MTURQ-ML</v>
      </c>
    </row>
    <row r="33" spans="1:37">
      <c r="A33" s="175">
        <f t="shared" si="1"/>
        <v>0</v>
      </c>
      <c r="B33">
        <v>810057</v>
      </c>
      <c r="C33" t="s">
        <v>3008</v>
      </c>
      <c r="D33" t="s">
        <v>2991</v>
      </c>
      <c r="E33" t="s">
        <v>3027</v>
      </c>
      <c r="F33" t="s">
        <v>3028</v>
      </c>
      <c r="G33" t="s">
        <v>63</v>
      </c>
      <c r="H33" t="s">
        <v>225</v>
      </c>
      <c r="I33">
        <v>18</v>
      </c>
      <c r="J33">
        <v>18</v>
      </c>
      <c r="K33">
        <v>18</v>
      </c>
      <c r="L33">
        <v>18</v>
      </c>
      <c r="M33">
        <v>18</v>
      </c>
      <c r="N33">
        <v>18</v>
      </c>
      <c r="O33">
        <v>18</v>
      </c>
      <c r="P33">
        <v>18</v>
      </c>
      <c r="Q33">
        <v>18</v>
      </c>
      <c r="R33">
        <v>18</v>
      </c>
      <c r="S33" s="2"/>
      <c r="T33" s="22" t="str">
        <f t="shared" si="0"/>
        <v>810057-MOEDB-OS</v>
      </c>
      <c r="U33" s="24" t="str">
        <f>IF(C33="NET","",IF(C33="","",IFERROR(VLOOKUP(T33,EAN!$A:$B,2,FALSE),"MANGLER - MÅ OPPDATERE EAN-FANEN")))</f>
        <v>MANGLER - MÅ OPPDATERE EAN-FANEN</v>
      </c>
      <c r="V33" s="22">
        <f t="shared" si="2"/>
        <v>18</v>
      </c>
      <c r="W33" s="22">
        <f t="shared" si="3"/>
        <v>18</v>
      </c>
      <c r="X33" s="2"/>
      <c r="Y33" s="21" t="str">
        <f>IF(C33="NET","",IFERROR(VLOOKUP(U33,'2) Order Form'!$V$9:$V$894,1,FALSE),"Ikke med I order form"))</f>
        <v>Ikke med I order form</v>
      </c>
      <c r="Z33" s="2"/>
      <c r="AA33" s="2">
        <v>7048652714060</v>
      </c>
      <c r="AB33" s="23">
        <f>IFERROR(VLOOKUP(AA33,'2) Order Form'!$V$9:$V$895,1,FALSE),"Ikke med I order form")</f>
        <v>7048652714060</v>
      </c>
      <c r="AC33" s="38">
        <f>VLOOKUP(AA33,ATS!$A$4:$H$2762,2,FALSE)</f>
        <v>840094</v>
      </c>
      <c r="AD33" s="35" t="str">
        <f>VLOOKUP(AA33,ATS!$A$4:$G$2762,3,FALSE)</f>
        <v>Trooper 2Vi Mips Helmet</v>
      </c>
      <c r="AE33" s="36" t="str">
        <f>VLOOKUP(AA33,ATS!$A$4:$G$2762,5,FALSE)</f>
        <v>DTBLK-ML</v>
      </c>
      <c r="AF33" s="2"/>
      <c r="AG33" s="38">
        <f>IFERROR(VLOOKUP('2) Order Form'!$V38,$AA$4:$AA$2500,1,FALSE),"Ikke med i Elastic")</f>
        <v>7048652966308</v>
      </c>
      <c r="AH33" s="38">
        <f>SUM('2) Order Form'!V38)</f>
        <v>7048652966308</v>
      </c>
      <c r="AI33" s="38">
        <f>INDEX(ATS!$B:$V,MATCH(ATS!$AH33,ATS!$U:$U,0),1)</f>
        <v>840094</v>
      </c>
      <c r="AJ33" s="38" t="str">
        <f>INDEX(ATS!$B:$V,MATCH(ATS!$AH33,ATS!$U:$U,0),2)</f>
        <v>Trooper 2Vi Mips Helmet</v>
      </c>
      <c r="AK33" s="38" t="str">
        <f>INDEX(ATS!$B:$V,MATCH(ATS!$AH33,ATS!$U:$U,0),4)</f>
        <v>MTURQ-LXL</v>
      </c>
    </row>
    <row r="34" spans="1:37">
      <c r="A34" s="175">
        <f t="shared" si="1"/>
        <v>0</v>
      </c>
      <c r="B34">
        <v>810057</v>
      </c>
      <c r="C34" t="s">
        <v>3008</v>
      </c>
      <c r="D34" t="s">
        <v>2991</v>
      </c>
      <c r="E34" t="s">
        <v>3029</v>
      </c>
      <c r="F34" t="s">
        <v>2762</v>
      </c>
      <c r="G34" t="s">
        <v>63</v>
      </c>
      <c r="H34" t="s">
        <v>225</v>
      </c>
      <c r="I34">
        <v>15</v>
      </c>
      <c r="J34">
        <v>15</v>
      </c>
      <c r="K34">
        <v>15</v>
      </c>
      <c r="L34">
        <v>15</v>
      </c>
      <c r="M34">
        <v>15</v>
      </c>
      <c r="N34">
        <v>15</v>
      </c>
      <c r="O34">
        <v>15</v>
      </c>
      <c r="P34">
        <v>15</v>
      </c>
      <c r="Q34">
        <v>15</v>
      </c>
      <c r="R34">
        <v>15</v>
      </c>
      <c r="S34" s="2"/>
      <c r="T34" s="52" t="str">
        <f t="shared" si="0"/>
        <v>810057-MOPRE-OS</v>
      </c>
      <c r="U34" s="53" t="str">
        <f>IF(C34="NET","",IF(C34="","",IFERROR(VLOOKUP(T34,EAN!$A:$B,2,FALSE),"MANGLER - MÅ OPPDATERE EAN-FANEN")))</f>
        <v>MANGLER - MÅ OPPDATERE EAN-FANEN</v>
      </c>
      <c r="V34" s="52">
        <f t="shared" si="2"/>
        <v>15</v>
      </c>
      <c r="W34" s="52">
        <f t="shared" si="3"/>
        <v>15</v>
      </c>
      <c r="X34" s="2"/>
      <c r="Y34" s="21" t="str">
        <f>IF(C34="NET","",IFERROR(VLOOKUP(U34,'2) Order Form'!$V$9:$V$894,1,FALSE),"Ikke med I order form"))</f>
        <v>Ikke med I order form</v>
      </c>
      <c r="Z34" s="2"/>
      <c r="AA34" s="2">
        <v>7048652714060</v>
      </c>
      <c r="AB34" s="23">
        <f>IFERROR(VLOOKUP(AA34,'2) Order Form'!$V$9:$V$895,1,FALSE),"Ikke med I order form")</f>
        <v>7048652714060</v>
      </c>
      <c r="AC34" s="38">
        <f>VLOOKUP(AA34,ATS!$A$4:$H$2762,2,FALSE)</f>
        <v>840094</v>
      </c>
      <c r="AD34" s="35" t="str">
        <f>VLOOKUP(AA34,ATS!$A$4:$G$2762,3,FALSE)</f>
        <v>Trooper 2Vi Mips Helmet</v>
      </c>
      <c r="AE34" s="36" t="str">
        <f>VLOOKUP(AA34,ATS!$A$4:$G$2762,5,FALSE)</f>
        <v>DTBLK-ML</v>
      </c>
      <c r="AF34" s="2"/>
      <c r="AG34" s="38">
        <f>IFERROR(VLOOKUP('2) Order Form'!$V39,$AA$4:$AA$2500,1,FALSE),"Ikke med i Elastic")</f>
        <v>7048652966353</v>
      </c>
      <c r="AH34" s="38">
        <f>SUM('2) Order Form'!V39)</f>
        <v>7048652966353</v>
      </c>
      <c r="AI34" s="38">
        <f>INDEX(ATS!$B:$V,MATCH(ATS!$AH34,ATS!$U:$U,0),1)</f>
        <v>840094</v>
      </c>
      <c r="AJ34" s="38" t="str">
        <f>INDEX(ATS!$B:$V,MATCH(ATS!$AH34,ATS!$U:$U,0),2)</f>
        <v>Trooper 2Vi Mips Helmet</v>
      </c>
      <c r="AK34" s="38" t="str">
        <f>INDEX(ATS!$B:$V,MATCH(ATS!$AH34,ATS!$U:$U,0),4)</f>
        <v>WOLND-SM</v>
      </c>
    </row>
    <row r="35" spans="1:37">
      <c r="A35" s="175">
        <f t="shared" si="1"/>
        <v>0</v>
      </c>
      <c r="B35">
        <v>810057</v>
      </c>
      <c r="C35" t="s">
        <v>3008</v>
      </c>
      <c r="D35" t="s">
        <v>2991</v>
      </c>
      <c r="E35" t="s">
        <v>3030</v>
      </c>
      <c r="F35" t="s">
        <v>3031</v>
      </c>
      <c r="G35" t="s">
        <v>63</v>
      </c>
      <c r="H35" t="s">
        <v>225</v>
      </c>
      <c r="I35">
        <v>16</v>
      </c>
      <c r="J35">
        <v>16</v>
      </c>
      <c r="K35">
        <v>16</v>
      </c>
      <c r="L35">
        <v>16</v>
      </c>
      <c r="M35">
        <v>16</v>
      </c>
      <c r="N35">
        <v>16</v>
      </c>
      <c r="O35">
        <v>16</v>
      </c>
      <c r="P35">
        <v>16</v>
      </c>
      <c r="Q35">
        <v>16</v>
      </c>
      <c r="R35">
        <v>16</v>
      </c>
      <c r="S35" s="2"/>
      <c r="T35" s="22" t="str">
        <f t="shared" si="0"/>
        <v>810057-MRBE-OS</v>
      </c>
      <c r="U35" s="24" t="str">
        <f>IF(C35="NET","",IF(C35="","",IFERROR(VLOOKUP(T35,EAN!$A:$B,2,FALSE),"MANGLER - MÅ OPPDATERE EAN-FANEN")))</f>
        <v>MANGLER - MÅ OPPDATERE EAN-FANEN</v>
      </c>
      <c r="V35" s="22">
        <f t="shared" si="2"/>
        <v>16</v>
      </c>
      <c r="W35" s="22">
        <f t="shared" si="3"/>
        <v>16</v>
      </c>
      <c r="X35" s="2"/>
      <c r="Y35" s="21" t="str">
        <f>IF(C35="NET","",IFERROR(VLOOKUP(U35,'2) Order Form'!$V$9:$V$894,1,FALSE),"Ikke med I order form"))</f>
        <v>Ikke med I order form</v>
      </c>
      <c r="Z35" s="2"/>
      <c r="AA35" s="2">
        <v>7048652714053</v>
      </c>
      <c r="AB35" s="23">
        <f>IFERROR(VLOOKUP(AA35,'2) Order Form'!$V$9:$V$895,1,FALSE),"Ikke med I order form")</f>
        <v>7048652714053</v>
      </c>
      <c r="AC35" s="38">
        <f>VLOOKUP(AA35,ATS!$A$4:$H$2762,2,FALSE)</f>
        <v>840094</v>
      </c>
      <c r="AD35" s="35" t="str">
        <f>VLOOKUP(AA35,ATS!$A$4:$G$2762,3,FALSE)</f>
        <v>Trooper 2Vi Mips Helmet</v>
      </c>
      <c r="AE35" s="36" t="str">
        <f>VLOOKUP(AA35,ATS!$A$4:$G$2762,5,FALSE)</f>
        <v>DTBLK-LXL</v>
      </c>
      <c r="AF35" s="2"/>
      <c r="AG35" s="38">
        <f>IFERROR(VLOOKUP('2) Order Form'!$V40,$AA$4:$AA$2500,1,FALSE),"Ikke med i Elastic")</f>
        <v>7048652966346</v>
      </c>
      <c r="AH35" s="38">
        <f>SUM('2) Order Form'!V40)</f>
        <v>7048652966346</v>
      </c>
      <c r="AI35" s="38">
        <f>INDEX(ATS!$B:$V,MATCH(ATS!$AH35,ATS!$U:$U,0),1)</f>
        <v>840094</v>
      </c>
      <c r="AJ35" s="38" t="str">
        <f>INDEX(ATS!$B:$V,MATCH(ATS!$AH35,ATS!$U:$U,0),2)</f>
        <v>Trooper 2Vi Mips Helmet</v>
      </c>
      <c r="AK35" s="38" t="str">
        <f>INDEX(ATS!$B:$V,MATCH(ATS!$AH35,ATS!$U:$U,0),4)</f>
        <v>WOLND-ML</v>
      </c>
    </row>
    <row r="36" spans="1:37">
      <c r="A36" s="175">
        <f t="shared" si="1"/>
        <v>0</v>
      </c>
      <c r="B36">
        <v>810057</v>
      </c>
      <c r="C36" t="s">
        <v>3008</v>
      </c>
      <c r="D36" t="s">
        <v>2991</v>
      </c>
      <c r="E36" t="s">
        <v>3032</v>
      </c>
      <c r="F36" t="s">
        <v>756</v>
      </c>
      <c r="G36" t="s">
        <v>63</v>
      </c>
      <c r="H36" t="s">
        <v>225</v>
      </c>
      <c r="I36">
        <v>8</v>
      </c>
      <c r="J36">
        <v>8</v>
      </c>
      <c r="K36">
        <v>8</v>
      </c>
      <c r="L36">
        <v>8</v>
      </c>
      <c r="M36">
        <v>8</v>
      </c>
      <c r="N36">
        <v>8</v>
      </c>
      <c r="O36">
        <v>8</v>
      </c>
      <c r="P36">
        <v>8</v>
      </c>
      <c r="Q36">
        <v>8</v>
      </c>
      <c r="R36">
        <v>8</v>
      </c>
      <c r="S36" s="2"/>
      <c r="T36" s="52" t="str">
        <f t="shared" si="0"/>
        <v>810057-MROGD-OS</v>
      </c>
      <c r="U36" s="53" t="str">
        <f>IF(C36="NET","",IF(C36="","",IFERROR(VLOOKUP(T36,EAN!$A:$B,2,FALSE),"MANGLER - MÅ OPPDATERE EAN-FANEN")))</f>
        <v>MANGLER - MÅ OPPDATERE EAN-FANEN</v>
      </c>
      <c r="V36" s="52">
        <f t="shared" si="2"/>
        <v>8</v>
      </c>
      <c r="W36" s="52">
        <f t="shared" si="3"/>
        <v>8</v>
      </c>
      <c r="X36" s="2"/>
      <c r="Y36" s="21" t="str">
        <f>IF(C36="NET","",IFERROR(VLOOKUP(U36,'2) Order Form'!$V$9:$V$894,1,FALSE),"Ikke med I order form"))</f>
        <v>Ikke med I order form</v>
      </c>
      <c r="Z36" s="2"/>
      <c r="AA36" s="2">
        <v>7048652714053</v>
      </c>
      <c r="AB36" s="23">
        <f>IFERROR(VLOOKUP(AA36,'2) Order Form'!$V$9:$V$895,1,FALSE),"Ikke med I order form")</f>
        <v>7048652714053</v>
      </c>
      <c r="AC36" s="38">
        <f>VLOOKUP(AA36,ATS!$A$4:$H$2762,2,FALSE)</f>
        <v>840094</v>
      </c>
      <c r="AD36" s="35" t="str">
        <f>VLOOKUP(AA36,ATS!$A$4:$G$2762,3,FALSE)</f>
        <v>Trooper 2Vi Mips Helmet</v>
      </c>
      <c r="AE36" s="36" t="str">
        <f>VLOOKUP(AA36,ATS!$A$4:$G$2762,5,FALSE)</f>
        <v>DTBLK-LXL</v>
      </c>
      <c r="AF36" s="2"/>
      <c r="AG36" s="38">
        <f>IFERROR(VLOOKUP('2) Order Form'!$V41,$AA$4:$AA$2500,1,FALSE),"Ikke med i Elastic")</f>
        <v>7048652966339</v>
      </c>
      <c r="AH36" s="38">
        <f>SUM('2) Order Form'!V41)</f>
        <v>7048652966339</v>
      </c>
      <c r="AI36" s="38">
        <f>INDEX(ATS!$B:$V,MATCH(ATS!$AH36,ATS!$U:$U,0),1)</f>
        <v>840094</v>
      </c>
      <c r="AJ36" s="38" t="str">
        <f>INDEX(ATS!$B:$V,MATCH(ATS!$AH36,ATS!$U:$U,0),2)</f>
        <v>Trooper 2Vi Mips Helmet</v>
      </c>
      <c r="AK36" s="38" t="str">
        <f>INDEX(ATS!$B:$V,MATCH(ATS!$AH36,ATS!$U:$U,0),4)</f>
        <v>WOLND-LXL</v>
      </c>
    </row>
    <row r="37" spans="1:37">
      <c r="A37" s="175">
        <f t="shared" si="1"/>
        <v>0</v>
      </c>
      <c r="B37">
        <v>810057</v>
      </c>
      <c r="C37" t="s">
        <v>3008</v>
      </c>
      <c r="D37" t="s">
        <v>2991</v>
      </c>
      <c r="E37" t="s">
        <v>3033</v>
      </c>
      <c r="F37" t="s">
        <v>114</v>
      </c>
      <c r="G37" t="s">
        <v>63</v>
      </c>
      <c r="H37" t="s">
        <v>225</v>
      </c>
      <c r="I37">
        <v>10</v>
      </c>
      <c r="J37">
        <v>10</v>
      </c>
      <c r="K37">
        <v>10</v>
      </c>
      <c r="L37">
        <v>10</v>
      </c>
      <c r="M37">
        <v>10</v>
      </c>
      <c r="N37">
        <v>10</v>
      </c>
      <c r="O37">
        <v>10</v>
      </c>
      <c r="P37">
        <v>10</v>
      </c>
      <c r="Q37">
        <v>10</v>
      </c>
      <c r="R37">
        <v>10</v>
      </c>
      <c r="S37" s="2"/>
      <c r="T37" s="22" t="str">
        <f t="shared" si="0"/>
        <v>810057-MSBMC-OS</v>
      </c>
      <c r="U37" s="24" t="str">
        <f>IF(C37="NET","",IF(C37="","",IFERROR(VLOOKUP(T37,EAN!$A:$B,2,FALSE),"MANGLER - MÅ OPPDATERE EAN-FANEN")))</f>
        <v>MANGLER - MÅ OPPDATERE EAN-FANEN</v>
      </c>
      <c r="V37" s="22">
        <f t="shared" si="2"/>
        <v>10</v>
      </c>
      <c r="W37" s="22">
        <f t="shared" si="3"/>
        <v>10</v>
      </c>
      <c r="X37" s="2"/>
      <c r="Y37" s="21" t="str">
        <f>IF(C37="NET","",IFERROR(VLOOKUP(U37,'2) Order Form'!$V$9:$V$894,1,FALSE),"Ikke med I order form"))</f>
        <v>Ikke med I order form</v>
      </c>
      <c r="Z37" s="2"/>
      <c r="AA37" s="2">
        <v>7048652714107</v>
      </c>
      <c r="AB37" s="23">
        <f>IFERROR(VLOOKUP(AA37,'2) Order Form'!$V$9:$V$895,1,FALSE),"Ikke med I order form")</f>
        <v>7048652714107</v>
      </c>
      <c r="AC37" s="38">
        <f>VLOOKUP(AA37,ATS!$A$4:$H$2762,2,FALSE)</f>
        <v>840094</v>
      </c>
      <c r="AD37" s="35" t="str">
        <f>VLOOKUP(AA37,ATS!$A$4:$G$2762,3,FALSE)</f>
        <v>Trooper 2Vi Mips Helmet</v>
      </c>
      <c r="AE37" s="36" t="str">
        <f>VLOOKUP(AA37,ATS!$A$4:$G$2762,5,FALSE)</f>
        <v>GSWHT-SM</v>
      </c>
      <c r="AF37" s="2"/>
      <c r="AG37" s="38">
        <f>IFERROR(VLOOKUP('2) Order Form'!$V42,$AA$4:$AA$2500,1,FALSE),"Ikke med i Elastic")</f>
        <v>7048652966056</v>
      </c>
      <c r="AH37" s="38">
        <f>SUM('2) Order Form'!V42)</f>
        <v>7048652966056</v>
      </c>
      <c r="AI37" s="38">
        <f>INDEX(ATS!$B:$V,MATCH(ATS!$AH37,ATS!$U:$U,0),1)</f>
        <v>840053</v>
      </c>
      <c r="AJ37" s="38" t="str">
        <f>INDEX(ATS!$B:$V,MATCH(ATS!$AH37,ATS!$U:$U,0),2)</f>
        <v>Switcher Mips Helmet</v>
      </c>
      <c r="AK37" s="38" t="str">
        <f>INDEX(ATS!$B:$V,MATCH(ATS!$AH37,ATS!$U:$U,0),4)</f>
        <v>BARBM-SM</v>
      </c>
    </row>
    <row r="38" spans="1:37">
      <c r="A38" s="175">
        <f t="shared" si="1"/>
        <v>0</v>
      </c>
      <c r="B38">
        <v>810057</v>
      </c>
      <c r="C38" t="s">
        <v>3008</v>
      </c>
      <c r="D38" t="s">
        <v>2991</v>
      </c>
      <c r="E38" t="s">
        <v>3034</v>
      </c>
      <c r="F38" t="s">
        <v>3035</v>
      </c>
      <c r="G38" t="s">
        <v>63</v>
      </c>
      <c r="H38" t="s">
        <v>225</v>
      </c>
      <c r="I38">
        <v>17</v>
      </c>
      <c r="J38">
        <v>17</v>
      </c>
      <c r="K38">
        <v>17</v>
      </c>
      <c r="L38">
        <v>17</v>
      </c>
      <c r="M38">
        <v>17</v>
      </c>
      <c r="N38">
        <v>17</v>
      </c>
      <c r="O38">
        <v>17</v>
      </c>
      <c r="P38">
        <v>17</v>
      </c>
      <c r="Q38">
        <v>17</v>
      </c>
      <c r="R38">
        <v>17</v>
      </c>
      <c r="S38" s="2"/>
      <c r="T38" s="22" t="str">
        <f t="shared" si="0"/>
        <v>810057-MSEGY-OS</v>
      </c>
      <c r="U38" s="24" t="str">
        <f>IF(C38="NET","",IF(C38="","",IFERROR(VLOOKUP(T38,EAN!$A:$B,2,FALSE),"MANGLER - MÅ OPPDATERE EAN-FANEN")))</f>
        <v>MANGLER - MÅ OPPDATERE EAN-FANEN</v>
      </c>
      <c r="V38" s="22">
        <f t="shared" si="2"/>
        <v>17</v>
      </c>
      <c r="W38" s="22">
        <f t="shared" si="3"/>
        <v>17</v>
      </c>
      <c r="X38" s="2"/>
      <c r="Y38" s="21" t="str">
        <f>IF(C38="NET","",IFERROR(VLOOKUP(U38,'2) Order Form'!$V$9:$V$894,1,FALSE),"Ikke med I order form"))</f>
        <v>Ikke med I order form</v>
      </c>
      <c r="Z38" s="2"/>
      <c r="AA38" s="2">
        <v>7048652714107</v>
      </c>
      <c r="AB38" s="23">
        <f>IFERROR(VLOOKUP(AA38,'2) Order Form'!$V$9:$V$895,1,FALSE),"Ikke med I order form")</f>
        <v>7048652714107</v>
      </c>
      <c r="AC38" s="38">
        <f>VLOOKUP(AA38,ATS!$A$4:$H$2762,2,FALSE)</f>
        <v>840094</v>
      </c>
      <c r="AD38" s="35" t="str">
        <f>VLOOKUP(AA38,ATS!$A$4:$G$2762,3,FALSE)</f>
        <v>Trooper 2Vi Mips Helmet</v>
      </c>
      <c r="AE38" s="36" t="str">
        <f>VLOOKUP(AA38,ATS!$A$4:$G$2762,5,FALSE)</f>
        <v>GSWHT-SM</v>
      </c>
      <c r="AF38" s="2"/>
      <c r="AG38" s="38">
        <f>IFERROR(VLOOKUP('2) Order Form'!$V43,$AA$4:$AA$2500,1,FALSE),"Ikke med i Elastic")</f>
        <v>7048652966049</v>
      </c>
      <c r="AH38" s="38">
        <f>SUM('2) Order Form'!V43)</f>
        <v>7048652966049</v>
      </c>
      <c r="AI38" s="38">
        <f>INDEX(ATS!$B:$V,MATCH(ATS!$AH38,ATS!$U:$U,0),1)</f>
        <v>840053</v>
      </c>
      <c r="AJ38" s="38" t="str">
        <f>INDEX(ATS!$B:$V,MATCH(ATS!$AH38,ATS!$U:$U,0),2)</f>
        <v>Switcher Mips Helmet</v>
      </c>
      <c r="AK38" s="38" t="str">
        <f>INDEX(ATS!$B:$V,MATCH(ATS!$AH38,ATS!$U:$U,0),4)</f>
        <v>BARBM-ML</v>
      </c>
    </row>
    <row r="39" spans="1:37">
      <c r="A39" s="175">
        <f t="shared" si="1"/>
        <v>0</v>
      </c>
      <c r="B39">
        <v>810057</v>
      </c>
      <c r="C39" t="s">
        <v>3008</v>
      </c>
      <c r="D39" t="s">
        <v>2991</v>
      </c>
      <c r="E39" t="s">
        <v>3003</v>
      </c>
      <c r="F39" t="s">
        <v>3004</v>
      </c>
      <c r="G39" t="s">
        <v>63</v>
      </c>
      <c r="H39" t="s">
        <v>225</v>
      </c>
      <c r="I39">
        <v>17</v>
      </c>
      <c r="J39">
        <v>17</v>
      </c>
      <c r="K39">
        <v>17</v>
      </c>
      <c r="L39">
        <v>17</v>
      </c>
      <c r="M39">
        <v>17</v>
      </c>
      <c r="N39">
        <v>17</v>
      </c>
      <c r="O39">
        <v>17</v>
      </c>
      <c r="P39">
        <v>17</v>
      </c>
      <c r="Q39">
        <v>17</v>
      </c>
      <c r="R39">
        <v>17</v>
      </c>
      <c r="S39" s="2"/>
      <c r="T39" s="22" t="str">
        <f t="shared" si="0"/>
        <v>810057-MSGMC-OS</v>
      </c>
      <c r="U39" s="24" t="str">
        <f>IF(C39="NET","",IF(C39="","",IFERROR(VLOOKUP(T39,EAN!$A:$B,2,FALSE),"MANGLER - MÅ OPPDATERE EAN-FANEN")))</f>
        <v>MANGLER - MÅ OPPDATERE EAN-FANEN</v>
      </c>
      <c r="V39" s="22">
        <f t="shared" si="2"/>
        <v>17</v>
      </c>
      <c r="W39" s="22">
        <f t="shared" si="3"/>
        <v>17</v>
      </c>
      <c r="X39" s="2"/>
      <c r="Y39" s="21" t="str">
        <f>IF(C39="NET","",IFERROR(VLOOKUP(U39,'2) Order Form'!$V$9:$V$894,1,FALSE),"Ikke med I order form"))</f>
        <v>Ikke med I order form</v>
      </c>
      <c r="Z39" s="2"/>
      <c r="AA39" s="2">
        <v>7048652714091</v>
      </c>
      <c r="AB39" s="23">
        <f>IFERROR(VLOOKUP(AA39,'2) Order Form'!$V$9:$V$895,1,FALSE),"Ikke med I order form")</f>
        <v>7048652714091</v>
      </c>
      <c r="AC39" s="38">
        <f>VLOOKUP(AA39,ATS!$A$4:$H$2762,2,FALSE)</f>
        <v>840094</v>
      </c>
      <c r="AD39" s="35" t="str">
        <f>VLOOKUP(AA39,ATS!$A$4:$G$2762,3,FALSE)</f>
        <v>Trooper 2Vi Mips Helmet</v>
      </c>
      <c r="AE39" s="36" t="str">
        <f>VLOOKUP(AA39,ATS!$A$4:$G$2762,5,FALSE)</f>
        <v>GSWHT-ML</v>
      </c>
      <c r="AF39" s="2"/>
      <c r="AG39" s="38">
        <f>IFERROR(VLOOKUP('2) Order Form'!$V44,$AA$4:$AA$2500,1,FALSE),"Ikke med i Elastic")</f>
        <v>7048652966032</v>
      </c>
      <c r="AH39" s="38">
        <f>SUM('2) Order Form'!V44)</f>
        <v>7048652966032</v>
      </c>
      <c r="AI39" s="38">
        <f>INDEX(ATS!$B:$V,MATCH(ATS!$AH39,ATS!$U:$U,0),1)</f>
        <v>840053</v>
      </c>
      <c r="AJ39" s="38" t="str">
        <f>INDEX(ATS!$B:$V,MATCH(ATS!$AH39,ATS!$U:$U,0),2)</f>
        <v>Switcher Mips Helmet</v>
      </c>
      <c r="AK39" s="38" t="str">
        <f>INDEX(ATS!$B:$V,MATCH(ATS!$AH39,ATS!$U:$U,0),4)</f>
        <v>BARBM-LXL</v>
      </c>
    </row>
    <row r="40" spans="1:37">
      <c r="A40" s="175">
        <f t="shared" si="1"/>
        <v>0</v>
      </c>
      <c r="B40">
        <v>810057</v>
      </c>
      <c r="C40" t="s">
        <v>3008</v>
      </c>
      <c r="D40" t="s">
        <v>2991</v>
      </c>
      <c r="E40" t="s">
        <v>3036</v>
      </c>
      <c r="F40" t="s">
        <v>2728</v>
      </c>
      <c r="G40" t="s">
        <v>63</v>
      </c>
      <c r="H40" t="s">
        <v>87</v>
      </c>
      <c r="I40">
        <v>36</v>
      </c>
      <c r="J40">
        <v>36</v>
      </c>
      <c r="K40">
        <v>36</v>
      </c>
      <c r="L40">
        <v>36</v>
      </c>
      <c r="M40">
        <v>36</v>
      </c>
      <c r="N40">
        <v>36</v>
      </c>
      <c r="O40">
        <v>36</v>
      </c>
      <c r="P40">
        <v>36</v>
      </c>
      <c r="Q40">
        <v>36</v>
      </c>
      <c r="R40">
        <v>36</v>
      </c>
      <c r="S40" s="2"/>
      <c r="T40" s="22" t="str">
        <f t="shared" si="0"/>
        <v>810057-MWHTE-OS</v>
      </c>
      <c r="U40" s="24" t="str">
        <f>IF(C40="NET","",IF(C40="","",IFERROR(VLOOKUP(T40,EAN!$A:$B,2,FALSE),"MANGLER - MÅ OPPDATERE EAN-FANEN")))</f>
        <v>MANGLER - MÅ OPPDATERE EAN-FANEN</v>
      </c>
      <c r="V40" s="22">
        <f t="shared" si="2"/>
        <v>36</v>
      </c>
      <c r="W40" s="22">
        <f t="shared" si="3"/>
        <v>36</v>
      </c>
      <c r="X40" s="2"/>
      <c r="Y40" s="21" t="str">
        <f>IF(C40="NET","",IFERROR(VLOOKUP(U40,'2) Order Form'!$V$9:$V$894,1,FALSE),"Ikke med I order form"))</f>
        <v>Ikke med I order form</v>
      </c>
      <c r="Z40" s="2"/>
      <c r="AA40" s="2">
        <v>7048652714091</v>
      </c>
      <c r="AB40" s="23">
        <f>IFERROR(VLOOKUP(AA40,'2) Order Form'!$V$9:$V$895,1,FALSE),"Ikke med I order form")</f>
        <v>7048652714091</v>
      </c>
      <c r="AC40" s="38">
        <f>VLOOKUP(AA40,ATS!$A$4:$H$2762,2,FALSE)</f>
        <v>840094</v>
      </c>
      <c r="AD40" s="35" t="str">
        <f>VLOOKUP(AA40,ATS!$A$4:$G$2762,3,FALSE)</f>
        <v>Trooper 2Vi Mips Helmet</v>
      </c>
      <c r="AE40" s="36" t="str">
        <f>VLOOKUP(AA40,ATS!$A$4:$G$2762,5,FALSE)</f>
        <v>GSWHT-ML</v>
      </c>
      <c r="AF40" s="2"/>
      <c r="AG40" s="38">
        <f>IFERROR(VLOOKUP('2) Order Form'!$V45,$AA$4:$AA$2500,1,FALSE),"Ikke med i Elastic")</f>
        <v>7048652968746</v>
      </c>
      <c r="AH40" s="38">
        <f>SUM('2) Order Form'!V45)</f>
        <v>7048652968746</v>
      </c>
      <c r="AI40" s="38">
        <f>INDEX(ATS!$B:$V,MATCH(ATS!$AH40,ATS!$U:$U,0),1)</f>
        <v>840053</v>
      </c>
      <c r="AJ40" s="38" t="str">
        <f>INDEX(ATS!$B:$V,MATCH(ATS!$AH40,ATS!$U:$U,0),2)</f>
        <v>Switcher Mips Helmet</v>
      </c>
      <c r="AK40" s="38" t="str">
        <f>INDEX(ATS!$B:$V,MATCH(ATS!$AH40,ATS!$U:$U,0),4)</f>
        <v>BARBM-XXL</v>
      </c>
    </row>
    <row r="41" spans="1:37">
      <c r="A41" s="175">
        <f t="shared" si="1"/>
        <v>0</v>
      </c>
      <c r="B41">
        <v>810057</v>
      </c>
      <c r="C41" t="s">
        <v>3008</v>
      </c>
      <c r="D41" t="s">
        <v>2991</v>
      </c>
      <c r="E41" t="s">
        <v>3037</v>
      </c>
      <c r="F41" t="s">
        <v>3038</v>
      </c>
      <c r="G41" t="s">
        <v>63</v>
      </c>
      <c r="H41" t="s">
        <v>225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 s="2"/>
      <c r="T41" s="22" t="str">
        <f t="shared" si="0"/>
        <v>810057-SEAME-OS</v>
      </c>
      <c r="U41" s="24" t="str">
        <f>IF(C41="NET","",IF(C41="","",IFERROR(VLOOKUP(T41,EAN!$A:$B,2,FALSE),"MANGLER - MÅ OPPDATERE EAN-FANEN")))</f>
        <v>MANGLER - MÅ OPPDATERE EAN-FANEN</v>
      </c>
      <c r="V41" s="22">
        <f t="shared" si="2"/>
        <v>4</v>
      </c>
      <c r="W41" s="22">
        <f t="shared" si="3"/>
        <v>4</v>
      </c>
      <c r="X41" s="2"/>
      <c r="Y41" s="21" t="str">
        <f>IF(C41="NET","",IFERROR(VLOOKUP(U41,'2) Order Form'!$V$9:$V$894,1,FALSE),"Ikke med I order form"))</f>
        <v>Ikke med I order form</v>
      </c>
      <c r="Z41" s="2"/>
      <c r="AA41" s="2">
        <v>7048652714084</v>
      </c>
      <c r="AB41" s="23">
        <f>IFERROR(VLOOKUP(AA41,'2) Order Form'!$V$9:$V$895,1,FALSE),"Ikke med I order form")</f>
        <v>7048652714084</v>
      </c>
      <c r="AC41" s="38">
        <f>VLOOKUP(AA41,ATS!$A$4:$H$2762,2,FALSE)</f>
        <v>840094</v>
      </c>
      <c r="AD41" s="35" t="str">
        <f>VLOOKUP(AA41,ATS!$A$4:$G$2762,3,FALSE)</f>
        <v>Trooper 2Vi Mips Helmet</v>
      </c>
      <c r="AE41" s="36" t="str">
        <f>VLOOKUP(AA41,ATS!$A$4:$G$2762,5,FALSE)</f>
        <v>GSWHT-LXL</v>
      </c>
      <c r="AF41" s="2"/>
      <c r="AG41" s="38">
        <f>IFERROR(VLOOKUP('2) Order Form'!$V46,$AA$4:$AA$2500,1,FALSE),"Ikke med i Elastic")</f>
        <v>7048652463135</v>
      </c>
      <c r="AH41" s="38">
        <f>SUM('2) Order Form'!V46)</f>
        <v>7048652463135</v>
      </c>
      <c r="AI41" s="38">
        <f>INDEX(ATS!$B:$V,MATCH(ATS!$AH41,ATS!$U:$U,0),1)</f>
        <v>840053</v>
      </c>
      <c r="AJ41" s="38" t="str">
        <f>INDEX(ATS!$B:$V,MATCH(ATS!$AH41,ATS!$U:$U,0),2)</f>
        <v>Switcher Mips Helmet</v>
      </c>
      <c r="AK41" s="38" t="str">
        <f>INDEX(ATS!$B:$V,MATCH(ATS!$AH41,ATS!$U:$U,0),4)</f>
        <v>DTBLK-SM</v>
      </c>
    </row>
    <row r="42" spans="1:37">
      <c r="A42" s="175">
        <f t="shared" si="1"/>
        <v>0</v>
      </c>
      <c r="B42">
        <v>810057</v>
      </c>
      <c r="C42" t="s">
        <v>3008</v>
      </c>
      <c r="D42" t="s">
        <v>2991</v>
      </c>
      <c r="E42" t="s">
        <v>3039</v>
      </c>
      <c r="F42" t="s">
        <v>3040</v>
      </c>
      <c r="G42" t="s">
        <v>63</v>
      </c>
      <c r="H42" t="s">
        <v>87</v>
      </c>
      <c r="I42">
        <v>4</v>
      </c>
      <c r="J42">
        <v>4</v>
      </c>
      <c r="K42">
        <v>4</v>
      </c>
      <c r="L42">
        <v>4</v>
      </c>
      <c r="M42">
        <v>4</v>
      </c>
      <c r="N42">
        <v>4</v>
      </c>
      <c r="O42">
        <v>4</v>
      </c>
      <c r="P42">
        <v>4</v>
      </c>
      <c r="Q42">
        <v>4</v>
      </c>
      <c r="R42">
        <v>4</v>
      </c>
      <c r="S42" s="2"/>
      <c r="T42" s="22" t="str">
        <f t="shared" si="0"/>
        <v>810057-SKBLM-OS</v>
      </c>
      <c r="U42" s="24" t="str">
        <f>IF(C42="NET","",IF(C42="","",IFERROR(VLOOKUP(T42,EAN!$A:$B,2,FALSE),"MANGLER - MÅ OPPDATERE EAN-FANEN")))</f>
        <v>MANGLER - MÅ OPPDATERE EAN-FANEN</v>
      </c>
      <c r="V42" s="22">
        <f t="shared" si="2"/>
        <v>4</v>
      </c>
      <c r="W42" s="22">
        <f t="shared" si="3"/>
        <v>4</v>
      </c>
      <c r="X42" s="2"/>
      <c r="Y42" s="21" t="str">
        <f>IF(C42="NET","",IFERROR(VLOOKUP(U42,'2) Order Form'!$V$9:$V$894,1,FALSE),"Ikke med I order form"))</f>
        <v>Ikke med I order form</v>
      </c>
      <c r="Z42" s="2"/>
      <c r="AA42" s="2">
        <v>7048652714084</v>
      </c>
      <c r="AB42" s="23">
        <f>IFERROR(VLOOKUP(AA42,'2) Order Form'!$V$9:$V$895,1,FALSE),"Ikke med I order form")</f>
        <v>7048652714084</v>
      </c>
      <c r="AC42" s="38">
        <f>VLOOKUP(AA42,ATS!$A$4:$H$2762,2,FALSE)</f>
        <v>840094</v>
      </c>
      <c r="AD42" s="35" t="str">
        <f>VLOOKUP(AA42,ATS!$A$4:$G$2762,3,FALSE)</f>
        <v>Trooper 2Vi Mips Helmet</v>
      </c>
      <c r="AE42" s="36" t="str">
        <f>VLOOKUP(AA42,ATS!$A$4:$G$2762,5,FALSE)</f>
        <v>GSWHT-LXL</v>
      </c>
      <c r="AF42" s="2"/>
      <c r="AG42" s="38">
        <f>IFERROR(VLOOKUP('2) Order Form'!$V47,$AA$4:$AA$2500,1,FALSE),"Ikke med i Elastic")</f>
        <v>7048652463128</v>
      </c>
      <c r="AH42" s="38">
        <f>SUM('2) Order Form'!V47)</f>
        <v>7048652463128</v>
      </c>
      <c r="AI42" s="38">
        <f>INDEX(ATS!$B:$V,MATCH(ATS!$AH42,ATS!$U:$U,0),1)</f>
        <v>840053</v>
      </c>
      <c r="AJ42" s="38" t="str">
        <f>INDEX(ATS!$B:$V,MATCH(ATS!$AH42,ATS!$U:$U,0),2)</f>
        <v>Switcher Mips Helmet</v>
      </c>
      <c r="AK42" s="38" t="str">
        <f>INDEX(ATS!$B:$V,MATCH(ATS!$AH42,ATS!$U:$U,0),4)</f>
        <v>DTBLK-ML</v>
      </c>
    </row>
    <row r="43" spans="1:37">
      <c r="A43" s="175">
        <f t="shared" si="1"/>
        <v>0</v>
      </c>
      <c r="B43">
        <v>810057</v>
      </c>
      <c r="C43" t="s">
        <v>3008</v>
      </c>
      <c r="D43" t="s">
        <v>2991</v>
      </c>
      <c r="E43" t="s">
        <v>3043</v>
      </c>
      <c r="F43" t="s">
        <v>1977</v>
      </c>
      <c r="G43" t="s">
        <v>63</v>
      </c>
      <c r="H43" t="s">
        <v>87</v>
      </c>
      <c r="I43">
        <v>6</v>
      </c>
      <c r="J43">
        <v>6</v>
      </c>
      <c r="K43">
        <v>6</v>
      </c>
      <c r="L43">
        <v>6</v>
      </c>
      <c r="M43">
        <v>6</v>
      </c>
      <c r="N43">
        <v>6</v>
      </c>
      <c r="O43">
        <v>6</v>
      </c>
      <c r="P43">
        <v>6</v>
      </c>
      <c r="Q43">
        <v>6</v>
      </c>
      <c r="R43">
        <v>6</v>
      </c>
      <c r="S43" s="2"/>
      <c r="T43" s="22" t="str">
        <f t="shared" si="0"/>
        <v>810057-WOLND-OS</v>
      </c>
      <c r="U43" s="24" t="str">
        <f>IF(C43="NET","",IF(C43="","",IFERROR(VLOOKUP(T43,EAN!$A:$B,2,FALSE),"MANGLER - MÅ OPPDATERE EAN-FANEN")))</f>
        <v>MANGLER - MÅ OPPDATERE EAN-FANEN</v>
      </c>
      <c r="V43" s="22">
        <f t="shared" si="2"/>
        <v>6</v>
      </c>
      <c r="W43" s="22">
        <f t="shared" si="3"/>
        <v>6</v>
      </c>
      <c r="X43" s="2"/>
      <c r="Y43" s="21" t="str">
        <f>IF(C43="NET","",IFERROR(VLOOKUP(U43,'2) Order Form'!$V$9:$V$894,1,FALSE),"Ikke med I order form"))</f>
        <v>Ikke med I order form</v>
      </c>
      <c r="Z43" s="2"/>
      <c r="AA43" s="2">
        <v>7048652823359</v>
      </c>
      <c r="AB43" s="23">
        <f>IFERROR(VLOOKUP(AA43,'2) Order Form'!$V$9:$V$895,1,FALSE),"Ikke med I order form")</f>
        <v>7048652823359</v>
      </c>
      <c r="AC43" s="38">
        <f>VLOOKUP(AA43,ATS!$A$4:$H$2762,2,FALSE)</f>
        <v>840094</v>
      </c>
      <c r="AD43" s="35" t="str">
        <f>VLOOKUP(AA43,ATS!$A$4:$G$2762,3,FALSE)</f>
        <v>Trooper 2Vi Mips Helmet</v>
      </c>
      <c r="AE43" s="36" t="str">
        <f>VLOOKUP(AA43,ATS!$A$4:$G$2762,5,FALSE)</f>
        <v>MASEM-SM</v>
      </c>
      <c r="AF43" s="2"/>
      <c r="AG43" s="38">
        <f>IFERROR(VLOOKUP('2) Order Form'!$V48,$AA$4:$AA$2500,1,FALSE),"Ikke med i Elastic")</f>
        <v>7048652463111</v>
      </c>
      <c r="AH43" s="38">
        <f>SUM('2) Order Form'!V48)</f>
        <v>7048652463111</v>
      </c>
      <c r="AI43" s="38">
        <f>INDEX(ATS!$B:$V,MATCH(ATS!$AH43,ATS!$U:$U,0),1)</f>
        <v>840053</v>
      </c>
      <c r="AJ43" s="38" t="str">
        <f>INDEX(ATS!$B:$V,MATCH(ATS!$AH43,ATS!$U:$U,0),2)</f>
        <v>Switcher Mips Helmet</v>
      </c>
      <c r="AK43" s="38" t="str">
        <f>INDEX(ATS!$B:$V,MATCH(ATS!$AH43,ATS!$U:$U,0),4)</f>
        <v>DTBLK-LXL</v>
      </c>
    </row>
    <row r="44" spans="1:37">
      <c r="A44" s="175">
        <f t="shared" si="1"/>
        <v>0</v>
      </c>
      <c r="B44" s="37">
        <v>810058</v>
      </c>
      <c r="C44" t="s">
        <v>131</v>
      </c>
      <c r="I44" s="37">
        <v>202409</v>
      </c>
      <c r="J44" s="37">
        <v>202410</v>
      </c>
      <c r="K44" s="37">
        <v>202411</v>
      </c>
      <c r="L44" s="37">
        <v>202412</v>
      </c>
      <c r="M44" s="37">
        <v>202413</v>
      </c>
      <c r="N44" s="37">
        <v>202414</v>
      </c>
      <c r="O44" s="37">
        <v>202415</v>
      </c>
      <c r="P44" s="37">
        <v>202415</v>
      </c>
      <c r="Q44" s="37">
        <v>202415</v>
      </c>
      <c r="R44" s="37">
        <v>202415</v>
      </c>
      <c r="S44" s="30"/>
      <c r="T44" s="52" t="str">
        <f t="shared" si="0"/>
        <v>810058-</v>
      </c>
      <c r="U44" s="53" t="str">
        <f>IF(C44="NET","",IF(C44="","",IFERROR(VLOOKUP(T44,EAN!$A:$B,2,FALSE),"MANGLER - MÅ OPPDATERE EAN-FANEN")))</f>
        <v/>
      </c>
      <c r="V44" s="52">
        <f t="shared" si="2"/>
        <v>202409</v>
      </c>
      <c r="W44" s="52">
        <f t="shared" si="3"/>
        <v>202415</v>
      </c>
      <c r="X44" s="30"/>
      <c r="Y44" s="21" t="str">
        <f>IF(C44="NET","",IFERROR(VLOOKUP(U44,'2) Order Form'!$V$9:$V$894,1,FALSE),"Ikke med I order form"))</f>
        <v/>
      </c>
      <c r="Z44" s="30"/>
      <c r="AA44" s="2">
        <v>7048652823359</v>
      </c>
      <c r="AB44" s="23">
        <f>IFERROR(VLOOKUP(AA44,'2) Order Form'!$V$9:$V$895,1,FALSE),"Ikke med I order form")</f>
        <v>7048652823359</v>
      </c>
      <c r="AC44" s="38">
        <f>VLOOKUP(AA44,ATS!$A$4:$H$2762,2,FALSE)</f>
        <v>840094</v>
      </c>
      <c r="AD44" s="35" t="str">
        <f>VLOOKUP(AA44,ATS!$A$4:$G$2762,3,FALSE)</f>
        <v>Trooper 2Vi Mips Helmet</v>
      </c>
      <c r="AE44" s="36" t="str">
        <f>VLOOKUP(AA44,ATS!$A$4:$G$2762,5,FALSE)</f>
        <v>MASEM-SM</v>
      </c>
      <c r="AF44" s="30"/>
      <c r="AG44" s="38">
        <f>IFERROR(VLOOKUP('2) Order Form'!$V49,$AA$4:$AA$2500,1,FALSE),"Ikke med i Elastic")</f>
        <v>7048652607683</v>
      </c>
      <c r="AH44" s="38">
        <f>SUM('2) Order Form'!V49)</f>
        <v>7048652607683</v>
      </c>
      <c r="AI44" s="38">
        <f>INDEX(ATS!$B:$V,MATCH(ATS!$AH44,ATS!$U:$U,0),1)</f>
        <v>840053</v>
      </c>
      <c r="AJ44" s="38" t="str">
        <f>INDEX(ATS!$B:$V,MATCH(ATS!$AH44,ATS!$U:$U,0),2)</f>
        <v>Switcher Mips Helmet</v>
      </c>
      <c r="AK44" s="38" t="str">
        <f>INDEX(ATS!$B:$V,MATCH(ATS!$AH44,ATS!$U:$U,0),4)</f>
        <v>DTBLK-XXL</v>
      </c>
    </row>
    <row r="45" spans="1:37">
      <c r="A45" s="175">
        <f t="shared" si="1"/>
        <v>0</v>
      </c>
      <c r="B45">
        <v>810058</v>
      </c>
      <c r="C45" t="s">
        <v>3691</v>
      </c>
      <c r="D45" t="s">
        <v>2991</v>
      </c>
      <c r="E45" t="s">
        <v>3692</v>
      </c>
      <c r="F45" t="s">
        <v>126</v>
      </c>
      <c r="G45" t="s">
        <v>67</v>
      </c>
      <c r="H45" t="s">
        <v>87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25</v>
      </c>
      <c r="P45">
        <v>25</v>
      </c>
      <c r="Q45">
        <v>25</v>
      </c>
      <c r="R45">
        <v>25</v>
      </c>
      <c r="S45" s="30"/>
      <c r="T45" s="52" t="str">
        <f t="shared" si="0"/>
        <v>810058-TEBLK-XSS</v>
      </c>
      <c r="U45" s="53" t="str">
        <f>IF(C45="NET","",IF(C45="","",IFERROR(VLOOKUP(T45,EAN!$A:$B,2,FALSE),"MANGLER - MÅ OPPDATERE EAN-FANEN")))</f>
        <v>MANGLER - MÅ OPPDATERE EAN-FANEN</v>
      </c>
      <c r="V45" s="52">
        <f t="shared" si="2"/>
        <v>0</v>
      </c>
      <c r="W45" s="52">
        <f t="shared" si="3"/>
        <v>25</v>
      </c>
      <c r="X45" s="30"/>
      <c r="Y45" s="21" t="str">
        <f>IF(C45="NET","",IFERROR(VLOOKUP(U45,'2) Order Form'!$V$9:$V$894,1,FALSE),"Ikke med I order form"))</f>
        <v>Ikke med I order form</v>
      </c>
      <c r="Z45" s="30"/>
      <c r="AA45" s="2">
        <v>7048652823342</v>
      </c>
      <c r="AB45" s="23">
        <f>IFERROR(VLOOKUP(AA45,'2) Order Form'!$V$9:$V$895,1,FALSE),"Ikke med I order form")</f>
        <v>7048652823342</v>
      </c>
      <c r="AC45" s="38">
        <f>VLOOKUP(AA45,ATS!$A$4:$H$2762,2,FALSE)</f>
        <v>840094</v>
      </c>
      <c r="AD45" s="35" t="str">
        <f>VLOOKUP(AA45,ATS!$A$4:$G$2762,3,FALSE)</f>
        <v>Trooper 2Vi Mips Helmet</v>
      </c>
      <c r="AE45" s="36" t="str">
        <f>VLOOKUP(AA45,ATS!$A$4:$G$2762,5,FALSE)</f>
        <v>MASEM-ML</v>
      </c>
      <c r="AF45" s="30"/>
      <c r="AG45" s="38">
        <f>IFERROR(VLOOKUP('2) Order Form'!$V50,$AA$4:$AA$2500,1,FALSE),"Ikke med i Elastic")</f>
        <v>7048652186300</v>
      </c>
      <c r="AH45" s="38">
        <f>SUM('2) Order Form'!V50)</f>
        <v>7048652186300</v>
      </c>
      <c r="AI45" s="38">
        <f>INDEX(ATS!$B:$V,MATCH(ATS!$AH45,ATS!$U:$U,0),1)</f>
        <v>840053</v>
      </c>
      <c r="AJ45" s="38" t="str">
        <f>INDEX(ATS!$B:$V,MATCH(ATS!$AH45,ATS!$U:$U,0),2)</f>
        <v>Switcher Mips Helmet</v>
      </c>
      <c r="AK45" s="38" t="str">
        <f>INDEX(ATS!$B:$V,MATCH(ATS!$AH45,ATS!$U:$U,0),4)</f>
        <v>GSWHT-SM</v>
      </c>
    </row>
    <row r="46" spans="1:37">
      <c r="A46" s="175">
        <f t="shared" si="1"/>
        <v>0</v>
      </c>
      <c r="B46">
        <v>810058</v>
      </c>
      <c r="C46" t="s">
        <v>3691</v>
      </c>
      <c r="D46" t="s">
        <v>2991</v>
      </c>
      <c r="E46" t="s">
        <v>3044</v>
      </c>
      <c r="F46" t="s">
        <v>126</v>
      </c>
      <c r="G46" t="s">
        <v>64</v>
      </c>
      <c r="H46" t="s">
        <v>87</v>
      </c>
      <c r="I46">
        <v>33</v>
      </c>
      <c r="J46">
        <v>33</v>
      </c>
      <c r="K46">
        <v>33</v>
      </c>
      <c r="L46">
        <v>33</v>
      </c>
      <c r="M46">
        <v>33</v>
      </c>
      <c r="N46">
        <v>33</v>
      </c>
      <c r="O46">
        <v>33</v>
      </c>
      <c r="P46">
        <v>33</v>
      </c>
      <c r="Q46">
        <v>33</v>
      </c>
      <c r="R46">
        <v>33</v>
      </c>
      <c r="S46" s="30"/>
      <c r="T46" s="52" t="str">
        <f t="shared" si="0"/>
        <v>810058-TEBLK-SM</v>
      </c>
      <c r="U46" s="53" t="str">
        <f>IF(C46="NET","",IF(C46="","",IFERROR(VLOOKUP(T46,EAN!$A:$B,2,FALSE),"MANGLER - MÅ OPPDATERE EAN-FANEN")))</f>
        <v>MANGLER - MÅ OPPDATERE EAN-FANEN</v>
      </c>
      <c r="V46" s="52">
        <f t="shared" si="2"/>
        <v>33</v>
      </c>
      <c r="W46" s="52">
        <f t="shared" si="3"/>
        <v>33</v>
      </c>
      <c r="X46" s="30"/>
      <c r="Y46" s="21" t="str">
        <f>IF(C46="NET","",IFERROR(VLOOKUP(U46,'2) Order Form'!$V$9:$V$894,1,FALSE),"Ikke med I order form"))</f>
        <v>Ikke med I order form</v>
      </c>
      <c r="Z46" s="30"/>
      <c r="AA46" s="2">
        <v>7048652823342</v>
      </c>
      <c r="AB46" s="23">
        <f>IFERROR(VLOOKUP(AA46,'2) Order Form'!$V$9:$V$895,1,FALSE),"Ikke med I order form")</f>
        <v>7048652823342</v>
      </c>
      <c r="AC46" s="38">
        <f>VLOOKUP(AA46,ATS!$A$4:$H$2762,2,FALSE)</f>
        <v>840094</v>
      </c>
      <c r="AD46" s="35" t="str">
        <f>VLOOKUP(AA46,ATS!$A$4:$G$2762,3,FALSE)</f>
        <v>Trooper 2Vi Mips Helmet</v>
      </c>
      <c r="AE46" s="36" t="str">
        <f>VLOOKUP(AA46,ATS!$A$4:$G$2762,5,FALSE)</f>
        <v>MASEM-ML</v>
      </c>
      <c r="AF46" s="30"/>
      <c r="AG46" s="38">
        <f>IFERROR(VLOOKUP('2) Order Form'!$V51,$AA$4:$AA$2500,1,FALSE),"Ikke med i Elastic")</f>
        <v>7048652186294</v>
      </c>
      <c r="AH46" s="38">
        <f>SUM('2) Order Form'!V51)</f>
        <v>7048652186294</v>
      </c>
      <c r="AI46" s="38">
        <f>INDEX(ATS!$B:$V,MATCH(ATS!$AH46,ATS!$U:$U,0),1)</f>
        <v>840053</v>
      </c>
      <c r="AJ46" s="38" t="str">
        <f>INDEX(ATS!$B:$V,MATCH(ATS!$AH46,ATS!$U:$U,0),2)</f>
        <v>Switcher Mips Helmet</v>
      </c>
      <c r="AK46" s="38" t="str">
        <f>INDEX(ATS!$B:$V,MATCH(ATS!$AH46,ATS!$U:$U,0),4)</f>
        <v>GSWHT-ML</v>
      </c>
    </row>
    <row r="47" spans="1:37">
      <c r="A47" s="175">
        <f t="shared" si="1"/>
        <v>0</v>
      </c>
      <c r="B47">
        <v>810058</v>
      </c>
      <c r="C47" t="s">
        <v>3691</v>
      </c>
      <c r="D47" t="s">
        <v>2991</v>
      </c>
      <c r="E47" t="s">
        <v>3045</v>
      </c>
      <c r="F47" t="s">
        <v>126</v>
      </c>
      <c r="G47" t="s">
        <v>65</v>
      </c>
      <c r="H47" t="s">
        <v>225</v>
      </c>
      <c r="I47">
        <v>17</v>
      </c>
      <c r="J47">
        <v>17</v>
      </c>
      <c r="K47">
        <v>17</v>
      </c>
      <c r="L47">
        <v>17</v>
      </c>
      <c r="M47">
        <v>17</v>
      </c>
      <c r="N47">
        <v>17</v>
      </c>
      <c r="O47">
        <v>17</v>
      </c>
      <c r="P47">
        <v>17</v>
      </c>
      <c r="Q47">
        <v>17</v>
      </c>
      <c r="R47">
        <v>17</v>
      </c>
      <c r="S47" s="30"/>
      <c r="T47" s="52" t="str">
        <f t="shared" si="0"/>
        <v>810058-TEBLK-ML</v>
      </c>
      <c r="U47" s="53" t="str">
        <f>IF(C47="NET","",IF(C47="","",IFERROR(VLOOKUP(T47,EAN!$A:$B,2,FALSE),"MANGLER - MÅ OPPDATERE EAN-FANEN")))</f>
        <v>MANGLER - MÅ OPPDATERE EAN-FANEN</v>
      </c>
      <c r="V47" s="52">
        <f t="shared" si="2"/>
        <v>17</v>
      </c>
      <c r="W47" s="52">
        <f t="shared" si="3"/>
        <v>17</v>
      </c>
      <c r="X47" s="30"/>
      <c r="Y47" s="21" t="str">
        <f>IF(C47="NET","",IFERROR(VLOOKUP(U47,'2) Order Form'!$V$9:$V$894,1,FALSE),"Ikke med I order form"))</f>
        <v>Ikke med I order form</v>
      </c>
      <c r="Z47" s="30"/>
      <c r="AA47" s="2">
        <v>7048652823335</v>
      </c>
      <c r="AB47" s="23">
        <f>IFERROR(VLOOKUP(AA47,'2) Order Form'!$V$9:$V$895,1,FALSE),"Ikke med I order form")</f>
        <v>7048652823335</v>
      </c>
      <c r="AC47" s="38">
        <f>VLOOKUP(AA47,ATS!$A$4:$H$2762,2,FALSE)</f>
        <v>840094</v>
      </c>
      <c r="AD47" s="35" t="str">
        <f>VLOOKUP(AA47,ATS!$A$4:$G$2762,3,FALSE)</f>
        <v>Trooper 2Vi Mips Helmet</v>
      </c>
      <c r="AE47" s="36" t="str">
        <f>VLOOKUP(AA47,ATS!$A$4:$G$2762,5,FALSE)</f>
        <v>MASEM-LXL</v>
      </c>
      <c r="AF47" s="30"/>
      <c r="AG47" s="38">
        <f>IFERROR(VLOOKUP('2) Order Form'!$V52,$AA$4:$AA$2500,1,FALSE),"Ikke med i Elastic")</f>
        <v>7048652186287</v>
      </c>
      <c r="AH47" s="38">
        <f>SUM('2) Order Form'!V52)</f>
        <v>7048652186287</v>
      </c>
      <c r="AI47" s="38">
        <f>INDEX(ATS!$B:$V,MATCH(ATS!$AH47,ATS!$U:$U,0),1)</f>
        <v>840053</v>
      </c>
      <c r="AJ47" s="38" t="str">
        <f>INDEX(ATS!$B:$V,MATCH(ATS!$AH47,ATS!$U:$U,0),2)</f>
        <v>Switcher Mips Helmet</v>
      </c>
      <c r="AK47" s="38" t="str">
        <f>INDEX(ATS!$B:$V,MATCH(ATS!$AH47,ATS!$U:$U,0),4)</f>
        <v>GSWHT-LXL</v>
      </c>
    </row>
    <row r="48" spans="1:37">
      <c r="A48" s="175">
        <f t="shared" si="1"/>
        <v>0</v>
      </c>
      <c r="B48">
        <v>810058</v>
      </c>
      <c r="C48" t="s">
        <v>3691</v>
      </c>
      <c r="D48" t="s">
        <v>2991</v>
      </c>
      <c r="E48" t="s">
        <v>3046</v>
      </c>
      <c r="F48" t="s">
        <v>126</v>
      </c>
      <c r="G48" t="s">
        <v>66</v>
      </c>
      <c r="H48" t="s">
        <v>225</v>
      </c>
      <c r="I48">
        <v>26</v>
      </c>
      <c r="J48">
        <v>26</v>
      </c>
      <c r="K48">
        <v>26</v>
      </c>
      <c r="L48">
        <v>26</v>
      </c>
      <c r="M48">
        <v>26</v>
      </c>
      <c r="N48">
        <v>26</v>
      </c>
      <c r="O48">
        <v>26</v>
      </c>
      <c r="P48">
        <v>26</v>
      </c>
      <c r="Q48">
        <v>26</v>
      </c>
      <c r="R48">
        <v>26</v>
      </c>
      <c r="S48" s="2"/>
      <c r="T48" s="52" t="str">
        <f t="shared" si="0"/>
        <v>810058-TEBLK-LXL</v>
      </c>
      <c r="U48" s="53" t="str">
        <f>IF(C48="NET","",IF(C48="","",IFERROR(VLOOKUP(T48,EAN!$A:$B,2,FALSE),"MANGLER - MÅ OPPDATERE EAN-FANEN")))</f>
        <v>MANGLER - MÅ OPPDATERE EAN-FANEN</v>
      </c>
      <c r="V48" s="52">
        <f t="shared" si="2"/>
        <v>26</v>
      </c>
      <c r="W48" s="52">
        <f t="shared" si="3"/>
        <v>26</v>
      </c>
      <c r="X48" s="2"/>
      <c r="Y48" s="21" t="str">
        <f>IF(C48="NET","",IFERROR(VLOOKUP(U48,'2) Order Form'!$V$9:$V$894,1,FALSE),"Ikke med I order form"))</f>
        <v>Ikke med I order form</v>
      </c>
      <c r="Z48" s="2"/>
      <c r="AA48" s="2">
        <v>7048652823335</v>
      </c>
      <c r="AB48" s="23">
        <f>IFERROR(VLOOKUP(AA48,'2) Order Form'!$V$9:$V$895,1,FALSE),"Ikke med I order form")</f>
        <v>7048652823335</v>
      </c>
      <c r="AC48" s="38">
        <f>VLOOKUP(AA48,ATS!$A$4:$H$2762,2,FALSE)</f>
        <v>840094</v>
      </c>
      <c r="AD48" s="35" t="str">
        <f>VLOOKUP(AA48,ATS!$A$4:$G$2762,3,FALSE)</f>
        <v>Trooper 2Vi Mips Helmet</v>
      </c>
      <c r="AE48" s="36" t="str">
        <f>VLOOKUP(AA48,ATS!$A$4:$G$2762,5,FALSE)</f>
        <v>MASEM-LXL</v>
      </c>
      <c r="AF48" s="2"/>
      <c r="AG48" s="38">
        <f>IFERROR(VLOOKUP('2) Order Form'!$V53,$AA$4:$AA$2500,1,FALSE),"Ikke med i Elastic")</f>
        <v>7048652607690</v>
      </c>
      <c r="AH48" s="38">
        <f>SUM('2) Order Form'!V53)</f>
        <v>7048652607690</v>
      </c>
      <c r="AI48" s="38">
        <f>INDEX(ATS!$B:$V,MATCH(ATS!$AH48,ATS!$U:$U,0),1)</f>
        <v>840053</v>
      </c>
      <c r="AJ48" s="38" t="str">
        <f>INDEX(ATS!$B:$V,MATCH(ATS!$AH48,ATS!$U:$U,0),2)</f>
        <v>Switcher Mips Helmet</v>
      </c>
      <c r="AK48" s="38" t="str">
        <f>INDEX(ATS!$B:$V,MATCH(ATS!$AH48,ATS!$U:$U,0),4)</f>
        <v>GSWHT-XXL</v>
      </c>
    </row>
    <row r="49" spans="1:37">
      <c r="A49" s="175">
        <f t="shared" si="1"/>
        <v>0</v>
      </c>
      <c r="B49" s="37">
        <v>810062</v>
      </c>
      <c r="C49" t="s">
        <v>131</v>
      </c>
      <c r="I49" s="37">
        <v>202409</v>
      </c>
      <c r="J49" s="37">
        <v>202410</v>
      </c>
      <c r="K49" s="37">
        <v>202411</v>
      </c>
      <c r="L49" s="37">
        <v>202412</v>
      </c>
      <c r="M49" s="37">
        <v>202413</v>
      </c>
      <c r="N49" s="37">
        <v>202414</v>
      </c>
      <c r="O49" s="37">
        <v>202415</v>
      </c>
      <c r="P49" s="37">
        <v>202415</v>
      </c>
      <c r="Q49" s="37">
        <v>202415</v>
      </c>
      <c r="R49" s="37">
        <v>202415</v>
      </c>
      <c r="S49" s="2"/>
      <c r="T49" s="52" t="str">
        <f t="shared" si="0"/>
        <v>810062-</v>
      </c>
      <c r="U49" s="53" t="str">
        <f>IF(C49="NET","",IF(C49="","",IFERROR(VLOOKUP(T49,EAN!$A:$B,2,FALSE),"MANGLER - MÅ OPPDATERE EAN-FANEN")))</f>
        <v/>
      </c>
      <c r="V49" s="52">
        <f t="shared" si="2"/>
        <v>202409</v>
      </c>
      <c r="W49" s="52">
        <f t="shared" si="3"/>
        <v>202415</v>
      </c>
      <c r="X49" s="2"/>
      <c r="Y49" s="21" t="str">
        <f>IF(C49="NET","",IFERROR(VLOOKUP(U49,'2) Order Form'!$V$9:$V$894,1,FALSE),"Ikke med I order form"))</f>
        <v/>
      </c>
      <c r="Z49" s="2"/>
      <c r="AA49" s="2">
        <v>7048652823380</v>
      </c>
      <c r="AB49" s="23">
        <f>IFERROR(VLOOKUP(AA49,'2) Order Form'!$V$9:$V$895,1,FALSE),"Ikke med I order form")</f>
        <v>7048652823380</v>
      </c>
      <c r="AC49" s="38">
        <f>VLOOKUP(AA49,ATS!$A$4:$H$2762,2,FALSE)</f>
        <v>840094</v>
      </c>
      <c r="AD49" s="35" t="str">
        <f>VLOOKUP(AA49,ATS!$A$4:$G$2762,3,FALSE)</f>
        <v>Trooper 2Vi Mips Helmet</v>
      </c>
      <c r="AE49" s="36" t="str">
        <f>VLOOKUP(AA49,ATS!$A$4:$G$2762,5,FALSE)</f>
        <v>MBRWH-SM</v>
      </c>
      <c r="AF49" s="2"/>
      <c r="AG49" s="38">
        <f>IFERROR(VLOOKUP('2) Order Form'!$V54,$AA$4:$AA$2500,1,FALSE),"Ikke med i Elastic")</f>
        <v>7048652822666</v>
      </c>
      <c r="AH49" s="38">
        <f>SUM('2) Order Form'!V54)</f>
        <v>7048652822666</v>
      </c>
      <c r="AI49" s="38">
        <f>INDEX(ATS!$B:$V,MATCH(ATS!$AH49,ATS!$U:$U,0),1)</f>
        <v>840053</v>
      </c>
      <c r="AJ49" s="38" t="str">
        <f>INDEX(ATS!$B:$V,MATCH(ATS!$AH49,ATS!$U:$U,0),2)</f>
        <v>Switcher Mips Helmet</v>
      </c>
      <c r="AK49" s="38" t="str">
        <f>INDEX(ATS!$B:$V,MATCH(ATS!$AH49,ATS!$U:$U,0),4)</f>
        <v>MASEM-SM</v>
      </c>
    </row>
    <row r="50" spans="1:37">
      <c r="A50" s="175">
        <f t="shared" si="1"/>
        <v>0</v>
      </c>
      <c r="B50">
        <v>810062</v>
      </c>
      <c r="C50" t="s">
        <v>3047</v>
      </c>
      <c r="D50" t="s">
        <v>2991</v>
      </c>
      <c r="E50" t="s">
        <v>129</v>
      </c>
      <c r="F50" t="s">
        <v>126</v>
      </c>
      <c r="G50" t="s">
        <v>8</v>
      </c>
      <c r="H50" t="s">
        <v>225</v>
      </c>
      <c r="I50">
        <v>19</v>
      </c>
      <c r="J50">
        <v>19</v>
      </c>
      <c r="K50">
        <v>19</v>
      </c>
      <c r="L50">
        <v>19</v>
      </c>
      <c r="M50">
        <v>19</v>
      </c>
      <c r="N50">
        <v>19</v>
      </c>
      <c r="O50">
        <v>19</v>
      </c>
      <c r="P50">
        <v>19</v>
      </c>
      <c r="Q50">
        <v>19</v>
      </c>
      <c r="R50">
        <v>19</v>
      </c>
      <c r="S50" s="2"/>
      <c r="T50" s="52" t="str">
        <f t="shared" si="0"/>
        <v>810062-TEBLK-S</v>
      </c>
      <c r="U50" s="53" t="str">
        <f>IF(C50="NET","",IF(C50="","",IFERROR(VLOOKUP(T50,EAN!$A:$B,2,FALSE),"MANGLER - MÅ OPPDATERE EAN-FANEN")))</f>
        <v>MANGLER - MÅ OPPDATERE EAN-FANEN</v>
      </c>
      <c r="V50" s="52">
        <f t="shared" si="2"/>
        <v>19</v>
      </c>
      <c r="W50" s="52">
        <f t="shared" si="3"/>
        <v>19</v>
      </c>
      <c r="X50" s="2"/>
      <c r="Y50" s="21" t="str">
        <f>IF(C50="NET","",IFERROR(VLOOKUP(U50,'2) Order Form'!$V$9:$V$894,1,FALSE),"Ikke med I order form"))</f>
        <v>Ikke med I order form</v>
      </c>
      <c r="Z50" s="2"/>
      <c r="AA50" s="2">
        <v>7048652823380</v>
      </c>
      <c r="AB50" s="23">
        <f>IFERROR(VLOOKUP(AA50,'2) Order Form'!$V$9:$V$895,1,FALSE),"Ikke med I order form")</f>
        <v>7048652823380</v>
      </c>
      <c r="AC50" s="38">
        <f>VLOOKUP(AA50,ATS!$A$4:$H$2762,2,FALSE)</f>
        <v>840094</v>
      </c>
      <c r="AD50" s="35" t="str">
        <f>VLOOKUP(AA50,ATS!$A$4:$G$2762,3,FALSE)</f>
        <v>Trooper 2Vi Mips Helmet</v>
      </c>
      <c r="AE50" s="36" t="str">
        <f>VLOOKUP(AA50,ATS!$A$4:$G$2762,5,FALSE)</f>
        <v>MBRWH-SM</v>
      </c>
      <c r="AF50" s="2"/>
      <c r="AG50" s="38">
        <f>IFERROR(VLOOKUP('2) Order Form'!$V55,$AA$4:$AA$2500,1,FALSE),"Ikke med i Elastic")</f>
        <v>7048652822659</v>
      </c>
      <c r="AH50" s="38">
        <f>SUM('2) Order Form'!V55)</f>
        <v>7048652822659</v>
      </c>
      <c r="AI50" s="38">
        <f>INDEX(ATS!$B:$V,MATCH(ATS!$AH50,ATS!$U:$U,0),1)</f>
        <v>840053</v>
      </c>
      <c r="AJ50" s="38" t="str">
        <f>INDEX(ATS!$B:$V,MATCH(ATS!$AH50,ATS!$U:$U,0),2)</f>
        <v>Switcher Mips Helmet</v>
      </c>
      <c r="AK50" s="38" t="str">
        <f>INDEX(ATS!$B:$V,MATCH(ATS!$AH50,ATS!$U:$U,0),4)</f>
        <v>MASEM-ML</v>
      </c>
    </row>
    <row r="51" spans="1:37">
      <c r="A51" s="175">
        <f t="shared" si="1"/>
        <v>0</v>
      </c>
      <c r="B51">
        <v>810062</v>
      </c>
      <c r="C51" t="s">
        <v>3047</v>
      </c>
      <c r="D51" t="s">
        <v>2991</v>
      </c>
      <c r="E51" t="s">
        <v>127</v>
      </c>
      <c r="F51" t="s">
        <v>126</v>
      </c>
      <c r="G51" t="s">
        <v>7</v>
      </c>
      <c r="H51" t="s">
        <v>225</v>
      </c>
      <c r="I51">
        <v>11</v>
      </c>
      <c r="J51">
        <v>11</v>
      </c>
      <c r="K51">
        <v>11</v>
      </c>
      <c r="L51">
        <v>11</v>
      </c>
      <c r="M51">
        <v>11</v>
      </c>
      <c r="N51">
        <v>11</v>
      </c>
      <c r="O51">
        <v>11</v>
      </c>
      <c r="P51">
        <v>11</v>
      </c>
      <c r="Q51">
        <v>11</v>
      </c>
      <c r="R51">
        <v>11</v>
      </c>
      <c r="S51" s="2"/>
      <c r="T51" s="52" t="str">
        <f t="shared" si="0"/>
        <v>810062-TEBLK-M</v>
      </c>
      <c r="U51" s="53" t="str">
        <f>IF(C51="NET","",IF(C51="","",IFERROR(VLOOKUP(T51,EAN!$A:$B,2,FALSE),"MANGLER - MÅ OPPDATERE EAN-FANEN")))</f>
        <v>MANGLER - MÅ OPPDATERE EAN-FANEN</v>
      </c>
      <c r="V51" s="52">
        <f t="shared" si="2"/>
        <v>11</v>
      </c>
      <c r="W51" s="52">
        <f t="shared" si="3"/>
        <v>11</v>
      </c>
      <c r="X51" s="2"/>
      <c r="Y51" s="21" t="str">
        <f>IF(C51="NET","",IFERROR(VLOOKUP(U51,'2) Order Form'!$V$9:$V$894,1,FALSE),"Ikke med I order form"))</f>
        <v>Ikke med I order form</v>
      </c>
      <c r="Z51" s="2"/>
      <c r="AA51" s="2">
        <v>7048652823373</v>
      </c>
      <c r="AB51" s="23">
        <f>IFERROR(VLOOKUP(AA51,'2) Order Form'!$V$9:$V$895,1,FALSE),"Ikke med I order form")</f>
        <v>7048652823373</v>
      </c>
      <c r="AC51" s="38">
        <f>VLOOKUP(AA51,ATS!$A$4:$H$2762,2,FALSE)</f>
        <v>840094</v>
      </c>
      <c r="AD51" s="35" t="str">
        <f>VLOOKUP(AA51,ATS!$A$4:$G$2762,3,FALSE)</f>
        <v>Trooper 2Vi Mips Helmet</v>
      </c>
      <c r="AE51" s="36" t="str">
        <f>VLOOKUP(AA51,ATS!$A$4:$G$2762,5,FALSE)</f>
        <v>MBRWH-ML</v>
      </c>
      <c r="AF51" s="2"/>
      <c r="AG51" s="38">
        <f>IFERROR(VLOOKUP('2) Order Form'!$V56,$AA$4:$AA$2500,1,FALSE),"Ikke med i Elastic")</f>
        <v>7048652822642</v>
      </c>
      <c r="AH51" s="38">
        <f>SUM('2) Order Form'!V56)</f>
        <v>7048652822642</v>
      </c>
      <c r="AI51" s="38">
        <f>INDEX(ATS!$B:$V,MATCH(ATS!$AH51,ATS!$U:$U,0),1)</f>
        <v>840053</v>
      </c>
      <c r="AJ51" s="38" t="str">
        <f>INDEX(ATS!$B:$V,MATCH(ATS!$AH51,ATS!$U:$U,0),2)</f>
        <v>Switcher Mips Helmet</v>
      </c>
      <c r="AK51" s="38" t="str">
        <f>INDEX(ATS!$B:$V,MATCH(ATS!$AH51,ATS!$U:$U,0),4)</f>
        <v>MASEM-LXL</v>
      </c>
    </row>
    <row r="52" spans="1:37">
      <c r="A52" s="175">
        <f t="shared" si="1"/>
        <v>0</v>
      </c>
      <c r="B52">
        <v>810062</v>
      </c>
      <c r="C52" t="s">
        <v>3047</v>
      </c>
      <c r="D52" t="s">
        <v>2991</v>
      </c>
      <c r="E52" t="s">
        <v>128</v>
      </c>
      <c r="F52" t="s">
        <v>126</v>
      </c>
      <c r="G52" t="s">
        <v>52</v>
      </c>
      <c r="H52" t="s">
        <v>225</v>
      </c>
      <c r="I52">
        <v>10</v>
      </c>
      <c r="J52">
        <v>10</v>
      </c>
      <c r="K52">
        <v>10</v>
      </c>
      <c r="L52">
        <v>10</v>
      </c>
      <c r="M52">
        <v>10</v>
      </c>
      <c r="N52">
        <v>10</v>
      </c>
      <c r="O52">
        <v>10</v>
      </c>
      <c r="P52">
        <v>10</v>
      </c>
      <c r="Q52">
        <v>10</v>
      </c>
      <c r="R52">
        <v>10</v>
      </c>
      <c r="S52" s="2"/>
      <c r="T52" s="52" t="str">
        <f t="shared" si="0"/>
        <v>810062-TEBLK-L</v>
      </c>
      <c r="U52" s="53" t="str">
        <f>IF(C52="NET","",IF(C52="","",IFERROR(VLOOKUP(T52,EAN!$A:$B,2,FALSE),"MANGLER - MÅ OPPDATERE EAN-FANEN")))</f>
        <v>MANGLER - MÅ OPPDATERE EAN-FANEN</v>
      </c>
      <c r="V52" s="52">
        <f t="shared" si="2"/>
        <v>10</v>
      </c>
      <c r="W52" s="52">
        <f t="shared" si="3"/>
        <v>10</v>
      </c>
      <c r="X52" s="2"/>
      <c r="Y52" s="21" t="str">
        <f>IF(C52="NET","",IFERROR(VLOOKUP(U52,'2) Order Form'!$V$9:$V$894,1,FALSE),"Ikke med I order form"))</f>
        <v>Ikke med I order form</v>
      </c>
      <c r="Z52" s="2"/>
      <c r="AA52" s="2">
        <v>7048652823373</v>
      </c>
      <c r="AB52" s="23">
        <f>IFERROR(VLOOKUP(AA52,'2) Order Form'!$V$9:$V$895,1,FALSE),"Ikke med I order form")</f>
        <v>7048652823373</v>
      </c>
      <c r="AC52" s="38">
        <f>VLOOKUP(AA52,ATS!$A$4:$H$2762,2,FALSE)</f>
        <v>840094</v>
      </c>
      <c r="AD52" s="35" t="str">
        <f>VLOOKUP(AA52,ATS!$A$4:$G$2762,3,FALSE)</f>
        <v>Trooper 2Vi Mips Helmet</v>
      </c>
      <c r="AE52" s="36" t="str">
        <f>VLOOKUP(AA52,ATS!$A$4:$G$2762,5,FALSE)</f>
        <v>MBRWH-ML</v>
      </c>
      <c r="AF52" s="2"/>
      <c r="AG52" s="38">
        <f>IFERROR(VLOOKUP('2) Order Form'!$V57,$AA$4:$AA$2500,1,FALSE),"Ikke med i Elastic")</f>
        <v>7048652822673</v>
      </c>
      <c r="AH52" s="38">
        <f>SUM('2) Order Form'!V57)</f>
        <v>7048652822673</v>
      </c>
      <c r="AI52" s="38">
        <f>INDEX(ATS!$B:$V,MATCH(ATS!$AH52,ATS!$U:$U,0),1)</f>
        <v>840053</v>
      </c>
      <c r="AJ52" s="38" t="str">
        <f>INDEX(ATS!$B:$V,MATCH(ATS!$AH52,ATS!$U:$U,0),2)</f>
        <v>Switcher Mips Helmet</v>
      </c>
      <c r="AK52" s="38" t="str">
        <f>INDEX(ATS!$B:$V,MATCH(ATS!$AH52,ATS!$U:$U,0),4)</f>
        <v>MASEM-XXL</v>
      </c>
    </row>
    <row r="53" spans="1:37">
      <c r="A53" s="175">
        <f t="shared" si="1"/>
        <v>0</v>
      </c>
      <c r="B53" s="37">
        <v>810063</v>
      </c>
      <c r="C53" t="s">
        <v>131</v>
      </c>
      <c r="I53" s="37">
        <v>202409</v>
      </c>
      <c r="J53" s="37">
        <v>202410</v>
      </c>
      <c r="K53" s="37">
        <v>202411</v>
      </c>
      <c r="L53" s="37">
        <v>202412</v>
      </c>
      <c r="M53" s="37">
        <v>202413</v>
      </c>
      <c r="N53" s="37">
        <v>202414</v>
      </c>
      <c r="O53" s="37">
        <v>202415</v>
      </c>
      <c r="P53" s="37">
        <v>202415</v>
      </c>
      <c r="Q53" s="37">
        <v>202415</v>
      </c>
      <c r="R53" s="37">
        <v>202415</v>
      </c>
      <c r="S53" s="2"/>
      <c r="T53" s="52" t="str">
        <f t="shared" si="0"/>
        <v>810063-</v>
      </c>
      <c r="U53" s="53" t="str">
        <f>IF(C53="NET","",IF(C53="","",IFERROR(VLOOKUP(T53,EAN!$A:$B,2,FALSE),"MANGLER - MÅ OPPDATERE EAN-FANEN")))</f>
        <v/>
      </c>
      <c r="V53" s="52">
        <f t="shared" si="2"/>
        <v>202409</v>
      </c>
      <c r="W53" s="52">
        <f t="shared" si="3"/>
        <v>202415</v>
      </c>
      <c r="X53" s="2"/>
      <c r="Y53" s="21" t="str">
        <f>IF(C53="NET","",IFERROR(VLOOKUP(U53,'2) Order Form'!$V$9:$V$894,1,FALSE),"Ikke med I order form"))</f>
        <v/>
      </c>
      <c r="Z53" s="2"/>
      <c r="AA53" s="2">
        <v>7048652823366</v>
      </c>
      <c r="AB53" s="23">
        <f>IFERROR(VLOOKUP(AA53,'2) Order Form'!$V$9:$V$895,1,FALSE),"Ikke med I order form")</f>
        <v>7048652823366</v>
      </c>
      <c r="AC53" s="38">
        <f>VLOOKUP(AA53,ATS!$A$4:$H$2762,2,FALSE)</f>
        <v>840094</v>
      </c>
      <c r="AD53" s="35" t="str">
        <f>VLOOKUP(AA53,ATS!$A$4:$G$2762,3,FALSE)</f>
        <v>Trooper 2Vi Mips Helmet</v>
      </c>
      <c r="AE53" s="36" t="str">
        <f>VLOOKUP(AA53,ATS!$A$4:$G$2762,5,FALSE)</f>
        <v>MBRWH-LXL</v>
      </c>
      <c r="AF53" s="2"/>
      <c r="AG53" s="38">
        <f>IFERROR(VLOOKUP('2) Order Form'!$V58,$AA$4:$AA$2500,1,FALSE),"Ikke med i Elastic")</f>
        <v>7048652822741</v>
      </c>
      <c r="AH53" s="38">
        <f>SUM('2) Order Form'!V58)</f>
        <v>7048652822741</v>
      </c>
      <c r="AI53" s="38">
        <f>INDEX(ATS!$B:$V,MATCH(ATS!$AH53,ATS!$U:$U,0),1)</f>
        <v>840053</v>
      </c>
      <c r="AJ53" s="38" t="str">
        <f>INDEX(ATS!$B:$V,MATCH(ATS!$AH53,ATS!$U:$U,0),2)</f>
        <v>Switcher Mips Helmet</v>
      </c>
      <c r="AK53" s="38" t="str">
        <f>INDEX(ATS!$B:$V,MATCH(ATS!$AH53,ATS!$U:$U,0),4)</f>
        <v>MBUOE-SM</v>
      </c>
    </row>
    <row r="54" spans="1:37">
      <c r="A54" s="175">
        <f t="shared" si="1"/>
        <v>0</v>
      </c>
      <c r="B54">
        <v>810063</v>
      </c>
      <c r="C54" t="s">
        <v>3048</v>
      </c>
      <c r="D54" t="s">
        <v>2991</v>
      </c>
      <c r="E54" t="s">
        <v>129</v>
      </c>
      <c r="F54" t="s">
        <v>126</v>
      </c>
      <c r="G54" t="s">
        <v>8</v>
      </c>
      <c r="H54" t="s">
        <v>87</v>
      </c>
      <c r="I54">
        <v>30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42</v>
      </c>
      <c r="P54">
        <v>42</v>
      </c>
      <c r="Q54">
        <v>42</v>
      </c>
      <c r="R54">
        <v>42</v>
      </c>
      <c r="S54" s="2"/>
      <c r="T54" s="22" t="str">
        <f t="shared" si="0"/>
        <v>810063-TEBLK-S</v>
      </c>
      <c r="U54" s="24" t="str">
        <f>IF(C54="NET","",IF(C54="","",IFERROR(VLOOKUP(T54,EAN!$A:$B,2,FALSE),"MANGLER - MÅ OPPDATERE EAN-FANEN")))</f>
        <v>MANGLER - MÅ OPPDATERE EAN-FANEN</v>
      </c>
      <c r="V54" s="22">
        <f t="shared" si="2"/>
        <v>30</v>
      </c>
      <c r="W54" s="22">
        <f t="shared" si="3"/>
        <v>42</v>
      </c>
      <c r="X54" s="2"/>
      <c r="Y54" s="21" t="str">
        <f>IF(C54="NET","",IFERROR(VLOOKUP(U54,'2) Order Form'!$V$9:$V$894,1,FALSE),"Ikke med I order form"))</f>
        <v>Ikke med I order form</v>
      </c>
      <c r="Z54" s="2"/>
      <c r="AA54" s="2">
        <v>7048652823366</v>
      </c>
      <c r="AB54" s="23">
        <f>IFERROR(VLOOKUP(AA54,'2) Order Form'!$V$9:$V$895,1,FALSE),"Ikke med I order form")</f>
        <v>7048652823366</v>
      </c>
      <c r="AC54" s="38">
        <f>VLOOKUP(AA54,ATS!$A$4:$H$2762,2,FALSE)</f>
        <v>840094</v>
      </c>
      <c r="AD54" s="35" t="str">
        <f>VLOOKUP(AA54,ATS!$A$4:$G$2762,3,FALSE)</f>
        <v>Trooper 2Vi Mips Helmet</v>
      </c>
      <c r="AE54" s="36" t="str">
        <f>VLOOKUP(AA54,ATS!$A$4:$G$2762,5,FALSE)</f>
        <v>MBRWH-LXL</v>
      </c>
      <c r="AF54" s="2"/>
      <c r="AG54" s="38">
        <f>IFERROR(VLOOKUP('2) Order Form'!$V59,$AA$4:$AA$2500,1,FALSE),"Ikke med i Elastic")</f>
        <v>7048652822734</v>
      </c>
      <c r="AH54" s="38">
        <f>SUM('2) Order Form'!V59)</f>
        <v>7048652822734</v>
      </c>
      <c r="AI54" s="38">
        <f>INDEX(ATS!$B:$V,MATCH(ATS!$AH54,ATS!$U:$U,0),1)</f>
        <v>840053</v>
      </c>
      <c r="AJ54" s="38" t="str">
        <f>INDEX(ATS!$B:$V,MATCH(ATS!$AH54,ATS!$U:$U,0),2)</f>
        <v>Switcher Mips Helmet</v>
      </c>
      <c r="AK54" s="38" t="str">
        <f>INDEX(ATS!$B:$V,MATCH(ATS!$AH54,ATS!$U:$U,0),4)</f>
        <v>MBUOE-ML</v>
      </c>
    </row>
    <row r="55" spans="1:37">
      <c r="A55" s="175">
        <f t="shared" si="1"/>
        <v>0</v>
      </c>
      <c r="B55">
        <v>810063</v>
      </c>
      <c r="C55" t="s">
        <v>3048</v>
      </c>
      <c r="D55" t="s">
        <v>2991</v>
      </c>
      <c r="E55" t="s">
        <v>127</v>
      </c>
      <c r="F55" t="s">
        <v>126</v>
      </c>
      <c r="G55" t="s">
        <v>7</v>
      </c>
      <c r="H55" t="s">
        <v>87</v>
      </c>
      <c r="I55">
        <v>35</v>
      </c>
      <c r="J55">
        <v>35</v>
      </c>
      <c r="K55">
        <v>35</v>
      </c>
      <c r="L55">
        <v>35</v>
      </c>
      <c r="M55">
        <v>35</v>
      </c>
      <c r="N55">
        <v>35</v>
      </c>
      <c r="O55">
        <v>102</v>
      </c>
      <c r="P55">
        <v>102</v>
      </c>
      <c r="Q55">
        <v>102</v>
      </c>
      <c r="R55">
        <v>102</v>
      </c>
      <c r="S55" s="2"/>
      <c r="T55" s="22" t="str">
        <f t="shared" si="0"/>
        <v>810063-TEBLK-M</v>
      </c>
      <c r="U55" s="24" t="str">
        <f>IF(C55="NET","",IF(C55="","",IFERROR(VLOOKUP(T55,EAN!$A:$B,2,FALSE),"MANGLER - MÅ OPPDATERE EAN-FANEN")))</f>
        <v>MANGLER - MÅ OPPDATERE EAN-FANEN</v>
      </c>
      <c r="V55" s="22">
        <f t="shared" si="2"/>
        <v>35</v>
      </c>
      <c r="W55" s="22">
        <f t="shared" si="3"/>
        <v>102</v>
      </c>
      <c r="X55" s="2"/>
      <c r="Y55" s="21" t="str">
        <f>IF(C55="NET","",IFERROR(VLOOKUP(U55,'2) Order Form'!$V$9:$V$894,1,FALSE),"Ikke med I order form"))</f>
        <v>Ikke med I order form</v>
      </c>
      <c r="Z55" s="2"/>
      <c r="AA55" s="2">
        <v>7048652823410</v>
      </c>
      <c r="AB55" s="23">
        <f>IFERROR(VLOOKUP(AA55,'2) Order Form'!$V$9:$V$895,1,FALSE),"Ikke med I order form")</f>
        <v>7048652823410</v>
      </c>
      <c r="AC55" s="38">
        <f>VLOOKUP(AA55,ATS!$A$4:$H$2762,2,FALSE)</f>
        <v>840094</v>
      </c>
      <c r="AD55" s="35" t="str">
        <f>VLOOKUP(AA55,ATS!$A$4:$G$2762,3,FALSE)</f>
        <v>Trooper 2Vi Mips Helmet</v>
      </c>
      <c r="AE55" s="36" t="str">
        <f>VLOOKUP(AA55,ATS!$A$4:$G$2762,5,FALSE)</f>
        <v>MBUOE-SM</v>
      </c>
      <c r="AF55" s="2"/>
      <c r="AG55" s="38">
        <f>IFERROR(VLOOKUP('2) Order Form'!$V60,$AA$4:$AA$2500,1,FALSE),"Ikke med i Elastic")</f>
        <v>7048652822727</v>
      </c>
      <c r="AH55" s="38">
        <f>SUM('2) Order Form'!V60)</f>
        <v>7048652822727</v>
      </c>
      <c r="AI55" s="38">
        <f>INDEX(ATS!$B:$V,MATCH(ATS!$AH55,ATS!$U:$U,0),1)</f>
        <v>840053</v>
      </c>
      <c r="AJ55" s="38" t="str">
        <f>INDEX(ATS!$B:$V,MATCH(ATS!$AH55,ATS!$U:$U,0),2)</f>
        <v>Switcher Mips Helmet</v>
      </c>
      <c r="AK55" s="38" t="str">
        <f>INDEX(ATS!$B:$V,MATCH(ATS!$AH55,ATS!$U:$U,0),4)</f>
        <v>MBUOE-LXL</v>
      </c>
    </row>
    <row r="56" spans="1:37">
      <c r="A56" s="175">
        <f t="shared" si="1"/>
        <v>0</v>
      </c>
      <c r="B56">
        <v>810063</v>
      </c>
      <c r="C56" t="s">
        <v>3048</v>
      </c>
      <c r="D56" t="s">
        <v>2991</v>
      </c>
      <c r="E56" t="s">
        <v>128</v>
      </c>
      <c r="F56" t="s">
        <v>126</v>
      </c>
      <c r="G56" t="s">
        <v>52</v>
      </c>
      <c r="H56" t="s">
        <v>87</v>
      </c>
      <c r="I56">
        <v>15</v>
      </c>
      <c r="J56">
        <v>15</v>
      </c>
      <c r="K56">
        <v>15</v>
      </c>
      <c r="L56">
        <v>15</v>
      </c>
      <c r="M56">
        <v>15</v>
      </c>
      <c r="N56">
        <v>15</v>
      </c>
      <c r="O56">
        <v>61</v>
      </c>
      <c r="P56">
        <v>61</v>
      </c>
      <c r="Q56">
        <v>61</v>
      </c>
      <c r="R56">
        <v>61</v>
      </c>
      <c r="S56" s="2"/>
      <c r="T56" s="22" t="str">
        <f t="shared" si="0"/>
        <v>810063-TEBLK-L</v>
      </c>
      <c r="U56" s="24" t="str">
        <f>IF(C56="NET","",IF(C56="","",IFERROR(VLOOKUP(T56,EAN!$A:$B,2,FALSE),"MANGLER - MÅ OPPDATERE EAN-FANEN")))</f>
        <v>MANGLER - MÅ OPPDATERE EAN-FANEN</v>
      </c>
      <c r="V56" s="22">
        <f t="shared" si="2"/>
        <v>15</v>
      </c>
      <c r="W56" s="22">
        <f t="shared" si="3"/>
        <v>61</v>
      </c>
      <c r="X56" s="2"/>
      <c r="Y56" s="21" t="str">
        <f>IF(C56="NET","",IFERROR(VLOOKUP(U56,'2) Order Form'!$V$9:$V$894,1,FALSE),"Ikke med I order form"))</f>
        <v>Ikke med I order form</v>
      </c>
      <c r="Z56" s="2"/>
      <c r="AA56" s="2">
        <v>7048652823410</v>
      </c>
      <c r="AB56" s="23">
        <f>IFERROR(VLOOKUP(AA56,'2) Order Form'!$V$9:$V$895,1,FALSE),"Ikke med I order form")</f>
        <v>7048652823410</v>
      </c>
      <c r="AC56" s="38">
        <f>VLOOKUP(AA56,ATS!$A$4:$H$2762,2,FALSE)</f>
        <v>840094</v>
      </c>
      <c r="AD56" s="35" t="str">
        <f>VLOOKUP(AA56,ATS!$A$4:$G$2762,3,FALSE)</f>
        <v>Trooper 2Vi Mips Helmet</v>
      </c>
      <c r="AE56" s="36" t="str">
        <f>VLOOKUP(AA56,ATS!$A$4:$G$2762,5,FALSE)</f>
        <v>MBUOE-SM</v>
      </c>
      <c r="AF56" s="2"/>
      <c r="AG56" s="38">
        <f>IFERROR(VLOOKUP('2) Order Form'!$V61,$AA$4:$AA$2500,1,FALSE),"Ikke med i Elastic")</f>
        <v>7048652822758</v>
      </c>
      <c r="AH56" s="38">
        <f>SUM('2) Order Form'!V61)</f>
        <v>7048652822758</v>
      </c>
      <c r="AI56" s="38">
        <f>INDEX(ATS!$B:$V,MATCH(ATS!$AH56,ATS!$U:$U,0),1)</f>
        <v>840053</v>
      </c>
      <c r="AJ56" s="38" t="str">
        <f>INDEX(ATS!$B:$V,MATCH(ATS!$AH56,ATS!$U:$U,0),2)</f>
        <v>Switcher Mips Helmet</v>
      </c>
      <c r="AK56" s="38" t="str">
        <f>INDEX(ATS!$B:$V,MATCH(ATS!$AH56,ATS!$U:$U,0),4)</f>
        <v>MBUOE-XXL</v>
      </c>
    </row>
    <row r="57" spans="1:37">
      <c r="A57" s="175">
        <f t="shared" si="1"/>
        <v>0</v>
      </c>
      <c r="B57" s="37">
        <v>810066</v>
      </c>
      <c r="C57" t="s">
        <v>131</v>
      </c>
      <c r="I57" s="37">
        <v>202409</v>
      </c>
      <c r="J57" s="37">
        <v>202410</v>
      </c>
      <c r="K57" s="37">
        <v>202411</v>
      </c>
      <c r="L57" s="37">
        <v>202412</v>
      </c>
      <c r="M57" s="37">
        <v>202413</v>
      </c>
      <c r="N57" s="37">
        <v>202414</v>
      </c>
      <c r="O57" s="37">
        <v>202415</v>
      </c>
      <c r="P57" s="37">
        <v>202415</v>
      </c>
      <c r="Q57" s="37">
        <v>202415</v>
      </c>
      <c r="R57" s="37">
        <v>202415</v>
      </c>
      <c r="S57" s="30"/>
      <c r="T57" s="52" t="str">
        <f t="shared" si="0"/>
        <v>810066-</v>
      </c>
      <c r="U57" s="53" t="str">
        <f>IF(C57="NET","",IF(C57="","",IFERROR(VLOOKUP(T57,EAN!$A:$B,2,FALSE),"MANGLER - MÅ OPPDATERE EAN-FANEN")))</f>
        <v/>
      </c>
      <c r="V57" s="52">
        <f t="shared" si="2"/>
        <v>202409</v>
      </c>
      <c r="W57" s="52">
        <f t="shared" si="3"/>
        <v>202415</v>
      </c>
      <c r="X57" s="30"/>
      <c r="Y57" s="21" t="str">
        <f>IF(C57="NET","",IFERROR(VLOOKUP(U57,'2) Order Form'!$V$9:$V$894,1,FALSE),"Ikke med I order form"))</f>
        <v/>
      </c>
      <c r="Z57" s="30"/>
      <c r="AA57" s="2">
        <v>7048652823403</v>
      </c>
      <c r="AB57" s="23">
        <f>IFERROR(VLOOKUP(AA57,'2) Order Form'!$V$9:$V$895,1,FALSE),"Ikke med I order form")</f>
        <v>7048652823403</v>
      </c>
      <c r="AC57" s="38">
        <f>VLOOKUP(AA57,ATS!$A$4:$H$2762,2,FALSE)</f>
        <v>840094</v>
      </c>
      <c r="AD57" s="35" t="str">
        <f>VLOOKUP(AA57,ATS!$A$4:$G$2762,3,FALSE)</f>
        <v>Trooper 2Vi Mips Helmet</v>
      </c>
      <c r="AE57" s="36" t="str">
        <f>VLOOKUP(AA57,ATS!$A$4:$G$2762,5,FALSE)</f>
        <v>MBUOE-ML</v>
      </c>
      <c r="AF57" s="30"/>
      <c r="AG57" s="38">
        <f>IFERROR(VLOOKUP('2) Order Form'!$V62,$AA$4:$AA$2500,1,FALSE),"Ikke med i Elastic")</f>
        <v>7048652966117</v>
      </c>
      <c r="AH57" s="38">
        <f>SUM('2) Order Form'!V62)</f>
        <v>7048652966117</v>
      </c>
      <c r="AI57" s="38">
        <f>INDEX(ATS!$B:$V,MATCH(ATS!$AH57,ATS!$U:$U,0),1)</f>
        <v>840053</v>
      </c>
      <c r="AJ57" s="38" t="str">
        <f>INDEX(ATS!$B:$V,MATCH(ATS!$AH57,ATS!$U:$U,0),2)</f>
        <v>Switcher Mips Helmet</v>
      </c>
      <c r="AK57" s="38" t="str">
        <f>INDEX(ATS!$B:$V,MATCH(ATS!$AH57,ATS!$U:$U,0),4)</f>
        <v>WOLND-SM</v>
      </c>
    </row>
    <row r="58" spans="1:37">
      <c r="A58" s="175">
        <f t="shared" si="1"/>
        <v>0</v>
      </c>
      <c r="B58">
        <v>810066</v>
      </c>
      <c r="C58" t="s">
        <v>3049</v>
      </c>
      <c r="D58" t="s">
        <v>2991</v>
      </c>
      <c r="E58" t="s">
        <v>127</v>
      </c>
      <c r="F58" t="s">
        <v>126</v>
      </c>
      <c r="G58" t="s">
        <v>7</v>
      </c>
      <c r="H58" t="s">
        <v>225</v>
      </c>
      <c r="I58">
        <v>19</v>
      </c>
      <c r="J58">
        <v>19</v>
      </c>
      <c r="K58">
        <v>19</v>
      </c>
      <c r="L58">
        <v>19</v>
      </c>
      <c r="M58">
        <v>19</v>
      </c>
      <c r="N58">
        <v>19</v>
      </c>
      <c r="O58">
        <v>19</v>
      </c>
      <c r="P58">
        <v>19</v>
      </c>
      <c r="Q58">
        <v>19</v>
      </c>
      <c r="R58">
        <v>19</v>
      </c>
      <c r="S58" s="30"/>
      <c r="T58" s="52" t="str">
        <f t="shared" si="0"/>
        <v>810066-TEBLK-M</v>
      </c>
      <c r="U58" s="53" t="str">
        <f>IF(C58="NET","",IF(C58="","",IFERROR(VLOOKUP(T58,EAN!$A:$B,2,FALSE),"MANGLER - MÅ OPPDATERE EAN-FANEN")))</f>
        <v>MANGLER - MÅ OPPDATERE EAN-FANEN</v>
      </c>
      <c r="V58" s="52">
        <f t="shared" si="2"/>
        <v>19</v>
      </c>
      <c r="W58" s="52">
        <f t="shared" si="3"/>
        <v>19</v>
      </c>
      <c r="X58" s="30"/>
      <c r="Y58" s="21" t="str">
        <f>IF(C58="NET","",IFERROR(VLOOKUP(U58,'2) Order Form'!$V$9:$V$894,1,FALSE),"Ikke med I order form"))</f>
        <v>Ikke med I order form</v>
      </c>
      <c r="Z58" s="30"/>
      <c r="AA58" s="2">
        <v>7048652823403</v>
      </c>
      <c r="AB58" s="23">
        <f>IFERROR(VLOOKUP(AA58,'2) Order Form'!$V$9:$V$895,1,FALSE),"Ikke med I order form")</f>
        <v>7048652823403</v>
      </c>
      <c r="AC58" s="38">
        <f>VLOOKUP(AA58,ATS!$A$4:$H$2762,2,FALSE)</f>
        <v>840094</v>
      </c>
      <c r="AD58" s="35" t="str">
        <f>VLOOKUP(AA58,ATS!$A$4:$G$2762,3,FALSE)</f>
        <v>Trooper 2Vi Mips Helmet</v>
      </c>
      <c r="AE58" s="36" t="str">
        <f>VLOOKUP(AA58,ATS!$A$4:$G$2762,5,FALSE)</f>
        <v>MBUOE-ML</v>
      </c>
      <c r="AF58" s="30"/>
      <c r="AG58" s="38">
        <f>IFERROR(VLOOKUP('2) Order Form'!$V63,$AA$4:$AA$2500,1,FALSE),"Ikke med i Elastic")</f>
        <v>7048652966100</v>
      </c>
      <c r="AH58" s="38">
        <f>SUM('2) Order Form'!V63)</f>
        <v>7048652966100</v>
      </c>
      <c r="AI58" s="38">
        <f>INDEX(ATS!$B:$V,MATCH(ATS!$AH58,ATS!$U:$U,0),1)</f>
        <v>840053</v>
      </c>
      <c r="AJ58" s="38" t="str">
        <f>INDEX(ATS!$B:$V,MATCH(ATS!$AH58,ATS!$U:$U,0),2)</f>
        <v>Switcher Mips Helmet</v>
      </c>
      <c r="AK58" s="38" t="str">
        <f>INDEX(ATS!$B:$V,MATCH(ATS!$AH58,ATS!$U:$U,0),4)</f>
        <v>WOLND-ML</v>
      </c>
    </row>
    <row r="59" spans="1:37">
      <c r="A59" s="175">
        <f t="shared" si="1"/>
        <v>0</v>
      </c>
      <c r="B59">
        <v>810066</v>
      </c>
      <c r="C59" t="s">
        <v>3049</v>
      </c>
      <c r="D59" t="s">
        <v>2991</v>
      </c>
      <c r="E59" t="s">
        <v>128</v>
      </c>
      <c r="F59" t="s">
        <v>126</v>
      </c>
      <c r="G59" t="s">
        <v>52</v>
      </c>
      <c r="H59" t="s">
        <v>225</v>
      </c>
      <c r="I59">
        <v>18</v>
      </c>
      <c r="J59">
        <v>18</v>
      </c>
      <c r="K59">
        <v>18</v>
      </c>
      <c r="L59">
        <v>18</v>
      </c>
      <c r="M59">
        <v>18</v>
      </c>
      <c r="N59">
        <v>18</v>
      </c>
      <c r="O59">
        <v>18</v>
      </c>
      <c r="P59">
        <v>18</v>
      </c>
      <c r="Q59">
        <v>18</v>
      </c>
      <c r="R59">
        <v>18</v>
      </c>
      <c r="S59" s="30"/>
      <c r="T59" s="52" t="str">
        <f t="shared" si="0"/>
        <v>810066-TEBLK-L</v>
      </c>
      <c r="U59" s="53" t="str">
        <f>IF(C59="NET","",IF(C59="","",IFERROR(VLOOKUP(T59,EAN!$A:$B,2,FALSE),"MANGLER - MÅ OPPDATERE EAN-FANEN")))</f>
        <v>MANGLER - MÅ OPPDATERE EAN-FANEN</v>
      </c>
      <c r="V59" s="52">
        <f t="shared" si="2"/>
        <v>18</v>
      </c>
      <c r="W59" s="52">
        <f t="shared" si="3"/>
        <v>18</v>
      </c>
      <c r="X59" s="30"/>
      <c r="Y59" s="21" t="str">
        <f>IF(C59="NET","",IFERROR(VLOOKUP(U59,'2) Order Form'!$V$9:$V$894,1,FALSE),"Ikke med I order form"))</f>
        <v>Ikke med I order form</v>
      </c>
      <c r="Z59" s="30"/>
      <c r="AA59" s="2">
        <v>7048652823397</v>
      </c>
      <c r="AB59" s="23">
        <f>IFERROR(VLOOKUP(AA59,'2) Order Form'!$V$9:$V$895,1,FALSE),"Ikke med I order form")</f>
        <v>7048652823397</v>
      </c>
      <c r="AC59" s="38">
        <f>VLOOKUP(AA59,ATS!$A$4:$H$2762,2,FALSE)</f>
        <v>840094</v>
      </c>
      <c r="AD59" s="35" t="str">
        <f>VLOOKUP(AA59,ATS!$A$4:$G$2762,3,FALSE)</f>
        <v>Trooper 2Vi Mips Helmet</v>
      </c>
      <c r="AE59" s="36" t="str">
        <f>VLOOKUP(AA59,ATS!$A$4:$G$2762,5,FALSE)</f>
        <v>MBUOE-LXL</v>
      </c>
      <c r="AF59" s="30"/>
      <c r="AG59" s="38">
        <f>IFERROR(VLOOKUP('2) Order Form'!$V64,$AA$4:$AA$2500,1,FALSE),"Ikke med i Elastic")</f>
        <v>7048652966094</v>
      </c>
      <c r="AH59" s="38">
        <f>SUM('2) Order Form'!V64)</f>
        <v>7048652966094</v>
      </c>
      <c r="AI59" s="38">
        <f>INDEX(ATS!$B:$V,MATCH(ATS!$AH59,ATS!$U:$U,0),1)</f>
        <v>840053</v>
      </c>
      <c r="AJ59" s="38" t="str">
        <f>INDEX(ATS!$B:$V,MATCH(ATS!$AH59,ATS!$U:$U,0),2)</f>
        <v>Switcher Mips Helmet</v>
      </c>
      <c r="AK59" s="38" t="str">
        <f>INDEX(ATS!$B:$V,MATCH(ATS!$AH59,ATS!$U:$U,0),4)</f>
        <v>WOLND-LXL</v>
      </c>
    </row>
    <row r="60" spans="1:37">
      <c r="A60" s="175">
        <f t="shared" si="1"/>
        <v>0</v>
      </c>
      <c r="B60" s="37">
        <v>810068</v>
      </c>
      <c r="C60" t="s">
        <v>131</v>
      </c>
      <c r="I60" s="37">
        <v>202409</v>
      </c>
      <c r="J60" s="37">
        <v>202410</v>
      </c>
      <c r="K60" s="37">
        <v>202411</v>
      </c>
      <c r="L60" s="37">
        <v>202412</v>
      </c>
      <c r="M60" s="37">
        <v>202413</v>
      </c>
      <c r="N60" s="37">
        <v>202414</v>
      </c>
      <c r="O60" s="37">
        <v>202415</v>
      </c>
      <c r="P60" s="37">
        <v>202415</v>
      </c>
      <c r="Q60" s="37">
        <v>202415</v>
      </c>
      <c r="R60" s="37">
        <v>202415</v>
      </c>
      <c r="S60" s="30"/>
      <c r="T60" s="52" t="str">
        <f t="shared" si="0"/>
        <v>810068-</v>
      </c>
      <c r="U60" s="53" t="str">
        <f>IF(C60="NET","",IF(C60="","",IFERROR(VLOOKUP(T60,EAN!$A:$B,2,FALSE),"MANGLER - MÅ OPPDATERE EAN-FANEN")))</f>
        <v/>
      </c>
      <c r="V60" s="52">
        <f t="shared" si="2"/>
        <v>202409</v>
      </c>
      <c r="W60" s="52">
        <f t="shared" si="3"/>
        <v>202415</v>
      </c>
      <c r="X60" s="30"/>
      <c r="Y60" s="21" t="str">
        <f>IF(C60="NET","",IFERROR(VLOOKUP(U60,'2) Order Form'!$V$9:$V$894,1,FALSE),"Ikke med I order form"))</f>
        <v/>
      </c>
      <c r="Z60" s="30"/>
      <c r="AA60" s="2">
        <v>7048652823397</v>
      </c>
      <c r="AB60" s="23">
        <f>IFERROR(VLOOKUP(AA60,'2) Order Form'!$V$9:$V$895,1,FALSE),"Ikke med I order form")</f>
        <v>7048652823397</v>
      </c>
      <c r="AC60" s="38">
        <f>VLOOKUP(AA60,ATS!$A$4:$H$2762,2,FALSE)</f>
        <v>840094</v>
      </c>
      <c r="AD60" s="35" t="str">
        <f>VLOOKUP(AA60,ATS!$A$4:$G$2762,3,FALSE)</f>
        <v>Trooper 2Vi Mips Helmet</v>
      </c>
      <c r="AE60" s="36" t="str">
        <f>VLOOKUP(AA60,ATS!$A$4:$G$2762,5,FALSE)</f>
        <v>MBUOE-LXL</v>
      </c>
      <c r="AF60" s="30"/>
      <c r="AG60" s="38">
        <f>IFERROR(VLOOKUP('2) Order Form'!$V65,$AA$4:$AA$2500,1,FALSE),"Ikke med i Elastic")</f>
        <v>7048652968753</v>
      </c>
      <c r="AH60" s="38">
        <f>SUM('2) Order Form'!V65)</f>
        <v>7048652968753</v>
      </c>
      <c r="AI60" s="38">
        <f>INDEX(ATS!$B:$V,MATCH(ATS!$AH60,ATS!$U:$U,0),1)</f>
        <v>840053</v>
      </c>
      <c r="AJ60" s="38" t="str">
        <f>INDEX(ATS!$B:$V,MATCH(ATS!$AH60,ATS!$U:$U,0),2)</f>
        <v>Switcher Mips Helmet</v>
      </c>
      <c r="AK60" s="38" t="str">
        <f>INDEX(ATS!$B:$V,MATCH(ATS!$AH60,ATS!$U:$U,0),4)</f>
        <v>WOLND-XXL</v>
      </c>
    </row>
    <row r="61" spans="1:37">
      <c r="A61" s="175">
        <f t="shared" si="1"/>
        <v>0</v>
      </c>
      <c r="B61">
        <v>810068</v>
      </c>
      <c r="C61" t="s">
        <v>3050</v>
      </c>
      <c r="D61" t="s">
        <v>2991</v>
      </c>
      <c r="E61" t="s">
        <v>3009</v>
      </c>
      <c r="F61" t="s">
        <v>3010</v>
      </c>
      <c r="G61" t="s">
        <v>63</v>
      </c>
      <c r="H61" t="s">
        <v>225</v>
      </c>
      <c r="I61">
        <v>19</v>
      </c>
      <c r="J61">
        <v>19</v>
      </c>
      <c r="K61">
        <v>19</v>
      </c>
      <c r="L61">
        <v>19</v>
      </c>
      <c r="M61">
        <v>19</v>
      </c>
      <c r="N61">
        <v>19</v>
      </c>
      <c r="O61">
        <v>19</v>
      </c>
      <c r="P61">
        <v>19</v>
      </c>
      <c r="Q61">
        <v>19</v>
      </c>
      <c r="R61">
        <v>19</v>
      </c>
      <c r="S61" s="2"/>
      <c r="T61" s="52" t="str">
        <f t="shared" si="0"/>
        <v>810068-BRWHT-OS</v>
      </c>
      <c r="U61" s="53" t="str">
        <f>IF(C61="NET","",IF(C61="","",IFERROR(VLOOKUP(T61,EAN!$A:$B,2,FALSE),"MANGLER - MÅ OPPDATERE EAN-FANEN")))</f>
        <v>MANGLER - MÅ OPPDATERE EAN-FANEN</v>
      </c>
      <c r="V61" s="52">
        <f t="shared" si="2"/>
        <v>19</v>
      </c>
      <c r="W61" s="52">
        <f t="shared" si="3"/>
        <v>19</v>
      </c>
      <c r="X61" s="2"/>
      <c r="Y61" s="21" t="str">
        <f>IF(C61="NET","",IFERROR(VLOOKUP(U61,'2) Order Form'!$V$9:$V$894,1,FALSE),"Ikke med I order form"))</f>
        <v>Ikke med I order form</v>
      </c>
      <c r="Z61" s="2"/>
      <c r="AA61" s="2">
        <v>7048652966322</v>
      </c>
      <c r="AB61" s="23">
        <f>IFERROR(VLOOKUP(AA61,'2) Order Form'!$V$9:$V$895,1,FALSE),"Ikke med I order form")</f>
        <v>7048652966322</v>
      </c>
      <c r="AC61" s="38">
        <f>VLOOKUP(AA61,ATS!$A$4:$H$2762,2,FALSE)</f>
        <v>840094</v>
      </c>
      <c r="AD61" s="35" t="str">
        <f>VLOOKUP(AA61,ATS!$A$4:$G$2762,3,FALSE)</f>
        <v>Trooper 2Vi Mips Helmet</v>
      </c>
      <c r="AE61" s="36" t="str">
        <f>VLOOKUP(AA61,ATS!$A$4:$G$2762,5,FALSE)</f>
        <v>MTURQ-SM</v>
      </c>
      <c r="AF61" s="2"/>
      <c r="AG61" s="38">
        <f>IFERROR(VLOOKUP('2) Order Form'!$V66,$AA$4:$AA$2500,1,FALSE),"Ikke med i Elastic")</f>
        <v>7048652966476</v>
      </c>
      <c r="AH61" s="38">
        <f>SUM('2) Order Form'!V66)</f>
        <v>7048652966476</v>
      </c>
      <c r="AI61" s="38">
        <f>INDEX(ATS!$B:$V,MATCH(ATS!$AH61,ATS!$U:$U,0),1)</f>
        <v>840102</v>
      </c>
      <c r="AJ61" s="38" t="str">
        <f>INDEX(ATS!$B:$V,MATCH(ATS!$AH61,ATS!$U:$U,0),2)</f>
        <v>Igniter 2Vi MIPS Helmet</v>
      </c>
      <c r="AK61" s="38" t="str">
        <f>INDEX(ATS!$B:$V,MATCH(ATS!$AH61,ATS!$U:$U,0),4)</f>
        <v>BARBM-SM</v>
      </c>
    </row>
    <row r="62" spans="1:37">
      <c r="A62" s="175">
        <f t="shared" si="1"/>
        <v>0</v>
      </c>
      <c r="B62">
        <v>810068</v>
      </c>
      <c r="C62" t="s">
        <v>3050</v>
      </c>
      <c r="D62" t="s">
        <v>2991</v>
      </c>
      <c r="E62" t="s">
        <v>3051</v>
      </c>
      <c r="F62" t="s">
        <v>3052</v>
      </c>
      <c r="G62" t="s">
        <v>63</v>
      </c>
      <c r="H62" t="s">
        <v>225</v>
      </c>
      <c r="I62">
        <v>12</v>
      </c>
      <c r="J62">
        <v>12</v>
      </c>
      <c r="K62">
        <v>12</v>
      </c>
      <c r="L62">
        <v>12</v>
      </c>
      <c r="M62">
        <v>12</v>
      </c>
      <c r="N62">
        <v>12</v>
      </c>
      <c r="O62">
        <v>12</v>
      </c>
      <c r="P62">
        <v>12</v>
      </c>
      <c r="Q62">
        <v>12</v>
      </c>
      <c r="R62">
        <v>12</v>
      </c>
      <c r="S62" s="2"/>
      <c r="T62" s="52" t="str">
        <f t="shared" si="0"/>
        <v>810068-CHOR-OS</v>
      </c>
      <c r="U62" s="53" t="str">
        <f>IF(C62="NET","",IF(C62="","",IFERROR(VLOOKUP(T62,EAN!$A:$B,2,FALSE),"MANGLER - MÅ OPPDATERE EAN-FANEN")))</f>
        <v>MANGLER - MÅ OPPDATERE EAN-FANEN</v>
      </c>
      <c r="V62" s="52">
        <f t="shared" si="2"/>
        <v>12</v>
      </c>
      <c r="W62" s="52">
        <f t="shared" si="3"/>
        <v>12</v>
      </c>
      <c r="X62" s="2"/>
      <c r="Y62" s="21" t="str">
        <f>IF(C62="NET","",IFERROR(VLOOKUP(U62,'2) Order Form'!$V$9:$V$894,1,FALSE),"Ikke med I order form"))</f>
        <v>Ikke med I order form</v>
      </c>
      <c r="Z62" s="2"/>
      <c r="AA62" s="2">
        <v>7048652966322</v>
      </c>
      <c r="AB62" s="23">
        <f>IFERROR(VLOOKUP(AA62,'2) Order Form'!$V$9:$V$895,1,FALSE),"Ikke med I order form")</f>
        <v>7048652966322</v>
      </c>
      <c r="AC62" s="38">
        <f>VLOOKUP(AA62,ATS!$A$4:$H$2762,2,FALSE)</f>
        <v>840094</v>
      </c>
      <c r="AD62" s="35" t="str">
        <f>VLOOKUP(AA62,ATS!$A$4:$G$2762,3,FALSE)</f>
        <v>Trooper 2Vi Mips Helmet</v>
      </c>
      <c r="AE62" s="36" t="str">
        <f>VLOOKUP(AA62,ATS!$A$4:$G$2762,5,FALSE)</f>
        <v>MTURQ-SM</v>
      </c>
      <c r="AF62" s="2"/>
      <c r="AG62" s="38">
        <f>IFERROR(VLOOKUP('2) Order Form'!$V67,$AA$4:$AA$2500,1,FALSE),"Ikke med i Elastic")</f>
        <v>7048652966469</v>
      </c>
      <c r="AH62" s="38">
        <f>SUM('2) Order Form'!V67)</f>
        <v>7048652966469</v>
      </c>
      <c r="AI62" s="38">
        <f>INDEX(ATS!$B:$V,MATCH(ATS!$AH62,ATS!$U:$U,0),1)</f>
        <v>840102</v>
      </c>
      <c r="AJ62" s="38" t="str">
        <f>INDEX(ATS!$B:$V,MATCH(ATS!$AH62,ATS!$U:$U,0),2)</f>
        <v>Igniter 2Vi MIPS Helmet</v>
      </c>
      <c r="AK62" s="38" t="str">
        <f>INDEX(ATS!$B:$V,MATCH(ATS!$AH62,ATS!$U:$U,0),4)</f>
        <v>BARBM-ML</v>
      </c>
    </row>
    <row r="63" spans="1:37">
      <c r="A63" s="175">
        <f t="shared" si="1"/>
        <v>0</v>
      </c>
      <c r="B63">
        <v>810068</v>
      </c>
      <c r="C63" t="s">
        <v>3050</v>
      </c>
      <c r="D63" t="s">
        <v>2991</v>
      </c>
      <c r="E63" t="s">
        <v>1056</v>
      </c>
      <c r="F63" t="s">
        <v>1978</v>
      </c>
      <c r="G63" t="s">
        <v>63</v>
      </c>
      <c r="H63" t="s">
        <v>225</v>
      </c>
      <c r="I63">
        <v>20</v>
      </c>
      <c r="J63">
        <v>20</v>
      </c>
      <c r="K63">
        <v>20</v>
      </c>
      <c r="L63">
        <v>20</v>
      </c>
      <c r="M63">
        <v>20</v>
      </c>
      <c r="N63">
        <v>20</v>
      </c>
      <c r="O63">
        <v>20</v>
      </c>
      <c r="P63">
        <v>20</v>
      </c>
      <c r="Q63">
        <v>20</v>
      </c>
      <c r="R63">
        <v>20</v>
      </c>
      <c r="S63" s="2"/>
      <c r="T63" s="52" t="str">
        <f t="shared" si="0"/>
        <v>810068-DEPUR-OS</v>
      </c>
      <c r="U63" s="53" t="str">
        <f>IF(C63="NET","",IF(C63="","",IFERROR(VLOOKUP(T63,EAN!$A:$B,2,FALSE),"MANGLER - MÅ OPPDATERE EAN-FANEN")))</f>
        <v>MANGLER - MÅ OPPDATERE EAN-FANEN</v>
      </c>
      <c r="V63" s="52">
        <f t="shared" si="2"/>
        <v>20</v>
      </c>
      <c r="W63" s="52">
        <f t="shared" si="3"/>
        <v>20</v>
      </c>
      <c r="X63" s="2"/>
      <c r="Y63" s="21" t="str">
        <f>IF(C63="NET","",IFERROR(VLOOKUP(U63,'2) Order Form'!$V$9:$V$894,1,FALSE),"Ikke med I order form"))</f>
        <v>Ikke med I order form</v>
      </c>
      <c r="Z63" s="2"/>
      <c r="AA63" s="2">
        <v>7048652966315</v>
      </c>
      <c r="AB63" s="23">
        <f>IFERROR(VLOOKUP(AA63,'2) Order Form'!$V$9:$V$895,1,FALSE),"Ikke med I order form")</f>
        <v>7048652966315</v>
      </c>
      <c r="AC63" s="38">
        <f>VLOOKUP(AA63,ATS!$A$4:$H$2762,2,FALSE)</f>
        <v>840094</v>
      </c>
      <c r="AD63" s="35" t="str">
        <f>VLOOKUP(AA63,ATS!$A$4:$G$2762,3,FALSE)</f>
        <v>Trooper 2Vi Mips Helmet</v>
      </c>
      <c r="AE63" s="36" t="str">
        <f>VLOOKUP(AA63,ATS!$A$4:$G$2762,5,FALSE)</f>
        <v>MTURQ-ML</v>
      </c>
      <c r="AF63" s="2"/>
      <c r="AG63" s="38">
        <f>IFERROR(VLOOKUP('2) Order Form'!$V68,$AA$4:$AA$2500,1,FALSE),"Ikke med i Elastic")</f>
        <v>7048652966452</v>
      </c>
      <c r="AH63" s="38">
        <f>SUM('2) Order Form'!V68)</f>
        <v>7048652966452</v>
      </c>
      <c r="AI63" s="38">
        <f>INDEX(ATS!$B:$V,MATCH(ATS!$AH63,ATS!$U:$U,0),1)</f>
        <v>840102</v>
      </c>
      <c r="AJ63" s="38" t="str">
        <f>INDEX(ATS!$B:$V,MATCH(ATS!$AH63,ATS!$U:$U,0),2)</f>
        <v>Igniter 2Vi MIPS Helmet</v>
      </c>
      <c r="AK63" s="38" t="str">
        <f>INDEX(ATS!$B:$V,MATCH(ATS!$AH63,ATS!$U:$U,0),4)</f>
        <v>BARBM-LXL</v>
      </c>
    </row>
    <row r="64" spans="1:37">
      <c r="A64" s="175">
        <f t="shared" si="1"/>
        <v>0</v>
      </c>
      <c r="B64">
        <v>810068</v>
      </c>
      <c r="C64" t="s">
        <v>3050</v>
      </c>
      <c r="D64" t="s">
        <v>2991</v>
      </c>
      <c r="E64" t="s">
        <v>3013</v>
      </c>
      <c r="F64" t="s">
        <v>3014</v>
      </c>
      <c r="G64" t="s">
        <v>63</v>
      </c>
      <c r="H64" t="s">
        <v>225</v>
      </c>
      <c r="I64">
        <v>8</v>
      </c>
      <c r="J64">
        <v>8</v>
      </c>
      <c r="K64">
        <v>8</v>
      </c>
      <c r="L64">
        <v>8</v>
      </c>
      <c r="M64">
        <v>8</v>
      </c>
      <c r="N64">
        <v>8</v>
      </c>
      <c r="O64">
        <v>8</v>
      </c>
      <c r="P64">
        <v>8</v>
      </c>
      <c r="Q64">
        <v>8</v>
      </c>
      <c r="R64">
        <v>8</v>
      </c>
      <c r="S64" s="2"/>
      <c r="T64" s="52" t="str">
        <f t="shared" si="0"/>
        <v>810068-DUSK-OS</v>
      </c>
      <c r="U64" s="53" t="str">
        <f>IF(C64="NET","",IF(C64="","",IFERROR(VLOOKUP(T64,EAN!$A:$B,2,FALSE),"MANGLER - MÅ OPPDATERE EAN-FANEN")))</f>
        <v>MANGLER - MÅ OPPDATERE EAN-FANEN</v>
      </c>
      <c r="V64" s="52">
        <f t="shared" si="2"/>
        <v>8</v>
      </c>
      <c r="W64" s="52">
        <f t="shared" si="3"/>
        <v>8</v>
      </c>
      <c r="X64" s="2"/>
      <c r="Y64" s="21" t="str">
        <f>IF(C64="NET","",IFERROR(VLOOKUP(U64,'2) Order Form'!$V$9:$V$894,1,FALSE),"Ikke med I order form"))</f>
        <v>Ikke med I order form</v>
      </c>
      <c r="Z64" s="2"/>
      <c r="AA64" s="2">
        <v>7048652966315</v>
      </c>
      <c r="AB64" s="23">
        <f>IFERROR(VLOOKUP(AA64,'2) Order Form'!$V$9:$V$895,1,FALSE),"Ikke med I order form")</f>
        <v>7048652966315</v>
      </c>
      <c r="AC64" s="38">
        <f>VLOOKUP(AA64,ATS!$A$4:$H$2762,2,FALSE)</f>
        <v>840094</v>
      </c>
      <c r="AD64" s="35" t="str">
        <f>VLOOKUP(AA64,ATS!$A$4:$G$2762,3,FALSE)</f>
        <v>Trooper 2Vi Mips Helmet</v>
      </c>
      <c r="AE64" s="36" t="str">
        <f>VLOOKUP(AA64,ATS!$A$4:$G$2762,5,FALSE)</f>
        <v>MTURQ-ML</v>
      </c>
      <c r="AF64" s="2"/>
      <c r="AG64" s="38">
        <f>IFERROR(VLOOKUP('2) Order Form'!$V69,$AA$4:$AA$2500,1,FALSE),"Ikke med i Elastic")</f>
        <v>7048652832405</v>
      </c>
      <c r="AH64" s="38">
        <f>SUM('2) Order Form'!V69)</f>
        <v>7048652832405</v>
      </c>
      <c r="AI64" s="38">
        <f>INDEX(ATS!$B:$V,MATCH(ATS!$AH64,ATS!$U:$U,0),1)</f>
        <v>840102</v>
      </c>
      <c r="AJ64" s="38" t="str">
        <f>INDEX(ATS!$B:$V,MATCH(ATS!$AH64,ATS!$U:$U,0),2)</f>
        <v>Igniter 2Vi MIPS Helmet</v>
      </c>
      <c r="AK64" s="38" t="str">
        <f>INDEX(ATS!$B:$V,MATCH(ATS!$AH64,ATS!$U:$U,0),4)</f>
        <v>DTBLK-SM</v>
      </c>
    </row>
    <row r="65" spans="1:37">
      <c r="A65" s="175">
        <f t="shared" si="1"/>
        <v>0</v>
      </c>
      <c r="B65">
        <v>810068</v>
      </c>
      <c r="C65" t="s">
        <v>3050</v>
      </c>
      <c r="D65" t="s">
        <v>2991</v>
      </c>
      <c r="E65" t="s">
        <v>3053</v>
      </c>
      <c r="F65" t="s">
        <v>3054</v>
      </c>
      <c r="G65" t="s">
        <v>63</v>
      </c>
      <c r="H65" t="s">
        <v>87</v>
      </c>
      <c r="I65">
        <v>8</v>
      </c>
      <c r="J65">
        <v>8</v>
      </c>
      <c r="K65">
        <v>8</v>
      </c>
      <c r="L65">
        <v>8</v>
      </c>
      <c r="M65">
        <v>8</v>
      </c>
      <c r="N65">
        <v>8</v>
      </c>
      <c r="O65">
        <v>8</v>
      </c>
      <c r="P65">
        <v>8</v>
      </c>
      <c r="Q65">
        <v>8</v>
      </c>
      <c r="R65">
        <v>8</v>
      </c>
      <c r="S65" s="2"/>
      <c r="T65" s="52" t="str">
        <f t="shared" si="0"/>
        <v>810068-LAVA-OS</v>
      </c>
      <c r="U65" s="53" t="str">
        <f>IF(C65="NET","",IF(C65="","",IFERROR(VLOOKUP(T65,EAN!$A:$B,2,FALSE),"MANGLER - MÅ OPPDATERE EAN-FANEN")))</f>
        <v>MANGLER - MÅ OPPDATERE EAN-FANEN</v>
      </c>
      <c r="V65" s="52">
        <f t="shared" si="2"/>
        <v>8</v>
      </c>
      <c r="W65" s="52">
        <f t="shared" si="3"/>
        <v>8</v>
      </c>
      <c r="X65" s="2"/>
      <c r="Y65" s="21" t="str">
        <f>IF(C65="NET","",IFERROR(VLOOKUP(U65,'2) Order Form'!$V$9:$V$894,1,FALSE),"Ikke med I order form"))</f>
        <v>Ikke med I order form</v>
      </c>
      <c r="Z65" s="2"/>
      <c r="AA65" s="2">
        <v>7048652966308</v>
      </c>
      <c r="AB65" s="23">
        <f>IFERROR(VLOOKUP(AA65,'2) Order Form'!$V$9:$V$895,1,FALSE),"Ikke med I order form")</f>
        <v>7048652966308</v>
      </c>
      <c r="AC65" s="38">
        <f>VLOOKUP(AA65,ATS!$A$4:$H$2762,2,FALSE)</f>
        <v>840094</v>
      </c>
      <c r="AD65" s="35" t="str">
        <f>VLOOKUP(AA65,ATS!$A$4:$G$2762,3,FALSE)</f>
        <v>Trooper 2Vi Mips Helmet</v>
      </c>
      <c r="AE65" s="36" t="str">
        <f>VLOOKUP(AA65,ATS!$A$4:$G$2762,5,FALSE)</f>
        <v>MTURQ-LXL</v>
      </c>
      <c r="AF65" s="2"/>
      <c r="AG65" s="38">
        <f>IFERROR(VLOOKUP('2) Order Form'!$V70,$AA$4:$AA$2500,1,FALSE),"Ikke med i Elastic")</f>
        <v>7048652832399</v>
      </c>
      <c r="AH65" s="38">
        <f>SUM('2) Order Form'!V70)</f>
        <v>7048652832399</v>
      </c>
      <c r="AI65" s="38">
        <f>INDEX(ATS!$B:$V,MATCH(ATS!$AH65,ATS!$U:$U,0),1)</f>
        <v>840102</v>
      </c>
      <c r="AJ65" s="38" t="str">
        <f>INDEX(ATS!$B:$V,MATCH(ATS!$AH65,ATS!$U:$U,0),2)</f>
        <v>Igniter 2Vi MIPS Helmet</v>
      </c>
      <c r="AK65" s="38" t="str">
        <f>INDEX(ATS!$B:$V,MATCH(ATS!$AH65,ATS!$U:$U,0),4)</f>
        <v>DTBLK-ML</v>
      </c>
    </row>
    <row r="66" spans="1:37">
      <c r="A66" s="175">
        <f t="shared" si="1"/>
        <v>0</v>
      </c>
      <c r="B66">
        <v>810068</v>
      </c>
      <c r="C66" t="s">
        <v>3050</v>
      </c>
      <c r="D66" t="s">
        <v>2991</v>
      </c>
      <c r="E66" t="s">
        <v>3016</v>
      </c>
      <c r="F66" t="s">
        <v>3017</v>
      </c>
      <c r="G66" t="s">
        <v>63</v>
      </c>
      <c r="H66" t="s">
        <v>87</v>
      </c>
      <c r="I66">
        <v>80</v>
      </c>
      <c r="J66">
        <v>80</v>
      </c>
      <c r="K66">
        <v>80</v>
      </c>
      <c r="L66">
        <v>80</v>
      </c>
      <c r="M66">
        <v>80</v>
      </c>
      <c r="N66">
        <v>80</v>
      </c>
      <c r="O66">
        <v>80</v>
      </c>
      <c r="P66">
        <v>80</v>
      </c>
      <c r="Q66">
        <v>80</v>
      </c>
      <c r="R66">
        <v>80</v>
      </c>
      <c r="S66" s="2"/>
      <c r="T66" s="52" t="str">
        <f t="shared" si="0"/>
        <v>810068-MBLCK-OS</v>
      </c>
      <c r="U66" s="53" t="str">
        <f>IF(C66="NET","",IF(C66="","",IFERROR(VLOOKUP(T66,EAN!$A:$B,2,FALSE),"MANGLER - MÅ OPPDATERE EAN-FANEN")))</f>
        <v>MANGLER - MÅ OPPDATERE EAN-FANEN</v>
      </c>
      <c r="V66" s="52">
        <f t="shared" si="2"/>
        <v>80</v>
      </c>
      <c r="W66" s="52">
        <f t="shared" si="3"/>
        <v>80</v>
      </c>
      <c r="X66" s="2"/>
      <c r="Y66" s="21" t="str">
        <f>IF(C66="NET","",IFERROR(VLOOKUP(U66,'2) Order Form'!$V$9:$V$894,1,FALSE),"Ikke med I order form"))</f>
        <v>Ikke med I order form</v>
      </c>
      <c r="Z66" s="2"/>
      <c r="AA66" s="2">
        <v>7048652966308</v>
      </c>
      <c r="AB66" s="23">
        <f>IFERROR(VLOOKUP(AA66,'2) Order Form'!$V$9:$V$895,1,FALSE),"Ikke med I order form")</f>
        <v>7048652966308</v>
      </c>
      <c r="AC66" s="38">
        <f>VLOOKUP(AA66,ATS!$A$4:$H$2762,2,FALSE)</f>
        <v>840094</v>
      </c>
      <c r="AD66" s="35" t="str">
        <f>VLOOKUP(AA66,ATS!$A$4:$G$2762,3,FALSE)</f>
        <v>Trooper 2Vi Mips Helmet</v>
      </c>
      <c r="AE66" s="36" t="str">
        <f>VLOOKUP(AA66,ATS!$A$4:$G$2762,5,FALSE)</f>
        <v>MTURQ-LXL</v>
      </c>
      <c r="AF66" s="2"/>
      <c r="AG66" s="38">
        <f>IFERROR(VLOOKUP('2) Order Form'!$V71,$AA$4:$AA$2500,1,FALSE),"Ikke med i Elastic")</f>
        <v>7048652832382</v>
      </c>
      <c r="AH66" s="38">
        <f>SUM('2) Order Form'!V71)</f>
        <v>7048652832382</v>
      </c>
      <c r="AI66" s="38">
        <f>INDEX(ATS!$B:$V,MATCH(ATS!$AH66,ATS!$U:$U,0),1)</f>
        <v>840102</v>
      </c>
      <c r="AJ66" s="38" t="str">
        <f>INDEX(ATS!$B:$V,MATCH(ATS!$AH66,ATS!$U:$U,0),2)</f>
        <v>Igniter 2Vi MIPS Helmet</v>
      </c>
      <c r="AK66" s="38" t="str">
        <f>INDEX(ATS!$B:$V,MATCH(ATS!$AH66,ATS!$U:$U,0),4)</f>
        <v>DTBLK-LXL</v>
      </c>
    </row>
    <row r="67" spans="1:37">
      <c r="A67" s="175">
        <f t="shared" si="1"/>
        <v>0</v>
      </c>
      <c r="B67">
        <v>810068</v>
      </c>
      <c r="C67" t="s">
        <v>3050</v>
      </c>
      <c r="D67" t="s">
        <v>2991</v>
      </c>
      <c r="E67" t="s">
        <v>2999</v>
      </c>
      <c r="F67" t="s">
        <v>3000</v>
      </c>
      <c r="G67" t="s">
        <v>63</v>
      </c>
      <c r="H67" t="s">
        <v>225</v>
      </c>
      <c r="I67">
        <v>19</v>
      </c>
      <c r="J67">
        <v>19</v>
      </c>
      <c r="K67">
        <v>19</v>
      </c>
      <c r="L67">
        <v>19</v>
      </c>
      <c r="M67">
        <v>19</v>
      </c>
      <c r="N67">
        <v>19</v>
      </c>
      <c r="O67">
        <v>19</v>
      </c>
      <c r="P67">
        <v>19</v>
      </c>
      <c r="Q67">
        <v>19</v>
      </c>
      <c r="R67">
        <v>19</v>
      </c>
      <c r="S67" s="2"/>
      <c r="T67" s="22" t="str">
        <f t="shared" si="0"/>
        <v>810068-MFLUO-OS</v>
      </c>
      <c r="U67" s="24" t="str">
        <f>IF(C67="NET","",IF(C67="","",IFERROR(VLOOKUP(T67,EAN!$A:$B,2,FALSE),"MANGLER - MÅ OPPDATERE EAN-FANEN")))</f>
        <v>MANGLER - MÅ OPPDATERE EAN-FANEN</v>
      </c>
      <c r="V67" s="22">
        <f t="shared" si="2"/>
        <v>19</v>
      </c>
      <c r="W67" s="22">
        <f t="shared" si="3"/>
        <v>19</v>
      </c>
      <c r="X67" s="2"/>
      <c r="Y67" s="21" t="str">
        <f>IF(C67="NET","",IFERROR(VLOOKUP(U67,'2) Order Form'!$V$9:$V$894,1,FALSE),"Ikke med I order form"))</f>
        <v>Ikke med I order form</v>
      </c>
      <c r="Z67" s="2"/>
      <c r="AA67" s="2">
        <v>7048652966353</v>
      </c>
      <c r="AB67" s="23">
        <f>IFERROR(VLOOKUP(AA67,'2) Order Form'!$V$9:$V$895,1,FALSE),"Ikke med I order form")</f>
        <v>7048652966353</v>
      </c>
      <c r="AC67" s="38">
        <f>VLOOKUP(AA67,ATS!$A$4:$H$2762,2,FALSE)</f>
        <v>840094</v>
      </c>
      <c r="AD67" s="35" t="str">
        <f>VLOOKUP(AA67,ATS!$A$4:$G$2762,3,FALSE)</f>
        <v>Trooper 2Vi Mips Helmet</v>
      </c>
      <c r="AE67" s="36" t="str">
        <f>VLOOKUP(AA67,ATS!$A$4:$G$2762,5,FALSE)</f>
        <v>WOLND-SM</v>
      </c>
      <c r="AF67" s="2"/>
      <c r="AG67" s="38">
        <f>IFERROR(VLOOKUP('2) Order Form'!$V72,$AA$4:$AA$2500,1,FALSE),"Ikke med i Elastic")</f>
        <v>7048652832436</v>
      </c>
      <c r="AH67" s="38">
        <f>SUM('2) Order Form'!V72)</f>
        <v>7048652832436</v>
      </c>
      <c r="AI67" s="38">
        <f>INDEX(ATS!$B:$V,MATCH(ATS!$AH67,ATS!$U:$U,0),1)</f>
        <v>840102</v>
      </c>
      <c r="AJ67" s="38" t="str">
        <f>INDEX(ATS!$B:$V,MATCH(ATS!$AH67,ATS!$U:$U,0),2)</f>
        <v>Igniter 2Vi MIPS Helmet</v>
      </c>
      <c r="AK67" s="38" t="str">
        <f>INDEX(ATS!$B:$V,MATCH(ATS!$AH67,ATS!$U:$U,0),4)</f>
        <v>GSWHT-SM</v>
      </c>
    </row>
    <row r="68" spans="1:37">
      <c r="A68" s="175">
        <f t="shared" si="1"/>
        <v>0</v>
      </c>
      <c r="B68">
        <v>810068</v>
      </c>
      <c r="C68" t="s">
        <v>3050</v>
      </c>
      <c r="D68" t="s">
        <v>2991</v>
      </c>
      <c r="E68" t="s">
        <v>664</v>
      </c>
      <c r="F68" t="s">
        <v>1979</v>
      </c>
      <c r="G68" t="s">
        <v>63</v>
      </c>
      <c r="H68" t="s">
        <v>225</v>
      </c>
      <c r="I68">
        <v>28</v>
      </c>
      <c r="J68">
        <v>28</v>
      </c>
      <c r="K68">
        <v>28</v>
      </c>
      <c r="L68">
        <v>28</v>
      </c>
      <c r="M68">
        <v>28</v>
      </c>
      <c r="N68">
        <v>28</v>
      </c>
      <c r="O68">
        <v>28</v>
      </c>
      <c r="P68">
        <v>28</v>
      </c>
      <c r="Q68">
        <v>28</v>
      </c>
      <c r="R68">
        <v>28</v>
      </c>
      <c r="S68" s="2"/>
      <c r="T68" s="52" t="str">
        <f t="shared" ref="T68:T131" si="4">CONCATENATE(B68,"-",E68)</f>
        <v>810068-NAGR-OS</v>
      </c>
      <c r="U68" s="53" t="str">
        <f>IF(C68="NET","",IF(C68="","",IFERROR(VLOOKUP(T68,EAN!$A:$B,2,FALSE),"MANGLER - MÅ OPPDATERE EAN-FANEN")))</f>
        <v>MANGLER - MÅ OPPDATERE EAN-FANEN</v>
      </c>
      <c r="V68" s="52">
        <f t="shared" si="2"/>
        <v>28</v>
      </c>
      <c r="W68" s="52">
        <f t="shared" si="3"/>
        <v>28</v>
      </c>
      <c r="X68" s="2"/>
      <c r="Y68" s="21" t="str">
        <f>IF(C68="NET","",IFERROR(VLOOKUP(U68,'2) Order Form'!$V$9:$V$894,1,FALSE),"Ikke med I order form"))</f>
        <v>Ikke med I order form</v>
      </c>
      <c r="Z68" s="2"/>
      <c r="AA68" s="2">
        <v>7048652966353</v>
      </c>
      <c r="AB68" s="23">
        <f>IFERROR(VLOOKUP(AA68,'2) Order Form'!$V$9:$V$895,1,FALSE),"Ikke med I order form")</f>
        <v>7048652966353</v>
      </c>
      <c r="AC68" s="38">
        <f>VLOOKUP(AA68,ATS!$A$4:$H$2762,2,FALSE)</f>
        <v>840094</v>
      </c>
      <c r="AD68" s="35" t="str">
        <f>VLOOKUP(AA68,ATS!$A$4:$G$2762,3,FALSE)</f>
        <v>Trooper 2Vi Mips Helmet</v>
      </c>
      <c r="AE68" s="36" t="str">
        <f>VLOOKUP(AA68,ATS!$A$4:$G$2762,5,FALSE)</f>
        <v>WOLND-SM</v>
      </c>
      <c r="AF68" s="2"/>
      <c r="AG68" s="38">
        <f>IFERROR(VLOOKUP('2) Order Form'!$V73,$AA$4:$AA$2500,1,FALSE),"Ikke med i Elastic")</f>
        <v>7048652832429</v>
      </c>
      <c r="AH68" s="38">
        <f>SUM('2) Order Form'!V73)</f>
        <v>7048652832429</v>
      </c>
      <c r="AI68" s="38">
        <f>INDEX(ATS!$B:$V,MATCH(ATS!$AH68,ATS!$U:$U,0),1)</f>
        <v>840102</v>
      </c>
      <c r="AJ68" s="38" t="str">
        <f>INDEX(ATS!$B:$V,MATCH(ATS!$AH68,ATS!$U:$U,0),2)</f>
        <v>Igniter 2Vi MIPS Helmet</v>
      </c>
      <c r="AK68" s="38" t="str">
        <f>INDEX(ATS!$B:$V,MATCH(ATS!$AH68,ATS!$U:$U,0),4)</f>
        <v>GSWHT-ML</v>
      </c>
    </row>
    <row r="69" spans="1:37">
      <c r="A69" s="175">
        <f t="shared" ref="A69:A132" si="5">SUM(U69)</f>
        <v>0</v>
      </c>
      <c r="B69">
        <v>810068</v>
      </c>
      <c r="C69" t="s">
        <v>3050</v>
      </c>
      <c r="D69" t="s">
        <v>2991</v>
      </c>
      <c r="E69" t="s">
        <v>2192</v>
      </c>
      <c r="F69" t="s">
        <v>2193</v>
      </c>
      <c r="G69" t="s">
        <v>63</v>
      </c>
      <c r="H69" t="s">
        <v>87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10</v>
      </c>
      <c r="P69">
        <v>10</v>
      </c>
      <c r="Q69">
        <v>10</v>
      </c>
      <c r="R69">
        <v>10</v>
      </c>
      <c r="S69" s="2"/>
      <c r="T69" s="52" t="str">
        <f t="shared" si="4"/>
        <v>810068-PANTH-OS</v>
      </c>
      <c r="U69" s="53" t="str">
        <f>IF(C69="NET","",IF(C69="","",IFERROR(VLOOKUP(T69,EAN!$A:$B,2,FALSE),"MANGLER - MÅ OPPDATERE EAN-FANEN")))</f>
        <v>MANGLER - MÅ OPPDATERE EAN-FANEN</v>
      </c>
      <c r="V69" s="52">
        <f t="shared" ref="V69:V132" si="6">I69</f>
        <v>0</v>
      </c>
      <c r="W69" s="52">
        <f t="shared" ref="W69:W132" si="7">R69</f>
        <v>10</v>
      </c>
      <c r="X69" s="2"/>
      <c r="Y69" s="21" t="str">
        <f>IF(C69="NET","",IFERROR(VLOOKUP(U69,'2) Order Form'!$V$9:$V$894,1,FALSE),"Ikke med I order form"))</f>
        <v>Ikke med I order form</v>
      </c>
      <c r="Z69" s="2"/>
      <c r="AA69" s="2">
        <v>7048652966346</v>
      </c>
      <c r="AB69" s="23">
        <f>IFERROR(VLOOKUP(AA69,'2) Order Form'!$V$9:$V$895,1,FALSE),"Ikke med I order form")</f>
        <v>7048652966346</v>
      </c>
      <c r="AC69" s="38">
        <f>VLOOKUP(AA69,ATS!$A$4:$H$2762,2,FALSE)</f>
        <v>840094</v>
      </c>
      <c r="AD69" s="35" t="str">
        <f>VLOOKUP(AA69,ATS!$A$4:$G$2762,3,FALSE)</f>
        <v>Trooper 2Vi Mips Helmet</v>
      </c>
      <c r="AE69" s="36" t="str">
        <f>VLOOKUP(AA69,ATS!$A$4:$G$2762,5,FALSE)</f>
        <v>WOLND-ML</v>
      </c>
      <c r="AF69" s="2"/>
      <c r="AG69" s="38">
        <f>IFERROR(VLOOKUP('2) Order Form'!$V74,$AA$4:$AA$2500,1,FALSE),"Ikke med i Elastic")</f>
        <v>7048652832412</v>
      </c>
      <c r="AH69" s="38">
        <f>SUM('2) Order Form'!V74)</f>
        <v>7048652832412</v>
      </c>
      <c r="AI69" s="38">
        <f>INDEX(ATS!$B:$V,MATCH(ATS!$AH69,ATS!$U:$U,0),1)</f>
        <v>840102</v>
      </c>
      <c r="AJ69" s="38" t="str">
        <f>INDEX(ATS!$B:$V,MATCH(ATS!$AH69,ATS!$U:$U,0),2)</f>
        <v>Igniter 2Vi MIPS Helmet</v>
      </c>
      <c r="AK69" s="38" t="str">
        <f>INDEX(ATS!$B:$V,MATCH(ATS!$AH69,ATS!$U:$U,0),4)</f>
        <v>GSWHT-LXL</v>
      </c>
    </row>
    <row r="70" spans="1:37">
      <c r="A70" s="175">
        <f t="shared" si="5"/>
        <v>0</v>
      </c>
      <c r="B70">
        <v>810068</v>
      </c>
      <c r="C70" t="s">
        <v>3050</v>
      </c>
      <c r="D70" t="s">
        <v>2991</v>
      </c>
      <c r="E70" t="s">
        <v>3055</v>
      </c>
      <c r="F70" t="s">
        <v>3056</v>
      </c>
      <c r="G70" t="s">
        <v>63</v>
      </c>
      <c r="H70" t="s">
        <v>225</v>
      </c>
      <c r="I70">
        <v>29</v>
      </c>
      <c r="J70">
        <v>29</v>
      </c>
      <c r="K70">
        <v>29</v>
      </c>
      <c r="L70">
        <v>29</v>
      </c>
      <c r="M70">
        <v>29</v>
      </c>
      <c r="N70">
        <v>29</v>
      </c>
      <c r="O70">
        <v>29</v>
      </c>
      <c r="P70">
        <v>29</v>
      </c>
      <c r="Q70">
        <v>29</v>
      </c>
      <c r="R70">
        <v>29</v>
      </c>
      <c r="S70" s="30"/>
      <c r="T70" s="52" t="str">
        <f t="shared" si="4"/>
        <v>810068-RBLUE-OS</v>
      </c>
      <c r="U70" s="53" t="str">
        <f>IF(C70="NET","",IF(C70="","",IFERROR(VLOOKUP(T70,EAN!$A:$B,2,FALSE),"MANGLER - MÅ OPPDATERE EAN-FANEN")))</f>
        <v>MANGLER - MÅ OPPDATERE EAN-FANEN</v>
      </c>
      <c r="V70" s="52">
        <f t="shared" si="6"/>
        <v>29</v>
      </c>
      <c r="W70" s="52">
        <f t="shared" si="7"/>
        <v>29</v>
      </c>
      <c r="X70" s="30"/>
      <c r="Y70" s="21" t="str">
        <f>IF(C70="NET","",IFERROR(VLOOKUP(U70,'2) Order Form'!$V$9:$V$894,1,FALSE),"Ikke med I order form"))</f>
        <v>Ikke med I order form</v>
      </c>
      <c r="Z70" s="30"/>
      <c r="AA70" s="2">
        <v>7048652966346</v>
      </c>
      <c r="AB70" s="23">
        <f>IFERROR(VLOOKUP(AA70,'2) Order Form'!$V$9:$V$895,1,FALSE),"Ikke med I order form")</f>
        <v>7048652966346</v>
      </c>
      <c r="AC70" s="38">
        <f>VLOOKUP(AA70,ATS!$A$4:$H$2762,2,FALSE)</f>
        <v>840094</v>
      </c>
      <c r="AD70" s="35" t="str">
        <f>VLOOKUP(AA70,ATS!$A$4:$G$2762,3,FALSE)</f>
        <v>Trooper 2Vi Mips Helmet</v>
      </c>
      <c r="AE70" s="36" t="str">
        <f>VLOOKUP(AA70,ATS!$A$4:$G$2762,5,FALSE)</f>
        <v>WOLND-ML</v>
      </c>
      <c r="AF70" s="30"/>
      <c r="AG70" s="38">
        <f>IFERROR(VLOOKUP('2) Order Form'!$V75,$AA$4:$AA$2500,1,FALSE),"Ikke med i Elastic")</f>
        <v>7048652832467</v>
      </c>
      <c r="AH70" s="38">
        <f>SUM('2) Order Form'!V75)</f>
        <v>7048652832467</v>
      </c>
      <c r="AI70" s="38">
        <f>INDEX(ATS!$B:$V,MATCH(ATS!$AH70,ATS!$U:$U,0),1)</f>
        <v>840102</v>
      </c>
      <c r="AJ70" s="38" t="str">
        <f>INDEX(ATS!$B:$V,MATCH(ATS!$AH70,ATS!$U:$U,0),2)</f>
        <v>Igniter 2Vi MIPS Helmet</v>
      </c>
      <c r="AK70" s="38" t="str">
        <f>INDEX(ATS!$B:$V,MATCH(ATS!$AH70,ATS!$U:$U,0),4)</f>
        <v>MASEM-SM</v>
      </c>
    </row>
    <row r="71" spans="1:37">
      <c r="A71" s="175">
        <f t="shared" si="5"/>
        <v>0</v>
      </c>
      <c r="B71">
        <v>810068</v>
      </c>
      <c r="C71" t="s">
        <v>3050</v>
      </c>
      <c r="D71" t="s">
        <v>2991</v>
      </c>
      <c r="E71" t="s">
        <v>3057</v>
      </c>
      <c r="F71" t="s">
        <v>75</v>
      </c>
      <c r="G71" t="s">
        <v>63</v>
      </c>
      <c r="H71" t="s">
        <v>225</v>
      </c>
      <c r="I71">
        <v>35</v>
      </c>
      <c r="J71">
        <v>35</v>
      </c>
      <c r="K71">
        <v>35</v>
      </c>
      <c r="L71">
        <v>35</v>
      </c>
      <c r="M71">
        <v>35</v>
      </c>
      <c r="N71">
        <v>35</v>
      </c>
      <c r="O71">
        <v>35</v>
      </c>
      <c r="P71">
        <v>35</v>
      </c>
      <c r="Q71">
        <v>35</v>
      </c>
      <c r="R71">
        <v>35</v>
      </c>
      <c r="S71" s="30"/>
      <c r="T71" s="52" t="str">
        <f t="shared" si="4"/>
        <v>810068-SGRME-OS</v>
      </c>
      <c r="U71" s="53" t="str">
        <f>IF(C71="NET","",IF(C71="","",IFERROR(VLOOKUP(T71,EAN!$A:$B,2,FALSE),"MANGLER - MÅ OPPDATERE EAN-FANEN")))</f>
        <v>MANGLER - MÅ OPPDATERE EAN-FANEN</v>
      </c>
      <c r="V71" s="52">
        <f t="shared" si="6"/>
        <v>35</v>
      </c>
      <c r="W71" s="52">
        <f t="shared" si="7"/>
        <v>35</v>
      </c>
      <c r="X71" s="30"/>
      <c r="Y71" s="21" t="str">
        <f>IF(C71="NET","",IFERROR(VLOOKUP(U71,'2) Order Form'!$V$9:$V$894,1,FALSE),"Ikke med I order form"))</f>
        <v>Ikke med I order form</v>
      </c>
      <c r="Z71" s="30"/>
      <c r="AA71" s="2">
        <v>7048652966339</v>
      </c>
      <c r="AB71" s="23">
        <f>IFERROR(VLOOKUP(AA71,'2) Order Form'!$V$9:$V$895,1,FALSE),"Ikke med I order form")</f>
        <v>7048652966339</v>
      </c>
      <c r="AC71" s="38">
        <f>VLOOKUP(AA71,ATS!$A$4:$H$2762,2,FALSE)</f>
        <v>840094</v>
      </c>
      <c r="AD71" s="35" t="str">
        <f>VLOOKUP(AA71,ATS!$A$4:$G$2762,3,FALSE)</f>
        <v>Trooper 2Vi Mips Helmet</v>
      </c>
      <c r="AE71" s="36" t="str">
        <f>VLOOKUP(AA71,ATS!$A$4:$G$2762,5,FALSE)</f>
        <v>WOLND-LXL</v>
      </c>
      <c r="AF71" s="30"/>
      <c r="AG71" s="38">
        <f>IFERROR(VLOOKUP('2) Order Form'!$V76,$AA$4:$AA$2500,1,FALSE),"Ikke med i Elastic")</f>
        <v>7048652832450</v>
      </c>
      <c r="AH71" s="38">
        <f>SUM('2) Order Form'!V76)</f>
        <v>7048652832450</v>
      </c>
      <c r="AI71" s="38">
        <f>INDEX(ATS!$B:$V,MATCH(ATS!$AH71,ATS!$U:$U,0),1)</f>
        <v>840102</v>
      </c>
      <c r="AJ71" s="38" t="str">
        <f>INDEX(ATS!$B:$V,MATCH(ATS!$AH71,ATS!$U:$U,0),2)</f>
        <v>Igniter 2Vi MIPS Helmet</v>
      </c>
      <c r="AK71" s="38" t="str">
        <f>INDEX(ATS!$B:$V,MATCH(ATS!$AH71,ATS!$U:$U,0),4)</f>
        <v>MASEM-ML</v>
      </c>
    </row>
    <row r="72" spans="1:37">
      <c r="A72" s="175">
        <f t="shared" si="5"/>
        <v>0</v>
      </c>
      <c r="B72">
        <v>810068</v>
      </c>
      <c r="C72" t="s">
        <v>3050</v>
      </c>
      <c r="D72" t="s">
        <v>2991</v>
      </c>
      <c r="E72" t="s">
        <v>3043</v>
      </c>
      <c r="F72" t="s">
        <v>1977</v>
      </c>
      <c r="G72" t="s">
        <v>63</v>
      </c>
      <c r="H72" t="s">
        <v>87</v>
      </c>
      <c r="I72">
        <v>9</v>
      </c>
      <c r="J72">
        <v>9</v>
      </c>
      <c r="K72">
        <v>9</v>
      </c>
      <c r="L72">
        <v>9</v>
      </c>
      <c r="M72">
        <v>9</v>
      </c>
      <c r="N72">
        <v>9</v>
      </c>
      <c r="O72">
        <v>11</v>
      </c>
      <c r="P72">
        <v>11</v>
      </c>
      <c r="Q72">
        <v>11</v>
      </c>
      <c r="R72">
        <v>11</v>
      </c>
      <c r="S72" s="30"/>
      <c r="T72" s="52" t="str">
        <f t="shared" si="4"/>
        <v>810068-WOLND-OS</v>
      </c>
      <c r="U72" s="53" t="str">
        <f>IF(C72="NET","",IF(C72="","",IFERROR(VLOOKUP(T72,EAN!$A:$B,2,FALSE),"MANGLER - MÅ OPPDATERE EAN-FANEN")))</f>
        <v>MANGLER - MÅ OPPDATERE EAN-FANEN</v>
      </c>
      <c r="V72" s="52">
        <f t="shared" si="6"/>
        <v>9</v>
      </c>
      <c r="W72" s="52">
        <f t="shared" si="7"/>
        <v>11</v>
      </c>
      <c r="X72" s="30"/>
      <c r="Y72" s="21" t="str">
        <f>IF(C72="NET","",IFERROR(VLOOKUP(U72,'2) Order Form'!$V$9:$V$894,1,FALSE),"Ikke med I order form"))</f>
        <v>Ikke med I order form</v>
      </c>
      <c r="Z72" s="30"/>
      <c r="AA72" s="2">
        <v>7048652966339</v>
      </c>
      <c r="AB72" s="23">
        <f>IFERROR(VLOOKUP(AA72,'2) Order Form'!$V$9:$V$895,1,FALSE),"Ikke med I order form")</f>
        <v>7048652966339</v>
      </c>
      <c r="AC72" s="38">
        <f>VLOOKUP(AA72,ATS!$A$4:$H$2762,2,FALSE)</f>
        <v>840094</v>
      </c>
      <c r="AD72" s="35" t="str">
        <f>VLOOKUP(AA72,ATS!$A$4:$G$2762,3,FALSE)</f>
        <v>Trooper 2Vi Mips Helmet</v>
      </c>
      <c r="AE72" s="36" t="str">
        <f>VLOOKUP(AA72,ATS!$A$4:$G$2762,5,FALSE)</f>
        <v>WOLND-LXL</v>
      </c>
      <c r="AF72" s="30"/>
      <c r="AG72" s="38">
        <f>IFERROR(VLOOKUP('2) Order Form'!$V77,$AA$4:$AA$2500,1,FALSE),"Ikke med i Elastic")</f>
        <v>7048652832443</v>
      </c>
      <c r="AH72" s="38">
        <f>SUM('2) Order Form'!V77)</f>
        <v>7048652832443</v>
      </c>
      <c r="AI72" s="38">
        <f>INDEX(ATS!$B:$V,MATCH(ATS!$AH72,ATS!$U:$U,0),1)</f>
        <v>840102</v>
      </c>
      <c r="AJ72" s="38" t="str">
        <f>INDEX(ATS!$B:$V,MATCH(ATS!$AH72,ATS!$U:$U,0),2)</f>
        <v>Igniter 2Vi MIPS Helmet</v>
      </c>
      <c r="AK72" s="38" t="str">
        <f>INDEX(ATS!$B:$V,MATCH(ATS!$AH72,ATS!$U:$U,0),4)</f>
        <v>MASEM-LXL</v>
      </c>
    </row>
    <row r="73" spans="1:37">
      <c r="A73" s="175">
        <f t="shared" si="5"/>
        <v>0</v>
      </c>
      <c r="B73" s="37">
        <v>810069</v>
      </c>
      <c r="C73" t="s">
        <v>131</v>
      </c>
      <c r="I73" s="37">
        <v>202409</v>
      </c>
      <c r="J73" s="37">
        <v>202410</v>
      </c>
      <c r="K73" s="37">
        <v>202411</v>
      </c>
      <c r="L73" s="37">
        <v>202412</v>
      </c>
      <c r="M73" s="37">
        <v>202413</v>
      </c>
      <c r="N73" s="37">
        <v>202414</v>
      </c>
      <c r="O73" s="37">
        <v>202415</v>
      </c>
      <c r="P73" s="37">
        <v>202415</v>
      </c>
      <c r="Q73" s="37">
        <v>202415</v>
      </c>
      <c r="R73" s="37">
        <v>202415</v>
      </c>
      <c r="S73" s="30"/>
      <c r="T73" s="52" t="str">
        <f t="shared" si="4"/>
        <v>810069-</v>
      </c>
      <c r="U73" s="53" t="str">
        <f>IF(C73="NET","",IF(C73="","",IFERROR(VLOOKUP(T73,EAN!$A:$B,2,FALSE),"MANGLER - MÅ OPPDATERE EAN-FANEN")))</f>
        <v/>
      </c>
      <c r="V73" s="52">
        <f t="shared" si="6"/>
        <v>202409</v>
      </c>
      <c r="W73" s="52">
        <f t="shared" si="7"/>
        <v>202415</v>
      </c>
      <c r="X73" s="30"/>
      <c r="Y73" s="21" t="str">
        <f>IF(C73="NET","",IFERROR(VLOOKUP(U73,'2) Order Form'!$V$9:$V$894,1,FALSE),"Ikke med I order form"))</f>
        <v/>
      </c>
      <c r="Z73" s="30"/>
      <c r="AA73" s="2">
        <v>7048652186300</v>
      </c>
      <c r="AB73" s="23">
        <f>IFERROR(VLOOKUP(AA73,'2) Order Form'!$V$9:$V$895,1,FALSE),"Ikke med I order form")</f>
        <v>7048652186300</v>
      </c>
      <c r="AC73" s="38">
        <f>VLOOKUP(AA73,ATS!$A$4:$H$2762,2,FALSE)</f>
        <v>840053</v>
      </c>
      <c r="AD73" s="35" t="str">
        <f>VLOOKUP(AA73,ATS!$A$4:$G$2762,3,FALSE)</f>
        <v>Switcher Mips Helmet</v>
      </c>
      <c r="AE73" s="36" t="str">
        <f>VLOOKUP(AA73,ATS!$A$4:$G$2762,5,FALSE)</f>
        <v>GSWHT-SM</v>
      </c>
      <c r="AF73" s="30"/>
      <c r="AG73" s="38">
        <f>IFERROR(VLOOKUP('2) Order Form'!$V78,$AA$4:$AA$2500,1,FALSE),"Ikke med i Elastic")</f>
        <v>7048652832528</v>
      </c>
      <c r="AH73" s="38">
        <f>SUM('2) Order Form'!V78)</f>
        <v>7048652832528</v>
      </c>
      <c r="AI73" s="38">
        <f>INDEX(ATS!$B:$V,MATCH(ATS!$AH73,ATS!$U:$U,0),1)</f>
        <v>840102</v>
      </c>
      <c r="AJ73" s="38" t="str">
        <f>INDEX(ATS!$B:$V,MATCH(ATS!$AH73,ATS!$U:$U,0),2)</f>
        <v>Igniter 2Vi MIPS Helmet</v>
      </c>
      <c r="AK73" s="38" t="str">
        <f>INDEX(ATS!$B:$V,MATCH(ATS!$AH73,ATS!$U:$U,0),4)</f>
        <v>MBRWH-SM</v>
      </c>
    </row>
    <row r="74" spans="1:37">
      <c r="A74" s="175">
        <f t="shared" si="5"/>
        <v>0</v>
      </c>
      <c r="B74">
        <v>810069</v>
      </c>
      <c r="C74" t="s">
        <v>3058</v>
      </c>
      <c r="D74" t="s">
        <v>2991</v>
      </c>
      <c r="E74" t="s">
        <v>3044</v>
      </c>
      <c r="F74" t="s">
        <v>126</v>
      </c>
      <c r="G74" t="s">
        <v>64</v>
      </c>
      <c r="H74" t="s">
        <v>87</v>
      </c>
      <c r="I74">
        <v>51</v>
      </c>
      <c r="J74">
        <v>51</v>
      </c>
      <c r="K74">
        <v>51</v>
      </c>
      <c r="L74">
        <v>51</v>
      </c>
      <c r="M74">
        <v>51</v>
      </c>
      <c r="N74">
        <v>51</v>
      </c>
      <c r="O74">
        <v>51</v>
      </c>
      <c r="P74">
        <v>51</v>
      </c>
      <c r="Q74">
        <v>51</v>
      </c>
      <c r="R74">
        <v>51</v>
      </c>
      <c r="S74" s="30"/>
      <c r="T74" s="52" t="str">
        <f t="shared" si="4"/>
        <v>810069-TEBLK-SM</v>
      </c>
      <c r="U74" s="53" t="str">
        <f>IF(C74="NET","",IF(C74="","",IFERROR(VLOOKUP(T74,EAN!$A:$B,2,FALSE),"MANGLER - MÅ OPPDATERE EAN-FANEN")))</f>
        <v>MANGLER - MÅ OPPDATERE EAN-FANEN</v>
      </c>
      <c r="V74" s="52">
        <f t="shared" si="6"/>
        <v>51</v>
      </c>
      <c r="W74" s="52">
        <f t="shared" si="7"/>
        <v>51</v>
      </c>
      <c r="X74" s="30"/>
      <c r="Y74" s="21" t="str">
        <f>IF(C74="NET","",IFERROR(VLOOKUP(U74,'2) Order Form'!$V$9:$V$894,1,FALSE),"Ikke med I order form"))</f>
        <v>Ikke med I order form</v>
      </c>
      <c r="Z74" s="30"/>
      <c r="AA74" s="2">
        <v>7048652186300</v>
      </c>
      <c r="AB74" s="23">
        <f>IFERROR(VLOOKUP(AA74,'2) Order Form'!$V$9:$V$895,1,FALSE),"Ikke med I order form")</f>
        <v>7048652186300</v>
      </c>
      <c r="AC74" s="38">
        <f>VLOOKUP(AA74,ATS!$A$4:$H$2762,2,FALSE)</f>
        <v>840053</v>
      </c>
      <c r="AD74" s="35" t="str">
        <f>VLOOKUP(AA74,ATS!$A$4:$G$2762,3,FALSE)</f>
        <v>Switcher Mips Helmet</v>
      </c>
      <c r="AE74" s="36" t="str">
        <f>VLOOKUP(AA74,ATS!$A$4:$G$2762,5,FALSE)</f>
        <v>GSWHT-SM</v>
      </c>
      <c r="AF74" s="30"/>
      <c r="AG74" s="38">
        <f>IFERROR(VLOOKUP('2) Order Form'!$V79,$AA$4:$AA$2500,1,FALSE),"Ikke med i Elastic")</f>
        <v>7048652832511</v>
      </c>
      <c r="AH74" s="38">
        <f>SUM('2) Order Form'!V79)</f>
        <v>7048652832511</v>
      </c>
      <c r="AI74" s="38">
        <f>INDEX(ATS!$B:$V,MATCH(ATS!$AH74,ATS!$U:$U,0),1)</f>
        <v>840102</v>
      </c>
      <c r="AJ74" s="38" t="str">
        <f>INDEX(ATS!$B:$V,MATCH(ATS!$AH74,ATS!$U:$U,0),2)</f>
        <v>Igniter 2Vi MIPS Helmet</v>
      </c>
      <c r="AK74" s="38" t="str">
        <f>INDEX(ATS!$B:$V,MATCH(ATS!$AH74,ATS!$U:$U,0),4)</f>
        <v>MBRWH-ML</v>
      </c>
    </row>
    <row r="75" spans="1:37">
      <c r="A75" s="175">
        <f t="shared" si="5"/>
        <v>0</v>
      </c>
      <c r="B75">
        <v>810069</v>
      </c>
      <c r="C75" t="s">
        <v>3058</v>
      </c>
      <c r="D75" t="s">
        <v>2991</v>
      </c>
      <c r="E75" t="s">
        <v>3045</v>
      </c>
      <c r="F75" t="s">
        <v>126</v>
      </c>
      <c r="G75" t="s">
        <v>65</v>
      </c>
      <c r="H75" t="s">
        <v>87</v>
      </c>
      <c r="I75">
        <v>59</v>
      </c>
      <c r="J75">
        <v>59</v>
      </c>
      <c r="K75">
        <v>59</v>
      </c>
      <c r="L75">
        <v>59</v>
      </c>
      <c r="M75">
        <v>59</v>
      </c>
      <c r="N75">
        <v>59</v>
      </c>
      <c r="O75">
        <v>75</v>
      </c>
      <c r="P75">
        <v>75</v>
      </c>
      <c r="Q75">
        <v>75</v>
      </c>
      <c r="R75">
        <v>75</v>
      </c>
      <c r="S75" s="30"/>
      <c r="T75" s="52" t="str">
        <f t="shared" si="4"/>
        <v>810069-TEBLK-ML</v>
      </c>
      <c r="U75" s="53" t="str">
        <f>IF(C75="NET","",IF(C75="","",IFERROR(VLOOKUP(T75,EAN!$A:$B,2,FALSE),"MANGLER - MÅ OPPDATERE EAN-FANEN")))</f>
        <v>MANGLER - MÅ OPPDATERE EAN-FANEN</v>
      </c>
      <c r="V75" s="52">
        <f t="shared" si="6"/>
        <v>59</v>
      </c>
      <c r="W75" s="52">
        <f t="shared" si="7"/>
        <v>75</v>
      </c>
      <c r="X75" s="30"/>
      <c r="Y75" s="21" t="str">
        <f>IF(C75="NET","",IFERROR(VLOOKUP(U75,'2) Order Form'!$V$9:$V$894,1,FALSE),"Ikke med I order form"))</f>
        <v>Ikke med I order form</v>
      </c>
      <c r="Z75" s="30"/>
      <c r="AA75" s="2">
        <v>7048652186294</v>
      </c>
      <c r="AB75" s="23">
        <f>IFERROR(VLOOKUP(AA75,'2) Order Form'!$V$9:$V$895,1,FALSE),"Ikke med I order form")</f>
        <v>7048652186294</v>
      </c>
      <c r="AC75" s="38">
        <f>VLOOKUP(AA75,ATS!$A$4:$H$2762,2,FALSE)</f>
        <v>840053</v>
      </c>
      <c r="AD75" s="35" t="str">
        <f>VLOOKUP(AA75,ATS!$A$4:$G$2762,3,FALSE)</f>
        <v>Switcher Mips Helmet</v>
      </c>
      <c r="AE75" s="36" t="str">
        <f>VLOOKUP(AA75,ATS!$A$4:$G$2762,5,FALSE)</f>
        <v>GSWHT-ML</v>
      </c>
      <c r="AF75" s="30"/>
      <c r="AG75" s="38">
        <f>IFERROR(VLOOKUP('2) Order Form'!$V80,$AA$4:$AA$2500,1,FALSE),"Ikke med i Elastic")</f>
        <v>7048652832504</v>
      </c>
      <c r="AH75" s="38">
        <f>SUM('2) Order Form'!V80)</f>
        <v>7048652832504</v>
      </c>
      <c r="AI75" s="38">
        <f>INDEX(ATS!$B:$V,MATCH(ATS!$AH75,ATS!$U:$U,0),1)</f>
        <v>840102</v>
      </c>
      <c r="AJ75" s="38" t="str">
        <f>INDEX(ATS!$B:$V,MATCH(ATS!$AH75,ATS!$U:$U,0),2)</f>
        <v>Igniter 2Vi MIPS Helmet</v>
      </c>
      <c r="AK75" s="38" t="str">
        <f>INDEX(ATS!$B:$V,MATCH(ATS!$AH75,ATS!$U:$U,0),4)</f>
        <v>MBRWH-LXL</v>
      </c>
    </row>
    <row r="76" spans="1:37">
      <c r="A76" s="175">
        <f t="shared" si="5"/>
        <v>0</v>
      </c>
      <c r="B76" s="37">
        <v>810070</v>
      </c>
      <c r="C76" t="s">
        <v>131</v>
      </c>
      <c r="I76" s="37">
        <v>202409</v>
      </c>
      <c r="J76" s="37">
        <v>202410</v>
      </c>
      <c r="K76" s="37">
        <v>202411</v>
      </c>
      <c r="L76" s="37">
        <v>202412</v>
      </c>
      <c r="M76" s="37">
        <v>202413</v>
      </c>
      <c r="N76" s="37">
        <v>202414</v>
      </c>
      <c r="O76" s="37">
        <v>202415</v>
      </c>
      <c r="P76" s="37">
        <v>202415</v>
      </c>
      <c r="Q76" s="37">
        <v>202415</v>
      </c>
      <c r="R76" s="37">
        <v>202415</v>
      </c>
      <c r="S76" s="30"/>
      <c r="T76" s="52" t="str">
        <f t="shared" si="4"/>
        <v>810070-</v>
      </c>
      <c r="U76" s="53" t="str">
        <f>IF(C76="NET","",IF(C76="","",IFERROR(VLOOKUP(T76,EAN!$A:$B,2,FALSE),"MANGLER - MÅ OPPDATERE EAN-FANEN")))</f>
        <v/>
      </c>
      <c r="V76" s="52">
        <f t="shared" si="6"/>
        <v>202409</v>
      </c>
      <c r="W76" s="52">
        <f t="shared" si="7"/>
        <v>202415</v>
      </c>
      <c r="X76" s="30"/>
      <c r="Y76" s="21" t="str">
        <f>IF(C76="NET","",IFERROR(VLOOKUP(U76,'2) Order Form'!$V$9:$V$894,1,FALSE),"Ikke med I order form"))</f>
        <v/>
      </c>
      <c r="Z76" s="30"/>
      <c r="AA76" s="2">
        <v>7048652186294</v>
      </c>
      <c r="AB76" s="23">
        <f>IFERROR(VLOOKUP(AA76,'2) Order Form'!$V$9:$V$895,1,FALSE),"Ikke med I order form")</f>
        <v>7048652186294</v>
      </c>
      <c r="AC76" s="38">
        <f>VLOOKUP(AA76,ATS!$A$4:$H$2762,2,FALSE)</f>
        <v>840053</v>
      </c>
      <c r="AD76" s="35" t="str">
        <f>VLOOKUP(AA76,ATS!$A$4:$G$2762,3,FALSE)</f>
        <v>Switcher Mips Helmet</v>
      </c>
      <c r="AE76" s="36" t="str">
        <f>VLOOKUP(AA76,ATS!$A$4:$G$2762,5,FALSE)</f>
        <v>GSWHT-ML</v>
      </c>
      <c r="AF76" s="30"/>
      <c r="AG76" s="38">
        <f>IFERROR(VLOOKUP('2) Order Form'!$V81,$AA$4:$AA$2500,1,FALSE),"Ikke med i Elastic")</f>
        <v>7048652832559</v>
      </c>
      <c r="AH76" s="38">
        <f>SUM('2) Order Form'!V81)</f>
        <v>7048652832559</v>
      </c>
      <c r="AI76" s="38">
        <f>INDEX(ATS!$B:$V,MATCH(ATS!$AH76,ATS!$U:$U,0),1)</f>
        <v>840102</v>
      </c>
      <c r="AJ76" s="38" t="str">
        <f>INDEX(ATS!$B:$V,MATCH(ATS!$AH76,ATS!$U:$U,0),2)</f>
        <v>Igniter 2Vi MIPS Helmet</v>
      </c>
      <c r="AK76" s="38" t="str">
        <f>INDEX(ATS!$B:$V,MATCH(ATS!$AH76,ATS!$U:$U,0),4)</f>
        <v>MBUOE-SM</v>
      </c>
    </row>
    <row r="77" spans="1:37">
      <c r="A77" s="175">
        <f t="shared" si="5"/>
        <v>0</v>
      </c>
      <c r="B77">
        <v>810070</v>
      </c>
      <c r="C77" t="s">
        <v>3059</v>
      </c>
      <c r="D77" t="s">
        <v>2991</v>
      </c>
      <c r="E77" t="s">
        <v>3060</v>
      </c>
      <c r="F77" t="s">
        <v>126</v>
      </c>
      <c r="G77" t="s">
        <v>3061</v>
      </c>
      <c r="H77" t="s">
        <v>87</v>
      </c>
      <c r="I77">
        <v>24</v>
      </c>
      <c r="J77">
        <v>24</v>
      </c>
      <c r="K77">
        <v>24</v>
      </c>
      <c r="L77">
        <v>24</v>
      </c>
      <c r="M77">
        <v>24</v>
      </c>
      <c r="N77">
        <v>24</v>
      </c>
      <c r="O77">
        <v>37</v>
      </c>
      <c r="P77">
        <v>37</v>
      </c>
      <c r="Q77">
        <v>37</v>
      </c>
      <c r="R77">
        <v>37</v>
      </c>
      <c r="S77" s="30"/>
      <c r="T77" s="52" t="str">
        <f t="shared" si="4"/>
        <v>810070-TEBLK-ML17</v>
      </c>
      <c r="U77" s="53" t="str">
        <f>IF(C77="NET","",IF(C77="","",IFERROR(VLOOKUP(T77,EAN!$A:$B,2,FALSE),"MANGLER - MÅ OPPDATERE EAN-FANEN")))</f>
        <v>MANGLER - MÅ OPPDATERE EAN-FANEN</v>
      </c>
      <c r="V77" s="52">
        <f t="shared" si="6"/>
        <v>24</v>
      </c>
      <c r="W77" s="52">
        <f t="shared" si="7"/>
        <v>37</v>
      </c>
      <c r="X77" s="30"/>
      <c r="Y77" s="21" t="str">
        <f>IF(C77="NET","",IFERROR(VLOOKUP(U77,'2) Order Form'!$V$9:$V$894,1,FALSE),"Ikke med I order form"))</f>
        <v>Ikke med I order form</v>
      </c>
      <c r="Z77" s="30"/>
      <c r="AA77" s="2">
        <v>7048652186287</v>
      </c>
      <c r="AB77" s="23">
        <f>IFERROR(VLOOKUP(AA77,'2) Order Form'!$V$9:$V$895,1,FALSE),"Ikke med I order form")</f>
        <v>7048652186287</v>
      </c>
      <c r="AC77" s="38">
        <f>VLOOKUP(AA77,ATS!$A$4:$H$2762,2,FALSE)</f>
        <v>840053</v>
      </c>
      <c r="AD77" s="35" t="str">
        <f>VLOOKUP(AA77,ATS!$A$4:$G$2762,3,FALSE)</f>
        <v>Switcher Mips Helmet</v>
      </c>
      <c r="AE77" s="36" t="str">
        <f>VLOOKUP(AA77,ATS!$A$4:$G$2762,5,FALSE)</f>
        <v>GSWHT-LXL</v>
      </c>
      <c r="AF77" s="30"/>
      <c r="AG77" s="38">
        <f>IFERROR(VLOOKUP('2) Order Form'!$V82,$AA$4:$AA$2500,1,FALSE),"Ikke med i Elastic")</f>
        <v>7048652832542</v>
      </c>
      <c r="AH77" s="38">
        <f>SUM('2) Order Form'!V82)</f>
        <v>7048652832542</v>
      </c>
      <c r="AI77" s="38">
        <f>INDEX(ATS!$B:$V,MATCH(ATS!$AH77,ATS!$U:$U,0),1)</f>
        <v>840102</v>
      </c>
      <c r="AJ77" s="38" t="str">
        <f>INDEX(ATS!$B:$V,MATCH(ATS!$AH77,ATS!$U:$U,0),2)</f>
        <v>Igniter 2Vi MIPS Helmet</v>
      </c>
      <c r="AK77" s="38" t="str">
        <f>INDEX(ATS!$B:$V,MATCH(ATS!$AH77,ATS!$U:$U,0),4)</f>
        <v>MBUOE-ML</v>
      </c>
    </row>
    <row r="78" spans="1:37">
      <c r="A78" s="175">
        <f t="shared" si="5"/>
        <v>0</v>
      </c>
      <c r="B78">
        <v>810070</v>
      </c>
      <c r="C78" t="s">
        <v>3059</v>
      </c>
      <c r="D78" t="s">
        <v>2991</v>
      </c>
      <c r="E78" t="s">
        <v>3062</v>
      </c>
      <c r="F78" t="s">
        <v>126</v>
      </c>
      <c r="G78" t="s">
        <v>3063</v>
      </c>
      <c r="H78" t="s">
        <v>87</v>
      </c>
      <c r="I78">
        <v>24</v>
      </c>
      <c r="J78">
        <v>24</v>
      </c>
      <c r="K78">
        <v>24</v>
      </c>
      <c r="L78">
        <v>24</v>
      </c>
      <c r="M78">
        <v>24</v>
      </c>
      <c r="N78">
        <v>24</v>
      </c>
      <c r="O78">
        <v>37</v>
      </c>
      <c r="P78">
        <v>37</v>
      </c>
      <c r="Q78">
        <v>37</v>
      </c>
      <c r="R78">
        <v>37</v>
      </c>
      <c r="S78" s="30"/>
      <c r="T78" s="52" t="str">
        <f t="shared" si="4"/>
        <v>810070-TEBLK-ML25</v>
      </c>
      <c r="U78" s="53" t="str">
        <f>IF(C78="NET","",IF(C78="","",IFERROR(VLOOKUP(T78,EAN!$A:$B,2,FALSE),"MANGLER - MÅ OPPDATERE EAN-FANEN")))</f>
        <v>MANGLER - MÅ OPPDATERE EAN-FANEN</v>
      </c>
      <c r="V78" s="52">
        <f t="shared" si="6"/>
        <v>24</v>
      </c>
      <c r="W78" s="52">
        <f t="shared" si="7"/>
        <v>37</v>
      </c>
      <c r="X78" s="30"/>
      <c r="Y78" s="21" t="str">
        <f>IF(C78="NET","",IFERROR(VLOOKUP(U78,'2) Order Form'!$V$9:$V$894,1,FALSE),"Ikke med I order form"))</f>
        <v>Ikke med I order form</v>
      </c>
      <c r="Z78" s="30"/>
      <c r="AA78" s="2">
        <v>7048652186287</v>
      </c>
      <c r="AB78" s="23">
        <f>IFERROR(VLOOKUP(AA78,'2) Order Form'!$V$9:$V$895,1,FALSE),"Ikke med I order form")</f>
        <v>7048652186287</v>
      </c>
      <c r="AC78" s="38">
        <f>VLOOKUP(AA78,ATS!$A$4:$H$2762,2,FALSE)</f>
        <v>840053</v>
      </c>
      <c r="AD78" s="35" t="str">
        <f>VLOOKUP(AA78,ATS!$A$4:$G$2762,3,FALSE)</f>
        <v>Switcher Mips Helmet</v>
      </c>
      <c r="AE78" s="36" t="str">
        <f>VLOOKUP(AA78,ATS!$A$4:$G$2762,5,FALSE)</f>
        <v>GSWHT-LXL</v>
      </c>
      <c r="AF78" s="30"/>
      <c r="AG78" s="38">
        <f>IFERROR(VLOOKUP('2) Order Form'!$V83,$AA$4:$AA$2500,1,FALSE),"Ikke med i Elastic")</f>
        <v>7048652832535</v>
      </c>
      <c r="AH78" s="38">
        <f>SUM('2) Order Form'!V83)</f>
        <v>7048652832535</v>
      </c>
      <c r="AI78" s="38">
        <f>INDEX(ATS!$B:$V,MATCH(ATS!$AH78,ATS!$U:$U,0),1)</f>
        <v>840102</v>
      </c>
      <c r="AJ78" s="38" t="str">
        <f>INDEX(ATS!$B:$V,MATCH(ATS!$AH78,ATS!$U:$U,0),2)</f>
        <v>Igniter 2Vi MIPS Helmet</v>
      </c>
      <c r="AK78" s="38" t="str">
        <f>INDEX(ATS!$B:$V,MATCH(ATS!$AH78,ATS!$U:$U,0),4)</f>
        <v>MBUOE-LXL</v>
      </c>
    </row>
    <row r="79" spans="1:37">
      <c r="A79" s="175">
        <f t="shared" si="5"/>
        <v>0</v>
      </c>
      <c r="B79">
        <v>810070</v>
      </c>
      <c r="C79" t="s">
        <v>3059</v>
      </c>
      <c r="D79" t="s">
        <v>2991</v>
      </c>
      <c r="E79" t="s">
        <v>3064</v>
      </c>
      <c r="F79" t="s">
        <v>126</v>
      </c>
      <c r="G79" t="s">
        <v>3065</v>
      </c>
      <c r="H79" t="s">
        <v>87</v>
      </c>
      <c r="I79">
        <v>24</v>
      </c>
      <c r="J79">
        <v>24</v>
      </c>
      <c r="K79">
        <v>24</v>
      </c>
      <c r="L79">
        <v>24</v>
      </c>
      <c r="M79">
        <v>24</v>
      </c>
      <c r="N79">
        <v>24</v>
      </c>
      <c r="O79">
        <v>24</v>
      </c>
      <c r="P79">
        <v>24</v>
      </c>
      <c r="Q79">
        <v>24</v>
      </c>
      <c r="R79">
        <v>24</v>
      </c>
      <c r="S79" s="30"/>
      <c r="T79" s="52" t="str">
        <f t="shared" si="4"/>
        <v>810070-TEBLK-SM25</v>
      </c>
      <c r="U79" s="53" t="str">
        <f>IF(C79="NET","",IF(C79="","",IFERROR(VLOOKUP(T79,EAN!$A:$B,2,FALSE),"MANGLER - MÅ OPPDATERE EAN-FANEN")))</f>
        <v>MANGLER - MÅ OPPDATERE EAN-FANEN</v>
      </c>
      <c r="V79" s="52">
        <f t="shared" si="6"/>
        <v>24</v>
      </c>
      <c r="W79" s="52">
        <f t="shared" si="7"/>
        <v>24</v>
      </c>
      <c r="X79" s="30"/>
      <c r="Y79" s="21" t="str">
        <f>IF(C79="NET","",IFERROR(VLOOKUP(U79,'2) Order Form'!$V$9:$V$894,1,FALSE),"Ikke med I order form"))</f>
        <v>Ikke med I order form</v>
      </c>
      <c r="Z79" s="30"/>
      <c r="AA79" s="2">
        <v>7048652607690</v>
      </c>
      <c r="AB79" s="23">
        <f>IFERROR(VLOOKUP(AA79,'2) Order Form'!$V$9:$V$895,1,FALSE),"Ikke med I order form")</f>
        <v>7048652607690</v>
      </c>
      <c r="AC79" s="38">
        <f>VLOOKUP(AA79,ATS!$A$4:$H$2762,2,FALSE)</f>
        <v>840053</v>
      </c>
      <c r="AD79" s="35" t="str">
        <f>VLOOKUP(AA79,ATS!$A$4:$G$2762,3,FALSE)</f>
        <v>Switcher Mips Helmet</v>
      </c>
      <c r="AE79" s="36" t="str">
        <f>VLOOKUP(AA79,ATS!$A$4:$G$2762,5,FALSE)</f>
        <v>GSWHT-XXL</v>
      </c>
      <c r="AF79" s="30"/>
      <c r="AG79" s="38">
        <f>IFERROR(VLOOKUP('2) Order Form'!$V84,$AA$4:$AA$2500,1,FALSE),"Ikke med i Elastic")</f>
        <v>7048652966506</v>
      </c>
      <c r="AH79" s="38">
        <f>SUM('2) Order Form'!V84)</f>
        <v>7048652966506</v>
      </c>
      <c r="AI79" s="38">
        <f>INDEX(ATS!$B:$V,MATCH(ATS!$AH79,ATS!$U:$U,0),1)</f>
        <v>840102</v>
      </c>
      <c r="AJ79" s="38" t="str">
        <f>INDEX(ATS!$B:$V,MATCH(ATS!$AH79,ATS!$U:$U,0),2)</f>
        <v>Igniter 2Vi MIPS Helmet</v>
      </c>
      <c r="AK79" s="38" t="str">
        <f>INDEX(ATS!$B:$V,MATCH(ATS!$AH79,ATS!$U:$U,0),4)</f>
        <v>PANTH-SM</v>
      </c>
    </row>
    <row r="80" spans="1:37">
      <c r="A80" s="175">
        <f t="shared" si="5"/>
        <v>0</v>
      </c>
      <c r="B80">
        <v>810070</v>
      </c>
      <c r="C80" t="s">
        <v>3059</v>
      </c>
      <c r="D80" t="s">
        <v>2991</v>
      </c>
      <c r="E80" t="s">
        <v>3066</v>
      </c>
      <c r="F80" t="s">
        <v>126</v>
      </c>
      <c r="G80" t="s">
        <v>3067</v>
      </c>
      <c r="H80" t="s">
        <v>87</v>
      </c>
      <c r="I80">
        <v>24</v>
      </c>
      <c r="J80">
        <v>24</v>
      </c>
      <c r="K80">
        <v>24</v>
      </c>
      <c r="L80">
        <v>24</v>
      </c>
      <c r="M80">
        <v>24</v>
      </c>
      <c r="N80">
        <v>24</v>
      </c>
      <c r="O80">
        <v>24</v>
      </c>
      <c r="P80">
        <v>24</v>
      </c>
      <c r="Q80">
        <v>24</v>
      </c>
      <c r="R80">
        <v>24</v>
      </c>
      <c r="S80" s="30"/>
      <c r="T80" s="52" t="str">
        <f t="shared" si="4"/>
        <v>810070-TEBLK-SM32</v>
      </c>
      <c r="U80" s="53" t="str">
        <f>IF(C80="NET","",IF(C80="","",IFERROR(VLOOKUP(T80,EAN!$A:$B,2,FALSE),"MANGLER - MÅ OPPDATERE EAN-FANEN")))</f>
        <v>MANGLER - MÅ OPPDATERE EAN-FANEN</v>
      </c>
      <c r="V80" s="52">
        <f t="shared" si="6"/>
        <v>24</v>
      </c>
      <c r="W80" s="52">
        <f t="shared" si="7"/>
        <v>24</v>
      </c>
      <c r="X80" s="30"/>
      <c r="Y80" s="21" t="str">
        <f>IF(C80="NET","",IFERROR(VLOOKUP(U80,'2) Order Form'!$V$9:$V$894,1,FALSE),"Ikke med I order form"))</f>
        <v>Ikke med I order form</v>
      </c>
      <c r="Z80" s="30"/>
      <c r="AA80" s="2">
        <v>7048652607690</v>
      </c>
      <c r="AB80" s="23">
        <f>IFERROR(VLOOKUP(AA80,'2) Order Form'!$V$9:$V$895,1,FALSE),"Ikke med I order form")</f>
        <v>7048652607690</v>
      </c>
      <c r="AC80" s="38">
        <f>VLOOKUP(AA80,ATS!$A$4:$H$2762,2,FALSE)</f>
        <v>840053</v>
      </c>
      <c r="AD80" s="35" t="str">
        <f>VLOOKUP(AA80,ATS!$A$4:$G$2762,3,FALSE)</f>
        <v>Switcher Mips Helmet</v>
      </c>
      <c r="AE80" s="36" t="str">
        <f>VLOOKUP(AA80,ATS!$A$4:$G$2762,5,FALSE)</f>
        <v>GSWHT-XXL</v>
      </c>
      <c r="AF80" s="30"/>
      <c r="AG80" s="38">
        <f>IFERROR(VLOOKUP('2) Order Form'!$V85,$AA$4:$AA$2500,1,FALSE),"Ikke med i Elastic")</f>
        <v>7048652966490</v>
      </c>
      <c r="AH80" s="38">
        <f>SUM('2) Order Form'!V85)</f>
        <v>7048652966490</v>
      </c>
      <c r="AI80" s="38">
        <f>INDEX(ATS!$B:$V,MATCH(ATS!$AH80,ATS!$U:$U,0),1)</f>
        <v>840102</v>
      </c>
      <c r="AJ80" s="38" t="str">
        <f>INDEX(ATS!$B:$V,MATCH(ATS!$AH80,ATS!$U:$U,0),2)</f>
        <v>Igniter 2Vi MIPS Helmet</v>
      </c>
      <c r="AK80" s="38" t="str">
        <f>INDEX(ATS!$B:$V,MATCH(ATS!$AH80,ATS!$U:$U,0),4)</f>
        <v>PANTH-ML</v>
      </c>
    </row>
    <row r="81" spans="1:37">
      <c r="A81" s="175">
        <f t="shared" si="5"/>
        <v>0</v>
      </c>
      <c r="B81" s="37">
        <v>810072</v>
      </c>
      <c r="C81" t="s">
        <v>131</v>
      </c>
      <c r="I81" s="37">
        <v>202409</v>
      </c>
      <c r="J81" s="37">
        <v>202410</v>
      </c>
      <c r="K81" s="37">
        <v>202411</v>
      </c>
      <c r="L81" s="37">
        <v>202412</v>
      </c>
      <c r="M81" s="37">
        <v>202413</v>
      </c>
      <c r="N81" s="37">
        <v>202414</v>
      </c>
      <c r="O81" s="37">
        <v>202415</v>
      </c>
      <c r="P81" s="37">
        <v>202415</v>
      </c>
      <c r="Q81" s="37">
        <v>202415</v>
      </c>
      <c r="R81" s="37">
        <v>202415</v>
      </c>
      <c r="S81" s="30"/>
      <c r="T81" s="52" t="str">
        <f t="shared" si="4"/>
        <v>810072-</v>
      </c>
      <c r="U81" s="53" t="str">
        <f>IF(C81="NET","",IF(C81="","",IFERROR(VLOOKUP(T81,EAN!$A:$B,2,FALSE),"MANGLER - MÅ OPPDATERE EAN-FANEN")))</f>
        <v/>
      </c>
      <c r="V81" s="52">
        <f t="shared" si="6"/>
        <v>202409</v>
      </c>
      <c r="W81" s="52">
        <f t="shared" si="7"/>
        <v>202415</v>
      </c>
      <c r="X81" s="30"/>
      <c r="Y81" s="21" t="str">
        <f>IF(C81="NET","",IFERROR(VLOOKUP(U81,'2) Order Form'!$V$9:$V$894,1,FALSE),"Ikke med I order form"))</f>
        <v/>
      </c>
      <c r="Z81" s="30"/>
      <c r="AA81" s="2">
        <v>7048652463135</v>
      </c>
      <c r="AB81" s="23">
        <f>IFERROR(VLOOKUP(AA81,'2) Order Form'!$V$9:$V$895,1,FALSE),"Ikke med I order form")</f>
        <v>7048652463135</v>
      </c>
      <c r="AC81" s="38">
        <f>VLOOKUP(AA81,ATS!$A$4:$H$2762,2,FALSE)</f>
        <v>840053</v>
      </c>
      <c r="AD81" s="35" t="str">
        <f>VLOOKUP(AA81,ATS!$A$4:$G$2762,3,FALSE)</f>
        <v>Switcher Mips Helmet</v>
      </c>
      <c r="AE81" s="36" t="str">
        <f>VLOOKUP(AA81,ATS!$A$4:$G$2762,5,FALSE)</f>
        <v>DTBLK-SM</v>
      </c>
      <c r="AF81" s="30"/>
      <c r="AG81" s="38">
        <f>IFERROR(VLOOKUP('2) Order Form'!$V86,$AA$4:$AA$2500,1,FALSE),"Ikke med i Elastic")</f>
        <v>7048652966483</v>
      </c>
      <c r="AH81" s="38">
        <f>SUM('2) Order Form'!V86)</f>
        <v>7048652966483</v>
      </c>
      <c r="AI81" s="38">
        <f>INDEX(ATS!$B:$V,MATCH(ATS!$AH81,ATS!$U:$U,0),1)</f>
        <v>840102</v>
      </c>
      <c r="AJ81" s="38" t="str">
        <f>INDEX(ATS!$B:$V,MATCH(ATS!$AH81,ATS!$U:$U,0),2)</f>
        <v>Igniter 2Vi MIPS Helmet</v>
      </c>
      <c r="AK81" s="38" t="str">
        <f>INDEX(ATS!$B:$V,MATCH(ATS!$AH81,ATS!$U:$U,0),4)</f>
        <v>PANTH-LXL</v>
      </c>
    </row>
    <row r="82" spans="1:37">
      <c r="A82" s="175">
        <f t="shared" si="5"/>
        <v>7048652194046</v>
      </c>
      <c r="B82">
        <v>810072</v>
      </c>
      <c r="C82" t="s">
        <v>159</v>
      </c>
      <c r="D82" t="s">
        <v>2991</v>
      </c>
      <c r="E82" t="s">
        <v>98</v>
      </c>
      <c r="F82" t="s">
        <v>70</v>
      </c>
      <c r="G82" t="s">
        <v>63</v>
      </c>
      <c r="H82" t="s">
        <v>87</v>
      </c>
      <c r="I82">
        <v>582</v>
      </c>
      <c r="J82">
        <v>582</v>
      </c>
      <c r="K82">
        <v>582</v>
      </c>
      <c r="L82">
        <v>582</v>
      </c>
      <c r="M82">
        <v>582</v>
      </c>
      <c r="N82">
        <v>582</v>
      </c>
      <c r="O82">
        <v>582</v>
      </c>
      <c r="P82">
        <v>582</v>
      </c>
      <c r="Q82">
        <v>582</v>
      </c>
      <c r="R82">
        <v>582</v>
      </c>
      <c r="S82" s="2"/>
      <c r="T82" s="22" t="str">
        <f t="shared" si="4"/>
        <v>810072-BLACK-OS</v>
      </c>
      <c r="U82" s="24">
        <f>IF(C82="NET","",IF(C82="","",IFERROR(VLOOKUP(T82,EAN!$A:$B,2,FALSE),"MANGLER - MÅ OPPDATERE EAN-FANEN")))</f>
        <v>7048652194046</v>
      </c>
      <c r="V82" s="22">
        <f t="shared" si="6"/>
        <v>582</v>
      </c>
      <c r="W82" s="22">
        <f t="shared" si="7"/>
        <v>582</v>
      </c>
      <c r="X82" s="2"/>
      <c r="Y82" s="21">
        <f>IF(C82="NET","",IFERROR(VLOOKUP(U82,'2) Order Form'!$V$9:$V$894,1,FALSE),"Ikke med I order form"))</f>
        <v>7048652194046</v>
      </c>
      <c r="Z82" s="2"/>
      <c r="AA82" s="2">
        <v>7048652463135</v>
      </c>
      <c r="AB82" s="23">
        <f>IFERROR(VLOOKUP(AA82,'2) Order Form'!$V$9:$V$895,1,FALSE),"Ikke med I order form")</f>
        <v>7048652463135</v>
      </c>
      <c r="AC82" s="38">
        <f>VLOOKUP(AA82,ATS!$A$4:$H$2762,2,FALSE)</f>
        <v>840053</v>
      </c>
      <c r="AD82" s="35" t="str">
        <f>VLOOKUP(AA82,ATS!$A$4:$G$2762,3,FALSE)</f>
        <v>Switcher Mips Helmet</v>
      </c>
      <c r="AE82" s="36" t="str">
        <f>VLOOKUP(AA82,ATS!$A$4:$G$2762,5,FALSE)</f>
        <v>DTBLK-SM</v>
      </c>
      <c r="AF82" s="2"/>
      <c r="AG82" s="38">
        <f>IFERROR(VLOOKUP('2) Order Form'!$V87,$AA$4:$AA$2500,1,FALSE),"Ikke med i Elastic")</f>
        <v>7048652966537</v>
      </c>
      <c r="AH82" s="38">
        <f>SUM('2) Order Form'!V87)</f>
        <v>7048652966537</v>
      </c>
      <c r="AI82" s="38">
        <f>INDEX(ATS!$B:$V,MATCH(ATS!$AH82,ATS!$U:$U,0),1)</f>
        <v>840102</v>
      </c>
      <c r="AJ82" s="38" t="str">
        <f>INDEX(ATS!$B:$V,MATCH(ATS!$AH82,ATS!$U:$U,0),2)</f>
        <v>Igniter 2Vi MIPS Helmet</v>
      </c>
      <c r="AK82" s="38" t="str">
        <f>INDEX(ATS!$B:$V,MATCH(ATS!$AH82,ATS!$U:$U,0),4)</f>
        <v>WOLND-SM</v>
      </c>
    </row>
    <row r="83" spans="1:37">
      <c r="A83" s="175">
        <f t="shared" si="5"/>
        <v>0</v>
      </c>
      <c r="B83" s="37">
        <v>810073</v>
      </c>
      <c r="C83" t="s">
        <v>131</v>
      </c>
      <c r="I83" s="37">
        <v>202409</v>
      </c>
      <c r="J83" s="37">
        <v>202410</v>
      </c>
      <c r="K83" s="37">
        <v>202411</v>
      </c>
      <c r="L83" s="37">
        <v>202412</v>
      </c>
      <c r="M83" s="37">
        <v>202413</v>
      </c>
      <c r="N83" s="37">
        <v>202414</v>
      </c>
      <c r="O83" s="37">
        <v>202415</v>
      </c>
      <c r="P83" s="37">
        <v>202415</v>
      </c>
      <c r="Q83" s="37">
        <v>202415</v>
      </c>
      <c r="R83" s="37">
        <v>202415</v>
      </c>
      <c r="S83" s="30"/>
      <c r="T83" s="52" t="str">
        <f t="shared" si="4"/>
        <v>810073-</v>
      </c>
      <c r="U83" s="53" t="str">
        <f>IF(C83="NET","",IF(C83="","",IFERROR(VLOOKUP(T83,EAN!$A:$B,2,FALSE),"MANGLER - MÅ OPPDATERE EAN-FANEN")))</f>
        <v/>
      </c>
      <c r="V83" s="52">
        <f t="shared" si="6"/>
        <v>202409</v>
      </c>
      <c r="W83" s="52">
        <f t="shared" si="7"/>
        <v>202415</v>
      </c>
      <c r="X83" s="30"/>
      <c r="Y83" s="21" t="str">
        <f>IF(C83="NET","",IFERROR(VLOOKUP(U83,'2) Order Form'!$V$9:$V$894,1,FALSE),"Ikke med I order form"))</f>
        <v/>
      </c>
      <c r="Z83" s="30"/>
      <c r="AA83" s="2">
        <v>7048652463128</v>
      </c>
      <c r="AB83" s="23">
        <f>IFERROR(VLOOKUP(AA83,'2) Order Form'!$V$9:$V$895,1,FALSE),"Ikke med I order form")</f>
        <v>7048652463128</v>
      </c>
      <c r="AC83" s="38">
        <f>VLOOKUP(AA83,ATS!$A$4:$H$2762,2,FALSE)</f>
        <v>840053</v>
      </c>
      <c r="AD83" s="35" t="str">
        <f>VLOOKUP(AA83,ATS!$A$4:$G$2762,3,FALSE)</f>
        <v>Switcher Mips Helmet</v>
      </c>
      <c r="AE83" s="36" t="str">
        <f>VLOOKUP(AA83,ATS!$A$4:$G$2762,5,FALSE)</f>
        <v>DTBLK-ML</v>
      </c>
      <c r="AF83" s="30"/>
      <c r="AG83" s="38">
        <f>IFERROR(VLOOKUP('2) Order Form'!$V88,$AA$4:$AA$2500,1,FALSE),"Ikke med i Elastic")</f>
        <v>7048652966520</v>
      </c>
      <c r="AH83" s="38">
        <f>SUM('2) Order Form'!V88)</f>
        <v>7048652966520</v>
      </c>
      <c r="AI83" s="38">
        <f>INDEX(ATS!$B:$V,MATCH(ATS!$AH83,ATS!$U:$U,0),1)</f>
        <v>840102</v>
      </c>
      <c r="AJ83" s="38" t="str">
        <f>INDEX(ATS!$B:$V,MATCH(ATS!$AH83,ATS!$U:$U,0),2)</f>
        <v>Igniter 2Vi MIPS Helmet</v>
      </c>
      <c r="AK83" s="38" t="str">
        <f>INDEX(ATS!$B:$V,MATCH(ATS!$AH83,ATS!$U:$U,0),4)</f>
        <v>WOLND-ML</v>
      </c>
    </row>
    <row r="84" spans="1:37">
      <c r="A84" s="175">
        <f t="shared" si="5"/>
        <v>7048652194053</v>
      </c>
      <c r="B84">
        <v>810073</v>
      </c>
      <c r="C84" t="s">
        <v>157</v>
      </c>
      <c r="D84" t="s">
        <v>2991</v>
      </c>
      <c r="E84" t="s">
        <v>98</v>
      </c>
      <c r="F84" t="s">
        <v>70</v>
      </c>
      <c r="G84" t="s">
        <v>63</v>
      </c>
      <c r="H84" t="s">
        <v>87</v>
      </c>
      <c r="I84">
        <v>-62</v>
      </c>
      <c r="J84">
        <v>-62</v>
      </c>
      <c r="K84">
        <v>-62</v>
      </c>
      <c r="L84">
        <v>-62</v>
      </c>
      <c r="M84">
        <v>-62</v>
      </c>
      <c r="N84">
        <v>-62</v>
      </c>
      <c r="O84">
        <v>-62</v>
      </c>
      <c r="P84">
        <v>-62</v>
      </c>
      <c r="Q84">
        <v>-62</v>
      </c>
      <c r="R84">
        <v>-62</v>
      </c>
      <c r="S84" s="30"/>
      <c r="T84" s="52" t="str">
        <f t="shared" si="4"/>
        <v>810073-BLACK-OS</v>
      </c>
      <c r="U84" s="53">
        <f>IF(C84="NET","",IF(C84="","",IFERROR(VLOOKUP(T84,EAN!$A:$B,2,FALSE),"MANGLER - MÅ OPPDATERE EAN-FANEN")))</f>
        <v>7048652194053</v>
      </c>
      <c r="V84" s="52">
        <f t="shared" si="6"/>
        <v>-62</v>
      </c>
      <c r="W84" s="52">
        <f t="shared" si="7"/>
        <v>-62</v>
      </c>
      <c r="X84" s="30"/>
      <c r="Y84" s="21">
        <f>IF(C84="NET","",IFERROR(VLOOKUP(U84,'2) Order Form'!$V$9:$V$894,1,FALSE),"Ikke med I order form"))</f>
        <v>7048652194053</v>
      </c>
      <c r="Z84" s="30"/>
      <c r="AA84" s="2">
        <v>7048652463128</v>
      </c>
      <c r="AB84" s="23">
        <f>IFERROR(VLOOKUP(AA84,'2) Order Form'!$V$9:$V$895,1,FALSE),"Ikke med I order form")</f>
        <v>7048652463128</v>
      </c>
      <c r="AC84" s="38">
        <f>VLOOKUP(AA84,ATS!$A$4:$H$2762,2,FALSE)</f>
        <v>840053</v>
      </c>
      <c r="AD84" s="35" t="str">
        <f>VLOOKUP(AA84,ATS!$A$4:$G$2762,3,FALSE)</f>
        <v>Switcher Mips Helmet</v>
      </c>
      <c r="AE84" s="36" t="str">
        <f>VLOOKUP(AA84,ATS!$A$4:$G$2762,5,FALSE)</f>
        <v>DTBLK-ML</v>
      </c>
      <c r="AF84" s="30"/>
      <c r="AG84" s="38">
        <f>IFERROR(VLOOKUP('2) Order Form'!$V89,$AA$4:$AA$2500,1,FALSE),"Ikke med i Elastic")</f>
        <v>7048652966513</v>
      </c>
      <c r="AH84" s="38">
        <f>SUM('2) Order Form'!V89)</f>
        <v>7048652966513</v>
      </c>
      <c r="AI84" s="38">
        <f>INDEX(ATS!$B:$V,MATCH(ATS!$AH84,ATS!$U:$U,0),1)</f>
        <v>840102</v>
      </c>
      <c r="AJ84" s="38" t="str">
        <f>INDEX(ATS!$B:$V,MATCH(ATS!$AH84,ATS!$U:$U,0),2)</f>
        <v>Igniter 2Vi MIPS Helmet</v>
      </c>
      <c r="AK84" s="38" t="str">
        <f>INDEX(ATS!$B:$V,MATCH(ATS!$AH84,ATS!$U:$U,0),4)</f>
        <v>WOLND-LXL</v>
      </c>
    </row>
    <row r="85" spans="1:37">
      <c r="A85" s="175">
        <f t="shared" si="5"/>
        <v>0</v>
      </c>
      <c r="B85" s="37">
        <v>810077</v>
      </c>
      <c r="C85" t="s">
        <v>131</v>
      </c>
      <c r="I85" s="37">
        <v>202409</v>
      </c>
      <c r="J85" s="37">
        <v>202410</v>
      </c>
      <c r="K85" s="37">
        <v>202411</v>
      </c>
      <c r="L85" s="37">
        <v>202412</v>
      </c>
      <c r="M85" s="37">
        <v>202413</v>
      </c>
      <c r="N85" s="37">
        <v>202414</v>
      </c>
      <c r="O85" s="37">
        <v>202415</v>
      </c>
      <c r="P85" s="37">
        <v>202415</v>
      </c>
      <c r="Q85" s="37">
        <v>202415</v>
      </c>
      <c r="R85" s="37">
        <v>202415</v>
      </c>
      <c r="S85" s="30"/>
      <c r="T85" s="52" t="str">
        <f t="shared" si="4"/>
        <v>810077-</v>
      </c>
      <c r="U85" s="53" t="str">
        <f>IF(C85="NET","",IF(C85="","",IFERROR(VLOOKUP(T85,EAN!$A:$B,2,FALSE),"MANGLER - MÅ OPPDATERE EAN-FANEN")))</f>
        <v/>
      </c>
      <c r="V85" s="52">
        <f t="shared" si="6"/>
        <v>202409</v>
      </c>
      <c r="W85" s="52">
        <f t="shared" si="7"/>
        <v>202415</v>
      </c>
      <c r="X85" s="30"/>
      <c r="Y85" s="21" t="str">
        <f>IF(C85="NET","",IFERROR(VLOOKUP(U85,'2) Order Form'!$V$9:$V$894,1,FALSE),"Ikke med I order form"))</f>
        <v/>
      </c>
      <c r="Z85" s="30"/>
      <c r="AA85" s="2">
        <v>7048652463111</v>
      </c>
      <c r="AB85" s="23">
        <f>IFERROR(VLOOKUP(AA85,'2) Order Form'!$V$9:$V$895,1,FALSE),"Ikke med I order form")</f>
        <v>7048652463111</v>
      </c>
      <c r="AC85" s="38">
        <f>VLOOKUP(AA85,ATS!$A$4:$H$2762,2,FALSE)</f>
        <v>840053</v>
      </c>
      <c r="AD85" s="35" t="str">
        <f>VLOOKUP(AA85,ATS!$A$4:$G$2762,3,FALSE)</f>
        <v>Switcher Mips Helmet</v>
      </c>
      <c r="AE85" s="36" t="str">
        <f>VLOOKUP(AA85,ATS!$A$4:$G$2762,5,FALSE)</f>
        <v>DTBLK-LXL</v>
      </c>
      <c r="AF85" s="30"/>
      <c r="AG85" s="38">
        <f>IFERROR(VLOOKUP('2) Order Form'!$V90,$AA$4:$AA$2500,1,FALSE),"Ikke med i Elastic")</f>
        <v>7048652463456</v>
      </c>
      <c r="AH85" s="38">
        <f>SUM('2) Order Form'!V90)</f>
        <v>7048652463456</v>
      </c>
      <c r="AI85" s="38">
        <f>INDEX(ATS!$B:$V,MATCH(ATS!$AH85,ATS!$U:$U,0),1)</f>
        <v>840084</v>
      </c>
      <c r="AJ85" s="38" t="str">
        <f>INDEX(ATS!$B:$V,MATCH(ATS!$AH85,ATS!$U:$U,0),2)</f>
        <v>Ascender Mips Helmet</v>
      </c>
      <c r="AK85" s="38" t="str">
        <f>INDEX(ATS!$B:$V,MATCH(ATS!$AH85,ATS!$U:$U,0),4)</f>
        <v>DTBLK-SM</v>
      </c>
    </row>
    <row r="86" spans="1:37">
      <c r="A86" s="175">
        <f t="shared" si="5"/>
        <v>7048652281531</v>
      </c>
      <c r="B86">
        <v>810077</v>
      </c>
      <c r="C86" t="s">
        <v>160</v>
      </c>
      <c r="D86" t="s">
        <v>2991</v>
      </c>
      <c r="E86" t="s">
        <v>229</v>
      </c>
      <c r="F86" t="s">
        <v>70</v>
      </c>
      <c r="G86" t="s">
        <v>230</v>
      </c>
      <c r="H86" t="s">
        <v>87</v>
      </c>
      <c r="I86">
        <v>29</v>
      </c>
      <c r="J86">
        <v>29</v>
      </c>
      <c r="K86">
        <v>29</v>
      </c>
      <c r="L86">
        <v>29</v>
      </c>
      <c r="M86">
        <v>29</v>
      </c>
      <c r="N86">
        <v>29</v>
      </c>
      <c r="O86">
        <v>29</v>
      </c>
      <c r="P86">
        <v>29</v>
      </c>
      <c r="Q86">
        <v>29</v>
      </c>
      <c r="R86">
        <v>29</v>
      </c>
      <c r="S86" s="30"/>
      <c r="T86" s="52" t="str">
        <f t="shared" si="4"/>
        <v>810077-BLCK-XS/SM</v>
      </c>
      <c r="U86" s="53">
        <f>IF(C86="NET","",IF(C86="","",IFERROR(VLOOKUP(T86,EAN!$A:$B,2,FALSE),"MANGLER - MÅ OPPDATERE EAN-FANEN")))</f>
        <v>7048652281531</v>
      </c>
      <c r="V86" s="52">
        <f t="shared" si="6"/>
        <v>29</v>
      </c>
      <c r="W86" s="52">
        <f t="shared" si="7"/>
        <v>29</v>
      </c>
      <c r="X86" s="30"/>
      <c r="Y86" s="21">
        <f>IF(C86="NET","",IFERROR(VLOOKUP(U86,'2) Order Form'!$V$9:$V$894,1,FALSE),"Ikke med I order form"))</f>
        <v>7048652281531</v>
      </c>
      <c r="Z86" s="30"/>
      <c r="AA86" s="2">
        <v>7048652463111</v>
      </c>
      <c r="AB86" s="23">
        <f>IFERROR(VLOOKUP(AA86,'2) Order Form'!$V$9:$V$895,1,FALSE),"Ikke med I order form")</f>
        <v>7048652463111</v>
      </c>
      <c r="AC86" s="38">
        <f>VLOOKUP(AA86,ATS!$A$4:$H$2762,2,FALSE)</f>
        <v>840053</v>
      </c>
      <c r="AD86" s="35" t="str">
        <f>VLOOKUP(AA86,ATS!$A$4:$G$2762,3,FALSE)</f>
        <v>Switcher Mips Helmet</v>
      </c>
      <c r="AE86" s="36" t="str">
        <f>VLOOKUP(AA86,ATS!$A$4:$G$2762,5,FALSE)</f>
        <v>DTBLK-LXL</v>
      </c>
      <c r="AF86" s="30"/>
      <c r="AG86" s="38">
        <f>IFERROR(VLOOKUP('2) Order Form'!$V91,$AA$4:$AA$2500,1,FALSE),"Ikke med i Elastic")</f>
        <v>7048652463449</v>
      </c>
      <c r="AH86" s="38">
        <f>SUM('2) Order Form'!V91)</f>
        <v>7048652463449</v>
      </c>
      <c r="AI86" s="38">
        <f>INDEX(ATS!$B:$V,MATCH(ATS!$AH86,ATS!$U:$U,0),1)</f>
        <v>840084</v>
      </c>
      <c r="AJ86" s="38" t="str">
        <f>INDEX(ATS!$B:$V,MATCH(ATS!$AH86,ATS!$U:$U,0),2)</f>
        <v>Ascender Mips Helmet</v>
      </c>
      <c r="AK86" s="38" t="str">
        <f>INDEX(ATS!$B:$V,MATCH(ATS!$AH86,ATS!$U:$U,0),4)</f>
        <v>DTBLK-ML</v>
      </c>
    </row>
    <row r="87" spans="1:37">
      <c r="A87" s="175">
        <f t="shared" si="5"/>
        <v>7048652281524</v>
      </c>
      <c r="B87">
        <v>810077</v>
      </c>
      <c r="C87" t="s">
        <v>160</v>
      </c>
      <c r="D87" t="s">
        <v>2991</v>
      </c>
      <c r="E87" t="s">
        <v>228</v>
      </c>
      <c r="F87" t="s">
        <v>70</v>
      </c>
      <c r="G87" t="s">
        <v>65</v>
      </c>
      <c r="H87" t="s">
        <v>87</v>
      </c>
      <c r="I87">
        <v>92</v>
      </c>
      <c r="J87">
        <v>92</v>
      </c>
      <c r="K87">
        <v>92</v>
      </c>
      <c r="L87">
        <v>92</v>
      </c>
      <c r="M87">
        <v>92</v>
      </c>
      <c r="N87">
        <v>92</v>
      </c>
      <c r="O87">
        <v>92</v>
      </c>
      <c r="P87">
        <v>92</v>
      </c>
      <c r="Q87">
        <v>92</v>
      </c>
      <c r="R87">
        <v>92</v>
      </c>
      <c r="S87" s="30"/>
      <c r="T87" s="52" t="str">
        <f t="shared" si="4"/>
        <v>810077-BLCK-ML</v>
      </c>
      <c r="U87" s="53">
        <f>IF(C87="NET","",IF(C87="","",IFERROR(VLOOKUP(T87,EAN!$A:$B,2,FALSE),"MANGLER - MÅ OPPDATERE EAN-FANEN")))</f>
        <v>7048652281524</v>
      </c>
      <c r="V87" s="52">
        <f t="shared" si="6"/>
        <v>92</v>
      </c>
      <c r="W87" s="52">
        <f t="shared" si="7"/>
        <v>92</v>
      </c>
      <c r="X87" s="30"/>
      <c r="Y87" s="21">
        <f>IF(C87="NET","",IFERROR(VLOOKUP(U87,'2) Order Form'!$V$9:$V$894,1,FALSE),"Ikke med I order form"))</f>
        <v>7048652281524</v>
      </c>
      <c r="Z87" s="30"/>
      <c r="AA87" s="2">
        <v>7048652607683</v>
      </c>
      <c r="AB87" s="23">
        <f>IFERROR(VLOOKUP(AA87,'2) Order Form'!$V$9:$V$895,1,FALSE),"Ikke med I order form")</f>
        <v>7048652607683</v>
      </c>
      <c r="AC87" s="38">
        <f>VLOOKUP(AA87,ATS!$A$4:$H$2762,2,FALSE)</f>
        <v>840053</v>
      </c>
      <c r="AD87" s="35" t="str">
        <f>VLOOKUP(AA87,ATS!$A$4:$G$2762,3,FALSE)</f>
        <v>Switcher Mips Helmet</v>
      </c>
      <c r="AE87" s="36" t="str">
        <f>VLOOKUP(AA87,ATS!$A$4:$G$2762,5,FALSE)</f>
        <v>DTBLK-XXL</v>
      </c>
      <c r="AF87" s="30"/>
      <c r="AG87" s="38">
        <f>IFERROR(VLOOKUP('2) Order Form'!$V92,$AA$4:$AA$2500,1,FALSE),"Ikke med i Elastic")</f>
        <v>7048652463432</v>
      </c>
      <c r="AH87" s="38">
        <f>SUM('2) Order Form'!V92)</f>
        <v>7048652463432</v>
      </c>
      <c r="AI87" s="38">
        <f>INDEX(ATS!$B:$V,MATCH(ATS!$AH87,ATS!$U:$U,0),1)</f>
        <v>840084</v>
      </c>
      <c r="AJ87" s="38" t="str">
        <f>INDEX(ATS!$B:$V,MATCH(ATS!$AH87,ATS!$U:$U,0),2)</f>
        <v>Ascender Mips Helmet</v>
      </c>
      <c r="AK87" s="38" t="str">
        <f>INDEX(ATS!$B:$V,MATCH(ATS!$AH87,ATS!$U:$U,0),4)</f>
        <v>DTBLK-LXL</v>
      </c>
    </row>
    <row r="88" spans="1:37">
      <c r="A88" s="175">
        <f t="shared" si="5"/>
        <v>7048652281517</v>
      </c>
      <c r="B88">
        <v>810077</v>
      </c>
      <c r="C88" t="s">
        <v>160</v>
      </c>
      <c r="D88" t="s">
        <v>2991</v>
      </c>
      <c r="E88" t="s">
        <v>227</v>
      </c>
      <c r="F88" t="s">
        <v>70</v>
      </c>
      <c r="G88" t="s">
        <v>66</v>
      </c>
      <c r="H88" t="s">
        <v>87</v>
      </c>
      <c r="I88">
        <v>27</v>
      </c>
      <c r="J88">
        <v>27</v>
      </c>
      <c r="K88">
        <v>27</v>
      </c>
      <c r="L88">
        <v>27</v>
      </c>
      <c r="M88">
        <v>27</v>
      </c>
      <c r="N88">
        <v>27</v>
      </c>
      <c r="O88">
        <v>27</v>
      </c>
      <c r="P88">
        <v>27</v>
      </c>
      <c r="Q88">
        <v>27</v>
      </c>
      <c r="R88">
        <v>27</v>
      </c>
      <c r="S88" s="30"/>
      <c r="T88" s="52" t="str">
        <f t="shared" si="4"/>
        <v>810077-BLCK-LXL</v>
      </c>
      <c r="U88" s="53">
        <f>IF(C88="NET","",IF(C88="","",IFERROR(VLOOKUP(T88,EAN!$A:$B,2,FALSE),"MANGLER - MÅ OPPDATERE EAN-FANEN")))</f>
        <v>7048652281517</v>
      </c>
      <c r="V88" s="52">
        <f t="shared" si="6"/>
        <v>27</v>
      </c>
      <c r="W88" s="52">
        <f t="shared" si="7"/>
        <v>27</v>
      </c>
      <c r="X88" s="30"/>
      <c r="Y88" s="21">
        <f>IF(C88="NET","",IFERROR(VLOOKUP(U88,'2) Order Form'!$V$9:$V$894,1,FALSE),"Ikke med I order form"))</f>
        <v>7048652281517</v>
      </c>
      <c r="Z88" s="30"/>
      <c r="AA88" s="2">
        <v>7048652607683</v>
      </c>
      <c r="AB88" s="23">
        <f>IFERROR(VLOOKUP(AA88,'2) Order Form'!$V$9:$V$895,1,FALSE),"Ikke med I order form")</f>
        <v>7048652607683</v>
      </c>
      <c r="AC88" s="38">
        <f>VLOOKUP(AA88,ATS!$A$4:$H$2762,2,FALSE)</f>
        <v>840053</v>
      </c>
      <c r="AD88" s="35" t="str">
        <f>VLOOKUP(AA88,ATS!$A$4:$G$2762,3,FALSE)</f>
        <v>Switcher Mips Helmet</v>
      </c>
      <c r="AE88" s="36" t="str">
        <f>VLOOKUP(AA88,ATS!$A$4:$G$2762,5,FALSE)</f>
        <v>DTBLK-XXL</v>
      </c>
      <c r="AF88" s="30"/>
      <c r="AG88" s="38">
        <f>IFERROR(VLOOKUP('2) Order Form'!$V93,$AA$4:$AA$2500,1,FALSE),"Ikke med i Elastic")</f>
        <v>7048652823021</v>
      </c>
      <c r="AH88" s="38">
        <f>SUM('2) Order Form'!V93)</f>
        <v>7048652823021</v>
      </c>
      <c r="AI88" s="38">
        <f>INDEX(ATS!$B:$V,MATCH(ATS!$AH88,ATS!$U:$U,0),1)</f>
        <v>840084</v>
      </c>
      <c r="AJ88" s="38" t="str">
        <f>INDEX(ATS!$B:$V,MATCH(ATS!$AH88,ATS!$U:$U,0),2)</f>
        <v>Ascender Mips Helmet</v>
      </c>
      <c r="AK88" s="38" t="str">
        <f>INDEX(ATS!$B:$V,MATCH(ATS!$AH88,ATS!$U:$U,0),4)</f>
        <v>MASEM-SM</v>
      </c>
    </row>
    <row r="89" spans="1:37">
      <c r="A89" s="175">
        <f t="shared" si="5"/>
        <v>0</v>
      </c>
      <c r="B89" s="37">
        <v>810078</v>
      </c>
      <c r="C89" t="s">
        <v>131</v>
      </c>
      <c r="I89" s="37">
        <v>202409</v>
      </c>
      <c r="J89" s="37">
        <v>202410</v>
      </c>
      <c r="K89" s="37">
        <v>202411</v>
      </c>
      <c r="L89" s="37">
        <v>202412</v>
      </c>
      <c r="M89" s="37">
        <v>202413</v>
      </c>
      <c r="N89" s="37">
        <v>202414</v>
      </c>
      <c r="O89" s="37">
        <v>202415</v>
      </c>
      <c r="P89" s="37">
        <v>202415</v>
      </c>
      <c r="Q89" s="37">
        <v>202415</v>
      </c>
      <c r="R89" s="37">
        <v>202415</v>
      </c>
      <c r="S89" s="30"/>
      <c r="T89" s="52" t="str">
        <f t="shared" si="4"/>
        <v>810078-</v>
      </c>
      <c r="U89" s="53" t="str">
        <f>IF(C89="NET","",IF(C89="","",IFERROR(VLOOKUP(T89,EAN!$A:$B,2,FALSE),"MANGLER - MÅ OPPDATERE EAN-FANEN")))</f>
        <v/>
      </c>
      <c r="V89" s="52">
        <f t="shared" si="6"/>
        <v>202409</v>
      </c>
      <c r="W89" s="52">
        <f t="shared" si="7"/>
        <v>202415</v>
      </c>
      <c r="X89" s="30"/>
      <c r="Y89" s="21" t="str">
        <f>IF(C89="NET","",IFERROR(VLOOKUP(U89,'2) Order Form'!$V$9:$V$894,1,FALSE),"Ikke med I order form"))</f>
        <v/>
      </c>
      <c r="Z89" s="30"/>
      <c r="AA89" s="2">
        <v>7048652822666</v>
      </c>
      <c r="AB89" s="23">
        <f>IFERROR(VLOOKUP(AA89,'2) Order Form'!$V$9:$V$895,1,FALSE),"Ikke med I order form")</f>
        <v>7048652822666</v>
      </c>
      <c r="AC89" s="38">
        <f>VLOOKUP(AA89,ATS!$A$4:$H$2762,2,FALSE)</f>
        <v>840053</v>
      </c>
      <c r="AD89" s="35" t="str">
        <f>VLOOKUP(AA89,ATS!$A$4:$G$2762,3,FALSE)</f>
        <v>Switcher Mips Helmet</v>
      </c>
      <c r="AE89" s="36" t="str">
        <f>VLOOKUP(AA89,ATS!$A$4:$G$2762,5,FALSE)</f>
        <v>MASEM-SM</v>
      </c>
      <c r="AF89" s="30"/>
      <c r="AG89" s="38">
        <f>IFERROR(VLOOKUP('2) Order Form'!$V94,$AA$4:$AA$2500,1,FALSE),"Ikke med i Elastic")</f>
        <v>7048652823014</v>
      </c>
      <c r="AH89" s="38">
        <f>SUM('2) Order Form'!V94)</f>
        <v>7048652823014</v>
      </c>
      <c r="AI89" s="38">
        <f>INDEX(ATS!$B:$V,MATCH(ATS!$AH89,ATS!$U:$U,0),1)</f>
        <v>840084</v>
      </c>
      <c r="AJ89" s="38" t="str">
        <f>INDEX(ATS!$B:$V,MATCH(ATS!$AH89,ATS!$U:$U,0),2)</f>
        <v>Ascender Mips Helmet</v>
      </c>
      <c r="AK89" s="38" t="str">
        <f>INDEX(ATS!$B:$V,MATCH(ATS!$AH89,ATS!$U:$U,0),4)</f>
        <v>MASEM-ML</v>
      </c>
    </row>
    <row r="90" spans="1:37">
      <c r="A90" s="175">
        <f t="shared" si="5"/>
        <v>7048652194107</v>
      </c>
      <c r="B90">
        <v>810078</v>
      </c>
      <c r="C90" t="s">
        <v>161</v>
      </c>
      <c r="D90" t="s">
        <v>2991</v>
      </c>
      <c r="E90" t="s">
        <v>98</v>
      </c>
      <c r="F90" t="s">
        <v>70</v>
      </c>
      <c r="G90" t="s">
        <v>63</v>
      </c>
      <c r="H90" t="s">
        <v>87</v>
      </c>
      <c r="I90">
        <v>113</v>
      </c>
      <c r="J90">
        <v>113</v>
      </c>
      <c r="K90">
        <v>113</v>
      </c>
      <c r="L90">
        <v>113</v>
      </c>
      <c r="M90">
        <v>113</v>
      </c>
      <c r="N90">
        <v>113</v>
      </c>
      <c r="O90">
        <v>113</v>
      </c>
      <c r="P90">
        <v>113</v>
      </c>
      <c r="Q90">
        <v>113</v>
      </c>
      <c r="R90">
        <v>113</v>
      </c>
      <c r="S90" s="30"/>
      <c r="T90" s="52" t="str">
        <f t="shared" si="4"/>
        <v>810078-BLACK-OS</v>
      </c>
      <c r="U90" s="53">
        <f>IF(C90="NET","",IF(C90="","",IFERROR(VLOOKUP(T90,EAN!$A:$B,2,FALSE),"MANGLER - MÅ OPPDATERE EAN-FANEN")))</f>
        <v>7048652194107</v>
      </c>
      <c r="V90" s="52">
        <f t="shared" si="6"/>
        <v>113</v>
      </c>
      <c r="W90" s="52">
        <f t="shared" si="7"/>
        <v>113</v>
      </c>
      <c r="X90" s="30"/>
      <c r="Y90" s="21">
        <f>IF(C90="NET","",IFERROR(VLOOKUP(U90,'2) Order Form'!$V$9:$V$894,1,FALSE),"Ikke med I order form"))</f>
        <v>7048652194107</v>
      </c>
      <c r="Z90" s="30"/>
      <c r="AA90" s="2">
        <v>7048652822666</v>
      </c>
      <c r="AB90" s="23">
        <f>IFERROR(VLOOKUP(AA90,'2) Order Form'!$V$9:$V$895,1,FALSE),"Ikke med I order form")</f>
        <v>7048652822666</v>
      </c>
      <c r="AC90" s="38">
        <f>VLOOKUP(AA90,ATS!$A$4:$H$2762,2,FALSE)</f>
        <v>840053</v>
      </c>
      <c r="AD90" s="35" t="str">
        <f>VLOOKUP(AA90,ATS!$A$4:$G$2762,3,FALSE)</f>
        <v>Switcher Mips Helmet</v>
      </c>
      <c r="AE90" s="36" t="str">
        <f>VLOOKUP(AA90,ATS!$A$4:$G$2762,5,FALSE)</f>
        <v>MASEM-SM</v>
      </c>
      <c r="AF90" s="30"/>
      <c r="AG90" s="38">
        <f>IFERROR(VLOOKUP('2) Order Form'!$V95,$AA$4:$AA$2500,1,FALSE),"Ikke med i Elastic")</f>
        <v>7048652823007</v>
      </c>
      <c r="AH90" s="38">
        <f>SUM('2) Order Form'!V95)</f>
        <v>7048652823007</v>
      </c>
      <c r="AI90" s="38">
        <f>INDEX(ATS!$B:$V,MATCH(ATS!$AH90,ATS!$U:$U,0),1)</f>
        <v>840084</v>
      </c>
      <c r="AJ90" s="38" t="str">
        <f>INDEX(ATS!$B:$V,MATCH(ATS!$AH90,ATS!$U:$U,0),2)</f>
        <v>Ascender Mips Helmet</v>
      </c>
      <c r="AK90" s="38" t="str">
        <f>INDEX(ATS!$B:$V,MATCH(ATS!$AH90,ATS!$U:$U,0),4)</f>
        <v>MASEM-LXL</v>
      </c>
    </row>
    <row r="91" spans="1:37">
      <c r="A91" s="175">
        <f t="shared" si="5"/>
        <v>0</v>
      </c>
      <c r="B91" s="37">
        <v>810079</v>
      </c>
      <c r="C91" t="s">
        <v>131</v>
      </c>
      <c r="I91" s="37">
        <v>202409</v>
      </c>
      <c r="J91" s="37">
        <v>202410</v>
      </c>
      <c r="K91" s="37">
        <v>202411</v>
      </c>
      <c r="L91" s="37">
        <v>202412</v>
      </c>
      <c r="M91" s="37">
        <v>202413</v>
      </c>
      <c r="N91" s="37">
        <v>202414</v>
      </c>
      <c r="O91" s="37">
        <v>202415</v>
      </c>
      <c r="P91" s="37">
        <v>202415</v>
      </c>
      <c r="Q91" s="37">
        <v>202415</v>
      </c>
      <c r="R91" s="37">
        <v>202415</v>
      </c>
      <c r="S91" s="2"/>
      <c r="T91" s="22" t="str">
        <f t="shared" si="4"/>
        <v>810079-</v>
      </c>
      <c r="U91" s="24" t="str">
        <f>IF(C91="NET","",IF(C91="","",IFERROR(VLOOKUP(T91,EAN!$A:$B,2,FALSE),"MANGLER - MÅ OPPDATERE EAN-FANEN")))</f>
        <v/>
      </c>
      <c r="V91" s="22">
        <f t="shared" si="6"/>
        <v>202409</v>
      </c>
      <c r="W91" s="22">
        <f t="shared" si="7"/>
        <v>202415</v>
      </c>
      <c r="X91" s="2"/>
      <c r="Y91" s="21" t="str">
        <f>IF(C91="NET","",IFERROR(VLOOKUP(U91,'2) Order Form'!$V$9:$V$894,1,FALSE),"Ikke med I order form"))</f>
        <v/>
      </c>
      <c r="Z91" s="2"/>
      <c r="AA91" s="2">
        <v>7048652822659</v>
      </c>
      <c r="AB91" s="23">
        <f>IFERROR(VLOOKUP(AA91,'2) Order Form'!$V$9:$V$895,1,FALSE),"Ikke med I order form")</f>
        <v>7048652822659</v>
      </c>
      <c r="AC91" s="38">
        <f>VLOOKUP(AA91,ATS!$A$4:$H$2762,2,FALSE)</f>
        <v>840053</v>
      </c>
      <c r="AD91" s="35" t="str">
        <f>VLOOKUP(AA91,ATS!$A$4:$G$2762,3,FALSE)</f>
        <v>Switcher Mips Helmet</v>
      </c>
      <c r="AE91" s="36" t="str">
        <f>VLOOKUP(AA91,ATS!$A$4:$G$2762,5,FALSE)</f>
        <v>MASEM-ML</v>
      </c>
      <c r="AF91" s="2"/>
      <c r="AG91" s="38">
        <f>IFERROR(VLOOKUP('2) Order Form'!$V96,$AA$4:$AA$2500,1,FALSE),"Ikke med i Elastic")</f>
        <v>7048652714619</v>
      </c>
      <c r="AH91" s="38">
        <f>SUM('2) Order Form'!V96)</f>
        <v>7048652714619</v>
      </c>
      <c r="AI91" s="38">
        <f>INDEX(ATS!$B:$V,MATCH(ATS!$AH91,ATS!$U:$U,0),1)</f>
        <v>840084</v>
      </c>
      <c r="AJ91" s="38" t="str">
        <f>INDEX(ATS!$B:$V,MATCH(ATS!$AH91,ATS!$U:$U,0),2)</f>
        <v>Ascender Mips Helmet</v>
      </c>
      <c r="AK91" s="38" t="str">
        <f>INDEX(ATS!$B:$V,MATCH(ATS!$AH91,ATS!$U:$U,0),4)</f>
        <v>MBBLU-SM</v>
      </c>
    </row>
    <row r="92" spans="1:37">
      <c r="A92" s="175">
        <f t="shared" si="5"/>
        <v>7048652193919</v>
      </c>
      <c r="B92">
        <v>810079</v>
      </c>
      <c r="C92" t="s">
        <v>162</v>
      </c>
      <c r="D92" t="s">
        <v>2991</v>
      </c>
      <c r="E92" t="s">
        <v>231</v>
      </c>
      <c r="F92" t="s">
        <v>232</v>
      </c>
      <c r="G92" t="s">
        <v>63</v>
      </c>
      <c r="H92" t="s">
        <v>87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 s="2"/>
      <c r="T92" s="52" t="str">
        <f t="shared" si="4"/>
        <v>810079-ADBLK-OS</v>
      </c>
      <c r="U92" s="53">
        <f>IF(C92="NET","",IF(C92="","",IFERROR(VLOOKUP(T92,EAN!$A:$B,2,FALSE),"MANGLER - MÅ OPPDATERE EAN-FANEN")))</f>
        <v>7048652193919</v>
      </c>
      <c r="V92" s="52">
        <f t="shared" si="6"/>
        <v>0</v>
      </c>
      <c r="W92" s="52">
        <f t="shared" si="7"/>
        <v>0</v>
      </c>
      <c r="X92" s="2"/>
      <c r="Y92" s="21">
        <f>IF(C92="NET","",IFERROR(VLOOKUP(U92,'2) Order Form'!$V$9:$V$894,1,FALSE),"Ikke med I order form"))</f>
        <v>7048652193919</v>
      </c>
      <c r="Z92" s="2"/>
      <c r="AA92" s="2">
        <v>7048652822659</v>
      </c>
      <c r="AB92" s="23">
        <f>IFERROR(VLOOKUP(AA92,'2) Order Form'!$V$9:$V$895,1,FALSE),"Ikke med I order form")</f>
        <v>7048652822659</v>
      </c>
      <c r="AC92" s="38">
        <f>VLOOKUP(AA92,ATS!$A$4:$H$2762,2,FALSE)</f>
        <v>840053</v>
      </c>
      <c r="AD92" s="35" t="str">
        <f>VLOOKUP(AA92,ATS!$A$4:$G$2762,3,FALSE)</f>
        <v>Switcher Mips Helmet</v>
      </c>
      <c r="AE92" s="36" t="str">
        <f>VLOOKUP(AA92,ATS!$A$4:$G$2762,5,FALSE)</f>
        <v>MASEM-ML</v>
      </c>
      <c r="AF92" s="2"/>
      <c r="AG92" s="38">
        <f>IFERROR(VLOOKUP('2) Order Form'!$V97,$AA$4:$AA$2500,1,FALSE),"Ikke med i Elastic")</f>
        <v>7048652714602</v>
      </c>
      <c r="AH92" s="38">
        <f>SUM('2) Order Form'!V97)</f>
        <v>7048652714602</v>
      </c>
      <c r="AI92" s="38">
        <f>INDEX(ATS!$B:$V,MATCH(ATS!$AH92,ATS!$U:$U,0),1)</f>
        <v>840084</v>
      </c>
      <c r="AJ92" s="38" t="str">
        <f>INDEX(ATS!$B:$V,MATCH(ATS!$AH92,ATS!$U:$U,0),2)</f>
        <v>Ascender Mips Helmet</v>
      </c>
      <c r="AK92" s="38" t="str">
        <f>INDEX(ATS!$B:$V,MATCH(ATS!$AH92,ATS!$U:$U,0),4)</f>
        <v>MBBLU-ML</v>
      </c>
    </row>
    <row r="93" spans="1:37">
      <c r="A93" s="175">
        <f t="shared" si="5"/>
        <v>7048652712523</v>
      </c>
      <c r="B93">
        <v>810079</v>
      </c>
      <c r="C93" t="s">
        <v>162</v>
      </c>
      <c r="D93" t="s">
        <v>2991</v>
      </c>
      <c r="E93" t="s">
        <v>676</v>
      </c>
      <c r="F93" t="s">
        <v>1980</v>
      </c>
      <c r="G93" t="s">
        <v>63</v>
      </c>
      <c r="H93" t="s">
        <v>225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 s="2"/>
      <c r="T93" s="22" t="str">
        <f t="shared" si="4"/>
        <v>810079-FLUO-OS</v>
      </c>
      <c r="U93" s="24">
        <f>IF(C93="NET","",IF(C93="","",IFERROR(VLOOKUP(T93,EAN!$A:$B,2,FALSE),"MANGLER - MÅ OPPDATERE EAN-FANEN")))</f>
        <v>7048652712523</v>
      </c>
      <c r="V93" s="22">
        <f t="shared" si="6"/>
        <v>0</v>
      </c>
      <c r="W93" s="22">
        <f t="shared" si="7"/>
        <v>0</v>
      </c>
      <c r="X93" s="2"/>
      <c r="Y93" s="21" t="str">
        <f>IF(C93="NET","",IFERROR(VLOOKUP(U93,'2) Order Form'!$V$9:$V$894,1,FALSE),"Ikke med I order form"))</f>
        <v>Ikke med I order form</v>
      </c>
      <c r="Z93" s="2"/>
      <c r="AA93" s="2">
        <v>7048652822642</v>
      </c>
      <c r="AB93" s="23">
        <f>IFERROR(VLOOKUP(AA93,'2) Order Form'!$V$9:$V$895,1,FALSE),"Ikke med I order form")</f>
        <v>7048652822642</v>
      </c>
      <c r="AC93" s="38">
        <f>VLOOKUP(AA93,ATS!$A$4:$H$2762,2,FALSE)</f>
        <v>840053</v>
      </c>
      <c r="AD93" s="35" t="str">
        <f>VLOOKUP(AA93,ATS!$A$4:$G$2762,3,FALSE)</f>
        <v>Switcher Mips Helmet</v>
      </c>
      <c r="AE93" s="36" t="str">
        <f>VLOOKUP(AA93,ATS!$A$4:$G$2762,5,FALSE)</f>
        <v>MASEM-LXL</v>
      </c>
      <c r="AF93" s="2"/>
      <c r="AG93" s="38">
        <f>IFERROR(VLOOKUP('2) Order Form'!$V98,$AA$4:$AA$2500,1,FALSE),"Ikke med i Elastic")</f>
        <v>7048652714596</v>
      </c>
      <c r="AH93" s="38">
        <f>SUM('2) Order Form'!V98)</f>
        <v>7048652714596</v>
      </c>
      <c r="AI93" s="38">
        <f>INDEX(ATS!$B:$V,MATCH(ATS!$AH93,ATS!$U:$U,0),1)</f>
        <v>840084</v>
      </c>
      <c r="AJ93" s="38" t="str">
        <f>INDEX(ATS!$B:$V,MATCH(ATS!$AH93,ATS!$U:$U,0),2)</f>
        <v>Ascender Mips Helmet</v>
      </c>
      <c r="AK93" s="38" t="str">
        <f>INDEX(ATS!$B:$V,MATCH(ATS!$AH93,ATS!$U:$U,0),4)</f>
        <v>MBBLU-LXL</v>
      </c>
    </row>
    <row r="94" spans="1:37">
      <c r="A94" s="175">
        <f t="shared" si="5"/>
        <v>7048652193926</v>
      </c>
      <c r="B94">
        <v>810079</v>
      </c>
      <c r="C94" t="s">
        <v>162</v>
      </c>
      <c r="D94" t="s">
        <v>2991</v>
      </c>
      <c r="E94" t="s">
        <v>233</v>
      </c>
      <c r="F94" t="s">
        <v>234</v>
      </c>
      <c r="G94" t="s">
        <v>63</v>
      </c>
      <c r="H94" t="s">
        <v>225</v>
      </c>
      <c r="I94">
        <v>19</v>
      </c>
      <c r="J94">
        <v>19</v>
      </c>
      <c r="K94">
        <v>19</v>
      </c>
      <c r="L94">
        <v>19</v>
      </c>
      <c r="M94">
        <v>19</v>
      </c>
      <c r="N94">
        <v>19</v>
      </c>
      <c r="O94">
        <v>19</v>
      </c>
      <c r="P94">
        <v>19</v>
      </c>
      <c r="Q94">
        <v>19</v>
      </c>
      <c r="R94">
        <v>19</v>
      </c>
      <c r="S94" s="2"/>
      <c r="T94" s="52" t="str">
        <f t="shared" si="4"/>
        <v>810079-PABLU-OS</v>
      </c>
      <c r="U94" s="53">
        <f>IF(C94="NET","",IF(C94="","",IFERROR(VLOOKUP(T94,EAN!$A:$B,2,FALSE),"MANGLER - MÅ OPPDATERE EAN-FANEN")))</f>
        <v>7048652193926</v>
      </c>
      <c r="V94" s="52">
        <f t="shared" si="6"/>
        <v>19</v>
      </c>
      <c r="W94" s="52">
        <f t="shared" si="7"/>
        <v>19</v>
      </c>
      <c r="X94" s="2"/>
      <c r="Y94" s="21" t="str">
        <f>IF(C94="NET","",IFERROR(VLOOKUP(U94,'2) Order Form'!$V$9:$V$894,1,FALSE),"Ikke med I order form"))</f>
        <v>Ikke med I order form</v>
      </c>
      <c r="Z94" s="2"/>
      <c r="AA94" s="2">
        <v>7048652822642</v>
      </c>
      <c r="AB94" s="23">
        <f>IFERROR(VLOOKUP(AA94,'2) Order Form'!$V$9:$V$895,1,FALSE),"Ikke med I order form")</f>
        <v>7048652822642</v>
      </c>
      <c r="AC94" s="38">
        <f>VLOOKUP(AA94,ATS!$A$4:$H$2762,2,FALSE)</f>
        <v>840053</v>
      </c>
      <c r="AD94" s="35" t="str">
        <f>VLOOKUP(AA94,ATS!$A$4:$G$2762,3,FALSE)</f>
        <v>Switcher Mips Helmet</v>
      </c>
      <c r="AE94" s="36" t="str">
        <f>VLOOKUP(AA94,ATS!$A$4:$G$2762,5,FALSE)</f>
        <v>MASEM-LXL</v>
      </c>
      <c r="AF94" s="2"/>
      <c r="AG94" s="38">
        <f>IFERROR(VLOOKUP('2) Order Form'!$V99,$AA$4:$AA$2500,1,FALSE),"Ikke med i Elastic")</f>
        <v>7048652823052</v>
      </c>
      <c r="AH94" s="38">
        <f>SUM('2) Order Form'!V99)</f>
        <v>7048652823052</v>
      </c>
      <c r="AI94" s="38">
        <f>INDEX(ATS!$B:$V,MATCH(ATS!$AH94,ATS!$U:$U,0),1)</f>
        <v>840084</v>
      </c>
      <c r="AJ94" s="38" t="str">
        <f>INDEX(ATS!$B:$V,MATCH(ATS!$AH94,ATS!$U:$U,0),2)</f>
        <v>Ascender Mips Helmet</v>
      </c>
      <c r="AK94" s="38" t="str">
        <f>INDEX(ATS!$B:$V,MATCH(ATS!$AH94,ATS!$U:$U,0),4)</f>
        <v>MBUOE-SM</v>
      </c>
    </row>
    <row r="95" spans="1:37">
      <c r="A95" s="175">
        <f t="shared" si="5"/>
        <v>7048652193940</v>
      </c>
      <c r="B95">
        <v>810079</v>
      </c>
      <c r="C95" t="s">
        <v>162</v>
      </c>
      <c r="D95" t="s">
        <v>2991</v>
      </c>
      <c r="E95" t="s">
        <v>235</v>
      </c>
      <c r="F95" t="s">
        <v>236</v>
      </c>
      <c r="G95" t="s">
        <v>63</v>
      </c>
      <c r="H95" t="s">
        <v>225</v>
      </c>
      <c r="I95">
        <v>244</v>
      </c>
      <c r="J95">
        <v>244</v>
      </c>
      <c r="K95">
        <v>244</v>
      </c>
      <c r="L95">
        <v>244</v>
      </c>
      <c r="M95">
        <v>244</v>
      </c>
      <c r="N95">
        <v>244</v>
      </c>
      <c r="O95">
        <v>244</v>
      </c>
      <c r="P95">
        <v>244</v>
      </c>
      <c r="Q95">
        <v>244</v>
      </c>
      <c r="R95">
        <v>244</v>
      </c>
      <c r="S95" s="2"/>
      <c r="T95" s="22" t="str">
        <f t="shared" si="4"/>
        <v>810079-RSRED-OS</v>
      </c>
      <c r="U95" s="24">
        <f>IF(C95="NET","",IF(C95="","",IFERROR(VLOOKUP(T95,EAN!$A:$B,2,FALSE),"MANGLER - MÅ OPPDATERE EAN-FANEN")))</f>
        <v>7048652193940</v>
      </c>
      <c r="V95" s="22">
        <f t="shared" si="6"/>
        <v>244</v>
      </c>
      <c r="W95" s="22">
        <f t="shared" si="7"/>
        <v>244</v>
      </c>
      <c r="X95" s="2"/>
      <c r="Y95" s="21" t="str">
        <f>IF(C95="NET","",IFERROR(VLOOKUP(U95,'2) Order Form'!$V$9:$V$894,1,FALSE),"Ikke med I order form"))</f>
        <v>Ikke med I order form</v>
      </c>
      <c r="Z95" s="2"/>
      <c r="AA95" s="2">
        <v>7048652822673</v>
      </c>
      <c r="AB95" s="23">
        <f>IFERROR(VLOOKUP(AA95,'2) Order Form'!$V$9:$V$895,1,FALSE),"Ikke med I order form")</f>
        <v>7048652822673</v>
      </c>
      <c r="AC95" s="38">
        <f>VLOOKUP(AA95,ATS!$A$4:$H$2762,2,FALSE)</f>
        <v>840053</v>
      </c>
      <c r="AD95" s="35" t="str">
        <f>VLOOKUP(AA95,ATS!$A$4:$G$2762,3,FALSE)</f>
        <v>Switcher Mips Helmet</v>
      </c>
      <c r="AE95" s="36" t="str">
        <f>VLOOKUP(AA95,ATS!$A$4:$G$2762,5,FALSE)</f>
        <v>MASEM-XXL</v>
      </c>
      <c r="AF95" s="2"/>
      <c r="AG95" s="38">
        <f>IFERROR(VLOOKUP('2) Order Form'!$V100,$AA$4:$AA$2500,1,FALSE),"Ikke med i Elastic")</f>
        <v>7048652823045</v>
      </c>
      <c r="AH95" s="38">
        <f>SUM('2) Order Form'!V100)</f>
        <v>7048652823045</v>
      </c>
      <c r="AI95" s="38">
        <f>INDEX(ATS!$B:$V,MATCH(ATS!$AH95,ATS!$U:$U,0),1)</f>
        <v>840084</v>
      </c>
      <c r="AJ95" s="38" t="str">
        <f>INDEX(ATS!$B:$V,MATCH(ATS!$AH95,ATS!$U:$U,0),2)</f>
        <v>Ascender Mips Helmet</v>
      </c>
      <c r="AK95" s="38" t="str">
        <f>INDEX(ATS!$B:$V,MATCH(ATS!$AH95,ATS!$U:$U,0),4)</f>
        <v>MBUOE-ML</v>
      </c>
    </row>
    <row r="96" spans="1:37">
      <c r="A96" s="175">
        <f t="shared" si="5"/>
        <v>0</v>
      </c>
      <c r="B96" s="37">
        <v>810080</v>
      </c>
      <c r="C96" t="s">
        <v>131</v>
      </c>
      <c r="I96" s="37">
        <v>202409</v>
      </c>
      <c r="J96" s="37">
        <v>202410</v>
      </c>
      <c r="K96" s="37">
        <v>202411</v>
      </c>
      <c r="L96" s="37">
        <v>202412</v>
      </c>
      <c r="M96" s="37">
        <v>202413</v>
      </c>
      <c r="N96" s="37">
        <v>202414</v>
      </c>
      <c r="O96" s="37">
        <v>202415</v>
      </c>
      <c r="P96" s="37">
        <v>202415</v>
      </c>
      <c r="Q96" s="37">
        <v>202415</v>
      </c>
      <c r="R96" s="37">
        <v>202415</v>
      </c>
      <c r="S96" s="2"/>
      <c r="T96" s="52" t="str">
        <f t="shared" si="4"/>
        <v>810080-</v>
      </c>
      <c r="U96" s="53" t="str">
        <f>IF(C96="NET","",IF(C96="","",IFERROR(VLOOKUP(T96,EAN!$A:$B,2,FALSE),"MANGLER - MÅ OPPDATERE EAN-FANEN")))</f>
        <v/>
      </c>
      <c r="V96" s="52">
        <f t="shared" si="6"/>
        <v>202409</v>
      </c>
      <c r="W96" s="52">
        <f t="shared" si="7"/>
        <v>202415</v>
      </c>
      <c r="X96" s="2"/>
      <c r="Y96" s="21" t="str">
        <f>IF(C96="NET","",IFERROR(VLOOKUP(U96,'2) Order Form'!$V$9:$V$894,1,FALSE),"Ikke med I order form"))</f>
        <v/>
      </c>
      <c r="Z96" s="2"/>
      <c r="AA96" s="2">
        <v>7048652822673</v>
      </c>
      <c r="AB96" s="23">
        <f>IFERROR(VLOOKUP(AA96,'2) Order Form'!$V$9:$V$895,1,FALSE),"Ikke med I order form")</f>
        <v>7048652822673</v>
      </c>
      <c r="AC96" s="38">
        <f>VLOOKUP(AA96,ATS!$A$4:$H$2762,2,FALSE)</f>
        <v>840053</v>
      </c>
      <c r="AD96" s="35" t="str">
        <f>VLOOKUP(AA96,ATS!$A$4:$G$2762,3,FALSE)</f>
        <v>Switcher Mips Helmet</v>
      </c>
      <c r="AE96" s="36" t="str">
        <f>VLOOKUP(AA96,ATS!$A$4:$G$2762,5,FALSE)</f>
        <v>MASEM-XXL</v>
      </c>
      <c r="AF96" s="2"/>
      <c r="AG96" s="38">
        <f>IFERROR(VLOOKUP('2) Order Form'!$V101,$AA$4:$AA$2500,1,FALSE),"Ikke med i Elastic")</f>
        <v>7048652823038</v>
      </c>
      <c r="AH96" s="38">
        <f>SUM('2) Order Form'!V101)</f>
        <v>7048652823038</v>
      </c>
      <c r="AI96" s="38">
        <f>INDEX(ATS!$B:$V,MATCH(ATS!$AH96,ATS!$U:$U,0),1)</f>
        <v>840084</v>
      </c>
      <c r="AJ96" s="38" t="str">
        <f>INDEX(ATS!$B:$V,MATCH(ATS!$AH96,ATS!$U:$U,0),2)</f>
        <v>Ascender Mips Helmet</v>
      </c>
      <c r="AK96" s="38" t="str">
        <f>INDEX(ATS!$B:$V,MATCH(ATS!$AH96,ATS!$U:$U,0),4)</f>
        <v>MBUOE-LXL</v>
      </c>
    </row>
    <row r="97" spans="1:37">
      <c r="A97" s="175">
        <f t="shared" si="5"/>
        <v>7048652194114</v>
      </c>
      <c r="B97">
        <v>810080</v>
      </c>
      <c r="C97" t="s">
        <v>163</v>
      </c>
      <c r="D97" t="s">
        <v>2991</v>
      </c>
      <c r="E97" t="s">
        <v>98</v>
      </c>
      <c r="F97" t="s">
        <v>70</v>
      </c>
      <c r="G97" t="s">
        <v>63</v>
      </c>
      <c r="H97" t="s">
        <v>87</v>
      </c>
      <c r="I97">
        <v>-2</v>
      </c>
      <c r="J97">
        <v>-2</v>
      </c>
      <c r="K97">
        <v>-2</v>
      </c>
      <c r="L97">
        <v>-2</v>
      </c>
      <c r="M97">
        <v>-2</v>
      </c>
      <c r="N97">
        <v>-2</v>
      </c>
      <c r="O97">
        <v>-2</v>
      </c>
      <c r="P97">
        <v>-2</v>
      </c>
      <c r="Q97">
        <v>-2</v>
      </c>
      <c r="R97">
        <v>-2</v>
      </c>
      <c r="S97" s="2"/>
      <c r="T97" s="22" t="str">
        <f t="shared" si="4"/>
        <v>810080-BLACK-OS</v>
      </c>
      <c r="U97" s="24">
        <f>IF(C97="NET","",IF(C97="","",IFERROR(VLOOKUP(T97,EAN!$A:$B,2,FALSE),"MANGLER - MÅ OPPDATERE EAN-FANEN")))</f>
        <v>7048652194114</v>
      </c>
      <c r="V97" s="22">
        <f t="shared" si="6"/>
        <v>-2</v>
      </c>
      <c r="W97" s="22">
        <f t="shared" si="7"/>
        <v>-2</v>
      </c>
      <c r="X97" s="2"/>
      <c r="Y97" s="21">
        <f>IF(C97="NET","",IFERROR(VLOOKUP(U97,'2) Order Form'!$V$9:$V$894,1,FALSE),"Ikke med I order form"))</f>
        <v>7048652194114</v>
      </c>
      <c r="Z97" s="2"/>
      <c r="AA97" s="2">
        <v>7048652822741</v>
      </c>
      <c r="AB97" s="23">
        <f>IFERROR(VLOOKUP(AA97,'2) Order Form'!$V$9:$V$895,1,FALSE),"Ikke med I order form")</f>
        <v>7048652822741</v>
      </c>
      <c r="AC97" s="38">
        <f>VLOOKUP(AA97,ATS!$A$4:$H$2762,2,FALSE)</f>
        <v>840053</v>
      </c>
      <c r="AD97" s="35" t="str">
        <f>VLOOKUP(AA97,ATS!$A$4:$G$2762,3,FALSE)</f>
        <v>Switcher Mips Helmet</v>
      </c>
      <c r="AE97" s="36" t="str">
        <f>VLOOKUP(AA97,ATS!$A$4:$G$2762,5,FALSE)</f>
        <v>MBUOE-SM</v>
      </c>
      <c r="AF97" s="2"/>
      <c r="AG97" s="38">
        <f>IFERROR(VLOOKUP('2) Order Form'!$V102,$AA$4:$AA$2500,1,FALSE),"Ikke med i Elastic")</f>
        <v>7048652463579</v>
      </c>
      <c r="AH97" s="38">
        <f>SUM('2) Order Form'!V102)</f>
        <v>7048652463579</v>
      </c>
      <c r="AI97" s="38">
        <f>INDEX(ATS!$B:$V,MATCH(ATS!$AH97,ATS!$U:$U,0),1)</f>
        <v>840080</v>
      </c>
      <c r="AJ97" s="38" t="str">
        <f>INDEX(ATS!$B:$V,MATCH(ATS!$AH97,ATS!$U:$U,0),2)</f>
        <v>Ascender</v>
      </c>
      <c r="AK97" s="38" t="str">
        <f>INDEX(ATS!$B:$V,MATCH(ATS!$AH97,ATS!$U:$U,0),4)</f>
        <v>DTBLK-SM</v>
      </c>
    </row>
    <row r="98" spans="1:37">
      <c r="A98" s="175">
        <f t="shared" si="5"/>
        <v>7048652821171</v>
      </c>
      <c r="B98">
        <v>810080</v>
      </c>
      <c r="C98" t="s">
        <v>163</v>
      </c>
      <c r="D98" t="s">
        <v>2991</v>
      </c>
      <c r="E98" t="s">
        <v>1056</v>
      </c>
      <c r="F98" t="s">
        <v>1978</v>
      </c>
      <c r="G98" t="s">
        <v>63</v>
      </c>
      <c r="H98" t="s">
        <v>225</v>
      </c>
      <c r="I98">
        <v>7</v>
      </c>
      <c r="J98">
        <v>7</v>
      </c>
      <c r="K98">
        <v>7</v>
      </c>
      <c r="L98">
        <v>7</v>
      </c>
      <c r="M98">
        <v>7</v>
      </c>
      <c r="N98">
        <v>7</v>
      </c>
      <c r="O98">
        <v>7</v>
      </c>
      <c r="P98">
        <v>7</v>
      </c>
      <c r="Q98">
        <v>7</v>
      </c>
      <c r="R98">
        <v>7</v>
      </c>
      <c r="S98" s="2"/>
      <c r="T98" s="22" t="str">
        <f t="shared" si="4"/>
        <v>810080-DEPUR-OS</v>
      </c>
      <c r="U98" s="24">
        <f>IF(C98="NET","",IF(C98="","",IFERROR(VLOOKUP(T98,EAN!$A:$B,2,FALSE),"MANGLER - MÅ OPPDATERE EAN-FANEN")))</f>
        <v>7048652821171</v>
      </c>
      <c r="V98" s="22">
        <f t="shared" si="6"/>
        <v>7</v>
      </c>
      <c r="W98" s="22">
        <f t="shared" si="7"/>
        <v>7</v>
      </c>
      <c r="X98" s="2"/>
      <c r="Y98" s="21" t="str">
        <f>IF(C98="NET","",IFERROR(VLOOKUP(U98,'2) Order Form'!$V$9:$V$894,1,FALSE),"Ikke med I order form"))</f>
        <v>Ikke med I order form</v>
      </c>
      <c r="Z98" s="2"/>
      <c r="AA98" s="2">
        <v>7048652822741</v>
      </c>
      <c r="AB98" s="23">
        <f>IFERROR(VLOOKUP(AA98,'2) Order Form'!$V$9:$V$895,1,FALSE),"Ikke med I order form")</f>
        <v>7048652822741</v>
      </c>
      <c r="AC98" s="38">
        <f>VLOOKUP(AA98,ATS!$A$4:$H$2762,2,FALSE)</f>
        <v>840053</v>
      </c>
      <c r="AD98" s="35" t="str">
        <f>VLOOKUP(AA98,ATS!$A$4:$G$2762,3,FALSE)</f>
        <v>Switcher Mips Helmet</v>
      </c>
      <c r="AE98" s="36" t="str">
        <f>VLOOKUP(AA98,ATS!$A$4:$G$2762,5,FALSE)</f>
        <v>MBUOE-SM</v>
      </c>
      <c r="AF98" s="2"/>
      <c r="AG98" s="38">
        <f>IFERROR(VLOOKUP('2) Order Form'!$V103,$AA$4:$AA$2500,1,FALSE),"Ikke med i Elastic")</f>
        <v>7048652463562</v>
      </c>
      <c r="AH98" s="38">
        <f>SUM('2) Order Form'!V103)</f>
        <v>7048652463562</v>
      </c>
      <c r="AI98" s="38">
        <f>INDEX(ATS!$B:$V,MATCH(ATS!$AH98,ATS!$U:$U,0),1)</f>
        <v>840080</v>
      </c>
      <c r="AJ98" s="38" t="str">
        <f>INDEX(ATS!$B:$V,MATCH(ATS!$AH98,ATS!$U:$U,0),2)</f>
        <v>Ascender</v>
      </c>
      <c r="AK98" s="38" t="str">
        <f>INDEX(ATS!$B:$V,MATCH(ATS!$AH98,ATS!$U:$U,0),4)</f>
        <v>DTBLK-ML</v>
      </c>
    </row>
    <row r="99" spans="1:37">
      <c r="A99" s="175">
        <f t="shared" si="5"/>
        <v>7048652712493</v>
      </c>
      <c r="B99">
        <v>810080</v>
      </c>
      <c r="C99" t="s">
        <v>163</v>
      </c>
      <c r="D99" t="s">
        <v>2991</v>
      </c>
      <c r="E99" t="s">
        <v>676</v>
      </c>
      <c r="F99" t="s">
        <v>1980</v>
      </c>
      <c r="G99" t="s">
        <v>63</v>
      </c>
      <c r="H99" t="s">
        <v>225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 s="2"/>
      <c r="T99" s="22" t="str">
        <f t="shared" si="4"/>
        <v>810080-FLUO-OS</v>
      </c>
      <c r="U99" s="24">
        <f>IF(C99="NET","",IF(C99="","",IFERROR(VLOOKUP(T99,EAN!$A:$B,2,FALSE),"MANGLER - MÅ OPPDATERE EAN-FANEN")))</f>
        <v>7048652712493</v>
      </c>
      <c r="V99" s="22">
        <f t="shared" si="6"/>
        <v>1</v>
      </c>
      <c r="W99" s="22">
        <f t="shared" si="7"/>
        <v>1</v>
      </c>
      <c r="X99" s="2"/>
      <c r="Y99" s="21" t="str">
        <f>IF(C99="NET","",IFERROR(VLOOKUP(U99,'2) Order Form'!$V$9:$V$894,1,FALSE),"Ikke med I order form"))</f>
        <v>Ikke med I order form</v>
      </c>
      <c r="Z99" s="2"/>
      <c r="AA99" s="2">
        <v>7048652822734</v>
      </c>
      <c r="AB99" s="23">
        <f>IFERROR(VLOOKUP(AA99,'2) Order Form'!$V$9:$V$895,1,FALSE),"Ikke med I order form")</f>
        <v>7048652822734</v>
      </c>
      <c r="AC99" s="38">
        <f>VLOOKUP(AA99,ATS!$A$4:$H$2762,2,FALSE)</f>
        <v>840053</v>
      </c>
      <c r="AD99" s="35" t="str">
        <f>VLOOKUP(AA99,ATS!$A$4:$G$2762,3,FALSE)</f>
        <v>Switcher Mips Helmet</v>
      </c>
      <c r="AE99" s="36" t="str">
        <f>VLOOKUP(AA99,ATS!$A$4:$G$2762,5,FALSE)</f>
        <v>MBUOE-ML</v>
      </c>
      <c r="AF99" s="2"/>
      <c r="AG99" s="38">
        <f>IFERROR(VLOOKUP('2) Order Form'!$V104,$AA$4:$AA$2500,1,FALSE),"Ikke med i Elastic")</f>
        <v>7048652463555</v>
      </c>
      <c r="AH99" s="38">
        <f>SUM('2) Order Form'!V104)</f>
        <v>7048652463555</v>
      </c>
      <c r="AI99" s="38">
        <f>INDEX(ATS!$B:$V,MATCH(ATS!$AH99,ATS!$U:$U,0),1)</f>
        <v>840080</v>
      </c>
      <c r="AJ99" s="38" t="str">
        <f>INDEX(ATS!$B:$V,MATCH(ATS!$AH99,ATS!$U:$U,0),2)</f>
        <v>Ascender</v>
      </c>
      <c r="AK99" s="38" t="str">
        <f>INDEX(ATS!$B:$V,MATCH(ATS!$AH99,ATS!$U:$U,0),4)</f>
        <v>DTBLK-LXL</v>
      </c>
    </row>
    <row r="100" spans="1:37">
      <c r="A100" s="175">
        <f t="shared" si="5"/>
        <v>7048652821188</v>
      </c>
      <c r="B100">
        <v>810080</v>
      </c>
      <c r="C100" t="s">
        <v>163</v>
      </c>
      <c r="D100" t="s">
        <v>2991</v>
      </c>
      <c r="E100" t="s">
        <v>1180</v>
      </c>
      <c r="F100" t="s">
        <v>91</v>
      </c>
      <c r="G100" t="s">
        <v>63</v>
      </c>
      <c r="H100" t="s">
        <v>225</v>
      </c>
      <c r="I100">
        <v>1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1</v>
      </c>
      <c r="Q100">
        <v>1</v>
      </c>
      <c r="R100">
        <v>1</v>
      </c>
      <c r="S100" s="2"/>
      <c r="T100" s="22" t="str">
        <f t="shared" si="4"/>
        <v>810080-GRBLU-OS</v>
      </c>
      <c r="U100" s="24">
        <f>IF(C100="NET","",IF(C100="","",IFERROR(VLOOKUP(T100,EAN!$A:$B,2,FALSE),"MANGLER - MÅ OPPDATERE EAN-FANEN")))</f>
        <v>7048652821188</v>
      </c>
      <c r="V100" s="22">
        <f t="shared" si="6"/>
        <v>1</v>
      </c>
      <c r="W100" s="22">
        <f t="shared" si="7"/>
        <v>1</v>
      </c>
      <c r="X100" s="2"/>
      <c r="Y100" s="21" t="str">
        <f>IF(C100="NET","",IFERROR(VLOOKUP(U100,'2) Order Form'!$V$9:$V$894,1,FALSE),"Ikke med I order form"))</f>
        <v>Ikke med I order form</v>
      </c>
      <c r="Z100" s="2"/>
      <c r="AA100" s="2">
        <v>7048652822734</v>
      </c>
      <c r="AB100" s="23">
        <f>IFERROR(VLOOKUP(AA100,'2) Order Form'!$V$9:$V$895,1,FALSE),"Ikke med I order form")</f>
        <v>7048652822734</v>
      </c>
      <c r="AC100" s="38">
        <f>VLOOKUP(AA100,ATS!$A$4:$H$2762,2,FALSE)</f>
        <v>840053</v>
      </c>
      <c r="AD100" s="35" t="str">
        <f>VLOOKUP(AA100,ATS!$A$4:$G$2762,3,FALSE)</f>
        <v>Switcher Mips Helmet</v>
      </c>
      <c r="AE100" s="36" t="str">
        <f>VLOOKUP(AA100,ATS!$A$4:$G$2762,5,FALSE)</f>
        <v>MBUOE-ML</v>
      </c>
      <c r="AF100" s="2"/>
      <c r="AG100" s="38">
        <f>IFERROR(VLOOKUP('2) Order Form'!$V105,$AA$4:$AA$2500,1,FALSE),"Ikke med i Elastic")</f>
        <v>7048652822963</v>
      </c>
      <c r="AH100" s="38">
        <f>SUM('2) Order Form'!V105)</f>
        <v>7048652822963</v>
      </c>
      <c r="AI100" s="38">
        <f>INDEX(ATS!$B:$V,MATCH(ATS!$AH100,ATS!$U:$U,0),1)</f>
        <v>840080</v>
      </c>
      <c r="AJ100" s="38" t="str">
        <f>INDEX(ATS!$B:$V,MATCH(ATS!$AH100,ATS!$U:$U,0),2)</f>
        <v>Ascender</v>
      </c>
      <c r="AK100" s="38" t="str">
        <f>INDEX(ATS!$B:$V,MATCH(ATS!$AH100,ATS!$U:$U,0),4)</f>
        <v>MASEM-SM</v>
      </c>
    </row>
    <row r="101" spans="1:37">
      <c r="A101" s="175">
        <f t="shared" si="5"/>
        <v>7048652965813</v>
      </c>
      <c r="B101">
        <v>810080</v>
      </c>
      <c r="C101" t="s">
        <v>163</v>
      </c>
      <c r="D101" t="s">
        <v>2991</v>
      </c>
      <c r="E101" t="s">
        <v>2190</v>
      </c>
      <c r="F101" t="s">
        <v>2191</v>
      </c>
      <c r="G101" t="s">
        <v>63</v>
      </c>
      <c r="H101" t="s">
        <v>225</v>
      </c>
      <c r="I101">
        <v>7</v>
      </c>
      <c r="J101">
        <v>7</v>
      </c>
      <c r="K101">
        <v>7</v>
      </c>
      <c r="L101">
        <v>7</v>
      </c>
      <c r="M101">
        <v>7</v>
      </c>
      <c r="N101">
        <v>7</v>
      </c>
      <c r="O101">
        <v>7</v>
      </c>
      <c r="P101">
        <v>7</v>
      </c>
      <c r="Q101">
        <v>7</v>
      </c>
      <c r="R101">
        <v>7</v>
      </c>
      <c r="S101" s="2"/>
      <c r="T101" s="22" t="str">
        <f t="shared" si="4"/>
        <v>810080-MTURQ-OS</v>
      </c>
      <c r="U101" s="24">
        <f>IF(C101="NET","",IF(C101="","",IFERROR(VLOOKUP(T101,EAN!$A:$B,2,FALSE),"MANGLER - MÅ OPPDATERE EAN-FANEN")))</f>
        <v>7048652965813</v>
      </c>
      <c r="V101" s="22">
        <f t="shared" si="6"/>
        <v>7</v>
      </c>
      <c r="W101" s="22">
        <f t="shared" si="7"/>
        <v>7</v>
      </c>
      <c r="X101" s="2"/>
      <c r="Y101" s="21">
        <f>IF(C101="NET","",IFERROR(VLOOKUP(U101,'2) Order Form'!$V$9:$V$894,1,FALSE),"Ikke med I order form"))</f>
        <v>7048652965813</v>
      </c>
      <c r="Z101" s="2"/>
      <c r="AA101" s="2">
        <v>7048652822727</v>
      </c>
      <c r="AB101" s="23">
        <f>IFERROR(VLOOKUP(AA101,'2) Order Form'!$V$9:$V$895,1,FALSE),"Ikke med I order form")</f>
        <v>7048652822727</v>
      </c>
      <c r="AC101" s="38">
        <f>VLOOKUP(AA101,ATS!$A$4:$H$2762,2,FALSE)</f>
        <v>840053</v>
      </c>
      <c r="AD101" s="35" t="str">
        <f>VLOOKUP(AA101,ATS!$A$4:$G$2762,3,FALSE)</f>
        <v>Switcher Mips Helmet</v>
      </c>
      <c r="AE101" s="36" t="str">
        <f>VLOOKUP(AA101,ATS!$A$4:$G$2762,5,FALSE)</f>
        <v>MBUOE-LXL</v>
      </c>
      <c r="AF101" s="2"/>
      <c r="AG101" s="38">
        <f>IFERROR(VLOOKUP('2) Order Form'!$V106,$AA$4:$AA$2500,1,FALSE),"Ikke med i Elastic")</f>
        <v>7048652822956</v>
      </c>
      <c r="AH101" s="38">
        <f>SUM('2) Order Form'!V106)</f>
        <v>7048652822956</v>
      </c>
      <c r="AI101" s="38">
        <f>INDEX(ATS!$B:$V,MATCH(ATS!$AH101,ATS!$U:$U,0),1)</f>
        <v>840080</v>
      </c>
      <c r="AJ101" s="38" t="str">
        <f>INDEX(ATS!$B:$V,MATCH(ATS!$AH101,ATS!$U:$U,0),2)</f>
        <v>Ascender</v>
      </c>
      <c r="AK101" s="38" t="str">
        <f>INDEX(ATS!$B:$V,MATCH(ATS!$AH101,ATS!$U:$U,0),4)</f>
        <v>MASEM-ML</v>
      </c>
    </row>
    <row r="102" spans="1:37">
      <c r="A102" s="175">
        <f t="shared" si="5"/>
        <v>7048652712509</v>
      </c>
      <c r="B102">
        <v>810080</v>
      </c>
      <c r="C102" t="s">
        <v>163</v>
      </c>
      <c r="D102" t="s">
        <v>2991</v>
      </c>
      <c r="E102" t="s">
        <v>664</v>
      </c>
      <c r="F102" t="s">
        <v>1979</v>
      </c>
      <c r="G102" t="s">
        <v>63</v>
      </c>
      <c r="H102" t="s">
        <v>225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 s="2"/>
      <c r="T102" s="22" t="str">
        <f t="shared" si="4"/>
        <v>810080-NAGR-OS</v>
      </c>
      <c r="U102" s="24">
        <f>IF(C102="NET","",IF(C102="","",IFERROR(VLOOKUP(T102,EAN!$A:$B,2,FALSE),"MANGLER - MÅ OPPDATERE EAN-FANEN")))</f>
        <v>7048652712509</v>
      </c>
      <c r="V102" s="22">
        <f t="shared" si="6"/>
        <v>0</v>
      </c>
      <c r="W102" s="22">
        <f t="shared" si="7"/>
        <v>0</v>
      </c>
      <c r="X102" s="2"/>
      <c r="Y102" s="21" t="str">
        <f>IF(C102="NET","",IFERROR(VLOOKUP(U102,'2) Order Form'!$V$9:$V$894,1,FALSE),"Ikke med I order form"))</f>
        <v>Ikke med I order form</v>
      </c>
      <c r="Z102" s="2"/>
      <c r="AA102" s="2">
        <v>7048652822727</v>
      </c>
      <c r="AB102" s="23">
        <f>IFERROR(VLOOKUP(AA102,'2) Order Form'!$V$9:$V$895,1,FALSE),"Ikke med I order form")</f>
        <v>7048652822727</v>
      </c>
      <c r="AC102" s="38">
        <f>VLOOKUP(AA102,ATS!$A$4:$H$2762,2,FALSE)</f>
        <v>840053</v>
      </c>
      <c r="AD102" s="35" t="str">
        <f>VLOOKUP(AA102,ATS!$A$4:$G$2762,3,FALSE)</f>
        <v>Switcher Mips Helmet</v>
      </c>
      <c r="AE102" s="36" t="str">
        <f>VLOOKUP(AA102,ATS!$A$4:$G$2762,5,FALSE)</f>
        <v>MBUOE-LXL</v>
      </c>
      <c r="AF102" s="2"/>
      <c r="AG102" s="38">
        <f>IFERROR(VLOOKUP('2) Order Form'!$V107,$AA$4:$AA$2500,1,FALSE),"Ikke med i Elastic")</f>
        <v>7048652822949</v>
      </c>
      <c r="AH102" s="38">
        <f>SUM('2) Order Form'!V107)</f>
        <v>7048652822949</v>
      </c>
      <c r="AI102" s="38">
        <f>INDEX(ATS!$B:$V,MATCH(ATS!$AH102,ATS!$U:$U,0),1)</f>
        <v>840080</v>
      </c>
      <c r="AJ102" s="38" t="str">
        <f>INDEX(ATS!$B:$V,MATCH(ATS!$AH102,ATS!$U:$U,0),2)</f>
        <v>Ascender</v>
      </c>
      <c r="AK102" s="38" t="str">
        <f>INDEX(ATS!$B:$V,MATCH(ATS!$AH102,ATS!$U:$U,0),4)</f>
        <v>MASEM-LXL</v>
      </c>
    </row>
    <row r="103" spans="1:37">
      <c r="A103" s="175">
        <f t="shared" si="5"/>
        <v>7048652965820</v>
      </c>
      <c r="B103">
        <v>810080</v>
      </c>
      <c r="C103" t="s">
        <v>163</v>
      </c>
      <c r="D103" t="s">
        <v>2991</v>
      </c>
      <c r="E103" t="s">
        <v>2192</v>
      </c>
      <c r="F103" t="s">
        <v>2193</v>
      </c>
      <c r="G103" t="s">
        <v>63</v>
      </c>
      <c r="H103" t="s">
        <v>225</v>
      </c>
      <c r="I103">
        <v>8</v>
      </c>
      <c r="J103">
        <v>8</v>
      </c>
      <c r="K103">
        <v>8</v>
      </c>
      <c r="L103">
        <v>8</v>
      </c>
      <c r="M103">
        <v>8</v>
      </c>
      <c r="N103">
        <v>8</v>
      </c>
      <c r="O103">
        <v>8</v>
      </c>
      <c r="P103">
        <v>8</v>
      </c>
      <c r="Q103">
        <v>8</v>
      </c>
      <c r="R103">
        <v>8</v>
      </c>
      <c r="S103" s="2"/>
      <c r="T103" s="22" t="str">
        <f t="shared" si="4"/>
        <v>810080-PANTH-OS</v>
      </c>
      <c r="U103" s="24">
        <f>IF(C103="NET","",IF(C103="","",IFERROR(VLOOKUP(T103,EAN!$A:$B,2,FALSE),"MANGLER - MÅ OPPDATERE EAN-FANEN")))</f>
        <v>7048652965820</v>
      </c>
      <c r="V103" s="22">
        <f t="shared" si="6"/>
        <v>8</v>
      </c>
      <c r="W103" s="22">
        <f t="shared" si="7"/>
        <v>8</v>
      </c>
      <c r="X103" s="2"/>
      <c r="Y103" s="21">
        <f>IF(C103="NET","",IFERROR(VLOOKUP(U103,'2) Order Form'!$V$9:$V$894,1,FALSE),"Ikke med I order form"))</f>
        <v>7048652965820</v>
      </c>
      <c r="Z103" s="2"/>
      <c r="AA103" s="2">
        <v>7048652822758</v>
      </c>
      <c r="AB103" s="23">
        <f>IFERROR(VLOOKUP(AA103,'2) Order Form'!$V$9:$V$895,1,FALSE),"Ikke med I order form")</f>
        <v>7048652822758</v>
      </c>
      <c r="AC103" s="38">
        <f>VLOOKUP(AA103,ATS!$A$4:$H$2762,2,FALSE)</f>
        <v>840053</v>
      </c>
      <c r="AD103" s="35" t="str">
        <f>VLOOKUP(AA103,ATS!$A$4:$G$2762,3,FALSE)</f>
        <v>Switcher Mips Helmet</v>
      </c>
      <c r="AE103" s="36" t="str">
        <f>VLOOKUP(AA103,ATS!$A$4:$G$2762,5,FALSE)</f>
        <v>MBUOE-XXL</v>
      </c>
      <c r="AF103" s="2"/>
      <c r="AG103" s="38">
        <f>IFERROR(VLOOKUP('2) Order Form'!$V108,$AA$4:$AA$2500,1,FALSE),"Ikke med i Elastic")</f>
        <v>7048652713193</v>
      </c>
      <c r="AH103" s="38">
        <f>SUM('2) Order Form'!V108)</f>
        <v>7048652713193</v>
      </c>
      <c r="AI103" s="38">
        <f>INDEX(ATS!$B:$V,MATCH(ATS!$AH103,ATS!$U:$U,0),1)</f>
        <v>840080</v>
      </c>
      <c r="AJ103" s="38" t="str">
        <f>INDEX(ATS!$B:$V,MATCH(ATS!$AH103,ATS!$U:$U,0),2)</f>
        <v>Ascender</v>
      </c>
      <c r="AK103" s="38" t="str">
        <f>INDEX(ATS!$B:$V,MATCH(ATS!$AH103,ATS!$U:$U,0),4)</f>
        <v>MBBLU-SM</v>
      </c>
    </row>
    <row r="104" spans="1:37">
      <c r="A104" s="175">
        <f t="shared" si="5"/>
        <v>7048652712516</v>
      </c>
      <c r="B104">
        <v>810080</v>
      </c>
      <c r="C104" t="s">
        <v>163</v>
      </c>
      <c r="D104" t="s">
        <v>2991</v>
      </c>
      <c r="E104" t="s">
        <v>802</v>
      </c>
      <c r="F104" t="s">
        <v>1981</v>
      </c>
      <c r="G104" t="s">
        <v>63</v>
      </c>
      <c r="H104" t="s">
        <v>225</v>
      </c>
      <c r="I104">
        <v>13</v>
      </c>
      <c r="J104">
        <v>13</v>
      </c>
      <c r="K104">
        <v>13</v>
      </c>
      <c r="L104">
        <v>13</v>
      </c>
      <c r="M104">
        <v>13</v>
      </c>
      <c r="N104">
        <v>13</v>
      </c>
      <c r="O104">
        <v>13</v>
      </c>
      <c r="P104">
        <v>13</v>
      </c>
      <c r="Q104">
        <v>13</v>
      </c>
      <c r="R104">
        <v>13</v>
      </c>
      <c r="S104" s="2"/>
      <c r="T104" s="22" t="str">
        <f t="shared" si="4"/>
        <v>810080-RGGRN-OS</v>
      </c>
      <c r="U104" s="24">
        <f>IF(C104="NET","",IF(C104="","",IFERROR(VLOOKUP(T104,EAN!$A:$B,2,FALSE),"MANGLER - MÅ OPPDATERE EAN-FANEN")))</f>
        <v>7048652712516</v>
      </c>
      <c r="V104" s="22">
        <f t="shared" si="6"/>
        <v>13</v>
      </c>
      <c r="W104" s="22">
        <f t="shared" si="7"/>
        <v>13</v>
      </c>
      <c r="X104" s="2"/>
      <c r="Y104" s="21" t="str">
        <f>IF(C104="NET","",IFERROR(VLOOKUP(U104,'2) Order Form'!$V$9:$V$894,1,FALSE),"Ikke med I order form"))</f>
        <v>Ikke med I order form</v>
      </c>
      <c r="Z104" s="2"/>
      <c r="AA104" s="2">
        <v>7048652822758</v>
      </c>
      <c r="AB104" s="23">
        <f>IFERROR(VLOOKUP(AA104,'2) Order Form'!$V$9:$V$895,1,FALSE),"Ikke med I order form")</f>
        <v>7048652822758</v>
      </c>
      <c r="AC104" s="38">
        <f>VLOOKUP(AA104,ATS!$A$4:$H$2762,2,FALSE)</f>
        <v>840053</v>
      </c>
      <c r="AD104" s="35" t="str">
        <f>VLOOKUP(AA104,ATS!$A$4:$G$2762,3,FALSE)</f>
        <v>Switcher Mips Helmet</v>
      </c>
      <c r="AE104" s="36" t="str">
        <f>VLOOKUP(AA104,ATS!$A$4:$G$2762,5,FALSE)</f>
        <v>MBUOE-XXL</v>
      </c>
      <c r="AF104" s="2"/>
      <c r="AG104" s="38">
        <f>IFERROR(VLOOKUP('2) Order Form'!$V109,$AA$4:$AA$2500,1,FALSE),"Ikke med i Elastic")</f>
        <v>7048652713186</v>
      </c>
      <c r="AH104" s="38">
        <f>SUM('2) Order Form'!V109)</f>
        <v>7048652713186</v>
      </c>
      <c r="AI104" s="38">
        <f>INDEX(ATS!$B:$V,MATCH(ATS!$AH104,ATS!$U:$U,0),1)</f>
        <v>840080</v>
      </c>
      <c r="AJ104" s="38" t="str">
        <f>INDEX(ATS!$B:$V,MATCH(ATS!$AH104,ATS!$U:$U,0),2)</f>
        <v>Ascender</v>
      </c>
      <c r="AK104" s="38" t="str">
        <f>INDEX(ATS!$B:$V,MATCH(ATS!$AH104,ATS!$U:$U,0),4)</f>
        <v>MBBLU-ML</v>
      </c>
    </row>
    <row r="105" spans="1:37">
      <c r="A105" s="175">
        <f t="shared" si="5"/>
        <v>7048652714381</v>
      </c>
      <c r="B105">
        <v>810080</v>
      </c>
      <c r="C105" t="s">
        <v>163</v>
      </c>
      <c r="D105" t="s">
        <v>2991</v>
      </c>
      <c r="E105" t="s">
        <v>677</v>
      </c>
      <c r="F105" t="s">
        <v>678</v>
      </c>
      <c r="G105" t="s">
        <v>63</v>
      </c>
      <c r="H105" t="s">
        <v>87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s="2"/>
      <c r="T105" s="22" t="str">
        <f t="shared" si="4"/>
        <v>810080-WHITE-OS</v>
      </c>
      <c r="U105" s="24">
        <f>IF(C105="NET","",IF(C105="","",IFERROR(VLOOKUP(T105,EAN!$A:$B,2,FALSE),"MANGLER - MÅ OPPDATERE EAN-FANEN")))</f>
        <v>7048652714381</v>
      </c>
      <c r="V105" s="22">
        <f t="shared" si="6"/>
        <v>0</v>
      </c>
      <c r="W105" s="22">
        <f t="shared" si="7"/>
        <v>0</v>
      </c>
      <c r="X105" s="2"/>
      <c r="Y105" s="21">
        <f>IF(C105="NET","",IFERROR(VLOOKUP(U105,'2) Order Form'!$V$9:$V$894,1,FALSE),"Ikke med I order form"))</f>
        <v>7048652714381</v>
      </c>
      <c r="Z105" s="2"/>
      <c r="AA105" s="2">
        <v>7048652966056</v>
      </c>
      <c r="AB105" s="23">
        <f>IFERROR(VLOOKUP(AA105,'2) Order Form'!$V$9:$V$895,1,FALSE),"Ikke med I order form")</f>
        <v>7048652966056</v>
      </c>
      <c r="AC105" s="38">
        <f>VLOOKUP(AA105,ATS!$A$4:$H$2762,2,FALSE)</f>
        <v>840053</v>
      </c>
      <c r="AD105" s="35" t="str">
        <f>VLOOKUP(AA105,ATS!$A$4:$G$2762,3,FALSE)</f>
        <v>Switcher Mips Helmet</v>
      </c>
      <c r="AE105" s="36" t="str">
        <f>VLOOKUP(AA105,ATS!$A$4:$G$2762,5,FALSE)</f>
        <v>BARBM-SM</v>
      </c>
      <c r="AF105" s="2"/>
      <c r="AG105" s="38">
        <f>IFERROR(VLOOKUP('2) Order Form'!$V110,$AA$4:$AA$2500,1,FALSE),"Ikke med i Elastic")</f>
        <v>7048652713179</v>
      </c>
      <c r="AH105" s="38">
        <f>SUM('2) Order Form'!V110)</f>
        <v>7048652713179</v>
      </c>
      <c r="AI105" s="38">
        <f>INDEX(ATS!$B:$V,MATCH(ATS!$AH105,ATS!$U:$U,0),1)</f>
        <v>840080</v>
      </c>
      <c r="AJ105" s="38" t="str">
        <f>INDEX(ATS!$B:$V,MATCH(ATS!$AH105,ATS!$U:$U,0),2)</f>
        <v>Ascender</v>
      </c>
      <c r="AK105" s="38" t="str">
        <f>INDEX(ATS!$B:$V,MATCH(ATS!$AH105,ATS!$U:$U,0),4)</f>
        <v>MBBLU-LXL</v>
      </c>
    </row>
    <row r="106" spans="1:37">
      <c r="A106" s="175">
        <f t="shared" si="5"/>
        <v>0</v>
      </c>
      <c r="B106" s="37">
        <v>810084</v>
      </c>
      <c r="C106" t="s">
        <v>131</v>
      </c>
      <c r="I106" s="37">
        <v>202409</v>
      </c>
      <c r="J106" s="37">
        <v>202410</v>
      </c>
      <c r="K106" s="37">
        <v>202411</v>
      </c>
      <c r="L106" s="37">
        <v>202412</v>
      </c>
      <c r="M106" s="37">
        <v>202413</v>
      </c>
      <c r="N106" s="37">
        <v>202414</v>
      </c>
      <c r="O106" s="37">
        <v>202415</v>
      </c>
      <c r="P106" s="37">
        <v>202415</v>
      </c>
      <c r="Q106" s="37">
        <v>202415</v>
      </c>
      <c r="R106" s="37">
        <v>202415</v>
      </c>
      <c r="S106" s="2"/>
      <c r="T106" s="52" t="str">
        <f t="shared" si="4"/>
        <v>810084-</v>
      </c>
      <c r="U106" s="53" t="str">
        <f>IF(C106="NET","",IF(C106="","",IFERROR(VLOOKUP(T106,EAN!$A:$B,2,FALSE),"MANGLER - MÅ OPPDATERE EAN-FANEN")))</f>
        <v/>
      </c>
      <c r="V106" s="52">
        <f t="shared" si="6"/>
        <v>202409</v>
      </c>
      <c r="W106" s="52">
        <f t="shared" si="7"/>
        <v>202415</v>
      </c>
      <c r="X106" s="2"/>
      <c r="Y106" s="21" t="str">
        <f>IF(C106="NET","",IFERROR(VLOOKUP(U106,'2) Order Form'!$V$9:$V$894,1,FALSE),"Ikke med I order form"))</f>
        <v/>
      </c>
      <c r="Z106" s="2"/>
      <c r="AA106" s="2">
        <v>7048652966056</v>
      </c>
      <c r="AB106" s="23">
        <f>IFERROR(VLOOKUP(AA106,'2) Order Form'!$V$9:$V$895,1,FALSE),"Ikke med I order form")</f>
        <v>7048652966056</v>
      </c>
      <c r="AC106" s="38">
        <f>VLOOKUP(AA106,ATS!$A$4:$H$2762,2,FALSE)</f>
        <v>840053</v>
      </c>
      <c r="AD106" s="35" t="str">
        <f>VLOOKUP(AA106,ATS!$A$4:$G$2762,3,FALSE)</f>
        <v>Switcher Mips Helmet</v>
      </c>
      <c r="AE106" s="36" t="str">
        <f>VLOOKUP(AA106,ATS!$A$4:$G$2762,5,FALSE)</f>
        <v>BARBM-SM</v>
      </c>
      <c r="AF106" s="2"/>
      <c r="AG106" s="38">
        <f>IFERROR(VLOOKUP('2) Order Form'!$V111,$AA$4:$AA$2500,1,FALSE),"Ikke med i Elastic")</f>
        <v>7048652822994</v>
      </c>
      <c r="AH106" s="38">
        <f>SUM('2) Order Form'!V111)</f>
        <v>7048652822994</v>
      </c>
      <c r="AI106" s="38">
        <f>INDEX(ATS!$B:$V,MATCH(ATS!$AH106,ATS!$U:$U,0),1)</f>
        <v>840080</v>
      </c>
      <c r="AJ106" s="38" t="str">
        <f>INDEX(ATS!$B:$V,MATCH(ATS!$AH106,ATS!$U:$U,0),2)</f>
        <v>Ascender</v>
      </c>
      <c r="AK106" s="38" t="str">
        <f>INDEX(ATS!$B:$V,MATCH(ATS!$AH106,ATS!$U:$U,0),4)</f>
        <v>MBUOE-SM</v>
      </c>
    </row>
    <row r="107" spans="1:37">
      <c r="A107" s="175">
        <f t="shared" si="5"/>
        <v>7048652256423</v>
      </c>
      <c r="B107">
        <v>810084</v>
      </c>
      <c r="C107" t="s">
        <v>164</v>
      </c>
      <c r="D107" t="s">
        <v>2991</v>
      </c>
      <c r="E107" t="s">
        <v>98</v>
      </c>
      <c r="F107" t="s">
        <v>70</v>
      </c>
      <c r="G107" t="s">
        <v>63</v>
      </c>
      <c r="H107" t="s">
        <v>87</v>
      </c>
      <c r="I107">
        <v>171</v>
      </c>
      <c r="J107">
        <v>171</v>
      </c>
      <c r="K107">
        <v>171</v>
      </c>
      <c r="L107">
        <v>171</v>
      </c>
      <c r="M107">
        <v>171</v>
      </c>
      <c r="N107">
        <v>171</v>
      </c>
      <c r="O107">
        <v>171</v>
      </c>
      <c r="P107">
        <v>171</v>
      </c>
      <c r="Q107">
        <v>171</v>
      </c>
      <c r="R107">
        <v>171</v>
      </c>
      <c r="S107" s="2"/>
      <c r="T107" s="52" t="str">
        <f t="shared" si="4"/>
        <v>810084-BLACK-OS</v>
      </c>
      <c r="U107" s="53">
        <f>IF(C107="NET","",IF(C107="","",IFERROR(VLOOKUP(T107,EAN!$A:$B,2,FALSE),"MANGLER - MÅ OPPDATERE EAN-FANEN")))</f>
        <v>7048652256423</v>
      </c>
      <c r="V107" s="52">
        <f t="shared" si="6"/>
        <v>171</v>
      </c>
      <c r="W107" s="52">
        <f t="shared" si="7"/>
        <v>171</v>
      </c>
      <c r="X107" s="2"/>
      <c r="Y107" s="21">
        <f>IF(C107="NET","",IFERROR(VLOOKUP(U107,'2) Order Form'!$V$9:$V$894,1,FALSE),"Ikke med I order form"))</f>
        <v>7048652256423</v>
      </c>
      <c r="Z107" s="2"/>
      <c r="AA107" s="2">
        <v>7048652966049</v>
      </c>
      <c r="AB107" s="23">
        <f>IFERROR(VLOOKUP(AA107,'2) Order Form'!$V$9:$V$895,1,FALSE),"Ikke med I order form")</f>
        <v>7048652966049</v>
      </c>
      <c r="AC107" s="38">
        <f>VLOOKUP(AA107,ATS!$A$4:$H$2762,2,FALSE)</f>
        <v>840053</v>
      </c>
      <c r="AD107" s="35" t="str">
        <f>VLOOKUP(AA107,ATS!$A$4:$G$2762,3,FALSE)</f>
        <v>Switcher Mips Helmet</v>
      </c>
      <c r="AE107" s="36" t="str">
        <f>VLOOKUP(AA107,ATS!$A$4:$G$2762,5,FALSE)</f>
        <v>BARBM-ML</v>
      </c>
      <c r="AF107" s="2"/>
      <c r="AG107" s="38">
        <f>IFERROR(VLOOKUP('2) Order Form'!$V112,$AA$4:$AA$2500,1,FALSE),"Ikke med i Elastic")</f>
        <v>7048652822987</v>
      </c>
      <c r="AH107" s="38">
        <f>SUM('2) Order Form'!V112)</f>
        <v>7048652822987</v>
      </c>
      <c r="AI107" s="38">
        <f>INDEX(ATS!$B:$V,MATCH(ATS!$AH107,ATS!$U:$U,0),1)</f>
        <v>840080</v>
      </c>
      <c r="AJ107" s="38" t="str">
        <f>INDEX(ATS!$B:$V,MATCH(ATS!$AH107,ATS!$U:$U,0),2)</f>
        <v>Ascender</v>
      </c>
      <c r="AK107" s="38" t="str">
        <f>INDEX(ATS!$B:$V,MATCH(ATS!$AH107,ATS!$U:$U,0),4)</f>
        <v>MBUOE-ML</v>
      </c>
    </row>
    <row r="108" spans="1:37">
      <c r="A108" s="175">
        <f t="shared" si="5"/>
        <v>0</v>
      </c>
      <c r="B108" s="37">
        <v>810088</v>
      </c>
      <c r="C108" t="s">
        <v>131</v>
      </c>
      <c r="I108" s="37">
        <v>202409</v>
      </c>
      <c r="J108" s="37">
        <v>202410</v>
      </c>
      <c r="K108" s="37">
        <v>202411</v>
      </c>
      <c r="L108" s="37">
        <v>202412</v>
      </c>
      <c r="M108" s="37">
        <v>202413</v>
      </c>
      <c r="N108" s="37">
        <v>202414</v>
      </c>
      <c r="O108" s="37">
        <v>202415</v>
      </c>
      <c r="P108" s="37">
        <v>202415</v>
      </c>
      <c r="Q108" s="37">
        <v>202415</v>
      </c>
      <c r="R108" s="37">
        <v>202415</v>
      </c>
      <c r="S108" s="30"/>
      <c r="T108" s="52" t="str">
        <f t="shared" si="4"/>
        <v>810088-</v>
      </c>
      <c r="U108" s="53" t="str">
        <f>IF(C108="NET","",IF(C108="","",IFERROR(VLOOKUP(T108,EAN!$A:$B,2,FALSE),"MANGLER - MÅ OPPDATERE EAN-FANEN")))</f>
        <v/>
      </c>
      <c r="V108" s="52">
        <f t="shared" si="6"/>
        <v>202409</v>
      </c>
      <c r="W108" s="52">
        <f t="shared" si="7"/>
        <v>202415</v>
      </c>
      <c r="X108" s="30"/>
      <c r="Y108" s="21" t="str">
        <f>IF(C108="NET","",IFERROR(VLOOKUP(U108,'2) Order Form'!$V$9:$V$894,1,FALSE),"Ikke med I order form"))</f>
        <v/>
      </c>
      <c r="Z108" s="30"/>
      <c r="AA108" s="2">
        <v>7048652966049</v>
      </c>
      <c r="AB108" s="23">
        <f>IFERROR(VLOOKUP(AA108,'2) Order Form'!$V$9:$V$895,1,FALSE),"Ikke med I order form")</f>
        <v>7048652966049</v>
      </c>
      <c r="AC108" s="38">
        <f>VLOOKUP(AA108,ATS!$A$4:$H$2762,2,FALSE)</f>
        <v>840053</v>
      </c>
      <c r="AD108" s="35" t="str">
        <f>VLOOKUP(AA108,ATS!$A$4:$G$2762,3,FALSE)</f>
        <v>Switcher Mips Helmet</v>
      </c>
      <c r="AE108" s="36" t="str">
        <f>VLOOKUP(AA108,ATS!$A$4:$G$2762,5,FALSE)</f>
        <v>BARBM-ML</v>
      </c>
      <c r="AF108" s="30"/>
      <c r="AG108" s="38">
        <f>IFERROR(VLOOKUP('2) Order Form'!$V113,$AA$4:$AA$2500,1,FALSE),"Ikke med i Elastic")</f>
        <v>7048652822970</v>
      </c>
      <c r="AH108" s="38">
        <f>SUM('2) Order Form'!V113)</f>
        <v>7048652822970</v>
      </c>
      <c r="AI108" s="38">
        <f>INDEX(ATS!$B:$V,MATCH(ATS!$AH108,ATS!$U:$U,0),1)</f>
        <v>840080</v>
      </c>
      <c r="AJ108" s="38" t="str">
        <f>INDEX(ATS!$B:$V,MATCH(ATS!$AH108,ATS!$U:$U,0),2)</f>
        <v>Ascender</v>
      </c>
      <c r="AK108" s="38" t="str">
        <f>INDEX(ATS!$B:$V,MATCH(ATS!$AH108,ATS!$U:$U,0),4)</f>
        <v>MBUOE-LXL</v>
      </c>
    </row>
    <row r="109" spans="1:37">
      <c r="A109" s="175">
        <f t="shared" si="5"/>
        <v>7048652476418</v>
      </c>
      <c r="B109">
        <v>810088</v>
      </c>
      <c r="C109" t="s">
        <v>165</v>
      </c>
      <c r="D109" t="s">
        <v>2991</v>
      </c>
      <c r="E109" t="s">
        <v>98</v>
      </c>
      <c r="F109" t="s">
        <v>70</v>
      </c>
      <c r="G109" t="s">
        <v>63</v>
      </c>
      <c r="H109" t="s">
        <v>87</v>
      </c>
      <c r="I109">
        <v>-4</v>
      </c>
      <c r="J109">
        <v>-4</v>
      </c>
      <c r="K109">
        <v>-4</v>
      </c>
      <c r="L109">
        <v>-4</v>
      </c>
      <c r="M109">
        <v>-4</v>
      </c>
      <c r="N109">
        <v>-4</v>
      </c>
      <c r="O109">
        <v>-4</v>
      </c>
      <c r="P109">
        <v>-4</v>
      </c>
      <c r="Q109">
        <v>-4</v>
      </c>
      <c r="R109">
        <v>-4</v>
      </c>
      <c r="S109" s="30"/>
      <c r="T109" s="52" t="str">
        <f t="shared" si="4"/>
        <v>810088-BLACK-OS</v>
      </c>
      <c r="U109" s="53">
        <f>IF(C109="NET","",IF(C109="","",IFERROR(VLOOKUP(T109,EAN!$A:$B,2,FALSE),"MANGLER - MÅ OPPDATERE EAN-FANEN")))</f>
        <v>7048652476418</v>
      </c>
      <c r="V109" s="52">
        <f t="shared" si="6"/>
        <v>-4</v>
      </c>
      <c r="W109" s="52">
        <f t="shared" si="7"/>
        <v>-4</v>
      </c>
      <c r="X109" s="30"/>
      <c r="Y109" s="21" t="str">
        <f>IF(C109="NET","",IFERROR(VLOOKUP(U109,'2) Order Form'!$V$9:$V$894,1,FALSE),"Ikke med I order form"))</f>
        <v>Ikke med I order form</v>
      </c>
      <c r="Z109" s="30"/>
      <c r="AA109" s="2">
        <v>7048652966032</v>
      </c>
      <c r="AB109" s="23">
        <f>IFERROR(VLOOKUP(AA109,'2) Order Form'!$V$9:$V$895,1,FALSE),"Ikke med I order form")</f>
        <v>7048652966032</v>
      </c>
      <c r="AC109" s="38">
        <f>VLOOKUP(AA109,ATS!$A$4:$H$2762,2,FALSE)</f>
        <v>840053</v>
      </c>
      <c r="AD109" s="35" t="str">
        <f>VLOOKUP(AA109,ATS!$A$4:$G$2762,3,FALSE)</f>
        <v>Switcher Mips Helmet</v>
      </c>
      <c r="AE109" s="36" t="str">
        <f>VLOOKUP(AA109,ATS!$A$4:$G$2762,5,FALSE)</f>
        <v>BARBM-LXL</v>
      </c>
      <c r="AF109" s="30"/>
      <c r="AG109" s="38">
        <f>IFERROR(VLOOKUP('2) Order Form'!$V114,$AA$4:$AA$2500,1,FALSE),"Ikke med i Elastic")</f>
        <v>7048652604897</v>
      </c>
      <c r="AH109" s="38">
        <f>SUM('2) Order Form'!V114)</f>
        <v>7048652604897</v>
      </c>
      <c r="AI109" s="38">
        <f>INDEX(ATS!$B:$V,MATCH(ATS!$AH109,ATS!$U:$U,0),1)</f>
        <v>840092</v>
      </c>
      <c r="AJ109" s="38" t="str">
        <f>INDEX(ATS!$B:$V,MATCH(ATS!$AH109,ATS!$U:$U,0),2)</f>
        <v>Looper Mips Helmet</v>
      </c>
      <c r="AK109" s="38" t="str">
        <f>INDEX(ATS!$B:$V,MATCH(ATS!$AH109,ATS!$U:$U,0),4)</f>
        <v>DTBLK-SM</v>
      </c>
    </row>
    <row r="110" spans="1:37">
      <c r="A110" s="175">
        <f t="shared" si="5"/>
        <v>0</v>
      </c>
      <c r="B110" s="37">
        <v>810089</v>
      </c>
      <c r="C110" t="s">
        <v>131</v>
      </c>
      <c r="I110" s="37">
        <v>202409</v>
      </c>
      <c r="J110" s="37">
        <v>202410</v>
      </c>
      <c r="K110" s="37">
        <v>202411</v>
      </c>
      <c r="L110" s="37">
        <v>202412</v>
      </c>
      <c r="M110" s="37">
        <v>202413</v>
      </c>
      <c r="N110" s="37">
        <v>202414</v>
      </c>
      <c r="O110" s="37">
        <v>202415</v>
      </c>
      <c r="P110" s="37">
        <v>202415</v>
      </c>
      <c r="Q110" s="37">
        <v>202415</v>
      </c>
      <c r="R110" s="37">
        <v>202415</v>
      </c>
      <c r="S110" s="30"/>
      <c r="T110" s="52" t="str">
        <f t="shared" si="4"/>
        <v>810089-</v>
      </c>
      <c r="U110" s="53" t="str">
        <f>IF(C110="NET","",IF(C110="","",IFERROR(VLOOKUP(T110,EAN!$A:$B,2,FALSE),"MANGLER - MÅ OPPDATERE EAN-FANEN")))</f>
        <v/>
      </c>
      <c r="V110" s="52">
        <f t="shared" si="6"/>
        <v>202409</v>
      </c>
      <c r="W110" s="52">
        <f t="shared" si="7"/>
        <v>202415</v>
      </c>
      <c r="X110" s="30"/>
      <c r="Y110" s="21" t="str">
        <f>IF(C110="NET","",IFERROR(VLOOKUP(U110,'2) Order Form'!$V$9:$V$894,1,FALSE),"Ikke med I order form"))</f>
        <v/>
      </c>
      <c r="Z110" s="30"/>
      <c r="AA110" s="2">
        <v>7048652966032</v>
      </c>
      <c r="AB110" s="23">
        <f>IFERROR(VLOOKUP(AA110,'2) Order Form'!$V$9:$V$895,1,FALSE),"Ikke med I order form")</f>
        <v>7048652966032</v>
      </c>
      <c r="AC110" s="38">
        <f>VLOOKUP(AA110,ATS!$A$4:$H$2762,2,FALSE)</f>
        <v>840053</v>
      </c>
      <c r="AD110" s="35" t="str">
        <f>VLOOKUP(AA110,ATS!$A$4:$G$2762,3,FALSE)</f>
        <v>Switcher Mips Helmet</v>
      </c>
      <c r="AE110" s="36" t="str">
        <f>VLOOKUP(AA110,ATS!$A$4:$G$2762,5,FALSE)</f>
        <v>BARBM-LXL</v>
      </c>
      <c r="AF110" s="30"/>
      <c r="AG110" s="38">
        <f>IFERROR(VLOOKUP('2) Order Form'!$V115,$AA$4:$AA$2500,1,FALSE),"Ikke med i Elastic")</f>
        <v>7048652604880</v>
      </c>
      <c r="AH110" s="38">
        <f>SUM('2) Order Form'!V115)</f>
        <v>7048652604880</v>
      </c>
      <c r="AI110" s="38">
        <f>INDEX(ATS!$B:$V,MATCH(ATS!$AH110,ATS!$U:$U,0),1)</f>
        <v>840092</v>
      </c>
      <c r="AJ110" s="38" t="str">
        <f>INDEX(ATS!$B:$V,MATCH(ATS!$AH110,ATS!$U:$U,0),2)</f>
        <v>Looper Mips Helmet</v>
      </c>
      <c r="AK110" s="38" t="str">
        <f>INDEX(ATS!$B:$V,MATCH(ATS!$AH110,ATS!$U:$U,0),4)</f>
        <v>DTBLK-ML</v>
      </c>
    </row>
    <row r="111" spans="1:37">
      <c r="A111" s="175">
        <f t="shared" si="5"/>
        <v>0</v>
      </c>
      <c r="B111">
        <v>810089</v>
      </c>
      <c r="C111" t="s">
        <v>3068</v>
      </c>
      <c r="D111" t="s">
        <v>2991</v>
      </c>
      <c r="E111" t="s">
        <v>3069</v>
      </c>
      <c r="F111" t="s">
        <v>2199</v>
      </c>
      <c r="G111" t="s">
        <v>63</v>
      </c>
      <c r="H111" t="s">
        <v>87</v>
      </c>
      <c r="I111">
        <v>0</v>
      </c>
      <c r="J111">
        <v>0</v>
      </c>
      <c r="K111">
        <v>0</v>
      </c>
      <c r="L111">
        <v>0</v>
      </c>
      <c r="M111">
        <v>10</v>
      </c>
      <c r="N111">
        <v>10</v>
      </c>
      <c r="O111">
        <v>10</v>
      </c>
      <c r="P111">
        <v>10</v>
      </c>
      <c r="Q111">
        <v>10</v>
      </c>
      <c r="R111">
        <v>10</v>
      </c>
      <c r="S111" s="30"/>
      <c r="T111" s="52" t="str">
        <f t="shared" si="4"/>
        <v>810089-BARBM-OS</v>
      </c>
      <c r="U111" s="53" t="str">
        <f>IF(C111="NET","",IF(C111="","",IFERROR(VLOOKUP(T111,EAN!$A:$B,2,FALSE),"MANGLER - MÅ OPPDATERE EAN-FANEN")))</f>
        <v>MANGLER - MÅ OPPDATERE EAN-FANEN</v>
      </c>
      <c r="V111" s="52">
        <f t="shared" si="6"/>
        <v>0</v>
      </c>
      <c r="W111" s="52">
        <f t="shared" si="7"/>
        <v>10</v>
      </c>
      <c r="X111" s="30"/>
      <c r="Y111" s="21" t="str">
        <f>IF(C111="NET","",IFERROR(VLOOKUP(U111,'2) Order Form'!$V$9:$V$894,1,FALSE),"Ikke med I order form"))</f>
        <v>Ikke med I order form</v>
      </c>
      <c r="Z111" s="30"/>
      <c r="AA111" s="2">
        <v>7048652968746</v>
      </c>
      <c r="AB111" s="23">
        <f>IFERROR(VLOOKUP(AA111,'2) Order Form'!$V$9:$V$895,1,FALSE),"Ikke med I order form")</f>
        <v>7048652968746</v>
      </c>
      <c r="AC111" s="38">
        <f>VLOOKUP(AA111,ATS!$A$4:$H$2762,2,FALSE)</f>
        <v>840053</v>
      </c>
      <c r="AD111" s="35" t="str">
        <f>VLOOKUP(AA111,ATS!$A$4:$G$2762,3,FALSE)</f>
        <v>Switcher Mips Helmet</v>
      </c>
      <c r="AE111" s="36" t="str">
        <f>VLOOKUP(AA111,ATS!$A$4:$G$2762,5,FALSE)</f>
        <v>BARBM-XXL</v>
      </c>
      <c r="AF111" s="30"/>
      <c r="AG111" s="38">
        <f>IFERROR(VLOOKUP('2) Order Form'!$V116,$AA$4:$AA$2500,1,FALSE),"Ikke med i Elastic")</f>
        <v>7048652604873</v>
      </c>
      <c r="AH111" s="38">
        <f>SUM('2) Order Form'!V116)</f>
        <v>7048652604873</v>
      </c>
      <c r="AI111" s="38">
        <f>INDEX(ATS!$B:$V,MATCH(ATS!$AH111,ATS!$U:$U,0),1)</f>
        <v>840092</v>
      </c>
      <c r="AJ111" s="38" t="str">
        <f>INDEX(ATS!$B:$V,MATCH(ATS!$AH111,ATS!$U:$U,0),2)</f>
        <v>Looper Mips Helmet</v>
      </c>
      <c r="AK111" s="38" t="str">
        <f>INDEX(ATS!$B:$V,MATCH(ATS!$AH111,ATS!$U:$U,0),4)</f>
        <v>DTBLK-LXL</v>
      </c>
    </row>
    <row r="112" spans="1:37">
      <c r="A112" s="175">
        <f t="shared" si="5"/>
        <v>0</v>
      </c>
      <c r="B112">
        <v>810089</v>
      </c>
      <c r="C112" t="s">
        <v>3068</v>
      </c>
      <c r="D112" t="s">
        <v>2991</v>
      </c>
      <c r="E112" t="s">
        <v>3009</v>
      </c>
      <c r="F112" t="s">
        <v>3010</v>
      </c>
      <c r="G112" t="s">
        <v>63</v>
      </c>
      <c r="H112" t="s">
        <v>225</v>
      </c>
      <c r="I112">
        <v>15</v>
      </c>
      <c r="J112">
        <v>15</v>
      </c>
      <c r="K112">
        <v>15</v>
      </c>
      <c r="L112">
        <v>15</v>
      </c>
      <c r="M112">
        <v>15</v>
      </c>
      <c r="N112">
        <v>15</v>
      </c>
      <c r="O112">
        <v>15</v>
      </c>
      <c r="P112">
        <v>15</v>
      </c>
      <c r="Q112">
        <v>15</v>
      </c>
      <c r="R112">
        <v>15</v>
      </c>
      <c r="S112" s="30"/>
      <c r="T112" s="52" t="str">
        <f t="shared" si="4"/>
        <v>810089-BRWHT-OS</v>
      </c>
      <c r="U112" s="53" t="str">
        <f>IF(C112="NET","",IF(C112="","",IFERROR(VLOOKUP(T112,EAN!$A:$B,2,FALSE),"MANGLER - MÅ OPPDATERE EAN-FANEN")))</f>
        <v>MANGLER - MÅ OPPDATERE EAN-FANEN</v>
      </c>
      <c r="V112" s="52">
        <f t="shared" si="6"/>
        <v>15</v>
      </c>
      <c r="W112" s="52">
        <f t="shared" si="7"/>
        <v>15</v>
      </c>
      <c r="X112" s="30"/>
      <c r="Y112" s="21" t="str">
        <f>IF(C112="NET","",IFERROR(VLOOKUP(U112,'2) Order Form'!$V$9:$V$894,1,FALSE),"Ikke med I order form"))</f>
        <v>Ikke med I order form</v>
      </c>
      <c r="Z112" s="30"/>
      <c r="AA112" s="2">
        <v>7048652966117</v>
      </c>
      <c r="AB112" s="23">
        <f>IFERROR(VLOOKUP(AA112,'2) Order Form'!$V$9:$V$895,1,FALSE),"Ikke med I order form")</f>
        <v>7048652966117</v>
      </c>
      <c r="AC112" s="38">
        <f>VLOOKUP(AA112,ATS!$A$4:$H$2762,2,FALSE)</f>
        <v>840053</v>
      </c>
      <c r="AD112" s="35" t="str">
        <f>VLOOKUP(AA112,ATS!$A$4:$G$2762,3,FALSE)</f>
        <v>Switcher Mips Helmet</v>
      </c>
      <c r="AE112" s="36" t="str">
        <f>VLOOKUP(AA112,ATS!$A$4:$G$2762,5,FALSE)</f>
        <v>WOLND-SM</v>
      </c>
      <c r="AF112" s="30"/>
      <c r="AG112" s="38">
        <f>IFERROR(VLOOKUP('2) Order Form'!$V117,$AA$4:$AA$2500,1,FALSE),"Ikke med i Elastic")</f>
        <v>7048652823267</v>
      </c>
      <c r="AH112" s="38">
        <f>SUM('2) Order Form'!V117)</f>
        <v>7048652823267</v>
      </c>
      <c r="AI112" s="38">
        <f>INDEX(ATS!$B:$V,MATCH(ATS!$AH112,ATS!$U:$U,0),1)</f>
        <v>840092</v>
      </c>
      <c r="AJ112" s="38" t="str">
        <f>INDEX(ATS!$B:$V,MATCH(ATS!$AH112,ATS!$U:$U,0),2)</f>
        <v>Looper Mips Helmet</v>
      </c>
      <c r="AK112" s="38" t="str">
        <f>INDEX(ATS!$B:$V,MATCH(ATS!$AH112,ATS!$U:$U,0),4)</f>
        <v>MBRWH-SM</v>
      </c>
    </row>
    <row r="113" spans="1:37">
      <c r="A113" s="175">
        <f t="shared" si="5"/>
        <v>0</v>
      </c>
      <c r="B113">
        <v>810089</v>
      </c>
      <c r="C113" t="s">
        <v>3068</v>
      </c>
      <c r="D113" t="s">
        <v>2991</v>
      </c>
      <c r="E113" t="s">
        <v>3070</v>
      </c>
      <c r="F113" t="s">
        <v>290</v>
      </c>
      <c r="G113" t="s">
        <v>63</v>
      </c>
      <c r="H113" t="s">
        <v>225</v>
      </c>
      <c r="I113">
        <v>12</v>
      </c>
      <c r="J113">
        <v>12</v>
      </c>
      <c r="K113">
        <v>12</v>
      </c>
      <c r="L113">
        <v>12</v>
      </c>
      <c r="M113">
        <v>12</v>
      </c>
      <c r="N113">
        <v>12</v>
      </c>
      <c r="O113">
        <v>12</v>
      </c>
      <c r="P113">
        <v>12</v>
      </c>
      <c r="Q113">
        <v>12</v>
      </c>
      <c r="R113">
        <v>12</v>
      </c>
      <c r="S113" s="30"/>
      <c r="T113" s="52" t="str">
        <f t="shared" si="4"/>
        <v>810089-BTGRY-OS</v>
      </c>
      <c r="U113" s="53" t="str">
        <f>IF(C113="NET","",IF(C113="","",IFERROR(VLOOKUP(T113,EAN!$A:$B,2,FALSE),"MANGLER - MÅ OPPDATERE EAN-FANEN")))</f>
        <v>MANGLER - MÅ OPPDATERE EAN-FANEN</v>
      </c>
      <c r="V113" s="52">
        <f t="shared" si="6"/>
        <v>12</v>
      </c>
      <c r="W113" s="52">
        <f t="shared" si="7"/>
        <v>12</v>
      </c>
      <c r="X113" s="30"/>
      <c r="Y113" s="21" t="str">
        <f>IF(C113="NET","",IFERROR(VLOOKUP(U113,'2) Order Form'!$V$9:$V$894,1,FALSE),"Ikke med I order form"))</f>
        <v>Ikke med I order form</v>
      </c>
      <c r="Z113" s="30"/>
      <c r="AA113" s="2">
        <v>7048652966117</v>
      </c>
      <c r="AB113" s="23">
        <f>IFERROR(VLOOKUP(AA113,'2) Order Form'!$V$9:$V$895,1,FALSE),"Ikke med I order form")</f>
        <v>7048652966117</v>
      </c>
      <c r="AC113" s="38">
        <f>VLOOKUP(AA113,ATS!$A$4:$H$2762,2,FALSE)</f>
        <v>840053</v>
      </c>
      <c r="AD113" s="35" t="str">
        <f>VLOOKUP(AA113,ATS!$A$4:$G$2762,3,FALSE)</f>
        <v>Switcher Mips Helmet</v>
      </c>
      <c r="AE113" s="36" t="str">
        <f>VLOOKUP(AA113,ATS!$A$4:$G$2762,5,FALSE)</f>
        <v>WOLND-SM</v>
      </c>
      <c r="AF113" s="30"/>
      <c r="AG113" s="38">
        <f>IFERROR(VLOOKUP('2) Order Form'!$V118,$AA$4:$AA$2500,1,FALSE),"Ikke med i Elastic")</f>
        <v>7048652823250</v>
      </c>
      <c r="AH113" s="38">
        <f>SUM('2) Order Form'!V118)</f>
        <v>7048652823250</v>
      </c>
      <c r="AI113" s="38">
        <f>INDEX(ATS!$B:$V,MATCH(ATS!$AH113,ATS!$U:$U,0),1)</f>
        <v>840092</v>
      </c>
      <c r="AJ113" s="38" t="str">
        <f>INDEX(ATS!$B:$V,MATCH(ATS!$AH113,ATS!$U:$U,0),2)</f>
        <v>Looper Mips Helmet</v>
      </c>
      <c r="AK113" s="38" t="str">
        <f>INDEX(ATS!$B:$V,MATCH(ATS!$AH113,ATS!$U:$U,0),4)</f>
        <v>MBRWH-ML</v>
      </c>
    </row>
    <row r="114" spans="1:37">
      <c r="A114" s="175">
        <f t="shared" si="5"/>
        <v>0</v>
      </c>
      <c r="B114">
        <v>810089</v>
      </c>
      <c r="C114" t="s">
        <v>3068</v>
      </c>
      <c r="D114" t="s">
        <v>2991</v>
      </c>
      <c r="E114" t="s">
        <v>3013</v>
      </c>
      <c r="F114" t="s">
        <v>3014</v>
      </c>
      <c r="G114" t="s">
        <v>63</v>
      </c>
      <c r="H114" t="s">
        <v>87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 s="30"/>
      <c r="T114" s="52" t="str">
        <f t="shared" si="4"/>
        <v>810089-DUSK-OS</v>
      </c>
      <c r="U114" s="53" t="str">
        <f>IF(C114="NET","",IF(C114="","",IFERROR(VLOOKUP(T114,EAN!$A:$B,2,FALSE),"MANGLER - MÅ OPPDATERE EAN-FANEN")))</f>
        <v>MANGLER - MÅ OPPDATERE EAN-FANEN</v>
      </c>
      <c r="V114" s="52">
        <f t="shared" si="6"/>
        <v>0</v>
      </c>
      <c r="W114" s="52">
        <f t="shared" si="7"/>
        <v>0</v>
      </c>
      <c r="X114" s="30"/>
      <c r="Y114" s="21" t="str">
        <f>IF(C114="NET","",IFERROR(VLOOKUP(U114,'2) Order Form'!$V$9:$V$894,1,FALSE),"Ikke med I order form"))</f>
        <v>Ikke med I order form</v>
      </c>
      <c r="Z114" s="30"/>
      <c r="AA114" s="2">
        <v>7048652966100</v>
      </c>
      <c r="AB114" s="23">
        <f>IFERROR(VLOOKUP(AA114,'2) Order Form'!$V$9:$V$895,1,FALSE),"Ikke med I order form")</f>
        <v>7048652966100</v>
      </c>
      <c r="AC114" s="38">
        <f>VLOOKUP(AA114,ATS!$A$4:$H$2762,2,FALSE)</f>
        <v>840053</v>
      </c>
      <c r="AD114" s="35" t="str">
        <f>VLOOKUP(AA114,ATS!$A$4:$G$2762,3,FALSE)</f>
        <v>Switcher Mips Helmet</v>
      </c>
      <c r="AE114" s="36" t="str">
        <f>VLOOKUP(AA114,ATS!$A$4:$G$2762,5,FALSE)</f>
        <v>WOLND-ML</v>
      </c>
      <c r="AF114" s="30"/>
      <c r="AG114" s="38">
        <f>IFERROR(VLOOKUP('2) Order Form'!$V119,$AA$4:$AA$2500,1,FALSE),"Ikke med i Elastic")</f>
        <v>7048652823243</v>
      </c>
      <c r="AH114" s="38">
        <f>SUM('2) Order Form'!V119)</f>
        <v>7048652823243</v>
      </c>
      <c r="AI114" s="38">
        <f>INDEX(ATS!$B:$V,MATCH(ATS!$AH114,ATS!$U:$U,0),1)</f>
        <v>840092</v>
      </c>
      <c r="AJ114" s="38" t="str">
        <f>INDEX(ATS!$B:$V,MATCH(ATS!$AH114,ATS!$U:$U,0),2)</f>
        <v>Looper Mips Helmet</v>
      </c>
      <c r="AK114" s="38" t="str">
        <f>INDEX(ATS!$B:$V,MATCH(ATS!$AH114,ATS!$U:$U,0),4)</f>
        <v>MBRWH-LXL</v>
      </c>
    </row>
    <row r="115" spans="1:37">
      <c r="A115" s="175">
        <f t="shared" si="5"/>
        <v>0</v>
      </c>
      <c r="B115">
        <v>810089</v>
      </c>
      <c r="C115" t="s">
        <v>3068</v>
      </c>
      <c r="D115" t="s">
        <v>2991</v>
      </c>
      <c r="E115" t="s">
        <v>3071</v>
      </c>
      <c r="F115" t="s">
        <v>3072</v>
      </c>
      <c r="G115" t="s">
        <v>63</v>
      </c>
      <c r="H115" t="s">
        <v>225</v>
      </c>
      <c r="I115">
        <v>14</v>
      </c>
      <c r="J115">
        <v>14</v>
      </c>
      <c r="K115">
        <v>14</v>
      </c>
      <c r="L115">
        <v>14</v>
      </c>
      <c r="M115">
        <v>14</v>
      </c>
      <c r="N115">
        <v>14</v>
      </c>
      <c r="O115">
        <v>14</v>
      </c>
      <c r="P115">
        <v>14</v>
      </c>
      <c r="Q115">
        <v>14</v>
      </c>
      <c r="R115">
        <v>14</v>
      </c>
      <c r="S115" s="30"/>
      <c r="T115" s="52" t="str">
        <f t="shared" si="4"/>
        <v>810089-GFGRN-OS</v>
      </c>
      <c r="U115" s="53" t="str">
        <f>IF(C115="NET","",IF(C115="","",IFERROR(VLOOKUP(T115,EAN!$A:$B,2,FALSE),"MANGLER - MÅ OPPDATERE EAN-FANEN")))</f>
        <v>MANGLER - MÅ OPPDATERE EAN-FANEN</v>
      </c>
      <c r="V115" s="52">
        <f t="shared" si="6"/>
        <v>14</v>
      </c>
      <c r="W115" s="52">
        <f t="shared" si="7"/>
        <v>14</v>
      </c>
      <c r="X115" s="30"/>
      <c r="Y115" s="21" t="str">
        <f>IF(C115="NET","",IFERROR(VLOOKUP(U115,'2) Order Form'!$V$9:$V$894,1,FALSE),"Ikke med I order form"))</f>
        <v>Ikke med I order form</v>
      </c>
      <c r="Z115" s="30"/>
      <c r="AA115" s="2">
        <v>7048652966100</v>
      </c>
      <c r="AB115" s="23">
        <f>IFERROR(VLOOKUP(AA115,'2) Order Form'!$V$9:$V$895,1,FALSE),"Ikke med I order form")</f>
        <v>7048652966100</v>
      </c>
      <c r="AC115" s="38">
        <f>VLOOKUP(AA115,ATS!$A$4:$H$2762,2,FALSE)</f>
        <v>840053</v>
      </c>
      <c r="AD115" s="35" t="str">
        <f>VLOOKUP(AA115,ATS!$A$4:$G$2762,3,FALSE)</f>
        <v>Switcher Mips Helmet</v>
      </c>
      <c r="AE115" s="36" t="str">
        <f>VLOOKUP(AA115,ATS!$A$4:$G$2762,5,FALSE)</f>
        <v>WOLND-ML</v>
      </c>
      <c r="AF115" s="30"/>
      <c r="AG115" s="38">
        <f>IFERROR(VLOOKUP('2) Order Form'!$V120,$AA$4:$AA$2500,1,FALSE),"Ikke med i Elastic")</f>
        <v>7048652605016</v>
      </c>
      <c r="AH115" s="38">
        <f>SUM('2) Order Form'!V120)</f>
        <v>7048652605016</v>
      </c>
      <c r="AI115" s="38">
        <f>INDEX(ATS!$B:$V,MATCH(ATS!$AH115,ATS!$U:$U,0),1)</f>
        <v>840092</v>
      </c>
      <c r="AJ115" s="38" t="str">
        <f>INDEX(ATS!$B:$V,MATCH(ATS!$AH115,ATS!$U:$U,0),2)</f>
        <v>Looper Mips Helmet</v>
      </c>
      <c r="AK115" s="38" t="str">
        <f>INDEX(ATS!$B:$V,MATCH(ATS!$AH115,ATS!$U:$U,0),4)</f>
        <v>MNGRY-SM</v>
      </c>
    </row>
    <row r="116" spans="1:37">
      <c r="A116" s="175">
        <f t="shared" si="5"/>
        <v>0</v>
      </c>
      <c r="B116">
        <v>810089</v>
      </c>
      <c r="C116" t="s">
        <v>3068</v>
      </c>
      <c r="D116" t="s">
        <v>2991</v>
      </c>
      <c r="E116" t="s">
        <v>3053</v>
      </c>
      <c r="F116" t="s">
        <v>3054</v>
      </c>
      <c r="G116" t="s">
        <v>63</v>
      </c>
      <c r="H116" t="s">
        <v>87</v>
      </c>
      <c r="I116">
        <v>9</v>
      </c>
      <c r="J116">
        <v>9</v>
      </c>
      <c r="K116">
        <v>9</v>
      </c>
      <c r="L116">
        <v>9</v>
      </c>
      <c r="M116">
        <v>21</v>
      </c>
      <c r="N116">
        <v>21</v>
      </c>
      <c r="O116">
        <v>21</v>
      </c>
      <c r="P116">
        <v>21</v>
      </c>
      <c r="Q116">
        <v>21</v>
      </c>
      <c r="R116">
        <v>21</v>
      </c>
      <c r="S116" s="30"/>
      <c r="T116" s="52" t="str">
        <f t="shared" si="4"/>
        <v>810089-LAVA-OS</v>
      </c>
      <c r="U116" s="53" t="str">
        <f>IF(C116="NET","",IF(C116="","",IFERROR(VLOOKUP(T116,EAN!$A:$B,2,FALSE),"MANGLER - MÅ OPPDATERE EAN-FANEN")))</f>
        <v>MANGLER - MÅ OPPDATERE EAN-FANEN</v>
      </c>
      <c r="V116" s="52">
        <f t="shared" si="6"/>
        <v>9</v>
      </c>
      <c r="W116" s="52">
        <f t="shared" si="7"/>
        <v>21</v>
      </c>
      <c r="X116" s="30"/>
      <c r="Y116" s="21" t="str">
        <f>IF(C116="NET","",IFERROR(VLOOKUP(U116,'2) Order Form'!$V$9:$V$894,1,FALSE),"Ikke med I order form"))</f>
        <v>Ikke med I order form</v>
      </c>
      <c r="Z116" s="30"/>
      <c r="AA116" s="2">
        <v>7048652966094</v>
      </c>
      <c r="AB116" s="23">
        <f>IFERROR(VLOOKUP(AA116,'2) Order Form'!$V$9:$V$895,1,FALSE),"Ikke med I order form")</f>
        <v>7048652966094</v>
      </c>
      <c r="AC116" s="38">
        <f>VLOOKUP(AA116,ATS!$A$4:$H$2762,2,FALSE)</f>
        <v>840053</v>
      </c>
      <c r="AD116" s="35" t="str">
        <f>VLOOKUP(AA116,ATS!$A$4:$G$2762,3,FALSE)</f>
        <v>Switcher Mips Helmet</v>
      </c>
      <c r="AE116" s="36" t="str">
        <f>VLOOKUP(AA116,ATS!$A$4:$G$2762,5,FALSE)</f>
        <v>WOLND-LXL</v>
      </c>
      <c r="AF116" s="30"/>
      <c r="AG116" s="38">
        <f>IFERROR(VLOOKUP('2) Order Form'!$V121,$AA$4:$AA$2500,1,FALSE),"Ikke med i Elastic")</f>
        <v>7048652605009</v>
      </c>
      <c r="AH116" s="38">
        <f>SUM('2) Order Form'!V121)</f>
        <v>7048652605009</v>
      </c>
      <c r="AI116" s="38">
        <f>INDEX(ATS!$B:$V,MATCH(ATS!$AH116,ATS!$U:$U,0),1)</f>
        <v>840092</v>
      </c>
      <c r="AJ116" s="38" t="str">
        <f>INDEX(ATS!$B:$V,MATCH(ATS!$AH116,ATS!$U:$U,0),2)</f>
        <v>Looper Mips Helmet</v>
      </c>
      <c r="AK116" s="38" t="str">
        <f>INDEX(ATS!$B:$V,MATCH(ATS!$AH116,ATS!$U:$U,0),4)</f>
        <v>MNGRY-ML</v>
      </c>
    </row>
    <row r="117" spans="1:37">
      <c r="A117" s="175">
        <f t="shared" si="5"/>
        <v>0</v>
      </c>
      <c r="B117">
        <v>810089</v>
      </c>
      <c r="C117" t="s">
        <v>3068</v>
      </c>
      <c r="D117" t="s">
        <v>2991</v>
      </c>
      <c r="E117" t="s">
        <v>3073</v>
      </c>
      <c r="F117" t="s">
        <v>3074</v>
      </c>
      <c r="G117" t="s">
        <v>63</v>
      </c>
      <c r="H117" t="s">
        <v>225</v>
      </c>
      <c r="I117">
        <v>9</v>
      </c>
      <c r="J117">
        <v>9</v>
      </c>
      <c r="K117">
        <v>9</v>
      </c>
      <c r="L117">
        <v>9</v>
      </c>
      <c r="M117">
        <v>9</v>
      </c>
      <c r="N117">
        <v>9</v>
      </c>
      <c r="O117">
        <v>9</v>
      </c>
      <c r="P117">
        <v>9</v>
      </c>
      <c r="Q117">
        <v>9</v>
      </c>
      <c r="R117">
        <v>9</v>
      </c>
      <c r="S117" s="30"/>
      <c r="T117" s="52" t="str">
        <f t="shared" si="4"/>
        <v>810089-LILAM-OS</v>
      </c>
      <c r="U117" s="53" t="str">
        <f>IF(C117="NET","",IF(C117="","",IFERROR(VLOOKUP(T117,EAN!$A:$B,2,FALSE),"MANGLER - MÅ OPPDATERE EAN-FANEN")))</f>
        <v>MANGLER - MÅ OPPDATERE EAN-FANEN</v>
      </c>
      <c r="V117" s="52">
        <f t="shared" si="6"/>
        <v>9</v>
      </c>
      <c r="W117" s="52">
        <f t="shared" si="7"/>
        <v>9</v>
      </c>
      <c r="X117" s="30"/>
      <c r="Y117" s="21" t="str">
        <f>IF(C117="NET","",IFERROR(VLOOKUP(U117,'2) Order Form'!$V$9:$V$894,1,FALSE),"Ikke med I order form"))</f>
        <v>Ikke med I order form</v>
      </c>
      <c r="Z117" s="30"/>
      <c r="AA117" s="2">
        <v>7048652966094</v>
      </c>
      <c r="AB117" s="23">
        <f>IFERROR(VLOOKUP(AA117,'2) Order Form'!$V$9:$V$895,1,FALSE),"Ikke med I order form")</f>
        <v>7048652966094</v>
      </c>
      <c r="AC117" s="38">
        <f>VLOOKUP(AA117,ATS!$A$4:$H$2762,2,FALSE)</f>
        <v>840053</v>
      </c>
      <c r="AD117" s="35" t="str">
        <f>VLOOKUP(AA117,ATS!$A$4:$G$2762,3,FALSE)</f>
        <v>Switcher Mips Helmet</v>
      </c>
      <c r="AE117" s="36" t="str">
        <f>VLOOKUP(AA117,ATS!$A$4:$G$2762,5,FALSE)</f>
        <v>WOLND-LXL</v>
      </c>
      <c r="AF117" s="30"/>
      <c r="AG117" s="38">
        <f>IFERROR(VLOOKUP('2) Order Form'!$V122,$AA$4:$AA$2500,1,FALSE),"Ikke med i Elastic")</f>
        <v>7048652604996</v>
      </c>
      <c r="AH117" s="38">
        <f>SUM('2) Order Form'!V122)</f>
        <v>7048652604996</v>
      </c>
      <c r="AI117" s="38">
        <f>INDEX(ATS!$B:$V,MATCH(ATS!$AH117,ATS!$U:$U,0),1)</f>
        <v>840092</v>
      </c>
      <c r="AJ117" s="38" t="str">
        <f>INDEX(ATS!$B:$V,MATCH(ATS!$AH117,ATS!$U:$U,0),2)</f>
        <v>Looper Mips Helmet</v>
      </c>
      <c r="AK117" s="38" t="str">
        <f>INDEX(ATS!$B:$V,MATCH(ATS!$AH117,ATS!$U:$U,0),4)</f>
        <v>MNGRY-LXL</v>
      </c>
    </row>
    <row r="118" spans="1:37">
      <c r="A118" s="175">
        <f t="shared" si="5"/>
        <v>0</v>
      </c>
      <c r="B118">
        <v>810089</v>
      </c>
      <c r="C118" t="s">
        <v>3068</v>
      </c>
      <c r="D118" t="s">
        <v>2991</v>
      </c>
      <c r="E118" t="s">
        <v>3016</v>
      </c>
      <c r="F118" t="s">
        <v>3017</v>
      </c>
      <c r="G118" t="s">
        <v>63</v>
      </c>
      <c r="H118" t="s">
        <v>87</v>
      </c>
      <c r="I118">
        <v>44</v>
      </c>
      <c r="J118">
        <v>44</v>
      </c>
      <c r="K118">
        <v>44</v>
      </c>
      <c r="L118">
        <v>44</v>
      </c>
      <c r="M118">
        <v>84</v>
      </c>
      <c r="N118">
        <v>84</v>
      </c>
      <c r="O118">
        <v>84</v>
      </c>
      <c r="P118">
        <v>84</v>
      </c>
      <c r="Q118">
        <v>84</v>
      </c>
      <c r="R118">
        <v>84</v>
      </c>
      <c r="S118" s="30"/>
      <c r="T118" s="52" t="str">
        <f t="shared" si="4"/>
        <v>810089-MBLCK-OS</v>
      </c>
      <c r="U118" s="53" t="str">
        <f>IF(C118="NET","",IF(C118="","",IFERROR(VLOOKUP(T118,EAN!$A:$B,2,FALSE),"MANGLER - MÅ OPPDATERE EAN-FANEN")))</f>
        <v>MANGLER - MÅ OPPDATERE EAN-FANEN</v>
      </c>
      <c r="V118" s="52">
        <f t="shared" si="6"/>
        <v>44</v>
      </c>
      <c r="W118" s="52">
        <f t="shared" si="7"/>
        <v>84</v>
      </c>
      <c r="X118" s="30"/>
      <c r="Y118" s="21" t="str">
        <f>IF(C118="NET","",IFERROR(VLOOKUP(U118,'2) Order Form'!$V$9:$V$894,1,FALSE),"Ikke med I order form"))</f>
        <v>Ikke med I order form</v>
      </c>
      <c r="Z118" s="30"/>
      <c r="AA118" s="2">
        <v>7048652968753</v>
      </c>
      <c r="AB118" s="23">
        <f>IFERROR(VLOOKUP(AA118,'2) Order Form'!$V$9:$V$895,1,FALSE),"Ikke med I order form")</f>
        <v>7048652968753</v>
      </c>
      <c r="AC118" s="38">
        <f>VLOOKUP(AA118,ATS!$A$4:$H$2762,2,FALSE)</f>
        <v>840053</v>
      </c>
      <c r="AD118" s="35" t="str">
        <f>VLOOKUP(AA118,ATS!$A$4:$G$2762,3,FALSE)</f>
        <v>Switcher Mips Helmet</v>
      </c>
      <c r="AE118" s="36" t="str">
        <f>VLOOKUP(AA118,ATS!$A$4:$G$2762,5,FALSE)</f>
        <v>WOLND-XXL</v>
      </c>
      <c r="AF118" s="30"/>
      <c r="AG118" s="38">
        <f>IFERROR(VLOOKUP('2) Order Form'!$V123,$AA$4:$AA$2500,1,FALSE),"Ikke med i Elastic")</f>
        <v>7048652966230</v>
      </c>
      <c r="AH118" s="38">
        <f>SUM('2) Order Form'!V123)</f>
        <v>7048652966230</v>
      </c>
      <c r="AI118" s="38">
        <f>INDEX(ATS!$B:$V,MATCH(ATS!$AH118,ATS!$U:$U,0),1)</f>
        <v>840092</v>
      </c>
      <c r="AJ118" s="38" t="str">
        <f>INDEX(ATS!$B:$V,MATCH(ATS!$AH118,ATS!$U:$U,0),2)</f>
        <v>Looper Mips Helmet</v>
      </c>
      <c r="AK118" s="38" t="str">
        <f>INDEX(ATS!$B:$V,MATCH(ATS!$AH118,ATS!$U:$U,0),4)</f>
        <v>MTURQ-SM</v>
      </c>
    </row>
    <row r="119" spans="1:37">
      <c r="A119" s="175">
        <f t="shared" si="5"/>
        <v>0</v>
      </c>
      <c r="B119">
        <v>810089</v>
      </c>
      <c r="C119" t="s">
        <v>3068</v>
      </c>
      <c r="D119" t="s">
        <v>2991</v>
      </c>
      <c r="E119" t="s">
        <v>2998</v>
      </c>
      <c r="F119" t="s">
        <v>2748</v>
      </c>
      <c r="G119" t="s">
        <v>63</v>
      </c>
      <c r="H119" t="s">
        <v>225</v>
      </c>
      <c r="I119">
        <v>21</v>
      </c>
      <c r="J119">
        <v>21</v>
      </c>
      <c r="K119">
        <v>21</v>
      </c>
      <c r="L119">
        <v>21</v>
      </c>
      <c r="M119">
        <v>21</v>
      </c>
      <c r="N119">
        <v>21</v>
      </c>
      <c r="O119">
        <v>21</v>
      </c>
      <c r="P119">
        <v>21</v>
      </c>
      <c r="Q119">
        <v>21</v>
      </c>
      <c r="R119">
        <v>21</v>
      </c>
      <c r="S119" s="30"/>
      <c r="T119" s="52" t="str">
        <f t="shared" si="4"/>
        <v>810089-MEAME-OS</v>
      </c>
      <c r="U119" s="53" t="str">
        <f>IF(C119="NET","",IF(C119="","",IFERROR(VLOOKUP(T119,EAN!$A:$B,2,FALSE),"MANGLER - MÅ OPPDATERE EAN-FANEN")))</f>
        <v>MANGLER - MÅ OPPDATERE EAN-FANEN</v>
      </c>
      <c r="V119" s="52">
        <f t="shared" si="6"/>
        <v>21</v>
      </c>
      <c r="W119" s="52">
        <f t="shared" si="7"/>
        <v>21</v>
      </c>
      <c r="X119" s="30"/>
      <c r="Y119" s="21" t="str">
        <f>IF(C119="NET","",IFERROR(VLOOKUP(U119,'2) Order Form'!$V$9:$V$894,1,FALSE),"Ikke med I order form"))</f>
        <v>Ikke med I order form</v>
      </c>
      <c r="Z119" s="30"/>
      <c r="AA119" s="2">
        <v>7048652832405</v>
      </c>
      <c r="AB119" s="23">
        <f>IFERROR(VLOOKUP(AA119,'2) Order Form'!$V$9:$V$895,1,FALSE),"Ikke med I order form")</f>
        <v>7048652832405</v>
      </c>
      <c r="AC119" s="38">
        <f>VLOOKUP(AA119,ATS!$A$4:$H$2762,2,FALSE)</f>
        <v>840102</v>
      </c>
      <c r="AD119" s="35" t="str">
        <f>VLOOKUP(AA119,ATS!$A$4:$G$2762,3,FALSE)</f>
        <v>Igniter 2Vi MIPS Helmet</v>
      </c>
      <c r="AE119" s="36" t="str">
        <f>VLOOKUP(AA119,ATS!$A$4:$G$2762,5,FALSE)</f>
        <v>DTBLK-SM</v>
      </c>
      <c r="AF119" s="30"/>
      <c r="AG119" s="38">
        <f>IFERROR(VLOOKUP('2) Order Form'!$V124,$AA$4:$AA$2500,1,FALSE),"Ikke med i Elastic")</f>
        <v>7048652966223</v>
      </c>
      <c r="AH119" s="38">
        <f>SUM('2) Order Form'!V124)</f>
        <v>7048652966223</v>
      </c>
      <c r="AI119" s="38">
        <f>INDEX(ATS!$B:$V,MATCH(ATS!$AH119,ATS!$U:$U,0),1)</f>
        <v>840092</v>
      </c>
      <c r="AJ119" s="38" t="str">
        <f>INDEX(ATS!$B:$V,MATCH(ATS!$AH119,ATS!$U:$U,0),2)</f>
        <v>Looper Mips Helmet</v>
      </c>
      <c r="AK119" s="38" t="str">
        <f>INDEX(ATS!$B:$V,MATCH(ATS!$AH119,ATS!$U:$U,0),4)</f>
        <v>MTURQ-ML</v>
      </c>
    </row>
    <row r="120" spans="1:37">
      <c r="A120" s="175">
        <f t="shared" si="5"/>
        <v>0</v>
      </c>
      <c r="B120">
        <v>810089</v>
      </c>
      <c r="C120" t="s">
        <v>3068</v>
      </c>
      <c r="D120" t="s">
        <v>2991</v>
      </c>
      <c r="E120" t="s">
        <v>2999</v>
      </c>
      <c r="F120" t="s">
        <v>3000</v>
      </c>
      <c r="G120" t="s">
        <v>63</v>
      </c>
      <c r="H120" t="s">
        <v>225</v>
      </c>
      <c r="I120">
        <v>12</v>
      </c>
      <c r="J120">
        <v>12</v>
      </c>
      <c r="K120">
        <v>12</v>
      </c>
      <c r="L120">
        <v>12</v>
      </c>
      <c r="M120">
        <v>12</v>
      </c>
      <c r="N120">
        <v>12</v>
      </c>
      <c r="O120">
        <v>12</v>
      </c>
      <c r="P120">
        <v>12</v>
      </c>
      <c r="Q120">
        <v>12</v>
      </c>
      <c r="R120">
        <v>12</v>
      </c>
      <c r="S120" s="30"/>
      <c r="T120" s="52" t="str">
        <f t="shared" si="4"/>
        <v>810089-MFLUO-OS</v>
      </c>
      <c r="U120" s="53" t="str">
        <f>IF(C120="NET","",IF(C120="","",IFERROR(VLOOKUP(T120,EAN!$A:$B,2,FALSE),"MANGLER - MÅ OPPDATERE EAN-FANEN")))</f>
        <v>MANGLER - MÅ OPPDATERE EAN-FANEN</v>
      </c>
      <c r="V120" s="52">
        <f t="shared" si="6"/>
        <v>12</v>
      </c>
      <c r="W120" s="52">
        <f t="shared" si="7"/>
        <v>12</v>
      </c>
      <c r="X120" s="30"/>
      <c r="Y120" s="21" t="str">
        <f>IF(C120="NET","",IFERROR(VLOOKUP(U120,'2) Order Form'!$V$9:$V$894,1,FALSE),"Ikke med I order form"))</f>
        <v>Ikke med I order form</v>
      </c>
      <c r="Z120" s="30"/>
      <c r="AA120" s="2">
        <v>7048652832405</v>
      </c>
      <c r="AB120" s="23">
        <f>IFERROR(VLOOKUP(AA120,'2) Order Form'!$V$9:$V$895,1,FALSE),"Ikke med I order form")</f>
        <v>7048652832405</v>
      </c>
      <c r="AC120" s="38">
        <f>VLOOKUP(AA120,ATS!$A$4:$H$2762,2,FALSE)</f>
        <v>840102</v>
      </c>
      <c r="AD120" s="35" t="str">
        <f>VLOOKUP(AA120,ATS!$A$4:$G$2762,3,FALSE)</f>
        <v>Igniter 2Vi MIPS Helmet</v>
      </c>
      <c r="AE120" s="36" t="str">
        <f>VLOOKUP(AA120,ATS!$A$4:$G$2762,5,FALSE)</f>
        <v>DTBLK-SM</v>
      </c>
      <c r="AF120" s="30"/>
      <c r="AG120" s="38">
        <f>IFERROR(VLOOKUP('2) Order Form'!$V125,$AA$4:$AA$2500,1,FALSE),"Ikke med i Elastic")</f>
        <v>7048652966216</v>
      </c>
      <c r="AH120" s="38">
        <f>SUM('2) Order Form'!V125)</f>
        <v>7048652966216</v>
      </c>
      <c r="AI120" s="38">
        <f>INDEX(ATS!$B:$V,MATCH(ATS!$AH120,ATS!$U:$U,0),1)</f>
        <v>840092</v>
      </c>
      <c r="AJ120" s="38" t="str">
        <f>INDEX(ATS!$B:$V,MATCH(ATS!$AH120,ATS!$U:$U,0),2)</f>
        <v>Looper Mips Helmet</v>
      </c>
      <c r="AK120" s="38" t="str">
        <f>INDEX(ATS!$B:$V,MATCH(ATS!$AH120,ATS!$U:$U,0),4)</f>
        <v>MTURQ-LXL</v>
      </c>
    </row>
    <row r="121" spans="1:37">
      <c r="A121" s="175">
        <f t="shared" si="5"/>
        <v>0</v>
      </c>
      <c r="B121">
        <v>810089</v>
      </c>
      <c r="C121" t="s">
        <v>3068</v>
      </c>
      <c r="D121" t="s">
        <v>2991</v>
      </c>
      <c r="E121" t="s">
        <v>3024</v>
      </c>
      <c r="F121" t="s">
        <v>113</v>
      </c>
      <c r="G121" t="s">
        <v>63</v>
      </c>
      <c r="H121" t="s">
        <v>225</v>
      </c>
      <c r="I121">
        <v>10</v>
      </c>
      <c r="J121">
        <v>10</v>
      </c>
      <c r="K121">
        <v>10</v>
      </c>
      <c r="L121">
        <v>10</v>
      </c>
      <c r="M121">
        <v>10</v>
      </c>
      <c r="N121">
        <v>10</v>
      </c>
      <c r="O121">
        <v>10</v>
      </c>
      <c r="P121">
        <v>10</v>
      </c>
      <c r="Q121">
        <v>10</v>
      </c>
      <c r="R121">
        <v>10</v>
      </c>
      <c r="S121" s="30"/>
      <c r="T121" s="52" t="str">
        <f t="shared" si="4"/>
        <v>810089-MMBLU-OS</v>
      </c>
      <c r="U121" s="53" t="str">
        <f>IF(C121="NET","",IF(C121="","",IFERROR(VLOOKUP(T121,EAN!$A:$B,2,FALSE),"MANGLER - MÅ OPPDATERE EAN-FANEN")))</f>
        <v>MANGLER - MÅ OPPDATERE EAN-FANEN</v>
      </c>
      <c r="V121" s="52">
        <f t="shared" si="6"/>
        <v>10</v>
      </c>
      <c r="W121" s="52">
        <f t="shared" si="7"/>
        <v>10</v>
      </c>
      <c r="X121" s="30"/>
      <c r="Y121" s="21" t="str">
        <f>IF(C121="NET","",IFERROR(VLOOKUP(U121,'2) Order Form'!$V$9:$V$894,1,FALSE),"Ikke med I order form"))</f>
        <v>Ikke med I order form</v>
      </c>
      <c r="Z121" s="30"/>
      <c r="AA121" s="2">
        <v>7048652832399</v>
      </c>
      <c r="AB121" s="23">
        <f>IFERROR(VLOOKUP(AA121,'2) Order Form'!$V$9:$V$895,1,FALSE),"Ikke med I order form")</f>
        <v>7048652832399</v>
      </c>
      <c r="AC121" s="38">
        <f>VLOOKUP(AA121,ATS!$A$4:$H$2762,2,FALSE)</f>
        <v>840102</v>
      </c>
      <c r="AD121" s="35" t="str">
        <f>VLOOKUP(AA121,ATS!$A$4:$G$2762,3,FALSE)</f>
        <v>Igniter 2Vi MIPS Helmet</v>
      </c>
      <c r="AE121" s="36" t="str">
        <f>VLOOKUP(AA121,ATS!$A$4:$G$2762,5,FALSE)</f>
        <v>DTBLK-ML</v>
      </c>
      <c r="AF121" s="30"/>
      <c r="AG121" s="38">
        <f>IFERROR(VLOOKUP('2) Order Form'!$V126,$AA$4:$AA$2500,1,FALSE),"Ikke med i Elastic")</f>
        <v>7048652966261</v>
      </c>
      <c r="AH121" s="38">
        <f>SUM('2) Order Form'!V126)</f>
        <v>7048652966261</v>
      </c>
      <c r="AI121" s="38">
        <f>INDEX(ATS!$B:$V,MATCH(ATS!$AH121,ATS!$U:$U,0),1)</f>
        <v>840092</v>
      </c>
      <c r="AJ121" s="38" t="str">
        <f>INDEX(ATS!$B:$V,MATCH(ATS!$AH121,ATS!$U:$U,0),2)</f>
        <v>Looper Mips Helmet</v>
      </c>
      <c r="AK121" s="38" t="str">
        <f>INDEX(ATS!$B:$V,MATCH(ATS!$AH121,ATS!$U:$U,0),4)</f>
        <v>PANTH-SM</v>
      </c>
    </row>
    <row r="122" spans="1:37">
      <c r="A122" s="175">
        <f t="shared" si="5"/>
        <v>0</v>
      </c>
      <c r="B122">
        <v>810089</v>
      </c>
      <c r="C122" t="s">
        <v>3068</v>
      </c>
      <c r="D122" t="s">
        <v>2991</v>
      </c>
      <c r="E122" t="s">
        <v>3026</v>
      </c>
      <c r="F122" t="s">
        <v>256</v>
      </c>
      <c r="G122" t="s">
        <v>63</v>
      </c>
      <c r="H122" t="s">
        <v>225</v>
      </c>
      <c r="I122">
        <v>25</v>
      </c>
      <c r="J122">
        <v>25</v>
      </c>
      <c r="K122">
        <v>25</v>
      </c>
      <c r="L122">
        <v>25</v>
      </c>
      <c r="M122">
        <v>25</v>
      </c>
      <c r="N122">
        <v>25</v>
      </c>
      <c r="O122">
        <v>25</v>
      </c>
      <c r="P122">
        <v>25</v>
      </c>
      <c r="Q122">
        <v>25</v>
      </c>
      <c r="R122">
        <v>25</v>
      </c>
      <c r="S122" s="30"/>
      <c r="T122" s="52" t="str">
        <f t="shared" si="4"/>
        <v>810089-MNGRY-OS</v>
      </c>
      <c r="U122" s="53" t="str">
        <f>IF(C122="NET","",IF(C122="","",IFERROR(VLOOKUP(T122,EAN!$A:$B,2,FALSE),"MANGLER - MÅ OPPDATERE EAN-FANEN")))</f>
        <v>MANGLER - MÅ OPPDATERE EAN-FANEN</v>
      </c>
      <c r="V122" s="52">
        <f t="shared" si="6"/>
        <v>25</v>
      </c>
      <c r="W122" s="52">
        <f t="shared" si="7"/>
        <v>25</v>
      </c>
      <c r="X122" s="30"/>
      <c r="Y122" s="21" t="str">
        <f>IF(C122="NET","",IFERROR(VLOOKUP(U122,'2) Order Form'!$V$9:$V$894,1,FALSE),"Ikke med I order form"))</f>
        <v>Ikke med I order form</v>
      </c>
      <c r="Z122" s="30"/>
      <c r="AA122" s="2">
        <v>7048652832399</v>
      </c>
      <c r="AB122" s="23">
        <f>IFERROR(VLOOKUP(AA122,'2) Order Form'!$V$9:$V$895,1,FALSE),"Ikke med I order form")</f>
        <v>7048652832399</v>
      </c>
      <c r="AC122" s="38">
        <f>VLOOKUP(AA122,ATS!$A$4:$H$2762,2,FALSE)</f>
        <v>840102</v>
      </c>
      <c r="AD122" s="35" t="str">
        <f>VLOOKUP(AA122,ATS!$A$4:$G$2762,3,FALSE)</f>
        <v>Igniter 2Vi MIPS Helmet</v>
      </c>
      <c r="AE122" s="36" t="str">
        <f>VLOOKUP(AA122,ATS!$A$4:$G$2762,5,FALSE)</f>
        <v>DTBLK-ML</v>
      </c>
      <c r="AF122" s="30"/>
      <c r="AG122" s="38">
        <f>IFERROR(VLOOKUP('2) Order Form'!$V127,$AA$4:$AA$2500,1,FALSE),"Ikke med i Elastic")</f>
        <v>7048652966254</v>
      </c>
      <c r="AH122" s="38">
        <f>SUM('2) Order Form'!V127)</f>
        <v>7048652966254</v>
      </c>
      <c r="AI122" s="38">
        <f>INDEX(ATS!$B:$V,MATCH(ATS!$AH122,ATS!$U:$U,0),1)</f>
        <v>840092</v>
      </c>
      <c r="AJ122" s="38" t="str">
        <f>INDEX(ATS!$B:$V,MATCH(ATS!$AH122,ATS!$U:$U,0),2)</f>
        <v>Looper Mips Helmet</v>
      </c>
      <c r="AK122" s="38" t="str">
        <f>INDEX(ATS!$B:$V,MATCH(ATS!$AH122,ATS!$U:$U,0),4)</f>
        <v>PANTH-ML</v>
      </c>
    </row>
    <row r="123" spans="1:37">
      <c r="A123" s="175">
        <f t="shared" si="5"/>
        <v>0</v>
      </c>
      <c r="B123">
        <v>810089</v>
      </c>
      <c r="C123" t="s">
        <v>3068</v>
      </c>
      <c r="D123" t="s">
        <v>2991</v>
      </c>
      <c r="E123" t="s">
        <v>3033</v>
      </c>
      <c r="F123" t="s">
        <v>114</v>
      </c>
      <c r="G123" t="s">
        <v>63</v>
      </c>
      <c r="H123" t="s">
        <v>225</v>
      </c>
      <c r="I123">
        <v>9</v>
      </c>
      <c r="J123">
        <v>9</v>
      </c>
      <c r="K123">
        <v>9</v>
      </c>
      <c r="L123">
        <v>9</v>
      </c>
      <c r="M123">
        <v>9</v>
      </c>
      <c r="N123">
        <v>9</v>
      </c>
      <c r="O123">
        <v>9</v>
      </c>
      <c r="P123">
        <v>9</v>
      </c>
      <c r="Q123">
        <v>9</v>
      </c>
      <c r="R123">
        <v>9</v>
      </c>
      <c r="S123" s="30"/>
      <c r="T123" s="52" t="str">
        <f t="shared" si="4"/>
        <v>810089-MSBMC-OS</v>
      </c>
      <c r="U123" s="53" t="str">
        <f>IF(C123="NET","",IF(C123="","",IFERROR(VLOOKUP(T123,EAN!$A:$B,2,FALSE),"MANGLER - MÅ OPPDATERE EAN-FANEN")))</f>
        <v>MANGLER - MÅ OPPDATERE EAN-FANEN</v>
      </c>
      <c r="V123" s="52">
        <f t="shared" si="6"/>
        <v>9</v>
      </c>
      <c r="W123" s="52">
        <f t="shared" si="7"/>
        <v>9</v>
      </c>
      <c r="X123" s="30"/>
      <c r="Y123" s="21" t="str">
        <f>IF(C123="NET","",IFERROR(VLOOKUP(U123,'2) Order Form'!$V$9:$V$894,1,FALSE),"Ikke med I order form"))</f>
        <v>Ikke med I order form</v>
      </c>
      <c r="Z123" s="30"/>
      <c r="AA123" s="2">
        <v>7048652832382</v>
      </c>
      <c r="AB123" s="23">
        <f>IFERROR(VLOOKUP(AA123,'2) Order Form'!$V$9:$V$895,1,FALSE),"Ikke med I order form")</f>
        <v>7048652832382</v>
      </c>
      <c r="AC123" s="38">
        <f>VLOOKUP(AA123,ATS!$A$4:$H$2762,2,FALSE)</f>
        <v>840102</v>
      </c>
      <c r="AD123" s="35" t="str">
        <f>VLOOKUP(AA123,ATS!$A$4:$G$2762,3,FALSE)</f>
        <v>Igniter 2Vi MIPS Helmet</v>
      </c>
      <c r="AE123" s="36" t="str">
        <f>VLOOKUP(AA123,ATS!$A$4:$G$2762,5,FALSE)</f>
        <v>DTBLK-LXL</v>
      </c>
      <c r="AF123" s="30"/>
      <c r="AG123" s="38">
        <f>IFERROR(VLOOKUP('2) Order Form'!$V128,$AA$4:$AA$2500,1,FALSE),"Ikke med i Elastic")</f>
        <v>7048652966247</v>
      </c>
      <c r="AH123" s="38">
        <f>SUM('2) Order Form'!V128)</f>
        <v>7048652966247</v>
      </c>
      <c r="AI123" s="38">
        <f>INDEX(ATS!$B:$V,MATCH(ATS!$AH123,ATS!$U:$U,0),1)</f>
        <v>840092</v>
      </c>
      <c r="AJ123" s="38" t="str">
        <f>INDEX(ATS!$B:$V,MATCH(ATS!$AH123,ATS!$U:$U,0),2)</f>
        <v>Looper Mips Helmet</v>
      </c>
      <c r="AK123" s="38" t="str">
        <f>INDEX(ATS!$B:$V,MATCH(ATS!$AH123,ATS!$U:$U,0),4)</f>
        <v>PANTH-LXL</v>
      </c>
    </row>
    <row r="124" spans="1:37">
      <c r="A124" s="175">
        <f t="shared" si="5"/>
        <v>0</v>
      </c>
      <c r="B124">
        <v>810089</v>
      </c>
      <c r="C124" t="s">
        <v>3068</v>
      </c>
      <c r="D124" t="s">
        <v>2991</v>
      </c>
      <c r="E124" t="s">
        <v>3003</v>
      </c>
      <c r="F124" t="s">
        <v>3004</v>
      </c>
      <c r="G124" t="s">
        <v>63</v>
      </c>
      <c r="H124" t="s">
        <v>225</v>
      </c>
      <c r="I124">
        <v>3</v>
      </c>
      <c r="J124">
        <v>3</v>
      </c>
      <c r="K124">
        <v>3</v>
      </c>
      <c r="L124">
        <v>3</v>
      </c>
      <c r="M124">
        <v>3</v>
      </c>
      <c r="N124">
        <v>3</v>
      </c>
      <c r="O124">
        <v>3</v>
      </c>
      <c r="P124">
        <v>3</v>
      </c>
      <c r="Q124">
        <v>3</v>
      </c>
      <c r="R124">
        <v>3</v>
      </c>
      <c r="S124" s="2"/>
      <c r="T124" s="52" t="str">
        <f t="shared" si="4"/>
        <v>810089-MSGMC-OS</v>
      </c>
      <c r="U124" s="53" t="str">
        <f>IF(C124="NET","",IF(C124="","",IFERROR(VLOOKUP(T124,EAN!$A:$B,2,FALSE),"MANGLER - MÅ OPPDATERE EAN-FANEN")))</f>
        <v>MANGLER - MÅ OPPDATERE EAN-FANEN</v>
      </c>
      <c r="V124" s="52">
        <f t="shared" si="6"/>
        <v>3</v>
      </c>
      <c r="W124" s="52">
        <f t="shared" si="7"/>
        <v>3</v>
      </c>
      <c r="X124" s="2"/>
      <c r="Y124" s="21" t="str">
        <f>IF(C124="NET","",IFERROR(VLOOKUP(U124,'2) Order Form'!$V$9:$V$894,1,FALSE),"Ikke med I order form"))</f>
        <v>Ikke med I order form</v>
      </c>
      <c r="Z124" s="2"/>
      <c r="AA124" s="2">
        <v>7048652832382</v>
      </c>
      <c r="AB124" s="23">
        <f>IFERROR(VLOOKUP(AA124,'2) Order Form'!$V$9:$V$895,1,FALSE),"Ikke med I order form")</f>
        <v>7048652832382</v>
      </c>
      <c r="AC124" s="38">
        <f>VLOOKUP(AA124,ATS!$A$4:$H$2762,2,FALSE)</f>
        <v>840102</v>
      </c>
      <c r="AD124" s="35" t="str">
        <f>VLOOKUP(AA124,ATS!$A$4:$G$2762,3,FALSE)</f>
        <v>Igniter 2Vi MIPS Helmet</v>
      </c>
      <c r="AE124" s="36" t="str">
        <f>VLOOKUP(AA124,ATS!$A$4:$G$2762,5,FALSE)</f>
        <v>DTBLK-LXL</v>
      </c>
      <c r="AF124" s="2"/>
      <c r="AG124" s="38">
        <f>IFERROR(VLOOKUP('2) Order Form'!$V129,$AA$4:$AA$2500,1,FALSE),"Ikke med i Elastic")</f>
        <v>7048652966292</v>
      </c>
      <c r="AH124" s="38">
        <f>SUM('2) Order Form'!V129)</f>
        <v>7048652966292</v>
      </c>
      <c r="AI124" s="38">
        <f>INDEX(ATS!$B:$V,MATCH(ATS!$AH124,ATS!$U:$U,0),1)</f>
        <v>840092</v>
      </c>
      <c r="AJ124" s="38" t="str">
        <f>INDEX(ATS!$B:$V,MATCH(ATS!$AH124,ATS!$U:$U,0),2)</f>
        <v>Looper Mips Helmet</v>
      </c>
      <c r="AK124" s="38" t="str">
        <f>INDEX(ATS!$B:$V,MATCH(ATS!$AH124,ATS!$U:$U,0),4)</f>
        <v>WOLND-SM</v>
      </c>
    </row>
    <row r="125" spans="1:37">
      <c r="A125" s="175">
        <f t="shared" si="5"/>
        <v>0</v>
      </c>
      <c r="B125">
        <v>810089</v>
      </c>
      <c r="C125" t="s">
        <v>3068</v>
      </c>
      <c r="D125" t="s">
        <v>2991</v>
      </c>
      <c r="E125" t="s">
        <v>2190</v>
      </c>
      <c r="F125" t="s">
        <v>2191</v>
      </c>
      <c r="G125" t="s">
        <v>63</v>
      </c>
      <c r="H125" t="s">
        <v>87</v>
      </c>
      <c r="I125">
        <v>0</v>
      </c>
      <c r="J125">
        <v>0</v>
      </c>
      <c r="K125">
        <v>0</v>
      </c>
      <c r="L125">
        <v>0</v>
      </c>
      <c r="M125">
        <v>10</v>
      </c>
      <c r="N125">
        <v>10</v>
      </c>
      <c r="O125">
        <v>10</v>
      </c>
      <c r="P125">
        <v>10</v>
      </c>
      <c r="Q125">
        <v>10</v>
      </c>
      <c r="R125">
        <v>10</v>
      </c>
      <c r="S125" s="2"/>
      <c r="T125" s="52" t="str">
        <f t="shared" si="4"/>
        <v>810089-MTURQ-OS</v>
      </c>
      <c r="U125" s="53" t="str">
        <f>IF(C125="NET","",IF(C125="","",IFERROR(VLOOKUP(T125,EAN!$A:$B,2,FALSE),"MANGLER - MÅ OPPDATERE EAN-FANEN")))</f>
        <v>MANGLER - MÅ OPPDATERE EAN-FANEN</v>
      </c>
      <c r="V125" s="52">
        <f t="shared" si="6"/>
        <v>0</v>
      </c>
      <c r="W125" s="52">
        <f t="shared" si="7"/>
        <v>10</v>
      </c>
      <c r="X125" s="2"/>
      <c r="Y125" s="21" t="str">
        <f>IF(C125="NET","",IFERROR(VLOOKUP(U125,'2) Order Form'!$V$9:$V$894,1,FALSE),"Ikke med I order form"))</f>
        <v>Ikke med I order form</v>
      </c>
      <c r="Z125" s="2"/>
      <c r="AA125" s="2">
        <v>7048652832436</v>
      </c>
      <c r="AB125" s="23">
        <f>IFERROR(VLOOKUP(AA125,'2) Order Form'!$V$9:$V$895,1,FALSE),"Ikke med I order form")</f>
        <v>7048652832436</v>
      </c>
      <c r="AC125" s="38">
        <f>VLOOKUP(AA125,ATS!$A$4:$H$2762,2,FALSE)</f>
        <v>840102</v>
      </c>
      <c r="AD125" s="35" t="str">
        <f>VLOOKUP(AA125,ATS!$A$4:$G$2762,3,FALSE)</f>
        <v>Igniter 2Vi MIPS Helmet</v>
      </c>
      <c r="AE125" s="36" t="str">
        <f>VLOOKUP(AA125,ATS!$A$4:$G$2762,5,FALSE)</f>
        <v>GSWHT-SM</v>
      </c>
      <c r="AF125" s="2"/>
      <c r="AG125" s="38">
        <f>IFERROR(VLOOKUP('2) Order Form'!$V130,$AA$4:$AA$2500,1,FALSE),"Ikke med i Elastic")</f>
        <v>7048652966285</v>
      </c>
      <c r="AH125" s="38">
        <f>SUM('2) Order Form'!V130)</f>
        <v>7048652966285</v>
      </c>
      <c r="AI125" s="38">
        <f>INDEX(ATS!$B:$V,MATCH(ATS!$AH125,ATS!$U:$U,0),1)</f>
        <v>840092</v>
      </c>
      <c r="AJ125" s="38" t="str">
        <f>INDEX(ATS!$B:$V,MATCH(ATS!$AH125,ATS!$U:$U,0),2)</f>
        <v>Looper Mips Helmet</v>
      </c>
      <c r="AK125" s="38" t="str">
        <f>INDEX(ATS!$B:$V,MATCH(ATS!$AH125,ATS!$U:$U,0),4)</f>
        <v>WOLND-ML</v>
      </c>
    </row>
    <row r="126" spans="1:37">
      <c r="A126" s="175">
        <f t="shared" si="5"/>
        <v>0</v>
      </c>
      <c r="B126">
        <v>810089</v>
      </c>
      <c r="C126" t="s">
        <v>3068</v>
      </c>
      <c r="D126" t="s">
        <v>2991</v>
      </c>
      <c r="E126" t="s">
        <v>3036</v>
      </c>
      <c r="F126" t="s">
        <v>2728</v>
      </c>
      <c r="G126" t="s">
        <v>63</v>
      </c>
      <c r="H126" t="s">
        <v>87</v>
      </c>
      <c r="I126">
        <v>26</v>
      </c>
      <c r="J126">
        <v>26</v>
      </c>
      <c r="K126">
        <v>26</v>
      </c>
      <c r="L126">
        <v>26</v>
      </c>
      <c r="M126">
        <v>43</v>
      </c>
      <c r="N126">
        <v>43</v>
      </c>
      <c r="O126">
        <v>43</v>
      </c>
      <c r="P126">
        <v>43</v>
      </c>
      <c r="Q126">
        <v>43</v>
      </c>
      <c r="R126">
        <v>43</v>
      </c>
      <c r="S126" s="2"/>
      <c r="T126" s="22" t="str">
        <f t="shared" si="4"/>
        <v>810089-MWHTE-OS</v>
      </c>
      <c r="U126" s="24" t="str">
        <f>IF(C126="NET","",IF(C126="","",IFERROR(VLOOKUP(T126,EAN!$A:$B,2,FALSE),"MANGLER - MÅ OPPDATERE EAN-FANEN")))</f>
        <v>MANGLER - MÅ OPPDATERE EAN-FANEN</v>
      </c>
      <c r="V126" s="22">
        <f t="shared" si="6"/>
        <v>26</v>
      </c>
      <c r="W126" s="22">
        <f t="shared" si="7"/>
        <v>43</v>
      </c>
      <c r="X126" s="2"/>
      <c r="Y126" s="21" t="str">
        <f>IF(C126="NET","",IFERROR(VLOOKUP(U126,'2) Order Form'!$V$9:$V$894,1,FALSE),"Ikke med I order form"))</f>
        <v>Ikke med I order form</v>
      </c>
      <c r="Z126" s="2"/>
      <c r="AA126" s="2">
        <v>7048652832436</v>
      </c>
      <c r="AB126" s="23">
        <f>IFERROR(VLOOKUP(AA126,'2) Order Form'!$V$9:$V$895,1,FALSE),"Ikke med I order form")</f>
        <v>7048652832436</v>
      </c>
      <c r="AC126" s="38">
        <f>VLOOKUP(AA126,ATS!$A$4:$H$2762,2,FALSE)</f>
        <v>840102</v>
      </c>
      <c r="AD126" s="35" t="str">
        <f>VLOOKUP(AA126,ATS!$A$4:$G$2762,3,FALSE)</f>
        <v>Igniter 2Vi MIPS Helmet</v>
      </c>
      <c r="AE126" s="36" t="str">
        <f>VLOOKUP(AA126,ATS!$A$4:$G$2762,5,FALSE)</f>
        <v>GSWHT-SM</v>
      </c>
      <c r="AF126" s="2"/>
      <c r="AG126" s="38">
        <f>IFERROR(VLOOKUP('2) Order Form'!$V131,$AA$4:$AA$2500,1,FALSE),"Ikke med i Elastic")</f>
        <v>7048652966278</v>
      </c>
      <c r="AH126" s="38">
        <f>SUM('2) Order Form'!V131)</f>
        <v>7048652966278</v>
      </c>
      <c r="AI126" s="38">
        <f>INDEX(ATS!$B:$V,MATCH(ATS!$AH126,ATS!$U:$U,0),1)</f>
        <v>840092</v>
      </c>
      <c r="AJ126" s="38" t="str">
        <f>INDEX(ATS!$B:$V,MATCH(ATS!$AH126,ATS!$U:$U,0),2)</f>
        <v>Looper Mips Helmet</v>
      </c>
      <c r="AK126" s="38" t="str">
        <f>INDEX(ATS!$B:$V,MATCH(ATS!$AH126,ATS!$U:$U,0),4)</f>
        <v>WOLND-LXL</v>
      </c>
    </row>
    <row r="127" spans="1:37">
      <c r="A127" s="175">
        <f t="shared" si="5"/>
        <v>0</v>
      </c>
      <c r="B127">
        <v>810089</v>
      </c>
      <c r="C127" t="s">
        <v>3068</v>
      </c>
      <c r="D127" t="s">
        <v>2991</v>
      </c>
      <c r="E127" t="s">
        <v>3075</v>
      </c>
      <c r="F127" t="s">
        <v>3076</v>
      </c>
      <c r="G127" t="s">
        <v>63</v>
      </c>
      <c r="H127" t="s">
        <v>225</v>
      </c>
      <c r="I127">
        <v>9</v>
      </c>
      <c r="J127">
        <v>9</v>
      </c>
      <c r="K127">
        <v>9</v>
      </c>
      <c r="L127">
        <v>9</v>
      </c>
      <c r="M127">
        <v>9</v>
      </c>
      <c r="N127">
        <v>9</v>
      </c>
      <c r="O127">
        <v>9</v>
      </c>
      <c r="P127">
        <v>9</v>
      </c>
      <c r="Q127">
        <v>9</v>
      </c>
      <c r="R127">
        <v>9</v>
      </c>
      <c r="S127" s="2"/>
      <c r="T127" s="22" t="str">
        <f t="shared" si="4"/>
        <v>810089-NANI-OS</v>
      </c>
      <c r="U127" s="24" t="str">
        <f>IF(C127="NET","",IF(C127="","",IFERROR(VLOOKUP(T127,EAN!$A:$B,2,FALSE),"MANGLER - MÅ OPPDATERE EAN-FANEN")))</f>
        <v>MANGLER - MÅ OPPDATERE EAN-FANEN</v>
      </c>
      <c r="V127" s="22">
        <f t="shared" si="6"/>
        <v>9</v>
      </c>
      <c r="W127" s="22">
        <f t="shared" si="7"/>
        <v>9</v>
      </c>
      <c r="X127" s="2"/>
      <c r="Y127" s="21" t="str">
        <f>IF(C127="NET","",IFERROR(VLOOKUP(U127,'2) Order Form'!$V$9:$V$894,1,FALSE),"Ikke med I order form"))</f>
        <v>Ikke med I order form</v>
      </c>
      <c r="Z127" s="2"/>
      <c r="AA127" s="2">
        <v>7048652832429</v>
      </c>
      <c r="AB127" s="23">
        <f>IFERROR(VLOOKUP(AA127,'2) Order Form'!$V$9:$V$895,1,FALSE),"Ikke med I order form")</f>
        <v>7048652832429</v>
      </c>
      <c r="AC127" s="38">
        <f>VLOOKUP(AA127,ATS!$A$4:$H$2762,2,FALSE)</f>
        <v>840102</v>
      </c>
      <c r="AD127" s="35" t="str">
        <f>VLOOKUP(AA127,ATS!$A$4:$G$2762,3,FALSE)</f>
        <v>Igniter 2Vi MIPS Helmet</v>
      </c>
      <c r="AE127" s="36" t="str">
        <f>VLOOKUP(AA127,ATS!$A$4:$G$2762,5,FALSE)</f>
        <v>GSWHT-ML</v>
      </c>
      <c r="AF127" s="2"/>
      <c r="AG127" s="38">
        <f>IFERROR(VLOOKUP('2) Order Form'!$V132,$AA$4:$AA$2500,1,FALSE),"Ikke med i Elastic")</f>
        <v>7048652605108</v>
      </c>
      <c r="AH127" s="38">
        <f>SUM('2) Order Form'!V132)</f>
        <v>7048652605108</v>
      </c>
      <c r="AI127" s="38">
        <f>INDEX(ATS!$B:$V,MATCH(ATS!$AH127,ATS!$U:$U,0),1)</f>
        <v>840091</v>
      </c>
      <c r="AJ127" s="38" t="str">
        <f>INDEX(ATS!$B:$V,MATCH(ATS!$AH127,ATS!$U:$U,0),2)</f>
        <v>Looper Helmet</v>
      </c>
      <c r="AK127" s="38" t="str">
        <f>INDEX(ATS!$B:$V,MATCH(ATS!$AH127,ATS!$U:$U,0),4)</f>
        <v>DTBLK-SM</v>
      </c>
    </row>
    <row r="128" spans="1:37">
      <c r="A128" s="175">
        <f t="shared" si="5"/>
        <v>0</v>
      </c>
      <c r="B128">
        <v>810089</v>
      </c>
      <c r="C128" t="s">
        <v>3068</v>
      </c>
      <c r="D128" t="s">
        <v>2991</v>
      </c>
      <c r="E128" t="s">
        <v>3077</v>
      </c>
      <c r="F128" t="s">
        <v>3078</v>
      </c>
      <c r="G128" t="s">
        <v>63</v>
      </c>
      <c r="H128" t="s">
        <v>225</v>
      </c>
      <c r="I128">
        <v>9</v>
      </c>
      <c r="J128">
        <v>9</v>
      </c>
      <c r="K128">
        <v>9</v>
      </c>
      <c r="L128">
        <v>9</v>
      </c>
      <c r="M128">
        <v>9</v>
      </c>
      <c r="N128">
        <v>9</v>
      </c>
      <c r="O128">
        <v>9</v>
      </c>
      <c r="P128">
        <v>9</v>
      </c>
      <c r="Q128">
        <v>9</v>
      </c>
      <c r="R128">
        <v>9</v>
      </c>
      <c r="S128" s="2"/>
      <c r="T128" s="22" t="str">
        <f t="shared" si="4"/>
        <v>810089-NOMAD-OS</v>
      </c>
      <c r="U128" s="24" t="str">
        <f>IF(C128="NET","",IF(C128="","",IFERROR(VLOOKUP(T128,EAN!$A:$B,2,FALSE),"MANGLER - MÅ OPPDATERE EAN-FANEN")))</f>
        <v>MANGLER - MÅ OPPDATERE EAN-FANEN</v>
      </c>
      <c r="V128" s="22">
        <f t="shared" si="6"/>
        <v>9</v>
      </c>
      <c r="W128" s="22">
        <f t="shared" si="7"/>
        <v>9</v>
      </c>
      <c r="X128" s="2"/>
      <c r="Y128" s="21" t="str">
        <f>IF(C128="NET","",IFERROR(VLOOKUP(U128,'2) Order Form'!$V$9:$V$894,1,FALSE),"Ikke med I order form"))</f>
        <v>Ikke med I order form</v>
      </c>
      <c r="Z128" s="2"/>
      <c r="AA128" s="2">
        <v>7048652832429</v>
      </c>
      <c r="AB128" s="23">
        <f>IFERROR(VLOOKUP(AA128,'2) Order Form'!$V$9:$V$895,1,FALSE),"Ikke med I order form")</f>
        <v>7048652832429</v>
      </c>
      <c r="AC128" s="38">
        <f>VLOOKUP(AA128,ATS!$A$4:$H$2762,2,FALSE)</f>
        <v>840102</v>
      </c>
      <c r="AD128" s="35" t="str">
        <f>VLOOKUP(AA128,ATS!$A$4:$G$2762,3,FALSE)</f>
        <v>Igniter 2Vi MIPS Helmet</v>
      </c>
      <c r="AE128" s="36" t="str">
        <f>VLOOKUP(AA128,ATS!$A$4:$G$2762,5,FALSE)</f>
        <v>GSWHT-ML</v>
      </c>
      <c r="AF128" s="2"/>
      <c r="AG128" s="38">
        <f>IFERROR(VLOOKUP('2) Order Form'!$V133,$AA$4:$AA$2500,1,FALSE),"Ikke med i Elastic")</f>
        <v>7048652605092</v>
      </c>
      <c r="AH128" s="38">
        <f>SUM('2) Order Form'!V133)</f>
        <v>7048652605092</v>
      </c>
      <c r="AI128" s="38">
        <f>INDEX(ATS!$B:$V,MATCH(ATS!$AH128,ATS!$U:$U,0),1)</f>
        <v>840091</v>
      </c>
      <c r="AJ128" s="38" t="str">
        <f>INDEX(ATS!$B:$V,MATCH(ATS!$AH128,ATS!$U:$U,0),2)</f>
        <v>Looper Helmet</v>
      </c>
      <c r="AK128" s="38" t="str">
        <f>INDEX(ATS!$B:$V,MATCH(ATS!$AH128,ATS!$U:$U,0),4)</f>
        <v>DTBLK-ML</v>
      </c>
    </row>
    <row r="129" spans="1:37">
      <c r="A129" s="175">
        <f t="shared" si="5"/>
        <v>0</v>
      </c>
      <c r="B129">
        <v>810089</v>
      </c>
      <c r="C129" t="s">
        <v>3068</v>
      </c>
      <c r="D129" t="s">
        <v>2991</v>
      </c>
      <c r="E129" t="s">
        <v>3079</v>
      </c>
      <c r="F129" t="s">
        <v>3080</v>
      </c>
      <c r="G129" t="s">
        <v>63</v>
      </c>
      <c r="H129" t="s">
        <v>225</v>
      </c>
      <c r="I129">
        <v>9</v>
      </c>
      <c r="J129">
        <v>9</v>
      </c>
      <c r="K129">
        <v>9</v>
      </c>
      <c r="L129">
        <v>9</v>
      </c>
      <c r="M129">
        <v>9</v>
      </c>
      <c r="N129">
        <v>9</v>
      </c>
      <c r="O129">
        <v>9</v>
      </c>
      <c r="P129">
        <v>9</v>
      </c>
      <c r="Q129">
        <v>9</v>
      </c>
      <c r="R129">
        <v>9</v>
      </c>
      <c r="S129" s="2"/>
      <c r="T129" s="22" t="str">
        <f t="shared" si="4"/>
        <v>810089-SGRM-OS</v>
      </c>
      <c r="U129" s="24" t="str">
        <f>IF(C129="NET","",IF(C129="","",IFERROR(VLOOKUP(T129,EAN!$A:$B,2,FALSE),"MANGLER - MÅ OPPDATERE EAN-FANEN")))</f>
        <v>MANGLER - MÅ OPPDATERE EAN-FANEN</v>
      </c>
      <c r="V129" s="22">
        <f t="shared" si="6"/>
        <v>9</v>
      </c>
      <c r="W129" s="22">
        <f t="shared" si="7"/>
        <v>9</v>
      </c>
      <c r="X129" s="2"/>
      <c r="Y129" s="21" t="str">
        <f>IF(C129="NET","",IFERROR(VLOOKUP(U129,'2) Order Form'!$V$9:$V$894,1,FALSE),"Ikke med I order form"))</f>
        <v>Ikke med I order form</v>
      </c>
      <c r="Z129" s="2"/>
      <c r="AA129" s="2">
        <v>7048652832412</v>
      </c>
      <c r="AB129" s="23">
        <f>IFERROR(VLOOKUP(AA129,'2) Order Form'!$V$9:$V$895,1,FALSE),"Ikke med I order form")</f>
        <v>7048652832412</v>
      </c>
      <c r="AC129" s="38">
        <f>VLOOKUP(AA129,ATS!$A$4:$H$2762,2,FALSE)</f>
        <v>840102</v>
      </c>
      <c r="AD129" s="35" t="str">
        <f>VLOOKUP(AA129,ATS!$A$4:$G$2762,3,FALSE)</f>
        <v>Igniter 2Vi MIPS Helmet</v>
      </c>
      <c r="AE129" s="36" t="str">
        <f>VLOOKUP(AA129,ATS!$A$4:$G$2762,5,FALSE)</f>
        <v>GSWHT-LXL</v>
      </c>
      <c r="AF129" s="2"/>
      <c r="AG129" s="38">
        <f>IFERROR(VLOOKUP('2) Order Form'!$V134,$AA$4:$AA$2500,1,FALSE),"Ikke med i Elastic")</f>
        <v>7048652605085</v>
      </c>
      <c r="AH129" s="38">
        <f>SUM('2) Order Form'!V134)</f>
        <v>7048652605085</v>
      </c>
      <c r="AI129" s="38">
        <f>INDEX(ATS!$B:$V,MATCH(ATS!$AH129,ATS!$U:$U,0),1)</f>
        <v>840091</v>
      </c>
      <c r="AJ129" s="38" t="str">
        <f>INDEX(ATS!$B:$V,MATCH(ATS!$AH129,ATS!$U:$U,0),2)</f>
        <v>Looper Helmet</v>
      </c>
      <c r="AK129" s="38" t="str">
        <f>INDEX(ATS!$B:$V,MATCH(ATS!$AH129,ATS!$U:$U,0),4)</f>
        <v>DTBLK-LXL</v>
      </c>
    </row>
    <row r="130" spans="1:37">
      <c r="A130" s="175">
        <f t="shared" si="5"/>
        <v>0</v>
      </c>
      <c r="B130">
        <v>810089</v>
      </c>
      <c r="C130" t="s">
        <v>3068</v>
      </c>
      <c r="D130" t="s">
        <v>2991</v>
      </c>
      <c r="E130" t="s">
        <v>3081</v>
      </c>
      <c r="F130" t="s">
        <v>3082</v>
      </c>
      <c r="G130" t="s">
        <v>63</v>
      </c>
      <c r="H130" t="s">
        <v>225</v>
      </c>
      <c r="I130">
        <v>11</v>
      </c>
      <c r="J130">
        <v>11</v>
      </c>
      <c r="K130">
        <v>11</v>
      </c>
      <c r="L130">
        <v>11</v>
      </c>
      <c r="M130">
        <v>11</v>
      </c>
      <c r="N130">
        <v>11</v>
      </c>
      <c r="O130">
        <v>11</v>
      </c>
      <c r="P130">
        <v>11</v>
      </c>
      <c r="Q130">
        <v>11</v>
      </c>
      <c r="R130">
        <v>11</v>
      </c>
      <c r="S130" s="2"/>
      <c r="T130" s="22" t="str">
        <f t="shared" si="4"/>
        <v>810089-SLGRY-OS</v>
      </c>
      <c r="U130" s="24" t="str">
        <f>IF(C130="NET","",IF(C130="","",IFERROR(VLOOKUP(T130,EAN!$A:$B,2,FALSE),"MANGLER - MÅ OPPDATERE EAN-FANEN")))</f>
        <v>MANGLER - MÅ OPPDATERE EAN-FANEN</v>
      </c>
      <c r="V130" s="22">
        <f t="shared" si="6"/>
        <v>11</v>
      </c>
      <c r="W130" s="22">
        <f t="shared" si="7"/>
        <v>11</v>
      </c>
      <c r="X130" s="2"/>
      <c r="Y130" s="21" t="str">
        <f>IF(C130="NET","",IFERROR(VLOOKUP(U130,'2) Order Form'!$V$9:$V$894,1,FALSE),"Ikke med I order form"))</f>
        <v>Ikke med I order form</v>
      </c>
      <c r="Z130" s="2"/>
      <c r="AA130" s="2">
        <v>7048652832412</v>
      </c>
      <c r="AB130" s="23">
        <f>IFERROR(VLOOKUP(AA130,'2) Order Form'!$V$9:$V$895,1,FALSE),"Ikke med I order form")</f>
        <v>7048652832412</v>
      </c>
      <c r="AC130" s="38">
        <f>VLOOKUP(AA130,ATS!$A$4:$H$2762,2,FALSE)</f>
        <v>840102</v>
      </c>
      <c r="AD130" s="35" t="str">
        <f>VLOOKUP(AA130,ATS!$A$4:$G$2762,3,FALSE)</f>
        <v>Igniter 2Vi MIPS Helmet</v>
      </c>
      <c r="AE130" s="36" t="str">
        <f>VLOOKUP(AA130,ATS!$A$4:$G$2762,5,FALSE)</f>
        <v>GSWHT-LXL</v>
      </c>
      <c r="AF130" s="2"/>
      <c r="AG130" s="38">
        <f>IFERROR(VLOOKUP('2) Order Form'!$V135,$AA$4:$AA$2500,1,FALSE),"Ikke med i Elastic")</f>
        <v>7048652823113</v>
      </c>
      <c r="AH130" s="38">
        <f>SUM('2) Order Form'!V135)</f>
        <v>7048652823113</v>
      </c>
      <c r="AI130" s="38">
        <f>INDEX(ATS!$B:$V,MATCH(ATS!$AH130,ATS!$U:$U,0),1)</f>
        <v>840091</v>
      </c>
      <c r="AJ130" s="38" t="str">
        <f>INDEX(ATS!$B:$V,MATCH(ATS!$AH130,ATS!$U:$U,0),2)</f>
        <v>Looper Helmet</v>
      </c>
      <c r="AK130" s="38" t="str">
        <f>INDEX(ATS!$B:$V,MATCH(ATS!$AH130,ATS!$U:$U,0),4)</f>
        <v>MBRWH-SM</v>
      </c>
    </row>
    <row r="131" spans="1:37">
      <c r="A131" s="175">
        <f t="shared" si="5"/>
        <v>0</v>
      </c>
      <c r="B131">
        <v>810089</v>
      </c>
      <c r="C131" t="s">
        <v>3068</v>
      </c>
      <c r="D131" t="s">
        <v>2991</v>
      </c>
      <c r="E131" t="s">
        <v>3041</v>
      </c>
      <c r="F131" t="s">
        <v>3042</v>
      </c>
      <c r="G131" t="s">
        <v>63</v>
      </c>
      <c r="H131" t="s">
        <v>87</v>
      </c>
      <c r="I131">
        <v>0</v>
      </c>
      <c r="J131">
        <v>0</v>
      </c>
      <c r="K131">
        <v>0</v>
      </c>
      <c r="L131">
        <v>0</v>
      </c>
      <c r="M131">
        <v>20</v>
      </c>
      <c r="N131">
        <v>20</v>
      </c>
      <c r="O131">
        <v>20</v>
      </c>
      <c r="P131">
        <v>20</v>
      </c>
      <c r="Q131">
        <v>20</v>
      </c>
      <c r="R131">
        <v>20</v>
      </c>
      <c r="S131" s="2"/>
      <c r="T131" s="52" t="str">
        <f t="shared" si="4"/>
        <v>810089-TUSKN-OS</v>
      </c>
      <c r="U131" s="53" t="str">
        <f>IF(C131="NET","",IF(C131="","",IFERROR(VLOOKUP(T131,EAN!$A:$B,2,FALSE),"MANGLER - MÅ OPPDATERE EAN-FANEN")))</f>
        <v>MANGLER - MÅ OPPDATERE EAN-FANEN</v>
      </c>
      <c r="V131" s="52">
        <f t="shared" si="6"/>
        <v>0</v>
      </c>
      <c r="W131" s="52">
        <f t="shared" si="7"/>
        <v>20</v>
      </c>
      <c r="X131" s="2"/>
      <c r="Y131" s="21" t="str">
        <f>IF(C131="NET","",IFERROR(VLOOKUP(U131,'2) Order Form'!$V$9:$V$894,1,FALSE),"Ikke med I order form"))</f>
        <v>Ikke med I order form</v>
      </c>
      <c r="Z131" s="2"/>
      <c r="AA131" s="2">
        <v>7048652832467</v>
      </c>
      <c r="AB131" s="23">
        <f>IFERROR(VLOOKUP(AA131,'2) Order Form'!$V$9:$V$895,1,FALSE),"Ikke med I order form")</f>
        <v>7048652832467</v>
      </c>
      <c r="AC131" s="38">
        <f>VLOOKUP(AA131,ATS!$A$4:$H$2762,2,FALSE)</f>
        <v>840102</v>
      </c>
      <c r="AD131" s="35" t="str">
        <f>VLOOKUP(AA131,ATS!$A$4:$G$2762,3,FALSE)</f>
        <v>Igniter 2Vi MIPS Helmet</v>
      </c>
      <c r="AE131" s="36" t="str">
        <f>VLOOKUP(AA131,ATS!$A$4:$G$2762,5,FALSE)</f>
        <v>MASEM-SM</v>
      </c>
      <c r="AF131" s="2"/>
      <c r="AG131" s="38">
        <f>IFERROR(VLOOKUP('2) Order Form'!$V136,$AA$4:$AA$2500,1,FALSE),"Ikke med i Elastic")</f>
        <v>7048652823106</v>
      </c>
      <c r="AH131" s="38">
        <f>SUM('2) Order Form'!V136)</f>
        <v>7048652823106</v>
      </c>
      <c r="AI131" s="38">
        <f>INDEX(ATS!$B:$V,MATCH(ATS!$AH131,ATS!$U:$U,0),1)</f>
        <v>840091</v>
      </c>
      <c r="AJ131" s="38" t="str">
        <f>INDEX(ATS!$B:$V,MATCH(ATS!$AH131,ATS!$U:$U,0),2)</f>
        <v>Looper Helmet</v>
      </c>
      <c r="AK131" s="38" t="str">
        <f>INDEX(ATS!$B:$V,MATCH(ATS!$AH131,ATS!$U:$U,0),4)</f>
        <v>MBRWH-ML</v>
      </c>
    </row>
    <row r="132" spans="1:37">
      <c r="A132" s="175">
        <f t="shared" si="5"/>
        <v>0</v>
      </c>
      <c r="B132">
        <v>810089</v>
      </c>
      <c r="C132" t="s">
        <v>3068</v>
      </c>
      <c r="D132" t="s">
        <v>2991</v>
      </c>
      <c r="E132" t="s">
        <v>3043</v>
      </c>
      <c r="F132" t="s">
        <v>1977</v>
      </c>
      <c r="G132" t="s">
        <v>63</v>
      </c>
      <c r="H132" t="s">
        <v>87</v>
      </c>
      <c r="I132">
        <v>9</v>
      </c>
      <c r="J132">
        <v>9</v>
      </c>
      <c r="K132">
        <v>9</v>
      </c>
      <c r="L132">
        <v>9</v>
      </c>
      <c r="M132">
        <v>21</v>
      </c>
      <c r="N132">
        <v>21</v>
      </c>
      <c r="O132">
        <v>21</v>
      </c>
      <c r="P132">
        <v>21</v>
      </c>
      <c r="Q132">
        <v>21</v>
      </c>
      <c r="R132">
        <v>21</v>
      </c>
      <c r="S132" s="2"/>
      <c r="T132" s="52" t="str">
        <f t="shared" ref="T132:T195" si="8">CONCATENATE(B132,"-",E132)</f>
        <v>810089-WOLND-OS</v>
      </c>
      <c r="U132" s="53" t="str">
        <f>IF(C132="NET","",IF(C132="","",IFERROR(VLOOKUP(T132,EAN!$A:$B,2,FALSE),"MANGLER - MÅ OPPDATERE EAN-FANEN")))</f>
        <v>MANGLER - MÅ OPPDATERE EAN-FANEN</v>
      </c>
      <c r="V132" s="52">
        <f t="shared" si="6"/>
        <v>9</v>
      </c>
      <c r="W132" s="52">
        <f t="shared" si="7"/>
        <v>21</v>
      </c>
      <c r="X132" s="2"/>
      <c r="Y132" s="21" t="str">
        <f>IF(C132="NET","",IFERROR(VLOOKUP(U132,'2) Order Form'!$V$9:$V$894,1,FALSE),"Ikke med I order form"))</f>
        <v>Ikke med I order form</v>
      </c>
      <c r="Z132" s="2"/>
      <c r="AA132" s="2">
        <v>7048652832467</v>
      </c>
      <c r="AB132" s="23">
        <f>IFERROR(VLOOKUP(AA132,'2) Order Form'!$V$9:$V$895,1,FALSE),"Ikke med I order form")</f>
        <v>7048652832467</v>
      </c>
      <c r="AC132" s="38">
        <f>VLOOKUP(AA132,ATS!$A$4:$H$2762,2,FALSE)</f>
        <v>840102</v>
      </c>
      <c r="AD132" s="35" t="str">
        <f>VLOOKUP(AA132,ATS!$A$4:$G$2762,3,FALSE)</f>
        <v>Igniter 2Vi MIPS Helmet</v>
      </c>
      <c r="AE132" s="36" t="str">
        <f>VLOOKUP(AA132,ATS!$A$4:$G$2762,5,FALSE)</f>
        <v>MASEM-SM</v>
      </c>
      <c r="AF132" s="2"/>
      <c r="AG132" s="38">
        <f>IFERROR(VLOOKUP('2) Order Form'!$V137,$AA$4:$AA$2500,1,FALSE),"Ikke med i Elastic")</f>
        <v>7048652823090</v>
      </c>
      <c r="AH132" s="38">
        <f>SUM('2) Order Form'!V137)</f>
        <v>7048652823090</v>
      </c>
      <c r="AI132" s="38">
        <f>INDEX(ATS!$B:$V,MATCH(ATS!$AH132,ATS!$U:$U,0),1)</f>
        <v>840091</v>
      </c>
      <c r="AJ132" s="38" t="str">
        <f>INDEX(ATS!$B:$V,MATCH(ATS!$AH132,ATS!$U:$U,0),2)</f>
        <v>Looper Helmet</v>
      </c>
      <c r="AK132" s="38" t="str">
        <f>INDEX(ATS!$B:$V,MATCH(ATS!$AH132,ATS!$U:$U,0),4)</f>
        <v>MBRWH-LXL</v>
      </c>
    </row>
    <row r="133" spans="1:37">
      <c r="A133" s="175">
        <f t="shared" ref="A133:A196" si="9">SUM(U133)</f>
        <v>0</v>
      </c>
      <c r="B133" s="37">
        <v>810091</v>
      </c>
      <c r="C133" t="s">
        <v>131</v>
      </c>
      <c r="I133" s="37">
        <v>202409</v>
      </c>
      <c r="J133" s="37">
        <v>202410</v>
      </c>
      <c r="K133" s="37">
        <v>202411</v>
      </c>
      <c r="L133" s="37">
        <v>202412</v>
      </c>
      <c r="M133" s="37">
        <v>202413</v>
      </c>
      <c r="N133" s="37">
        <v>202414</v>
      </c>
      <c r="O133" s="37">
        <v>202415</v>
      </c>
      <c r="P133" s="37">
        <v>202415</v>
      </c>
      <c r="Q133" s="37">
        <v>202415</v>
      </c>
      <c r="R133" s="37">
        <v>202415</v>
      </c>
      <c r="S133" s="30"/>
      <c r="T133" s="52" t="str">
        <f t="shared" si="8"/>
        <v>810091-</v>
      </c>
      <c r="U133" s="53" t="str">
        <f>IF(C133="NET","",IF(C133="","",IFERROR(VLOOKUP(T133,EAN!$A:$B,2,FALSE),"MANGLER - MÅ OPPDATERE EAN-FANEN")))</f>
        <v/>
      </c>
      <c r="V133" s="52">
        <f t="shared" ref="V133:V196" si="10">I133</f>
        <v>202409</v>
      </c>
      <c r="W133" s="52">
        <f t="shared" ref="W133:W196" si="11">R133</f>
        <v>202415</v>
      </c>
      <c r="X133" s="30"/>
      <c r="Y133" s="21" t="str">
        <f>IF(C133="NET","",IFERROR(VLOOKUP(U133,'2) Order Form'!$V$9:$V$894,1,FALSE),"Ikke med I order form"))</f>
        <v/>
      </c>
      <c r="Z133" s="30"/>
      <c r="AA133" s="2">
        <v>7048652832450</v>
      </c>
      <c r="AB133" s="23">
        <f>IFERROR(VLOOKUP(AA133,'2) Order Form'!$V$9:$V$895,1,FALSE),"Ikke med I order form")</f>
        <v>7048652832450</v>
      </c>
      <c r="AC133" s="38">
        <f>VLOOKUP(AA133,ATS!$A$4:$H$2762,2,FALSE)</f>
        <v>840102</v>
      </c>
      <c r="AD133" s="35" t="str">
        <f>VLOOKUP(AA133,ATS!$A$4:$G$2762,3,FALSE)</f>
        <v>Igniter 2Vi MIPS Helmet</v>
      </c>
      <c r="AE133" s="36" t="str">
        <f>VLOOKUP(AA133,ATS!$A$4:$G$2762,5,FALSE)</f>
        <v>MASEM-ML</v>
      </c>
      <c r="AF133" s="30"/>
      <c r="AG133" s="38">
        <f>IFERROR(VLOOKUP('2) Order Form'!$V138,$AA$4:$AA$2500,1,FALSE),"Ikke med i Elastic")</f>
        <v>7048652605221</v>
      </c>
      <c r="AH133" s="38">
        <f>SUM('2) Order Form'!V138)</f>
        <v>7048652605221</v>
      </c>
      <c r="AI133" s="38">
        <f>INDEX(ATS!$B:$V,MATCH(ATS!$AH133,ATS!$U:$U,0),1)</f>
        <v>840091</v>
      </c>
      <c r="AJ133" s="38" t="str">
        <f>INDEX(ATS!$B:$V,MATCH(ATS!$AH133,ATS!$U:$U,0),2)</f>
        <v>Looper Helmet</v>
      </c>
      <c r="AK133" s="38" t="str">
        <f>INDEX(ATS!$B:$V,MATCH(ATS!$AH133,ATS!$U:$U,0),4)</f>
        <v>MNGRY-SM</v>
      </c>
    </row>
    <row r="134" spans="1:37">
      <c r="A134" s="175">
        <f t="shared" si="9"/>
        <v>0</v>
      </c>
      <c r="B134">
        <v>810091</v>
      </c>
      <c r="C134" t="s">
        <v>3083</v>
      </c>
      <c r="D134" t="s">
        <v>2991</v>
      </c>
      <c r="E134" t="s">
        <v>3044</v>
      </c>
      <c r="F134" t="s">
        <v>126</v>
      </c>
      <c r="G134" t="s">
        <v>64</v>
      </c>
      <c r="H134" t="s">
        <v>225</v>
      </c>
      <c r="I134">
        <v>11</v>
      </c>
      <c r="J134">
        <v>11</v>
      </c>
      <c r="K134">
        <v>11</v>
      </c>
      <c r="L134">
        <v>11</v>
      </c>
      <c r="M134">
        <v>41</v>
      </c>
      <c r="N134">
        <v>41</v>
      </c>
      <c r="O134">
        <v>41</v>
      </c>
      <c r="P134">
        <v>41</v>
      </c>
      <c r="Q134">
        <v>41</v>
      </c>
      <c r="R134">
        <v>41</v>
      </c>
      <c r="S134" s="30"/>
      <c r="T134" s="52" t="str">
        <f t="shared" si="8"/>
        <v>810091-TEBLK-SM</v>
      </c>
      <c r="U134" s="53" t="str">
        <f>IF(C134="NET","",IF(C134="","",IFERROR(VLOOKUP(T134,EAN!$A:$B,2,FALSE),"MANGLER - MÅ OPPDATERE EAN-FANEN")))</f>
        <v>MANGLER - MÅ OPPDATERE EAN-FANEN</v>
      </c>
      <c r="V134" s="52">
        <f t="shared" si="10"/>
        <v>11</v>
      </c>
      <c r="W134" s="52">
        <f t="shared" si="11"/>
        <v>41</v>
      </c>
      <c r="X134" s="30"/>
      <c r="Y134" s="21" t="str">
        <f>IF(C134="NET","",IFERROR(VLOOKUP(U134,'2) Order Form'!$V$9:$V$894,1,FALSE),"Ikke med I order form"))</f>
        <v>Ikke med I order form</v>
      </c>
      <c r="Z134" s="30"/>
      <c r="AA134" s="2">
        <v>7048652832450</v>
      </c>
      <c r="AB134" s="23">
        <f>IFERROR(VLOOKUP(AA134,'2) Order Form'!$V$9:$V$895,1,FALSE),"Ikke med I order form")</f>
        <v>7048652832450</v>
      </c>
      <c r="AC134" s="38">
        <f>VLOOKUP(AA134,ATS!$A$4:$H$2762,2,FALSE)</f>
        <v>840102</v>
      </c>
      <c r="AD134" s="35" t="str">
        <f>VLOOKUP(AA134,ATS!$A$4:$G$2762,3,FALSE)</f>
        <v>Igniter 2Vi MIPS Helmet</v>
      </c>
      <c r="AE134" s="36" t="str">
        <f>VLOOKUP(AA134,ATS!$A$4:$G$2762,5,FALSE)</f>
        <v>MASEM-ML</v>
      </c>
      <c r="AF134" s="30"/>
      <c r="AG134" s="38">
        <f>IFERROR(VLOOKUP('2) Order Form'!$V139,$AA$4:$AA$2500,1,FALSE),"Ikke med i Elastic")</f>
        <v>7048652605214</v>
      </c>
      <c r="AH134" s="38">
        <f>SUM('2) Order Form'!V139)</f>
        <v>7048652605214</v>
      </c>
      <c r="AI134" s="38">
        <f>INDEX(ATS!$B:$V,MATCH(ATS!$AH134,ATS!$U:$U,0),1)</f>
        <v>840091</v>
      </c>
      <c r="AJ134" s="38" t="str">
        <f>INDEX(ATS!$B:$V,MATCH(ATS!$AH134,ATS!$U:$U,0),2)</f>
        <v>Looper Helmet</v>
      </c>
      <c r="AK134" s="38" t="str">
        <f>INDEX(ATS!$B:$V,MATCH(ATS!$AH134,ATS!$U:$U,0),4)</f>
        <v>MNGRY-ML</v>
      </c>
    </row>
    <row r="135" spans="1:37">
      <c r="A135" s="175">
        <f t="shared" si="9"/>
        <v>0</v>
      </c>
      <c r="B135">
        <v>810091</v>
      </c>
      <c r="C135" t="s">
        <v>3083</v>
      </c>
      <c r="D135" t="s">
        <v>2991</v>
      </c>
      <c r="E135" t="s">
        <v>3045</v>
      </c>
      <c r="F135" t="s">
        <v>126</v>
      </c>
      <c r="G135" t="s">
        <v>65</v>
      </c>
      <c r="H135" t="s">
        <v>225</v>
      </c>
      <c r="I135">
        <v>9</v>
      </c>
      <c r="J135">
        <v>9</v>
      </c>
      <c r="K135">
        <v>9</v>
      </c>
      <c r="L135">
        <v>9</v>
      </c>
      <c r="M135">
        <v>39</v>
      </c>
      <c r="N135">
        <v>39</v>
      </c>
      <c r="O135">
        <v>39</v>
      </c>
      <c r="P135">
        <v>39</v>
      </c>
      <c r="Q135">
        <v>39</v>
      </c>
      <c r="R135">
        <v>39</v>
      </c>
      <c r="S135" s="30"/>
      <c r="T135" s="52" t="str">
        <f t="shared" si="8"/>
        <v>810091-TEBLK-ML</v>
      </c>
      <c r="U135" s="53" t="str">
        <f>IF(C135="NET","",IF(C135="","",IFERROR(VLOOKUP(T135,EAN!$A:$B,2,FALSE),"MANGLER - MÅ OPPDATERE EAN-FANEN")))</f>
        <v>MANGLER - MÅ OPPDATERE EAN-FANEN</v>
      </c>
      <c r="V135" s="52">
        <f t="shared" si="10"/>
        <v>9</v>
      </c>
      <c r="W135" s="52">
        <f t="shared" si="11"/>
        <v>39</v>
      </c>
      <c r="X135" s="30"/>
      <c r="Y135" s="21" t="str">
        <f>IF(C135="NET","",IFERROR(VLOOKUP(U135,'2) Order Form'!$V$9:$V$894,1,FALSE),"Ikke med I order form"))</f>
        <v>Ikke med I order form</v>
      </c>
      <c r="Z135" s="30"/>
      <c r="AA135" s="2">
        <v>7048652832443</v>
      </c>
      <c r="AB135" s="23">
        <f>IFERROR(VLOOKUP(AA135,'2) Order Form'!$V$9:$V$895,1,FALSE),"Ikke med I order form")</f>
        <v>7048652832443</v>
      </c>
      <c r="AC135" s="38">
        <f>VLOOKUP(AA135,ATS!$A$4:$H$2762,2,FALSE)</f>
        <v>840102</v>
      </c>
      <c r="AD135" s="35" t="str">
        <f>VLOOKUP(AA135,ATS!$A$4:$G$2762,3,FALSE)</f>
        <v>Igniter 2Vi MIPS Helmet</v>
      </c>
      <c r="AE135" s="36" t="str">
        <f>VLOOKUP(AA135,ATS!$A$4:$G$2762,5,FALSE)</f>
        <v>MASEM-LXL</v>
      </c>
      <c r="AF135" s="30"/>
      <c r="AG135" s="38">
        <f>IFERROR(VLOOKUP('2) Order Form'!$V140,$AA$4:$AA$2500,1,FALSE),"Ikke med i Elastic")</f>
        <v>7048652605207</v>
      </c>
      <c r="AH135" s="38">
        <f>SUM('2) Order Form'!V140)</f>
        <v>7048652605207</v>
      </c>
      <c r="AI135" s="38">
        <f>INDEX(ATS!$B:$V,MATCH(ATS!$AH135,ATS!$U:$U,0),1)</f>
        <v>840091</v>
      </c>
      <c r="AJ135" s="38" t="str">
        <f>INDEX(ATS!$B:$V,MATCH(ATS!$AH135,ATS!$U:$U,0),2)</f>
        <v>Looper Helmet</v>
      </c>
      <c r="AK135" s="38" t="str">
        <f>INDEX(ATS!$B:$V,MATCH(ATS!$AH135,ATS!$U:$U,0),4)</f>
        <v>MNGRY-LXL</v>
      </c>
    </row>
    <row r="136" spans="1:37">
      <c r="A136" s="175">
        <f t="shared" si="9"/>
        <v>0</v>
      </c>
      <c r="B136">
        <v>810091</v>
      </c>
      <c r="C136" t="s">
        <v>3083</v>
      </c>
      <c r="D136" t="s">
        <v>2991</v>
      </c>
      <c r="E136" t="s">
        <v>3046</v>
      </c>
      <c r="F136" t="s">
        <v>126</v>
      </c>
      <c r="G136" t="s">
        <v>66</v>
      </c>
      <c r="H136" t="s">
        <v>225</v>
      </c>
      <c r="I136">
        <v>7</v>
      </c>
      <c r="J136">
        <v>7</v>
      </c>
      <c r="K136">
        <v>7</v>
      </c>
      <c r="L136">
        <v>7</v>
      </c>
      <c r="M136">
        <v>37</v>
      </c>
      <c r="N136">
        <v>37</v>
      </c>
      <c r="O136">
        <v>37</v>
      </c>
      <c r="P136">
        <v>37</v>
      </c>
      <c r="Q136">
        <v>37</v>
      </c>
      <c r="R136">
        <v>37</v>
      </c>
      <c r="S136" s="30"/>
      <c r="T136" s="52" t="str">
        <f t="shared" si="8"/>
        <v>810091-TEBLK-LXL</v>
      </c>
      <c r="U136" s="53" t="str">
        <f>IF(C136="NET","",IF(C136="","",IFERROR(VLOOKUP(T136,EAN!$A:$B,2,FALSE),"MANGLER - MÅ OPPDATERE EAN-FANEN")))</f>
        <v>MANGLER - MÅ OPPDATERE EAN-FANEN</v>
      </c>
      <c r="V136" s="52">
        <f t="shared" si="10"/>
        <v>7</v>
      </c>
      <c r="W136" s="52">
        <f t="shared" si="11"/>
        <v>37</v>
      </c>
      <c r="X136" s="30"/>
      <c r="Y136" s="21" t="str">
        <f>IF(C136="NET","",IFERROR(VLOOKUP(U136,'2) Order Form'!$V$9:$V$894,1,FALSE),"Ikke med I order form"))</f>
        <v>Ikke med I order form</v>
      </c>
      <c r="Z136" s="30"/>
      <c r="AA136" s="2">
        <v>7048652832443</v>
      </c>
      <c r="AB136" s="23">
        <f>IFERROR(VLOOKUP(AA136,'2) Order Form'!$V$9:$V$895,1,FALSE),"Ikke med I order form")</f>
        <v>7048652832443</v>
      </c>
      <c r="AC136" s="38">
        <f>VLOOKUP(AA136,ATS!$A$4:$H$2762,2,FALSE)</f>
        <v>840102</v>
      </c>
      <c r="AD136" s="35" t="str">
        <f>VLOOKUP(AA136,ATS!$A$4:$G$2762,3,FALSE)</f>
        <v>Igniter 2Vi MIPS Helmet</v>
      </c>
      <c r="AE136" s="36" t="str">
        <f>VLOOKUP(AA136,ATS!$A$4:$G$2762,5,FALSE)</f>
        <v>MASEM-LXL</v>
      </c>
      <c r="AF136" s="30"/>
      <c r="AG136" s="38">
        <f>IFERROR(VLOOKUP('2) Order Form'!$V141,$AA$4:$AA$2500,1,FALSE),"Ikke med i Elastic")</f>
        <v>7048652966148</v>
      </c>
      <c r="AH136" s="38">
        <f>SUM('2) Order Form'!V141)</f>
        <v>7048652966148</v>
      </c>
      <c r="AI136" s="38">
        <f>INDEX(ATS!$B:$V,MATCH(ATS!$AH136,ATS!$U:$U,0),1)</f>
        <v>840091</v>
      </c>
      <c r="AJ136" s="38" t="str">
        <f>INDEX(ATS!$B:$V,MATCH(ATS!$AH136,ATS!$U:$U,0),2)</f>
        <v>Looper Helmet</v>
      </c>
      <c r="AK136" s="38" t="str">
        <f>INDEX(ATS!$B:$V,MATCH(ATS!$AH136,ATS!$U:$U,0),4)</f>
        <v>MTURQ-SM</v>
      </c>
    </row>
    <row r="137" spans="1:37">
      <c r="A137" s="175">
        <f t="shared" si="9"/>
        <v>0</v>
      </c>
      <c r="B137" s="37">
        <v>810092</v>
      </c>
      <c r="C137" t="s">
        <v>131</v>
      </c>
      <c r="I137" s="37">
        <v>202409</v>
      </c>
      <c r="J137" s="37">
        <v>202410</v>
      </c>
      <c r="K137" s="37">
        <v>202411</v>
      </c>
      <c r="L137" s="37">
        <v>202412</v>
      </c>
      <c r="M137" s="37">
        <v>202413</v>
      </c>
      <c r="N137" s="37">
        <v>202414</v>
      </c>
      <c r="O137" s="37">
        <v>202415</v>
      </c>
      <c r="P137" s="37">
        <v>202415</v>
      </c>
      <c r="Q137" s="37">
        <v>202415</v>
      </c>
      <c r="R137" s="37">
        <v>202415</v>
      </c>
      <c r="S137" s="30"/>
      <c r="T137" s="52" t="str">
        <f t="shared" si="8"/>
        <v>810092-</v>
      </c>
      <c r="U137" s="53" t="str">
        <f>IF(C137="NET","",IF(C137="","",IFERROR(VLOOKUP(T137,EAN!$A:$B,2,FALSE),"MANGLER - MÅ OPPDATERE EAN-FANEN")))</f>
        <v/>
      </c>
      <c r="V137" s="52">
        <f t="shared" si="10"/>
        <v>202409</v>
      </c>
      <c r="W137" s="52">
        <f t="shared" si="11"/>
        <v>202415</v>
      </c>
      <c r="X137" s="30"/>
      <c r="Y137" s="21" t="str">
        <f>IF(C137="NET","",IFERROR(VLOOKUP(U137,'2) Order Form'!$V$9:$V$894,1,FALSE),"Ikke med I order form"))</f>
        <v/>
      </c>
      <c r="Z137" s="30"/>
      <c r="AA137" s="2">
        <v>7048652832528</v>
      </c>
      <c r="AB137" s="23">
        <f>IFERROR(VLOOKUP(AA137,'2) Order Form'!$V$9:$V$895,1,FALSE),"Ikke med I order form")</f>
        <v>7048652832528</v>
      </c>
      <c r="AC137" s="38">
        <f>VLOOKUP(AA137,ATS!$A$4:$H$2762,2,FALSE)</f>
        <v>840102</v>
      </c>
      <c r="AD137" s="35" t="str">
        <f>VLOOKUP(AA137,ATS!$A$4:$G$2762,3,FALSE)</f>
        <v>Igniter 2Vi MIPS Helmet</v>
      </c>
      <c r="AE137" s="36" t="str">
        <f>VLOOKUP(AA137,ATS!$A$4:$G$2762,5,FALSE)</f>
        <v>MBRWH-SM</v>
      </c>
      <c r="AF137" s="30"/>
      <c r="AG137" s="38">
        <f>IFERROR(VLOOKUP('2) Order Form'!$V142,$AA$4:$AA$2500,1,FALSE),"Ikke med i Elastic")</f>
        <v>7048652966131</v>
      </c>
      <c r="AH137" s="38">
        <f>SUM('2) Order Form'!V142)</f>
        <v>7048652966131</v>
      </c>
      <c r="AI137" s="38">
        <f>INDEX(ATS!$B:$V,MATCH(ATS!$AH137,ATS!$U:$U,0),1)</f>
        <v>840091</v>
      </c>
      <c r="AJ137" s="38" t="str">
        <f>INDEX(ATS!$B:$V,MATCH(ATS!$AH137,ATS!$U:$U,0),2)</f>
        <v>Looper Helmet</v>
      </c>
      <c r="AK137" s="38" t="str">
        <f>INDEX(ATS!$B:$V,MATCH(ATS!$AH137,ATS!$U:$U,0),4)</f>
        <v>MTURQ-ML</v>
      </c>
    </row>
    <row r="138" spans="1:37">
      <c r="A138" s="175">
        <f t="shared" si="9"/>
        <v>0</v>
      </c>
      <c r="B138">
        <v>810092</v>
      </c>
      <c r="C138" t="s">
        <v>3084</v>
      </c>
      <c r="D138" t="s">
        <v>2991</v>
      </c>
      <c r="E138" t="s">
        <v>3007</v>
      </c>
      <c r="F138" t="s">
        <v>126</v>
      </c>
      <c r="G138" t="s">
        <v>63</v>
      </c>
      <c r="H138" t="s">
        <v>87</v>
      </c>
      <c r="I138">
        <v>130</v>
      </c>
      <c r="J138">
        <v>130</v>
      </c>
      <c r="K138">
        <v>130</v>
      </c>
      <c r="L138">
        <v>130</v>
      </c>
      <c r="M138">
        <v>180</v>
      </c>
      <c r="N138">
        <v>180</v>
      </c>
      <c r="O138">
        <v>180</v>
      </c>
      <c r="P138">
        <v>180</v>
      </c>
      <c r="Q138">
        <v>180</v>
      </c>
      <c r="R138">
        <v>180</v>
      </c>
      <c r="S138" s="30"/>
      <c r="T138" s="52" t="str">
        <f t="shared" si="8"/>
        <v>810092-TEBLK-OS</v>
      </c>
      <c r="U138" s="53" t="str">
        <f>IF(C138="NET","",IF(C138="","",IFERROR(VLOOKUP(T138,EAN!$A:$B,2,FALSE),"MANGLER - MÅ OPPDATERE EAN-FANEN")))</f>
        <v>MANGLER - MÅ OPPDATERE EAN-FANEN</v>
      </c>
      <c r="V138" s="52">
        <f t="shared" si="10"/>
        <v>130</v>
      </c>
      <c r="W138" s="52">
        <f t="shared" si="11"/>
        <v>180</v>
      </c>
      <c r="X138" s="30"/>
      <c r="Y138" s="21" t="str">
        <f>IF(C138="NET","",IFERROR(VLOOKUP(U138,'2) Order Form'!$V$9:$V$894,1,FALSE),"Ikke med I order form"))</f>
        <v>Ikke med I order form</v>
      </c>
      <c r="Z138" s="30"/>
      <c r="AA138" s="2">
        <v>7048652832528</v>
      </c>
      <c r="AB138" s="23">
        <f>IFERROR(VLOOKUP(AA138,'2) Order Form'!$V$9:$V$895,1,FALSE),"Ikke med I order form")</f>
        <v>7048652832528</v>
      </c>
      <c r="AC138" s="38">
        <f>VLOOKUP(AA138,ATS!$A$4:$H$2762,2,FALSE)</f>
        <v>840102</v>
      </c>
      <c r="AD138" s="35" t="str">
        <f>VLOOKUP(AA138,ATS!$A$4:$G$2762,3,FALSE)</f>
        <v>Igniter 2Vi MIPS Helmet</v>
      </c>
      <c r="AE138" s="36" t="str">
        <f>VLOOKUP(AA138,ATS!$A$4:$G$2762,5,FALSE)</f>
        <v>MBRWH-SM</v>
      </c>
      <c r="AF138" s="30"/>
      <c r="AG138" s="38">
        <f>IFERROR(VLOOKUP('2) Order Form'!$V143,$AA$4:$AA$2500,1,FALSE),"Ikke med i Elastic")</f>
        <v>7048652966124</v>
      </c>
      <c r="AH138" s="38">
        <f>SUM('2) Order Form'!V143)</f>
        <v>7048652966124</v>
      </c>
      <c r="AI138" s="38">
        <f>INDEX(ATS!$B:$V,MATCH(ATS!$AH138,ATS!$U:$U,0),1)</f>
        <v>840091</v>
      </c>
      <c r="AJ138" s="38" t="str">
        <f>INDEX(ATS!$B:$V,MATCH(ATS!$AH138,ATS!$U:$U,0),2)</f>
        <v>Looper Helmet</v>
      </c>
      <c r="AK138" s="38" t="str">
        <f>INDEX(ATS!$B:$V,MATCH(ATS!$AH138,ATS!$U:$U,0),4)</f>
        <v>MTURQ-LXL</v>
      </c>
    </row>
    <row r="139" spans="1:37">
      <c r="A139" s="175">
        <f t="shared" si="9"/>
        <v>0</v>
      </c>
      <c r="B139" s="37">
        <v>810093</v>
      </c>
      <c r="C139" t="s">
        <v>131</v>
      </c>
      <c r="I139" s="37">
        <v>202409</v>
      </c>
      <c r="J139" s="37">
        <v>202410</v>
      </c>
      <c r="K139" s="37">
        <v>202411</v>
      </c>
      <c r="L139" s="37">
        <v>202412</v>
      </c>
      <c r="M139" s="37">
        <v>202413</v>
      </c>
      <c r="N139" s="37">
        <v>202414</v>
      </c>
      <c r="O139" s="37">
        <v>202415</v>
      </c>
      <c r="P139" s="37">
        <v>202415</v>
      </c>
      <c r="Q139" s="37">
        <v>202415</v>
      </c>
      <c r="R139" s="37">
        <v>202415</v>
      </c>
      <c r="S139" s="30"/>
      <c r="T139" s="52" t="str">
        <f t="shared" si="8"/>
        <v>810093-</v>
      </c>
      <c r="U139" s="53" t="str">
        <f>IF(C139="NET","",IF(C139="","",IFERROR(VLOOKUP(T139,EAN!$A:$B,2,FALSE),"MANGLER - MÅ OPPDATERE EAN-FANEN")))</f>
        <v/>
      </c>
      <c r="V139" s="52">
        <f t="shared" si="10"/>
        <v>202409</v>
      </c>
      <c r="W139" s="52">
        <f t="shared" si="11"/>
        <v>202415</v>
      </c>
      <c r="X139" s="30"/>
      <c r="Y139" s="21" t="str">
        <f>IF(C139="NET","",IFERROR(VLOOKUP(U139,'2) Order Form'!$V$9:$V$894,1,FALSE),"Ikke med I order form"))</f>
        <v/>
      </c>
      <c r="Z139" s="30"/>
      <c r="AA139" s="2">
        <v>7048652832511</v>
      </c>
      <c r="AB139" s="23">
        <f>IFERROR(VLOOKUP(AA139,'2) Order Form'!$V$9:$V$895,1,FALSE),"Ikke med I order form")</f>
        <v>7048652832511</v>
      </c>
      <c r="AC139" s="38">
        <f>VLOOKUP(AA139,ATS!$A$4:$H$2762,2,FALSE)</f>
        <v>840102</v>
      </c>
      <c r="AD139" s="35" t="str">
        <f>VLOOKUP(AA139,ATS!$A$4:$G$2762,3,FALSE)</f>
        <v>Igniter 2Vi MIPS Helmet</v>
      </c>
      <c r="AE139" s="36" t="str">
        <f>VLOOKUP(AA139,ATS!$A$4:$G$2762,5,FALSE)</f>
        <v>MBRWH-ML</v>
      </c>
      <c r="AF139" s="30"/>
      <c r="AG139" s="38">
        <f>IFERROR(VLOOKUP('2) Order Form'!$V144,$AA$4:$AA$2500,1,FALSE),"Ikke med i Elastic")</f>
        <v>7048652966179</v>
      </c>
      <c r="AH139" s="38">
        <f>SUM('2) Order Form'!V144)</f>
        <v>7048652966179</v>
      </c>
      <c r="AI139" s="38">
        <f>INDEX(ATS!$B:$V,MATCH(ATS!$AH139,ATS!$U:$U,0),1)</f>
        <v>840091</v>
      </c>
      <c r="AJ139" s="38" t="str">
        <f>INDEX(ATS!$B:$V,MATCH(ATS!$AH139,ATS!$U:$U,0),2)</f>
        <v>Looper Helmet</v>
      </c>
      <c r="AK139" s="38" t="str">
        <f>INDEX(ATS!$B:$V,MATCH(ATS!$AH139,ATS!$U:$U,0),4)</f>
        <v>PANTH-SM</v>
      </c>
    </row>
    <row r="140" spans="1:37">
      <c r="A140" s="175">
        <f t="shared" si="9"/>
        <v>0</v>
      </c>
      <c r="B140">
        <v>810093</v>
      </c>
      <c r="C140" t="s">
        <v>3085</v>
      </c>
      <c r="D140" t="s">
        <v>2991</v>
      </c>
      <c r="E140" t="s">
        <v>3007</v>
      </c>
      <c r="F140" t="s">
        <v>126</v>
      </c>
      <c r="G140" t="s">
        <v>63</v>
      </c>
      <c r="H140" t="s">
        <v>87</v>
      </c>
      <c r="I140">
        <v>127</v>
      </c>
      <c r="J140">
        <v>127</v>
      </c>
      <c r="K140">
        <v>127</v>
      </c>
      <c r="L140">
        <v>127</v>
      </c>
      <c r="M140">
        <v>177</v>
      </c>
      <c r="N140">
        <v>177</v>
      </c>
      <c r="O140">
        <v>177</v>
      </c>
      <c r="P140">
        <v>177</v>
      </c>
      <c r="Q140">
        <v>177</v>
      </c>
      <c r="R140">
        <v>177</v>
      </c>
      <c r="S140" s="30"/>
      <c r="T140" s="52" t="str">
        <f t="shared" si="8"/>
        <v>810093-TEBLK-OS</v>
      </c>
      <c r="U140" s="53" t="str">
        <f>IF(C140="NET","",IF(C140="","",IFERROR(VLOOKUP(T140,EAN!$A:$B,2,FALSE),"MANGLER - MÅ OPPDATERE EAN-FANEN")))</f>
        <v>MANGLER - MÅ OPPDATERE EAN-FANEN</v>
      </c>
      <c r="V140" s="52">
        <f t="shared" si="10"/>
        <v>127</v>
      </c>
      <c r="W140" s="52">
        <f t="shared" si="11"/>
        <v>177</v>
      </c>
      <c r="X140" s="30"/>
      <c r="Y140" s="21" t="str">
        <f>IF(C140="NET","",IFERROR(VLOOKUP(U140,'2) Order Form'!$V$9:$V$894,1,FALSE),"Ikke med I order form"))</f>
        <v>Ikke med I order form</v>
      </c>
      <c r="Z140" s="30"/>
      <c r="AA140" s="2">
        <v>7048652832511</v>
      </c>
      <c r="AB140" s="23">
        <f>IFERROR(VLOOKUP(AA140,'2) Order Form'!$V$9:$V$895,1,FALSE),"Ikke med I order form")</f>
        <v>7048652832511</v>
      </c>
      <c r="AC140" s="38">
        <f>VLOOKUP(AA140,ATS!$A$4:$H$2762,2,FALSE)</f>
        <v>840102</v>
      </c>
      <c r="AD140" s="35" t="str">
        <f>VLOOKUP(AA140,ATS!$A$4:$G$2762,3,FALSE)</f>
        <v>Igniter 2Vi MIPS Helmet</v>
      </c>
      <c r="AE140" s="36" t="str">
        <f>VLOOKUP(AA140,ATS!$A$4:$G$2762,5,FALSE)</f>
        <v>MBRWH-ML</v>
      </c>
      <c r="AF140" s="30"/>
      <c r="AG140" s="38">
        <f>IFERROR(VLOOKUP('2) Order Form'!$V145,$AA$4:$AA$2500,1,FALSE),"Ikke med i Elastic")</f>
        <v>7048652966162</v>
      </c>
      <c r="AH140" s="38">
        <f>SUM('2) Order Form'!V145)</f>
        <v>7048652966162</v>
      </c>
      <c r="AI140" s="38">
        <f>INDEX(ATS!$B:$V,MATCH(ATS!$AH140,ATS!$U:$U,0),1)</f>
        <v>840091</v>
      </c>
      <c r="AJ140" s="38" t="str">
        <f>INDEX(ATS!$B:$V,MATCH(ATS!$AH140,ATS!$U:$U,0),2)</f>
        <v>Looper Helmet</v>
      </c>
      <c r="AK140" s="38" t="str">
        <f>INDEX(ATS!$B:$V,MATCH(ATS!$AH140,ATS!$U:$U,0),4)</f>
        <v>PANTH-ML</v>
      </c>
    </row>
    <row r="141" spans="1:37">
      <c r="A141" s="175">
        <f t="shared" si="9"/>
        <v>0</v>
      </c>
      <c r="B141" s="37">
        <v>810094</v>
      </c>
      <c r="C141" t="s">
        <v>131</v>
      </c>
      <c r="I141" s="37">
        <v>202409</v>
      </c>
      <c r="J141" s="37">
        <v>202410</v>
      </c>
      <c r="K141" s="37">
        <v>202411</v>
      </c>
      <c r="L141" s="37">
        <v>202412</v>
      </c>
      <c r="M141" s="37">
        <v>202413</v>
      </c>
      <c r="N141" s="37">
        <v>202414</v>
      </c>
      <c r="O141" s="37">
        <v>202415</v>
      </c>
      <c r="P141" s="37">
        <v>202415</v>
      </c>
      <c r="Q141" s="37">
        <v>202415</v>
      </c>
      <c r="R141" s="37">
        <v>202415</v>
      </c>
      <c r="S141" s="2"/>
      <c r="T141" s="22" t="str">
        <f t="shared" si="8"/>
        <v>810094-</v>
      </c>
      <c r="U141" s="24" t="str">
        <f>IF(C141="NET","",IF(C141="","",IFERROR(VLOOKUP(T141,EAN!$A:$B,2,FALSE),"MANGLER - MÅ OPPDATERE EAN-FANEN")))</f>
        <v/>
      </c>
      <c r="V141" s="22">
        <f t="shared" si="10"/>
        <v>202409</v>
      </c>
      <c r="W141" s="22">
        <f t="shared" si="11"/>
        <v>202415</v>
      </c>
      <c r="X141" s="2"/>
      <c r="Y141" s="21" t="str">
        <f>IF(C141="NET","",IFERROR(VLOOKUP(U141,'2) Order Form'!$V$9:$V$894,1,FALSE),"Ikke med I order form"))</f>
        <v/>
      </c>
      <c r="Z141" s="2"/>
      <c r="AA141" s="2">
        <v>7048652832504</v>
      </c>
      <c r="AB141" s="23">
        <f>IFERROR(VLOOKUP(AA141,'2) Order Form'!$V$9:$V$895,1,FALSE),"Ikke med I order form")</f>
        <v>7048652832504</v>
      </c>
      <c r="AC141" s="38">
        <f>VLOOKUP(AA141,ATS!$A$4:$H$2762,2,FALSE)</f>
        <v>840102</v>
      </c>
      <c r="AD141" s="35" t="str">
        <f>VLOOKUP(AA141,ATS!$A$4:$G$2762,3,FALSE)</f>
        <v>Igniter 2Vi MIPS Helmet</v>
      </c>
      <c r="AE141" s="36" t="str">
        <f>VLOOKUP(AA141,ATS!$A$4:$G$2762,5,FALSE)</f>
        <v>MBRWH-LXL</v>
      </c>
      <c r="AF141" s="2"/>
      <c r="AG141" s="38">
        <f>IFERROR(VLOOKUP('2) Order Form'!$V146,$AA$4:$AA$2500,1,FALSE),"Ikke med i Elastic")</f>
        <v>7048652966155</v>
      </c>
      <c r="AH141" s="38">
        <f>SUM('2) Order Form'!V146)</f>
        <v>7048652966155</v>
      </c>
      <c r="AI141" s="38">
        <f>INDEX(ATS!$B:$V,MATCH(ATS!$AH141,ATS!$U:$U,0),1)</f>
        <v>840091</v>
      </c>
      <c r="AJ141" s="38" t="str">
        <f>INDEX(ATS!$B:$V,MATCH(ATS!$AH141,ATS!$U:$U,0),2)</f>
        <v>Looper Helmet</v>
      </c>
      <c r="AK141" s="38" t="str">
        <f>INDEX(ATS!$B:$V,MATCH(ATS!$AH141,ATS!$U:$U,0),4)</f>
        <v>PANTH-LXL</v>
      </c>
    </row>
    <row r="142" spans="1:37">
      <c r="A142" s="175">
        <f t="shared" si="9"/>
        <v>0</v>
      </c>
      <c r="B142">
        <v>810094</v>
      </c>
      <c r="C142" t="s">
        <v>3086</v>
      </c>
      <c r="D142" t="s">
        <v>2991</v>
      </c>
      <c r="E142" t="s">
        <v>3044</v>
      </c>
      <c r="F142" t="s">
        <v>126</v>
      </c>
      <c r="G142" t="s">
        <v>64</v>
      </c>
      <c r="H142" t="s">
        <v>87</v>
      </c>
      <c r="I142">
        <v>18</v>
      </c>
      <c r="J142">
        <v>18</v>
      </c>
      <c r="K142">
        <v>18</v>
      </c>
      <c r="L142">
        <v>18</v>
      </c>
      <c r="M142">
        <v>70</v>
      </c>
      <c r="N142">
        <v>70</v>
      </c>
      <c r="O142">
        <v>70</v>
      </c>
      <c r="P142">
        <v>70</v>
      </c>
      <c r="Q142">
        <v>70</v>
      </c>
      <c r="R142">
        <v>70</v>
      </c>
      <c r="S142" s="2"/>
      <c r="T142" s="22" t="str">
        <f t="shared" si="8"/>
        <v>810094-TEBLK-SM</v>
      </c>
      <c r="U142" s="24" t="str">
        <f>IF(C142="NET","",IF(C142="","",IFERROR(VLOOKUP(T142,EAN!$A:$B,2,FALSE),"MANGLER - MÅ OPPDATERE EAN-FANEN")))</f>
        <v>MANGLER - MÅ OPPDATERE EAN-FANEN</v>
      </c>
      <c r="V142" s="22">
        <f t="shared" si="10"/>
        <v>18</v>
      </c>
      <c r="W142" s="22">
        <f t="shared" si="11"/>
        <v>70</v>
      </c>
      <c r="X142" s="2"/>
      <c r="Y142" s="21" t="str">
        <f>IF(C142="NET","",IFERROR(VLOOKUP(U142,'2) Order Form'!$V$9:$V$894,1,FALSE),"Ikke med I order form"))</f>
        <v>Ikke med I order form</v>
      </c>
      <c r="Z142" s="2"/>
      <c r="AA142" s="2">
        <v>7048652832504</v>
      </c>
      <c r="AB142" s="23">
        <f>IFERROR(VLOOKUP(AA142,'2) Order Form'!$V$9:$V$895,1,FALSE),"Ikke med I order form")</f>
        <v>7048652832504</v>
      </c>
      <c r="AC142" s="38">
        <f>VLOOKUP(AA142,ATS!$A$4:$H$2762,2,FALSE)</f>
        <v>840102</v>
      </c>
      <c r="AD142" s="35" t="str">
        <f>VLOOKUP(AA142,ATS!$A$4:$G$2762,3,FALSE)</f>
        <v>Igniter 2Vi MIPS Helmet</v>
      </c>
      <c r="AE142" s="36" t="str">
        <f>VLOOKUP(AA142,ATS!$A$4:$G$2762,5,FALSE)</f>
        <v>MBRWH-LXL</v>
      </c>
      <c r="AF142" s="2"/>
      <c r="AG142" s="38">
        <f>IFERROR(VLOOKUP('2) Order Form'!$V147,$AA$4:$AA$2500,1,FALSE),"Ikke med i Elastic")</f>
        <v>7048652966209</v>
      </c>
      <c r="AH142" s="38">
        <f>SUM('2) Order Form'!V147)</f>
        <v>7048652966209</v>
      </c>
      <c r="AI142" s="38">
        <f>INDEX(ATS!$B:$V,MATCH(ATS!$AH142,ATS!$U:$U,0),1)</f>
        <v>840091</v>
      </c>
      <c r="AJ142" s="38" t="str">
        <f>INDEX(ATS!$B:$V,MATCH(ATS!$AH142,ATS!$U:$U,0),2)</f>
        <v>Looper Helmet</v>
      </c>
      <c r="AK142" s="38" t="str">
        <f>INDEX(ATS!$B:$V,MATCH(ATS!$AH142,ATS!$U:$U,0),4)</f>
        <v>WOLND-SM</v>
      </c>
    </row>
    <row r="143" spans="1:37">
      <c r="A143" s="175">
        <f t="shared" si="9"/>
        <v>0</v>
      </c>
      <c r="B143">
        <v>810094</v>
      </c>
      <c r="C143" t="s">
        <v>3086</v>
      </c>
      <c r="D143" t="s">
        <v>2991</v>
      </c>
      <c r="E143" t="s">
        <v>3045</v>
      </c>
      <c r="F143" t="s">
        <v>126</v>
      </c>
      <c r="G143" t="s">
        <v>65</v>
      </c>
      <c r="H143" t="s">
        <v>87</v>
      </c>
      <c r="I143">
        <v>42</v>
      </c>
      <c r="J143">
        <v>42</v>
      </c>
      <c r="K143">
        <v>42</v>
      </c>
      <c r="L143">
        <v>42</v>
      </c>
      <c r="M143">
        <v>133</v>
      </c>
      <c r="N143">
        <v>133</v>
      </c>
      <c r="O143">
        <v>133</v>
      </c>
      <c r="P143">
        <v>133</v>
      </c>
      <c r="Q143">
        <v>133</v>
      </c>
      <c r="R143">
        <v>133</v>
      </c>
      <c r="S143" s="2"/>
      <c r="T143" s="22" t="str">
        <f t="shared" si="8"/>
        <v>810094-TEBLK-ML</v>
      </c>
      <c r="U143" s="24" t="str">
        <f>IF(C143="NET","",IF(C143="","",IFERROR(VLOOKUP(T143,EAN!$A:$B,2,FALSE),"MANGLER - MÅ OPPDATERE EAN-FANEN")))</f>
        <v>MANGLER - MÅ OPPDATERE EAN-FANEN</v>
      </c>
      <c r="V143" s="22">
        <f t="shared" si="10"/>
        <v>42</v>
      </c>
      <c r="W143" s="22">
        <f t="shared" si="11"/>
        <v>133</v>
      </c>
      <c r="X143" s="2"/>
      <c r="Y143" s="21" t="str">
        <f>IF(C143="NET","",IFERROR(VLOOKUP(U143,'2) Order Form'!$V$9:$V$894,1,FALSE),"Ikke med I order form"))</f>
        <v>Ikke med I order form</v>
      </c>
      <c r="Z143" s="2"/>
      <c r="AA143" s="2">
        <v>7048652832559</v>
      </c>
      <c r="AB143" s="23">
        <f>IFERROR(VLOOKUP(AA143,'2) Order Form'!$V$9:$V$895,1,FALSE),"Ikke med I order form")</f>
        <v>7048652832559</v>
      </c>
      <c r="AC143" s="38">
        <f>VLOOKUP(AA143,ATS!$A$4:$H$2762,2,FALSE)</f>
        <v>840102</v>
      </c>
      <c r="AD143" s="35" t="str">
        <f>VLOOKUP(AA143,ATS!$A$4:$G$2762,3,FALSE)</f>
        <v>Igniter 2Vi MIPS Helmet</v>
      </c>
      <c r="AE143" s="36" t="str">
        <f>VLOOKUP(AA143,ATS!$A$4:$G$2762,5,FALSE)</f>
        <v>MBUOE-SM</v>
      </c>
      <c r="AF143" s="2"/>
      <c r="AG143" s="38">
        <f>IFERROR(VLOOKUP('2) Order Form'!$V148,$AA$4:$AA$2500,1,FALSE),"Ikke med i Elastic")</f>
        <v>7048652966193</v>
      </c>
      <c r="AH143" s="38">
        <f>SUM('2) Order Form'!V148)</f>
        <v>7048652966193</v>
      </c>
      <c r="AI143" s="38">
        <f>INDEX(ATS!$B:$V,MATCH(ATS!$AH143,ATS!$U:$U,0),1)</f>
        <v>840091</v>
      </c>
      <c r="AJ143" s="38" t="str">
        <f>INDEX(ATS!$B:$V,MATCH(ATS!$AH143,ATS!$U:$U,0),2)</f>
        <v>Looper Helmet</v>
      </c>
      <c r="AK143" s="38" t="str">
        <f>INDEX(ATS!$B:$V,MATCH(ATS!$AH143,ATS!$U:$U,0),4)</f>
        <v>WOLND-ML</v>
      </c>
    </row>
    <row r="144" spans="1:37">
      <c r="A144" s="175">
        <f t="shared" si="9"/>
        <v>0</v>
      </c>
      <c r="B144">
        <v>810094</v>
      </c>
      <c r="C144" t="s">
        <v>3086</v>
      </c>
      <c r="D144" t="s">
        <v>2991</v>
      </c>
      <c r="E144" t="s">
        <v>3046</v>
      </c>
      <c r="F144" t="s">
        <v>126</v>
      </c>
      <c r="G144" t="s">
        <v>66</v>
      </c>
      <c r="H144" t="s">
        <v>87</v>
      </c>
      <c r="I144">
        <v>3</v>
      </c>
      <c r="J144">
        <v>3</v>
      </c>
      <c r="K144">
        <v>3</v>
      </c>
      <c r="L144">
        <v>3</v>
      </c>
      <c r="M144">
        <v>89</v>
      </c>
      <c r="N144">
        <v>89</v>
      </c>
      <c r="O144">
        <v>89</v>
      </c>
      <c r="P144">
        <v>89</v>
      </c>
      <c r="Q144">
        <v>89</v>
      </c>
      <c r="R144">
        <v>89</v>
      </c>
      <c r="S144" s="2"/>
      <c r="T144" s="22" t="str">
        <f t="shared" si="8"/>
        <v>810094-TEBLK-LXL</v>
      </c>
      <c r="U144" s="24" t="str">
        <f>IF(C144="NET","",IF(C144="","",IFERROR(VLOOKUP(T144,EAN!$A:$B,2,FALSE),"MANGLER - MÅ OPPDATERE EAN-FANEN")))</f>
        <v>MANGLER - MÅ OPPDATERE EAN-FANEN</v>
      </c>
      <c r="V144" s="22">
        <f t="shared" si="10"/>
        <v>3</v>
      </c>
      <c r="W144" s="22">
        <f t="shared" si="11"/>
        <v>89</v>
      </c>
      <c r="X144" s="2"/>
      <c r="Y144" s="21" t="str">
        <f>IF(C144="NET","",IFERROR(VLOOKUP(U144,'2) Order Form'!$V$9:$V$894,1,FALSE),"Ikke med I order form"))</f>
        <v>Ikke med I order form</v>
      </c>
      <c r="Z144" s="2"/>
      <c r="AA144" s="2">
        <v>7048652832559</v>
      </c>
      <c r="AB144" s="23">
        <f>IFERROR(VLOOKUP(AA144,'2) Order Form'!$V$9:$V$895,1,FALSE),"Ikke med I order form")</f>
        <v>7048652832559</v>
      </c>
      <c r="AC144" s="38">
        <f>VLOOKUP(AA144,ATS!$A$4:$H$2762,2,FALSE)</f>
        <v>840102</v>
      </c>
      <c r="AD144" s="35" t="str">
        <f>VLOOKUP(AA144,ATS!$A$4:$G$2762,3,FALSE)</f>
        <v>Igniter 2Vi MIPS Helmet</v>
      </c>
      <c r="AE144" s="36" t="str">
        <f>VLOOKUP(AA144,ATS!$A$4:$G$2762,5,FALSE)</f>
        <v>MBUOE-SM</v>
      </c>
      <c r="AF144" s="2"/>
      <c r="AG144" s="38">
        <f>IFERROR(VLOOKUP('2) Order Form'!$V149,$AA$4:$AA$2500,1,FALSE),"Ikke med i Elastic")</f>
        <v>7048652966186</v>
      </c>
      <c r="AH144" s="38">
        <f>SUM('2) Order Form'!V149)</f>
        <v>7048652966186</v>
      </c>
      <c r="AI144" s="38">
        <f>INDEX(ATS!$B:$V,MATCH(ATS!$AH144,ATS!$U:$U,0),1)</f>
        <v>840091</v>
      </c>
      <c r="AJ144" s="38" t="str">
        <f>INDEX(ATS!$B:$V,MATCH(ATS!$AH144,ATS!$U:$U,0),2)</f>
        <v>Looper Helmet</v>
      </c>
      <c r="AK144" s="38" t="str">
        <f>INDEX(ATS!$B:$V,MATCH(ATS!$AH144,ATS!$U:$U,0),4)</f>
        <v>WOLND-LXL</v>
      </c>
    </row>
    <row r="145" spans="1:37">
      <c r="A145" s="175">
        <f t="shared" si="9"/>
        <v>0</v>
      </c>
      <c r="B145" s="37">
        <v>810095</v>
      </c>
      <c r="C145" t="s">
        <v>131</v>
      </c>
      <c r="I145" s="37">
        <v>202409</v>
      </c>
      <c r="J145" s="37">
        <v>202410</v>
      </c>
      <c r="K145" s="37">
        <v>202411</v>
      </c>
      <c r="L145" s="37">
        <v>202412</v>
      </c>
      <c r="M145" s="37">
        <v>202413</v>
      </c>
      <c r="N145" s="37">
        <v>202414</v>
      </c>
      <c r="O145" s="37">
        <v>202415</v>
      </c>
      <c r="P145" s="37">
        <v>202415</v>
      </c>
      <c r="Q145" s="37">
        <v>202415</v>
      </c>
      <c r="R145" s="37">
        <v>202415</v>
      </c>
      <c r="S145" s="2"/>
      <c r="T145" s="22" t="str">
        <f t="shared" si="8"/>
        <v>810095-</v>
      </c>
      <c r="U145" s="24" t="str">
        <f>IF(C145="NET","",IF(C145="","",IFERROR(VLOOKUP(T145,EAN!$A:$B,2,FALSE),"MANGLER - MÅ OPPDATERE EAN-FANEN")))</f>
        <v/>
      </c>
      <c r="V145" s="22">
        <f t="shared" si="10"/>
        <v>202409</v>
      </c>
      <c r="W145" s="22">
        <f t="shared" si="11"/>
        <v>202415</v>
      </c>
      <c r="X145" s="2"/>
      <c r="Y145" s="21" t="str">
        <f>IF(C145="NET","",IFERROR(VLOOKUP(U145,'2) Order Form'!$V$9:$V$894,1,FALSE),"Ikke med I order form"))</f>
        <v/>
      </c>
      <c r="Z145" s="2"/>
      <c r="AA145" s="2">
        <v>7048652832542</v>
      </c>
      <c r="AB145" s="23">
        <f>IFERROR(VLOOKUP(AA145,'2) Order Form'!$V$9:$V$895,1,FALSE),"Ikke med I order form")</f>
        <v>7048652832542</v>
      </c>
      <c r="AC145" s="38">
        <f>VLOOKUP(AA145,ATS!$A$4:$H$2762,2,FALSE)</f>
        <v>840102</v>
      </c>
      <c r="AD145" s="35" t="str">
        <f>VLOOKUP(AA145,ATS!$A$4:$G$2762,3,FALSE)</f>
        <v>Igniter 2Vi MIPS Helmet</v>
      </c>
      <c r="AE145" s="36" t="str">
        <f>VLOOKUP(AA145,ATS!$A$4:$G$2762,5,FALSE)</f>
        <v>MBUOE-ML</v>
      </c>
      <c r="AF145" s="2"/>
      <c r="AG145" s="38">
        <f>IFERROR(VLOOKUP('2) Order Form'!$V150,$AA$4:$AA$2500,1,FALSE),"Ikke med i Elastic")</f>
        <v>7048652832825</v>
      </c>
      <c r="AH145" s="38">
        <f>SUM('2) Order Form'!V150)</f>
        <v>7048652832825</v>
      </c>
      <c r="AI145" s="38">
        <f>INDEX(ATS!$B:$V,MATCH(ATS!$AH145,ATS!$U:$U,0),1)</f>
        <v>840104</v>
      </c>
      <c r="AJ145" s="38" t="str">
        <f>INDEX(ATS!$B:$V,MATCH(ATS!$AH145,ATS!$U:$U,0),2)</f>
        <v xml:space="preserve">Winder Mips Helmet </v>
      </c>
      <c r="AK145" s="38" t="str">
        <f>INDEX(ATS!$B:$V,MATCH(ATS!$AH145,ATS!$U:$U,0),4)</f>
        <v>DTBLK-SM</v>
      </c>
    </row>
    <row r="146" spans="1:37">
      <c r="A146" s="175">
        <f t="shared" si="9"/>
        <v>0</v>
      </c>
      <c r="B146">
        <v>810095</v>
      </c>
      <c r="C146" t="s">
        <v>3087</v>
      </c>
      <c r="D146" t="s">
        <v>2991</v>
      </c>
      <c r="E146" t="s">
        <v>3007</v>
      </c>
      <c r="F146" t="s">
        <v>126</v>
      </c>
      <c r="G146" t="s">
        <v>63</v>
      </c>
      <c r="H146" t="s">
        <v>87</v>
      </c>
      <c r="I146">
        <v>136</v>
      </c>
      <c r="J146">
        <v>136</v>
      </c>
      <c r="K146">
        <v>136</v>
      </c>
      <c r="L146">
        <v>136</v>
      </c>
      <c r="M146">
        <v>176</v>
      </c>
      <c r="N146">
        <v>176</v>
      </c>
      <c r="O146">
        <v>176</v>
      </c>
      <c r="P146">
        <v>176</v>
      </c>
      <c r="Q146">
        <v>176</v>
      </c>
      <c r="R146">
        <v>176</v>
      </c>
      <c r="S146" s="30"/>
      <c r="T146" s="52" t="str">
        <f t="shared" si="8"/>
        <v>810095-TEBLK-OS</v>
      </c>
      <c r="U146" s="53" t="str">
        <f>IF(C146="NET","",IF(C146="","",IFERROR(VLOOKUP(T146,EAN!$A:$B,2,FALSE),"MANGLER - MÅ OPPDATERE EAN-FANEN")))</f>
        <v>MANGLER - MÅ OPPDATERE EAN-FANEN</v>
      </c>
      <c r="V146" s="52">
        <f t="shared" si="10"/>
        <v>136</v>
      </c>
      <c r="W146" s="52">
        <f t="shared" si="11"/>
        <v>176</v>
      </c>
      <c r="X146" s="30"/>
      <c r="Y146" s="21" t="str">
        <f>IF(C146="NET","",IFERROR(VLOOKUP(U146,'2) Order Form'!$V$9:$V$894,1,FALSE),"Ikke med I order form"))</f>
        <v>Ikke med I order form</v>
      </c>
      <c r="Z146" s="30"/>
      <c r="AA146" s="2">
        <v>7048652832542</v>
      </c>
      <c r="AB146" s="23">
        <f>IFERROR(VLOOKUP(AA146,'2) Order Form'!$V$9:$V$895,1,FALSE),"Ikke med I order form")</f>
        <v>7048652832542</v>
      </c>
      <c r="AC146" s="38">
        <f>VLOOKUP(AA146,ATS!$A$4:$H$2762,2,FALSE)</f>
        <v>840102</v>
      </c>
      <c r="AD146" s="35" t="str">
        <f>VLOOKUP(AA146,ATS!$A$4:$G$2762,3,FALSE)</f>
        <v>Igniter 2Vi MIPS Helmet</v>
      </c>
      <c r="AE146" s="36" t="str">
        <f>VLOOKUP(AA146,ATS!$A$4:$G$2762,5,FALSE)</f>
        <v>MBUOE-ML</v>
      </c>
      <c r="AF146" s="30"/>
      <c r="AG146" s="38">
        <f>IFERROR(VLOOKUP('2) Order Form'!$V151,$AA$4:$AA$2500,1,FALSE),"Ikke med i Elastic")</f>
        <v>7048652832818</v>
      </c>
      <c r="AH146" s="38">
        <f>SUM('2) Order Form'!V151)</f>
        <v>7048652832818</v>
      </c>
      <c r="AI146" s="38">
        <f>INDEX(ATS!$B:$V,MATCH(ATS!$AH146,ATS!$U:$U,0),1)</f>
        <v>840104</v>
      </c>
      <c r="AJ146" s="38" t="str">
        <f>INDEX(ATS!$B:$V,MATCH(ATS!$AH146,ATS!$U:$U,0),2)</f>
        <v xml:space="preserve">Winder Mips Helmet </v>
      </c>
      <c r="AK146" s="38" t="str">
        <f>INDEX(ATS!$B:$V,MATCH(ATS!$AH146,ATS!$U:$U,0),4)</f>
        <v>DTBLK-ML</v>
      </c>
    </row>
    <row r="147" spans="1:37">
      <c r="A147" s="175">
        <f t="shared" si="9"/>
        <v>0</v>
      </c>
      <c r="B147" s="37">
        <v>810096</v>
      </c>
      <c r="C147" t="s">
        <v>131</v>
      </c>
      <c r="I147" s="37">
        <v>202409</v>
      </c>
      <c r="J147" s="37">
        <v>202410</v>
      </c>
      <c r="K147" s="37">
        <v>202411</v>
      </c>
      <c r="L147" s="37">
        <v>202412</v>
      </c>
      <c r="M147" s="37">
        <v>202413</v>
      </c>
      <c r="N147" s="37">
        <v>202414</v>
      </c>
      <c r="O147" s="37">
        <v>202415</v>
      </c>
      <c r="P147" s="37">
        <v>202415</v>
      </c>
      <c r="Q147" s="37">
        <v>202415</v>
      </c>
      <c r="R147" s="37">
        <v>202415</v>
      </c>
      <c r="S147" s="30"/>
      <c r="T147" s="52" t="str">
        <f t="shared" si="8"/>
        <v>810096-</v>
      </c>
      <c r="U147" s="53" t="str">
        <f>IF(C147="NET","",IF(C147="","",IFERROR(VLOOKUP(T147,EAN!$A:$B,2,FALSE),"MANGLER - MÅ OPPDATERE EAN-FANEN")))</f>
        <v/>
      </c>
      <c r="V147" s="52">
        <f t="shared" si="10"/>
        <v>202409</v>
      </c>
      <c r="W147" s="52">
        <f t="shared" si="11"/>
        <v>202415</v>
      </c>
      <c r="X147" s="30"/>
      <c r="Y147" s="21" t="str">
        <f>IF(C147="NET","",IFERROR(VLOOKUP(U147,'2) Order Form'!$V$9:$V$894,1,FALSE),"Ikke med I order form"))</f>
        <v/>
      </c>
      <c r="Z147" s="30"/>
      <c r="AA147" s="2">
        <v>7048652832535</v>
      </c>
      <c r="AB147" s="23">
        <f>IFERROR(VLOOKUP(AA147,'2) Order Form'!$V$9:$V$895,1,FALSE),"Ikke med I order form")</f>
        <v>7048652832535</v>
      </c>
      <c r="AC147" s="38">
        <f>VLOOKUP(AA147,ATS!$A$4:$H$2762,2,FALSE)</f>
        <v>840102</v>
      </c>
      <c r="AD147" s="35" t="str">
        <f>VLOOKUP(AA147,ATS!$A$4:$G$2762,3,FALSE)</f>
        <v>Igniter 2Vi MIPS Helmet</v>
      </c>
      <c r="AE147" s="36" t="str">
        <f>VLOOKUP(AA147,ATS!$A$4:$G$2762,5,FALSE)</f>
        <v>MBUOE-LXL</v>
      </c>
      <c r="AF147" s="30"/>
      <c r="AG147" s="38">
        <f>IFERROR(VLOOKUP('2) Order Form'!$V152,$AA$4:$AA$2500,1,FALSE),"Ikke med i Elastic")</f>
        <v>7048652832801</v>
      </c>
      <c r="AH147" s="38">
        <f>SUM('2) Order Form'!V152)</f>
        <v>7048652832801</v>
      </c>
      <c r="AI147" s="38">
        <f>INDEX(ATS!$B:$V,MATCH(ATS!$AH147,ATS!$U:$U,0),1)</f>
        <v>840104</v>
      </c>
      <c r="AJ147" s="38" t="str">
        <f>INDEX(ATS!$B:$V,MATCH(ATS!$AH147,ATS!$U:$U,0),2)</f>
        <v xml:space="preserve">Winder Mips Helmet </v>
      </c>
      <c r="AK147" s="38" t="str">
        <f>INDEX(ATS!$B:$V,MATCH(ATS!$AH147,ATS!$U:$U,0),4)</f>
        <v>DTBLK-LXL</v>
      </c>
    </row>
    <row r="148" spans="1:37">
      <c r="A148" s="175">
        <f t="shared" si="9"/>
        <v>0</v>
      </c>
      <c r="B148">
        <v>810096</v>
      </c>
      <c r="C148" t="s">
        <v>3088</v>
      </c>
      <c r="D148" t="s">
        <v>2991</v>
      </c>
      <c r="E148" t="s">
        <v>3007</v>
      </c>
      <c r="F148" t="s">
        <v>126</v>
      </c>
      <c r="G148" t="s">
        <v>63</v>
      </c>
      <c r="H148" t="s">
        <v>87</v>
      </c>
      <c r="I148">
        <v>127</v>
      </c>
      <c r="J148">
        <v>127</v>
      </c>
      <c r="K148">
        <v>127</v>
      </c>
      <c r="L148">
        <v>127</v>
      </c>
      <c r="M148">
        <v>167</v>
      </c>
      <c r="N148">
        <v>167</v>
      </c>
      <c r="O148">
        <v>167</v>
      </c>
      <c r="P148">
        <v>167</v>
      </c>
      <c r="Q148">
        <v>167</v>
      </c>
      <c r="R148">
        <v>167</v>
      </c>
      <c r="S148" s="30"/>
      <c r="T148" s="52" t="str">
        <f t="shared" si="8"/>
        <v>810096-TEBLK-OS</v>
      </c>
      <c r="U148" s="53" t="str">
        <f>IF(C148="NET","",IF(C148="","",IFERROR(VLOOKUP(T148,EAN!$A:$B,2,FALSE),"MANGLER - MÅ OPPDATERE EAN-FANEN")))</f>
        <v>MANGLER - MÅ OPPDATERE EAN-FANEN</v>
      </c>
      <c r="V148" s="52">
        <f t="shared" si="10"/>
        <v>127</v>
      </c>
      <c r="W148" s="52">
        <f t="shared" si="11"/>
        <v>167</v>
      </c>
      <c r="X148" s="30"/>
      <c r="Y148" s="21" t="str">
        <f>IF(C148="NET","",IFERROR(VLOOKUP(U148,'2) Order Form'!$V$9:$V$894,1,FALSE),"Ikke med I order form"))</f>
        <v>Ikke med I order form</v>
      </c>
      <c r="Z148" s="30"/>
      <c r="AA148" s="2">
        <v>7048652832535</v>
      </c>
      <c r="AB148" s="23">
        <f>IFERROR(VLOOKUP(AA148,'2) Order Form'!$V$9:$V$895,1,FALSE),"Ikke med I order form")</f>
        <v>7048652832535</v>
      </c>
      <c r="AC148" s="38">
        <f>VLOOKUP(AA148,ATS!$A$4:$H$2762,2,FALSE)</f>
        <v>840102</v>
      </c>
      <c r="AD148" s="35" t="str">
        <f>VLOOKUP(AA148,ATS!$A$4:$G$2762,3,FALSE)</f>
        <v>Igniter 2Vi MIPS Helmet</v>
      </c>
      <c r="AE148" s="36" t="str">
        <f>VLOOKUP(AA148,ATS!$A$4:$G$2762,5,FALSE)</f>
        <v>MBUOE-LXL</v>
      </c>
      <c r="AF148" s="30"/>
      <c r="AG148" s="38">
        <f>IFERROR(VLOOKUP('2) Order Form'!$V153,$AA$4:$AA$2500,1,FALSE),"Ikke med i Elastic")</f>
        <v>7048652832887</v>
      </c>
      <c r="AH148" s="38">
        <f>SUM('2) Order Form'!V153)</f>
        <v>7048652832887</v>
      </c>
      <c r="AI148" s="38">
        <f>INDEX(ATS!$B:$V,MATCH(ATS!$AH148,ATS!$U:$U,0),1)</f>
        <v>840104</v>
      </c>
      <c r="AJ148" s="38" t="str">
        <f>INDEX(ATS!$B:$V,MATCH(ATS!$AH148,ATS!$U:$U,0),2)</f>
        <v xml:space="preserve">Winder Mips Helmet </v>
      </c>
      <c r="AK148" s="38" t="str">
        <f>INDEX(ATS!$B:$V,MATCH(ATS!$AH148,ATS!$U:$U,0),4)</f>
        <v>MASEM-SM</v>
      </c>
    </row>
    <row r="149" spans="1:37">
      <c r="A149" s="175">
        <f t="shared" si="9"/>
        <v>0</v>
      </c>
      <c r="B149" s="37">
        <v>810097</v>
      </c>
      <c r="C149" t="s">
        <v>131</v>
      </c>
      <c r="I149" s="37">
        <v>202409</v>
      </c>
      <c r="J149" s="37">
        <v>202410</v>
      </c>
      <c r="K149" s="37">
        <v>202411</v>
      </c>
      <c r="L149" s="37">
        <v>202412</v>
      </c>
      <c r="M149" s="37">
        <v>202413</v>
      </c>
      <c r="N149" s="37">
        <v>202414</v>
      </c>
      <c r="O149" s="37">
        <v>202415</v>
      </c>
      <c r="P149" s="37">
        <v>202415</v>
      </c>
      <c r="Q149" s="37">
        <v>202415</v>
      </c>
      <c r="R149" s="37">
        <v>202415</v>
      </c>
      <c r="S149" s="30"/>
      <c r="T149" s="52" t="str">
        <f t="shared" si="8"/>
        <v>810097-</v>
      </c>
      <c r="U149" s="53" t="str">
        <f>IF(C149="NET","",IF(C149="","",IFERROR(VLOOKUP(T149,EAN!$A:$B,2,FALSE),"MANGLER - MÅ OPPDATERE EAN-FANEN")))</f>
        <v/>
      </c>
      <c r="V149" s="52">
        <f t="shared" si="10"/>
        <v>202409</v>
      </c>
      <c r="W149" s="52">
        <f t="shared" si="11"/>
        <v>202415</v>
      </c>
      <c r="X149" s="30"/>
      <c r="Y149" s="21" t="str">
        <f>IF(C149="NET","",IFERROR(VLOOKUP(U149,'2) Order Form'!$V$9:$V$894,1,FALSE),"Ikke med I order form"))</f>
        <v/>
      </c>
      <c r="Z149" s="30"/>
      <c r="AA149" s="2">
        <v>7048652966476</v>
      </c>
      <c r="AB149" s="23">
        <f>IFERROR(VLOOKUP(AA149,'2) Order Form'!$V$9:$V$895,1,FALSE),"Ikke med I order form")</f>
        <v>7048652966476</v>
      </c>
      <c r="AC149" s="38">
        <f>VLOOKUP(AA149,ATS!$A$4:$H$2762,2,FALSE)</f>
        <v>840102</v>
      </c>
      <c r="AD149" s="35" t="str">
        <f>VLOOKUP(AA149,ATS!$A$4:$G$2762,3,FALSE)</f>
        <v>Igniter 2Vi MIPS Helmet</v>
      </c>
      <c r="AE149" s="36" t="str">
        <f>VLOOKUP(AA149,ATS!$A$4:$G$2762,5,FALSE)</f>
        <v>BARBM-SM</v>
      </c>
      <c r="AF149" s="30"/>
      <c r="AG149" s="38">
        <f>IFERROR(VLOOKUP('2) Order Form'!$V154,$AA$4:$AA$2500,1,FALSE),"Ikke med i Elastic")</f>
        <v>7048652832870</v>
      </c>
      <c r="AH149" s="38">
        <f>SUM('2) Order Form'!V154)</f>
        <v>7048652832870</v>
      </c>
      <c r="AI149" s="38">
        <f>INDEX(ATS!$B:$V,MATCH(ATS!$AH149,ATS!$U:$U,0),1)</f>
        <v>840104</v>
      </c>
      <c r="AJ149" s="38" t="str">
        <f>INDEX(ATS!$B:$V,MATCH(ATS!$AH149,ATS!$U:$U,0),2)</f>
        <v xml:space="preserve">Winder Mips Helmet </v>
      </c>
      <c r="AK149" s="38" t="str">
        <f>INDEX(ATS!$B:$V,MATCH(ATS!$AH149,ATS!$U:$U,0),4)</f>
        <v>MASEM-ML</v>
      </c>
    </row>
    <row r="150" spans="1:37">
      <c r="A150" s="175">
        <f t="shared" si="9"/>
        <v>0</v>
      </c>
      <c r="B150">
        <v>810097</v>
      </c>
      <c r="C150" t="s">
        <v>3089</v>
      </c>
      <c r="D150" t="s">
        <v>2991</v>
      </c>
      <c r="E150" t="s">
        <v>3044</v>
      </c>
      <c r="F150" t="s">
        <v>126</v>
      </c>
      <c r="G150" t="s">
        <v>64</v>
      </c>
      <c r="H150" t="s">
        <v>87</v>
      </c>
      <c r="I150">
        <v>26</v>
      </c>
      <c r="J150">
        <v>26</v>
      </c>
      <c r="K150">
        <v>26</v>
      </c>
      <c r="L150">
        <v>26</v>
      </c>
      <c r="M150">
        <v>26</v>
      </c>
      <c r="N150">
        <v>26</v>
      </c>
      <c r="O150">
        <v>26</v>
      </c>
      <c r="P150">
        <v>26</v>
      </c>
      <c r="Q150">
        <v>26</v>
      </c>
      <c r="R150">
        <v>26</v>
      </c>
      <c r="S150" s="2"/>
      <c r="T150" s="22" t="str">
        <f t="shared" si="8"/>
        <v>810097-TEBLK-SM</v>
      </c>
      <c r="U150" s="24" t="str">
        <f>IF(C150="NET","",IF(C150="","",IFERROR(VLOOKUP(T150,EAN!$A:$B,2,FALSE),"MANGLER - MÅ OPPDATERE EAN-FANEN")))</f>
        <v>MANGLER - MÅ OPPDATERE EAN-FANEN</v>
      </c>
      <c r="V150" s="22">
        <f t="shared" si="10"/>
        <v>26</v>
      </c>
      <c r="W150" s="22">
        <f t="shared" si="11"/>
        <v>26</v>
      </c>
      <c r="X150" s="2"/>
      <c r="Y150" s="21" t="str">
        <f>IF(C150="NET","",IFERROR(VLOOKUP(U150,'2) Order Form'!$V$9:$V$894,1,FALSE),"Ikke med I order form"))</f>
        <v>Ikke med I order form</v>
      </c>
      <c r="Z150" s="2"/>
      <c r="AA150" s="2">
        <v>7048652966476</v>
      </c>
      <c r="AB150" s="23">
        <f>IFERROR(VLOOKUP(AA150,'2) Order Form'!$V$9:$V$895,1,FALSE),"Ikke med I order form")</f>
        <v>7048652966476</v>
      </c>
      <c r="AC150" s="38">
        <f>VLOOKUP(AA150,ATS!$A$4:$H$2762,2,FALSE)</f>
        <v>840102</v>
      </c>
      <c r="AD150" s="35" t="str">
        <f>VLOOKUP(AA150,ATS!$A$4:$G$2762,3,FALSE)</f>
        <v>Igniter 2Vi MIPS Helmet</v>
      </c>
      <c r="AE150" s="36" t="str">
        <f>VLOOKUP(AA150,ATS!$A$4:$G$2762,5,FALSE)</f>
        <v>BARBM-SM</v>
      </c>
      <c r="AF150" s="2"/>
      <c r="AG150" s="38">
        <f>IFERROR(VLOOKUP('2) Order Form'!$V155,$AA$4:$AA$2500,1,FALSE),"Ikke med i Elastic")</f>
        <v>7048652832863</v>
      </c>
      <c r="AH150" s="38">
        <f>SUM('2) Order Form'!V155)</f>
        <v>7048652832863</v>
      </c>
      <c r="AI150" s="38">
        <f>INDEX(ATS!$B:$V,MATCH(ATS!$AH150,ATS!$U:$U,0),1)</f>
        <v>840104</v>
      </c>
      <c r="AJ150" s="38" t="str">
        <f>INDEX(ATS!$B:$V,MATCH(ATS!$AH150,ATS!$U:$U,0),2)</f>
        <v xml:space="preserve">Winder Mips Helmet </v>
      </c>
      <c r="AK150" s="38" t="str">
        <f>INDEX(ATS!$B:$V,MATCH(ATS!$AH150,ATS!$U:$U,0),4)</f>
        <v>MASEM-LXL</v>
      </c>
    </row>
    <row r="151" spans="1:37">
      <c r="A151" s="175">
        <f t="shared" si="9"/>
        <v>0</v>
      </c>
      <c r="B151">
        <v>810097</v>
      </c>
      <c r="C151" t="s">
        <v>3089</v>
      </c>
      <c r="D151" t="s">
        <v>2991</v>
      </c>
      <c r="E151" t="s">
        <v>3045</v>
      </c>
      <c r="F151" t="s">
        <v>126</v>
      </c>
      <c r="G151" t="s">
        <v>65</v>
      </c>
      <c r="H151" t="s">
        <v>87</v>
      </c>
      <c r="I151">
        <v>37</v>
      </c>
      <c r="J151">
        <v>37</v>
      </c>
      <c r="K151">
        <v>37</v>
      </c>
      <c r="L151">
        <v>37</v>
      </c>
      <c r="M151">
        <v>37</v>
      </c>
      <c r="N151">
        <v>37</v>
      </c>
      <c r="O151">
        <v>37</v>
      </c>
      <c r="P151">
        <v>37</v>
      </c>
      <c r="Q151">
        <v>37</v>
      </c>
      <c r="R151">
        <v>37</v>
      </c>
      <c r="S151" s="2"/>
      <c r="T151" s="22" t="str">
        <f t="shared" si="8"/>
        <v>810097-TEBLK-ML</v>
      </c>
      <c r="U151" s="24" t="str">
        <f>IF(C151="NET","",IF(C151="","",IFERROR(VLOOKUP(T151,EAN!$A:$B,2,FALSE),"MANGLER - MÅ OPPDATERE EAN-FANEN")))</f>
        <v>MANGLER - MÅ OPPDATERE EAN-FANEN</v>
      </c>
      <c r="V151" s="22">
        <f t="shared" si="10"/>
        <v>37</v>
      </c>
      <c r="W151" s="22">
        <f t="shared" si="11"/>
        <v>37</v>
      </c>
      <c r="X151" s="2"/>
      <c r="Y151" s="21" t="str">
        <f>IF(C151="NET","",IFERROR(VLOOKUP(U151,'2) Order Form'!$V$9:$V$894,1,FALSE),"Ikke med I order form"))</f>
        <v>Ikke med I order form</v>
      </c>
      <c r="Z151" s="2"/>
      <c r="AA151" s="2">
        <v>7048652966469</v>
      </c>
      <c r="AB151" s="23">
        <f>IFERROR(VLOOKUP(AA151,'2) Order Form'!$V$9:$V$895,1,FALSE),"Ikke med I order form")</f>
        <v>7048652966469</v>
      </c>
      <c r="AC151" s="38">
        <f>VLOOKUP(AA151,ATS!$A$4:$H$2762,2,FALSE)</f>
        <v>840102</v>
      </c>
      <c r="AD151" s="35" t="str">
        <f>VLOOKUP(AA151,ATS!$A$4:$G$2762,3,FALSE)</f>
        <v>Igniter 2Vi MIPS Helmet</v>
      </c>
      <c r="AE151" s="36" t="str">
        <f>VLOOKUP(AA151,ATS!$A$4:$G$2762,5,FALSE)</f>
        <v>BARBM-ML</v>
      </c>
      <c r="AF151" s="2"/>
      <c r="AG151" s="38">
        <f>IFERROR(VLOOKUP('2) Order Form'!$V156,$AA$4:$AA$2500,1,FALSE),"Ikke med i Elastic")</f>
        <v>7048652832917</v>
      </c>
      <c r="AH151" s="38">
        <f>SUM('2) Order Form'!V156)</f>
        <v>7048652832917</v>
      </c>
      <c r="AI151" s="38">
        <f>INDEX(ATS!$B:$V,MATCH(ATS!$AH151,ATS!$U:$U,0),1)</f>
        <v>840104</v>
      </c>
      <c r="AJ151" s="38" t="str">
        <f>INDEX(ATS!$B:$V,MATCH(ATS!$AH151,ATS!$U:$U,0),2)</f>
        <v xml:space="preserve">Winder Mips Helmet </v>
      </c>
      <c r="AK151" s="38" t="str">
        <f>INDEX(ATS!$B:$V,MATCH(ATS!$AH151,ATS!$U:$U,0),4)</f>
        <v>MBRWH-SM</v>
      </c>
    </row>
    <row r="152" spans="1:37">
      <c r="A152" s="175">
        <f t="shared" si="9"/>
        <v>0</v>
      </c>
      <c r="B152">
        <v>810097</v>
      </c>
      <c r="C152" t="s">
        <v>3089</v>
      </c>
      <c r="D152" t="s">
        <v>2991</v>
      </c>
      <c r="E152" t="s">
        <v>3046</v>
      </c>
      <c r="F152" t="s">
        <v>126</v>
      </c>
      <c r="G152" t="s">
        <v>66</v>
      </c>
      <c r="H152" t="s">
        <v>87</v>
      </c>
      <c r="I152">
        <v>22</v>
      </c>
      <c r="J152">
        <v>22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  <c r="Q152">
        <v>22</v>
      </c>
      <c r="R152">
        <v>22</v>
      </c>
      <c r="S152" s="2"/>
      <c r="T152" s="22" t="str">
        <f t="shared" si="8"/>
        <v>810097-TEBLK-LXL</v>
      </c>
      <c r="U152" s="24" t="str">
        <f>IF(C152="NET","",IF(C152="","",IFERROR(VLOOKUP(T152,EAN!$A:$B,2,FALSE),"MANGLER - MÅ OPPDATERE EAN-FANEN")))</f>
        <v>MANGLER - MÅ OPPDATERE EAN-FANEN</v>
      </c>
      <c r="V152" s="22">
        <f t="shared" si="10"/>
        <v>22</v>
      </c>
      <c r="W152" s="22">
        <f t="shared" si="11"/>
        <v>22</v>
      </c>
      <c r="X152" s="2"/>
      <c r="Y152" s="21" t="str">
        <f>IF(C152="NET","",IFERROR(VLOOKUP(U152,'2) Order Form'!$V$9:$V$894,1,FALSE),"Ikke med I order form"))</f>
        <v>Ikke med I order form</v>
      </c>
      <c r="Z152" s="2"/>
      <c r="AA152" s="2">
        <v>7048652966469</v>
      </c>
      <c r="AB152" s="23">
        <f>IFERROR(VLOOKUP(AA152,'2) Order Form'!$V$9:$V$895,1,FALSE),"Ikke med I order form")</f>
        <v>7048652966469</v>
      </c>
      <c r="AC152" s="38">
        <f>VLOOKUP(AA152,ATS!$A$4:$H$2762,2,FALSE)</f>
        <v>840102</v>
      </c>
      <c r="AD152" s="35" t="str">
        <f>VLOOKUP(AA152,ATS!$A$4:$G$2762,3,FALSE)</f>
        <v>Igniter 2Vi MIPS Helmet</v>
      </c>
      <c r="AE152" s="36" t="str">
        <f>VLOOKUP(AA152,ATS!$A$4:$G$2762,5,FALSE)</f>
        <v>BARBM-ML</v>
      </c>
      <c r="AF152" s="2"/>
      <c r="AG152" s="38">
        <f>IFERROR(VLOOKUP('2) Order Form'!$V157,$AA$4:$AA$2500,1,FALSE),"Ikke med i Elastic")</f>
        <v>7048652832900</v>
      </c>
      <c r="AH152" s="38">
        <f>SUM('2) Order Form'!V157)</f>
        <v>7048652832900</v>
      </c>
      <c r="AI152" s="38">
        <f>INDEX(ATS!$B:$V,MATCH(ATS!$AH152,ATS!$U:$U,0),1)</f>
        <v>840104</v>
      </c>
      <c r="AJ152" s="38" t="str">
        <f>INDEX(ATS!$B:$V,MATCH(ATS!$AH152,ATS!$U:$U,0),2)</f>
        <v xml:space="preserve">Winder Mips Helmet </v>
      </c>
      <c r="AK152" s="38" t="str">
        <f>INDEX(ATS!$B:$V,MATCH(ATS!$AH152,ATS!$U:$U,0),4)</f>
        <v>MBRWH-ML</v>
      </c>
    </row>
    <row r="153" spans="1:37">
      <c r="A153" s="175">
        <f t="shared" si="9"/>
        <v>0</v>
      </c>
      <c r="B153" s="37">
        <v>810098</v>
      </c>
      <c r="C153" t="s">
        <v>131</v>
      </c>
      <c r="I153" s="37">
        <v>202409</v>
      </c>
      <c r="J153" s="37">
        <v>202410</v>
      </c>
      <c r="K153" s="37">
        <v>202411</v>
      </c>
      <c r="L153" s="37">
        <v>202412</v>
      </c>
      <c r="M153" s="37">
        <v>202413</v>
      </c>
      <c r="N153" s="37">
        <v>202414</v>
      </c>
      <c r="O153" s="37">
        <v>202415</v>
      </c>
      <c r="P153" s="37">
        <v>202415</v>
      </c>
      <c r="Q153" s="37">
        <v>202415</v>
      </c>
      <c r="R153" s="37">
        <v>202415</v>
      </c>
      <c r="S153" s="2"/>
      <c r="T153" s="22" t="str">
        <f t="shared" si="8"/>
        <v>810098-</v>
      </c>
      <c r="U153" s="24" t="str">
        <f>IF(C153="NET","",IF(C153="","",IFERROR(VLOOKUP(T153,EAN!$A:$B,2,FALSE),"MANGLER - MÅ OPPDATERE EAN-FANEN")))</f>
        <v/>
      </c>
      <c r="V153" s="22">
        <f t="shared" si="10"/>
        <v>202409</v>
      </c>
      <c r="W153" s="22">
        <f t="shared" si="11"/>
        <v>202415</v>
      </c>
      <c r="X153" s="2"/>
      <c r="Y153" s="21" t="str">
        <f>IF(C153="NET","",IFERROR(VLOOKUP(U153,'2) Order Form'!$V$9:$V$894,1,FALSE),"Ikke med I order form"))</f>
        <v/>
      </c>
      <c r="Z153" s="2"/>
      <c r="AA153" s="2">
        <v>7048652966452</v>
      </c>
      <c r="AB153" s="23">
        <f>IFERROR(VLOOKUP(AA153,'2) Order Form'!$V$9:$V$895,1,FALSE),"Ikke med I order form")</f>
        <v>7048652966452</v>
      </c>
      <c r="AC153" s="38">
        <f>VLOOKUP(AA153,ATS!$A$4:$H$2762,2,FALSE)</f>
        <v>840102</v>
      </c>
      <c r="AD153" s="35" t="str">
        <f>VLOOKUP(AA153,ATS!$A$4:$G$2762,3,FALSE)</f>
        <v>Igniter 2Vi MIPS Helmet</v>
      </c>
      <c r="AE153" s="36" t="str">
        <f>VLOOKUP(AA153,ATS!$A$4:$G$2762,5,FALSE)</f>
        <v>BARBM-LXL</v>
      </c>
      <c r="AF153" s="2"/>
      <c r="AG153" s="38">
        <f>IFERROR(VLOOKUP('2) Order Form'!$V158,$AA$4:$AA$2500,1,FALSE),"Ikke med i Elastic")</f>
        <v>7048652832894</v>
      </c>
      <c r="AH153" s="38">
        <f>SUM('2) Order Form'!V158)</f>
        <v>7048652832894</v>
      </c>
      <c r="AI153" s="38">
        <f>INDEX(ATS!$B:$V,MATCH(ATS!$AH153,ATS!$U:$U,0),1)</f>
        <v>840104</v>
      </c>
      <c r="AJ153" s="38" t="str">
        <f>INDEX(ATS!$B:$V,MATCH(ATS!$AH153,ATS!$U:$U,0),2)</f>
        <v xml:space="preserve">Winder Mips Helmet </v>
      </c>
      <c r="AK153" s="38" t="str">
        <f>INDEX(ATS!$B:$V,MATCH(ATS!$AH153,ATS!$U:$U,0),4)</f>
        <v>MBRWH-LXL</v>
      </c>
    </row>
    <row r="154" spans="1:37">
      <c r="A154" s="175">
        <f t="shared" si="9"/>
        <v>7048652607591</v>
      </c>
      <c r="B154">
        <v>810098</v>
      </c>
      <c r="C154" t="s">
        <v>1945</v>
      </c>
      <c r="D154" t="s">
        <v>2991</v>
      </c>
      <c r="E154" t="s">
        <v>98</v>
      </c>
      <c r="F154" t="s">
        <v>70</v>
      </c>
      <c r="G154" t="s">
        <v>63</v>
      </c>
      <c r="H154" t="s">
        <v>87</v>
      </c>
      <c r="I154">
        <v>117</v>
      </c>
      <c r="J154">
        <v>117</v>
      </c>
      <c r="K154">
        <v>117</v>
      </c>
      <c r="L154">
        <v>117</v>
      </c>
      <c r="M154">
        <v>117</v>
      </c>
      <c r="N154">
        <v>117</v>
      </c>
      <c r="O154">
        <v>117</v>
      </c>
      <c r="P154">
        <v>117</v>
      </c>
      <c r="Q154">
        <v>117</v>
      </c>
      <c r="R154">
        <v>117</v>
      </c>
      <c r="S154" s="2"/>
      <c r="T154" s="22" t="str">
        <f t="shared" si="8"/>
        <v>810098-BLACK-OS</v>
      </c>
      <c r="U154" s="24">
        <f>IF(C154="NET","",IF(C154="","",IFERROR(VLOOKUP(T154,EAN!$A:$B,2,FALSE),"MANGLER - MÅ OPPDATERE EAN-FANEN")))</f>
        <v>7048652607591</v>
      </c>
      <c r="V154" s="22">
        <f t="shared" si="10"/>
        <v>117</v>
      </c>
      <c r="W154" s="22">
        <f t="shared" si="11"/>
        <v>117</v>
      </c>
      <c r="X154" s="2"/>
      <c r="Y154" s="21">
        <f>IF(C154="NET","",IFERROR(VLOOKUP(U154,'2) Order Form'!$V$9:$V$894,1,FALSE),"Ikke med I order form"))</f>
        <v>7048652607591</v>
      </c>
      <c r="Z154" s="2"/>
      <c r="AA154" s="2">
        <v>7048652966452</v>
      </c>
      <c r="AB154" s="23">
        <f>IFERROR(VLOOKUP(AA154,'2) Order Form'!$V$9:$V$895,1,FALSE),"Ikke med I order form")</f>
        <v>7048652966452</v>
      </c>
      <c r="AC154" s="38">
        <f>VLOOKUP(AA154,ATS!$A$4:$H$2762,2,FALSE)</f>
        <v>840102</v>
      </c>
      <c r="AD154" s="35" t="str">
        <f>VLOOKUP(AA154,ATS!$A$4:$G$2762,3,FALSE)</f>
        <v>Igniter 2Vi MIPS Helmet</v>
      </c>
      <c r="AE154" s="36" t="str">
        <f>VLOOKUP(AA154,ATS!$A$4:$G$2762,5,FALSE)</f>
        <v>BARBM-LXL</v>
      </c>
      <c r="AF154" s="2"/>
      <c r="AG154" s="38">
        <f>IFERROR(VLOOKUP('2) Order Form'!$V159,$AA$4:$AA$2500,1,FALSE),"Ikke med i Elastic")</f>
        <v>7048652832948</v>
      </c>
      <c r="AH154" s="38">
        <f>SUM('2) Order Form'!V159)</f>
        <v>7048652832948</v>
      </c>
      <c r="AI154" s="38">
        <f>INDEX(ATS!$B:$V,MATCH(ATS!$AH154,ATS!$U:$U,0),1)</f>
        <v>840104</v>
      </c>
      <c r="AJ154" s="38" t="str">
        <f>INDEX(ATS!$B:$V,MATCH(ATS!$AH154,ATS!$U:$U,0),2)</f>
        <v xml:space="preserve">Winder Mips Helmet </v>
      </c>
      <c r="AK154" s="38" t="str">
        <f>INDEX(ATS!$B:$V,MATCH(ATS!$AH154,ATS!$U:$U,0),4)</f>
        <v>MBUOE-SM</v>
      </c>
    </row>
    <row r="155" spans="1:37">
      <c r="A155" s="175">
        <f t="shared" si="9"/>
        <v>0</v>
      </c>
      <c r="B155" s="37">
        <v>810108</v>
      </c>
      <c r="C155" t="s">
        <v>131</v>
      </c>
      <c r="I155" s="37">
        <v>202409</v>
      </c>
      <c r="J155" s="37">
        <v>202410</v>
      </c>
      <c r="K155" s="37">
        <v>202411</v>
      </c>
      <c r="L155" s="37">
        <v>202412</v>
      </c>
      <c r="M155" s="37">
        <v>202413</v>
      </c>
      <c r="N155" s="37">
        <v>202414</v>
      </c>
      <c r="O155" s="37">
        <v>202415</v>
      </c>
      <c r="P155" s="37">
        <v>202415</v>
      </c>
      <c r="Q155" s="37">
        <v>202415</v>
      </c>
      <c r="R155" s="37">
        <v>202415</v>
      </c>
      <c r="S155" s="2"/>
      <c r="T155" s="22" t="str">
        <f t="shared" si="8"/>
        <v>810108-</v>
      </c>
      <c r="U155" s="24" t="str">
        <f>IF(C155="NET","",IF(C155="","",IFERROR(VLOOKUP(T155,EAN!$A:$B,2,FALSE),"MANGLER - MÅ OPPDATERE EAN-FANEN")))</f>
        <v/>
      </c>
      <c r="V155" s="22">
        <f t="shared" si="10"/>
        <v>202409</v>
      </c>
      <c r="W155" s="22">
        <f t="shared" si="11"/>
        <v>202415</v>
      </c>
      <c r="X155" s="2"/>
      <c r="Y155" s="21" t="str">
        <f>IF(C155="NET","",IFERROR(VLOOKUP(U155,'2) Order Form'!$V$9:$V$894,1,FALSE),"Ikke med I order form"))</f>
        <v/>
      </c>
      <c r="Z155" s="2"/>
      <c r="AA155" s="2">
        <v>7048652966506</v>
      </c>
      <c r="AB155" s="23">
        <f>IFERROR(VLOOKUP(AA155,'2) Order Form'!$V$9:$V$895,1,FALSE),"Ikke med I order form")</f>
        <v>7048652966506</v>
      </c>
      <c r="AC155" s="38">
        <f>VLOOKUP(AA155,ATS!$A$4:$H$2762,2,FALSE)</f>
        <v>840102</v>
      </c>
      <c r="AD155" s="35" t="str">
        <f>VLOOKUP(AA155,ATS!$A$4:$G$2762,3,FALSE)</f>
        <v>Igniter 2Vi MIPS Helmet</v>
      </c>
      <c r="AE155" s="36" t="str">
        <f>VLOOKUP(AA155,ATS!$A$4:$G$2762,5,FALSE)</f>
        <v>PANTH-SM</v>
      </c>
      <c r="AF155" s="2"/>
      <c r="AG155" s="38">
        <f>IFERROR(VLOOKUP('2) Order Form'!$V160,$AA$4:$AA$2500,1,FALSE),"Ikke med i Elastic")</f>
        <v>7048652832931</v>
      </c>
      <c r="AH155" s="38">
        <f>SUM('2) Order Form'!V160)</f>
        <v>7048652832931</v>
      </c>
      <c r="AI155" s="38">
        <f>INDEX(ATS!$B:$V,MATCH(ATS!$AH155,ATS!$U:$U,0),1)</f>
        <v>840104</v>
      </c>
      <c r="AJ155" s="38" t="str">
        <f>INDEX(ATS!$B:$V,MATCH(ATS!$AH155,ATS!$U:$U,0),2)</f>
        <v xml:space="preserve">Winder Mips Helmet </v>
      </c>
      <c r="AK155" s="38" t="str">
        <f>INDEX(ATS!$B:$V,MATCH(ATS!$AH155,ATS!$U:$U,0),4)</f>
        <v>MBUOE-ML</v>
      </c>
    </row>
    <row r="156" spans="1:37">
      <c r="A156" s="175">
        <f t="shared" si="9"/>
        <v>0</v>
      </c>
      <c r="B156">
        <v>810108</v>
      </c>
      <c r="C156" t="s">
        <v>3090</v>
      </c>
      <c r="D156" t="s">
        <v>2991</v>
      </c>
      <c r="E156" t="s">
        <v>3091</v>
      </c>
      <c r="F156" t="s">
        <v>1047</v>
      </c>
      <c r="G156" t="s">
        <v>63</v>
      </c>
      <c r="H156" t="s">
        <v>87</v>
      </c>
      <c r="I156">
        <v>100</v>
      </c>
      <c r="J156">
        <v>100</v>
      </c>
      <c r="K156">
        <v>100</v>
      </c>
      <c r="L156">
        <v>100</v>
      </c>
      <c r="M156">
        <v>100</v>
      </c>
      <c r="N156">
        <v>100</v>
      </c>
      <c r="O156">
        <v>100</v>
      </c>
      <c r="P156">
        <v>100</v>
      </c>
      <c r="Q156">
        <v>100</v>
      </c>
      <c r="R156">
        <v>100</v>
      </c>
      <c r="S156" s="2"/>
      <c r="T156" s="22" t="str">
        <f t="shared" si="8"/>
        <v>810108-100201-OS</v>
      </c>
      <c r="U156" s="24" t="str">
        <f>IF(C156="NET","",IF(C156="","",IFERROR(VLOOKUP(T156,EAN!$A:$B,2,FALSE),"MANGLER - MÅ OPPDATERE EAN-FANEN")))</f>
        <v>MANGLER - MÅ OPPDATERE EAN-FANEN</v>
      </c>
      <c r="V156" s="22">
        <f t="shared" si="10"/>
        <v>100</v>
      </c>
      <c r="W156" s="22">
        <f t="shared" si="11"/>
        <v>100</v>
      </c>
      <c r="X156" s="2"/>
      <c r="Y156" s="21" t="str">
        <f>IF(C156="NET","",IFERROR(VLOOKUP(U156,'2) Order Form'!$V$9:$V$894,1,FALSE),"Ikke med I order form"))</f>
        <v>Ikke med I order form</v>
      </c>
      <c r="Z156" s="2"/>
      <c r="AA156" s="2">
        <v>7048652966506</v>
      </c>
      <c r="AB156" s="23">
        <f>IFERROR(VLOOKUP(AA156,'2) Order Form'!$V$9:$V$895,1,FALSE),"Ikke med I order form")</f>
        <v>7048652966506</v>
      </c>
      <c r="AC156" s="38">
        <f>VLOOKUP(AA156,ATS!$A$4:$H$2762,2,FALSE)</f>
        <v>840102</v>
      </c>
      <c r="AD156" s="35" t="str">
        <f>VLOOKUP(AA156,ATS!$A$4:$G$2762,3,FALSE)</f>
        <v>Igniter 2Vi MIPS Helmet</v>
      </c>
      <c r="AE156" s="36" t="str">
        <f>VLOOKUP(AA156,ATS!$A$4:$G$2762,5,FALSE)</f>
        <v>PANTH-SM</v>
      </c>
      <c r="AF156" s="2"/>
      <c r="AG156" s="38">
        <f>IFERROR(VLOOKUP('2) Order Form'!$V161,$AA$4:$AA$2500,1,FALSE),"Ikke med i Elastic")</f>
        <v>7048652832924</v>
      </c>
      <c r="AH156" s="38">
        <f>SUM('2) Order Form'!V161)</f>
        <v>7048652832924</v>
      </c>
      <c r="AI156" s="38">
        <f>INDEX(ATS!$B:$V,MATCH(ATS!$AH156,ATS!$U:$U,0),1)</f>
        <v>840104</v>
      </c>
      <c r="AJ156" s="38" t="str">
        <f>INDEX(ATS!$B:$V,MATCH(ATS!$AH156,ATS!$U:$U,0),2)</f>
        <v xml:space="preserve">Winder Mips Helmet </v>
      </c>
      <c r="AK156" s="38" t="str">
        <f>INDEX(ATS!$B:$V,MATCH(ATS!$AH156,ATS!$U:$U,0),4)</f>
        <v>MBUOE-LXL</v>
      </c>
    </row>
    <row r="157" spans="1:37">
      <c r="A157" s="175">
        <f t="shared" si="9"/>
        <v>0</v>
      </c>
      <c r="B157">
        <v>810108</v>
      </c>
      <c r="C157" t="s">
        <v>3090</v>
      </c>
      <c r="D157" t="s">
        <v>2991</v>
      </c>
      <c r="E157" t="s">
        <v>3092</v>
      </c>
      <c r="F157" t="s">
        <v>3093</v>
      </c>
      <c r="G157" t="s">
        <v>63</v>
      </c>
      <c r="H157" t="s">
        <v>225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 s="2"/>
      <c r="T157" s="22" t="str">
        <f t="shared" si="8"/>
        <v>810108-100433-OS</v>
      </c>
      <c r="U157" s="24" t="str">
        <f>IF(C157="NET","",IF(C157="","",IFERROR(VLOOKUP(T157,EAN!$A:$B,2,FALSE),"MANGLER - MÅ OPPDATERE EAN-FANEN")))</f>
        <v>MANGLER - MÅ OPPDATERE EAN-FANEN</v>
      </c>
      <c r="V157" s="22">
        <f t="shared" si="10"/>
        <v>0</v>
      </c>
      <c r="W157" s="22">
        <f t="shared" si="11"/>
        <v>0</v>
      </c>
      <c r="X157" s="2"/>
      <c r="Y157" s="21" t="str">
        <f>IF(C157="NET","",IFERROR(VLOOKUP(U157,'2) Order Form'!$V$9:$V$894,1,FALSE),"Ikke med I order form"))</f>
        <v>Ikke med I order form</v>
      </c>
      <c r="Z157" s="2"/>
      <c r="AA157" s="2">
        <v>7048652966490</v>
      </c>
      <c r="AB157" s="23">
        <f>IFERROR(VLOOKUP(AA157,'2) Order Form'!$V$9:$V$895,1,FALSE),"Ikke med I order form")</f>
        <v>7048652966490</v>
      </c>
      <c r="AC157" s="38">
        <f>VLOOKUP(AA157,ATS!$A$4:$H$2762,2,FALSE)</f>
        <v>840102</v>
      </c>
      <c r="AD157" s="35" t="str">
        <f>VLOOKUP(AA157,ATS!$A$4:$G$2762,3,FALSE)</f>
        <v>Igniter 2Vi MIPS Helmet</v>
      </c>
      <c r="AE157" s="36" t="str">
        <f>VLOOKUP(AA157,ATS!$A$4:$G$2762,5,FALSE)</f>
        <v>PANTH-ML</v>
      </c>
      <c r="AF157" s="2"/>
      <c r="AG157" s="38">
        <f>IFERROR(VLOOKUP('2) Order Form'!$V162,$AA$4:$AA$2500,1,FALSE),"Ikke med i Elastic")</f>
        <v>7048652966629</v>
      </c>
      <c r="AH157" s="38">
        <f>SUM('2) Order Form'!V162)</f>
        <v>7048652966629</v>
      </c>
      <c r="AI157" s="38">
        <f>INDEX(ATS!$B:$V,MATCH(ATS!$AH157,ATS!$U:$U,0),1)</f>
        <v>840104</v>
      </c>
      <c r="AJ157" s="38" t="str">
        <f>INDEX(ATS!$B:$V,MATCH(ATS!$AH157,ATS!$U:$U,0),2)</f>
        <v xml:space="preserve">Winder Mips Helmet </v>
      </c>
      <c r="AK157" s="38" t="str">
        <f>INDEX(ATS!$B:$V,MATCH(ATS!$AH157,ATS!$U:$U,0),4)</f>
        <v>MTURQ-SM</v>
      </c>
    </row>
    <row r="158" spans="1:37">
      <c r="A158" s="175">
        <f t="shared" si="9"/>
        <v>0</v>
      </c>
      <c r="B158">
        <v>810108</v>
      </c>
      <c r="C158" t="s">
        <v>3090</v>
      </c>
      <c r="D158" t="s">
        <v>2991</v>
      </c>
      <c r="E158" t="s">
        <v>3094</v>
      </c>
      <c r="F158" t="s">
        <v>3095</v>
      </c>
      <c r="G158" t="s">
        <v>63</v>
      </c>
      <c r="H158" t="s">
        <v>225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 s="30"/>
      <c r="T158" s="52" t="str">
        <f t="shared" si="8"/>
        <v>810108-101534-OS</v>
      </c>
      <c r="U158" s="53" t="str">
        <f>IF(C158="NET","",IF(C158="","",IFERROR(VLOOKUP(T158,EAN!$A:$B,2,FALSE),"MANGLER - MÅ OPPDATERE EAN-FANEN")))</f>
        <v>MANGLER - MÅ OPPDATERE EAN-FANEN</v>
      </c>
      <c r="V158" s="52">
        <f t="shared" si="10"/>
        <v>0</v>
      </c>
      <c r="W158" s="52">
        <f t="shared" si="11"/>
        <v>0</v>
      </c>
      <c r="X158" s="30"/>
      <c r="Y158" s="21" t="str">
        <f>IF(C158="NET","",IFERROR(VLOOKUP(U158,'2) Order Form'!$V$9:$V$894,1,FALSE),"Ikke med I order form"))</f>
        <v>Ikke med I order form</v>
      </c>
      <c r="Z158" s="30"/>
      <c r="AA158" s="2">
        <v>7048652966490</v>
      </c>
      <c r="AB158" s="23">
        <f>IFERROR(VLOOKUP(AA158,'2) Order Form'!$V$9:$V$895,1,FALSE),"Ikke med I order form")</f>
        <v>7048652966490</v>
      </c>
      <c r="AC158" s="38">
        <f>VLOOKUP(AA158,ATS!$A$4:$H$2762,2,FALSE)</f>
        <v>840102</v>
      </c>
      <c r="AD158" s="35" t="str">
        <f>VLOOKUP(AA158,ATS!$A$4:$G$2762,3,FALSE)</f>
        <v>Igniter 2Vi MIPS Helmet</v>
      </c>
      <c r="AE158" s="36" t="str">
        <f>VLOOKUP(AA158,ATS!$A$4:$G$2762,5,FALSE)</f>
        <v>PANTH-ML</v>
      </c>
      <c r="AF158" s="30"/>
      <c r="AG158" s="38">
        <f>IFERROR(VLOOKUP('2) Order Form'!$V163,$AA$4:$AA$2500,1,FALSE),"Ikke med i Elastic")</f>
        <v>7048652966612</v>
      </c>
      <c r="AH158" s="38">
        <f>SUM('2) Order Form'!V163)</f>
        <v>7048652966612</v>
      </c>
      <c r="AI158" s="38">
        <f>INDEX(ATS!$B:$V,MATCH(ATS!$AH158,ATS!$U:$U,0),1)</f>
        <v>840104</v>
      </c>
      <c r="AJ158" s="38" t="str">
        <f>INDEX(ATS!$B:$V,MATCH(ATS!$AH158,ATS!$U:$U,0),2)</f>
        <v xml:space="preserve">Winder Mips Helmet </v>
      </c>
      <c r="AK158" s="38" t="str">
        <f>INDEX(ATS!$B:$V,MATCH(ATS!$AH158,ATS!$U:$U,0),4)</f>
        <v>MTURQ-ML</v>
      </c>
    </row>
    <row r="159" spans="1:37">
      <c r="A159" s="175">
        <f t="shared" si="9"/>
        <v>0</v>
      </c>
      <c r="B159">
        <v>810108</v>
      </c>
      <c r="C159" t="s">
        <v>3090</v>
      </c>
      <c r="D159" t="s">
        <v>2991</v>
      </c>
      <c r="E159" t="s">
        <v>3096</v>
      </c>
      <c r="F159" t="s">
        <v>3097</v>
      </c>
      <c r="G159" t="s">
        <v>63</v>
      </c>
      <c r="H159" t="s">
        <v>225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 s="30"/>
      <c r="T159" s="52" t="str">
        <f t="shared" si="8"/>
        <v>810108-105025-OS</v>
      </c>
      <c r="U159" s="53" t="str">
        <f>IF(C159="NET","",IF(C159="","",IFERROR(VLOOKUP(T159,EAN!$A:$B,2,FALSE),"MANGLER - MÅ OPPDATERE EAN-FANEN")))</f>
        <v>MANGLER - MÅ OPPDATERE EAN-FANEN</v>
      </c>
      <c r="V159" s="52">
        <f t="shared" si="10"/>
        <v>0</v>
      </c>
      <c r="W159" s="52">
        <f t="shared" si="11"/>
        <v>0</v>
      </c>
      <c r="X159" s="30"/>
      <c r="Y159" s="21" t="str">
        <f>IF(C159="NET","",IFERROR(VLOOKUP(U159,'2) Order Form'!$V$9:$V$894,1,FALSE),"Ikke med I order form"))</f>
        <v>Ikke med I order form</v>
      </c>
      <c r="Z159" s="30"/>
      <c r="AA159" s="2">
        <v>7048652966483</v>
      </c>
      <c r="AB159" s="23">
        <f>IFERROR(VLOOKUP(AA159,'2) Order Form'!$V$9:$V$895,1,FALSE),"Ikke med I order form")</f>
        <v>7048652966483</v>
      </c>
      <c r="AC159" s="38">
        <f>VLOOKUP(AA159,ATS!$A$4:$H$2762,2,FALSE)</f>
        <v>840102</v>
      </c>
      <c r="AD159" s="35" t="str">
        <f>VLOOKUP(AA159,ATS!$A$4:$G$2762,3,FALSE)</f>
        <v>Igniter 2Vi MIPS Helmet</v>
      </c>
      <c r="AE159" s="36" t="str">
        <f>VLOOKUP(AA159,ATS!$A$4:$G$2762,5,FALSE)</f>
        <v>PANTH-LXL</v>
      </c>
      <c r="AF159" s="30"/>
      <c r="AG159" s="38">
        <f>IFERROR(VLOOKUP('2) Order Form'!$V164,$AA$4:$AA$2500,1,FALSE),"Ikke med i Elastic")</f>
        <v>7048652966605</v>
      </c>
      <c r="AH159" s="38">
        <f>SUM('2) Order Form'!V164)</f>
        <v>7048652966605</v>
      </c>
      <c r="AI159" s="38">
        <f>INDEX(ATS!$B:$V,MATCH(ATS!$AH159,ATS!$U:$U,0),1)</f>
        <v>840104</v>
      </c>
      <c r="AJ159" s="38" t="str">
        <f>INDEX(ATS!$B:$V,MATCH(ATS!$AH159,ATS!$U:$U,0),2)</f>
        <v xml:space="preserve">Winder Mips Helmet </v>
      </c>
      <c r="AK159" s="38" t="str">
        <f>INDEX(ATS!$B:$V,MATCH(ATS!$AH159,ATS!$U:$U,0),4)</f>
        <v>MTURQ-LXL</v>
      </c>
    </row>
    <row r="160" spans="1:37">
      <c r="A160" s="175">
        <f t="shared" si="9"/>
        <v>0</v>
      </c>
      <c r="B160">
        <v>810108</v>
      </c>
      <c r="C160" t="s">
        <v>3090</v>
      </c>
      <c r="D160" t="s">
        <v>2991</v>
      </c>
      <c r="E160" t="s">
        <v>3098</v>
      </c>
      <c r="F160" t="s">
        <v>3099</v>
      </c>
      <c r="G160" t="s">
        <v>63</v>
      </c>
      <c r="H160" t="s">
        <v>225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 s="30"/>
      <c r="T160" s="52" t="str">
        <f t="shared" si="8"/>
        <v>810108-108135-OS</v>
      </c>
      <c r="U160" s="53" t="str">
        <f>IF(C160="NET","",IF(C160="","",IFERROR(VLOOKUP(T160,EAN!$A:$B,2,FALSE),"MANGLER - MÅ OPPDATERE EAN-FANEN")))</f>
        <v>MANGLER - MÅ OPPDATERE EAN-FANEN</v>
      </c>
      <c r="V160" s="52">
        <f t="shared" si="10"/>
        <v>0</v>
      </c>
      <c r="W160" s="52">
        <f t="shared" si="11"/>
        <v>0</v>
      </c>
      <c r="X160" s="30"/>
      <c r="Y160" s="21" t="str">
        <f>IF(C160="NET","",IFERROR(VLOOKUP(U160,'2) Order Form'!$V$9:$V$894,1,FALSE),"Ikke med I order form"))</f>
        <v>Ikke med I order form</v>
      </c>
      <c r="Z160" s="30"/>
      <c r="AA160" s="2">
        <v>7048652966483</v>
      </c>
      <c r="AB160" s="23">
        <f>IFERROR(VLOOKUP(AA160,'2) Order Form'!$V$9:$V$895,1,FALSE),"Ikke med I order form")</f>
        <v>7048652966483</v>
      </c>
      <c r="AC160" s="38">
        <f>VLOOKUP(AA160,ATS!$A$4:$H$2762,2,FALSE)</f>
        <v>840102</v>
      </c>
      <c r="AD160" s="35" t="str">
        <f>VLOOKUP(AA160,ATS!$A$4:$G$2762,3,FALSE)</f>
        <v>Igniter 2Vi MIPS Helmet</v>
      </c>
      <c r="AE160" s="36" t="str">
        <f>VLOOKUP(AA160,ATS!$A$4:$G$2762,5,FALSE)</f>
        <v>PANTH-LXL</v>
      </c>
      <c r="AF160" s="30"/>
      <c r="AG160" s="38">
        <f>IFERROR(VLOOKUP('2) Order Form'!$V165,$AA$4:$AA$2500,1,FALSE),"Ikke med i Elastic")</f>
        <v>7048652833006</v>
      </c>
      <c r="AH160" s="38">
        <f>SUM('2) Order Form'!V165)</f>
        <v>7048652833006</v>
      </c>
      <c r="AI160" s="38">
        <f>INDEX(ATS!$B:$V,MATCH(ATS!$AH160,ATS!$U:$U,0),1)</f>
        <v>840104</v>
      </c>
      <c r="AJ160" s="38" t="str">
        <f>INDEX(ATS!$B:$V,MATCH(ATS!$AH160,ATS!$U:$U,0),2)</f>
        <v xml:space="preserve">Winder Mips Helmet </v>
      </c>
      <c r="AK160" s="38" t="str">
        <f>INDEX(ATS!$B:$V,MATCH(ATS!$AH160,ATS!$U:$U,0),4)</f>
        <v>RGLDM-SM</v>
      </c>
    </row>
    <row r="161" spans="1:37">
      <c r="A161" s="175">
        <f t="shared" si="9"/>
        <v>0</v>
      </c>
      <c r="B161">
        <v>810108</v>
      </c>
      <c r="C161" t="s">
        <v>3090</v>
      </c>
      <c r="D161" t="s">
        <v>2991</v>
      </c>
      <c r="E161" t="s">
        <v>3100</v>
      </c>
      <c r="F161" t="s">
        <v>3101</v>
      </c>
      <c r="G161" t="s">
        <v>63</v>
      </c>
      <c r="H161" t="s">
        <v>87</v>
      </c>
      <c r="I161">
        <v>50</v>
      </c>
      <c r="J161">
        <v>50</v>
      </c>
      <c r="K161">
        <v>50</v>
      </c>
      <c r="L161">
        <v>50</v>
      </c>
      <c r="M161">
        <v>50</v>
      </c>
      <c r="N161">
        <v>50</v>
      </c>
      <c r="O161">
        <v>50</v>
      </c>
      <c r="P161">
        <v>50</v>
      </c>
      <c r="Q161">
        <v>50</v>
      </c>
      <c r="R161">
        <v>50</v>
      </c>
      <c r="S161" s="30"/>
      <c r="T161" s="52" t="str">
        <f t="shared" si="8"/>
        <v>810108-109059-OS</v>
      </c>
      <c r="U161" s="53" t="str">
        <f>IF(C161="NET","",IF(C161="","",IFERROR(VLOOKUP(T161,EAN!$A:$B,2,FALSE),"MANGLER - MÅ OPPDATERE EAN-FANEN")))</f>
        <v>MANGLER - MÅ OPPDATERE EAN-FANEN</v>
      </c>
      <c r="V161" s="52">
        <f t="shared" si="10"/>
        <v>50</v>
      </c>
      <c r="W161" s="52">
        <f t="shared" si="11"/>
        <v>50</v>
      </c>
      <c r="X161" s="30"/>
      <c r="Y161" s="21" t="str">
        <f>IF(C161="NET","",IFERROR(VLOOKUP(U161,'2) Order Form'!$V$9:$V$894,1,FALSE),"Ikke med I order form"))</f>
        <v>Ikke med I order form</v>
      </c>
      <c r="Z161" s="30"/>
      <c r="AA161" s="2">
        <v>7048652966537</v>
      </c>
      <c r="AB161" s="23">
        <f>IFERROR(VLOOKUP(AA161,'2) Order Form'!$V$9:$V$895,1,FALSE),"Ikke med I order form")</f>
        <v>7048652966537</v>
      </c>
      <c r="AC161" s="38">
        <f>VLOOKUP(AA161,ATS!$A$4:$H$2762,2,FALSE)</f>
        <v>840102</v>
      </c>
      <c r="AD161" s="35" t="str">
        <f>VLOOKUP(AA161,ATS!$A$4:$G$2762,3,FALSE)</f>
        <v>Igniter 2Vi MIPS Helmet</v>
      </c>
      <c r="AE161" s="36" t="str">
        <f>VLOOKUP(AA161,ATS!$A$4:$G$2762,5,FALSE)</f>
        <v>WOLND-SM</v>
      </c>
      <c r="AF161" s="30"/>
      <c r="AG161" s="38">
        <f>IFERROR(VLOOKUP('2) Order Form'!$V166,$AA$4:$AA$2500,1,FALSE),"Ikke med i Elastic")</f>
        <v>7048652832993</v>
      </c>
      <c r="AH161" s="38">
        <f>SUM('2) Order Form'!V166)</f>
        <v>7048652832993</v>
      </c>
      <c r="AI161" s="38">
        <f>INDEX(ATS!$B:$V,MATCH(ATS!$AH161,ATS!$U:$U,0),1)</f>
        <v>840104</v>
      </c>
      <c r="AJ161" s="38" t="str">
        <f>INDEX(ATS!$B:$V,MATCH(ATS!$AH161,ATS!$U:$U,0),2)</f>
        <v xml:space="preserve">Winder Mips Helmet </v>
      </c>
      <c r="AK161" s="38" t="str">
        <f>INDEX(ATS!$B:$V,MATCH(ATS!$AH161,ATS!$U:$U,0),4)</f>
        <v>RGLDM-ML</v>
      </c>
    </row>
    <row r="162" spans="1:37">
      <c r="A162" s="175">
        <f t="shared" si="9"/>
        <v>0</v>
      </c>
      <c r="B162" s="37">
        <v>810109</v>
      </c>
      <c r="C162" t="s">
        <v>131</v>
      </c>
      <c r="I162" s="37">
        <v>202409</v>
      </c>
      <c r="J162" s="37">
        <v>202410</v>
      </c>
      <c r="K162" s="37">
        <v>202411</v>
      </c>
      <c r="L162" s="37">
        <v>202412</v>
      </c>
      <c r="M162" s="37">
        <v>202413</v>
      </c>
      <c r="N162" s="37">
        <v>202414</v>
      </c>
      <c r="O162" s="37">
        <v>202415</v>
      </c>
      <c r="P162" s="37">
        <v>202415</v>
      </c>
      <c r="Q162" s="37">
        <v>202415</v>
      </c>
      <c r="R162" s="37">
        <v>202415</v>
      </c>
      <c r="S162" s="30"/>
      <c r="T162" s="52" t="str">
        <f t="shared" si="8"/>
        <v>810109-</v>
      </c>
      <c r="U162" s="53" t="str">
        <f>IF(C162="NET","",IF(C162="","",IFERROR(VLOOKUP(T162,EAN!$A:$B,2,FALSE),"MANGLER - MÅ OPPDATERE EAN-FANEN")))</f>
        <v/>
      </c>
      <c r="V162" s="52">
        <f t="shared" si="10"/>
        <v>202409</v>
      </c>
      <c r="W162" s="52">
        <f t="shared" si="11"/>
        <v>202415</v>
      </c>
      <c r="X162" s="30"/>
      <c r="Y162" s="21" t="str">
        <f>IF(C162="NET","",IFERROR(VLOOKUP(U162,'2) Order Form'!$V$9:$V$894,1,FALSE),"Ikke med I order form"))</f>
        <v/>
      </c>
      <c r="Z162" s="30"/>
      <c r="AA162" s="2">
        <v>7048652966537</v>
      </c>
      <c r="AB162" s="23">
        <f>IFERROR(VLOOKUP(AA162,'2) Order Form'!$V$9:$V$895,1,FALSE),"Ikke med I order form")</f>
        <v>7048652966537</v>
      </c>
      <c r="AC162" s="38">
        <f>VLOOKUP(AA162,ATS!$A$4:$H$2762,2,FALSE)</f>
        <v>840102</v>
      </c>
      <c r="AD162" s="35" t="str">
        <f>VLOOKUP(AA162,ATS!$A$4:$G$2762,3,FALSE)</f>
        <v>Igniter 2Vi MIPS Helmet</v>
      </c>
      <c r="AE162" s="36" t="str">
        <f>VLOOKUP(AA162,ATS!$A$4:$G$2762,5,FALSE)</f>
        <v>WOLND-SM</v>
      </c>
      <c r="AF162" s="30"/>
      <c r="AG162" s="38">
        <f>IFERROR(VLOOKUP('2) Order Form'!$V167,$AA$4:$AA$2500,1,FALSE),"Ikke med i Elastic")</f>
        <v>7048652832986</v>
      </c>
      <c r="AH162" s="38">
        <f>SUM('2) Order Form'!V167)</f>
        <v>7048652832986</v>
      </c>
      <c r="AI162" s="38">
        <f>INDEX(ATS!$B:$V,MATCH(ATS!$AH162,ATS!$U:$U,0),1)</f>
        <v>840104</v>
      </c>
      <c r="AJ162" s="38" t="str">
        <f>INDEX(ATS!$B:$V,MATCH(ATS!$AH162,ATS!$U:$U,0),2)</f>
        <v xml:space="preserve">Winder Mips Helmet </v>
      </c>
      <c r="AK162" s="38" t="str">
        <f>INDEX(ATS!$B:$V,MATCH(ATS!$AH162,ATS!$U:$U,0),4)</f>
        <v>RGLDM-LXL</v>
      </c>
    </row>
    <row r="163" spans="1:37">
      <c r="A163" s="175">
        <f t="shared" si="9"/>
        <v>0</v>
      </c>
      <c r="B163">
        <v>810109</v>
      </c>
      <c r="C163" t="s">
        <v>3102</v>
      </c>
      <c r="D163" t="s">
        <v>2991</v>
      </c>
      <c r="E163" t="s">
        <v>372</v>
      </c>
      <c r="F163" t="s">
        <v>84</v>
      </c>
      <c r="G163" t="s">
        <v>63</v>
      </c>
      <c r="H163" t="s">
        <v>87</v>
      </c>
      <c r="I163">
        <v>104</v>
      </c>
      <c r="J163">
        <v>104</v>
      </c>
      <c r="K163">
        <v>104</v>
      </c>
      <c r="L163">
        <v>104</v>
      </c>
      <c r="M163">
        <v>104</v>
      </c>
      <c r="N163">
        <v>104</v>
      </c>
      <c r="O163">
        <v>104</v>
      </c>
      <c r="P163">
        <v>104</v>
      </c>
      <c r="Q163">
        <v>104</v>
      </c>
      <c r="R163">
        <v>104</v>
      </c>
      <c r="S163" s="30"/>
      <c r="T163" s="52" t="str">
        <f t="shared" si="8"/>
        <v>810109-060000-OS</v>
      </c>
      <c r="U163" s="53" t="str">
        <f>IF(C163="NET","",IF(C163="","",IFERROR(VLOOKUP(T163,EAN!$A:$B,2,FALSE),"MANGLER - MÅ OPPDATERE EAN-FANEN")))</f>
        <v>MANGLER - MÅ OPPDATERE EAN-FANEN</v>
      </c>
      <c r="V163" s="52">
        <f t="shared" si="10"/>
        <v>104</v>
      </c>
      <c r="W163" s="52">
        <f t="shared" si="11"/>
        <v>104</v>
      </c>
      <c r="X163" s="30"/>
      <c r="Y163" s="21" t="str">
        <f>IF(C163="NET","",IFERROR(VLOOKUP(U163,'2) Order Form'!$V$9:$V$894,1,FALSE),"Ikke med I order form"))</f>
        <v>Ikke med I order form</v>
      </c>
      <c r="Z163" s="30"/>
      <c r="AA163" s="2">
        <v>7048652966520</v>
      </c>
      <c r="AB163" s="23">
        <f>IFERROR(VLOOKUP(AA163,'2) Order Form'!$V$9:$V$895,1,FALSE),"Ikke med I order form")</f>
        <v>7048652966520</v>
      </c>
      <c r="AC163" s="38">
        <f>VLOOKUP(AA163,ATS!$A$4:$H$2762,2,FALSE)</f>
        <v>840102</v>
      </c>
      <c r="AD163" s="35" t="str">
        <f>VLOOKUP(AA163,ATS!$A$4:$G$2762,3,FALSE)</f>
        <v>Igniter 2Vi MIPS Helmet</v>
      </c>
      <c r="AE163" s="36" t="str">
        <f>VLOOKUP(AA163,ATS!$A$4:$G$2762,5,FALSE)</f>
        <v>WOLND-ML</v>
      </c>
      <c r="AF163" s="30"/>
      <c r="AG163" s="38">
        <f>IFERROR(VLOOKUP('2) Order Form'!$V168,$AA$4:$AA$2500,1,FALSE),"Ikke med i Elastic")</f>
        <v>7048652966650</v>
      </c>
      <c r="AH163" s="38">
        <f>SUM('2) Order Form'!V168)</f>
        <v>7048652966650</v>
      </c>
      <c r="AI163" s="38">
        <f>INDEX(ATS!$B:$V,MATCH(ATS!$AH163,ATS!$U:$U,0),1)</f>
        <v>840104</v>
      </c>
      <c r="AJ163" s="38" t="str">
        <f>INDEX(ATS!$B:$V,MATCH(ATS!$AH163,ATS!$U:$U,0),2)</f>
        <v xml:space="preserve">Winder Mips Helmet </v>
      </c>
      <c r="AK163" s="38" t="str">
        <f>INDEX(ATS!$B:$V,MATCH(ATS!$AH163,ATS!$U:$U,0),4)</f>
        <v>WOLND-SM</v>
      </c>
    </row>
    <row r="164" spans="1:37">
      <c r="A164" s="175">
        <f t="shared" si="9"/>
        <v>0</v>
      </c>
      <c r="B164" s="37">
        <v>810110</v>
      </c>
      <c r="C164" t="s">
        <v>131</v>
      </c>
      <c r="I164" s="37">
        <v>202409</v>
      </c>
      <c r="J164" s="37">
        <v>202410</v>
      </c>
      <c r="K164" s="37">
        <v>202411</v>
      </c>
      <c r="L164" s="37">
        <v>202412</v>
      </c>
      <c r="M164" s="37">
        <v>202413</v>
      </c>
      <c r="N164" s="37">
        <v>202414</v>
      </c>
      <c r="O164" s="37">
        <v>202415</v>
      </c>
      <c r="P164" s="37">
        <v>202415</v>
      </c>
      <c r="Q164" s="37">
        <v>202415</v>
      </c>
      <c r="R164" s="37">
        <v>202415</v>
      </c>
      <c r="S164" s="30"/>
      <c r="T164" s="52" t="str">
        <f t="shared" si="8"/>
        <v>810110-</v>
      </c>
      <c r="U164" s="53" t="str">
        <f>IF(C164="NET","",IF(C164="","",IFERROR(VLOOKUP(T164,EAN!$A:$B,2,FALSE),"MANGLER - MÅ OPPDATERE EAN-FANEN")))</f>
        <v/>
      </c>
      <c r="V164" s="52">
        <f t="shared" si="10"/>
        <v>202409</v>
      </c>
      <c r="W164" s="52">
        <f t="shared" si="11"/>
        <v>202415</v>
      </c>
      <c r="X164" s="30"/>
      <c r="Y164" s="21" t="str">
        <f>IF(C164="NET","",IFERROR(VLOOKUP(U164,'2) Order Form'!$V$9:$V$894,1,FALSE),"Ikke med I order form"))</f>
        <v/>
      </c>
      <c r="Z164" s="30"/>
      <c r="AA164" s="2">
        <v>7048652966520</v>
      </c>
      <c r="AB164" s="23">
        <f>IFERROR(VLOOKUP(AA164,'2) Order Form'!$V$9:$V$895,1,FALSE),"Ikke med I order form")</f>
        <v>7048652966520</v>
      </c>
      <c r="AC164" s="38">
        <f>VLOOKUP(AA164,ATS!$A$4:$H$2762,2,FALSE)</f>
        <v>840102</v>
      </c>
      <c r="AD164" s="35" t="str">
        <f>VLOOKUP(AA164,ATS!$A$4:$G$2762,3,FALSE)</f>
        <v>Igniter 2Vi MIPS Helmet</v>
      </c>
      <c r="AE164" s="36" t="str">
        <f>VLOOKUP(AA164,ATS!$A$4:$G$2762,5,FALSE)</f>
        <v>WOLND-ML</v>
      </c>
      <c r="AF164" s="30"/>
      <c r="AG164" s="38">
        <f>IFERROR(VLOOKUP('2) Order Form'!$V169,$AA$4:$AA$2500,1,FALSE),"Ikke med i Elastic")</f>
        <v>7048652966643</v>
      </c>
      <c r="AH164" s="38">
        <f>SUM('2) Order Form'!V169)</f>
        <v>7048652966643</v>
      </c>
      <c r="AI164" s="38">
        <f>INDEX(ATS!$B:$V,MATCH(ATS!$AH164,ATS!$U:$U,0),1)</f>
        <v>840104</v>
      </c>
      <c r="AJ164" s="38" t="str">
        <f>INDEX(ATS!$B:$V,MATCH(ATS!$AH164,ATS!$U:$U,0),2)</f>
        <v xml:space="preserve">Winder Mips Helmet </v>
      </c>
      <c r="AK164" s="38" t="str">
        <f>INDEX(ATS!$B:$V,MATCH(ATS!$AH164,ATS!$U:$U,0),4)</f>
        <v>WOLND-ML</v>
      </c>
    </row>
    <row r="165" spans="1:37">
      <c r="A165" s="175">
        <f t="shared" si="9"/>
        <v>0</v>
      </c>
      <c r="B165">
        <v>810110</v>
      </c>
      <c r="C165" t="s">
        <v>3103</v>
      </c>
      <c r="D165" t="s">
        <v>2991</v>
      </c>
      <c r="E165" t="s">
        <v>380</v>
      </c>
      <c r="F165" t="s">
        <v>381</v>
      </c>
      <c r="G165" t="s">
        <v>63</v>
      </c>
      <c r="H165" t="s">
        <v>87</v>
      </c>
      <c r="I165">
        <v>51</v>
      </c>
      <c r="J165">
        <v>51</v>
      </c>
      <c r="K165">
        <v>51</v>
      </c>
      <c r="L165">
        <v>51</v>
      </c>
      <c r="M165">
        <v>51</v>
      </c>
      <c r="N165">
        <v>51</v>
      </c>
      <c r="O165">
        <v>51</v>
      </c>
      <c r="P165">
        <v>51</v>
      </c>
      <c r="Q165">
        <v>51</v>
      </c>
      <c r="R165">
        <v>51</v>
      </c>
      <c r="S165" s="30"/>
      <c r="T165" s="52" t="str">
        <f t="shared" si="8"/>
        <v>810110-180000-OS</v>
      </c>
      <c r="U165" s="53" t="str">
        <f>IF(C165="NET","",IF(C165="","",IFERROR(VLOOKUP(T165,EAN!$A:$B,2,FALSE),"MANGLER - MÅ OPPDATERE EAN-FANEN")))</f>
        <v>MANGLER - MÅ OPPDATERE EAN-FANEN</v>
      </c>
      <c r="V165" s="52">
        <f t="shared" si="10"/>
        <v>51</v>
      </c>
      <c r="W165" s="52">
        <f t="shared" si="11"/>
        <v>51</v>
      </c>
      <c r="X165" s="30"/>
      <c r="Y165" s="21" t="str">
        <f>IF(C165="NET","",IFERROR(VLOOKUP(U165,'2) Order Form'!$V$9:$V$894,1,FALSE),"Ikke med I order form"))</f>
        <v>Ikke med I order form</v>
      </c>
      <c r="Z165" s="30"/>
      <c r="AA165" s="2">
        <v>7048652966513</v>
      </c>
      <c r="AB165" s="23">
        <f>IFERROR(VLOOKUP(AA165,'2) Order Form'!$V$9:$V$895,1,FALSE),"Ikke med I order form")</f>
        <v>7048652966513</v>
      </c>
      <c r="AC165" s="38">
        <f>VLOOKUP(AA165,ATS!$A$4:$H$2762,2,FALSE)</f>
        <v>840102</v>
      </c>
      <c r="AD165" s="35" t="str">
        <f>VLOOKUP(AA165,ATS!$A$4:$G$2762,3,FALSE)</f>
        <v>Igniter 2Vi MIPS Helmet</v>
      </c>
      <c r="AE165" s="36" t="str">
        <f>VLOOKUP(AA165,ATS!$A$4:$G$2762,5,FALSE)</f>
        <v>WOLND-LXL</v>
      </c>
      <c r="AF165" s="30"/>
      <c r="AG165" s="38">
        <f>IFERROR(VLOOKUP('2) Order Form'!$V170,$AA$4:$AA$2500,1,FALSE),"Ikke med i Elastic")</f>
        <v>7048652966636</v>
      </c>
      <c r="AH165" s="38">
        <f>SUM('2) Order Form'!V170)</f>
        <v>7048652966636</v>
      </c>
      <c r="AI165" s="38">
        <f>INDEX(ATS!$B:$V,MATCH(ATS!$AH165,ATS!$U:$U,0),1)</f>
        <v>840104</v>
      </c>
      <c r="AJ165" s="38" t="str">
        <f>INDEX(ATS!$B:$V,MATCH(ATS!$AH165,ATS!$U:$U,0),2)</f>
        <v xml:space="preserve">Winder Mips Helmet </v>
      </c>
      <c r="AK165" s="38" t="str">
        <f>INDEX(ATS!$B:$V,MATCH(ATS!$AH165,ATS!$U:$U,0),4)</f>
        <v>WOLND-LXL</v>
      </c>
    </row>
    <row r="166" spans="1:37">
      <c r="A166" s="175">
        <f t="shared" si="9"/>
        <v>0</v>
      </c>
      <c r="B166" s="37">
        <v>810111</v>
      </c>
      <c r="C166" t="s">
        <v>131</v>
      </c>
      <c r="I166" s="37">
        <v>202409</v>
      </c>
      <c r="J166" s="37">
        <v>202410</v>
      </c>
      <c r="K166" s="37">
        <v>202411</v>
      </c>
      <c r="L166" s="37">
        <v>202412</v>
      </c>
      <c r="M166" s="37">
        <v>202413</v>
      </c>
      <c r="N166" s="37">
        <v>202414</v>
      </c>
      <c r="O166" s="37">
        <v>202415</v>
      </c>
      <c r="P166" s="37">
        <v>202415</v>
      </c>
      <c r="Q166" s="37">
        <v>202415</v>
      </c>
      <c r="R166" s="37">
        <v>202415</v>
      </c>
      <c r="S166" s="30"/>
      <c r="T166" s="52" t="str">
        <f t="shared" si="8"/>
        <v>810111-</v>
      </c>
      <c r="U166" s="53" t="str">
        <f>IF(C166="NET","",IF(C166="","",IFERROR(VLOOKUP(T166,EAN!$A:$B,2,FALSE),"MANGLER - MÅ OPPDATERE EAN-FANEN")))</f>
        <v/>
      </c>
      <c r="V166" s="52">
        <f t="shared" si="10"/>
        <v>202409</v>
      </c>
      <c r="W166" s="52">
        <f t="shared" si="11"/>
        <v>202415</v>
      </c>
      <c r="X166" s="30"/>
      <c r="Y166" s="21" t="str">
        <f>IF(C166="NET","",IFERROR(VLOOKUP(U166,'2) Order Form'!$V$9:$V$894,1,FALSE),"Ikke med I order form"))</f>
        <v/>
      </c>
      <c r="Z166" s="30"/>
      <c r="AA166" s="2">
        <v>7048652966513</v>
      </c>
      <c r="AB166" s="23">
        <f>IFERROR(VLOOKUP(AA166,'2) Order Form'!$V$9:$V$895,1,FALSE),"Ikke med I order form")</f>
        <v>7048652966513</v>
      </c>
      <c r="AC166" s="38">
        <f>VLOOKUP(AA166,ATS!$A$4:$H$2762,2,FALSE)</f>
        <v>840102</v>
      </c>
      <c r="AD166" s="35" t="str">
        <f>VLOOKUP(AA166,ATS!$A$4:$G$2762,3,FALSE)</f>
        <v>Igniter 2Vi MIPS Helmet</v>
      </c>
      <c r="AE166" s="36" t="str">
        <f>VLOOKUP(AA166,ATS!$A$4:$G$2762,5,FALSE)</f>
        <v>WOLND-LXL</v>
      </c>
      <c r="AF166" s="30"/>
      <c r="AG166" s="38">
        <f>IFERROR(VLOOKUP('2) Order Form'!$V171,$AA$4:$AA$2500,1,FALSE),"Ikke med i Elastic")</f>
        <v>7048652832610</v>
      </c>
      <c r="AH166" s="38">
        <f>SUM('2) Order Form'!V171)</f>
        <v>7048652832610</v>
      </c>
      <c r="AI166" s="38">
        <f>INDEX(ATS!$B:$V,MATCH(ATS!$AH166,ATS!$U:$U,0),1)</f>
        <v>840103</v>
      </c>
      <c r="AJ166" s="38" t="str">
        <f>INDEX(ATS!$B:$V,MATCH(ATS!$AH166,ATS!$U:$U,0),2)</f>
        <v>Winder Helmet</v>
      </c>
      <c r="AK166" s="38" t="str">
        <f>INDEX(ATS!$B:$V,MATCH(ATS!$AH166,ATS!$U:$U,0),4)</f>
        <v>DTBLK-SM</v>
      </c>
    </row>
    <row r="167" spans="1:37">
      <c r="A167" s="175">
        <f t="shared" si="9"/>
        <v>0</v>
      </c>
      <c r="B167">
        <v>810111</v>
      </c>
      <c r="C167" t="s">
        <v>3104</v>
      </c>
      <c r="D167" t="s">
        <v>2991</v>
      </c>
      <c r="E167" t="s">
        <v>382</v>
      </c>
      <c r="F167" t="s">
        <v>85</v>
      </c>
      <c r="G167" t="s">
        <v>63</v>
      </c>
      <c r="H167" t="s">
        <v>87</v>
      </c>
      <c r="I167">
        <v>53</v>
      </c>
      <c r="J167">
        <v>53</v>
      </c>
      <c r="K167">
        <v>53</v>
      </c>
      <c r="L167">
        <v>53</v>
      </c>
      <c r="M167">
        <v>53</v>
      </c>
      <c r="N167">
        <v>53</v>
      </c>
      <c r="O167">
        <v>53</v>
      </c>
      <c r="P167">
        <v>53</v>
      </c>
      <c r="Q167">
        <v>53</v>
      </c>
      <c r="R167">
        <v>53</v>
      </c>
      <c r="S167" s="30"/>
      <c r="T167" s="52" t="str">
        <f t="shared" si="8"/>
        <v>810111-100000-OS</v>
      </c>
      <c r="U167" s="53" t="str">
        <f>IF(C167="NET","",IF(C167="","",IFERROR(VLOOKUP(T167,EAN!$A:$B,2,FALSE),"MANGLER - MÅ OPPDATERE EAN-FANEN")))</f>
        <v>MANGLER - MÅ OPPDATERE EAN-FANEN</v>
      </c>
      <c r="V167" s="52">
        <f t="shared" si="10"/>
        <v>53</v>
      </c>
      <c r="W167" s="52">
        <f t="shared" si="11"/>
        <v>53</v>
      </c>
      <c r="X167" s="30"/>
      <c r="Y167" s="21" t="str">
        <f>IF(C167="NET","",IFERROR(VLOOKUP(U167,'2) Order Form'!$V$9:$V$894,1,FALSE),"Ikke med I order form"))</f>
        <v>Ikke med I order form</v>
      </c>
      <c r="Z167" s="30"/>
      <c r="AA167" s="2">
        <v>7048652463456</v>
      </c>
      <c r="AB167" s="23">
        <f>IFERROR(VLOOKUP(AA167,'2) Order Form'!$V$9:$V$895,1,FALSE),"Ikke med I order form")</f>
        <v>7048652463456</v>
      </c>
      <c r="AC167" s="38">
        <f>VLOOKUP(AA167,ATS!$A$4:$H$2762,2,FALSE)</f>
        <v>840084</v>
      </c>
      <c r="AD167" s="35" t="str">
        <f>VLOOKUP(AA167,ATS!$A$4:$G$2762,3,FALSE)</f>
        <v>Ascender Mips Helmet</v>
      </c>
      <c r="AE167" s="36" t="str">
        <f>VLOOKUP(AA167,ATS!$A$4:$G$2762,5,FALSE)</f>
        <v>DTBLK-SM</v>
      </c>
      <c r="AF167" s="30"/>
      <c r="AG167" s="38">
        <f>IFERROR(VLOOKUP('2) Order Form'!$V172,$AA$4:$AA$2500,1,FALSE),"Ikke med i Elastic")</f>
        <v>7048652832603</v>
      </c>
      <c r="AH167" s="38">
        <f>SUM('2) Order Form'!V172)</f>
        <v>7048652832603</v>
      </c>
      <c r="AI167" s="38">
        <f>INDEX(ATS!$B:$V,MATCH(ATS!$AH167,ATS!$U:$U,0),1)</f>
        <v>840103</v>
      </c>
      <c r="AJ167" s="38" t="str">
        <f>INDEX(ATS!$B:$V,MATCH(ATS!$AH167,ATS!$U:$U,0),2)</f>
        <v>Winder Helmet</v>
      </c>
      <c r="AK167" s="38" t="str">
        <f>INDEX(ATS!$B:$V,MATCH(ATS!$AH167,ATS!$U:$U,0),4)</f>
        <v>DTBLK-ML</v>
      </c>
    </row>
    <row r="168" spans="1:37">
      <c r="A168" s="175">
        <f t="shared" si="9"/>
        <v>0</v>
      </c>
      <c r="B168" s="37">
        <v>810112</v>
      </c>
      <c r="C168" t="s">
        <v>131</v>
      </c>
      <c r="I168" s="37">
        <v>202409</v>
      </c>
      <c r="J168" s="37">
        <v>202410</v>
      </c>
      <c r="K168" s="37">
        <v>202411</v>
      </c>
      <c r="L168" s="37">
        <v>202412</v>
      </c>
      <c r="M168" s="37">
        <v>202413</v>
      </c>
      <c r="N168" s="37">
        <v>202414</v>
      </c>
      <c r="O168" s="37">
        <v>202415</v>
      </c>
      <c r="P168" s="37">
        <v>202415</v>
      </c>
      <c r="Q168" s="37">
        <v>202415</v>
      </c>
      <c r="R168" s="37">
        <v>202415</v>
      </c>
      <c r="S168" s="30"/>
      <c r="T168" s="52" t="str">
        <f t="shared" si="8"/>
        <v>810112-</v>
      </c>
      <c r="U168" s="53" t="str">
        <f>IF(C168="NET","",IF(C168="","",IFERROR(VLOOKUP(T168,EAN!$A:$B,2,FALSE),"MANGLER - MÅ OPPDATERE EAN-FANEN")))</f>
        <v/>
      </c>
      <c r="V168" s="52">
        <f t="shared" si="10"/>
        <v>202409</v>
      </c>
      <c r="W168" s="52">
        <f t="shared" si="11"/>
        <v>202415</v>
      </c>
      <c r="X168" s="30"/>
      <c r="Y168" s="21" t="str">
        <f>IF(C168="NET","",IFERROR(VLOOKUP(U168,'2) Order Form'!$V$9:$V$894,1,FALSE),"Ikke med I order form"))</f>
        <v/>
      </c>
      <c r="Z168" s="30"/>
      <c r="AA168" s="2">
        <v>7048652463456</v>
      </c>
      <c r="AB168" s="23">
        <f>IFERROR(VLOOKUP(AA168,'2) Order Form'!$V$9:$V$895,1,FALSE),"Ikke med I order form")</f>
        <v>7048652463456</v>
      </c>
      <c r="AC168" s="38">
        <f>VLOOKUP(AA168,ATS!$A$4:$H$2762,2,FALSE)</f>
        <v>840084</v>
      </c>
      <c r="AD168" s="35" t="str">
        <f>VLOOKUP(AA168,ATS!$A$4:$G$2762,3,FALSE)</f>
        <v>Ascender Mips Helmet</v>
      </c>
      <c r="AE168" s="36" t="str">
        <f>VLOOKUP(AA168,ATS!$A$4:$G$2762,5,FALSE)</f>
        <v>DTBLK-SM</v>
      </c>
      <c r="AF168" s="30"/>
      <c r="AG168" s="38">
        <f>IFERROR(VLOOKUP('2) Order Form'!$V173,$AA$4:$AA$2500,1,FALSE),"Ikke med i Elastic")</f>
        <v>7048652832597</v>
      </c>
      <c r="AH168" s="38">
        <f>SUM('2) Order Form'!V173)</f>
        <v>7048652832597</v>
      </c>
      <c r="AI168" s="38">
        <f>INDEX(ATS!$B:$V,MATCH(ATS!$AH168,ATS!$U:$U,0),1)</f>
        <v>840103</v>
      </c>
      <c r="AJ168" s="38" t="str">
        <f>INDEX(ATS!$B:$V,MATCH(ATS!$AH168,ATS!$U:$U,0),2)</f>
        <v>Winder Helmet</v>
      </c>
      <c r="AK168" s="38" t="str">
        <f>INDEX(ATS!$B:$V,MATCH(ATS!$AH168,ATS!$U:$U,0),4)</f>
        <v>DTBLK-LXL</v>
      </c>
    </row>
    <row r="169" spans="1:37">
      <c r="A169" s="175">
        <f t="shared" si="9"/>
        <v>7048652710307</v>
      </c>
      <c r="B169">
        <v>810112</v>
      </c>
      <c r="C169" t="s">
        <v>679</v>
      </c>
      <c r="D169" t="s">
        <v>2991</v>
      </c>
      <c r="E169" t="s">
        <v>680</v>
      </c>
      <c r="F169" t="s">
        <v>681</v>
      </c>
      <c r="G169" t="s">
        <v>8</v>
      </c>
      <c r="H169" t="s">
        <v>225</v>
      </c>
      <c r="I169">
        <v>2</v>
      </c>
      <c r="J169">
        <v>2</v>
      </c>
      <c r="K169">
        <v>2</v>
      </c>
      <c r="L169">
        <v>2</v>
      </c>
      <c r="M169">
        <v>2</v>
      </c>
      <c r="N169">
        <v>2</v>
      </c>
      <c r="O169">
        <v>2</v>
      </c>
      <c r="P169">
        <v>2</v>
      </c>
      <c r="Q169">
        <v>2</v>
      </c>
      <c r="R169">
        <v>2</v>
      </c>
      <c r="S169" s="30"/>
      <c r="T169" s="52" t="str">
        <f t="shared" si="8"/>
        <v>810112-54000-S</v>
      </c>
      <c r="U169" s="53">
        <f>IF(C169="NET","",IF(C169="","",IFERROR(VLOOKUP(T169,EAN!$A:$B,2,FALSE),"MANGLER - MÅ OPPDATERE EAN-FANEN")))</f>
        <v>7048652710307</v>
      </c>
      <c r="V169" s="52">
        <f t="shared" si="10"/>
        <v>2</v>
      </c>
      <c r="W169" s="52">
        <f t="shared" si="11"/>
        <v>2</v>
      </c>
      <c r="X169" s="30"/>
      <c r="Y169" s="21" t="str">
        <f>IF(C169="NET","",IFERROR(VLOOKUP(U169,'2) Order Form'!$V$9:$V$894,1,FALSE),"Ikke med I order form"))</f>
        <v>Ikke med I order form</v>
      </c>
      <c r="Z169" s="30"/>
      <c r="AA169" s="2">
        <v>7048652463449</v>
      </c>
      <c r="AB169" s="23">
        <f>IFERROR(VLOOKUP(AA169,'2) Order Form'!$V$9:$V$895,1,FALSE),"Ikke med I order form")</f>
        <v>7048652463449</v>
      </c>
      <c r="AC169" s="38">
        <f>VLOOKUP(AA169,ATS!$A$4:$H$2762,2,FALSE)</f>
        <v>840084</v>
      </c>
      <c r="AD169" s="35" t="str">
        <f>VLOOKUP(AA169,ATS!$A$4:$G$2762,3,FALSE)</f>
        <v>Ascender Mips Helmet</v>
      </c>
      <c r="AE169" s="36" t="str">
        <f>VLOOKUP(AA169,ATS!$A$4:$G$2762,5,FALSE)</f>
        <v>DTBLK-ML</v>
      </c>
      <c r="AF169" s="30"/>
      <c r="AG169" s="38">
        <f>IFERROR(VLOOKUP('2) Order Form'!$V174,$AA$4:$AA$2500,1,FALSE),"Ikke med i Elastic")</f>
        <v>7048652832672</v>
      </c>
      <c r="AH169" s="38">
        <f>SUM('2) Order Form'!V174)</f>
        <v>7048652832672</v>
      </c>
      <c r="AI169" s="38">
        <f>INDEX(ATS!$B:$V,MATCH(ATS!$AH169,ATS!$U:$U,0),1)</f>
        <v>840103</v>
      </c>
      <c r="AJ169" s="38" t="str">
        <f>INDEX(ATS!$B:$V,MATCH(ATS!$AH169,ATS!$U:$U,0),2)</f>
        <v>Winder Helmet</v>
      </c>
      <c r="AK169" s="38" t="str">
        <f>INDEX(ATS!$B:$V,MATCH(ATS!$AH169,ATS!$U:$U,0),4)</f>
        <v>MASEM-SM</v>
      </c>
    </row>
    <row r="170" spans="1:37">
      <c r="A170" s="175">
        <f t="shared" si="9"/>
        <v>7048652710291</v>
      </c>
      <c r="B170">
        <v>810112</v>
      </c>
      <c r="C170" t="s">
        <v>679</v>
      </c>
      <c r="D170" t="s">
        <v>2991</v>
      </c>
      <c r="E170" t="s">
        <v>682</v>
      </c>
      <c r="F170" t="s">
        <v>681</v>
      </c>
      <c r="G170" t="s">
        <v>7</v>
      </c>
      <c r="H170" t="s">
        <v>225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 s="30"/>
      <c r="T170" s="52" t="str">
        <f t="shared" si="8"/>
        <v>810112-54000-M</v>
      </c>
      <c r="U170" s="53">
        <f>IF(C170="NET","",IF(C170="","",IFERROR(VLOOKUP(T170,EAN!$A:$B,2,FALSE),"MANGLER - MÅ OPPDATERE EAN-FANEN")))</f>
        <v>7048652710291</v>
      </c>
      <c r="V170" s="52">
        <f t="shared" si="10"/>
        <v>0</v>
      </c>
      <c r="W170" s="52">
        <f t="shared" si="11"/>
        <v>0</v>
      </c>
      <c r="X170" s="30"/>
      <c r="Y170" s="21" t="str">
        <f>IF(C170="NET","",IFERROR(VLOOKUP(U170,'2) Order Form'!$V$9:$V$894,1,FALSE),"Ikke med I order form"))</f>
        <v>Ikke med I order form</v>
      </c>
      <c r="Z170" s="30"/>
      <c r="AA170" s="2">
        <v>7048652463449</v>
      </c>
      <c r="AB170" s="23">
        <f>IFERROR(VLOOKUP(AA170,'2) Order Form'!$V$9:$V$895,1,FALSE),"Ikke med I order form")</f>
        <v>7048652463449</v>
      </c>
      <c r="AC170" s="38">
        <f>VLOOKUP(AA170,ATS!$A$4:$H$2762,2,FALSE)</f>
        <v>840084</v>
      </c>
      <c r="AD170" s="35" t="str">
        <f>VLOOKUP(AA170,ATS!$A$4:$G$2762,3,FALSE)</f>
        <v>Ascender Mips Helmet</v>
      </c>
      <c r="AE170" s="36" t="str">
        <f>VLOOKUP(AA170,ATS!$A$4:$G$2762,5,FALSE)</f>
        <v>DTBLK-ML</v>
      </c>
      <c r="AF170" s="30"/>
      <c r="AG170" s="38">
        <f>IFERROR(VLOOKUP('2) Order Form'!$V175,$AA$4:$AA$2500,1,FALSE),"Ikke med i Elastic")</f>
        <v>7048652832665</v>
      </c>
      <c r="AH170" s="38">
        <f>SUM('2) Order Form'!V175)</f>
        <v>7048652832665</v>
      </c>
      <c r="AI170" s="38">
        <f>INDEX(ATS!$B:$V,MATCH(ATS!$AH170,ATS!$U:$U,0),1)</f>
        <v>840103</v>
      </c>
      <c r="AJ170" s="38" t="str">
        <f>INDEX(ATS!$B:$V,MATCH(ATS!$AH170,ATS!$U:$U,0),2)</f>
        <v>Winder Helmet</v>
      </c>
      <c r="AK170" s="38" t="str">
        <f>INDEX(ATS!$B:$V,MATCH(ATS!$AH170,ATS!$U:$U,0),4)</f>
        <v>MASEM-ML</v>
      </c>
    </row>
    <row r="171" spans="1:37">
      <c r="A171" s="175">
        <f t="shared" si="9"/>
        <v>7048652710284</v>
      </c>
      <c r="B171">
        <v>810112</v>
      </c>
      <c r="C171" t="s">
        <v>679</v>
      </c>
      <c r="D171" t="s">
        <v>2991</v>
      </c>
      <c r="E171" t="s">
        <v>683</v>
      </c>
      <c r="F171" t="s">
        <v>681</v>
      </c>
      <c r="G171" t="s">
        <v>52</v>
      </c>
      <c r="H171" t="s">
        <v>225</v>
      </c>
      <c r="I171">
        <v>2</v>
      </c>
      <c r="J171">
        <v>2</v>
      </c>
      <c r="K171">
        <v>2</v>
      </c>
      <c r="L171">
        <v>2</v>
      </c>
      <c r="M171">
        <v>2</v>
      </c>
      <c r="N171">
        <v>2</v>
      </c>
      <c r="O171">
        <v>2</v>
      </c>
      <c r="P171">
        <v>2</v>
      </c>
      <c r="Q171">
        <v>2</v>
      </c>
      <c r="R171">
        <v>2</v>
      </c>
      <c r="S171" s="30"/>
      <c r="T171" s="52" t="str">
        <f t="shared" si="8"/>
        <v>810112-54000-L</v>
      </c>
      <c r="U171" s="53">
        <f>IF(C171="NET","",IF(C171="","",IFERROR(VLOOKUP(T171,EAN!$A:$B,2,FALSE),"MANGLER - MÅ OPPDATERE EAN-FANEN")))</f>
        <v>7048652710284</v>
      </c>
      <c r="V171" s="52">
        <f t="shared" si="10"/>
        <v>2</v>
      </c>
      <c r="W171" s="52">
        <f t="shared" si="11"/>
        <v>2</v>
      </c>
      <c r="X171" s="30"/>
      <c r="Y171" s="21" t="str">
        <f>IF(C171="NET","",IFERROR(VLOOKUP(U171,'2) Order Form'!$V$9:$V$894,1,FALSE),"Ikke med I order form"))</f>
        <v>Ikke med I order form</v>
      </c>
      <c r="Z171" s="30"/>
      <c r="AA171" s="2">
        <v>7048652463432</v>
      </c>
      <c r="AB171" s="23">
        <f>IFERROR(VLOOKUP(AA171,'2) Order Form'!$V$9:$V$895,1,FALSE),"Ikke med I order form")</f>
        <v>7048652463432</v>
      </c>
      <c r="AC171" s="38">
        <f>VLOOKUP(AA171,ATS!$A$4:$H$2762,2,FALSE)</f>
        <v>840084</v>
      </c>
      <c r="AD171" s="35" t="str">
        <f>VLOOKUP(AA171,ATS!$A$4:$G$2762,3,FALSE)</f>
        <v>Ascender Mips Helmet</v>
      </c>
      <c r="AE171" s="36" t="str">
        <f>VLOOKUP(AA171,ATS!$A$4:$G$2762,5,FALSE)</f>
        <v>DTBLK-LXL</v>
      </c>
      <c r="AF171" s="30"/>
      <c r="AG171" s="38">
        <f>IFERROR(VLOOKUP('2) Order Form'!$V176,$AA$4:$AA$2500,1,FALSE),"Ikke med i Elastic")</f>
        <v>7048652832658</v>
      </c>
      <c r="AH171" s="38">
        <f>SUM('2) Order Form'!V176)</f>
        <v>7048652832658</v>
      </c>
      <c r="AI171" s="38">
        <f>INDEX(ATS!$B:$V,MATCH(ATS!$AH171,ATS!$U:$U,0),1)</f>
        <v>840103</v>
      </c>
      <c r="AJ171" s="38" t="str">
        <f>INDEX(ATS!$B:$V,MATCH(ATS!$AH171,ATS!$U:$U,0),2)</f>
        <v>Winder Helmet</v>
      </c>
      <c r="AK171" s="38" t="str">
        <f>INDEX(ATS!$B:$V,MATCH(ATS!$AH171,ATS!$U:$U,0),4)</f>
        <v>MASEM-LXL</v>
      </c>
    </row>
    <row r="172" spans="1:37">
      <c r="A172" s="175">
        <f t="shared" si="9"/>
        <v>7048652710314</v>
      </c>
      <c r="B172">
        <v>810112</v>
      </c>
      <c r="C172" t="s">
        <v>679</v>
      </c>
      <c r="D172" t="s">
        <v>2991</v>
      </c>
      <c r="E172" t="s">
        <v>684</v>
      </c>
      <c r="F172" t="s">
        <v>681</v>
      </c>
      <c r="G172" t="s">
        <v>53</v>
      </c>
      <c r="H172" t="s">
        <v>225</v>
      </c>
      <c r="I172">
        <v>3</v>
      </c>
      <c r="J172">
        <v>3</v>
      </c>
      <c r="K172">
        <v>3</v>
      </c>
      <c r="L172">
        <v>3</v>
      </c>
      <c r="M172">
        <v>3</v>
      </c>
      <c r="N172">
        <v>3</v>
      </c>
      <c r="O172">
        <v>3</v>
      </c>
      <c r="P172">
        <v>3</v>
      </c>
      <c r="Q172">
        <v>3</v>
      </c>
      <c r="R172">
        <v>3</v>
      </c>
      <c r="S172" s="30"/>
      <c r="T172" s="52" t="str">
        <f t="shared" si="8"/>
        <v>810112-54000-XL</v>
      </c>
      <c r="U172" s="53">
        <f>IF(C172="NET","",IF(C172="","",IFERROR(VLOOKUP(T172,EAN!$A:$B,2,FALSE),"MANGLER - MÅ OPPDATERE EAN-FANEN")))</f>
        <v>7048652710314</v>
      </c>
      <c r="V172" s="52">
        <f t="shared" si="10"/>
        <v>3</v>
      </c>
      <c r="W172" s="52">
        <f t="shared" si="11"/>
        <v>3</v>
      </c>
      <c r="X172" s="30"/>
      <c r="Y172" s="21" t="str">
        <f>IF(C172="NET","",IFERROR(VLOOKUP(U172,'2) Order Form'!$V$9:$V$894,1,FALSE),"Ikke med I order form"))</f>
        <v>Ikke med I order form</v>
      </c>
      <c r="Z172" s="30"/>
      <c r="AA172" s="2">
        <v>7048652463432</v>
      </c>
      <c r="AB172" s="23">
        <f>IFERROR(VLOOKUP(AA172,'2) Order Form'!$V$9:$V$895,1,FALSE),"Ikke med I order form")</f>
        <v>7048652463432</v>
      </c>
      <c r="AC172" s="38">
        <f>VLOOKUP(AA172,ATS!$A$4:$H$2762,2,FALSE)</f>
        <v>840084</v>
      </c>
      <c r="AD172" s="35" t="str">
        <f>VLOOKUP(AA172,ATS!$A$4:$G$2762,3,FALSE)</f>
        <v>Ascender Mips Helmet</v>
      </c>
      <c r="AE172" s="36" t="str">
        <f>VLOOKUP(AA172,ATS!$A$4:$G$2762,5,FALSE)</f>
        <v>DTBLK-LXL</v>
      </c>
      <c r="AF172" s="30"/>
      <c r="AG172" s="38">
        <f>IFERROR(VLOOKUP('2) Order Form'!$V177,$AA$4:$AA$2500,1,FALSE),"Ikke med i Elastic")</f>
        <v>7048652832702</v>
      </c>
      <c r="AH172" s="38">
        <f>SUM('2) Order Form'!V177)</f>
        <v>7048652832702</v>
      </c>
      <c r="AI172" s="38">
        <f>INDEX(ATS!$B:$V,MATCH(ATS!$AH172,ATS!$U:$U,0),1)</f>
        <v>840103</v>
      </c>
      <c r="AJ172" s="38" t="str">
        <f>INDEX(ATS!$B:$V,MATCH(ATS!$AH172,ATS!$U:$U,0),2)</f>
        <v>Winder Helmet</v>
      </c>
      <c r="AK172" s="38" t="str">
        <f>INDEX(ATS!$B:$V,MATCH(ATS!$AH172,ATS!$U:$U,0),4)</f>
        <v>MBRWH-SM</v>
      </c>
    </row>
    <row r="173" spans="1:37">
      <c r="A173" s="175">
        <f t="shared" si="9"/>
        <v>7048652787613</v>
      </c>
      <c r="B173">
        <v>810112</v>
      </c>
      <c r="C173" t="s">
        <v>679</v>
      </c>
      <c r="D173" t="s">
        <v>2991</v>
      </c>
      <c r="E173" t="s">
        <v>1181</v>
      </c>
      <c r="F173" t="s">
        <v>1182</v>
      </c>
      <c r="G173" t="s">
        <v>8</v>
      </c>
      <c r="H173" t="s">
        <v>225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 s="30"/>
      <c r="T173" s="52" t="str">
        <f t="shared" si="8"/>
        <v>810112-77003-S</v>
      </c>
      <c r="U173" s="53">
        <f>IF(C173="NET","",IF(C173="","",IFERROR(VLOOKUP(T173,EAN!$A:$B,2,FALSE),"MANGLER - MÅ OPPDATERE EAN-FANEN")))</f>
        <v>7048652787613</v>
      </c>
      <c r="V173" s="52">
        <f t="shared" si="10"/>
        <v>0</v>
      </c>
      <c r="W173" s="52">
        <f t="shared" si="11"/>
        <v>0</v>
      </c>
      <c r="X173" s="30"/>
      <c r="Y173" s="21" t="str">
        <f>IF(C173="NET","",IFERROR(VLOOKUP(U173,'2) Order Form'!$V$9:$V$894,1,FALSE),"Ikke med I order form"))</f>
        <v>Ikke med I order form</v>
      </c>
      <c r="Z173" s="30"/>
      <c r="AA173" s="2">
        <v>7048652714619</v>
      </c>
      <c r="AB173" s="23">
        <f>IFERROR(VLOOKUP(AA173,'2) Order Form'!$V$9:$V$895,1,FALSE),"Ikke med I order form")</f>
        <v>7048652714619</v>
      </c>
      <c r="AC173" s="38">
        <f>VLOOKUP(AA173,ATS!$A$4:$H$2762,2,FALSE)</f>
        <v>840084</v>
      </c>
      <c r="AD173" s="35" t="str">
        <f>VLOOKUP(AA173,ATS!$A$4:$G$2762,3,FALSE)</f>
        <v>Ascender Mips Helmet</v>
      </c>
      <c r="AE173" s="36" t="str">
        <f>VLOOKUP(AA173,ATS!$A$4:$G$2762,5,FALSE)</f>
        <v>MBBLU-SM</v>
      </c>
      <c r="AF173" s="30"/>
      <c r="AG173" s="38">
        <f>IFERROR(VLOOKUP('2) Order Form'!$V178,$AA$4:$AA$2500,1,FALSE),"Ikke med i Elastic")</f>
        <v>7048652832696</v>
      </c>
      <c r="AH173" s="38">
        <f>SUM('2) Order Form'!V178)</f>
        <v>7048652832696</v>
      </c>
      <c r="AI173" s="38">
        <f>INDEX(ATS!$B:$V,MATCH(ATS!$AH173,ATS!$U:$U,0),1)</f>
        <v>840103</v>
      </c>
      <c r="AJ173" s="38" t="str">
        <f>INDEX(ATS!$B:$V,MATCH(ATS!$AH173,ATS!$U:$U,0),2)</f>
        <v>Winder Helmet</v>
      </c>
      <c r="AK173" s="38" t="str">
        <f>INDEX(ATS!$B:$V,MATCH(ATS!$AH173,ATS!$U:$U,0),4)</f>
        <v>MBRWH-ML</v>
      </c>
    </row>
    <row r="174" spans="1:37">
      <c r="A174" s="175">
        <f t="shared" si="9"/>
        <v>7048652787606</v>
      </c>
      <c r="B174">
        <v>810112</v>
      </c>
      <c r="C174" t="s">
        <v>679</v>
      </c>
      <c r="D174" t="s">
        <v>2991</v>
      </c>
      <c r="E174" t="s">
        <v>1183</v>
      </c>
      <c r="F174" t="s">
        <v>1182</v>
      </c>
      <c r="G174" t="s">
        <v>7</v>
      </c>
      <c r="H174" t="s">
        <v>225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 s="30"/>
      <c r="T174" s="52" t="str">
        <f t="shared" si="8"/>
        <v>810112-77003-M</v>
      </c>
      <c r="U174" s="53">
        <f>IF(C174="NET","",IF(C174="","",IFERROR(VLOOKUP(T174,EAN!$A:$B,2,FALSE),"MANGLER - MÅ OPPDATERE EAN-FANEN")))</f>
        <v>7048652787606</v>
      </c>
      <c r="V174" s="52">
        <f t="shared" si="10"/>
        <v>0</v>
      </c>
      <c r="W174" s="52">
        <f t="shared" si="11"/>
        <v>0</v>
      </c>
      <c r="X174" s="30"/>
      <c r="Y174" s="21" t="str">
        <f>IF(C174="NET","",IFERROR(VLOOKUP(U174,'2) Order Form'!$V$9:$V$894,1,FALSE),"Ikke med I order form"))</f>
        <v>Ikke med I order form</v>
      </c>
      <c r="Z174" s="30"/>
      <c r="AA174" s="2">
        <v>7048652714619</v>
      </c>
      <c r="AB174" s="23">
        <f>IFERROR(VLOOKUP(AA174,'2) Order Form'!$V$9:$V$895,1,FALSE),"Ikke med I order form")</f>
        <v>7048652714619</v>
      </c>
      <c r="AC174" s="38">
        <f>VLOOKUP(AA174,ATS!$A$4:$H$2762,2,FALSE)</f>
        <v>840084</v>
      </c>
      <c r="AD174" s="35" t="str">
        <f>VLOOKUP(AA174,ATS!$A$4:$G$2762,3,FALSE)</f>
        <v>Ascender Mips Helmet</v>
      </c>
      <c r="AE174" s="36" t="str">
        <f>VLOOKUP(AA174,ATS!$A$4:$G$2762,5,FALSE)</f>
        <v>MBBLU-SM</v>
      </c>
      <c r="AF174" s="30"/>
      <c r="AG174" s="38">
        <f>IFERROR(VLOOKUP('2) Order Form'!$V179,$AA$4:$AA$2500,1,FALSE),"Ikke med i Elastic")</f>
        <v>7048652832689</v>
      </c>
      <c r="AH174" s="38">
        <f>SUM('2) Order Form'!V179)</f>
        <v>7048652832689</v>
      </c>
      <c r="AI174" s="38">
        <f>INDEX(ATS!$B:$V,MATCH(ATS!$AH174,ATS!$U:$U,0),1)</f>
        <v>840103</v>
      </c>
      <c r="AJ174" s="38" t="str">
        <f>INDEX(ATS!$B:$V,MATCH(ATS!$AH174,ATS!$U:$U,0),2)</f>
        <v>Winder Helmet</v>
      </c>
      <c r="AK174" s="38" t="str">
        <f>INDEX(ATS!$B:$V,MATCH(ATS!$AH174,ATS!$U:$U,0),4)</f>
        <v>MBRWH-LXL</v>
      </c>
    </row>
    <row r="175" spans="1:37">
      <c r="A175" s="175">
        <f t="shared" si="9"/>
        <v>7048652787590</v>
      </c>
      <c r="B175">
        <v>810112</v>
      </c>
      <c r="C175" t="s">
        <v>679</v>
      </c>
      <c r="D175" t="s">
        <v>2991</v>
      </c>
      <c r="E175" t="s">
        <v>1184</v>
      </c>
      <c r="F175" t="s">
        <v>1182</v>
      </c>
      <c r="G175" t="s">
        <v>52</v>
      </c>
      <c r="H175" t="s">
        <v>225</v>
      </c>
      <c r="I175">
        <v>2</v>
      </c>
      <c r="J175">
        <v>2</v>
      </c>
      <c r="K175">
        <v>2</v>
      </c>
      <c r="L175">
        <v>2</v>
      </c>
      <c r="M175">
        <v>2</v>
      </c>
      <c r="N175">
        <v>2</v>
      </c>
      <c r="O175">
        <v>2</v>
      </c>
      <c r="P175">
        <v>2</v>
      </c>
      <c r="Q175">
        <v>2</v>
      </c>
      <c r="R175">
        <v>2</v>
      </c>
      <c r="S175" s="30"/>
      <c r="T175" s="52" t="str">
        <f t="shared" si="8"/>
        <v>810112-77003-L</v>
      </c>
      <c r="U175" s="53">
        <f>IF(C175="NET","",IF(C175="","",IFERROR(VLOOKUP(T175,EAN!$A:$B,2,FALSE),"MANGLER - MÅ OPPDATERE EAN-FANEN")))</f>
        <v>7048652787590</v>
      </c>
      <c r="V175" s="52">
        <f t="shared" si="10"/>
        <v>2</v>
      </c>
      <c r="W175" s="52">
        <f t="shared" si="11"/>
        <v>2</v>
      </c>
      <c r="X175" s="30"/>
      <c r="Y175" s="21" t="str">
        <f>IF(C175="NET","",IFERROR(VLOOKUP(U175,'2) Order Form'!$V$9:$V$894,1,FALSE),"Ikke med I order form"))</f>
        <v>Ikke med I order form</v>
      </c>
      <c r="Z175" s="30"/>
      <c r="AA175" s="2">
        <v>7048652714602</v>
      </c>
      <c r="AB175" s="23">
        <f>IFERROR(VLOOKUP(AA175,'2) Order Form'!$V$9:$V$895,1,FALSE),"Ikke med I order form")</f>
        <v>7048652714602</v>
      </c>
      <c r="AC175" s="38">
        <f>VLOOKUP(AA175,ATS!$A$4:$H$2762,2,FALSE)</f>
        <v>840084</v>
      </c>
      <c r="AD175" s="35" t="str">
        <f>VLOOKUP(AA175,ATS!$A$4:$G$2762,3,FALSE)</f>
        <v>Ascender Mips Helmet</v>
      </c>
      <c r="AE175" s="36" t="str">
        <f>VLOOKUP(AA175,ATS!$A$4:$G$2762,5,FALSE)</f>
        <v>MBBLU-ML</v>
      </c>
      <c r="AF175" s="30"/>
      <c r="AG175" s="38">
        <f>IFERROR(VLOOKUP('2) Order Form'!$V180,$AA$4:$AA$2500,1,FALSE),"Ikke med i Elastic")</f>
        <v>7048652832733</v>
      </c>
      <c r="AH175" s="38">
        <f>SUM('2) Order Form'!V180)</f>
        <v>7048652832733</v>
      </c>
      <c r="AI175" s="38">
        <f>INDEX(ATS!$B:$V,MATCH(ATS!$AH175,ATS!$U:$U,0),1)</f>
        <v>840103</v>
      </c>
      <c r="AJ175" s="38" t="str">
        <f>INDEX(ATS!$B:$V,MATCH(ATS!$AH175,ATS!$U:$U,0),2)</f>
        <v>Winder Helmet</v>
      </c>
      <c r="AK175" s="38" t="str">
        <f>INDEX(ATS!$B:$V,MATCH(ATS!$AH175,ATS!$U:$U,0),4)</f>
        <v>MBUOE-SM</v>
      </c>
    </row>
    <row r="176" spans="1:37">
      <c r="A176" s="175">
        <f t="shared" si="9"/>
        <v>7048652787620</v>
      </c>
      <c r="B176">
        <v>810112</v>
      </c>
      <c r="C176" t="s">
        <v>679</v>
      </c>
      <c r="D176" t="s">
        <v>2991</v>
      </c>
      <c r="E176" t="s">
        <v>1185</v>
      </c>
      <c r="F176" t="s">
        <v>1182</v>
      </c>
      <c r="G176" t="s">
        <v>53</v>
      </c>
      <c r="H176" t="s">
        <v>225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 s="30"/>
      <c r="T176" s="52" t="str">
        <f t="shared" si="8"/>
        <v>810112-77003-XL</v>
      </c>
      <c r="U176" s="53">
        <f>IF(C176="NET","",IF(C176="","",IFERROR(VLOOKUP(T176,EAN!$A:$B,2,FALSE),"MANGLER - MÅ OPPDATERE EAN-FANEN")))</f>
        <v>7048652787620</v>
      </c>
      <c r="V176" s="52">
        <f t="shared" si="10"/>
        <v>0</v>
      </c>
      <c r="W176" s="52">
        <f t="shared" si="11"/>
        <v>0</v>
      </c>
      <c r="X176" s="30"/>
      <c r="Y176" s="21" t="str">
        <f>IF(C176="NET","",IFERROR(VLOOKUP(U176,'2) Order Form'!$V$9:$V$894,1,FALSE),"Ikke med I order form"))</f>
        <v>Ikke med I order form</v>
      </c>
      <c r="Z176" s="30"/>
      <c r="AA176" s="2">
        <v>7048652714602</v>
      </c>
      <c r="AB176" s="23">
        <f>IFERROR(VLOOKUP(AA176,'2) Order Form'!$V$9:$V$895,1,FALSE),"Ikke med I order form")</f>
        <v>7048652714602</v>
      </c>
      <c r="AC176" s="38">
        <f>VLOOKUP(AA176,ATS!$A$4:$H$2762,2,FALSE)</f>
        <v>840084</v>
      </c>
      <c r="AD176" s="35" t="str">
        <f>VLOOKUP(AA176,ATS!$A$4:$G$2762,3,FALSE)</f>
        <v>Ascender Mips Helmet</v>
      </c>
      <c r="AE176" s="36" t="str">
        <f>VLOOKUP(AA176,ATS!$A$4:$G$2762,5,FALSE)</f>
        <v>MBBLU-ML</v>
      </c>
      <c r="AF176" s="30"/>
      <c r="AG176" s="38">
        <f>IFERROR(VLOOKUP('2) Order Form'!$V181,$AA$4:$AA$2500,1,FALSE),"Ikke med i Elastic")</f>
        <v>7048652832726</v>
      </c>
      <c r="AH176" s="38">
        <f>SUM('2) Order Form'!V181)</f>
        <v>7048652832726</v>
      </c>
      <c r="AI176" s="38">
        <f>INDEX(ATS!$B:$V,MATCH(ATS!$AH176,ATS!$U:$U,0),1)</f>
        <v>840103</v>
      </c>
      <c r="AJ176" s="38" t="str">
        <f>INDEX(ATS!$B:$V,MATCH(ATS!$AH176,ATS!$U:$U,0),2)</f>
        <v>Winder Helmet</v>
      </c>
      <c r="AK176" s="38" t="str">
        <f>INDEX(ATS!$B:$V,MATCH(ATS!$AH176,ATS!$U:$U,0),4)</f>
        <v>MBUOE-ML</v>
      </c>
    </row>
    <row r="177" spans="1:37">
      <c r="A177" s="175">
        <f t="shared" si="9"/>
        <v>7048652714411</v>
      </c>
      <c r="B177">
        <v>810112</v>
      </c>
      <c r="C177" t="s">
        <v>679</v>
      </c>
      <c r="D177" t="s">
        <v>2991</v>
      </c>
      <c r="E177" t="s">
        <v>685</v>
      </c>
      <c r="F177" t="s">
        <v>1982</v>
      </c>
      <c r="G177" t="s">
        <v>8</v>
      </c>
      <c r="H177" t="s">
        <v>87</v>
      </c>
      <c r="I177">
        <v>15</v>
      </c>
      <c r="J177">
        <v>15</v>
      </c>
      <c r="K177">
        <v>15</v>
      </c>
      <c r="L177">
        <v>15</v>
      </c>
      <c r="M177">
        <v>15</v>
      </c>
      <c r="N177">
        <v>15</v>
      </c>
      <c r="O177">
        <v>15</v>
      </c>
      <c r="P177">
        <v>15</v>
      </c>
      <c r="Q177">
        <v>15</v>
      </c>
      <c r="R177">
        <v>15</v>
      </c>
      <c r="S177" s="30"/>
      <c r="T177" s="52" t="str">
        <f t="shared" si="8"/>
        <v>810112-99901-S</v>
      </c>
      <c r="U177" s="53">
        <f>IF(C177="NET","",IF(C177="","",IFERROR(VLOOKUP(T177,EAN!$A:$B,2,FALSE),"MANGLER - MÅ OPPDATERE EAN-FANEN")))</f>
        <v>7048652714411</v>
      </c>
      <c r="V177" s="52">
        <f t="shared" si="10"/>
        <v>15</v>
      </c>
      <c r="W177" s="52">
        <f t="shared" si="11"/>
        <v>15</v>
      </c>
      <c r="X177" s="30"/>
      <c r="Y177" s="21">
        <f>IF(C177="NET","",IFERROR(VLOOKUP(U177,'2) Order Form'!$V$9:$V$894,1,FALSE),"Ikke med I order form"))</f>
        <v>7048652714411</v>
      </c>
      <c r="Z177" s="30"/>
      <c r="AA177" s="2">
        <v>7048652714596</v>
      </c>
      <c r="AB177" s="23">
        <f>IFERROR(VLOOKUP(AA177,'2) Order Form'!$V$9:$V$895,1,FALSE),"Ikke med I order form")</f>
        <v>7048652714596</v>
      </c>
      <c r="AC177" s="38">
        <f>VLOOKUP(AA177,ATS!$A$4:$H$2762,2,FALSE)</f>
        <v>840084</v>
      </c>
      <c r="AD177" s="35" t="str">
        <f>VLOOKUP(AA177,ATS!$A$4:$G$2762,3,FALSE)</f>
        <v>Ascender Mips Helmet</v>
      </c>
      <c r="AE177" s="36" t="str">
        <f>VLOOKUP(AA177,ATS!$A$4:$G$2762,5,FALSE)</f>
        <v>MBBLU-LXL</v>
      </c>
      <c r="AF177" s="30"/>
      <c r="AG177" s="38">
        <f>IFERROR(VLOOKUP('2) Order Form'!$V182,$AA$4:$AA$2500,1,FALSE),"Ikke med i Elastic")</f>
        <v>7048652832719</v>
      </c>
      <c r="AH177" s="38">
        <f>SUM('2) Order Form'!V182)</f>
        <v>7048652832719</v>
      </c>
      <c r="AI177" s="38">
        <f>INDEX(ATS!$B:$V,MATCH(ATS!$AH177,ATS!$U:$U,0),1)</f>
        <v>840103</v>
      </c>
      <c r="AJ177" s="38" t="str">
        <f>INDEX(ATS!$B:$V,MATCH(ATS!$AH177,ATS!$U:$U,0),2)</f>
        <v>Winder Helmet</v>
      </c>
      <c r="AK177" s="38" t="str">
        <f>INDEX(ATS!$B:$V,MATCH(ATS!$AH177,ATS!$U:$U,0),4)</f>
        <v>MBUOE-LXL</v>
      </c>
    </row>
    <row r="178" spans="1:37">
      <c r="A178" s="175">
        <f t="shared" si="9"/>
        <v>7048652714404</v>
      </c>
      <c r="B178">
        <v>810112</v>
      </c>
      <c r="C178" t="s">
        <v>679</v>
      </c>
      <c r="D178" t="s">
        <v>2991</v>
      </c>
      <c r="E178" t="s">
        <v>686</v>
      </c>
      <c r="F178" t="s">
        <v>1982</v>
      </c>
      <c r="G178" t="s">
        <v>7</v>
      </c>
      <c r="H178" t="s">
        <v>87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s="2"/>
      <c r="T178" s="22" t="str">
        <f t="shared" si="8"/>
        <v>810112-99901-M</v>
      </c>
      <c r="U178" s="24">
        <f>IF(C178="NET","",IF(C178="","",IFERROR(VLOOKUP(T178,EAN!$A:$B,2,FALSE),"MANGLER - MÅ OPPDATERE EAN-FANEN")))</f>
        <v>7048652714404</v>
      </c>
      <c r="V178" s="22">
        <f t="shared" si="10"/>
        <v>0</v>
      </c>
      <c r="W178" s="22">
        <f t="shared" si="11"/>
        <v>0</v>
      </c>
      <c r="X178" s="2"/>
      <c r="Y178" s="21">
        <f>IF(C178="NET","",IFERROR(VLOOKUP(U178,'2) Order Form'!$V$9:$V$894,1,FALSE),"Ikke med I order form"))</f>
        <v>7048652714404</v>
      </c>
      <c r="Z178" s="2"/>
      <c r="AA178" s="2">
        <v>7048652714596</v>
      </c>
      <c r="AB178" s="23">
        <f>IFERROR(VLOOKUP(AA178,'2) Order Form'!$V$9:$V$895,1,FALSE),"Ikke med I order form")</f>
        <v>7048652714596</v>
      </c>
      <c r="AC178" s="38">
        <f>VLOOKUP(AA178,ATS!$A$4:$H$2762,2,FALSE)</f>
        <v>840084</v>
      </c>
      <c r="AD178" s="35" t="str">
        <f>VLOOKUP(AA178,ATS!$A$4:$G$2762,3,FALSE)</f>
        <v>Ascender Mips Helmet</v>
      </c>
      <c r="AE178" s="36" t="str">
        <f>VLOOKUP(AA178,ATS!$A$4:$G$2762,5,FALSE)</f>
        <v>MBBLU-LXL</v>
      </c>
      <c r="AF178" s="2"/>
      <c r="AG178" s="38">
        <f>IFERROR(VLOOKUP('2) Order Form'!$V183,$AA$4:$AA$2500,1,FALSE),"Ikke med i Elastic")</f>
        <v>7048652966568</v>
      </c>
      <c r="AH178" s="38">
        <f>SUM('2) Order Form'!V183)</f>
        <v>7048652966568</v>
      </c>
      <c r="AI178" s="38">
        <f>INDEX(ATS!$B:$V,MATCH(ATS!$AH178,ATS!$U:$U,0),1)</f>
        <v>840103</v>
      </c>
      <c r="AJ178" s="38" t="str">
        <f>INDEX(ATS!$B:$V,MATCH(ATS!$AH178,ATS!$U:$U,0),2)</f>
        <v>Winder Helmet</v>
      </c>
      <c r="AK178" s="38" t="str">
        <f>INDEX(ATS!$B:$V,MATCH(ATS!$AH178,ATS!$U:$U,0),4)</f>
        <v>MTURQ-SM</v>
      </c>
    </row>
    <row r="179" spans="1:37">
      <c r="A179" s="175">
        <f t="shared" si="9"/>
        <v>7048652714398</v>
      </c>
      <c r="B179">
        <v>810112</v>
      </c>
      <c r="C179" t="s">
        <v>679</v>
      </c>
      <c r="D179" t="s">
        <v>2991</v>
      </c>
      <c r="E179" t="s">
        <v>687</v>
      </c>
      <c r="F179" t="s">
        <v>1982</v>
      </c>
      <c r="G179" t="s">
        <v>52</v>
      </c>
      <c r="H179" t="s">
        <v>87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 s="2"/>
      <c r="T179" s="22" t="str">
        <f t="shared" si="8"/>
        <v>810112-99901-L</v>
      </c>
      <c r="U179" s="24">
        <f>IF(C179="NET","",IF(C179="","",IFERROR(VLOOKUP(T179,EAN!$A:$B,2,FALSE),"MANGLER - MÅ OPPDATERE EAN-FANEN")))</f>
        <v>7048652714398</v>
      </c>
      <c r="V179" s="22">
        <f t="shared" si="10"/>
        <v>0</v>
      </c>
      <c r="W179" s="22">
        <f t="shared" si="11"/>
        <v>0</v>
      </c>
      <c r="X179" s="2"/>
      <c r="Y179" s="21">
        <f>IF(C179="NET","",IFERROR(VLOOKUP(U179,'2) Order Form'!$V$9:$V$894,1,FALSE),"Ikke med I order form"))</f>
        <v>7048652714398</v>
      </c>
      <c r="Z179" s="2"/>
      <c r="AA179" s="2">
        <v>7048652823021</v>
      </c>
      <c r="AB179" s="23">
        <f>IFERROR(VLOOKUP(AA179,'2) Order Form'!$V$9:$V$895,1,FALSE),"Ikke med I order form")</f>
        <v>7048652823021</v>
      </c>
      <c r="AC179" s="38">
        <f>VLOOKUP(AA179,ATS!$A$4:$H$2762,2,FALSE)</f>
        <v>840084</v>
      </c>
      <c r="AD179" s="35" t="str">
        <f>VLOOKUP(AA179,ATS!$A$4:$G$2762,3,FALSE)</f>
        <v>Ascender Mips Helmet</v>
      </c>
      <c r="AE179" s="36" t="str">
        <f>VLOOKUP(AA179,ATS!$A$4:$G$2762,5,FALSE)</f>
        <v>MASEM-SM</v>
      </c>
      <c r="AF179" s="2"/>
      <c r="AG179" s="38">
        <f>IFERROR(VLOOKUP('2) Order Form'!$V184,$AA$4:$AA$2500,1,FALSE),"Ikke med i Elastic")</f>
        <v>7048652966551</v>
      </c>
      <c r="AH179" s="38">
        <f>SUM('2) Order Form'!V184)</f>
        <v>7048652966551</v>
      </c>
      <c r="AI179" s="38">
        <f>INDEX(ATS!$B:$V,MATCH(ATS!$AH179,ATS!$U:$U,0),1)</f>
        <v>840103</v>
      </c>
      <c r="AJ179" s="38" t="str">
        <f>INDEX(ATS!$B:$V,MATCH(ATS!$AH179,ATS!$U:$U,0),2)</f>
        <v>Winder Helmet</v>
      </c>
      <c r="AK179" s="38" t="str">
        <f>INDEX(ATS!$B:$V,MATCH(ATS!$AH179,ATS!$U:$U,0),4)</f>
        <v>MTURQ-ML</v>
      </c>
    </row>
    <row r="180" spans="1:37">
      <c r="A180" s="175">
        <f t="shared" si="9"/>
        <v>7048652714428</v>
      </c>
      <c r="B180">
        <v>810112</v>
      </c>
      <c r="C180" t="s">
        <v>679</v>
      </c>
      <c r="D180" t="s">
        <v>2991</v>
      </c>
      <c r="E180" t="s">
        <v>688</v>
      </c>
      <c r="F180" t="s">
        <v>1982</v>
      </c>
      <c r="G180" t="s">
        <v>53</v>
      </c>
      <c r="H180" t="s">
        <v>87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2"/>
      <c r="T180" s="22" t="str">
        <f t="shared" si="8"/>
        <v>810112-99901-XL</v>
      </c>
      <c r="U180" s="24">
        <f>IF(C180="NET","",IF(C180="","",IFERROR(VLOOKUP(T180,EAN!$A:$B,2,FALSE),"MANGLER - MÅ OPPDATERE EAN-FANEN")))</f>
        <v>7048652714428</v>
      </c>
      <c r="V180" s="22">
        <f t="shared" si="10"/>
        <v>0</v>
      </c>
      <c r="W180" s="22">
        <f t="shared" si="11"/>
        <v>0</v>
      </c>
      <c r="X180" s="2"/>
      <c r="Y180" s="21">
        <f>IF(C180="NET","",IFERROR(VLOOKUP(U180,'2) Order Form'!$V$9:$V$894,1,FALSE),"Ikke med I order form"))</f>
        <v>7048652714428</v>
      </c>
      <c r="Z180" s="2"/>
      <c r="AA180" s="2">
        <v>7048652823021</v>
      </c>
      <c r="AB180" s="23">
        <f>IFERROR(VLOOKUP(AA180,'2) Order Form'!$V$9:$V$895,1,FALSE),"Ikke med I order form")</f>
        <v>7048652823021</v>
      </c>
      <c r="AC180" s="38">
        <f>VLOOKUP(AA180,ATS!$A$4:$H$2762,2,FALSE)</f>
        <v>840084</v>
      </c>
      <c r="AD180" s="35" t="str">
        <f>VLOOKUP(AA180,ATS!$A$4:$G$2762,3,FALSE)</f>
        <v>Ascender Mips Helmet</v>
      </c>
      <c r="AE180" s="36" t="str">
        <f>VLOOKUP(AA180,ATS!$A$4:$G$2762,5,FALSE)</f>
        <v>MASEM-SM</v>
      </c>
      <c r="AF180" s="2"/>
      <c r="AG180" s="38">
        <f>IFERROR(VLOOKUP('2) Order Form'!$V185,$AA$4:$AA$2500,1,FALSE),"Ikke med i Elastic")</f>
        <v>7048652966544</v>
      </c>
      <c r="AH180" s="38">
        <f>SUM('2) Order Form'!V185)</f>
        <v>7048652966544</v>
      </c>
      <c r="AI180" s="38">
        <f>INDEX(ATS!$B:$V,MATCH(ATS!$AH180,ATS!$U:$U,0),1)</f>
        <v>840103</v>
      </c>
      <c r="AJ180" s="38" t="str">
        <f>INDEX(ATS!$B:$V,MATCH(ATS!$AH180,ATS!$U:$U,0),2)</f>
        <v>Winder Helmet</v>
      </c>
      <c r="AK180" s="38" t="str">
        <f>INDEX(ATS!$B:$V,MATCH(ATS!$AH180,ATS!$U:$U,0),4)</f>
        <v>MTURQ-LXL</v>
      </c>
    </row>
    <row r="181" spans="1:37">
      <c r="A181" s="175">
        <f t="shared" si="9"/>
        <v>0</v>
      </c>
      <c r="B181" s="37">
        <v>810113</v>
      </c>
      <c r="C181" t="s">
        <v>131</v>
      </c>
      <c r="I181" s="37">
        <v>202409</v>
      </c>
      <c r="J181" s="37">
        <v>202410</v>
      </c>
      <c r="K181" s="37">
        <v>202411</v>
      </c>
      <c r="L181" s="37">
        <v>202412</v>
      </c>
      <c r="M181" s="37">
        <v>202413</v>
      </c>
      <c r="N181" s="37">
        <v>202414</v>
      </c>
      <c r="O181" s="37">
        <v>202415</v>
      </c>
      <c r="P181" s="37">
        <v>202415</v>
      </c>
      <c r="Q181" s="37">
        <v>202415</v>
      </c>
      <c r="R181" s="37">
        <v>202415</v>
      </c>
      <c r="S181" s="2"/>
      <c r="T181" s="22" t="str">
        <f t="shared" si="8"/>
        <v>810113-</v>
      </c>
      <c r="U181" s="24" t="str">
        <f>IF(C181="NET","",IF(C181="","",IFERROR(VLOOKUP(T181,EAN!$A:$B,2,FALSE),"MANGLER - MÅ OPPDATERE EAN-FANEN")))</f>
        <v/>
      </c>
      <c r="V181" s="22">
        <f t="shared" si="10"/>
        <v>202409</v>
      </c>
      <c r="W181" s="22">
        <f t="shared" si="11"/>
        <v>202415</v>
      </c>
      <c r="X181" s="2"/>
      <c r="Y181" s="21" t="str">
        <f>IF(C181="NET","",IFERROR(VLOOKUP(U181,'2) Order Form'!$V$9:$V$894,1,FALSE),"Ikke med I order form"))</f>
        <v/>
      </c>
      <c r="Z181" s="2"/>
      <c r="AA181" s="2">
        <v>7048652823014</v>
      </c>
      <c r="AB181" s="23">
        <f>IFERROR(VLOOKUP(AA181,'2) Order Form'!$V$9:$V$895,1,FALSE),"Ikke med I order form")</f>
        <v>7048652823014</v>
      </c>
      <c r="AC181" s="38">
        <f>VLOOKUP(AA181,ATS!$A$4:$H$2762,2,FALSE)</f>
        <v>840084</v>
      </c>
      <c r="AD181" s="35" t="str">
        <f>VLOOKUP(AA181,ATS!$A$4:$G$2762,3,FALSE)</f>
        <v>Ascender Mips Helmet</v>
      </c>
      <c r="AE181" s="36" t="str">
        <f>VLOOKUP(AA181,ATS!$A$4:$G$2762,5,FALSE)</f>
        <v>MASEM-ML</v>
      </c>
      <c r="AF181" s="2"/>
      <c r="AG181" s="38">
        <f>IFERROR(VLOOKUP('2) Order Form'!$V186,$AA$4:$AA$2500,1,FALSE),"Ikke med i Elastic")</f>
        <v>7048652832795</v>
      </c>
      <c r="AH181" s="38">
        <f>SUM('2) Order Form'!V186)</f>
        <v>7048652832795</v>
      </c>
      <c r="AI181" s="38">
        <f>INDEX(ATS!$B:$V,MATCH(ATS!$AH181,ATS!$U:$U,0),1)</f>
        <v>840103</v>
      </c>
      <c r="AJ181" s="38" t="str">
        <f>INDEX(ATS!$B:$V,MATCH(ATS!$AH181,ATS!$U:$U,0),2)</f>
        <v>Winder Helmet</v>
      </c>
      <c r="AK181" s="38" t="str">
        <f>INDEX(ATS!$B:$V,MATCH(ATS!$AH181,ATS!$U:$U,0),4)</f>
        <v>RGLDM-SM</v>
      </c>
    </row>
    <row r="182" spans="1:37">
      <c r="A182" s="175">
        <f t="shared" si="9"/>
        <v>7048652711878</v>
      </c>
      <c r="B182">
        <v>810113</v>
      </c>
      <c r="C182" t="s">
        <v>689</v>
      </c>
      <c r="D182" t="s">
        <v>2991</v>
      </c>
      <c r="E182" t="s">
        <v>690</v>
      </c>
      <c r="F182" t="s">
        <v>681</v>
      </c>
      <c r="G182" t="s">
        <v>54</v>
      </c>
      <c r="H182" t="s">
        <v>225</v>
      </c>
      <c r="I182">
        <v>1</v>
      </c>
      <c r="J182">
        <v>1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1</v>
      </c>
      <c r="Q182">
        <v>1</v>
      </c>
      <c r="R182">
        <v>1</v>
      </c>
      <c r="S182" s="2"/>
      <c r="T182" s="22" t="str">
        <f t="shared" si="8"/>
        <v>810113-54000-XS</v>
      </c>
      <c r="U182" s="24">
        <f>IF(C182="NET","",IF(C182="","",IFERROR(VLOOKUP(T182,EAN!$A:$B,2,FALSE),"MANGLER - MÅ OPPDATERE EAN-FANEN")))</f>
        <v>7048652711878</v>
      </c>
      <c r="V182" s="22">
        <f t="shared" si="10"/>
        <v>1</v>
      </c>
      <c r="W182" s="22">
        <f t="shared" si="11"/>
        <v>1</v>
      </c>
      <c r="X182" s="2"/>
      <c r="Y182" s="21" t="str">
        <f>IF(C182="NET","",IFERROR(VLOOKUP(U182,'2) Order Form'!$V$9:$V$894,1,FALSE),"Ikke med I order form"))</f>
        <v>Ikke med I order form</v>
      </c>
      <c r="Z182" s="2"/>
      <c r="AA182" s="2">
        <v>7048652823014</v>
      </c>
      <c r="AB182" s="23">
        <f>IFERROR(VLOOKUP(AA182,'2) Order Form'!$V$9:$V$895,1,FALSE),"Ikke med I order form")</f>
        <v>7048652823014</v>
      </c>
      <c r="AC182" s="38">
        <f>VLOOKUP(AA182,ATS!$A$4:$H$2762,2,FALSE)</f>
        <v>840084</v>
      </c>
      <c r="AD182" s="35" t="str">
        <f>VLOOKUP(AA182,ATS!$A$4:$G$2762,3,FALSE)</f>
        <v>Ascender Mips Helmet</v>
      </c>
      <c r="AE182" s="36" t="str">
        <f>VLOOKUP(AA182,ATS!$A$4:$G$2762,5,FALSE)</f>
        <v>MASEM-ML</v>
      </c>
      <c r="AF182" s="2"/>
      <c r="AG182" s="38">
        <f>IFERROR(VLOOKUP('2) Order Form'!$V187,$AA$4:$AA$2500,1,FALSE),"Ikke med i Elastic")</f>
        <v>7048652832788</v>
      </c>
      <c r="AH182" s="38">
        <f>SUM('2) Order Form'!V187)</f>
        <v>7048652832788</v>
      </c>
      <c r="AI182" s="38">
        <f>INDEX(ATS!$B:$V,MATCH(ATS!$AH182,ATS!$U:$U,0),1)</f>
        <v>840103</v>
      </c>
      <c r="AJ182" s="38" t="str">
        <f>INDEX(ATS!$B:$V,MATCH(ATS!$AH182,ATS!$U:$U,0),2)</f>
        <v>Winder Helmet</v>
      </c>
      <c r="AK182" s="38" t="str">
        <f>INDEX(ATS!$B:$V,MATCH(ATS!$AH182,ATS!$U:$U,0),4)</f>
        <v>RGLDM-ML</v>
      </c>
    </row>
    <row r="183" spans="1:37">
      <c r="A183" s="175">
        <f t="shared" si="9"/>
        <v>7048652711861</v>
      </c>
      <c r="B183">
        <v>810113</v>
      </c>
      <c r="C183" t="s">
        <v>689</v>
      </c>
      <c r="D183" t="s">
        <v>2991</v>
      </c>
      <c r="E183" t="s">
        <v>680</v>
      </c>
      <c r="F183" t="s">
        <v>681</v>
      </c>
      <c r="G183" t="s">
        <v>8</v>
      </c>
      <c r="H183" t="s">
        <v>225</v>
      </c>
      <c r="I183">
        <v>3</v>
      </c>
      <c r="J183">
        <v>3</v>
      </c>
      <c r="K183">
        <v>3</v>
      </c>
      <c r="L183">
        <v>3</v>
      </c>
      <c r="M183">
        <v>3</v>
      </c>
      <c r="N183">
        <v>3</v>
      </c>
      <c r="O183">
        <v>3</v>
      </c>
      <c r="P183">
        <v>3</v>
      </c>
      <c r="Q183">
        <v>3</v>
      </c>
      <c r="R183">
        <v>3</v>
      </c>
      <c r="S183" s="30"/>
      <c r="T183" s="52" t="str">
        <f t="shared" si="8"/>
        <v>810113-54000-S</v>
      </c>
      <c r="U183" s="53">
        <f>IF(C183="NET","",IF(C183="","",IFERROR(VLOOKUP(T183,EAN!$A:$B,2,FALSE),"MANGLER - MÅ OPPDATERE EAN-FANEN")))</f>
        <v>7048652711861</v>
      </c>
      <c r="V183" s="52">
        <f t="shared" si="10"/>
        <v>3</v>
      </c>
      <c r="W183" s="52">
        <f t="shared" si="11"/>
        <v>3</v>
      </c>
      <c r="X183" s="30"/>
      <c r="Y183" s="21" t="str">
        <f>IF(C183="NET","",IFERROR(VLOOKUP(U183,'2) Order Form'!$V$9:$V$894,1,FALSE),"Ikke med I order form"))</f>
        <v>Ikke med I order form</v>
      </c>
      <c r="Z183" s="30"/>
      <c r="AA183" s="2">
        <v>7048652823007</v>
      </c>
      <c r="AB183" s="23">
        <f>IFERROR(VLOOKUP(AA183,'2) Order Form'!$V$9:$V$895,1,FALSE),"Ikke med I order form")</f>
        <v>7048652823007</v>
      </c>
      <c r="AC183" s="38">
        <f>VLOOKUP(AA183,ATS!$A$4:$H$2762,2,FALSE)</f>
        <v>840084</v>
      </c>
      <c r="AD183" s="35" t="str">
        <f>VLOOKUP(AA183,ATS!$A$4:$G$2762,3,FALSE)</f>
        <v>Ascender Mips Helmet</v>
      </c>
      <c r="AE183" s="36" t="str">
        <f>VLOOKUP(AA183,ATS!$A$4:$G$2762,5,FALSE)</f>
        <v>MASEM-LXL</v>
      </c>
      <c r="AF183" s="30"/>
      <c r="AG183" s="38">
        <f>IFERROR(VLOOKUP('2) Order Form'!$V188,$AA$4:$AA$2500,1,FALSE),"Ikke med i Elastic")</f>
        <v>7048652832771</v>
      </c>
      <c r="AH183" s="38">
        <f>SUM('2) Order Form'!V188)</f>
        <v>7048652832771</v>
      </c>
      <c r="AI183" s="38">
        <f>INDEX(ATS!$B:$V,MATCH(ATS!$AH183,ATS!$U:$U,0),1)</f>
        <v>840103</v>
      </c>
      <c r="AJ183" s="38" t="str">
        <f>INDEX(ATS!$B:$V,MATCH(ATS!$AH183,ATS!$U:$U,0),2)</f>
        <v>Winder Helmet</v>
      </c>
      <c r="AK183" s="38" t="str">
        <f>INDEX(ATS!$B:$V,MATCH(ATS!$AH183,ATS!$U:$U,0),4)</f>
        <v>RGLDM-LXL</v>
      </c>
    </row>
    <row r="184" spans="1:37">
      <c r="A184" s="175">
        <f t="shared" si="9"/>
        <v>7048652711854</v>
      </c>
      <c r="B184">
        <v>810113</v>
      </c>
      <c r="C184" t="s">
        <v>689</v>
      </c>
      <c r="D184" t="s">
        <v>2991</v>
      </c>
      <c r="E184" t="s">
        <v>682</v>
      </c>
      <c r="F184" t="s">
        <v>681</v>
      </c>
      <c r="G184" t="s">
        <v>7</v>
      </c>
      <c r="H184" t="s">
        <v>225</v>
      </c>
      <c r="I184">
        <v>4</v>
      </c>
      <c r="J184">
        <v>4</v>
      </c>
      <c r="K184">
        <v>4</v>
      </c>
      <c r="L184">
        <v>4</v>
      </c>
      <c r="M184">
        <v>4</v>
      </c>
      <c r="N184">
        <v>4</v>
      </c>
      <c r="O184">
        <v>4</v>
      </c>
      <c r="P184">
        <v>4</v>
      </c>
      <c r="Q184">
        <v>4</v>
      </c>
      <c r="R184">
        <v>4</v>
      </c>
      <c r="S184" s="30"/>
      <c r="T184" s="52" t="str">
        <f t="shared" si="8"/>
        <v>810113-54000-M</v>
      </c>
      <c r="U184" s="53">
        <f>IF(C184="NET","",IF(C184="","",IFERROR(VLOOKUP(T184,EAN!$A:$B,2,FALSE),"MANGLER - MÅ OPPDATERE EAN-FANEN")))</f>
        <v>7048652711854</v>
      </c>
      <c r="V184" s="52">
        <f t="shared" si="10"/>
        <v>4</v>
      </c>
      <c r="W184" s="52">
        <f t="shared" si="11"/>
        <v>4</v>
      </c>
      <c r="X184" s="30"/>
      <c r="Y184" s="21" t="str">
        <f>IF(C184="NET","",IFERROR(VLOOKUP(U184,'2) Order Form'!$V$9:$V$894,1,FALSE),"Ikke med I order form"))</f>
        <v>Ikke med I order form</v>
      </c>
      <c r="Z184" s="30"/>
      <c r="AA184" s="2">
        <v>7048652823007</v>
      </c>
      <c r="AB184" s="23">
        <f>IFERROR(VLOOKUP(AA184,'2) Order Form'!$V$9:$V$895,1,FALSE),"Ikke med I order form")</f>
        <v>7048652823007</v>
      </c>
      <c r="AC184" s="38">
        <f>VLOOKUP(AA184,ATS!$A$4:$H$2762,2,FALSE)</f>
        <v>840084</v>
      </c>
      <c r="AD184" s="35" t="str">
        <f>VLOOKUP(AA184,ATS!$A$4:$G$2762,3,FALSE)</f>
        <v>Ascender Mips Helmet</v>
      </c>
      <c r="AE184" s="36" t="str">
        <f>VLOOKUP(AA184,ATS!$A$4:$G$2762,5,FALSE)</f>
        <v>MASEM-LXL</v>
      </c>
      <c r="AF184" s="30"/>
      <c r="AG184" s="38">
        <f>IFERROR(VLOOKUP('2) Order Form'!$V189,$AA$4:$AA$2500,1,FALSE),"Ikke med i Elastic")</f>
        <v>7048652966599</v>
      </c>
      <c r="AH184" s="38">
        <f>SUM('2) Order Form'!V189)</f>
        <v>7048652966599</v>
      </c>
      <c r="AI184" s="38">
        <f>INDEX(ATS!$B:$V,MATCH(ATS!$AH184,ATS!$U:$U,0),1)</f>
        <v>840103</v>
      </c>
      <c r="AJ184" s="38" t="str">
        <f>INDEX(ATS!$B:$V,MATCH(ATS!$AH184,ATS!$U:$U,0),2)</f>
        <v>Winder Helmet</v>
      </c>
      <c r="AK184" s="38" t="str">
        <f>INDEX(ATS!$B:$V,MATCH(ATS!$AH184,ATS!$U:$U,0),4)</f>
        <v>WOLND-SM</v>
      </c>
    </row>
    <row r="185" spans="1:37">
      <c r="A185" s="175">
        <f t="shared" si="9"/>
        <v>7048652711847</v>
      </c>
      <c r="B185">
        <v>810113</v>
      </c>
      <c r="C185" t="s">
        <v>689</v>
      </c>
      <c r="D185" t="s">
        <v>2991</v>
      </c>
      <c r="E185" t="s">
        <v>683</v>
      </c>
      <c r="F185" t="s">
        <v>681</v>
      </c>
      <c r="G185" t="s">
        <v>52</v>
      </c>
      <c r="H185" t="s">
        <v>225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 s="30"/>
      <c r="T185" s="52" t="str">
        <f t="shared" si="8"/>
        <v>810113-54000-L</v>
      </c>
      <c r="U185" s="53">
        <f>IF(C185="NET","",IF(C185="","",IFERROR(VLOOKUP(T185,EAN!$A:$B,2,FALSE),"MANGLER - MÅ OPPDATERE EAN-FANEN")))</f>
        <v>7048652711847</v>
      </c>
      <c r="V185" s="52">
        <f t="shared" si="10"/>
        <v>1</v>
      </c>
      <c r="W185" s="52">
        <f t="shared" si="11"/>
        <v>1</v>
      </c>
      <c r="X185" s="30"/>
      <c r="Y185" s="21" t="str">
        <f>IF(C185="NET","",IFERROR(VLOOKUP(U185,'2) Order Form'!$V$9:$V$894,1,FALSE),"Ikke med I order form"))</f>
        <v>Ikke med I order form</v>
      </c>
      <c r="Z185" s="30"/>
      <c r="AA185" s="2">
        <v>7048652823052</v>
      </c>
      <c r="AB185" s="23">
        <f>IFERROR(VLOOKUP(AA185,'2) Order Form'!$V$9:$V$895,1,FALSE),"Ikke med I order form")</f>
        <v>7048652823052</v>
      </c>
      <c r="AC185" s="38">
        <f>VLOOKUP(AA185,ATS!$A$4:$H$2762,2,FALSE)</f>
        <v>840084</v>
      </c>
      <c r="AD185" s="35" t="str">
        <f>VLOOKUP(AA185,ATS!$A$4:$G$2762,3,FALSE)</f>
        <v>Ascender Mips Helmet</v>
      </c>
      <c r="AE185" s="36" t="str">
        <f>VLOOKUP(AA185,ATS!$A$4:$G$2762,5,FALSE)</f>
        <v>MBUOE-SM</v>
      </c>
      <c r="AF185" s="30"/>
      <c r="AG185" s="38">
        <f>IFERROR(VLOOKUP('2) Order Form'!$V190,$AA$4:$AA$2500,1,FALSE),"Ikke med i Elastic")</f>
        <v>7048652966582</v>
      </c>
      <c r="AH185" s="38">
        <f>SUM('2) Order Form'!V190)</f>
        <v>7048652966582</v>
      </c>
      <c r="AI185" s="38">
        <f>INDEX(ATS!$B:$V,MATCH(ATS!$AH185,ATS!$U:$U,0),1)</f>
        <v>840103</v>
      </c>
      <c r="AJ185" s="38" t="str">
        <f>INDEX(ATS!$B:$V,MATCH(ATS!$AH185,ATS!$U:$U,0),2)</f>
        <v>Winder Helmet</v>
      </c>
      <c r="AK185" s="38" t="str">
        <f>INDEX(ATS!$B:$V,MATCH(ATS!$AH185,ATS!$U:$U,0),4)</f>
        <v>WOLND-ML</v>
      </c>
    </row>
    <row r="186" spans="1:37">
      <c r="A186" s="175">
        <f t="shared" si="9"/>
        <v>7048652787583</v>
      </c>
      <c r="B186">
        <v>810113</v>
      </c>
      <c r="C186" t="s">
        <v>689</v>
      </c>
      <c r="D186" t="s">
        <v>2991</v>
      </c>
      <c r="E186" t="s">
        <v>1186</v>
      </c>
      <c r="F186" t="s">
        <v>1983</v>
      </c>
      <c r="G186" t="s">
        <v>54</v>
      </c>
      <c r="H186" t="s">
        <v>225</v>
      </c>
      <c r="I186">
        <v>6</v>
      </c>
      <c r="J186">
        <v>6</v>
      </c>
      <c r="K186">
        <v>6</v>
      </c>
      <c r="L186">
        <v>6</v>
      </c>
      <c r="M186">
        <v>6</v>
      </c>
      <c r="N186">
        <v>6</v>
      </c>
      <c r="O186">
        <v>6</v>
      </c>
      <c r="P186">
        <v>6</v>
      </c>
      <c r="Q186">
        <v>6</v>
      </c>
      <c r="R186">
        <v>6</v>
      </c>
      <c r="S186" s="30"/>
      <c r="T186" s="52" t="str">
        <f t="shared" si="8"/>
        <v>810113-58000-XS</v>
      </c>
      <c r="U186" s="53">
        <f>IF(C186="NET","",IF(C186="","",IFERROR(VLOOKUP(T186,EAN!$A:$B,2,FALSE),"MANGLER - MÅ OPPDATERE EAN-FANEN")))</f>
        <v>7048652787583</v>
      </c>
      <c r="V186" s="52">
        <f t="shared" si="10"/>
        <v>6</v>
      </c>
      <c r="W186" s="52">
        <f t="shared" si="11"/>
        <v>6</v>
      </c>
      <c r="X186" s="30"/>
      <c r="Y186" s="21">
        <f>IF(C186="NET","",IFERROR(VLOOKUP(U186,'2) Order Form'!$V$9:$V$894,1,FALSE),"Ikke med I order form"))</f>
        <v>7048652787583</v>
      </c>
      <c r="Z186" s="30"/>
      <c r="AA186" s="2">
        <v>7048652823052</v>
      </c>
      <c r="AB186" s="23">
        <f>IFERROR(VLOOKUP(AA186,'2) Order Form'!$V$9:$V$895,1,FALSE),"Ikke med I order form")</f>
        <v>7048652823052</v>
      </c>
      <c r="AC186" s="38">
        <f>VLOOKUP(AA186,ATS!$A$4:$H$2762,2,FALSE)</f>
        <v>840084</v>
      </c>
      <c r="AD186" s="35" t="str">
        <f>VLOOKUP(AA186,ATS!$A$4:$G$2762,3,FALSE)</f>
        <v>Ascender Mips Helmet</v>
      </c>
      <c r="AE186" s="36" t="str">
        <f>VLOOKUP(AA186,ATS!$A$4:$G$2762,5,FALSE)</f>
        <v>MBUOE-SM</v>
      </c>
      <c r="AF186" s="30"/>
      <c r="AG186" s="38">
        <f>IFERROR(VLOOKUP('2) Order Form'!$V191,$AA$4:$AA$2500,1,FALSE),"Ikke med i Elastic")</f>
        <v>7048652966575</v>
      </c>
      <c r="AH186" s="38">
        <f>SUM('2) Order Form'!V191)</f>
        <v>7048652966575</v>
      </c>
      <c r="AI186" s="38">
        <f>INDEX(ATS!$B:$V,MATCH(ATS!$AH186,ATS!$U:$U,0),1)</f>
        <v>840103</v>
      </c>
      <c r="AJ186" s="38" t="str">
        <f>INDEX(ATS!$B:$V,MATCH(ATS!$AH186,ATS!$U:$U,0),2)</f>
        <v>Winder Helmet</v>
      </c>
      <c r="AK186" s="38" t="str">
        <f>INDEX(ATS!$B:$V,MATCH(ATS!$AH186,ATS!$U:$U,0),4)</f>
        <v>WOLND-LXL</v>
      </c>
    </row>
    <row r="187" spans="1:37">
      <c r="A187" s="175">
        <f t="shared" si="9"/>
        <v>7048652787576</v>
      </c>
      <c r="B187">
        <v>810113</v>
      </c>
      <c r="C187" t="s">
        <v>689</v>
      </c>
      <c r="D187" t="s">
        <v>2991</v>
      </c>
      <c r="E187" t="s">
        <v>1187</v>
      </c>
      <c r="F187" t="s">
        <v>1983</v>
      </c>
      <c r="G187" t="s">
        <v>8</v>
      </c>
      <c r="H187" t="s">
        <v>225</v>
      </c>
      <c r="I187">
        <v>14</v>
      </c>
      <c r="J187">
        <v>14</v>
      </c>
      <c r="K187">
        <v>14</v>
      </c>
      <c r="L187">
        <v>14</v>
      </c>
      <c r="M187">
        <v>14</v>
      </c>
      <c r="N187">
        <v>14</v>
      </c>
      <c r="O187">
        <v>14</v>
      </c>
      <c r="P187">
        <v>14</v>
      </c>
      <c r="Q187">
        <v>14</v>
      </c>
      <c r="R187">
        <v>14</v>
      </c>
      <c r="S187" s="2"/>
      <c r="T187" s="22" t="str">
        <f t="shared" si="8"/>
        <v>810113-58000-S</v>
      </c>
      <c r="U187" s="24">
        <f>IF(C187="NET","",IF(C187="","",IFERROR(VLOOKUP(T187,EAN!$A:$B,2,FALSE),"MANGLER - MÅ OPPDATERE EAN-FANEN")))</f>
        <v>7048652787576</v>
      </c>
      <c r="V187" s="22">
        <f t="shared" si="10"/>
        <v>14</v>
      </c>
      <c r="W187" s="22">
        <f t="shared" si="11"/>
        <v>14</v>
      </c>
      <c r="X187" s="2"/>
      <c r="Y187" s="21">
        <f>IF(C187="NET","",IFERROR(VLOOKUP(U187,'2) Order Form'!$V$9:$V$894,1,FALSE),"Ikke med I order form"))</f>
        <v>7048652787576</v>
      </c>
      <c r="Z187" s="2"/>
      <c r="AA187" s="2">
        <v>7048652823045</v>
      </c>
      <c r="AB187" s="23">
        <f>IFERROR(VLOOKUP(AA187,'2) Order Form'!$V$9:$V$895,1,FALSE),"Ikke med I order form")</f>
        <v>7048652823045</v>
      </c>
      <c r="AC187" s="38">
        <f>VLOOKUP(AA187,ATS!$A$4:$H$2762,2,FALSE)</f>
        <v>840084</v>
      </c>
      <c r="AD187" s="35" t="str">
        <f>VLOOKUP(AA187,ATS!$A$4:$G$2762,3,FALSE)</f>
        <v>Ascender Mips Helmet</v>
      </c>
      <c r="AE187" s="36" t="str">
        <f>VLOOKUP(AA187,ATS!$A$4:$G$2762,5,FALSE)</f>
        <v>MBUOE-ML</v>
      </c>
      <c r="AF187" s="2"/>
      <c r="AG187" s="38">
        <f>IFERROR(VLOOKUP('2) Order Form'!$V192,$AA$4:$AA$2500,1,FALSE),"Ikke med i Elastic")</f>
        <v>7048652186355</v>
      </c>
      <c r="AH187" s="38">
        <f>SUM('2) Order Form'!V192)</f>
        <v>7048652186355</v>
      </c>
      <c r="AI187" s="38">
        <f>INDEX(ATS!$B:$V,MATCH(ATS!$AH187,ATS!$U:$U,0),1)</f>
        <v>840055</v>
      </c>
      <c r="AJ187" s="38" t="str">
        <f>INDEX(ATS!$B:$V,MATCH(ATS!$AH187,ATS!$U:$U,0),2)</f>
        <v>Rooster II Mips Helmet</v>
      </c>
      <c r="AK187" s="38" t="str">
        <f>INDEX(ATS!$B:$V,MATCH(ATS!$AH187,ATS!$U:$U,0),4)</f>
        <v>DTBLK-SM</v>
      </c>
    </row>
    <row r="188" spans="1:37">
      <c r="A188" s="175">
        <f t="shared" si="9"/>
        <v>7048652787569</v>
      </c>
      <c r="B188">
        <v>810113</v>
      </c>
      <c r="C188" t="s">
        <v>689</v>
      </c>
      <c r="D188" t="s">
        <v>2991</v>
      </c>
      <c r="E188" t="s">
        <v>1188</v>
      </c>
      <c r="F188" t="s">
        <v>1983</v>
      </c>
      <c r="G188" t="s">
        <v>7</v>
      </c>
      <c r="H188" t="s">
        <v>225</v>
      </c>
      <c r="I188">
        <v>25</v>
      </c>
      <c r="J188">
        <v>25</v>
      </c>
      <c r="K188">
        <v>25</v>
      </c>
      <c r="L188">
        <v>25</v>
      </c>
      <c r="M188">
        <v>25</v>
      </c>
      <c r="N188">
        <v>25</v>
      </c>
      <c r="O188">
        <v>25</v>
      </c>
      <c r="P188">
        <v>25</v>
      </c>
      <c r="Q188">
        <v>25</v>
      </c>
      <c r="R188">
        <v>25</v>
      </c>
      <c r="S188" s="2"/>
      <c r="T188" s="22" t="str">
        <f t="shared" si="8"/>
        <v>810113-58000-M</v>
      </c>
      <c r="U188" s="24">
        <f>IF(C188="NET","",IF(C188="","",IFERROR(VLOOKUP(T188,EAN!$A:$B,2,FALSE),"MANGLER - MÅ OPPDATERE EAN-FANEN")))</f>
        <v>7048652787569</v>
      </c>
      <c r="V188" s="22">
        <f t="shared" si="10"/>
        <v>25</v>
      </c>
      <c r="W188" s="22">
        <f t="shared" si="11"/>
        <v>25</v>
      </c>
      <c r="X188" s="2"/>
      <c r="Y188" s="21">
        <f>IF(C188="NET","",IFERROR(VLOOKUP(U188,'2) Order Form'!$V$9:$V$894,1,FALSE),"Ikke med I order form"))</f>
        <v>7048652787569</v>
      </c>
      <c r="Z188" s="2"/>
      <c r="AA188" s="2">
        <v>7048652823045</v>
      </c>
      <c r="AB188" s="23">
        <f>IFERROR(VLOOKUP(AA188,'2) Order Form'!$V$9:$V$895,1,FALSE),"Ikke med I order form")</f>
        <v>7048652823045</v>
      </c>
      <c r="AC188" s="38">
        <f>VLOOKUP(AA188,ATS!$A$4:$H$2762,2,FALSE)</f>
        <v>840084</v>
      </c>
      <c r="AD188" s="35" t="str">
        <f>VLOOKUP(AA188,ATS!$A$4:$G$2762,3,FALSE)</f>
        <v>Ascender Mips Helmet</v>
      </c>
      <c r="AE188" s="36" t="str">
        <f>VLOOKUP(AA188,ATS!$A$4:$G$2762,5,FALSE)</f>
        <v>MBUOE-ML</v>
      </c>
      <c r="AF188" s="2"/>
      <c r="AG188" s="38">
        <f>IFERROR(VLOOKUP('2) Order Form'!$V193,$AA$4:$AA$2500,1,FALSE),"Ikke med i Elastic")</f>
        <v>7048652186348</v>
      </c>
      <c r="AH188" s="38">
        <f>SUM('2) Order Form'!V193)</f>
        <v>7048652186348</v>
      </c>
      <c r="AI188" s="38">
        <f>INDEX(ATS!$B:$V,MATCH(ATS!$AH188,ATS!$U:$U,0),1)</f>
        <v>840055</v>
      </c>
      <c r="AJ188" s="38" t="str">
        <f>INDEX(ATS!$B:$V,MATCH(ATS!$AH188,ATS!$U:$U,0),2)</f>
        <v>Rooster II Mips Helmet</v>
      </c>
      <c r="AK188" s="38" t="str">
        <f>INDEX(ATS!$B:$V,MATCH(ATS!$AH188,ATS!$U:$U,0),4)</f>
        <v>DTBLK-ML</v>
      </c>
    </row>
    <row r="189" spans="1:37">
      <c r="A189" s="175">
        <f t="shared" si="9"/>
        <v>7048652787552</v>
      </c>
      <c r="B189">
        <v>810113</v>
      </c>
      <c r="C189" t="s">
        <v>689</v>
      </c>
      <c r="D189" t="s">
        <v>2991</v>
      </c>
      <c r="E189" t="s">
        <v>1189</v>
      </c>
      <c r="F189" t="s">
        <v>1983</v>
      </c>
      <c r="G189" t="s">
        <v>52</v>
      </c>
      <c r="H189" t="s">
        <v>225</v>
      </c>
      <c r="I189">
        <v>19</v>
      </c>
      <c r="J189">
        <v>19</v>
      </c>
      <c r="K189">
        <v>19</v>
      </c>
      <c r="L189">
        <v>19</v>
      </c>
      <c r="M189">
        <v>19</v>
      </c>
      <c r="N189">
        <v>19</v>
      </c>
      <c r="O189">
        <v>19</v>
      </c>
      <c r="P189">
        <v>19</v>
      </c>
      <c r="Q189">
        <v>19</v>
      </c>
      <c r="R189">
        <v>19</v>
      </c>
      <c r="S189" s="2"/>
      <c r="T189" s="22" t="str">
        <f t="shared" si="8"/>
        <v>810113-58000-L</v>
      </c>
      <c r="U189" s="24">
        <f>IF(C189="NET","",IF(C189="","",IFERROR(VLOOKUP(T189,EAN!$A:$B,2,FALSE),"MANGLER - MÅ OPPDATERE EAN-FANEN")))</f>
        <v>7048652787552</v>
      </c>
      <c r="V189" s="22">
        <f t="shared" si="10"/>
        <v>19</v>
      </c>
      <c r="W189" s="22">
        <f t="shared" si="11"/>
        <v>19</v>
      </c>
      <c r="X189" s="2"/>
      <c r="Y189" s="21">
        <f>IF(C189="NET","",IFERROR(VLOOKUP(U189,'2) Order Form'!$V$9:$V$894,1,FALSE),"Ikke med I order form"))</f>
        <v>7048652787552</v>
      </c>
      <c r="Z189" s="2"/>
      <c r="AA189" s="2">
        <v>7048652823038</v>
      </c>
      <c r="AB189" s="23">
        <f>IFERROR(VLOOKUP(AA189,'2) Order Form'!$V$9:$V$895,1,FALSE),"Ikke med I order form")</f>
        <v>7048652823038</v>
      </c>
      <c r="AC189" s="38">
        <f>VLOOKUP(AA189,ATS!$A$4:$H$2762,2,FALSE)</f>
        <v>840084</v>
      </c>
      <c r="AD189" s="35" t="str">
        <f>VLOOKUP(AA189,ATS!$A$4:$G$2762,3,FALSE)</f>
        <v>Ascender Mips Helmet</v>
      </c>
      <c r="AE189" s="36" t="str">
        <f>VLOOKUP(AA189,ATS!$A$4:$G$2762,5,FALSE)</f>
        <v>MBUOE-LXL</v>
      </c>
      <c r="AF189" s="2"/>
      <c r="AG189" s="38">
        <f>IFERROR(VLOOKUP('2) Order Form'!$V194,$AA$4:$AA$2500,1,FALSE),"Ikke med i Elastic")</f>
        <v>7048652186331</v>
      </c>
      <c r="AH189" s="38">
        <f>SUM('2) Order Form'!V194)</f>
        <v>7048652186331</v>
      </c>
      <c r="AI189" s="38">
        <f>INDEX(ATS!$B:$V,MATCH(ATS!$AH189,ATS!$U:$U,0),1)</f>
        <v>840055</v>
      </c>
      <c r="AJ189" s="38" t="str">
        <f>INDEX(ATS!$B:$V,MATCH(ATS!$AH189,ATS!$U:$U,0),2)</f>
        <v>Rooster II Mips Helmet</v>
      </c>
      <c r="AK189" s="38" t="str">
        <f>INDEX(ATS!$B:$V,MATCH(ATS!$AH189,ATS!$U:$U,0),4)</f>
        <v>DTBLK-LXL</v>
      </c>
    </row>
    <row r="190" spans="1:37">
      <c r="A190" s="175">
        <f t="shared" si="9"/>
        <v>7048652711915</v>
      </c>
      <c r="B190">
        <v>810113</v>
      </c>
      <c r="C190" t="s">
        <v>689</v>
      </c>
      <c r="D190" t="s">
        <v>2991</v>
      </c>
      <c r="E190" t="s">
        <v>691</v>
      </c>
      <c r="F190" t="s">
        <v>1982</v>
      </c>
      <c r="G190" t="s">
        <v>54</v>
      </c>
      <c r="H190" t="s">
        <v>87</v>
      </c>
      <c r="I190">
        <v>8</v>
      </c>
      <c r="J190">
        <v>8</v>
      </c>
      <c r="K190">
        <v>8</v>
      </c>
      <c r="L190">
        <v>8</v>
      </c>
      <c r="M190">
        <v>8</v>
      </c>
      <c r="N190">
        <v>8</v>
      </c>
      <c r="O190">
        <v>8</v>
      </c>
      <c r="P190">
        <v>8</v>
      </c>
      <c r="Q190">
        <v>8</v>
      </c>
      <c r="R190">
        <v>8</v>
      </c>
      <c r="S190" s="2"/>
      <c r="T190" s="22" t="str">
        <f t="shared" si="8"/>
        <v>810113-99901-XS</v>
      </c>
      <c r="U190" s="24">
        <f>IF(C190="NET","",IF(C190="","",IFERROR(VLOOKUP(T190,EAN!$A:$B,2,FALSE),"MANGLER - MÅ OPPDATERE EAN-FANEN")))</f>
        <v>7048652711915</v>
      </c>
      <c r="V190" s="22">
        <f t="shared" si="10"/>
        <v>8</v>
      </c>
      <c r="W190" s="22">
        <f t="shared" si="11"/>
        <v>8</v>
      </c>
      <c r="X190" s="2"/>
      <c r="Y190" s="21">
        <f>IF(C190="NET","",IFERROR(VLOOKUP(U190,'2) Order Form'!$V$9:$V$894,1,FALSE),"Ikke med I order form"))</f>
        <v>7048652711915</v>
      </c>
      <c r="Z190" s="2"/>
      <c r="AA190" s="2">
        <v>7048652823038</v>
      </c>
      <c r="AB190" s="23">
        <f>IFERROR(VLOOKUP(AA190,'2) Order Form'!$V$9:$V$895,1,FALSE),"Ikke med I order form")</f>
        <v>7048652823038</v>
      </c>
      <c r="AC190" s="38">
        <f>VLOOKUP(AA190,ATS!$A$4:$H$2762,2,FALSE)</f>
        <v>840084</v>
      </c>
      <c r="AD190" s="35" t="str">
        <f>VLOOKUP(AA190,ATS!$A$4:$G$2762,3,FALSE)</f>
        <v>Ascender Mips Helmet</v>
      </c>
      <c r="AE190" s="36" t="str">
        <f>VLOOKUP(AA190,ATS!$A$4:$G$2762,5,FALSE)</f>
        <v>MBUOE-LXL</v>
      </c>
      <c r="AF190" s="2"/>
      <c r="AG190" s="38">
        <f>IFERROR(VLOOKUP('2) Order Form'!$V195,$AA$4:$AA$2500,1,FALSE),"Ikke med i Elastic")</f>
        <v>7048652186386</v>
      </c>
      <c r="AH190" s="38">
        <f>SUM('2) Order Form'!V195)</f>
        <v>7048652186386</v>
      </c>
      <c r="AI190" s="38">
        <f>INDEX(ATS!$B:$V,MATCH(ATS!$AH190,ATS!$U:$U,0),1)</f>
        <v>840055</v>
      </c>
      <c r="AJ190" s="38" t="str">
        <f>INDEX(ATS!$B:$V,MATCH(ATS!$AH190,ATS!$U:$U,0),2)</f>
        <v>Rooster II Mips Helmet</v>
      </c>
      <c r="AK190" s="38" t="str">
        <f>INDEX(ATS!$B:$V,MATCH(ATS!$AH190,ATS!$U:$U,0),4)</f>
        <v>GSWHT-SM</v>
      </c>
    </row>
    <row r="191" spans="1:37">
      <c r="A191" s="175">
        <f t="shared" si="9"/>
        <v>7048652711908</v>
      </c>
      <c r="B191">
        <v>810113</v>
      </c>
      <c r="C191" t="s">
        <v>689</v>
      </c>
      <c r="D191" t="s">
        <v>2991</v>
      </c>
      <c r="E191" t="s">
        <v>685</v>
      </c>
      <c r="F191" t="s">
        <v>1982</v>
      </c>
      <c r="G191" t="s">
        <v>8</v>
      </c>
      <c r="H191" t="s">
        <v>87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s="30"/>
      <c r="T191" s="52" t="str">
        <f t="shared" si="8"/>
        <v>810113-99901-S</v>
      </c>
      <c r="U191" s="53">
        <f>IF(C191="NET","",IF(C191="","",IFERROR(VLOOKUP(T191,EAN!$A:$B,2,FALSE),"MANGLER - MÅ OPPDATERE EAN-FANEN")))</f>
        <v>7048652711908</v>
      </c>
      <c r="V191" s="52">
        <f t="shared" si="10"/>
        <v>0</v>
      </c>
      <c r="W191" s="52">
        <f t="shared" si="11"/>
        <v>0</v>
      </c>
      <c r="X191" s="30"/>
      <c r="Y191" s="21">
        <f>IF(C191="NET","",IFERROR(VLOOKUP(U191,'2) Order Form'!$V$9:$V$894,1,FALSE),"Ikke med I order form"))</f>
        <v>7048652711908</v>
      </c>
      <c r="Z191" s="30"/>
      <c r="AA191" s="2">
        <v>7048652463579</v>
      </c>
      <c r="AB191" s="23">
        <f>IFERROR(VLOOKUP(AA191,'2) Order Form'!$V$9:$V$895,1,FALSE),"Ikke med I order form")</f>
        <v>7048652463579</v>
      </c>
      <c r="AC191" s="38">
        <f>VLOOKUP(AA191,ATS!$A$4:$H$2762,2,FALSE)</f>
        <v>840080</v>
      </c>
      <c r="AD191" s="35" t="str">
        <f>VLOOKUP(AA191,ATS!$A$4:$G$2762,3,FALSE)</f>
        <v>Ascender</v>
      </c>
      <c r="AE191" s="36" t="str">
        <f>VLOOKUP(AA191,ATS!$A$4:$G$2762,5,FALSE)</f>
        <v>DTBLK-SM</v>
      </c>
      <c r="AF191" s="30"/>
      <c r="AG191" s="38">
        <f>IFERROR(VLOOKUP('2) Order Form'!$V196,$AA$4:$AA$2500,1,FALSE),"Ikke med i Elastic")</f>
        <v>7048652186379</v>
      </c>
      <c r="AH191" s="38">
        <f>SUM('2) Order Form'!V196)</f>
        <v>7048652186379</v>
      </c>
      <c r="AI191" s="38">
        <f>INDEX(ATS!$B:$V,MATCH(ATS!$AH191,ATS!$U:$U,0),1)</f>
        <v>840055</v>
      </c>
      <c r="AJ191" s="38" t="str">
        <f>INDEX(ATS!$B:$V,MATCH(ATS!$AH191,ATS!$U:$U,0),2)</f>
        <v>Rooster II Mips Helmet</v>
      </c>
      <c r="AK191" s="38" t="str">
        <f>INDEX(ATS!$B:$V,MATCH(ATS!$AH191,ATS!$U:$U,0),4)</f>
        <v>GSWHT-ML</v>
      </c>
    </row>
    <row r="192" spans="1:37">
      <c r="A192" s="175">
        <f t="shared" si="9"/>
        <v>7048652711892</v>
      </c>
      <c r="B192">
        <v>810113</v>
      </c>
      <c r="C192" t="s">
        <v>689</v>
      </c>
      <c r="D192" t="s">
        <v>2991</v>
      </c>
      <c r="E192" t="s">
        <v>686</v>
      </c>
      <c r="F192" t="s">
        <v>1982</v>
      </c>
      <c r="G192" t="s">
        <v>7</v>
      </c>
      <c r="H192" t="s">
        <v>87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 s="30"/>
      <c r="T192" s="52" t="str">
        <f t="shared" si="8"/>
        <v>810113-99901-M</v>
      </c>
      <c r="U192" s="53">
        <f>IF(C192="NET","",IF(C192="","",IFERROR(VLOOKUP(T192,EAN!$A:$B,2,FALSE),"MANGLER - MÅ OPPDATERE EAN-FANEN")))</f>
        <v>7048652711892</v>
      </c>
      <c r="V192" s="52">
        <f t="shared" si="10"/>
        <v>0</v>
      </c>
      <c r="W192" s="52">
        <f t="shared" si="11"/>
        <v>0</v>
      </c>
      <c r="X192" s="30"/>
      <c r="Y192" s="21">
        <f>IF(C192="NET","",IFERROR(VLOOKUP(U192,'2) Order Form'!$V$9:$V$894,1,FALSE),"Ikke med I order form"))</f>
        <v>7048652711892</v>
      </c>
      <c r="Z192" s="30"/>
      <c r="AA192" s="2">
        <v>7048652463579</v>
      </c>
      <c r="AB192" s="23">
        <f>IFERROR(VLOOKUP(AA192,'2) Order Form'!$V$9:$V$895,1,FALSE),"Ikke med I order form")</f>
        <v>7048652463579</v>
      </c>
      <c r="AC192" s="38">
        <f>VLOOKUP(AA192,ATS!$A$4:$H$2762,2,FALSE)</f>
        <v>840080</v>
      </c>
      <c r="AD192" s="35" t="str">
        <f>VLOOKUP(AA192,ATS!$A$4:$G$2762,3,FALSE)</f>
        <v>Ascender</v>
      </c>
      <c r="AE192" s="36" t="str">
        <f>VLOOKUP(AA192,ATS!$A$4:$G$2762,5,FALSE)</f>
        <v>DTBLK-SM</v>
      </c>
      <c r="AF192" s="30"/>
      <c r="AG192" s="38">
        <f>IFERROR(VLOOKUP('2) Order Form'!$V197,$AA$4:$AA$2500,1,FALSE),"Ikke med i Elastic")</f>
        <v>7048652186362</v>
      </c>
      <c r="AH192" s="38">
        <f>SUM('2) Order Form'!V197)</f>
        <v>7048652186362</v>
      </c>
      <c r="AI192" s="38">
        <f>INDEX(ATS!$B:$V,MATCH(ATS!$AH192,ATS!$U:$U,0),1)</f>
        <v>840055</v>
      </c>
      <c r="AJ192" s="38" t="str">
        <f>INDEX(ATS!$B:$V,MATCH(ATS!$AH192,ATS!$U:$U,0),2)</f>
        <v>Rooster II Mips Helmet</v>
      </c>
      <c r="AK192" s="38" t="str">
        <f>INDEX(ATS!$B:$V,MATCH(ATS!$AH192,ATS!$U:$U,0),4)</f>
        <v>GSWHT-LXL</v>
      </c>
    </row>
    <row r="193" spans="1:37">
      <c r="A193" s="175">
        <f t="shared" si="9"/>
        <v>7048652711885</v>
      </c>
      <c r="B193">
        <v>810113</v>
      </c>
      <c r="C193" t="s">
        <v>689</v>
      </c>
      <c r="D193" t="s">
        <v>2991</v>
      </c>
      <c r="E193" t="s">
        <v>687</v>
      </c>
      <c r="F193" t="s">
        <v>1982</v>
      </c>
      <c r="G193" t="s">
        <v>52</v>
      </c>
      <c r="H193" t="s">
        <v>87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 s="30"/>
      <c r="T193" s="52" t="str">
        <f t="shared" si="8"/>
        <v>810113-99901-L</v>
      </c>
      <c r="U193" s="53">
        <f>IF(C193="NET","",IF(C193="","",IFERROR(VLOOKUP(T193,EAN!$A:$B,2,FALSE),"MANGLER - MÅ OPPDATERE EAN-FANEN")))</f>
        <v>7048652711885</v>
      </c>
      <c r="V193" s="52">
        <f t="shared" si="10"/>
        <v>0</v>
      </c>
      <c r="W193" s="52">
        <f t="shared" si="11"/>
        <v>0</v>
      </c>
      <c r="X193" s="30"/>
      <c r="Y193" s="21">
        <f>IF(C193="NET","",IFERROR(VLOOKUP(U193,'2) Order Form'!$V$9:$V$894,1,FALSE),"Ikke med I order form"))</f>
        <v>7048652711885</v>
      </c>
      <c r="Z193" s="30"/>
      <c r="AA193" s="2">
        <v>7048652463562</v>
      </c>
      <c r="AB193" s="23">
        <f>IFERROR(VLOOKUP(AA193,'2) Order Form'!$V$9:$V$895,1,FALSE),"Ikke med I order form")</f>
        <v>7048652463562</v>
      </c>
      <c r="AC193" s="38">
        <f>VLOOKUP(AA193,ATS!$A$4:$H$2762,2,FALSE)</f>
        <v>840080</v>
      </c>
      <c r="AD193" s="35" t="str">
        <f>VLOOKUP(AA193,ATS!$A$4:$G$2762,3,FALSE)</f>
        <v>Ascender</v>
      </c>
      <c r="AE193" s="36" t="str">
        <f>VLOOKUP(AA193,ATS!$A$4:$G$2762,5,FALSE)</f>
        <v>DTBLK-ML</v>
      </c>
      <c r="AF193" s="30"/>
      <c r="AG193" s="38">
        <f>IFERROR(VLOOKUP('2) Order Form'!$V198,$AA$4:$AA$2500,1,FALSE),"Ikke med i Elastic")</f>
        <v>7048652186416</v>
      </c>
      <c r="AH193" s="38">
        <f>SUM('2) Order Form'!V198)</f>
        <v>7048652186416</v>
      </c>
      <c r="AI193" s="38">
        <f>INDEX(ATS!$B:$V,MATCH(ATS!$AH193,ATS!$U:$U,0),1)</f>
        <v>840056</v>
      </c>
      <c r="AJ193" s="38" t="str">
        <f>INDEX(ATS!$B:$V,MATCH(ATS!$AH193,ATS!$U:$U,0),2)</f>
        <v>Rooster II Mips LE Helmet</v>
      </c>
      <c r="AK193" s="38" t="str">
        <f>INDEX(ATS!$B:$V,MATCH(ATS!$AH193,ATS!$U:$U,0),4)</f>
        <v>NACAR-SM</v>
      </c>
    </row>
    <row r="194" spans="1:37">
      <c r="A194" s="175">
        <f t="shared" si="9"/>
        <v>0</v>
      </c>
      <c r="B194" s="37">
        <v>810114</v>
      </c>
      <c r="C194" t="s">
        <v>131</v>
      </c>
      <c r="I194" s="37">
        <v>202409</v>
      </c>
      <c r="J194" s="37">
        <v>202410</v>
      </c>
      <c r="K194" s="37">
        <v>202411</v>
      </c>
      <c r="L194" s="37">
        <v>202412</v>
      </c>
      <c r="M194" s="37">
        <v>202413</v>
      </c>
      <c r="N194" s="37">
        <v>202414</v>
      </c>
      <c r="O194" s="37">
        <v>202415</v>
      </c>
      <c r="P194" s="37">
        <v>202415</v>
      </c>
      <c r="Q194" s="37">
        <v>202415</v>
      </c>
      <c r="R194" s="37">
        <v>202415</v>
      </c>
      <c r="S194" s="30"/>
      <c r="T194" s="52" t="str">
        <f t="shared" si="8"/>
        <v>810114-</v>
      </c>
      <c r="U194" s="53" t="str">
        <f>IF(C194="NET","",IF(C194="","",IFERROR(VLOOKUP(T194,EAN!$A:$B,2,FALSE),"MANGLER - MÅ OPPDATERE EAN-FANEN")))</f>
        <v/>
      </c>
      <c r="V194" s="52">
        <f t="shared" si="10"/>
        <v>202409</v>
      </c>
      <c r="W194" s="52">
        <f t="shared" si="11"/>
        <v>202415</v>
      </c>
      <c r="X194" s="30"/>
      <c r="Y194" s="21" t="str">
        <f>IF(C194="NET","",IFERROR(VLOOKUP(U194,'2) Order Form'!$V$9:$V$894,1,FALSE),"Ikke med I order form"))</f>
        <v/>
      </c>
      <c r="Z194" s="30"/>
      <c r="AA194" s="2">
        <v>7048652463562</v>
      </c>
      <c r="AB194" s="23">
        <f>IFERROR(VLOOKUP(AA194,'2) Order Form'!$V$9:$V$895,1,FALSE),"Ikke med I order form")</f>
        <v>7048652463562</v>
      </c>
      <c r="AC194" s="38">
        <f>VLOOKUP(AA194,ATS!$A$4:$H$2762,2,FALSE)</f>
        <v>840080</v>
      </c>
      <c r="AD194" s="35" t="str">
        <f>VLOOKUP(AA194,ATS!$A$4:$G$2762,3,FALSE)</f>
        <v>Ascender</v>
      </c>
      <c r="AE194" s="36" t="str">
        <f>VLOOKUP(AA194,ATS!$A$4:$G$2762,5,FALSE)</f>
        <v>DTBLK-ML</v>
      </c>
      <c r="AF194" s="30"/>
      <c r="AG194" s="38">
        <f>IFERROR(VLOOKUP('2) Order Form'!$V199,$AA$4:$AA$2500,1,FALSE),"Ikke med i Elastic")</f>
        <v>7048652186409</v>
      </c>
      <c r="AH194" s="38">
        <f>SUM('2) Order Form'!V199)</f>
        <v>7048652186409</v>
      </c>
      <c r="AI194" s="38">
        <f>INDEX(ATS!$B:$V,MATCH(ATS!$AH194,ATS!$U:$U,0),1)</f>
        <v>840056</v>
      </c>
      <c r="AJ194" s="38" t="str">
        <f>INDEX(ATS!$B:$V,MATCH(ATS!$AH194,ATS!$U:$U,0),2)</f>
        <v>Rooster II Mips LE Helmet</v>
      </c>
      <c r="AK194" s="38" t="str">
        <f>INDEX(ATS!$B:$V,MATCH(ATS!$AH194,ATS!$U:$U,0),4)</f>
        <v>NACAR-ML</v>
      </c>
    </row>
    <row r="195" spans="1:37">
      <c r="A195" s="175">
        <f t="shared" si="9"/>
        <v>7048652787330</v>
      </c>
      <c r="B195">
        <v>810114</v>
      </c>
      <c r="C195" t="s">
        <v>171</v>
      </c>
      <c r="D195" t="s">
        <v>2991</v>
      </c>
      <c r="E195" t="s">
        <v>1190</v>
      </c>
      <c r="F195" t="s">
        <v>1191</v>
      </c>
      <c r="G195" t="s">
        <v>8</v>
      </c>
      <c r="H195" t="s">
        <v>87</v>
      </c>
      <c r="I195">
        <v>11</v>
      </c>
      <c r="J195">
        <v>11</v>
      </c>
      <c r="K195">
        <v>11</v>
      </c>
      <c r="L195">
        <v>11</v>
      </c>
      <c r="M195">
        <v>11</v>
      </c>
      <c r="N195">
        <v>11</v>
      </c>
      <c r="O195">
        <v>11</v>
      </c>
      <c r="P195">
        <v>11</v>
      </c>
      <c r="Q195">
        <v>11</v>
      </c>
      <c r="R195">
        <v>11</v>
      </c>
      <c r="S195" s="30"/>
      <c r="T195" s="52" t="str">
        <f t="shared" si="8"/>
        <v>810114-44400-S</v>
      </c>
      <c r="U195" s="53">
        <f>IF(C195="NET","",IF(C195="","",IFERROR(VLOOKUP(T195,EAN!$A:$B,2,FALSE),"MANGLER - MÅ OPPDATERE EAN-FANEN")))</f>
        <v>7048652787330</v>
      </c>
      <c r="V195" s="52">
        <f t="shared" si="10"/>
        <v>11</v>
      </c>
      <c r="W195" s="52">
        <f t="shared" si="11"/>
        <v>11</v>
      </c>
      <c r="X195" s="30"/>
      <c r="Y195" s="21" t="str">
        <f>IF(C195="NET","",IFERROR(VLOOKUP(U195,'2) Order Form'!$V$9:$V$894,1,FALSE),"Ikke med I order form"))</f>
        <v>Ikke med I order form</v>
      </c>
      <c r="Z195" s="30"/>
      <c r="AA195" s="2">
        <v>7048652463555</v>
      </c>
      <c r="AB195" s="23">
        <f>IFERROR(VLOOKUP(AA195,'2) Order Form'!$V$9:$V$895,1,FALSE),"Ikke med I order form")</f>
        <v>7048652463555</v>
      </c>
      <c r="AC195" s="38">
        <f>VLOOKUP(AA195,ATS!$A$4:$H$2762,2,FALSE)</f>
        <v>840080</v>
      </c>
      <c r="AD195" s="35" t="str">
        <f>VLOOKUP(AA195,ATS!$A$4:$G$2762,3,FALSE)</f>
        <v>Ascender</v>
      </c>
      <c r="AE195" s="36" t="str">
        <f>VLOOKUP(AA195,ATS!$A$4:$G$2762,5,FALSE)</f>
        <v>DTBLK-LXL</v>
      </c>
      <c r="AF195" s="30"/>
      <c r="AG195" s="38">
        <f>IFERROR(VLOOKUP('2) Order Form'!$V200,$AA$4:$AA$2500,1,FALSE),"Ikke med i Elastic")</f>
        <v>7048652186393</v>
      </c>
      <c r="AH195" s="38">
        <f>SUM('2) Order Form'!V200)</f>
        <v>7048652186393</v>
      </c>
      <c r="AI195" s="38">
        <f>INDEX(ATS!$B:$V,MATCH(ATS!$AH195,ATS!$U:$U,0),1)</f>
        <v>840056</v>
      </c>
      <c r="AJ195" s="38" t="str">
        <f>INDEX(ATS!$B:$V,MATCH(ATS!$AH195,ATS!$U:$U,0),2)</f>
        <v>Rooster II Mips LE Helmet</v>
      </c>
      <c r="AK195" s="38" t="str">
        <f>INDEX(ATS!$B:$V,MATCH(ATS!$AH195,ATS!$U:$U,0),4)</f>
        <v>NACAR-LXL</v>
      </c>
    </row>
    <row r="196" spans="1:37">
      <c r="A196" s="175">
        <f t="shared" si="9"/>
        <v>7048652787323</v>
      </c>
      <c r="B196">
        <v>810114</v>
      </c>
      <c r="C196" t="s">
        <v>171</v>
      </c>
      <c r="D196" t="s">
        <v>2991</v>
      </c>
      <c r="E196" t="s">
        <v>1192</v>
      </c>
      <c r="F196" t="s">
        <v>1191</v>
      </c>
      <c r="G196" t="s">
        <v>7</v>
      </c>
      <c r="H196" t="s">
        <v>87</v>
      </c>
      <c r="I196">
        <v>33</v>
      </c>
      <c r="J196">
        <v>33</v>
      </c>
      <c r="K196">
        <v>33</v>
      </c>
      <c r="L196">
        <v>33</v>
      </c>
      <c r="M196">
        <v>33</v>
      </c>
      <c r="N196">
        <v>33</v>
      </c>
      <c r="O196">
        <v>33</v>
      </c>
      <c r="P196">
        <v>33</v>
      </c>
      <c r="Q196">
        <v>33</v>
      </c>
      <c r="R196">
        <v>33</v>
      </c>
      <c r="S196" s="30"/>
      <c r="T196" s="52" t="str">
        <f t="shared" ref="T196:T259" si="12">CONCATENATE(B196,"-",E196)</f>
        <v>810114-44400-M</v>
      </c>
      <c r="U196" s="53">
        <f>IF(C196="NET","",IF(C196="","",IFERROR(VLOOKUP(T196,EAN!$A:$B,2,FALSE),"MANGLER - MÅ OPPDATERE EAN-FANEN")))</f>
        <v>7048652787323</v>
      </c>
      <c r="V196" s="52">
        <f t="shared" si="10"/>
        <v>33</v>
      </c>
      <c r="W196" s="52">
        <f t="shared" si="11"/>
        <v>33</v>
      </c>
      <c r="X196" s="30"/>
      <c r="Y196" s="21" t="str">
        <f>IF(C196="NET","",IFERROR(VLOOKUP(U196,'2) Order Form'!$V$9:$V$894,1,FALSE),"Ikke med I order form"))</f>
        <v>Ikke med I order form</v>
      </c>
      <c r="Z196" s="30"/>
      <c r="AA196" s="2">
        <v>7048652463555</v>
      </c>
      <c r="AB196" s="23">
        <f>IFERROR(VLOOKUP(AA196,'2) Order Form'!$V$9:$V$895,1,FALSE),"Ikke med I order form")</f>
        <v>7048652463555</v>
      </c>
      <c r="AC196" s="38">
        <f>VLOOKUP(AA196,ATS!$A$4:$H$2762,2,FALSE)</f>
        <v>840080</v>
      </c>
      <c r="AD196" s="35" t="str">
        <f>VLOOKUP(AA196,ATS!$A$4:$G$2762,3,FALSE)</f>
        <v>Ascender</v>
      </c>
      <c r="AE196" s="36" t="str">
        <f>VLOOKUP(AA196,ATS!$A$4:$G$2762,5,FALSE)</f>
        <v>DTBLK-LXL</v>
      </c>
      <c r="AF196" s="30"/>
      <c r="AG196" s="38">
        <f>IFERROR(VLOOKUP('2) Order Form'!$V201,$AA$4:$AA$2500,1,FALSE),"Ikke med i Elastic")</f>
        <v>7048652843760</v>
      </c>
      <c r="AH196" s="38">
        <f>SUM('2) Order Form'!V201)</f>
        <v>7048652843760</v>
      </c>
      <c r="AI196" s="38">
        <f>INDEX(ATS!$B:$V,MATCH(ATS!$AH196,ATS!$U:$U,0),1)</f>
        <v>835026</v>
      </c>
      <c r="AJ196" s="38" t="str">
        <f>INDEX(ATS!$B:$V,MATCH(ATS!$AH196,ATS!$U:$U,0),2)</f>
        <v>Winder Mips Helmet JR</v>
      </c>
      <c r="AK196" s="38" t="str">
        <f>INDEX(ATS!$B:$V,MATCH(ATS!$AH196,ATS!$U:$U,0),4)</f>
        <v>GLBLM-XSS</v>
      </c>
    </row>
    <row r="197" spans="1:37">
      <c r="A197" s="175">
        <f t="shared" ref="A197:A260" si="13">SUM(U197)</f>
        <v>7048652787316</v>
      </c>
      <c r="B197">
        <v>810114</v>
      </c>
      <c r="C197" t="s">
        <v>171</v>
      </c>
      <c r="D197" t="s">
        <v>2991</v>
      </c>
      <c r="E197" t="s">
        <v>1193</v>
      </c>
      <c r="F197" t="s">
        <v>1191</v>
      </c>
      <c r="G197" t="s">
        <v>52</v>
      </c>
      <c r="H197" t="s">
        <v>87</v>
      </c>
      <c r="I197">
        <v>35</v>
      </c>
      <c r="J197">
        <v>35</v>
      </c>
      <c r="K197">
        <v>35</v>
      </c>
      <c r="L197">
        <v>35</v>
      </c>
      <c r="M197">
        <v>35</v>
      </c>
      <c r="N197">
        <v>35</v>
      </c>
      <c r="O197">
        <v>35</v>
      </c>
      <c r="P197">
        <v>35</v>
      </c>
      <c r="Q197">
        <v>35</v>
      </c>
      <c r="R197">
        <v>35</v>
      </c>
      <c r="S197" s="30"/>
      <c r="T197" s="52" t="str">
        <f t="shared" si="12"/>
        <v>810114-44400-L</v>
      </c>
      <c r="U197" s="53">
        <f>IF(C197="NET","",IF(C197="","",IFERROR(VLOOKUP(T197,EAN!$A:$B,2,FALSE),"MANGLER - MÅ OPPDATERE EAN-FANEN")))</f>
        <v>7048652787316</v>
      </c>
      <c r="V197" s="52">
        <f t="shared" ref="V197:V260" si="14">I197</f>
        <v>35</v>
      </c>
      <c r="W197" s="52">
        <f t="shared" ref="W197:W260" si="15">R197</f>
        <v>35</v>
      </c>
      <c r="X197" s="30"/>
      <c r="Y197" s="21" t="str">
        <f>IF(C197="NET","",IFERROR(VLOOKUP(U197,'2) Order Form'!$V$9:$V$894,1,FALSE),"Ikke med I order form"))</f>
        <v>Ikke med I order form</v>
      </c>
      <c r="Z197" s="30"/>
      <c r="AA197" s="2">
        <v>7048652713193</v>
      </c>
      <c r="AB197" s="23">
        <f>IFERROR(VLOOKUP(AA197,'2) Order Form'!$V$9:$V$895,1,FALSE),"Ikke med I order form")</f>
        <v>7048652713193</v>
      </c>
      <c r="AC197" s="38">
        <f>VLOOKUP(AA197,ATS!$A$4:$H$2762,2,FALSE)</f>
        <v>840080</v>
      </c>
      <c r="AD197" s="35" t="str">
        <f>VLOOKUP(AA197,ATS!$A$4:$G$2762,3,FALSE)</f>
        <v>Ascender</v>
      </c>
      <c r="AE197" s="36" t="str">
        <f>VLOOKUP(AA197,ATS!$A$4:$G$2762,5,FALSE)</f>
        <v>MBBLU-SM</v>
      </c>
      <c r="AF197" s="30"/>
      <c r="AG197" s="38">
        <f>IFERROR(VLOOKUP('2) Order Form'!$V202,$AA$4:$AA$2500,1,FALSE),"Ikke med i Elastic")</f>
        <v>7048652822161</v>
      </c>
      <c r="AH197" s="38">
        <f>SUM('2) Order Form'!V202)</f>
        <v>7048652822161</v>
      </c>
      <c r="AI197" s="38">
        <f>INDEX(ATS!$B:$V,MATCH(ATS!$AH197,ATS!$U:$U,0),1)</f>
        <v>835026</v>
      </c>
      <c r="AJ197" s="38" t="str">
        <f>INDEX(ATS!$B:$V,MATCH(ATS!$AH197,ATS!$U:$U,0),2)</f>
        <v>Winder Mips Helmet JR</v>
      </c>
      <c r="AK197" s="38" t="str">
        <f>INDEX(ATS!$B:$V,MATCH(ATS!$AH197,ATS!$U:$U,0),4)</f>
        <v>GLBLM-SM</v>
      </c>
    </row>
    <row r="198" spans="1:37">
      <c r="A198" s="175">
        <f t="shared" si="13"/>
        <v>7048652787347</v>
      </c>
      <c r="B198">
        <v>810114</v>
      </c>
      <c r="C198" t="s">
        <v>171</v>
      </c>
      <c r="D198" t="s">
        <v>2991</v>
      </c>
      <c r="E198" t="s">
        <v>1194</v>
      </c>
      <c r="F198" t="s">
        <v>1191</v>
      </c>
      <c r="G198" t="s">
        <v>53</v>
      </c>
      <c r="H198" t="s">
        <v>87</v>
      </c>
      <c r="I198">
        <v>19</v>
      </c>
      <c r="J198">
        <v>19</v>
      </c>
      <c r="K198">
        <v>19</v>
      </c>
      <c r="L198">
        <v>19</v>
      </c>
      <c r="M198">
        <v>19</v>
      </c>
      <c r="N198">
        <v>19</v>
      </c>
      <c r="O198">
        <v>19</v>
      </c>
      <c r="P198">
        <v>19</v>
      </c>
      <c r="Q198">
        <v>19</v>
      </c>
      <c r="R198">
        <v>19</v>
      </c>
      <c r="S198" s="30"/>
      <c r="T198" s="52" t="str">
        <f t="shared" si="12"/>
        <v>810114-44400-XL</v>
      </c>
      <c r="U198" s="53">
        <f>IF(C198="NET","",IF(C198="","",IFERROR(VLOOKUP(T198,EAN!$A:$B,2,FALSE),"MANGLER - MÅ OPPDATERE EAN-FANEN")))</f>
        <v>7048652787347</v>
      </c>
      <c r="V198" s="52">
        <f t="shared" si="14"/>
        <v>19</v>
      </c>
      <c r="W198" s="52">
        <f t="shared" si="15"/>
        <v>19</v>
      </c>
      <c r="X198" s="30"/>
      <c r="Y198" s="21" t="str">
        <f>IF(C198="NET","",IFERROR(VLOOKUP(U198,'2) Order Form'!$V$9:$V$894,1,FALSE),"Ikke med I order form"))</f>
        <v>Ikke med I order form</v>
      </c>
      <c r="Z198" s="30"/>
      <c r="AA198" s="2">
        <v>7048652713193</v>
      </c>
      <c r="AB198" s="23">
        <f>IFERROR(VLOOKUP(AA198,'2) Order Form'!$V$9:$V$895,1,FALSE),"Ikke med I order form")</f>
        <v>7048652713193</v>
      </c>
      <c r="AC198" s="38">
        <f>VLOOKUP(AA198,ATS!$A$4:$H$2762,2,FALSE)</f>
        <v>840080</v>
      </c>
      <c r="AD198" s="35" t="str">
        <f>VLOOKUP(AA198,ATS!$A$4:$G$2762,3,FALSE)</f>
        <v>Ascender</v>
      </c>
      <c r="AE198" s="36" t="str">
        <f>VLOOKUP(AA198,ATS!$A$4:$G$2762,5,FALSE)</f>
        <v>MBBLU-SM</v>
      </c>
      <c r="AF198" s="30"/>
      <c r="AG198" s="38">
        <f>IFERROR(VLOOKUP('2) Order Form'!$V203,$AA$4:$AA$2500,1,FALSE),"Ikke med i Elastic")</f>
        <v>7048652843784</v>
      </c>
      <c r="AH198" s="38">
        <f>SUM('2) Order Form'!V203)</f>
        <v>7048652843784</v>
      </c>
      <c r="AI198" s="38">
        <f>INDEX(ATS!$B:$V,MATCH(ATS!$AH198,ATS!$U:$U,0),1)</f>
        <v>835026</v>
      </c>
      <c r="AJ198" s="38" t="str">
        <f>INDEX(ATS!$B:$V,MATCH(ATS!$AH198,ATS!$U:$U,0),2)</f>
        <v>Winder Mips Helmet JR</v>
      </c>
      <c r="AK198" s="38" t="str">
        <f>INDEX(ATS!$B:$V,MATCH(ATS!$AH198,ATS!$U:$U,0),4)</f>
        <v>NIBLM-XSS</v>
      </c>
    </row>
    <row r="199" spans="1:37">
      <c r="A199" s="175">
        <f t="shared" si="13"/>
        <v>7048652711786</v>
      </c>
      <c r="B199">
        <v>810114</v>
      </c>
      <c r="C199" t="s">
        <v>171</v>
      </c>
      <c r="D199" t="s">
        <v>2991</v>
      </c>
      <c r="E199" t="s">
        <v>692</v>
      </c>
      <c r="F199" t="s">
        <v>1984</v>
      </c>
      <c r="G199" t="s">
        <v>8</v>
      </c>
      <c r="H199" t="s">
        <v>87</v>
      </c>
      <c r="I199">
        <v>25</v>
      </c>
      <c r="J199">
        <v>25</v>
      </c>
      <c r="K199">
        <v>25</v>
      </c>
      <c r="L199">
        <v>25</v>
      </c>
      <c r="M199">
        <v>25</v>
      </c>
      <c r="N199">
        <v>25</v>
      </c>
      <c r="O199">
        <v>25</v>
      </c>
      <c r="P199">
        <v>25</v>
      </c>
      <c r="Q199">
        <v>25</v>
      </c>
      <c r="R199">
        <v>25</v>
      </c>
      <c r="S199" s="30"/>
      <c r="T199" s="52" t="str">
        <f t="shared" si="12"/>
        <v>810114-66101-S</v>
      </c>
      <c r="U199" s="53">
        <f>IF(C199="NET","",IF(C199="","",IFERROR(VLOOKUP(T199,EAN!$A:$B,2,FALSE),"MANGLER - MÅ OPPDATERE EAN-FANEN")))</f>
        <v>7048652711786</v>
      </c>
      <c r="V199" s="52">
        <f t="shared" si="14"/>
        <v>25</v>
      </c>
      <c r="W199" s="52">
        <f t="shared" si="15"/>
        <v>25</v>
      </c>
      <c r="X199" s="30"/>
      <c r="Y199" s="21" t="str">
        <f>IF(C199="NET","",IFERROR(VLOOKUP(U199,'2) Order Form'!$V$9:$V$894,1,FALSE),"Ikke med I order form"))</f>
        <v>Ikke med I order form</v>
      </c>
      <c r="Z199" s="30"/>
      <c r="AA199" s="2">
        <v>7048652713186</v>
      </c>
      <c r="AB199" s="23">
        <f>IFERROR(VLOOKUP(AA199,'2) Order Form'!$V$9:$V$895,1,FALSE),"Ikke med I order form")</f>
        <v>7048652713186</v>
      </c>
      <c r="AC199" s="38">
        <f>VLOOKUP(AA199,ATS!$A$4:$H$2762,2,FALSE)</f>
        <v>840080</v>
      </c>
      <c r="AD199" s="35" t="str">
        <f>VLOOKUP(AA199,ATS!$A$4:$G$2762,3,FALSE)</f>
        <v>Ascender</v>
      </c>
      <c r="AE199" s="36" t="str">
        <f>VLOOKUP(AA199,ATS!$A$4:$G$2762,5,FALSE)</f>
        <v>MBBLU-ML</v>
      </c>
      <c r="AF199" s="30"/>
      <c r="AG199" s="38">
        <f>IFERROR(VLOOKUP('2) Order Form'!$V204,$AA$4:$AA$2500,1,FALSE),"Ikke med i Elastic")</f>
        <v>7048652822208</v>
      </c>
      <c r="AH199" s="38">
        <f>SUM('2) Order Form'!V204)</f>
        <v>7048652822208</v>
      </c>
      <c r="AI199" s="38">
        <f>INDEX(ATS!$B:$V,MATCH(ATS!$AH199,ATS!$U:$U,0),1)</f>
        <v>835026</v>
      </c>
      <c r="AJ199" s="38" t="str">
        <f>INDEX(ATS!$B:$V,MATCH(ATS!$AH199,ATS!$U:$U,0),2)</f>
        <v>Winder Mips Helmet JR</v>
      </c>
      <c r="AK199" s="38" t="str">
        <f>INDEX(ATS!$B:$V,MATCH(ATS!$AH199,ATS!$U:$U,0),4)</f>
        <v>NIBLM-SM</v>
      </c>
    </row>
    <row r="200" spans="1:37">
      <c r="A200" s="175">
        <f t="shared" si="13"/>
        <v>7048652711779</v>
      </c>
      <c r="B200">
        <v>810114</v>
      </c>
      <c r="C200" t="s">
        <v>171</v>
      </c>
      <c r="D200" t="s">
        <v>2991</v>
      </c>
      <c r="E200" t="s">
        <v>693</v>
      </c>
      <c r="F200" t="s">
        <v>1984</v>
      </c>
      <c r="G200" t="s">
        <v>7</v>
      </c>
      <c r="H200" t="s">
        <v>87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 s="30"/>
      <c r="T200" s="52" t="str">
        <f t="shared" si="12"/>
        <v>810114-66101-M</v>
      </c>
      <c r="U200" s="53">
        <f>IF(C200="NET","",IF(C200="","",IFERROR(VLOOKUP(T200,EAN!$A:$B,2,FALSE),"MANGLER - MÅ OPPDATERE EAN-FANEN")))</f>
        <v>7048652711779</v>
      </c>
      <c r="V200" s="52">
        <f t="shared" si="14"/>
        <v>0</v>
      </c>
      <c r="W200" s="52">
        <f t="shared" si="15"/>
        <v>0</v>
      </c>
      <c r="X200" s="30"/>
      <c r="Y200" s="21" t="str">
        <f>IF(C200="NET","",IFERROR(VLOOKUP(U200,'2) Order Form'!$V$9:$V$894,1,FALSE),"Ikke med I order form"))</f>
        <v>Ikke med I order form</v>
      </c>
      <c r="Z200" s="30"/>
      <c r="AA200" s="2">
        <v>7048652713186</v>
      </c>
      <c r="AB200" s="23">
        <f>IFERROR(VLOOKUP(AA200,'2) Order Form'!$V$9:$V$895,1,FALSE),"Ikke med I order form")</f>
        <v>7048652713186</v>
      </c>
      <c r="AC200" s="38">
        <f>VLOOKUP(AA200,ATS!$A$4:$H$2762,2,FALSE)</f>
        <v>840080</v>
      </c>
      <c r="AD200" s="35" t="str">
        <f>VLOOKUP(AA200,ATS!$A$4:$G$2762,3,FALSE)</f>
        <v>Ascender</v>
      </c>
      <c r="AE200" s="36" t="str">
        <f>VLOOKUP(AA200,ATS!$A$4:$G$2762,5,FALSE)</f>
        <v>MBBLU-ML</v>
      </c>
      <c r="AF200" s="30"/>
      <c r="AG200" s="38">
        <f>IFERROR(VLOOKUP('2) Order Form'!$V205,$AA$4:$AA$2500,1,FALSE),"Ikke med i Elastic")</f>
        <v>7048652843791</v>
      </c>
      <c r="AH200" s="38">
        <f>SUM('2) Order Form'!V205)</f>
        <v>7048652843791</v>
      </c>
      <c r="AI200" s="38">
        <f>INDEX(ATS!$B:$V,MATCH(ATS!$AH200,ATS!$U:$U,0),1)</f>
        <v>835026</v>
      </c>
      <c r="AJ200" s="38" t="str">
        <f>INDEX(ATS!$B:$V,MATCH(ATS!$AH200,ATS!$U:$U,0),2)</f>
        <v>Winder Mips Helmet JR</v>
      </c>
      <c r="AK200" s="38" t="str">
        <f>INDEX(ATS!$B:$V,MATCH(ATS!$AH200,ATS!$U:$U,0),4)</f>
        <v>RGLDM-XSS</v>
      </c>
    </row>
    <row r="201" spans="1:37">
      <c r="A201" s="175">
        <f t="shared" si="13"/>
        <v>7048652711762</v>
      </c>
      <c r="B201">
        <v>810114</v>
      </c>
      <c r="C201" t="s">
        <v>171</v>
      </c>
      <c r="D201" t="s">
        <v>2991</v>
      </c>
      <c r="E201" t="s">
        <v>694</v>
      </c>
      <c r="F201" t="s">
        <v>1984</v>
      </c>
      <c r="G201" t="s">
        <v>52</v>
      </c>
      <c r="H201" t="s">
        <v>87</v>
      </c>
      <c r="I201">
        <v>3</v>
      </c>
      <c r="J201">
        <v>3</v>
      </c>
      <c r="K201">
        <v>3</v>
      </c>
      <c r="L201">
        <v>3</v>
      </c>
      <c r="M201">
        <v>3</v>
      </c>
      <c r="N201">
        <v>3</v>
      </c>
      <c r="O201">
        <v>3</v>
      </c>
      <c r="P201">
        <v>3</v>
      </c>
      <c r="Q201">
        <v>3</v>
      </c>
      <c r="R201">
        <v>3</v>
      </c>
      <c r="S201" s="30"/>
      <c r="T201" s="52" t="str">
        <f t="shared" si="12"/>
        <v>810114-66101-L</v>
      </c>
      <c r="U201" s="53">
        <f>IF(C201="NET","",IF(C201="","",IFERROR(VLOOKUP(T201,EAN!$A:$B,2,FALSE),"MANGLER - MÅ OPPDATERE EAN-FANEN")))</f>
        <v>7048652711762</v>
      </c>
      <c r="V201" s="52">
        <f t="shared" si="14"/>
        <v>3</v>
      </c>
      <c r="W201" s="52">
        <f t="shared" si="15"/>
        <v>3</v>
      </c>
      <c r="X201" s="30"/>
      <c r="Y201" s="21" t="str">
        <f>IF(C201="NET","",IFERROR(VLOOKUP(U201,'2) Order Form'!$V$9:$V$894,1,FALSE),"Ikke med I order form"))</f>
        <v>Ikke med I order form</v>
      </c>
      <c r="Z201" s="30"/>
      <c r="AA201" s="2">
        <v>7048652713179</v>
      </c>
      <c r="AB201" s="23">
        <f>IFERROR(VLOOKUP(AA201,'2) Order Form'!$V$9:$V$895,1,FALSE),"Ikke med I order form")</f>
        <v>7048652713179</v>
      </c>
      <c r="AC201" s="38">
        <f>VLOOKUP(AA201,ATS!$A$4:$H$2762,2,FALSE)</f>
        <v>840080</v>
      </c>
      <c r="AD201" s="35" t="str">
        <f>VLOOKUP(AA201,ATS!$A$4:$G$2762,3,FALSE)</f>
        <v>Ascender</v>
      </c>
      <c r="AE201" s="36" t="str">
        <f>VLOOKUP(AA201,ATS!$A$4:$G$2762,5,FALSE)</f>
        <v>MBBLU-LXL</v>
      </c>
      <c r="AF201" s="30"/>
      <c r="AG201" s="38">
        <f>IFERROR(VLOOKUP('2) Order Form'!$V206,$AA$4:$AA$2500,1,FALSE),"Ikke med i Elastic")</f>
        <v>7048652822222</v>
      </c>
      <c r="AH201" s="38">
        <f>SUM('2) Order Form'!V206)</f>
        <v>7048652822222</v>
      </c>
      <c r="AI201" s="38">
        <f>INDEX(ATS!$B:$V,MATCH(ATS!$AH201,ATS!$U:$U,0),1)</f>
        <v>835026</v>
      </c>
      <c r="AJ201" s="38" t="str">
        <f>INDEX(ATS!$B:$V,MATCH(ATS!$AH201,ATS!$U:$U,0),2)</f>
        <v>Winder Mips Helmet JR</v>
      </c>
      <c r="AK201" s="38" t="str">
        <f>INDEX(ATS!$B:$V,MATCH(ATS!$AH201,ATS!$U:$U,0),4)</f>
        <v>RGLDM-SM</v>
      </c>
    </row>
    <row r="202" spans="1:37">
      <c r="A202" s="175">
        <f t="shared" si="13"/>
        <v>7048652711793</v>
      </c>
      <c r="B202">
        <v>810114</v>
      </c>
      <c r="C202" t="s">
        <v>171</v>
      </c>
      <c r="D202" t="s">
        <v>2991</v>
      </c>
      <c r="E202" t="s">
        <v>695</v>
      </c>
      <c r="F202" t="s">
        <v>1984</v>
      </c>
      <c r="G202" t="s">
        <v>53</v>
      </c>
      <c r="H202" t="s">
        <v>87</v>
      </c>
      <c r="I202">
        <v>8</v>
      </c>
      <c r="J202">
        <v>8</v>
      </c>
      <c r="K202">
        <v>8</v>
      </c>
      <c r="L202">
        <v>8</v>
      </c>
      <c r="M202">
        <v>8</v>
      </c>
      <c r="N202">
        <v>8</v>
      </c>
      <c r="O202">
        <v>8</v>
      </c>
      <c r="P202">
        <v>8</v>
      </c>
      <c r="Q202">
        <v>8</v>
      </c>
      <c r="R202">
        <v>8</v>
      </c>
      <c r="S202" s="30"/>
      <c r="T202" s="52" t="str">
        <f t="shared" si="12"/>
        <v>810114-66101-XL</v>
      </c>
      <c r="U202" s="53">
        <f>IF(C202="NET","",IF(C202="","",IFERROR(VLOOKUP(T202,EAN!$A:$B,2,FALSE),"MANGLER - MÅ OPPDATERE EAN-FANEN")))</f>
        <v>7048652711793</v>
      </c>
      <c r="V202" s="52">
        <f t="shared" si="14"/>
        <v>8</v>
      </c>
      <c r="W202" s="52">
        <f t="shared" si="15"/>
        <v>8</v>
      </c>
      <c r="X202" s="30"/>
      <c r="Y202" s="21" t="str">
        <f>IF(C202="NET","",IFERROR(VLOOKUP(U202,'2) Order Form'!$V$9:$V$894,1,FALSE),"Ikke med I order form"))</f>
        <v>Ikke med I order form</v>
      </c>
      <c r="Z202" s="30"/>
      <c r="AA202" s="2">
        <v>7048652713179</v>
      </c>
      <c r="AB202" s="23">
        <f>IFERROR(VLOOKUP(AA202,'2) Order Form'!$V$9:$V$895,1,FALSE),"Ikke med I order form")</f>
        <v>7048652713179</v>
      </c>
      <c r="AC202" s="38">
        <f>VLOOKUP(AA202,ATS!$A$4:$H$2762,2,FALSE)</f>
        <v>840080</v>
      </c>
      <c r="AD202" s="35" t="str">
        <f>VLOOKUP(AA202,ATS!$A$4:$G$2762,3,FALSE)</f>
        <v>Ascender</v>
      </c>
      <c r="AE202" s="36" t="str">
        <f>VLOOKUP(AA202,ATS!$A$4:$G$2762,5,FALSE)</f>
        <v>MBBLU-LXL</v>
      </c>
      <c r="AF202" s="30"/>
      <c r="AG202" s="38">
        <f>IFERROR(VLOOKUP('2) Order Form'!$V207,$AA$4:$AA$2500,1,FALSE),"Ikke med i Elastic")</f>
        <v>7048652843807</v>
      </c>
      <c r="AH202" s="38">
        <f>SUM('2) Order Form'!V207)</f>
        <v>7048652843807</v>
      </c>
      <c r="AI202" s="38">
        <f>INDEX(ATS!$B:$V,MATCH(ATS!$AH202,ATS!$U:$U,0),1)</f>
        <v>835026</v>
      </c>
      <c r="AJ202" s="38" t="str">
        <f>INDEX(ATS!$B:$V,MATCH(ATS!$AH202,ATS!$U:$U,0),2)</f>
        <v>Winder Mips Helmet JR</v>
      </c>
      <c r="AK202" s="38" t="str">
        <f>INDEX(ATS!$B:$V,MATCH(ATS!$AH202,ATS!$U:$U,0),4)</f>
        <v>SLGFL-XSS</v>
      </c>
    </row>
    <row r="203" spans="1:37">
      <c r="A203" s="175">
        <f t="shared" si="13"/>
        <v>7048652711823</v>
      </c>
      <c r="B203">
        <v>810114</v>
      </c>
      <c r="C203" t="s">
        <v>171</v>
      </c>
      <c r="D203" t="s">
        <v>2991</v>
      </c>
      <c r="E203" t="s">
        <v>685</v>
      </c>
      <c r="F203" t="s">
        <v>1982</v>
      </c>
      <c r="G203" t="s">
        <v>8</v>
      </c>
      <c r="H203" t="s">
        <v>87</v>
      </c>
      <c r="I203">
        <v>38</v>
      </c>
      <c r="J203">
        <v>38</v>
      </c>
      <c r="K203">
        <v>38</v>
      </c>
      <c r="L203">
        <v>38</v>
      </c>
      <c r="M203">
        <v>38</v>
      </c>
      <c r="N203">
        <v>38</v>
      </c>
      <c r="O203">
        <v>38</v>
      </c>
      <c r="P203">
        <v>38</v>
      </c>
      <c r="Q203">
        <v>38</v>
      </c>
      <c r="R203">
        <v>38</v>
      </c>
      <c r="S203" s="2"/>
      <c r="T203" s="22" t="str">
        <f t="shared" si="12"/>
        <v>810114-99901-S</v>
      </c>
      <c r="U203" s="24">
        <f>IF(C203="NET","",IF(C203="","",IFERROR(VLOOKUP(T203,EAN!$A:$B,2,FALSE),"MANGLER - MÅ OPPDATERE EAN-FANEN")))</f>
        <v>7048652711823</v>
      </c>
      <c r="V203" s="22">
        <f t="shared" si="14"/>
        <v>38</v>
      </c>
      <c r="W203" s="22">
        <f t="shared" si="15"/>
        <v>38</v>
      </c>
      <c r="X203" s="2"/>
      <c r="Y203" s="21" t="str">
        <f>IF(C203="NET","",IFERROR(VLOOKUP(U203,'2) Order Form'!$V$9:$V$894,1,FALSE),"Ikke med I order form"))</f>
        <v>Ikke med I order form</v>
      </c>
      <c r="Z203" s="2"/>
      <c r="AA203" s="2">
        <v>7048652822963</v>
      </c>
      <c r="AB203" s="23">
        <f>IFERROR(VLOOKUP(AA203,'2) Order Form'!$V$9:$V$895,1,FALSE),"Ikke med I order form")</f>
        <v>7048652822963</v>
      </c>
      <c r="AC203" s="38">
        <f>VLOOKUP(AA203,ATS!$A$4:$H$2762,2,FALSE)</f>
        <v>840080</v>
      </c>
      <c r="AD203" s="35" t="str">
        <f>VLOOKUP(AA203,ATS!$A$4:$G$2762,3,FALSE)</f>
        <v>Ascender</v>
      </c>
      <c r="AE203" s="36" t="str">
        <f>VLOOKUP(AA203,ATS!$A$4:$G$2762,5,FALSE)</f>
        <v>MASEM-SM</v>
      </c>
      <c r="AF203" s="2"/>
      <c r="AG203" s="38">
        <f>IFERROR(VLOOKUP('2) Order Form'!$V208,$AA$4:$AA$2500,1,FALSE),"Ikke med i Elastic")</f>
        <v>7048652822246</v>
      </c>
      <c r="AH203" s="38">
        <f>SUM('2) Order Form'!V208)</f>
        <v>7048652822246</v>
      </c>
      <c r="AI203" s="38">
        <f>INDEX(ATS!$B:$V,MATCH(ATS!$AH203,ATS!$U:$U,0),1)</f>
        <v>835026</v>
      </c>
      <c r="AJ203" s="38" t="str">
        <f>INDEX(ATS!$B:$V,MATCH(ATS!$AH203,ATS!$U:$U,0),2)</f>
        <v>Winder Mips Helmet JR</v>
      </c>
      <c r="AK203" s="38" t="str">
        <f>INDEX(ATS!$B:$V,MATCH(ATS!$AH203,ATS!$U:$U,0),4)</f>
        <v>SLGFL-SM</v>
      </c>
    </row>
    <row r="204" spans="1:37">
      <c r="A204" s="175">
        <f t="shared" si="13"/>
        <v>7048652711816</v>
      </c>
      <c r="B204">
        <v>810114</v>
      </c>
      <c r="C204" t="s">
        <v>171</v>
      </c>
      <c r="D204" t="s">
        <v>2991</v>
      </c>
      <c r="E204" t="s">
        <v>686</v>
      </c>
      <c r="F204" t="s">
        <v>1982</v>
      </c>
      <c r="G204" t="s">
        <v>7</v>
      </c>
      <c r="H204" t="s">
        <v>87</v>
      </c>
      <c r="I204">
        <v>31</v>
      </c>
      <c r="J204">
        <v>31</v>
      </c>
      <c r="K204">
        <v>31</v>
      </c>
      <c r="L204">
        <v>31</v>
      </c>
      <c r="M204">
        <v>31</v>
      </c>
      <c r="N204">
        <v>31</v>
      </c>
      <c r="O204">
        <v>31</v>
      </c>
      <c r="P204">
        <v>31</v>
      </c>
      <c r="Q204">
        <v>31</v>
      </c>
      <c r="R204">
        <v>31</v>
      </c>
      <c r="S204" s="2"/>
      <c r="T204" s="22" t="str">
        <f t="shared" si="12"/>
        <v>810114-99901-M</v>
      </c>
      <c r="U204" s="24">
        <f>IF(C204="NET","",IF(C204="","",IFERROR(VLOOKUP(T204,EAN!$A:$B,2,FALSE),"MANGLER - MÅ OPPDATERE EAN-FANEN")))</f>
        <v>7048652711816</v>
      </c>
      <c r="V204" s="22">
        <f t="shared" si="14"/>
        <v>31</v>
      </c>
      <c r="W204" s="22">
        <f t="shared" si="15"/>
        <v>31</v>
      </c>
      <c r="X204" s="2"/>
      <c r="Y204" s="21" t="str">
        <f>IF(C204="NET","",IFERROR(VLOOKUP(U204,'2) Order Form'!$V$9:$V$894,1,FALSE),"Ikke med I order form"))</f>
        <v>Ikke med I order form</v>
      </c>
      <c r="Z204" s="2"/>
      <c r="AA204" s="2">
        <v>7048652822963</v>
      </c>
      <c r="AB204" s="23">
        <f>IFERROR(VLOOKUP(AA204,'2) Order Form'!$V$9:$V$895,1,FALSE),"Ikke med I order form")</f>
        <v>7048652822963</v>
      </c>
      <c r="AC204" s="38">
        <f>VLOOKUP(AA204,ATS!$A$4:$H$2762,2,FALSE)</f>
        <v>840080</v>
      </c>
      <c r="AD204" s="35" t="str">
        <f>VLOOKUP(AA204,ATS!$A$4:$G$2762,3,FALSE)</f>
        <v>Ascender</v>
      </c>
      <c r="AE204" s="36" t="str">
        <f>VLOOKUP(AA204,ATS!$A$4:$G$2762,5,FALSE)</f>
        <v>MASEM-SM</v>
      </c>
      <c r="AF204" s="2"/>
      <c r="AG204" s="38">
        <f>IFERROR(VLOOKUP('2) Order Form'!$V209,$AA$4:$AA$2500,1,FALSE),"Ikke med i Elastic")</f>
        <v>7048652965929</v>
      </c>
      <c r="AH204" s="38">
        <f>SUM('2) Order Form'!V209)</f>
        <v>7048652965929</v>
      </c>
      <c r="AI204" s="38">
        <f>INDEX(ATS!$B:$V,MATCH(ATS!$AH204,ATS!$U:$U,0),1)</f>
        <v>835026</v>
      </c>
      <c r="AJ204" s="38" t="str">
        <f>INDEX(ATS!$B:$V,MATCH(ATS!$AH204,ATS!$U:$U,0),2)</f>
        <v>Winder Mips Helmet JR</v>
      </c>
      <c r="AK204" s="38" t="str">
        <f>INDEX(ATS!$B:$V,MATCH(ATS!$AH204,ATS!$U:$U,0),4)</f>
        <v>WOLND-XSS</v>
      </c>
    </row>
    <row r="205" spans="1:37">
      <c r="A205" s="175">
        <f t="shared" si="13"/>
        <v>7048652711809</v>
      </c>
      <c r="B205">
        <v>810114</v>
      </c>
      <c r="C205" t="s">
        <v>171</v>
      </c>
      <c r="D205" t="s">
        <v>2991</v>
      </c>
      <c r="E205" t="s">
        <v>687</v>
      </c>
      <c r="F205" t="s">
        <v>1982</v>
      </c>
      <c r="G205" t="s">
        <v>52</v>
      </c>
      <c r="H205" t="s">
        <v>87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s="2"/>
      <c r="T205" s="22" t="str">
        <f t="shared" si="12"/>
        <v>810114-99901-L</v>
      </c>
      <c r="U205" s="24">
        <f>IF(C205="NET","",IF(C205="","",IFERROR(VLOOKUP(T205,EAN!$A:$B,2,FALSE),"MANGLER - MÅ OPPDATERE EAN-FANEN")))</f>
        <v>7048652711809</v>
      </c>
      <c r="V205" s="22">
        <f t="shared" si="14"/>
        <v>0</v>
      </c>
      <c r="W205" s="22">
        <f t="shared" si="15"/>
        <v>0</v>
      </c>
      <c r="X205" s="2"/>
      <c r="Y205" s="21" t="str">
        <f>IF(C205="NET","",IFERROR(VLOOKUP(U205,'2) Order Form'!$V$9:$V$894,1,FALSE),"Ikke med I order form"))</f>
        <v>Ikke med I order form</v>
      </c>
      <c r="Z205" s="2"/>
      <c r="AA205" s="2">
        <v>7048652822956</v>
      </c>
      <c r="AB205" s="23">
        <f>IFERROR(VLOOKUP(AA205,'2) Order Form'!$V$9:$V$895,1,FALSE),"Ikke med I order form")</f>
        <v>7048652822956</v>
      </c>
      <c r="AC205" s="38">
        <f>VLOOKUP(AA205,ATS!$A$4:$H$2762,2,FALSE)</f>
        <v>840080</v>
      </c>
      <c r="AD205" s="35" t="str">
        <f>VLOOKUP(AA205,ATS!$A$4:$G$2762,3,FALSE)</f>
        <v>Ascender</v>
      </c>
      <c r="AE205" s="36" t="str">
        <f>VLOOKUP(AA205,ATS!$A$4:$G$2762,5,FALSE)</f>
        <v>MASEM-ML</v>
      </c>
      <c r="AF205" s="2"/>
      <c r="AG205" s="38">
        <f>IFERROR(VLOOKUP('2) Order Form'!$V210,$AA$4:$AA$2500,1,FALSE),"Ikke med i Elastic")</f>
        <v>7048652965912</v>
      </c>
      <c r="AH205" s="38">
        <f>SUM('2) Order Form'!V210)</f>
        <v>7048652965912</v>
      </c>
      <c r="AI205" s="38">
        <f>INDEX(ATS!$B:$V,MATCH(ATS!$AH205,ATS!$U:$U,0),1)</f>
        <v>835026</v>
      </c>
      <c r="AJ205" s="38" t="str">
        <f>INDEX(ATS!$B:$V,MATCH(ATS!$AH205,ATS!$U:$U,0),2)</f>
        <v>Winder Mips Helmet JR</v>
      </c>
      <c r="AK205" s="38" t="str">
        <f>INDEX(ATS!$B:$V,MATCH(ATS!$AH205,ATS!$U:$U,0),4)</f>
        <v>WOLND-SM</v>
      </c>
    </row>
    <row r="206" spans="1:37">
      <c r="A206" s="175">
        <f t="shared" si="13"/>
        <v>7048652711830</v>
      </c>
      <c r="B206">
        <v>810114</v>
      </c>
      <c r="C206" t="s">
        <v>171</v>
      </c>
      <c r="D206" t="s">
        <v>2991</v>
      </c>
      <c r="E206" t="s">
        <v>688</v>
      </c>
      <c r="F206" t="s">
        <v>1982</v>
      </c>
      <c r="G206" t="s">
        <v>53</v>
      </c>
      <c r="H206" t="s">
        <v>87</v>
      </c>
      <c r="I206">
        <v>20</v>
      </c>
      <c r="J206">
        <v>20</v>
      </c>
      <c r="K206">
        <v>20</v>
      </c>
      <c r="L206">
        <v>20</v>
      </c>
      <c r="M206">
        <v>20</v>
      </c>
      <c r="N206">
        <v>20</v>
      </c>
      <c r="O206">
        <v>20</v>
      </c>
      <c r="P206">
        <v>20</v>
      </c>
      <c r="Q206">
        <v>20</v>
      </c>
      <c r="R206">
        <v>20</v>
      </c>
      <c r="S206" s="30"/>
      <c r="T206" s="52" t="str">
        <f t="shared" si="12"/>
        <v>810114-99901-XL</v>
      </c>
      <c r="U206" s="53">
        <f>IF(C206="NET","",IF(C206="","",IFERROR(VLOOKUP(T206,EAN!$A:$B,2,FALSE),"MANGLER - MÅ OPPDATERE EAN-FANEN")))</f>
        <v>7048652711830</v>
      </c>
      <c r="V206" s="52">
        <f t="shared" si="14"/>
        <v>20</v>
      </c>
      <c r="W206" s="52">
        <f t="shared" si="15"/>
        <v>20</v>
      </c>
      <c r="X206" s="30"/>
      <c r="Y206" s="21" t="str">
        <f>IF(C206="NET","",IFERROR(VLOOKUP(U206,'2) Order Form'!$V$9:$V$894,1,FALSE),"Ikke med I order form"))</f>
        <v>Ikke med I order form</v>
      </c>
      <c r="Z206" s="30"/>
      <c r="AA206" s="2">
        <v>7048652822956</v>
      </c>
      <c r="AB206" s="23">
        <f>IFERROR(VLOOKUP(AA206,'2) Order Form'!$V$9:$V$895,1,FALSE),"Ikke med I order form")</f>
        <v>7048652822956</v>
      </c>
      <c r="AC206" s="38">
        <f>VLOOKUP(AA206,ATS!$A$4:$H$2762,2,FALSE)</f>
        <v>840080</v>
      </c>
      <c r="AD206" s="35" t="str">
        <f>VLOOKUP(AA206,ATS!$A$4:$G$2762,3,FALSE)</f>
        <v>Ascender</v>
      </c>
      <c r="AE206" s="36" t="str">
        <f>VLOOKUP(AA206,ATS!$A$4:$G$2762,5,FALSE)</f>
        <v>MASEM-ML</v>
      </c>
      <c r="AF206" s="30"/>
      <c r="AG206" s="38">
        <f>IFERROR(VLOOKUP('2) Order Form'!$V211,$AA$4:$AA$2500,1,FALSE),"Ikke med i Elastic")</f>
        <v>7048652843715</v>
      </c>
      <c r="AH206" s="38">
        <f>SUM('2) Order Form'!V211)</f>
        <v>7048652843715</v>
      </c>
      <c r="AI206" s="38">
        <f>INDEX(ATS!$B:$V,MATCH(ATS!$AH206,ATS!$U:$U,0),1)</f>
        <v>835025</v>
      </c>
      <c r="AJ206" s="38" t="str">
        <f>INDEX(ATS!$B:$V,MATCH(ATS!$AH206,ATS!$U:$U,0),2)</f>
        <v>Winder Helmet JR</v>
      </c>
      <c r="AK206" s="38" t="str">
        <f>INDEX(ATS!$B:$V,MATCH(ATS!$AH206,ATS!$U:$U,0),4)</f>
        <v>GLBLM-XSS</v>
      </c>
    </row>
    <row r="207" spans="1:37">
      <c r="A207" s="175">
        <f t="shared" si="13"/>
        <v>0</v>
      </c>
      <c r="B207" s="37">
        <v>810115</v>
      </c>
      <c r="C207" t="s">
        <v>131</v>
      </c>
      <c r="I207" s="37">
        <v>202409</v>
      </c>
      <c r="J207" s="37">
        <v>202410</v>
      </c>
      <c r="K207" s="37">
        <v>202411</v>
      </c>
      <c r="L207" s="37">
        <v>202412</v>
      </c>
      <c r="M207" s="37">
        <v>202413</v>
      </c>
      <c r="N207" s="37">
        <v>202414</v>
      </c>
      <c r="O207" s="37">
        <v>202415</v>
      </c>
      <c r="P207" s="37">
        <v>202415</v>
      </c>
      <c r="Q207" s="37">
        <v>202415</v>
      </c>
      <c r="R207" s="37">
        <v>202415</v>
      </c>
      <c r="S207" s="2"/>
      <c r="T207" s="22" t="str">
        <f t="shared" si="12"/>
        <v>810115-</v>
      </c>
      <c r="U207" s="24" t="str">
        <f>IF(C207="NET","",IF(C207="","",IFERROR(VLOOKUP(T207,EAN!$A:$B,2,FALSE),"MANGLER - MÅ OPPDATERE EAN-FANEN")))</f>
        <v/>
      </c>
      <c r="V207" s="22">
        <f t="shared" si="14"/>
        <v>202409</v>
      </c>
      <c r="W207" s="22">
        <f t="shared" si="15"/>
        <v>202415</v>
      </c>
      <c r="X207" s="2"/>
      <c r="Y207" s="21" t="str">
        <f>IF(C207="NET","",IFERROR(VLOOKUP(U207,'2) Order Form'!$V$9:$V$894,1,FALSE),"Ikke med I order form"))</f>
        <v/>
      </c>
      <c r="Z207" s="2"/>
      <c r="AA207" s="2">
        <v>7048652822949</v>
      </c>
      <c r="AB207" s="23">
        <f>IFERROR(VLOOKUP(AA207,'2) Order Form'!$V$9:$V$895,1,FALSE),"Ikke med I order form")</f>
        <v>7048652822949</v>
      </c>
      <c r="AC207" s="38">
        <f>VLOOKUP(AA207,ATS!$A$4:$H$2762,2,FALSE)</f>
        <v>840080</v>
      </c>
      <c r="AD207" s="35" t="str">
        <f>VLOOKUP(AA207,ATS!$A$4:$G$2762,3,FALSE)</f>
        <v>Ascender</v>
      </c>
      <c r="AE207" s="36" t="str">
        <f>VLOOKUP(AA207,ATS!$A$4:$G$2762,5,FALSE)</f>
        <v>MASEM-LXL</v>
      </c>
      <c r="AF207" s="2"/>
      <c r="AG207" s="38">
        <f>IFERROR(VLOOKUP('2) Order Form'!$V212,$AA$4:$AA$2500,1,FALSE),"Ikke med i Elastic")</f>
        <v>7048652822048</v>
      </c>
      <c r="AH207" s="38">
        <f>SUM('2) Order Form'!V212)</f>
        <v>7048652822048</v>
      </c>
      <c r="AI207" s="38">
        <f>INDEX(ATS!$B:$V,MATCH(ATS!$AH207,ATS!$U:$U,0),1)</f>
        <v>835025</v>
      </c>
      <c r="AJ207" s="38" t="str">
        <f>INDEX(ATS!$B:$V,MATCH(ATS!$AH207,ATS!$U:$U,0),2)</f>
        <v>Winder Helmet JR</v>
      </c>
      <c r="AK207" s="38" t="str">
        <f>INDEX(ATS!$B:$V,MATCH(ATS!$AH207,ATS!$U:$U,0),4)</f>
        <v>GLBLM-SM</v>
      </c>
    </row>
    <row r="208" spans="1:37">
      <c r="A208" s="175">
        <f t="shared" si="13"/>
        <v>7048652711700</v>
      </c>
      <c r="B208">
        <v>810115</v>
      </c>
      <c r="C208" t="s">
        <v>172</v>
      </c>
      <c r="D208" t="s">
        <v>2991</v>
      </c>
      <c r="E208" t="s">
        <v>692</v>
      </c>
      <c r="F208" t="s">
        <v>1984</v>
      </c>
      <c r="G208" t="s">
        <v>8</v>
      </c>
      <c r="H208" t="s">
        <v>87</v>
      </c>
      <c r="I208">
        <v>16</v>
      </c>
      <c r="J208">
        <v>16</v>
      </c>
      <c r="K208">
        <v>16</v>
      </c>
      <c r="L208">
        <v>16</v>
      </c>
      <c r="M208">
        <v>16</v>
      </c>
      <c r="N208">
        <v>16</v>
      </c>
      <c r="O208">
        <v>16</v>
      </c>
      <c r="P208">
        <v>16</v>
      </c>
      <c r="Q208">
        <v>16</v>
      </c>
      <c r="R208">
        <v>16</v>
      </c>
      <c r="S208" s="30"/>
      <c r="T208" s="52" t="str">
        <f t="shared" si="12"/>
        <v>810115-66101-S</v>
      </c>
      <c r="U208" s="53">
        <f>IF(C208="NET","",IF(C208="","",IFERROR(VLOOKUP(T208,EAN!$A:$B,2,FALSE),"MANGLER - MÅ OPPDATERE EAN-FANEN")))</f>
        <v>7048652711700</v>
      </c>
      <c r="V208" s="52">
        <f t="shared" si="14"/>
        <v>16</v>
      </c>
      <c r="W208" s="52">
        <f t="shared" si="15"/>
        <v>16</v>
      </c>
      <c r="X208" s="30"/>
      <c r="Y208" s="21" t="str">
        <f>IF(C208="NET","",IFERROR(VLOOKUP(U208,'2) Order Form'!$V$9:$V$894,1,FALSE),"Ikke med I order form"))</f>
        <v>Ikke med I order form</v>
      </c>
      <c r="Z208" s="30"/>
      <c r="AA208" s="2">
        <v>7048652822949</v>
      </c>
      <c r="AB208" s="23">
        <f>IFERROR(VLOOKUP(AA208,'2) Order Form'!$V$9:$V$895,1,FALSE),"Ikke med I order form")</f>
        <v>7048652822949</v>
      </c>
      <c r="AC208" s="38">
        <f>VLOOKUP(AA208,ATS!$A$4:$H$2762,2,FALSE)</f>
        <v>840080</v>
      </c>
      <c r="AD208" s="35" t="str">
        <f>VLOOKUP(AA208,ATS!$A$4:$G$2762,3,FALSE)</f>
        <v>Ascender</v>
      </c>
      <c r="AE208" s="36" t="str">
        <f>VLOOKUP(AA208,ATS!$A$4:$G$2762,5,FALSE)</f>
        <v>MASEM-LXL</v>
      </c>
      <c r="AF208" s="30"/>
      <c r="AG208" s="38">
        <f>IFERROR(VLOOKUP('2) Order Form'!$V213,$AA$4:$AA$2500,1,FALSE),"Ikke med i Elastic")</f>
        <v>7048652843814</v>
      </c>
      <c r="AH208" s="38">
        <f>SUM('2) Order Form'!V213)</f>
        <v>7048652843814</v>
      </c>
      <c r="AI208" s="38">
        <f>INDEX(ATS!$B:$V,MATCH(ATS!$AH208,ATS!$U:$U,0),1)</f>
        <v>835025</v>
      </c>
      <c r="AJ208" s="38" t="str">
        <f>INDEX(ATS!$B:$V,MATCH(ATS!$AH208,ATS!$U:$U,0),2)</f>
        <v>Winder Helmet JR</v>
      </c>
      <c r="AK208" s="38" t="str">
        <f>INDEX(ATS!$B:$V,MATCH(ATS!$AH208,ATS!$U:$U,0),4)</f>
        <v>NIBLM-XSS</v>
      </c>
    </row>
    <row r="209" spans="1:37">
      <c r="A209" s="175">
        <f t="shared" si="13"/>
        <v>7048652711694</v>
      </c>
      <c r="B209">
        <v>810115</v>
      </c>
      <c r="C209" t="s">
        <v>172</v>
      </c>
      <c r="D209" t="s">
        <v>2991</v>
      </c>
      <c r="E209" t="s">
        <v>693</v>
      </c>
      <c r="F209" t="s">
        <v>1984</v>
      </c>
      <c r="G209" t="s">
        <v>7</v>
      </c>
      <c r="H209" t="s">
        <v>87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s="30"/>
      <c r="T209" s="52" t="str">
        <f t="shared" si="12"/>
        <v>810115-66101-M</v>
      </c>
      <c r="U209" s="53">
        <f>IF(C209="NET","",IF(C209="","",IFERROR(VLOOKUP(T209,EAN!$A:$B,2,FALSE),"MANGLER - MÅ OPPDATERE EAN-FANEN")))</f>
        <v>7048652711694</v>
      </c>
      <c r="V209" s="52">
        <f t="shared" si="14"/>
        <v>0</v>
      </c>
      <c r="W209" s="52">
        <f t="shared" si="15"/>
        <v>0</v>
      </c>
      <c r="X209" s="30"/>
      <c r="Y209" s="21" t="str">
        <f>IF(C209="NET","",IFERROR(VLOOKUP(U209,'2) Order Form'!$V$9:$V$894,1,FALSE),"Ikke med I order form"))</f>
        <v>Ikke med I order form</v>
      </c>
      <c r="Z209" s="30"/>
      <c r="AA209" s="2">
        <v>7048652822994</v>
      </c>
      <c r="AB209" s="23">
        <f>IFERROR(VLOOKUP(AA209,'2) Order Form'!$V$9:$V$895,1,FALSE),"Ikke med I order form")</f>
        <v>7048652822994</v>
      </c>
      <c r="AC209" s="38">
        <f>VLOOKUP(AA209,ATS!$A$4:$H$2762,2,FALSE)</f>
        <v>840080</v>
      </c>
      <c r="AD209" s="35" t="str">
        <f>VLOOKUP(AA209,ATS!$A$4:$G$2762,3,FALSE)</f>
        <v>Ascender</v>
      </c>
      <c r="AE209" s="36" t="str">
        <f>VLOOKUP(AA209,ATS!$A$4:$G$2762,5,FALSE)</f>
        <v>MBUOE-SM</v>
      </c>
      <c r="AF209" s="30"/>
      <c r="AG209" s="38">
        <f>IFERROR(VLOOKUP('2) Order Form'!$V214,$AA$4:$AA$2500,1,FALSE),"Ikke med i Elastic")</f>
        <v>7048652822109</v>
      </c>
      <c r="AH209" s="38">
        <f>SUM('2) Order Form'!V214)</f>
        <v>7048652822109</v>
      </c>
      <c r="AI209" s="38">
        <f>INDEX(ATS!$B:$V,MATCH(ATS!$AH209,ATS!$U:$U,0),1)</f>
        <v>835025</v>
      </c>
      <c r="AJ209" s="38" t="str">
        <f>INDEX(ATS!$B:$V,MATCH(ATS!$AH209,ATS!$U:$U,0),2)</f>
        <v>Winder Helmet JR</v>
      </c>
      <c r="AK209" s="38" t="str">
        <f>INDEX(ATS!$B:$V,MATCH(ATS!$AH209,ATS!$U:$U,0),4)</f>
        <v>NIBLM-SM</v>
      </c>
    </row>
    <row r="210" spans="1:37">
      <c r="A210" s="175">
        <f t="shared" si="13"/>
        <v>7048652711687</v>
      </c>
      <c r="B210">
        <v>810115</v>
      </c>
      <c r="C210" t="s">
        <v>172</v>
      </c>
      <c r="D210" t="s">
        <v>2991</v>
      </c>
      <c r="E210" t="s">
        <v>694</v>
      </c>
      <c r="F210" t="s">
        <v>1984</v>
      </c>
      <c r="G210" t="s">
        <v>52</v>
      </c>
      <c r="H210" t="s">
        <v>87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s="30"/>
      <c r="T210" s="52" t="str">
        <f t="shared" si="12"/>
        <v>810115-66101-L</v>
      </c>
      <c r="U210" s="53">
        <f>IF(C210="NET","",IF(C210="","",IFERROR(VLOOKUP(T210,EAN!$A:$B,2,FALSE),"MANGLER - MÅ OPPDATERE EAN-FANEN")))</f>
        <v>7048652711687</v>
      </c>
      <c r="V210" s="52">
        <f t="shared" si="14"/>
        <v>0</v>
      </c>
      <c r="W210" s="52">
        <f t="shared" si="15"/>
        <v>0</v>
      </c>
      <c r="X210" s="30"/>
      <c r="Y210" s="21" t="str">
        <f>IF(C210="NET","",IFERROR(VLOOKUP(U210,'2) Order Form'!$V$9:$V$894,1,FALSE),"Ikke med I order form"))</f>
        <v>Ikke med I order form</v>
      </c>
      <c r="Z210" s="30"/>
      <c r="AA210" s="2">
        <v>7048652822994</v>
      </c>
      <c r="AB210" s="23">
        <f>IFERROR(VLOOKUP(AA210,'2) Order Form'!$V$9:$V$895,1,FALSE),"Ikke med I order form")</f>
        <v>7048652822994</v>
      </c>
      <c r="AC210" s="38">
        <f>VLOOKUP(AA210,ATS!$A$4:$H$2762,2,FALSE)</f>
        <v>840080</v>
      </c>
      <c r="AD210" s="35" t="str">
        <f>VLOOKUP(AA210,ATS!$A$4:$G$2762,3,FALSE)</f>
        <v>Ascender</v>
      </c>
      <c r="AE210" s="36" t="str">
        <f>VLOOKUP(AA210,ATS!$A$4:$G$2762,5,FALSE)</f>
        <v>MBUOE-SM</v>
      </c>
      <c r="AF210" s="30"/>
      <c r="AG210" s="38">
        <f>IFERROR(VLOOKUP('2) Order Form'!$V215,$AA$4:$AA$2500,1,FALSE),"Ikke med i Elastic")</f>
        <v>7048652843739</v>
      </c>
      <c r="AH210" s="38">
        <f>SUM('2) Order Form'!V215)</f>
        <v>7048652843739</v>
      </c>
      <c r="AI210" s="38">
        <f>INDEX(ATS!$B:$V,MATCH(ATS!$AH210,ATS!$U:$U,0),1)</f>
        <v>835025</v>
      </c>
      <c r="AJ210" s="38" t="str">
        <f>INDEX(ATS!$B:$V,MATCH(ATS!$AH210,ATS!$U:$U,0),2)</f>
        <v>Winder Helmet JR</v>
      </c>
      <c r="AK210" s="38" t="str">
        <f>INDEX(ATS!$B:$V,MATCH(ATS!$AH210,ATS!$U:$U,0),4)</f>
        <v>RGLDM-XSS</v>
      </c>
    </row>
    <row r="211" spans="1:37">
      <c r="A211" s="175">
        <f t="shared" si="13"/>
        <v>7048652711717</v>
      </c>
      <c r="B211">
        <v>810115</v>
      </c>
      <c r="C211" t="s">
        <v>172</v>
      </c>
      <c r="D211" t="s">
        <v>2991</v>
      </c>
      <c r="E211" t="s">
        <v>695</v>
      </c>
      <c r="F211" t="s">
        <v>1984</v>
      </c>
      <c r="G211" t="s">
        <v>53</v>
      </c>
      <c r="H211" t="s">
        <v>87</v>
      </c>
      <c r="I211">
        <v>4</v>
      </c>
      <c r="J211">
        <v>4</v>
      </c>
      <c r="K211">
        <v>4</v>
      </c>
      <c r="L211">
        <v>4</v>
      </c>
      <c r="M211">
        <v>4</v>
      </c>
      <c r="N211">
        <v>4</v>
      </c>
      <c r="O211">
        <v>4</v>
      </c>
      <c r="P211">
        <v>4</v>
      </c>
      <c r="Q211">
        <v>4</v>
      </c>
      <c r="R211">
        <v>4</v>
      </c>
      <c r="S211" s="30"/>
      <c r="T211" s="52" t="str">
        <f t="shared" si="12"/>
        <v>810115-66101-XL</v>
      </c>
      <c r="U211" s="53">
        <f>IF(C211="NET","",IF(C211="","",IFERROR(VLOOKUP(T211,EAN!$A:$B,2,FALSE),"MANGLER - MÅ OPPDATERE EAN-FANEN")))</f>
        <v>7048652711717</v>
      </c>
      <c r="V211" s="52">
        <f t="shared" si="14"/>
        <v>4</v>
      </c>
      <c r="W211" s="52">
        <f t="shared" si="15"/>
        <v>4</v>
      </c>
      <c r="X211" s="30"/>
      <c r="Y211" s="21" t="str">
        <f>IF(C211="NET","",IFERROR(VLOOKUP(U211,'2) Order Form'!$V$9:$V$894,1,FALSE),"Ikke med I order form"))</f>
        <v>Ikke med I order form</v>
      </c>
      <c r="Z211" s="30"/>
      <c r="AA211" s="2">
        <v>7048652822987</v>
      </c>
      <c r="AB211" s="23">
        <f>IFERROR(VLOOKUP(AA211,'2) Order Form'!$V$9:$V$895,1,FALSE),"Ikke med I order form")</f>
        <v>7048652822987</v>
      </c>
      <c r="AC211" s="38">
        <f>VLOOKUP(AA211,ATS!$A$4:$H$2762,2,FALSE)</f>
        <v>840080</v>
      </c>
      <c r="AD211" s="35" t="str">
        <f>VLOOKUP(AA211,ATS!$A$4:$G$2762,3,FALSE)</f>
        <v>Ascender</v>
      </c>
      <c r="AE211" s="36" t="str">
        <f>VLOOKUP(AA211,ATS!$A$4:$G$2762,5,FALSE)</f>
        <v>MBUOE-ML</v>
      </c>
      <c r="AF211" s="30"/>
      <c r="AG211" s="38">
        <f>IFERROR(VLOOKUP('2) Order Form'!$V216,$AA$4:$AA$2500,1,FALSE),"Ikke med i Elastic")</f>
        <v>7048652822086</v>
      </c>
      <c r="AH211" s="38">
        <f>SUM('2) Order Form'!V216)</f>
        <v>7048652822086</v>
      </c>
      <c r="AI211" s="38">
        <f>INDEX(ATS!$B:$V,MATCH(ATS!$AH211,ATS!$U:$U,0),1)</f>
        <v>835025</v>
      </c>
      <c r="AJ211" s="38" t="str">
        <f>INDEX(ATS!$B:$V,MATCH(ATS!$AH211,ATS!$U:$U,0),2)</f>
        <v>Winder Helmet JR</v>
      </c>
      <c r="AK211" s="38" t="str">
        <f>INDEX(ATS!$B:$V,MATCH(ATS!$AH211,ATS!$U:$U,0),4)</f>
        <v>RGLDM-SM</v>
      </c>
    </row>
    <row r="212" spans="1:37">
      <c r="A212" s="175">
        <f t="shared" si="13"/>
        <v>7048652711748</v>
      </c>
      <c r="B212">
        <v>810115</v>
      </c>
      <c r="C212" t="s">
        <v>172</v>
      </c>
      <c r="D212" t="s">
        <v>2991</v>
      </c>
      <c r="E212" t="s">
        <v>685</v>
      </c>
      <c r="F212" t="s">
        <v>1982</v>
      </c>
      <c r="G212" t="s">
        <v>8</v>
      </c>
      <c r="H212" t="s">
        <v>87</v>
      </c>
      <c r="I212">
        <v>26</v>
      </c>
      <c r="J212">
        <v>26</v>
      </c>
      <c r="K212">
        <v>26</v>
      </c>
      <c r="L212">
        <v>26</v>
      </c>
      <c r="M212">
        <v>26</v>
      </c>
      <c r="N212">
        <v>26</v>
      </c>
      <c r="O212">
        <v>26</v>
      </c>
      <c r="P212">
        <v>26</v>
      </c>
      <c r="Q212">
        <v>26</v>
      </c>
      <c r="R212">
        <v>26</v>
      </c>
      <c r="S212" s="2"/>
      <c r="T212" s="22" t="str">
        <f t="shared" si="12"/>
        <v>810115-99901-S</v>
      </c>
      <c r="U212" s="24">
        <f>IF(C212="NET","",IF(C212="","",IFERROR(VLOOKUP(T212,EAN!$A:$B,2,FALSE),"MANGLER - MÅ OPPDATERE EAN-FANEN")))</f>
        <v>7048652711748</v>
      </c>
      <c r="V212" s="22">
        <f t="shared" si="14"/>
        <v>26</v>
      </c>
      <c r="W212" s="22">
        <f t="shared" si="15"/>
        <v>26</v>
      </c>
      <c r="X212" s="2"/>
      <c r="Y212" s="21" t="str">
        <f>IF(C212="NET","",IFERROR(VLOOKUP(U212,'2) Order Form'!$V$9:$V$894,1,FALSE),"Ikke med I order form"))</f>
        <v>Ikke med I order form</v>
      </c>
      <c r="Z212" s="2"/>
      <c r="AA212" s="2">
        <v>7048652822987</v>
      </c>
      <c r="AB212" s="23">
        <f>IFERROR(VLOOKUP(AA212,'2) Order Form'!$V$9:$V$895,1,FALSE),"Ikke med I order form")</f>
        <v>7048652822987</v>
      </c>
      <c r="AC212" s="38">
        <f>VLOOKUP(AA212,ATS!$A$4:$H$2762,2,FALSE)</f>
        <v>840080</v>
      </c>
      <c r="AD212" s="35" t="str">
        <f>VLOOKUP(AA212,ATS!$A$4:$G$2762,3,FALSE)</f>
        <v>Ascender</v>
      </c>
      <c r="AE212" s="36" t="str">
        <f>VLOOKUP(AA212,ATS!$A$4:$G$2762,5,FALSE)</f>
        <v>MBUOE-ML</v>
      </c>
      <c r="AF212" s="2"/>
      <c r="AG212" s="38">
        <f>IFERROR(VLOOKUP('2) Order Form'!$V217,$AA$4:$AA$2500,1,FALSE),"Ikke med i Elastic")</f>
        <v>7048652843746</v>
      </c>
      <c r="AH212" s="38">
        <f>SUM('2) Order Form'!V217)</f>
        <v>7048652843746</v>
      </c>
      <c r="AI212" s="38">
        <f>INDEX(ATS!$B:$V,MATCH(ATS!$AH212,ATS!$U:$U,0),1)</f>
        <v>835025</v>
      </c>
      <c r="AJ212" s="38" t="str">
        <f>INDEX(ATS!$B:$V,MATCH(ATS!$AH212,ATS!$U:$U,0),2)</f>
        <v>Winder Helmet JR</v>
      </c>
      <c r="AK212" s="38" t="str">
        <f>INDEX(ATS!$B:$V,MATCH(ATS!$AH212,ATS!$U:$U,0),4)</f>
        <v>SLGFL-XSS</v>
      </c>
    </row>
    <row r="213" spans="1:37">
      <c r="A213" s="175">
        <f t="shared" si="13"/>
        <v>7048652711731</v>
      </c>
      <c r="B213">
        <v>810115</v>
      </c>
      <c r="C213" t="s">
        <v>172</v>
      </c>
      <c r="D213" t="s">
        <v>2991</v>
      </c>
      <c r="E213" t="s">
        <v>686</v>
      </c>
      <c r="F213" t="s">
        <v>1982</v>
      </c>
      <c r="G213" t="s">
        <v>7</v>
      </c>
      <c r="H213" t="s">
        <v>87</v>
      </c>
      <c r="I213">
        <v>23</v>
      </c>
      <c r="J213">
        <v>23</v>
      </c>
      <c r="K213">
        <v>23</v>
      </c>
      <c r="L213">
        <v>23</v>
      </c>
      <c r="M213">
        <v>23</v>
      </c>
      <c r="N213">
        <v>23</v>
      </c>
      <c r="O213">
        <v>23</v>
      </c>
      <c r="P213">
        <v>23</v>
      </c>
      <c r="Q213">
        <v>23</v>
      </c>
      <c r="R213">
        <v>23</v>
      </c>
      <c r="S213" s="2"/>
      <c r="T213" s="52" t="str">
        <f t="shared" si="12"/>
        <v>810115-99901-M</v>
      </c>
      <c r="U213" s="53">
        <f>IF(C213="NET","",IF(C213="","",IFERROR(VLOOKUP(T213,EAN!$A:$B,2,FALSE),"MANGLER - MÅ OPPDATERE EAN-FANEN")))</f>
        <v>7048652711731</v>
      </c>
      <c r="V213" s="52">
        <f t="shared" si="14"/>
        <v>23</v>
      </c>
      <c r="W213" s="52">
        <f t="shared" si="15"/>
        <v>23</v>
      </c>
      <c r="X213" s="2"/>
      <c r="Y213" s="21" t="str">
        <f>IF(C213="NET","",IFERROR(VLOOKUP(U213,'2) Order Form'!$V$9:$V$894,1,FALSE),"Ikke med I order form"))</f>
        <v>Ikke med I order form</v>
      </c>
      <c r="Z213" s="2"/>
      <c r="AA213" s="2">
        <v>7048652822970</v>
      </c>
      <c r="AB213" s="23">
        <f>IFERROR(VLOOKUP(AA213,'2) Order Form'!$V$9:$V$895,1,FALSE),"Ikke med I order form")</f>
        <v>7048652822970</v>
      </c>
      <c r="AC213" s="38">
        <f>VLOOKUP(AA213,ATS!$A$4:$H$2762,2,FALSE)</f>
        <v>840080</v>
      </c>
      <c r="AD213" s="35" t="str">
        <f>VLOOKUP(AA213,ATS!$A$4:$G$2762,3,FALSE)</f>
        <v>Ascender</v>
      </c>
      <c r="AE213" s="36" t="str">
        <f>VLOOKUP(AA213,ATS!$A$4:$G$2762,5,FALSE)</f>
        <v>MBUOE-LXL</v>
      </c>
      <c r="AF213" s="2"/>
      <c r="AG213" s="38">
        <f>IFERROR(VLOOKUP('2) Order Form'!$V218,$AA$4:$AA$2500,1,FALSE),"Ikke med i Elastic")</f>
        <v>7048652822123</v>
      </c>
      <c r="AH213" s="38">
        <f>SUM('2) Order Form'!V218)</f>
        <v>7048652822123</v>
      </c>
      <c r="AI213" s="38">
        <f>INDEX(ATS!$B:$V,MATCH(ATS!$AH213,ATS!$U:$U,0),1)</f>
        <v>835025</v>
      </c>
      <c r="AJ213" s="38" t="str">
        <f>INDEX(ATS!$B:$V,MATCH(ATS!$AH213,ATS!$U:$U,0),2)</f>
        <v>Winder Helmet JR</v>
      </c>
      <c r="AK213" s="38" t="str">
        <f>INDEX(ATS!$B:$V,MATCH(ATS!$AH213,ATS!$U:$U,0),4)</f>
        <v>SLGFL-SM</v>
      </c>
    </row>
    <row r="214" spans="1:37">
      <c r="A214" s="175">
        <f t="shared" si="13"/>
        <v>7048652711724</v>
      </c>
      <c r="B214">
        <v>810115</v>
      </c>
      <c r="C214" t="s">
        <v>172</v>
      </c>
      <c r="D214" t="s">
        <v>2991</v>
      </c>
      <c r="E214" t="s">
        <v>687</v>
      </c>
      <c r="F214" t="s">
        <v>1982</v>
      </c>
      <c r="G214" t="s">
        <v>52</v>
      </c>
      <c r="H214" t="s">
        <v>87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s="2"/>
      <c r="T214" s="22" t="str">
        <f t="shared" si="12"/>
        <v>810115-99901-L</v>
      </c>
      <c r="U214" s="24">
        <f>IF(C214="NET","",IF(C214="","",IFERROR(VLOOKUP(T214,EAN!$A:$B,2,FALSE),"MANGLER - MÅ OPPDATERE EAN-FANEN")))</f>
        <v>7048652711724</v>
      </c>
      <c r="V214" s="22">
        <f t="shared" si="14"/>
        <v>0</v>
      </c>
      <c r="W214" s="22">
        <f t="shared" si="15"/>
        <v>0</v>
      </c>
      <c r="X214" s="2"/>
      <c r="Y214" s="21" t="str">
        <f>IF(C214="NET","",IFERROR(VLOOKUP(U214,'2) Order Form'!$V$9:$V$894,1,FALSE),"Ikke med I order form"))</f>
        <v>Ikke med I order form</v>
      </c>
      <c r="Z214" s="2"/>
      <c r="AA214" s="2">
        <v>7048652822970</v>
      </c>
      <c r="AB214" s="23">
        <f>IFERROR(VLOOKUP(AA214,'2) Order Form'!$V$9:$V$895,1,FALSE),"Ikke med I order form")</f>
        <v>7048652822970</v>
      </c>
      <c r="AC214" s="38">
        <f>VLOOKUP(AA214,ATS!$A$4:$H$2762,2,FALSE)</f>
        <v>840080</v>
      </c>
      <c r="AD214" s="35" t="str">
        <f>VLOOKUP(AA214,ATS!$A$4:$G$2762,3,FALSE)</f>
        <v>Ascender</v>
      </c>
      <c r="AE214" s="36" t="str">
        <f>VLOOKUP(AA214,ATS!$A$4:$G$2762,5,FALSE)</f>
        <v>MBUOE-LXL</v>
      </c>
      <c r="AF214" s="2"/>
      <c r="AG214" s="38">
        <f>IFERROR(VLOOKUP('2) Order Form'!$V219,$AA$4:$AA$2500,1,FALSE),"Ikke med i Elastic")</f>
        <v>7048652965899</v>
      </c>
      <c r="AH214" s="38">
        <f>SUM('2) Order Form'!V219)</f>
        <v>7048652965899</v>
      </c>
      <c r="AI214" s="38">
        <f>INDEX(ATS!$B:$V,MATCH(ATS!$AH214,ATS!$U:$U,0),1)</f>
        <v>835025</v>
      </c>
      <c r="AJ214" s="38" t="str">
        <f>INDEX(ATS!$B:$V,MATCH(ATS!$AH214,ATS!$U:$U,0),2)</f>
        <v>Winder Helmet JR</v>
      </c>
      <c r="AK214" s="38" t="str">
        <f>INDEX(ATS!$B:$V,MATCH(ATS!$AH214,ATS!$U:$U,0),4)</f>
        <v>WOLND-XSS</v>
      </c>
    </row>
    <row r="215" spans="1:37">
      <c r="A215" s="175">
        <f t="shared" si="13"/>
        <v>7048652711755</v>
      </c>
      <c r="B215">
        <v>810115</v>
      </c>
      <c r="C215" t="s">
        <v>172</v>
      </c>
      <c r="D215" t="s">
        <v>2991</v>
      </c>
      <c r="E215" t="s">
        <v>688</v>
      </c>
      <c r="F215" t="s">
        <v>1982</v>
      </c>
      <c r="G215" t="s">
        <v>53</v>
      </c>
      <c r="H215" t="s">
        <v>87</v>
      </c>
      <c r="I215">
        <v>29</v>
      </c>
      <c r="J215">
        <v>29</v>
      </c>
      <c r="K215">
        <v>29</v>
      </c>
      <c r="L215">
        <v>29</v>
      </c>
      <c r="M215">
        <v>29</v>
      </c>
      <c r="N215">
        <v>29</v>
      </c>
      <c r="O215">
        <v>29</v>
      </c>
      <c r="P215">
        <v>29</v>
      </c>
      <c r="Q215">
        <v>29</v>
      </c>
      <c r="R215">
        <v>29</v>
      </c>
      <c r="S215" s="30"/>
      <c r="T215" s="52" t="str">
        <f t="shared" si="12"/>
        <v>810115-99901-XL</v>
      </c>
      <c r="U215" s="53">
        <f>IF(C215="NET","",IF(C215="","",IFERROR(VLOOKUP(T215,EAN!$A:$B,2,FALSE),"MANGLER - MÅ OPPDATERE EAN-FANEN")))</f>
        <v>7048652711755</v>
      </c>
      <c r="V215" s="52">
        <f t="shared" si="14"/>
        <v>29</v>
      </c>
      <c r="W215" s="52">
        <f t="shared" si="15"/>
        <v>29</v>
      </c>
      <c r="X215" s="30"/>
      <c r="Y215" s="21" t="str">
        <f>IF(C215="NET","",IFERROR(VLOOKUP(U215,'2) Order Form'!$V$9:$V$894,1,FALSE),"Ikke med I order form"))</f>
        <v>Ikke med I order form</v>
      </c>
      <c r="Z215" s="30"/>
      <c r="AA215" s="2">
        <v>7048652604897</v>
      </c>
      <c r="AB215" s="23">
        <f>IFERROR(VLOOKUP(AA215,'2) Order Form'!$V$9:$V$895,1,FALSE),"Ikke med I order form")</f>
        <v>7048652604897</v>
      </c>
      <c r="AC215" s="38">
        <f>VLOOKUP(AA215,ATS!$A$4:$H$2762,2,FALSE)</f>
        <v>840092</v>
      </c>
      <c r="AD215" s="35" t="str">
        <f>VLOOKUP(AA215,ATS!$A$4:$G$2762,3,FALSE)</f>
        <v>Looper Mips Helmet</v>
      </c>
      <c r="AE215" s="36" t="str">
        <f>VLOOKUP(AA215,ATS!$A$4:$G$2762,5,FALSE)</f>
        <v>DTBLK-SM</v>
      </c>
      <c r="AF215" s="30"/>
      <c r="AG215" s="38">
        <f>IFERROR(VLOOKUP('2) Order Form'!$V220,$AA$4:$AA$2500,1,FALSE),"Ikke med i Elastic")</f>
        <v>7048652965905</v>
      </c>
      <c r="AH215" s="38">
        <f>SUM('2) Order Form'!V220)</f>
        <v>7048652965905</v>
      </c>
      <c r="AI215" s="38">
        <f>INDEX(ATS!$B:$V,MATCH(ATS!$AH215,ATS!$U:$U,0),1)</f>
        <v>835025</v>
      </c>
      <c r="AJ215" s="38" t="str">
        <f>INDEX(ATS!$B:$V,MATCH(ATS!$AH215,ATS!$U:$U,0),2)</f>
        <v>Winder Helmet JR</v>
      </c>
      <c r="AK215" s="38" t="str">
        <f>INDEX(ATS!$B:$V,MATCH(ATS!$AH215,ATS!$U:$U,0),4)</f>
        <v>WOLND-SM</v>
      </c>
    </row>
    <row r="216" spans="1:37">
      <c r="A216" s="175">
        <f t="shared" si="13"/>
        <v>0</v>
      </c>
      <c r="B216" s="37">
        <v>810124</v>
      </c>
      <c r="C216" t="s">
        <v>131</v>
      </c>
      <c r="I216" s="37">
        <v>202409</v>
      </c>
      <c r="J216" s="37">
        <v>202410</v>
      </c>
      <c r="K216" s="37">
        <v>202411</v>
      </c>
      <c r="L216" s="37">
        <v>202412</v>
      </c>
      <c r="M216" s="37">
        <v>202413</v>
      </c>
      <c r="N216" s="37">
        <v>202414</v>
      </c>
      <c r="O216" s="37">
        <v>202415</v>
      </c>
      <c r="P216" s="37">
        <v>202415</v>
      </c>
      <c r="Q216" s="37">
        <v>202415</v>
      </c>
      <c r="R216" s="37">
        <v>202415</v>
      </c>
      <c r="S216" s="30"/>
      <c r="T216" s="52" t="str">
        <f t="shared" si="12"/>
        <v>810124-</v>
      </c>
      <c r="U216" s="53" t="str">
        <f>IF(C216="NET","",IF(C216="","",IFERROR(VLOOKUP(T216,EAN!$A:$B,2,FALSE),"MANGLER - MÅ OPPDATERE EAN-FANEN")))</f>
        <v/>
      </c>
      <c r="V216" s="52">
        <f t="shared" si="14"/>
        <v>202409</v>
      </c>
      <c r="W216" s="52">
        <f t="shared" si="15"/>
        <v>202415</v>
      </c>
      <c r="X216" s="30"/>
      <c r="Y216" s="21" t="str">
        <f>IF(C216="NET","",IFERROR(VLOOKUP(U216,'2) Order Form'!$V$9:$V$894,1,FALSE),"Ikke med I order form"))</f>
        <v/>
      </c>
      <c r="Z216" s="30"/>
      <c r="AA216" s="2">
        <v>7048652604897</v>
      </c>
      <c r="AB216" s="23">
        <f>IFERROR(VLOOKUP(AA216,'2) Order Form'!$V$9:$V$895,1,FALSE),"Ikke med I order form")</f>
        <v>7048652604897</v>
      </c>
      <c r="AC216" s="38">
        <f>VLOOKUP(AA216,ATS!$A$4:$H$2762,2,FALSE)</f>
        <v>840092</v>
      </c>
      <c r="AD216" s="35" t="str">
        <f>VLOOKUP(AA216,ATS!$A$4:$G$2762,3,FALSE)</f>
        <v>Looper Mips Helmet</v>
      </c>
      <c r="AE216" s="36" t="str">
        <f>VLOOKUP(AA216,ATS!$A$4:$G$2762,5,FALSE)</f>
        <v>DTBLK-SM</v>
      </c>
      <c r="AF216" s="30"/>
      <c r="AG216" s="38">
        <f>IFERROR(VLOOKUP('2) Order Form'!$V221,$AA$4:$AA$2500,1,FALSE),"Ikke med i Elastic")</f>
        <v>7048652966988</v>
      </c>
      <c r="AH216" s="38">
        <f>SUM('2) Order Form'!V221)</f>
        <v>7048652966988</v>
      </c>
      <c r="AI216" s="38">
        <f>INDEX(ATS!$B:$V,MATCH(ATS!$AH216,ATS!$U:$U,0),1)</f>
        <v>840108</v>
      </c>
      <c r="AJ216" s="38" t="str">
        <f>INDEX(ATS!$B:$V,MATCH(ATS!$AH216,ATS!$U:$U,0),2)</f>
        <v>Volata Carbon 2Vi Mips Helmet</v>
      </c>
      <c r="AK216" s="38" t="str">
        <f>INDEX(ATS!$B:$V,MATCH(ATS!$AH216,ATS!$U:$U,0),4)</f>
        <v>DTBLK-SM</v>
      </c>
    </row>
    <row r="217" spans="1:37">
      <c r="A217" s="175">
        <f t="shared" si="13"/>
        <v>7048652712950</v>
      </c>
      <c r="B217">
        <v>810124</v>
      </c>
      <c r="C217" t="s">
        <v>698</v>
      </c>
      <c r="D217" t="s">
        <v>2991</v>
      </c>
      <c r="E217" t="s">
        <v>98</v>
      </c>
      <c r="F217" t="s">
        <v>70</v>
      </c>
      <c r="G217" t="s">
        <v>63</v>
      </c>
      <c r="H217" t="s">
        <v>87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s="30"/>
      <c r="T217" s="52" t="str">
        <f t="shared" si="12"/>
        <v>810124-BLACK-OS</v>
      </c>
      <c r="U217" s="53">
        <f>IF(C217="NET","",IF(C217="","",IFERROR(VLOOKUP(T217,EAN!$A:$B,2,FALSE),"MANGLER - MÅ OPPDATERE EAN-FANEN")))</f>
        <v>7048652712950</v>
      </c>
      <c r="V217" s="52">
        <f t="shared" si="14"/>
        <v>0</v>
      </c>
      <c r="W217" s="52">
        <f t="shared" si="15"/>
        <v>0</v>
      </c>
      <c r="X217" s="30"/>
      <c r="Y217" s="21">
        <f>IF(C217="NET","",IFERROR(VLOOKUP(U217,'2) Order Form'!$V$9:$V$894,1,FALSE),"Ikke med I order form"))</f>
        <v>7048652712950</v>
      </c>
      <c r="Z217" s="30"/>
      <c r="AA217" s="2">
        <v>7048652604880</v>
      </c>
      <c r="AB217" s="23">
        <f>IFERROR(VLOOKUP(AA217,'2) Order Form'!$V$9:$V$895,1,FALSE),"Ikke med I order form")</f>
        <v>7048652604880</v>
      </c>
      <c r="AC217" s="38">
        <f>VLOOKUP(AA217,ATS!$A$4:$H$2762,2,FALSE)</f>
        <v>840092</v>
      </c>
      <c r="AD217" s="35" t="str">
        <f>VLOOKUP(AA217,ATS!$A$4:$G$2762,3,FALSE)</f>
        <v>Looper Mips Helmet</v>
      </c>
      <c r="AE217" s="36" t="str">
        <f>VLOOKUP(AA217,ATS!$A$4:$G$2762,5,FALSE)</f>
        <v>DTBLK-ML</v>
      </c>
      <c r="AF217" s="30"/>
      <c r="AG217" s="38">
        <f>IFERROR(VLOOKUP('2) Order Form'!$V222,$AA$4:$AA$2500,1,FALSE),"Ikke med i Elastic")</f>
        <v>7048652966971</v>
      </c>
      <c r="AH217" s="38">
        <f>SUM('2) Order Form'!V222)</f>
        <v>7048652966971</v>
      </c>
      <c r="AI217" s="38">
        <f>INDEX(ATS!$B:$V,MATCH(ATS!$AH217,ATS!$U:$U,0),1)</f>
        <v>840108</v>
      </c>
      <c r="AJ217" s="38" t="str">
        <f>INDEX(ATS!$B:$V,MATCH(ATS!$AH217,ATS!$U:$U,0),2)</f>
        <v>Volata Carbon 2Vi Mips Helmet</v>
      </c>
      <c r="AK217" s="38" t="str">
        <f>INDEX(ATS!$B:$V,MATCH(ATS!$AH217,ATS!$U:$U,0),4)</f>
        <v>DTBLK-ML</v>
      </c>
    </row>
    <row r="218" spans="1:37">
      <c r="A218" s="175">
        <f t="shared" si="13"/>
        <v>0</v>
      </c>
      <c r="B218" s="37">
        <v>810125</v>
      </c>
      <c r="C218" t="s">
        <v>131</v>
      </c>
      <c r="I218" s="37">
        <v>202409</v>
      </c>
      <c r="J218" s="37">
        <v>202410</v>
      </c>
      <c r="K218" s="37">
        <v>202411</v>
      </c>
      <c r="L218" s="37">
        <v>202412</v>
      </c>
      <c r="M218" s="37">
        <v>202413</v>
      </c>
      <c r="N218" s="37">
        <v>202414</v>
      </c>
      <c r="O218" s="37">
        <v>202415</v>
      </c>
      <c r="P218" s="37">
        <v>202415</v>
      </c>
      <c r="Q218" s="37">
        <v>202415</v>
      </c>
      <c r="R218" s="37">
        <v>202415</v>
      </c>
      <c r="S218" s="30"/>
      <c r="T218" s="52" t="str">
        <f t="shared" si="12"/>
        <v>810125-</v>
      </c>
      <c r="U218" s="53" t="str">
        <f>IF(C218="NET","",IF(C218="","",IFERROR(VLOOKUP(T218,EAN!$A:$B,2,FALSE),"MANGLER - MÅ OPPDATERE EAN-FANEN")))</f>
        <v/>
      </c>
      <c r="V218" s="52">
        <f t="shared" si="14"/>
        <v>202409</v>
      </c>
      <c r="W218" s="52">
        <f t="shared" si="15"/>
        <v>202415</v>
      </c>
      <c r="X218" s="30"/>
      <c r="Y218" s="21" t="str">
        <f>IF(C218="NET","",IFERROR(VLOOKUP(U218,'2) Order Form'!$V$9:$V$894,1,FALSE),"Ikke med I order form"))</f>
        <v/>
      </c>
      <c r="Z218" s="30"/>
      <c r="AA218" s="2">
        <v>7048652604880</v>
      </c>
      <c r="AB218" s="23">
        <f>IFERROR(VLOOKUP(AA218,'2) Order Form'!$V$9:$V$895,1,FALSE),"Ikke med I order form")</f>
        <v>7048652604880</v>
      </c>
      <c r="AC218" s="38">
        <f>VLOOKUP(AA218,ATS!$A$4:$H$2762,2,FALSE)</f>
        <v>840092</v>
      </c>
      <c r="AD218" s="35" t="str">
        <f>VLOOKUP(AA218,ATS!$A$4:$G$2762,3,FALSE)</f>
        <v>Looper Mips Helmet</v>
      </c>
      <c r="AE218" s="36" t="str">
        <f>VLOOKUP(AA218,ATS!$A$4:$G$2762,5,FALSE)</f>
        <v>DTBLK-ML</v>
      </c>
      <c r="AF218" s="30"/>
      <c r="AG218" s="38">
        <f>IFERROR(VLOOKUP('2) Order Form'!$V223,$AA$4:$AA$2500,1,FALSE),"Ikke med i Elastic")</f>
        <v>7048652966964</v>
      </c>
      <c r="AH218" s="38">
        <f>SUM('2) Order Form'!V223)</f>
        <v>7048652966964</v>
      </c>
      <c r="AI218" s="38">
        <f>INDEX(ATS!$B:$V,MATCH(ATS!$AH218,ATS!$U:$U,0),1)</f>
        <v>840108</v>
      </c>
      <c r="AJ218" s="38" t="str">
        <f>INDEX(ATS!$B:$V,MATCH(ATS!$AH218,ATS!$U:$U,0),2)</f>
        <v>Volata Carbon 2Vi Mips Helmet</v>
      </c>
      <c r="AK218" s="38" t="str">
        <f>INDEX(ATS!$B:$V,MATCH(ATS!$AH218,ATS!$U:$U,0),4)</f>
        <v>DTBLK-LXL</v>
      </c>
    </row>
    <row r="219" spans="1:37">
      <c r="A219" s="175">
        <f t="shared" si="13"/>
        <v>7048652712943</v>
      </c>
      <c r="B219">
        <v>810125</v>
      </c>
      <c r="C219" t="s">
        <v>1985</v>
      </c>
      <c r="D219" t="s">
        <v>2991</v>
      </c>
      <c r="E219" t="s">
        <v>699</v>
      </c>
      <c r="F219" t="s">
        <v>1986</v>
      </c>
      <c r="G219" t="s">
        <v>63</v>
      </c>
      <c r="H219" t="s">
        <v>87</v>
      </c>
      <c r="I219">
        <v>104</v>
      </c>
      <c r="J219">
        <v>104</v>
      </c>
      <c r="K219">
        <v>104</v>
      </c>
      <c r="L219">
        <v>104</v>
      </c>
      <c r="M219">
        <v>104</v>
      </c>
      <c r="N219">
        <v>104</v>
      </c>
      <c r="O219">
        <v>104</v>
      </c>
      <c r="P219">
        <v>104</v>
      </c>
      <c r="Q219">
        <v>104</v>
      </c>
      <c r="R219">
        <v>104</v>
      </c>
      <c r="S219" s="30"/>
      <c r="T219" s="52" t="str">
        <f t="shared" si="12"/>
        <v>810125-TITAN-OS</v>
      </c>
      <c r="U219" s="53">
        <f>IF(C219="NET","",IF(C219="","",IFERROR(VLOOKUP(T219,EAN!$A:$B,2,FALSE),"MANGLER - MÅ OPPDATERE EAN-FANEN")))</f>
        <v>7048652712943</v>
      </c>
      <c r="V219" s="52">
        <f t="shared" si="14"/>
        <v>104</v>
      </c>
      <c r="W219" s="52">
        <f t="shared" si="15"/>
        <v>104</v>
      </c>
      <c r="X219" s="30"/>
      <c r="Y219" s="21">
        <f>IF(C219="NET","",IFERROR(VLOOKUP(U219,'2) Order Form'!$V$9:$V$894,1,FALSE),"Ikke med I order form"))</f>
        <v>7048652712943</v>
      </c>
      <c r="Z219" s="30"/>
      <c r="AA219" s="2">
        <v>7048652604873</v>
      </c>
      <c r="AB219" s="23">
        <f>IFERROR(VLOOKUP(AA219,'2) Order Form'!$V$9:$V$895,1,FALSE),"Ikke med I order form")</f>
        <v>7048652604873</v>
      </c>
      <c r="AC219" s="38">
        <f>VLOOKUP(AA219,ATS!$A$4:$H$2762,2,FALSE)</f>
        <v>840092</v>
      </c>
      <c r="AD219" s="35" t="str">
        <f>VLOOKUP(AA219,ATS!$A$4:$G$2762,3,FALSE)</f>
        <v>Looper Mips Helmet</v>
      </c>
      <c r="AE219" s="36" t="str">
        <f>VLOOKUP(AA219,ATS!$A$4:$G$2762,5,FALSE)</f>
        <v>DTBLK-LXL</v>
      </c>
      <c r="AF219" s="30"/>
      <c r="AG219" s="38">
        <f>IFERROR(VLOOKUP('2) Order Form'!$V224,$AA$4:$AA$2500,1,FALSE),"Ikke med i Elastic")</f>
        <v>7048652967015</v>
      </c>
      <c r="AH219" s="38">
        <f>SUM('2) Order Form'!V224)</f>
        <v>7048652967015</v>
      </c>
      <c r="AI219" s="38">
        <f>INDEX(ATS!$B:$V,MATCH(ATS!$AH219,ATS!$U:$U,0),1)</f>
        <v>840108</v>
      </c>
      <c r="AJ219" s="38" t="str">
        <f>INDEX(ATS!$B:$V,MATCH(ATS!$AH219,ATS!$U:$U,0),2)</f>
        <v>Volata Carbon 2Vi Mips Helmet</v>
      </c>
      <c r="AK219" s="38" t="str">
        <f>INDEX(ATS!$B:$V,MATCH(ATS!$AH219,ATS!$U:$U,0),4)</f>
        <v>GSWHT-SM</v>
      </c>
    </row>
    <row r="220" spans="1:37">
      <c r="A220" s="175">
        <f t="shared" si="13"/>
        <v>0</v>
      </c>
      <c r="B220" s="37">
        <v>810126</v>
      </c>
      <c r="C220" t="s">
        <v>131</v>
      </c>
      <c r="I220" s="37">
        <v>202409</v>
      </c>
      <c r="J220" s="37">
        <v>202410</v>
      </c>
      <c r="K220" s="37">
        <v>202411</v>
      </c>
      <c r="L220" s="37">
        <v>202412</v>
      </c>
      <c r="M220" s="37">
        <v>202413</v>
      </c>
      <c r="N220" s="37">
        <v>202414</v>
      </c>
      <c r="O220" s="37">
        <v>202415</v>
      </c>
      <c r="P220" s="37">
        <v>202415</v>
      </c>
      <c r="Q220" s="37">
        <v>202415</v>
      </c>
      <c r="R220" s="37">
        <v>202415</v>
      </c>
      <c r="S220" s="30"/>
      <c r="T220" s="52" t="str">
        <f t="shared" si="12"/>
        <v>810126-</v>
      </c>
      <c r="U220" s="53" t="str">
        <f>IF(C220="NET","",IF(C220="","",IFERROR(VLOOKUP(T220,EAN!$A:$B,2,FALSE),"MANGLER - MÅ OPPDATERE EAN-FANEN")))</f>
        <v/>
      </c>
      <c r="V220" s="52">
        <f t="shared" si="14"/>
        <v>202409</v>
      </c>
      <c r="W220" s="52">
        <f t="shared" si="15"/>
        <v>202415</v>
      </c>
      <c r="X220" s="30"/>
      <c r="Y220" s="21" t="str">
        <f>IF(C220="NET","",IFERROR(VLOOKUP(U220,'2) Order Form'!$V$9:$V$894,1,FALSE),"Ikke med I order form"))</f>
        <v/>
      </c>
      <c r="Z220" s="30"/>
      <c r="AA220" s="2">
        <v>7048652604873</v>
      </c>
      <c r="AB220" s="23">
        <f>IFERROR(VLOOKUP(AA220,'2) Order Form'!$V$9:$V$895,1,FALSE),"Ikke med I order form")</f>
        <v>7048652604873</v>
      </c>
      <c r="AC220" s="38">
        <f>VLOOKUP(AA220,ATS!$A$4:$H$2762,2,FALSE)</f>
        <v>840092</v>
      </c>
      <c r="AD220" s="35" t="str">
        <f>VLOOKUP(AA220,ATS!$A$4:$G$2762,3,FALSE)</f>
        <v>Looper Mips Helmet</v>
      </c>
      <c r="AE220" s="36" t="str">
        <f>VLOOKUP(AA220,ATS!$A$4:$G$2762,5,FALSE)</f>
        <v>DTBLK-LXL</v>
      </c>
      <c r="AF220" s="30"/>
      <c r="AG220" s="38">
        <f>IFERROR(VLOOKUP('2) Order Form'!$V225,$AA$4:$AA$2500,1,FALSE),"Ikke med i Elastic")</f>
        <v>7048652967008</v>
      </c>
      <c r="AH220" s="38">
        <f>SUM('2) Order Form'!V225)</f>
        <v>7048652967008</v>
      </c>
      <c r="AI220" s="38">
        <f>INDEX(ATS!$B:$V,MATCH(ATS!$AH220,ATS!$U:$U,0),1)</f>
        <v>840108</v>
      </c>
      <c r="AJ220" s="38" t="str">
        <f>INDEX(ATS!$B:$V,MATCH(ATS!$AH220,ATS!$U:$U,0),2)</f>
        <v>Volata Carbon 2Vi Mips Helmet</v>
      </c>
      <c r="AK220" s="38" t="str">
        <f>INDEX(ATS!$B:$V,MATCH(ATS!$AH220,ATS!$U:$U,0),4)</f>
        <v>GSWHT-ML</v>
      </c>
    </row>
    <row r="221" spans="1:37">
      <c r="A221" s="175">
        <f t="shared" si="13"/>
        <v>7048652712936</v>
      </c>
      <c r="B221">
        <v>810126</v>
      </c>
      <c r="C221" t="s">
        <v>1934</v>
      </c>
      <c r="D221" t="s">
        <v>2991</v>
      </c>
      <c r="E221" t="s">
        <v>98</v>
      </c>
      <c r="F221" t="s">
        <v>70</v>
      </c>
      <c r="G221" t="s">
        <v>63</v>
      </c>
      <c r="H221" t="s">
        <v>87</v>
      </c>
      <c r="I221">
        <v>93</v>
      </c>
      <c r="J221">
        <v>93</v>
      </c>
      <c r="K221">
        <v>93</v>
      </c>
      <c r="L221">
        <v>93</v>
      </c>
      <c r="M221">
        <v>93</v>
      </c>
      <c r="N221">
        <v>93</v>
      </c>
      <c r="O221">
        <v>93</v>
      </c>
      <c r="P221">
        <v>93</v>
      </c>
      <c r="Q221">
        <v>93</v>
      </c>
      <c r="R221">
        <v>93</v>
      </c>
      <c r="S221" s="2"/>
      <c r="T221" s="52" t="str">
        <f t="shared" si="12"/>
        <v>810126-BLACK-OS</v>
      </c>
      <c r="U221" s="53">
        <f>IF(C221="NET","",IF(C221="","",IFERROR(VLOOKUP(T221,EAN!$A:$B,2,FALSE),"MANGLER - MÅ OPPDATERE EAN-FANEN")))</f>
        <v>7048652712936</v>
      </c>
      <c r="V221" s="52">
        <f t="shared" si="14"/>
        <v>93</v>
      </c>
      <c r="W221" s="52">
        <f t="shared" si="15"/>
        <v>93</v>
      </c>
      <c r="X221" s="2"/>
      <c r="Y221" s="21">
        <f>IF(C221="NET","",IFERROR(VLOOKUP(U221,'2) Order Form'!$V$9:$V$894,1,FALSE),"Ikke med I order form"))</f>
        <v>7048652712936</v>
      </c>
      <c r="Z221" s="2"/>
      <c r="AA221" s="2">
        <v>7048652605016</v>
      </c>
      <c r="AB221" s="23">
        <f>IFERROR(VLOOKUP(AA221,'2) Order Form'!$V$9:$V$895,1,FALSE),"Ikke med I order form")</f>
        <v>7048652605016</v>
      </c>
      <c r="AC221" s="38">
        <f>VLOOKUP(AA221,ATS!$A$4:$H$2762,2,FALSE)</f>
        <v>840092</v>
      </c>
      <c r="AD221" s="35" t="str">
        <f>VLOOKUP(AA221,ATS!$A$4:$G$2762,3,FALSE)</f>
        <v>Looper Mips Helmet</v>
      </c>
      <c r="AE221" s="36" t="str">
        <f>VLOOKUP(AA221,ATS!$A$4:$G$2762,5,FALSE)</f>
        <v>MNGRY-SM</v>
      </c>
      <c r="AF221" s="2"/>
      <c r="AG221" s="38">
        <f>IFERROR(VLOOKUP('2) Order Form'!$V226,$AA$4:$AA$2500,1,FALSE),"Ikke med i Elastic")</f>
        <v>7048652966995</v>
      </c>
      <c r="AH221" s="38">
        <f>SUM('2) Order Form'!V226)</f>
        <v>7048652966995</v>
      </c>
      <c r="AI221" s="38">
        <f>INDEX(ATS!$B:$V,MATCH(ATS!$AH221,ATS!$U:$U,0),1)</f>
        <v>840108</v>
      </c>
      <c r="AJ221" s="38" t="str">
        <f>INDEX(ATS!$B:$V,MATCH(ATS!$AH221,ATS!$U:$U,0),2)</f>
        <v>Volata Carbon 2Vi Mips Helmet</v>
      </c>
      <c r="AK221" s="38" t="str">
        <f>INDEX(ATS!$B:$V,MATCH(ATS!$AH221,ATS!$U:$U,0),4)</f>
        <v>GSWHT-LXL</v>
      </c>
    </row>
    <row r="222" spans="1:37">
      <c r="A222" s="175">
        <f t="shared" si="13"/>
        <v>0</v>
      </c>
      <c r="B222" s="37">
        <v>810127</v>
      </c>
      <c r="C222" t="s">
        <v>131</v>
      </c>
      <c r="I222" s="37">
        <v>202409</v>
      </c>
      <c r="J222" s="37">
        <v>202410</v>
      </c>
      <c r="K222" s="37">
        <v>202411</v>
      </c>
      <c r="L222" s="37">
        <v>202412</v>
      </c>
      <c r="M222" s="37">
        <v>202413</v>
      </c>
      <c r="N222" s="37">
        <v>202414</v>
      </c>
      <c r="O222" s="37">
        <v>202415</v>
      </c>
      <c r="P222" s="37">
        <v>202415</v>
      </c>
      <c r="Q222" s="37">
        <v>202415</v>
      </c>
      <c r="R222" s="37">
        <v>202415</v>
      </c>
      <c r="S222" s="30"/>
      <c r="T222" s="52" t="str">
        <f t="shared" si="12"/>
        <v>810127-</v>
      </c>
      <c r="U222" s="53" t="str">
        <f>IF(C222="NET","",IF(C222="","",IFERROR(VLOOKUP(T222,EAN!$A:$B,2,FALSE),"MANGLER - MÅ OPPDATERE EAN-FANEN")))</f>
        <v/>
      </c>
      <c r="V222" s="52">
        <f t="shared" si="14"/>
        <v>202409</v>
      </c>
      <c r="W222" s="52">
        <f t="shared" si="15"/>
        <v>202415</v>
      </c>
      <c r="X222" s="30"/>
      <c r="Y222" s="21" t="str">
        <f>IF(C222="NET","",IFERROR(VLOOKUP(U222,'2) Order Form'!$V$9:$V$894,1,FALSE),"Ikke med I order form"))</f>
        <v/>
      </c>
      <c r="Z222" s="30"/>
      <c r="AA222" s="2">
        <v>7048652605016</v>
      </c>
      <c r="AB222" s="23">
        <f>IFERROR(VLOOKUP(AA222,'2) Order Form'!$V$9:$V$895,1,FALSE),"Ikke med I order form")</f>
        <v>7048652605016</v>
      </c>
      <c r="AC222" s="38">
        <f>VLOOKUP(AA222,ATS!$A$4:$H$2762,2,FALSE)</f>
        <v>840092</v>
      </c>
      <c r="AD222" s="35" t="str">
        <f>VLOOKUP(AA222,ATS!$A$4:$G$2762,3,FALSE)</f>
        <v>Looper Mips Helmet</v>
      </c>
      <c r="AE222" s="36" t="str">
        <f>VLOOKUP(AA222,ATS!$A$4:$G$2762,5,FALSE)</f>
        <v>MNGRY-SM</v>
      </c>
      <c r="AF222" s="30"/>
      <c r="AG222" s="38">
        <f>IFERROR(VLOOKUP('2) Order Form'!$V227,$AA$4:$AA$2500,1,FALSE),"Ikke med i Elastic")</f>
        <v>7048652967046</v>
      </c>
      <c r="AH222" s="38">
        <f>SUM('2) Order Form'!V227)</f>
        <v>7048652967046</v>
      </c>
      <c r="AI222" s="38">
        <f>INDEX(ATS!$B:$V,MATCH(ATS!$AH222,ATS!$U:$U,0),1)</f>
        <v>840108</v>
      </c>
      <c r="AJ222" s="38" t="str">
        <f>INDEX(ATS!$B:$V,MATCH(ATS!$AH222,ATS!$U:$U,0),2)</f>
        <v>Volata Carbon 2Vi Mips Helmet</v>
      </c>
      <c r="AK222" s="38" t="str">
        <f>INDEX(ATS!$B:$V,MATCH(ATS!$AH222,ATS!$U:$U,0),4)</f>
        <v>MTURQ-SM</v>
      </c>
    </row>
    <row r="223" spans="1:37">
      <c r="A223" s="175">
        <f t="shared" si="13"/>
        <v>7048652736369</v>
      </c>
      <c r="B223">
        <v>810127</v>
      </c>
      <c r="C223" t="s">
        <v>1057</v>
      </c>
      <c r="D223" t="s">
        <v>2991</v>
      </c>
      <c r="E223" t="s">
        <v>1058</v>
      </c>
      <c r="F223" t="s">
        <v>1987</v>
      </c>
      <c r="G223" t="s">
        <v>63</v>
      </c>
      <c r="H223" t="s">
        <v>87</v>
      </c>
      <c r="I223">
        <v>-440</v>
      </c>
      <c r="J223">
        <v>-440</v>
      </c>
      <c r="K223">
        <v>-440</v>
      </c>
      <c r="L223">
        <v>-440</v>
      </c>
      <c r="M223">
        <v>-440</v>
      </c>
      <c r="N223">
        <v>-440</v>
      </c>
      <c r="O223">
        <v>-440</v>
      </c>
      <c r="P223">
        <v>-440</v>
      </c>
      <c r="Q223">
        <v>-440</v>
      </c>
      <c r="R223">
        <v>-440</v>
      </c>
      <c r="S223" s="2"/>
      <c r="T223" s="52" t="str">
        <f t="shared" si="12"/>
        <v>810127-RED-OS</v>
      </c>
      <c r="U223" s="53">
        <f>IF(C223="NET","",IF(C223="","",IFERROR(VLOOKUP(T223,EAN!$A:$B,2,FALSE),"MANGLER - MÅ OPPDATERE EAN-FANEN")))</f>
        <v>7048652736369</v>
      </c>
      <c r="V223" s="52">
        <f t="shared" si="14"/>
        <v>-440</v>
      </c>
      <c r="W223" s="52">
        <f t="shared" si="15"/>
        <v>-440</v>
      </c>
      <c r="X223" s="2"/>
      <c r="Y223" s="21">
        <f>IF(C223="NET","",IFERROR(VLOOKUP(U223,'2) Order Form'!$V$9:$V$894,1,FALSE),"Ikke med I order form"))</f>
        <v>7048652736369</v>
      </c>
      <c r="Z223" s="2"/>
      <c r="AA223" s="2">
        <v>7048652605009</v>
      </c>
      <c r="AB223" s="23">
        <f>IFERROR(VLOOKUP(AA223,'2) Order Form'!$V$9:$V$895,1,FALSE),"Ikke med I order form")</f>
        <v>7048652605009</v>
      </c>
      <c r="AC223" s="38">
        <f>VLOOKUP(AA223,ATS!$A$4:$H$2762,2,FALSE)</f>
        <v>840092</v>
      </c>
      <c r="AD223" s="35" t="str">
        <f>VLOOKUP(AA223,ATS!$A$4:$G$2762,3,FALSE)</f>
        <v>Looper Mips Helmet</v>
      </c>
      <c r="AE223" s="36" t="str">
        <f>VLOOKUP(AA223,ATS!$A$4:$G$2762,5,FALSE)</f>
        <v>MNGRY-ML</v>
      </c>
      <c r="AF223" s="2"/>
      <c r="AG223" s="38">
        <f>IFERROR(VLOOKUP('2) Order Form'!$V228,$AA$4:$AA$2500,1,FALSE),"Ikke med i Elastic")</f>
        <v>7048652967039</v>
      </c>
      <c r="AH223" s="38">
        <f>SUM('2) Order Form'!V228)</f>
        <v>7048652967039</v>
      </c>
      <c r="AI223" s="38">
        <f>INDEX(ATS!$B:$V,MATCH(ATS!$AH223,ATS!$U:$U,0),1)</f>
        <v>840108</v>
      </c>
      <c r="AJ223" s="38" t="str">
        <f>INDEX(ATS!$B:$V,MATCH(ATS!$AH223,ATS!$U:$U,0),2)</f>
        <v>Volata Carbon 2Vi Mips Helmet</v>
      </c>
      <c r="AK223" s="38" t="str">
        <f>INDEX(ATS!$B:$V,MATCH(ATS!$AH223,ATS!$U:$U,0),4)</f>
        <v>MTURQ-ML</v>
      </c>
    </row>
    <row r="224" spans="1:37">
      <c r="A224" s="175">
        <f t="shared" si="13"/>
        <v>0</v>
      </c>
      <c r="B224" s="37">
        <v>810128</v>
      </c>
      <c r="C224" t="s">
        <v>131</v>
      </c>
      <c r="I224" s="37">
        <v>202409</v>
      </c>
      <c r="J224" s="37">
        <v>202410</v>
      </c>
      <c r="K224" s="37">
        <v>202411</v>
      </c>
      <c r="L224" s="37">
        <v>202412</v>
      </c>
      <c r="M224" s="37">
        <v>202413</v>
      </c>
      <c r="N224" s="37">
        <v>202414</v>
      </c>
      <c r="O224" s="37">
        <v>202415</v>
      </c>
      <c r="P224" s="37">
        <v>202415</v>
      </c>
      <c r="Q224" s="37">
        <v>202415</v>
      </c>
      <c r="R224" s="37">
        <v>202415</v>
      </c>
      <c r="S224" s="30"/>
      <c r="T224" s="52" t="str">
        <f t="shared" si="12"/>
        <v>810128-</v>
      </c>
      <c r="U224" s="53" t="str">
        <f>IF(C224="NET","",IF(C224="","",IFERROR(VLOOKUP(T224,EAN!$A:$B,2,FALSE),"MANGLER - MÅ OPPDATERE EAN-FANEN")))</f>
        <v/>
      </c>
      <c r="V224" s="52">
        <f t="shared" si="14"/>
        <v>202409</v>
      </c>
      <c r="W224" s="52">
        <f t="shared" si="15"/>
        <v>202415</v>
      </c>
      <c r="X224" s="30"/>
      <c r="Y224" s="21" t="str">
        <f>IF(C224="NET","",IFERROR(VLOOKUP(U224,'2) Order Form'!$V$9:$V$894,1,FALSE),"Ikke med I order form"))</f>
        <v/>
      </c>
      <c r="Z224" s="30"/>
      <c r="AA224" s="2">
        <v>7048652605009</v>
      </c>
      <c r="AB224" s="23">
        <f>IFERROR(VLOOKUP(AA224,'2) Order Form'!$V$9:$V$895,1,FALSE),"Ikke med I order form")</f>
        <v>7048652605009</v>
      </c>
      <c r="AC224" s="38">
        <f>VLOOKUP(AA224,ATS!$A$4:$H$2762,2,FALSE)</f>
        <v>840092</v>
      </c>
      <c r="AD224" s="35" t="str">
        <f>VLOOKUP(AA224,ATS!$A$4:$G$2762,3,FALSE)</f>
        <v>Looper Mips Helmet</v>
      </c>
      <c r="AE224" s="36" t="str">
        <f>VLOOKUP(AA224,ATS!$A$4:$G$2762,5,FALSE)</f>
        <v>MNGRY-ML</v>
      </c>
      <c r="AF224" s="30"/>
      <c r="AG224" s="38">
        <f>IFERROR(VLOOKUP('2) Order Form'!$V229,$AA$4:$AA$2500,1,FALSE),"Ikke med i Elastic")</f>
        <v>7048652967022</v>
      </c>
      <c r="AH224" s="38">
        <f>SUM('2) Order Form'!V229)</f>
        <v>7048652967022</v>
      </c>
      <c r="AI224" s="38">
        <f>INDEX(ATS!$B:$V,MATCH(ATS!$AH224,ATS!$U:$U,0),1)</f>
        <v>840108</v>
      </c>
      <c r="AJ224" s="38" t="str">
        <f>INDEX(ATS!$B:$V,MATCH(ATS!$AH224,ATS!$U:$U,0),2)</f>
        <v>Volata Carbon 2Vi Mips Helmet</v>
      </c>
      <c r="AK224" s="38" t="str">
        <f>INDEX(ATS!$B:$V,MATCH(ATS!$AH224,ATS!$U:$U,0),4)</f>
        <v>MTURQ-LXL</v>
      </c>
    </row>
    <row r="225" spans="1:37">
      <c r="A225" s="175">
        <f t="shared" si="13"/>
        <v>0</v>
      </c>
      <c r="B225">
        <v>810128</v>
      </c>
      <c r="C225" t="s">
        <v>3695</v>
      </c>
      <c r="D225" t="s">
        <v>2991</v>
      </c>
      <c r="E225" t="s">
        <v>3105</v>
      </c>
      <c r="F225" t="s">
        <v>3017</v>
      </c>
      <c r="G225" t="s">
        <v>3106</v>
      </c>
      <c r="H225" t="s">
        <v>87</v>
      </c>
      <c r="I225">
        <v>20</v>
      </c>
      <c r="J225">
        <v>20</v>
      </c>
      <c r="K225">
        <v>20</v>
      </c>
      <c r="L225">
        <v>20</v>
      </c>
      <c r="M225">
        <v>20</v>
      </c>
      <c r="N225">
        <v>20</v>
      </c>
      <c r="O225">
        <v>20</v>
      </c>
      <c r="P225">
        <v>20</v>
      </c>
      <c r="Q225">
        <v>20</v>
      </c>
      <c r="R225">
        <v>20</v>
      </c>
      <c r="S225" s="2"/>
      <c r="T225" s="52" t="str">
        <f t="shared" si="12"/>
        <v>810128-MBLK-48/53</v>
      </c>
      <c r="U225" s="53" t="str">
        <f>IF(C225="NET","",IF(C225="","",IFERROR(VLOOKUP(T225,EAN!$A:$B,2,FALSE),"MANGLER - MÅ OPPDATERE EAN-FANEN")))</f>
        <v>MANGLER - MÅ OPPDATERE EAN-FANEN</v>
      </c>
      <c r="V225" s="52">
        <f t="shared" si="14"/>
        <v>20</v>
      </c>
      <c r="W225" s="52">
        <f t="shared" si="15"/>
        <v>20</v>
      </c>
      <c r="X225" s="2"/>
      <c r="Y225" s="21" t="str">
        <f>IF(C225="NET","",IFERROR(VLOOKUP(U225,'2) Order Form'!$V$9:$V$894,1,FALSE),"Ikke med I order form"))</f>
        <v>Ikke med I order form</v>
      </c>
      <c r="Z225" s="2"/>
      <c r="AA225" s="2">
        <v>7048652604996</v>
      </c>
      <c r="AB225" s="23">
        <f>IFERROR(VLOOKUP(AA225,'2) Order Form'!$V$9:$V$895,1,FALSE),"Ikke med I order form")</f>
        <v>7048652604996</v>
      </c>
      <c r="AC225" s="38">
        <f>VLOOKUP(AA225,ATS!$A$4:$H$2762,2,FALSE)</f>
        <v>840092</v>
      </c>
      <c r="AD225" s="35" t="str">
        <f>VLOOKUP(AA225,ATS!$A$4:$G$2762,3,FALSE)</f>
        <v>Looper Mips Helmet</v>
      </c>
      <c r="AE225" s="36" t="str">
        <f>VLOOKUP(AA225,ATS!$A$4:$G$2762,5,FALSE)</f>
        <v>MNGRY-LXL</v>
      </c>
      <c r="AF225" s="2"/>
      <c r="AG225" s="38" t="str">
        <f>IFERROR(VLOOKUP('2) Order Form'!$V230,$AA$4:$AA$2500,1,FALSE),"Ikke med i Elastic")</f>
        <v>Ikke med i Elastic</v>
      </c>
      <c r="AH225" s="38">
        <f>SUM('2) Order Form'!V230)</f>
        <v>7048652987372</v>
      </c>
      <c r="AI225" s="38">
        <f>INDEX(ATS!$B:$V,MATCH(ATS!$AH225,ATS!$U:$U,0),1)</f>
        <v>840106</v>
      </c>
      <c r="AJ225" s="38" t="str">
        <f>INDEX(ATS!$B:$V,MATCH(ATS!$AH225,ATS!$U:$U,0),2)</f>
        <v>Volata 2Vi Mips Helmet</v>
      </c>
      <c r="AK225" s="38" t="str">
        <f>INDEX(ATS!$B:$V,MATCH(ATS!$AH225,ATS!$U:$U,0),4)</f>
        <v>GSBLK-XSS</v>
      </c>
    </row>
    <row r="226" spans="1:37">
      <c r="A226" s="175">
        <f t="shared" si="13"/>
        <v>0</v>
      </c>
      <c r="B226">
        <v>810128</v>
      </c>
      <c r="C226" t="s">
        <v>3695</v>
      </c>
      <c r="D226" t="s">
        <v>2991</v>
      </c>
      <c r="E226" t="s">
        <v>3107</v>
      </c>
      <c r="F226" t="s">
        <v>3017</v>
      </c>
      <c r="G226" t="s">
        <v>3108</v>
      </c>
      <c r="H226" t="s">
        <v>87</v>
      </c>
      <c r="I226">
        <v>80</v>
      </c>
      <c r="J226">
        <v>80</v>
      </c>
      <c r="K226">
        <v>80</v>
      </c>
      <c r="L226">
        <v>80</v>
      </c>
      <c r="M226">
        <v>80</v>
      </c>
      <c r="N226">
        <v>80</v>
      </c>
      <c r="O226">
        <v>80</v>
      </c>
      <c r="P226">
        <v>80</v>
      </c>
      <c r="Q226">
        <v>80</v>
      </c>
      <c r="R226">
        <v>80</v>
      </c>
      <c r="S226" s="30"/>
      <c r="T226" s="52" t="str">
        <f t="shared" si="12"/>
        <v>810128-MBLK-53/61</v>
      </c>
      <c r="U226" s="53" t="str">
        <f>IF(C226="NET","",IF(C226="","",IFERROR(VLOOKUP(T226,EAN!$A:$B,2,FALSE),"MANGLER - MÅ OPPDATERE EAN-FANEN")))</f>
        <v>MANGLER - MÅ OPPDATERE EAN-FANEN</v>
      </c>
      <c r="V226" s="52">
        <f t="shared" si="14"/>
        <v>80</v>
      </c>
      <c r="W226" s="52">
        <f t="shared" si="15"/>
        <v>80</v>
      </c>
      <c r="X226" s="30"/>
      <c r="Y226" s="21" t="str">
        <f>IF(C226="NET","",IFERROR(VLOOKUP(U226,'2) Order Form'!$V$9:$V$894,1,FALSE),"Ikke med I order form"))</f>
        <v>Ikke med I order form</v>
      </c>
      <c r="Z226" s="30"/>
      <c r="AA226" s="2">
        <v>7048652604996</v>
      </c>
      <c r="AB226" s="23">
        <f>IFERROR(VLOOKUP(AA226,'2) Order Form'!$V$9:$V$895,1,FALSE),"Ikke med I order form")</f>
        <v>7048652604996</v>
      </c>
      <c r="AC226" s="38">
        <f>VLOOKUP(AA226,ATS!$A$4:$H$2762,2,FALSE)</f>
        <v>840092</v>
      </c>
      <c r="AD226" s="35" t="str">
        <f>VLOOKUP(AA226,ATS!$A$4:$G$2762,3,FALSE)</f>
        <v>Looper Mips Helmet</v>
      </c>
      <c r="AE226" s="36" t="str">
        <f>VLOOKUP(AA226,ATS!$A$4:$G$2762,5,FALSE)</f>
        <v>MNGRY-LXL</v>
      </c>
      <c r="AF226" s="30"/>
      <c r="AG226" s="38" t="str">
        <f>IFERROR(VLOOKUP('2) Order Form'!$V231,$AA$4:$AA$2500,1,FALSE),"Ikke med i Elastic")</f>
        <v>Ikke med i Elastic</v>
      </c>
      <c r="AH226" s="38">
        <f>SUM('2) Order Form'!V231)</f>
        <v>7048652987365</v>
      </c>
      <c r="AI226" s="38">
        <f>INDEX(ATS!$B:$V,MATCH(ATS!$AH226,ATS!$U:$U,0),1)</f>
        <v>840106</v>
      </c>
      <c r="AJ226" s="38" t="str">
        <f>INDEX(ATS!$B:$V,MATCH(ATS!$AH226,ATS!$U:$U,0),2)</f>
        <v>Volata 2Vi Mips Helmet</v>
      </c>
      <c r="AK226" s="38" t="str">
        <f>INDEX(ATS!$B:$V,MATCH(ATS!$AH226,ATS!$U:$U,0),4)</f>
        <v>GSBLK-SM</v>
      </c>
    </row>
    <row r="227" spans="1:37">
      <c r="A227" s="175">
        <f t="shared" si="13"/>
        <v>0</v>
      </c>
      <c r="B227">
        <v>810128</v>
      </c>
      <c r="C227" t="s">
        <v>3695</v>
      </c>
      <c r="D227" t="s">
        <v>2991</v>
      </c>
      <c r="E227" t="s">
        <v>3109</v>
      </c>
      <c r="F227" t="s">
        <v>126</v>
      </c>
      <c r="G227" t="s">
        <v>3106</v>
      </c>
      <c r="H227" t="s">
        <v>87</v>
      </c>
      <c r="I227">
        <v>0</v>
      </c>
      <c r="J227">
        <v>0</v>
      </c>
      <c r="K227">
        <v>0</v>
      </c>
      <c r="L227">
        <v>0</v>
      </c>
      <c r="M227">
        <v>50</v>
      </c>
      <c r="N227">
        <v>50</v>
      </c>
      <c r="O227">
        <v>50</v>
      </c>
      <c r="P227">
        <v>50</v>
      </c>
      <c r="Q227">
        <v>50</v>
      </c>
      <c r="R227">
        <v>50</v>
      </c>
      <c r="S227" s="30"/>
      <c r="T227" s="52" t="str">
        <f t="shared" si="12"/>
        <v>810128-TEBK-48/53</v>
      </c>
      <c r="U227" s="53" t="str">
        <f>IF(C227="NET","",IF(C227="","",IFERROR(VLOOKUP(T227,EAN!$A:$B,2,FALSE),"MANGLER - MÅ OPPDATERE EAN-FANEN")))</f>
        <v>MANGLER - MÅ OPPDATERE EAN-FANEN</v>
      </c>
      <c r="V227" s="52">
        <f t="shared" si="14"/>
        <v>0</v>
      </c>
      <c r="W227" s="52">
        <f t="shared" si="15"/>
        <v>50</v>
      </c>
      <c r="X227" s="30"/>
      <c r="Y227" s="21" t="str">
        <f>IF(C227="NET","",IFERROR(VLOOKUP(U227,'2) Order Form'!$V$9:$V$894,1,FALSE),"Ikke med I order form"))</f>
        <v>Ikke med I order form</v>
      </c>
      <c r="Z227" s="30"/>
      <c r="AA227" s="2">
        <v>7048652823267</v>
      </c>
      <c r="AB227" s="23">
        <f>IFERROR(VLOOKUP(AA227,'2) Order Form'!$V$9:$V$895,1,FALSE),"Ikke med I order form")</f>
        <v>7048652823267</v>
      </c>
      <c r="AC227" s="38">
        <f>VLOOKUP(AA227,ATS!$A$4:$H$2762,2,FALSE)</f>
        <v>840092</v>
      </c>
      <c r="AD227" s="35" t="str">
        <f>VLOOKUP(AA227,ATS!$A$4:$G$2762,3,FALSE)</f>
        <v>Looper Mips Helmet</v>
      </c>
      <c r="AE227" s="36" t="str">
        <f>VLOOKUP(AA227,ATS!$A$4:$G$2762,5,FALSE)</f>
        <v>MBRWH-SM</v>
      </c>
      <c r="AF227" s="30"/>
      <c r="AG227" s="38" t="str">
        <f>IFERROR(VLOOKUP('2) Order Form'!$V232,$AA$4:$AA$2500,1,FALSE),"Ikke med i Elastic")</f>
        <v>Ikke med i Elastic</v>
      </c>
      <c r="AH227" s="38">
        <f>SUM('2) Order Form'!V232)</f>
        <v>7048652987358</v>
      </c>
      <c r="AI227" s="38">
        <f>INDEX(ATS!$B:$V,MATCH(ATS!$AH227,ATS!$U:$U,0),1)</f>
        <v>840106</v>
      </c>
      <c r="AJ227" s="38" t="str">
        <f>INDEX(ATS!$B:$V,MATCH(ATS!$AH227,ATS!$U:$U,0),2)</f>
        <v>Volata 2Vi Mips Helmet</v>
      </c>
      <c r="AK227" s="38" t="str">
        <f>INDEX(ATS!$B:$V,MATCH(ATS!$AH227,ATS!$U:$U,0),4)</f>
        <v>GSBLK-ML</v>
      </c>
    </row>
    <row r="228" spans="1:37">
      <c r="A228" s="175">
        <f t="shared" si="13"/>
        <v>0</v>
      </c>
      <c r="B228">
        <v>810128</v>
      </c>
      <c r="C228" t="s">
        <v>3695</v>
      </c>
      <c r="D228" t="s">
        <v>2991</v>
      </c>
      <c r="E228" t="s">
        <v>3110</v>
      </c>
      <c r="F228" t="s">
        <v>126</v>
      </c>
      <c r="G228" t="s">
        <v>3108</v>
      </c>
      <c r="H228" t="s">
        <v>87</v>
      </c>
      <c r="I228">
        <v>0</v>
      </c>
      <c r="J228">
        <v>0</v>
      </c>
      <c r="K228">
        <v>0</v>
      </c>
      <c r="L228">
        <v>0</v>
      </c>
      <c r="M228">
        <v>50</v>
      </c>
      <c r="N228">
        <v>50</v>
      </c>
      <c r="O228">
        <v>50</v>
      </c>
      <c r="P228">
        <v>50</v>
      </c>
      <c r="Q228">
        <v>50</v>
      </c>
      <c r="R228">
        <v>50</v>
      </c>
      <c r="S228" s="30"/>
      <c r="T228" s="52" t="str">
        <f t="shared" si="12"/>
        <v>810128-TEBK-53/61</v>
      </c>
      <c r="U228" s="53" t="str">
        <f>IF(C228="NET","",IF(C228="","",IFERROR(VLOOKUP(T228,EAN!$A:$B,2,FALSE),"MANGLER - MÅ OPPDATERE EAN-FANEN")))</f>
        <v>MANGLER - MÅ OPPDATERE EAN-FANEN</v>
      </c>
      <c r="V228" s="52">
        <f t="shared" si="14"/>
        <v>0</v>
      </c>
      <c r="W228" s="52">
        <f t="shared" si="15"/>
        <v>50</v>
      </c>
      <c r="X228" s="30"/>
      <c r="Y228" s="21" t="str">
        <f>IF(C228="NET","",IFERROR(VLOOKUP(U228,'2) Order Form'!$V$9:$V$894,1,FALSE),"Ikke med I order form"))</f>
        <v>Ikke med I order form</v>
      </c>
      <c r="Z228" s="30"/>
      <c r="AA228" s="2">
        <v>7048652823267</v>
      </c>
      <c r="AB228" s="23">
        <f>IFERROR(VLOOKUP(AA228,'2) Order Form'!$V$9:$V$895,1,FALSE),"Ikke med I order form")</f>
        <v>7048652823267</v>
      </c>
      <c r="AC228" s="38">
        <f>VLOOKUP(AA228,ATS!$A$4:$H$2762,2,FALSE)</f>
        <v>840092</v>
      </c>
      <c r="AD228" s="35" t="str">
        <f>VLOOKUP(AA228,ATS!$A$4:$G$2762,3,FALSE)</f>
        <v>Looper Mips Helmet</v>
      </c>
      <c r="AE228" s="36" t="str">
        <f>VLOOKUP(AA228,ATS!$A$4:$G$2762,5,FALSE)</f>
        <v>MBRWH-SM</v>
      </c>
      <c r="AF228" s="30"/>
      <c r="AG228" s="38" t="str">
        <f>IFERROR(VLOOKUP('2) Order Form'!$V233,$AA$4:$AA$2500,1,FALSE),"Ikke med i Elastic")</f>
        <v>Ikke med i Elastic</v>
      </c>
      <c r="AH228" s="38">
        <f>SUM('2) Order Form'!V233)</f>
        <v>7048652987341</v>
      </c>
      <c r="AI228" s="38">
        <f>INDEX(ATS!$B:$V,MATCH(ATS!$AH228,ATS!$U:$U,0),1)</f>
        <v>840106</v>
      </c>
      <c r="AJ228" s="38" t="str">
        <f>INDEX(ATS!$B:$V,MATCH(ATS!$AH228,ATS!$U:$U,0),2)</f>
        <v>Volata 2Vi Mips Helmet</v>
      </c>
      <c r="AK228" s="38" t="str">
        <f>INDEX(ATS!$B:$V,MATCH(ATS!$AH228,ATS!$U:$U,0),4)</f>
        <v>GSBLK-LXL</v>
      </c>
    </row>
    <row r="229" spans="1:37">
      <c r="A229" s="175">
        <f t="shared" si="13"/>
        <v>0</v>
      </c>
      <c r="B229">
        <v>810128</v>
      </c>
      <c r="C229" t="s">
        <v>3695</v>
      </c>
      <c r="D229" t="s">
        <v>2991</v>
      </c>
      <c r="E229" t="s">
        <v>3007</v>
      </c>
      <c r="F229" t="s">
        <v>126</v>
      </c>
      <c r="G229" t="s">
        <v>63</v>
      </c>
      <c r="H229" t="s">
        <v>225</v>
      </c>
      <c r="I229">
        <v>18</v>
      </c>
      <c r="J229">
        <v>18</v>
      </c>
      <c r="K229">
        <v>18</v>
      </c>
      <c r="L229">
        <v>18</v>
      </c>
      <c r="M229">
        <v>18</v>
      </c>
      <c r="N229">
        <v>18</v>
      </c>
      <c r="O229">
        <v>18</v>
      </c>
      <c r="P229">
        <v>18</v>
      </c>
      <c r="Q229">
        <v>18</v>
      </c>
      <c r="R229">
        <v>18</v>
      </c>
      <c r="S229" s="30"/>
      <c r="T229" s="52" t="str">
        <f t="shared" si="12"/>
        <v>810128-TEBLK-OS</v>
      </c>
      <c r="U229" s="53" t="str">
        <f>IF(C229="NET","",IF(C229="","",IFERROR(VLOOKUP(T229,EAN!$A:$B,2,FALSE),"MANGLER - MÅ OPPDATERE EAN-FANEN")))</f>
        <v>MANGLER - MÅ OPPDATERE EAN-FANEN</v>
      </c>
      <c r="V229" s="52">
        <f t="shared" si="14"/>
        <v>18</v>
      </c>
      <c r="W229" s="52">
        <f t="shared" si="15"/>
        <v>18</v>
      </c>
      <c r="X229" s="30"/>
      <c r="Y229" s="21" t="str">
        <f>IF(C229="NET","",IFERROR(VLOOKUP(U229,'2) Order Form'!$V$9:$V$894,1,FALSE),"Ikke med I order form"))</f>
        <v>Ikke med I order form</v>
      </c>
      <c r="Z229" s="30"/>
      <c r="AA229" s="2">
        <v>7048652823250</v>
      </c>
      <c r="AB229" s="23">
        <f>IFERROR(VLOOKUP(AA229,'2) Order Form'!$V$9:$V$895,1,FALSE),"Ikke med I order form")</f>
        <v>7048652823250</v>
      </c>
      <c r="AC229" s="38">
        <f>VLOOKUP(AA229,ATS!$A$4:$H$2762,2,FALSE)</f>
        <v>840092</v>
      </c>
      <c r="AD229" s="35" t="str">
        <f>VLOOKUP(AA229,ATS!$A$4:$G$2762,3,FALSE)</f>
        <v>Looper Mips Helmet</v>
      </c>
      <c r="AE229" s="36" t="str">
        <f>VLOOKUP(AA229,ATS!$A$4:$G$2762,5,FALSE)</f>
        <v>MBRWH-ML</v>
      </c>
      <c r="AF229" s="30"/>
      <c r="AG229" s="38">
        <f>IFERROR(VLOOKUP('2) Order Form'!$V234,$AA$4:$AA$2500,1,FALSE),"Ikke med i Elastic")</f>
        <v>7048652966735</v>
      </c>
      <c r="AH229" s="38">
        <f>SUM('2) Order Form'!V234)</f>
        <v>7048652966735</v>
      </c>
      <c r="AI229" s="38">
        <f>INDEX(ATS!$B:$V,MATCH(ATS!$AH229,ATS!$U:$U,0),1)</f>
        <v>840106</v>
      </c>
      <c r="AJ229" s="38" t="str">
        <f>INDEX(ATS!$B:$V,MATCH(ATS!$AH229,ATS!$U:$U,0),2)</f>
        <v>Volata 2Vi Mips Helmet</v>
      </c>
      <c r="AK229" s="38" t="str">
        <f>INDEX(ATS!$B:$V,MATCH(ATS!$AH229,ATS!$U:$U,0),4)</f>
        <v>GSWHT-XSS</v>
      </c>
    </row>
    <row r="230" spans="1:37">
      <c r="A230" s="175">
        <f t="shared" si="13"/>
        <v>0</v>
      </c>
      <c r="B230" s="37">
        <v>810130</v>
      </c>
      <c r="C230" t="s">
        <v>131</v>
      </c>
      <c r="I230" s="37">
        <v>202409</v>
      </c>
      <c r="J230" s="37">
        <v>202410</v>
      </c>
      <c r="K230" s="37">
        <v>202411</v>
      </c>
      <c r="L230" s="37">
        <v>202412</v>
      </c>
      <c r="M230" s="37">
        <v>202413</v>
      </c>
      <c r="N230" s="37">
        <v>202414</v>
      </c>
      <c r="O230" s="37">
        <v>202415</v>
      </c>
      <c r="P230" s="37">
        <v>202415</v>
      </c>
      <c r="Q230" s="37">
        <v>202415</v>
      </c>
      <c r="R230" s="37">
        <v>202415</v>
      </c>
      <c r="S230" s="30"/>
      <c r="T230" s="52" t="str">
        <f t="shared" si="12"/>
        <v>810130-</v>
      </c>
      <c r="U230" s="53" t="str">
        <f>IF(C230="NET","",IF(C230="","",IFERROR(VLOOKUP(T230,EAN!$A:$B,2,FALSE),"MANGLER - MÅ OPPDATERE EAN-FANEN")))</f>
        <v/>
      </c>
      <c r="V230" s="52">
        <f t="shared" si="14"/>
        <v>202409</v>
      </c>
      <c r="W230" s="52">
        <f t="shared" si="15"/>
        <v>202415</v>
      </c>
      <c r="X230" s="30"/>
      <c r="Y230" s="21" t="str">
        <f>IF(C230="NET","",IFERROR(VLOOKUP(U230,'2) Order Form'!$V$9:$V$894,1,FALSE),"Ikke med I order form"))</f>
        <v/>
      </c>
      <c r="Z230" s="30"/>
      <c r="AA230" s="2">
        <v>7048652823250</v>
      </c>
      <c r="AB230" s="23">
        <f>IFERROR(VLOOKUP(AA230,'2) Order Form'!$V$9:$V$895,1,FALSE),"Ikke med I order form")</f>
        <v>7048652823250</v>
      </c>
      <c r="AC230" s="38">
        <f>VLOOKUP(AA230,ATS!$A$4:$H$2762,2,FALSE)</f>
        <v>840092</v>
      </c>
      <c r="AD230" s="35" t="str">
        <f>VLOOKUP(AA230,ATS!$A$4:$G$2762,3,FALSE)</f>
        <v>Looper Mips Helmet</v>
      </c>
      <c r="AE230" s="36" t="str">
        <f>VLOOKUP(AA230,ATS!$A$4:$G$2762,5,FALSE)</f>
        <v>MBRWH-ML</v>
      </c>
      <c r="AF230" s="30"/>
      <c r="AG230" s="38">
        <f>IFERROR(VLOOKUP('2) Order Form'!$V235,$AA$4:$AA$2500,1,FALSE),"Ikke med i Elastic")</f>
        <v>7048652966728</v>
      </c>
      <c r="AH230" s="38">
        <f>SUM('2) Order Form'!V235)</f>
        <v>7048652966728</v>
      </c>
      <c r="AI230" s="38">
        <f>INDEX(ATS!$B:$V,MATCH(ATS!$AH230,ATS!$U:$U,0),1)</f>
        <v>840106</v>
      </c>
      <c r="AJ230" s="38" t="str">
        <f>INDEX(ATS!$B:$V,MATCH(ATS!$AH230,ATS!$U:$U,0),2)</f>
        <v>Volata 2Vi Mips Helmet</v>
      </c>
      <c r="AK230" s="38" t="str">
        <f>INDEX(ATS!$B:$V,MATCH(ATS!$AH230,ATS!$U:$U,0),4)</f>
        <v>GSWHT-SM</v>
      </c>
    </row>
    <row r="231" spans="1:37">
      <c r="A231" s="175">
        <f t="shared" si="13"/>
        <v>0</v>
      </c>
      <c r="B231">
        <v>810130</v>
      </c>
      <c r="C231" t="s">
        <v>3696</v>
      </c>
      <c r="D231" t="s">
        <v>2991</v>
      </c>
      <c r="E231" t="s">
        <v>2198</v>
      </c>
      <c r="F231" t="s">
        <v>2199</v>
      </c>
      <c r="G231" t="s">
        <v>64</v>
      </c>
      <c r="H231" t="s">
        <v>87</v>
      </c>
      <c r="I231">
        <v>0</v>
      </c>
      <c r="J231">
        <v>0</v>
      </c>
      <c r="K231">
        <v>0</v>
      </c>
      <c r="L231">
        <v>0</v>
      </c>
      <c r="M231">
        <v>4</v>
      </c>
      <c r="N231">
        <v>4</v>
      </c>
      <c r="O231">
        <v>4</v>
      </c>
      <c r="P231">
        <v>4</v>
      </c>
      <c r="Q231">
        <v>4</v>
      </c>
      <c r="R231">
        <v>4</v>
      </c>
      <c r="S231" s="30"/>
      <c r="T231" s="52" t="str">
        <f t="shared" si="12"/>
        <v>810130-BARBM-SM</v>
      </c>
      <c r="U231" s="53" t="str">
        <f>IF(C231="NET","",IF(C231="","",IFERROR(VLOOKUP(T231,EAN!$A:$B,2,FALSE),"MANGLER - MÅ OPPDATERE EAN-FANEN")))</f>
        <v>MANGLER - MÅ OPPDATERE EAN-FANEN</v>
      </c>
      <c r="V231" s="52">
        <f t="shared" si="14"/>
        <v>0</v>
      </c>
      <c r="W231" s="52">
        <f t="shared" si="15"/>
        <v>4</v>
      </c>
      <c r="X231" s="30"/>
      <c r="Y231" s="21" t="str">
        <f>IF(C231="NET","",IFERROR(VLOOKUP(U231,'2) Order Form'!$V$9:$V$894,1,FALSE),"Ikke med I order form"))</f>
        <v>Ikke med I order form</v>
      </c>
      <c r="Z231" s="30"/>
      <c r="AA231" s="2">
        <v>7048652823243</v>
      </c>
      <c r="AB231" s="23">
        <f>IFERROR(VLOOKUP(AA231,'2) Order Form'!$V$9:$V$895,1,FALSE),"Ikke med I order form")</f>
        <v>7048652823243</v>
      </c>
      <c r="AC231" s="38">
        <f>VLOOKUP(AA231,ATS!$A$4:$H$2762,2,FALSE)</f>
        <v>840092</v>
      </c>
      <c r="AD231" s="35" t="str">
        <f>VLOOKUP(AA231,ATS!$A$4:$G$2762,3,FALSE)</f>
        <v>Looper Mips Helmet</v>
      </c>
      <c r="AE231" s="36" t="str">
        <f>VLOOKUP(AA231,ATS!$A$4:$G$2762,5,FALSE)</f>
        <v>MBRWH-LXL</v>
      </c>
      <c r="AF231" s="30"/>
      <c r="AG231" s="38">
        <f>IFERROR(VLOOKUP('2) Order Form'!$V236,$AA$4:$AA$2500,1,FALSE),"Ikke med i Elastic")</f>
        <v>7048652966711</v>
      </c>
      <c r="AH231" s="38">
        <f>SUM('2) Order Form'!V236)</f>
        <v>7048652966711</v>
      </c>
      <c r="AI231" s="38">
        <f>INDEX(ATS!$B:$V,MATCH(ATS!$AH231,ATS!$U:$U,0),1)</f>
        <v>840106</v>
      </c>
      <c r="AJ231" s="38" t="str">
        <f>INDEX(ATS!$B:$V,MATCH(ATS!$AH231,ATS!$U:$U,0),2)</f>
        <v>Volata 2Vi Mips Helmet</v>
      </c>
      <c r="AK231" s="38" t="str">
        <f>INDEX(ATS!$B:$V,MATCH(ATS!$AH231,ATS!$U:$U,0),4)</f>
        <v>GSWHT-ML</v>
      </c>
    </row>
    <row r="232" spans="1:37">
      <c r="A232" s="175">
        <f t="shared" si="13"/>
        <v>0</v>
      </c>
      <c r="B232">
        <v>810130</v>
      </c>
      <c r="C232" t="s">
        <v>3696</v>
      </c>
      <c r="D232" t="s">
        <v>2991</v>
      </c>
      <c r="E232" t="s">
        <v>2200</v>
      </c>
      <c r="F232" t="s">
        <v>2199</v>
      </c>
      <c r="G232" t="s">
        <v>65</v>
      </c>
      <c r="H232" t="s">
        <v>87</v>
      </c>
      <c r="I232">
        <v>0</v>
      </c>
      <c r="J232">
        <v>0</v>
      </c>
      <c r="K232">
        <v>0</v>
      </c>
      <c r="L232">
        <v>0</v>
      </c>
      <c r="M232">
        <v>10</v>
      </c>
      <c r="N232">
        <v>10</v>
      </c>
      <c r="O232">
        <v>10</v>
      </c>
      <c r="P232">
        <v>10</v>
      </c>
      <c r="Q232">
        <v>10</v>
      </c>
      <c r="R232">
        <v>10</v>
      </c>
      <c r="S232" s="30"/>
      <c r="T232" s="52" t="str">
        <f t="shared" si="12"/>
        <v>810130-BARBM-ML</v>
      </c>
      <c r="U232" s="53" t="str">
        <f>IF(C232="NET","",IF(C232="","",IFERROR(VLOOKUP(T232,EAN!$A:$B,2,FALSE),"MANGLER - MÅ OPPDATERE EAN-FANEN")))</f>
        <v>MANGLER - MÅ OPPDATERE EAN-FANEN</v>
      </c>
      <c r="V232" s="52">
        <f t="shared" si="14"/>
        <v>0</v>
      </c>
      <c r="W232" s="52">
        <f t="shared" si="15"/>
        <v>10</v>
      </c>
      <c r="X232" s="30"/>
      <c r="Y232" s="21" t="str">
        <f>IF(C232="NET","",IFERROR(VLOOKUP(U232,'2) Order Form'!$V$9:$V$894,1,FALSE),"Ikke med I order form"))</f>
        <v>Ikke med I order form</v>
      </c>
      <c r="Z232" s="30"/>
      <c r="AA232" s="2">
        <v>7048652823243</v>
      </c>
      <c r="AB232" s="23">
        <f>IFERROR(VLOOKUP(AA232,'2) Order Form'!$V$9:$V$895,1,FALSE),"Ikke med I order form")</f>
        <v>7048652823243</v>
      </c>
      <c r="AC232" s="38">
        <f>VLOOKUP(AA232,ATS!$A$4:$H$2762,2,FALSE)</f>
        <v>840092</v>
      </c>
      <c r="AD232" s="35" t="str">
        <f>VLOOKUP(AA232,ATS!$A$4:$G$2762,3,FALSE)</f>
        <v>Looper Mips Helmet</v>
      </c>
      <c r="AE232" s="36" t="str">
        <f>VLOOKUP(AA232,ATS!$A$4:$G$2762,5,FALSE)</f>
        <v>MBRWH-LXL</v>
      </c>
      <c r="AF232" s="30"/>
      <c r="AG232" s="38">
        <f>IFERROR(VLOOKUP('2) Order Form'!$V237,$AA$4:$AA$2500,1,FALSE),"Ikke med i Elastic")</f>
        <v>7048652966704</v>
      </c>
      <c r="AH232" s="38">
        <f>SUM('2) Order Form'!V237)</f>
        <v>7048652966704</v>
      </c>
      <c r="AI232" s="38">
        <f>INDEX(ATS!$B:$V,MATCH(ATS!$AH232,ATS!$U:$U,0),1)</f>
        <v>840106</v>
      </c>
      <c r="AJ232" s="38" t="str">
        <f>INDEX(ATS!$B:$V,MATCH(ATS!$AH232,ATS!$U:$U,0),2)</f>
        <v>Volata 2Vi Mips Helmet</v>
      </c>
      <c r="AK232" s="38" t="str">
        <f>INDEX(ATS!$B:$V,MATCH(ATS!$AH232,ATS!$U:$U,0),4)</f>
        <v>GSWHT-LXL</v>
      </c>
    </row>
    <row r="233" spans="1:37">
      <c r="A233" s="175">
        <f t="shared" si="13"/>
        <v>0</v>
      </c>
      <c r="B233">
        <v>810130</v>
      </c>
      <c r="C233" t="s">
        <v>3696</v>
      </c>
      <c r="D233" t="s">
        <v>2991</v>
      </c>
      <c r="E233" t="s">
        <v>2201</v>
      </c>
      <c r="F233" t="s">
        <v>2199</v>
      </c>
      <c r="G233" t="s">
        <v>66</v>
      </c>
      <c r="H233" t="s">
        <v>87</v>
      </c>
      <c r="I233">
        <v>0</v>
      </c>
      <c r="J233">
        <v>0</v>
      </c>
      <c r="K233">
        <v>0</v>
      </c>
      <c r="L233">
        <v>0</v>
      </c>
      <c r="M233">
        <v>6</v>
      </c>
      <c r="N233">
        <v>6</v>
      </c>
      <c r="O233">
        <v>6</v>
      </c>
      <c r="P233">
        <v>6</v>
      </c>
      <c r="Q233">
        <v>6</v>
      </c>
      <c r="R233">
        <v>6</v>
      </c>
      <c r="S233" s="30"/>
      <c r="T233" s="52" t="str">
        <f t="shared" si="12"/>
        <v>810130-BARBM-LXL</v>
      </c>
      <c r="U233" s="53" t="str">
        <f>IF(C233="NET","",IF(C233="","",IFERROR(VLOOKUP(T233,EAN!$A:$B,2,FALSE),"MANGLER - MÅ OPPDATERE EAN-FANEN")))</f>
        <v>MANGLER - MÅ OPPDATERE EAN-FANEN</v>
      </c>
      <c r="V233" s="52">
        <f t="shared" si="14"/>
        <v>0</v>
      </c>
      <c r="W233" s="52">
        <f t="shared" si="15"/>
        <v>6</v>
      </c>
      <c r="X233" s="30"/>
      <c r="Y233" s="21" t="str">
        <f>IF(C233="NET","",IFERROR(VLOOKUP(U233,'2) Order Form'!$V$9:$V$894,1,FALSE),"Ikke med I order form"))</f>
        <v>Ikke med I order form</v>
      </c>
      <c r="Z233" s="30"/>
      <c r="AA233" s="2">
        <v>7048652966230</v>
      </c>
      <c r="AB233" s="23">
        <f>IFERROR(VLOOKUP(AA233,'2) Order Form'!$V$9:$V$895,1,FALSE),"Ikke med I order form")</f>
        <v>7048652966230</v>
      </c>
      <c r="AC233" s="38">
        <f>VLOOKUP(AA233,ATS!$A$4:$H$2762,2,FALSE)</f>
        <v>840092</v>
      </c>
      <c r="AD233" s="35" t="str">
        <f>VLOOKUP(AA233,ATS!$A$4:$G$2762,3,FALSE)</f>
        <v>Looper Mips Helmet</v>
      </c>
      <c r="AE233" s="36" t="str">
        <f>VLOOKUP(AA233,ATS!$A$4:$G$2762,5,FALSE)</f>
        <v>MTURQ-SM</v>
      </c>
      <c r="AF233" s="30"/>
      <c r="AG233" s="38">
        <f>IFERROR(VLOOKUP('2) Order Form'!$V238,$AA$4:$AA$2500,1,FALSE),"Ikke med i Elastic")</f>
        <v>7048652966810</v>
      </c>
      <c r="AH233" s="38">
        <f>SUM('2) Order Form'!V238)</f>
        <v>7048652966810</v>
      </c>
      <c r="AI233" s="38">
        <f>INDEX(ATS!$B:$V,MATCH(ATS!$AH233,ATS!$U:$U,0),1)</f>
        <v>840106</v>
      </c>
      <c r="AJ233" s="38" t="str">
        <f>INDEX(ATS!$B:$V,MATCH(ATS!$AH233,ATS!$U:$U,0),2)</f>
        <v>Volata 2Vi Mips Helmet</v>
      </c>
      <c r="AK233" s="38" t="str">
        <f>INDEX(ATS!$B:$V,MATCH(ATS!$AH233,ATS!$U:$U,0),4)</f>
        <v>MTURQ-XSS</v>
      </c>
    </row>
    <row r="234" spans="1:37">
      <c r="A234" s="175">
        <f t="shared" si="13"/>
        <v>0</v>
      </c>
      <c r="B234">
        <v>810130</v>
      </c>
      <c r="C234" t="s">
        <v>3696</v>
      </c>
      <c r="D234" t="s">
        <v>2991</v>
      </c>
      <c r="E234" t="s">
        <v>3111</v>
      </c>
      <c r="F234" t="s">
        <v>3010</v>
      </c>
      <c r="G234" t="s">
        <v>64</v>
      </c>
      <c r="H234" t="s">
        <v>87</v>
      </c>
      <c r="I234">
        <v>8</v>
      </c>
      <c r="J234">
        <v>8</v>
      </c>
      <c r="K234">
        <v>8</v>
      </c>
      <c r="L234">
        <v>8</v>
      </c>
      <c r="M234">
        <v>8</v>
      </c>
      <c r="N234">
        <v>8</v>
      </c>
      <c r="O234">
        <v>8</v>
      </c>
      <c r="P234">
        <v>8</v>
      </c>
      <c r="Q234">
        <v>8</v>
      </c>
      <c r="R234">
        <v>8</v>
      </c>
      <c r="S234" s="2"/>
      <c r="T234" s="52" t="str">
        <f t="shared" si="12"/>
        <v>810130-BRWHT-SM</v>
      </c>
      <c r="U234" s="53" t="str">
        <f>IF(C234="NET","",IF(C234="","",IFERROR(VLOOKUP(T234,EAN!$A:$B,2,FALSE),"MANGLER - MÅ OPPDATERE EAN-FANEN")))</f>
        <v>MANGLER - MÅ OPPDATERE EAN-FANEN</v>
      </c>
      <c r="V234" s="52">
        <f t="shared" si="14"/>
        <v>8</v>
      </c>
      <c r="W234" s="52">
        <f t="shared" si="15"/>
        <v>8</v>
      </c>
      <c r="X234" s="2"/>
      <c r="Y234" s="21" t="str">
        <f>IF(C234="NET","",IFERROR(VLOOKUP(U234,'2) Order Form'!$V$9:$V$894,1,FALSE),"Ikke med I order form"))</f>
        <v>Ikke med I order form</v>
      </c>
      <c r="Z234" s="2"/>
      <c r="AA234" s="2">
        <v>7048652966230</v>
      </c>
      <c r="AB234" s="23">
        <f>IFERROR(VLOOKUP(AA234,'2) Order Form'!$V$9:$V$895,1,FALSE),"Ikke med I order form")</f>
        <v>7048652966230</v>
      </c>
      <c r="AC234" s="38">
        <f>VLOOKUP(AA234,ATS!$A$4:$H$2762,2,FALSE)</f>
        <v>840092</v>
      </c>
      <c r="AD234" s="35" t="str">
        <f>VLOOKUP(AA234,ATS!$A$4:$G$2762,3,FALSE)</f>
        <v>Looper Mips Helmet</v>
      </c>
      <c r="AE234" s="36" t="str">
        <f>VLOOKUP(AA234,ATS!$A$4:$G$2762,5,FALSE)</f>
        <v>MTURQ-SM</v>
      </c>
      <c r="AF234" s="2"/>
      <c r="AG234" s="38">
        <f>IFERROR(VLOOKUP('2) Order Form'!$V239,$AA$4:$AA$2500,1,FALSE),"Ikke med i Elastic")</f>
        <v>7048652966803</v>
      </c>
      <c r="AH234" s="38">
        <f>SUM('2) Order Form'!V239)</f>
        <v>7048652966803</v>
      </c>
      <c r="AI234" s="38">
        <f>INDEX(ATS!$B:$V,MATCH(ATS!$AH234,ATS!$U:$U,0),1)</f>
        <v>840106</v>
      </c>
      <c r="AJ234" s="38" t="str">
        <f>INDEX(ATS!$B:$V,MATCH(ATS!$AH234,ATS!$U:$U,0),2)</f>
        <v>Volata 2Vi Mips Helmet</v>
      </c>
      <c r="AK234" s="38" t="str">
        <f>INDEX(ATS!$B:$V,MATCH(ATS!$AH234,ATS!$U:$U,0),4)</f>
        <v>MTURQ-SM</v>
      </c>
    </row>
    <row r="235" spans="1:37">
      <c r="A235" s="175">
        <f t="shared" si="13"/>
        <v>0</v>
      </c>
      <c r="B235">
        <v>810130</v>
      </c>
      <c r="C235" t="s">
        <v>3696</v>
      </c>
      <c r="D235" t="s">
        <v>2991</v>
      </c>
      <c r="E235" t="s">
        <v>3112</v>
      </c>
      <c r="F235" t="s">
        <v>3010</v>
      </c>
      <c r="G235" t="s">
        <v>65</v>
      </c>
      <c r="H235" t="s">
        <v>87</v>
      </c>
      <c r="I235">
        <v>13</v>
      </c>
      <c r="J235">
        <v>13</v>
      </c>
      <c r="K235">
        <v>13</v>
      </c>
      <c r="L235">
        <v>13</v>
      </c>
      <c r="M235">
        <v>19</v>
      </c>
      <c r="N235">
        <v>19</v>
      </c>
      <c r="O235">
        <v>19</v>
      </c>
      <c r="P235">
        <v>19</v>
      </c>
      <c r="Q235">
        <v>19</v>
      </c>
      <c r="R235">
        <v>19</v>
      </c>
      <c r="S235" s="30"/>
      <c r="T235" s="52" t="str">
        <f t="shared" si="12"/>
        <v>810130-BRWHT-ML</v>
      </c>
      <c r="U235" s="53" t="str">
        <f>IF(C235="NET","",IF(C235="","",IFERROR(VLOOKUP(T235,EAN!$A:$B,2,FALSE),"MANGLER - MÅ OPPDATERE EAN-FANEN")))</f>
        <v>MANGLER - MÅ OPPDATERE EAN-FANEN</v>
      </c>
      <c r="V235" s="52">
        <f t="shared" si="14"/>
        <v>13</v>
      </c>
      <c r="W235" s="52">
        <f t="shared" si="15"/>
        <v>19</v>
      </c>
      <c r="X235" s="30"/>
      <c r="Y235" s="21" t="str">
        <f>IF(C235="NET","",IFERROR(VLOOKUP(U235,'2) Order Form'!$V$9:$V$894,1,FALSE),"Ikke med I order form"))</f>
        <v>Ikke med I order form</v>
      </c>
      <c r="Z235" s="30"/>
      <c r="AA235" s="2">
        <v>7048652966223</v>
      </c>
      <c r="AB235" s="23">
        <f>IFERROR(VLOOKUP(AA235,'2) Order Form'!$V$9:$V$895,1,FALSE),"Ikke med I order form")</f>
        <v>7048652966223</v>
      </c>
      <c r="AC235" s="38">
        <f>VLOOKUP(AA235,ATS!$A$4:$H$2762,2,FALSE)</f>
        <v>840092</v>
      </c>
      <c r="AD235" s="35" t="str">
        <f>VLOOKUP(AA235,ATS!$A$4:$G$2762,3,FALSE)</f>
        <v>Looper Mips Helmet</v>
      </c>
      <c r="AE235" s="36" t="str">
        <f>VLOOKUP(AA235,ATS!$A$4:$G$2762,5,FALSE)</f>
        <v>MTURQ-ML</v>
      </c>
      <c r="AF235" s="30"/>
      <c r="AG235" s="38">
        <f>IFERROR(VLOOKUP('2) Order Form'!$V240,$AA$4:$AA$2500,1,FALSE),"Ikke med i Elastic")</f>
        <v>7048652966797</v>
      </c>
      <c r="AH235" s="38">
        <f>SUM('2) Order Form'!V240)</f>
        <v>7048652966797</v>
      </c>
      <c r="AI235" s="38">
        <f>INDEX(ATS!$B:$V,MATCH(ATS!$AH235,ATS!$U:$U,0),1)</f>
        <v>840106</v>
      </c>
      <c r="AJ235" s="38" t="str">
        <f>INDEX(ATS!$B:$V,MATCH(ATS!$AH235,ATS!$U:$U,0),2)</f>
        <v>Volata 2Vi Mips Helmet</v>
      </c>
      <c r="AK235" s="38" t="str">
        <f>INDEX(ATS!$B:$V,MATCH(ATS!$AH235,ATS!$U:$U,0),4)</f>
        <v>MTURQ-ML</v>
      </c>
    </row>
    <row r="236" spans="1:37">
      <c r="A236" s="175">
        <f t="shared" si="13"/>
        <v>0</v>
      </c>
      <c r="B236">
        <v>810130</v>
      </c>
      <c r="C236" t="s">
        <v>3696</v>
      </c>
      <c r="D236" t="s">
        <v>2991</v>
      </c>
      <c r="E236" t="s">
        <v>3113</v>
      </c>
      <c r="F236" t="s">
        <v>3010</v>
      </c>
      <c r="G236" t="s">
        <v>66</v>
      </c>
      <c r="H236" t="s">
        <v>87</v>
      </c>
      <c r="I236">
        <v>7</v>
      </c>
      <c r="J236">
        <v>7</v>
      </c>
      <c r="K236">
        <v>7</v>
      </c>
      <c r="L236">
        <v>7</v>
      </c>
      <c r="M236">
        <v>12</v>
      </c>
      <c r="N236">
        <v>12</v>
      </c>
      <c r="O236">
        <v>12</v>
      </c>
      <c r="P236">
        <v>12</v>
      </c>
      <c r="Q236">
        <v>12</v>
      </c>
      <c r="R236">
        <v>12</v>
      </c>
      <c r="S236" s="30"/>
      <c r="T236" s="52" t="str">
        <f t="shared" si="12"/>
        <v>810130-BRWHT-LXL</v>
      </c>
      <c r="U236" s="53" t="str">
        <f>IF(C236="NET","",IF(C236="","",IFERROR(VLOOKUP(T236,EAN!$A:$B,2,FALSE),"MANGLER - MÅ OPPDATERE EAN-FANEN")))</f>
        <v>MANGLER - MÅ OPPDATERE EAN-FANEN</v>
      </c>
      <c r="V236" s="52">
        <f t="shared" si="14"/>
        <v>7</v>
      </c>
      <c r="W236" s="52">
        <f t="shared" si="15"/>
        <v>12</v>
      </c>
      <c r="X236" s="30"/>
      <c r="Y236" s="21" t="str">
        <f>IF(C236="NET","",IFERROR(VLOOKUP(U236,'2) Order Form'!$V$9:$V$894,1,FALSE),"Ikke med I order form"))</f>
        <v>Ikke med I order form</v>
      </c>
      <c r="Z236" s="30"/>
      <c r="AA236" s="2">
        <v>7048652966223</v>
      </c>
      <c r="AB236" s="23">
        <f>IFERROR(VLOOKUP(AA236,'2) Order Form'!$V$9:$V$895,1,FALSE),"Ikke med I order form")</f>
        <v>7048652966223</v>
      </c>
      <c r="AC236" s="38">
        <f>VLOOKUP(AA236,ATS!$A$4:$H$2762,2,FALSE)</f>
        <v>840092</v>
      </c>
      <c r="AD236" s="35" t="str">
        <f>VLOOKUP(AA236,ATS!$A$4:$G$2762,3,FALSE)</f>
        <v>Looper Mips Helmet</v>
      </c>
      <c r="AE236" s="36" t="str">
        <f>VLOOKUP(AA236,ATS!$A$4:$G$2762,5,FALSE)</f>
        <v>MTURQ-ML</v>
      </c>
      <c r="AF236" s="30"/>
      <c r="AG236" s="38">
        <f>IFERROR(VLOOKUP('2) Order Form'!$V241,$AA$4:$AA$2500,1,FALSE),"Ikke med i Elastic")</f>
        <v>7048652966780</v>
      </c>
      <c r="AH236" s="38">
        <f>SUM('2) Order Form'!V241)</f>
        <v>7048652966780</v>
      </c>
      <c r="AI236" s="38">
        <f>INDEX(ATS!$B:$V,MATCH(ATS!$AH236,ATS!$U:$U,0),1)</f>
        <v>840106</v>
      </c>
      <c r="AJ236" s="38" t="str">
        <f>INDEX(ATS!$B:$V,MATCH(ATS!$AH236,ATS!$U:$U,0),2)</f>
        <v>Volata 2Vi Mips Helmet</v>
      </c>
      <c r="AK236" s="38" t="str">
        <f>INDEX(ATS!$B:$V,MATCH(ATS!$AH236,ATS!$U:$U,0),4)</f>
        <v>MTURQ-LXL</v>
      </c>
    </row>
    <row r="237" spans="1:37">
      <c r="A237" s="175">
        <f t="shared" si="13"/>
        <v>0</v>
      </c>
      <c r="B237">
        <v>810130</v>
      </c>
      <c r="C237" t="s">
        <v>3696</v>
      </c>
      <c r="D237" t="s">
        <v>2991</v>
      </c>
      <c r="E237" t="s">
        <v>3114</v>
      </c>
      <c r="F237" t="s">
        <v>3014</v>
      </c>
      <c r="G237" t="s">
        <v>64</v>
      </c>
      <c r="H237" t="s">
        <v>225</v>
      </c>
      <c r="I237">
        <v>3</v>
      </c>
      <c r="J237">
        <v>3</v>
      </c>
      <c r="K237">
        <v>3</v>
      </c>
      <c r="L237">
        <v>3</v>
      </c>
      <c r="M237">
        <v>3</v>
      </c>
      <c r="N237">
        <v>3</v>
      </c>
      <c r="O237">
        <v>3</v>
      </c>
      <c r="P237">
        <v>3</v>
      </c>
      <c r="Q237">
        <v>3</v>
      </c>
      <c r="R237">
        <v>3</v>
      </c>
      <c r="S237" s="30"/>
      <c r="T237" s="52" t="str">
        <f t="shared" si="12"/>
        <v>810130-DUSK-SM</v>
      </c>
      <c r="U237" s="53" t="str">
        <f>IF(C237="NET","",IF(C237="","",IFERROR(VLOOKUP(T237,EAN!$A:$B,2,FALSE),"MANGLER - MÅ OPPDATERE EAN-FANEN")))</f>
        <v>MANGLER - MÅ OPPDATERE EAN-FANEN</v>
      </c>
      <c r="V237" s="52">
        <f t="shared" si="14"/>
        <v>3</v>
      </c>
      <c r="W237" s="52">
        <f t="shared" si="15"/>
        <v>3</v>
      </c>
      <c r="X237" s="30"/>
      <c r="Y237" s="21" t="str">
        <f>IF(C237="NET","",IFERROR(VLOOKUP(U237,'2) Order Form'!$V$9:$V$894,1,FALSE),"Ikke med I order form"))</f>
        <v>Ikke med I order form</v>
      </c>
      <c r="Z237" s="30"/>
      <c r="AA237" s="2">
        <v>7048652966216</v>
      </c>
      <c r="AB237" s="23">
        <f>IFERROR(VLOOKUP(AA237,'2) Order Form'!$V$9:$V$895,1,FALSE),"Ikke med I order form")</f>
        <v>7048652966216</v>
      </c>
      <c r="AC237" s="38">
        <f>VLOOKUP(AA237,ATS!$A$4:$H$2762,2,FALSE)</f>
        <v>840092</v>
      </c>
      <c r="AD237" s="35" t="str">
        <f>VLOOKUP(AA237,ATS!$A$4:$G$2762,3,FALSE)</f>
        <v>Looper Mips Helmet</v>
      </c>
      <c r="AE237" s="36" t="str">
        <f>VLOOKUP(AA237,ATS!$A$4:$G$2762,5,FALSE)</f>
        <v>MTURQ-LXL</v>
      </c>
      <c r="AF237" s="30"/>
      <c r="AG237" s="38">
        <f>IFERROR(VLOOKUP('2) Order Form'!$V242,$AA$4:$AA$2500,1,FALSE),"Ikke med i Elastic")</f>
        <v>7048652966858</v>
      </c>
      <c r="AH237" s="38">
        <f>SUM('2) Order Form'!V242)</f>
        <v>7048652966858</v>
      </c>
      <c r="AI237" s="38">
        <f>INDEX(ATS!$B:$V,MATCH(ATS!$AH237,ATS!$U:$U,0),1)</f>
        <v>840106</v>
      </c>
      <c r="AJ237" s="38" t="str">
        <f>INDEX(ATS!$B:$V,MATCH(ATS!$AH237,ATS!$U:$U,0),2)</f>
        <v>Volata 2Vi Mips Helmet</v>
      </c>
      <c r="AK237" s="38" t="str">
        <f>INDEX(ATS!$B:$V,MATCH(ATS!$AH237,ATS!$U:$U,0),4)</f>
        <v>PANTH-XSS</v>
      </c>
    </row>
    <row r="238" spans="1:37">
      <c r="A238" s="175">
        <f t="shared" si="13"/>
        <v>0</v>
      </c>
      <c r="B238">
        <v>810130</v>
      </c>
      <c r="C238" t="s">
        <v>3696</v>
      </c>
      <c r="D238" t="s">
        <v>2991</v>
      </c>
      <c r="E238" t="s">
        <v>3115</v>
      </c>
      <c r="F238" t="s">
        <v>3014</v>
      </c>
      <c r="G238" t="s">
        <v>65</v>
      </c>
      <c r="H238" t="s">
        <v>225</v>
      </c>
      <c r="I238">
        <v>5</v>
      </c>
      <c r="J238">
        <v>5</v>
      </c>
      <c r="K238">
        <v>5</v>
      </c>
      <c r="L238">
        <v>5</v>
      </c>
      <c r="M238">
        <v>5</v>
      </c>
      <c r="N238">
        <v>5</v>
      </c>
      <c r="O238">
        <v>5</v>
      </c>
      <c r="P238">
        <v>5</v>
      </c>
      <c r="Q238">
        <v>5</v>
      </c>
      <c r="R238">
        <v>5</v>
      </c>
      <c r="S238" s="30"/>
      <c r="T238" s="52" t="str">
        <f t="shared" si="12"/>
        <v>810130-DUSK-ML</v>
      </c>
      <c r="U238" s="53" t="str">
        <f>IF(C238="NET","",IF(C238="","",IFERROR(VLOOKUP(T238,EAN!$A:$B,2,FALSE),"MANGLER - MÅ OPPDATERE EAN-FANEN")))</f>
        <v>MANGLER - MÅ OPPDATERE EAN-FANEN</v>
      </c>
      <c r="V238" s="52">
        <f t="shared" si="14"/>
        <v>5</v>
      </c>
      <c r="W238" s="52">
        <f t="shared" si="15"/>
        <v>5</v>
      </c>
      <c r="X238" s="30"/>
      <c r="Y238" s="21" t="str">
        <f>IF(C238="NET","",IFERROR(VLOOKUP(U238,'2) Order Form'!$V$9:$V$894,1,FALSE),"Ikke med I order form"))</f>
        <v>Ikke med I order form</v>
      </c>
      <c r="Z238" s="30"/>
      <c r="AA238" s="2">
        <v>7048652966216</v>
      </c>
      <c r="AB238" s="23">
        <f>IFERROR(VLOOKUP(AA238,'2) Order Form'!$V$9:$V$895,1,FALSE),"Ikke med I order form")</f>
        <v>7048652966216</v>
      </c>
      <c r="AC238" s="38">
        <f>VLOOKUP(AA238,ATS!$A$4:$H$2762,2,FALSE)</f>
        <v>840092</v>
      </c>
      <c r="AD238" s="35" t="str">
        <f>VLOOKUP(AA238,ATS!$A$4:$G$2762,3,FALSE)</f>
        <v>Looper Mips Helmet</v>
      </c>
      <c r="AE238" s="36" t="str">
        <f>VLOOKUP(AA238,ATS!$A$4:$G$2762,5,FALSE)</f>
        <v>MTURQ-LXL</v>
      </c>
      <c r="AF238" s="30"/>
      <c r="AG238" s="38">
        <f>IFERROR(VLOOKUP('2) Order Form'!$V243,$AA$4:$AA$2500,1,FALSE),"Ikke med i Elastic")</f>
        <v>7048652966841</v>
      </c>
      <c r="AH238" s="38">
        <f>SUM('2) Order Form'!V243)</f>
        <v>7048652966841</v>
      </c>
      <c r="AI238" s="38">
        <f>INDEX(ATS!$B:$V,MATCH(ATS!$AH238,ATS!$U:$U,0),1)</f>
        <v>840106</v>
      </c>
      <c r="AJ238" s="38" t="str">
        <f>INDEX(ATS!$B:$V,MATCH(ATS!$AH238,ATS!$U:$U,0),2)</f>
        <v>Volata 2Vi Mips Helmet</v>
      </c>
      <c r="AK238" s="38" t="str">
        <f>INDEX(ATS!$B:$V,MATCH(ATS!$AH238,ATS!$U:$U,0),4)</f>
        <v>PANTH-SM</v>
      </c>
    </row>
    <row r="239" spans="1:37">
      <c r="A239" s="175">
        <f t="shared" si="13"/>
        <v>0</v>
      </c>
      <c r="B239">
        <v>810130</v>
      </c>
      <c r="C239" t="s">
        <v>3696</v>
      </c>
      <c r="D239" t="s">
        <v>2991</v>
      </c>
      <c r="E239" t="s">
        <v>3116</v>
      </c>
      <c r="F239" t="s">
        <v>3014</v>
      </c>
      <c r="G239" t="s">
        <v>66</v>
      </c>
      <c r="H239" t="s">
        <v>225</v>
      </c>
      <c r="I239">
        <v>3</v>
      </c>
      <c r="J239">
        <v>3</v>
      </c>
      <c r="K239">
        <v>3</v>
      </c>
      <c r="L239">
        <v>3</v>
      </c>
      <c r="M239">
        <v>3</v>
      </c>
      <c r="N239">
        <v>3</v>
      </c>
      <c r="O239">
        <v>3</v>
      </c>
      <c r="P239">
        <v>3</v>
      </c>
      <c r="Q239">
        <v>3</v>
      </c>
      <c r="R239">
        <v>3</v>
      </c>
      <c r="S239" s="30"/>
      <c r="T239" s="52" t="str">
        <f t="shared" si="12"/>
        <v>810130-DUSK-LXL</v>
      </c>
      <c r="U239" s="53" t="str">
        <f>IF(C239="NET","",IF(C239="","",IFERROR(VLOOKUP(T239,EAN!$A:$B,2,FALSE),"MANGLER - MÅ OPPDATERE EAN-FANEN")))</f>
        <v>MANGLER - MÅ OPPDATERE EAN-FANEN</v>
      </c>
      <c r="V239" s="52">
        <f t="shared" si="14"/>
        <v>3</v>
      </c>
      <c r="W239" s="52">
        <f t="shared" si="15"/>
        <v>3</v>
      </c>
      <c r="X239" s="30"/>
      <c r="Y239" s="21" t="str">
        <f>IF(C239="NET","",IFERROR(VLOOKUP(U239,'2) Order Form'!$V$9:$V$894,1,FALSE),"Ikke med I order form"))</f>
        <v>Ikke med I order form</v>
      </c>
      <c r="Z239" s="30"/>
      <c r="AA239" s="2">
        <v>7048652966292</v>
      </c>
      <c r="AB239" s="23">
        <f>IFERROR(VLOOKUP(AA239,'2) Order Form'!$V$9:$V$895,1,FALSE),"Ikke med I order form")</f>
        <v>7048652966292</v>
      </c>
      <c r="AC239" s="38">
        <f>VLOOKUP(AA239,ATS!$A$4:$H$2762,2,FALSE)</f>
        <v>840092</v>
      </c>
      <c r="AD239" s="35" t="str">
        <f>VLOOKUP(AA239,ATS!$A$4:$G$2762,3,FALSE)</f>
        <v>Looper Mips Helmet</v>
      </c>
      <c r="AE239" s="36" t="str">
        <f>VLOOKUP(AA239,ATS!$A$4:$G$2762,5,FALSE)</f>
        <v>WOLND-SM</v>
      </c>
      <c r="AF239" s="30"/>
      <c r="AG239" s="38">
        <f>IFERROR(VLOOKUP('2) Order Form'!$V244,$AA$4:$AA$2500,1,FALSE),"Ikke med i Elastic")</f>
        <v>7048652966834</v>
      </c>
      <c r="AH239" s="38">
        <f>SUM('2) Order Form'!V244)</f>
        <v>7048652966834</v>
      </c>
      <c r="AI239" s="38">
        <f>INDEX(ATS!$B:$V,MATCH(ATS!$AH239,ATS!$U:$U,0),1)</f>
        <v>840106</v>
      </c>
      <c r="AJ239" s="38" t="str">
        <f>INDEX(ATS!$B:$V,MATCH(ATS!$AH239,ATS!$U:$U,0),2)</f>
        <v>Volata 2Vi Mips Helmet</v>
      </c>
      <c r="AK239" s="38" t="str">
        <f>INDEX(ATS!$B:$V,MATCH(ATS!$AH239,ATS!$U:$U,0),4)</f>
        <v>PANTH-ML</v>
      </c>
    </row>
    <row r="240" spans="1:37">
      <c r="A240" s="175">
        <f t="shared" si="13"/>
        <v>0</v>
      </c>
      <c r="B240">
        <v>810130</v>
      </c>
      <c r="C240" t="s">
        <v>3696</v>
      </c>
      <c r="D240" t="s">
        <v>2991</v>
      </c>
      <c r="E240" t="s">
        <v>3990</v>
      </c>
      <c r="F240" t="s">
        <v>3991</v>
      </c>
      <c r="G240" t="s">
        <v>64</v>
      </c>
      <c r="H240" t="s">
        <v>87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 s="30"/>
      <c r="T240" s="52" t="str">
        <f t="shared" si="12"/>
        <v>810130-HCKPI-SM</v>
      </c>
      <c r="U240" s="53" t="str">
        <f>IF(C240="NET","",IF(C240="","",IFERROR(VLOOKUP(T240,EAN!$A:$B,2,FALSE),"MANGLER - MÅ OPPDATERE EAN-FANEN")))</f>
        <v>MANGLER - MÅ OPPDATERE EAN-FANEN</v>
      </c>
      <c r="V240" s="52">
        <f t="shared" si="14"/>
        <v>0</v>
      </c>
      <c r="W240" s="52">
        <f t="shared" si="15"/>
        <v>0</v>
      </c>
      <c r="X240" s="30"/>
      <c r="Y240" s="21" t="str">
        <f>IF(C240="NET","",IFERROR(VLOOKUP(U240,'2) Order Form'!$V$9:$V$894,1,FALSE),"Ikke med I order form"))</f>
        <v>Ikke med I order form</v>
      </c>
      <c r="Z240" s="30"/>
      <c r="AA240" s="2">
        <v>7048652966292</v>
      </c>
      <c r="AB240" s="23">
        <f>IFERROR(VLOOKUP(AA240,'2) Order Form'!$V$9:$V$895,1,FALSE),"Ikke med I order form")</f>
        <v>7048652966292</v>
      </c>
      <c r="AC240" s="38">
        <f>VLOOKUP(AA240,ATS!$A$4:$H$2762,2,FALSE)</f>
        <v>840092</v>
      </c>
      <c r="AD240" s="35" t="str">
        <f>VLOOKUP(AA240,ATS!$A$4:$G$2762,3,FALSE)</f>
        <v>Looper Mips Helmet</v>
      </c>
      <c r="AE240" s="36" t="str">
        <f>VLOOKUP(AA240,ATS!$A$4:$G$2762,5,FALSE)</f>
        <v>WOLND-SM</v>
      </c>
      <c r="AF240" s="30"/>
      <c r="AG240" s="38">
        <f>IFERROR(VLOOKUP('2) Order Form'!$V245,$AA$4:$AA$2500,1,FALSE),"Ikke med i Elastic")</f>
        <v>7048652966827</v>
      </c>
      <c r="AH240" s="38">
        <f>SUM('2) Order Form'!V245)</f>
        <v>7048652966827</v>
      </c>
      <c r="AI240" s="38">
        <f>INDEX(ATS!$B:$V,MATCH(ATS!$AH240,ATS!$U:$U,0),1)</f>
        <v>840106</v>
      </c>
      <c r="AJ240" s="38" t="str">
        <f>INDEX(ATS!$B:$V,MATCH(ATS!$AH240,ATS!$U:$U,0),2)</f>
        <v>Volata 2Vi Mips Helmet</v>
      </c>
      <c r="AK240" s="38" t="str">
        <f>INDEX(ATS!$B:$V,MATCH(ATS!$AH240,ATS!$U:$U,0),4)</f>
        <v>PANTH-LXL</v>
      </c>
    </row>
    <row r="241" spans="1:37">
      <c r="A241" s="175">
        <f t="shared" si="13"/>
        <v>0</v>
      </c>
      <c r="B241">
        <v>810130</v>
      </c>
      <c r="C241" t="s">
        <v>3696</v>
      </c>
      <c r="D241" t="s">
        <v>2991</v>
      </c>
      <c r="E241" t="s">
        <v>3992</v>
      </c>
      <c r="F241" t="s">
        <v>3991</v>
      </c>
      <c r="G241" t="s">
        <v>65</v>
      </c>
      <c r="H241" t="s">
        <v>87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s="30"/>
      <c r="T241" s="52" t="str">
        <f t="shared" si="12"/>
        <v>810130-HCKPI-ML</v>
      </c>
      <c r="U241" s="53" t="str">
        <f>IF(C241="NET","",IF(C241="","",IFERROR(VLOOKUP(T241,EAN!$A:$B,2,FALSE),"MANGLER - MÅ OPPDATERE EAN-FANEN")))</f>
        <v>MANGLER - MÅ OPPDATERE EAN-FANEN</v>
      </c>
      <c r="V241" s="52">
        <f t="shared" si="14"/>
        <v>0</v>
      </c>
      <c r="W241" s="52">
        <f t="shared" si="15"/>
        <v>0</v>
      </c>
      <c r="X241" s="30"/>
      <c r="Y241" s="21" t="str">
        <f>IF(C241="NET","",IFERROR(VLOOKUP(U241,'2) Order Form'!$V$9:$V$894,1,FALSE),"Ikke med I order form"))</f>
        <v>Ikke med I order form</v>
      </c>
      <c r="Z241" s="30"/>
      <c r="AA241" s="2">
        <v>7048652966285</v>
      </c>
      <c r="AB241" s="23">
        <f>IFERROR(VLOOKUP(AA241,'2) Order Form'!$V$9:$V$895,1,FALSE),"Ikke med I order form")</f>
        <v>7048652966285</v>
      </c>
      <c r="AC241" s="38">
        <f>VLOOKUP(AA241,ATS!$A$4:$H$2762,2,FALSE)</f>
        <v>840092</v>
      </c>
      <c r="AD241" s="35" t="str">
        <f>VLOOKUP(AA241,ATS!$A$4:$G$2762,3,FALSE)</f>
        <v>Looper Mips Helmet</v>
      </c>
      <c r="AE241" s="36" t="str">
        <f>VLOOKUP(AA241,ATS!$A$4:$G$2762,5,FALSE)</f>
        <v>WOLND-ML</v>
      </c>
      <c r="AF241" s="30"/>
      <c r="AG241" s="38">
        <f>IFERROR(VLOOKUP('2) Order Form'!$V246,$AA$4:$AA$2500,1,FALSE),"Ikke med i Elastic")</f>
        <v>7048652966926</v>
      </c>
      <c r="AH241" s="38">
        <f>SUM('2) Order Form'!V246)</f>
        <v>7048652966926</v>
      </c>
      <c r="AI241" s="38">
        <f>INDEX(ATS!$B:$V,MATCH(ATS!$AH241,ATS!$U:$U,0),1)</f>
        <v>840107</v>
      </c>
      <c r="AJ241" s="38" t="str">
        <f>INDEX(ATS!$B:$V,MATCH(ATS!$AH241,ATS!$U:$U,0),2)</f>
        <v>Volata 2Vi Mips Helmet x Henrik</v>
      </c>
      <c r="AK241" s="38" t="str">
        <f>INDEX(ATS!$B:$V,MATCH(ATS!$AH241,ATS!$U:$U,0),4)</f>
        <v>HK006-SM</v>
      </c>
    </row>
    <row r="242" spans="1:37">
      <c r="A242" s="175">
        <f t="shared" si="13"/>
        <v>0</v>
      </c>
      <c r="B242">
        <v>810130</v>
      </c>
      <c r="C242" t="s">
        <v>3696</v>
      </c>
      <c r="D242" t="s">
        <v>2991</v>
      </c>
      <c r="E242" t="s">
        <v>3993</v>
      </c>
      <c r="F242" t="s">
        <v>3991</v>
      </c>
      <c r="G242" t="s">
        <v>66</v>
      </c>
      <c r="H242" t="s">
        <v>87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s="30"/>
      <c r="T242" s="52" t="str">
        <f t="shared" si="12"/>
        <v>810130-HCKPI-LXL</v>
      </c>
      <c r="U242" s="53" t="str">
        <f>IF(C242="NET","",IF(C242="","",IFERROR(VLOOKUP(T242,EAN!$A:$B,2,FALSE),"MANGLER - MÅ OPPDATERE EAN-FANEN")))</f>
        <v>MANGLER - MÅ OPPDATERE EAN-FANEN</v>
      </c>
      <c r="V242" s="52">
        <f t="shared" si="14"/>
        <v>0</v>
      </c>
      <c r="W242" s="52">
        <f t="shared" si="15"/>
        <v>0</v>
      </c>
      <c r="X242" s="30"/>
      <c r="Y242" s="21" t="str">
        <f>IF(C242="NET","",IFERROR(VLOOKUP(U242,'2) Order Form'!$V$9:$V$894,1,FALSE),"Ikke med I order form"))</f>
        <v>Ikke med I order form</v>
      </c>
      <c r="Z242" s="30"/>
      <c r="AA242" s="2">
        <v>7048652966285</v>
      </c>
      <c r="AB242" s="23">
        <f>IFERROR(VLOOKUP(AA242,'2) Order Form'!$V$9:$V$895,1,FALSE),"Ikke med I order form")</f>
        <v>7048652966285</v>
      </c>
      <c r="AC242" s="38">
        <f>VLOOKUP(AA242,ATS!$A$4:$H$2762,2,FALSE)</f>
        <v>840092</v>
      </c>
      <c r="AD242" s="35" t="str">
        <f>VLOOKUP(AA242,ATS!$A$4:$G$2762,3,FALSE)</f>
        <v>Looper Mips Helmet</v>
      </c>
      <c r="AE242" s="36" t="str">
        <f>VLOOKUP(AA242,ATS!$A$4:$G$2762,5,FALSE)</f>
        <v>WOLND-ML</v>
      </c>
      <c r="AF242" s="30"/>
      <c r="AG242" s="38">
        <f>IFERROR(VLOOKUP('2) Order Form'!$V247,$AA$4:$AA$2500,1,FALSE),"Ikke med i Elastic")</f>
        <v>7048652966919</v>
      </c>
      <c r="AH242" s="38">
        <f>SUM('2) Order Form'!V247)</f>
        <v>7048652966919</v>
      </c>
      <c r="AI242" s="38">
        <f>INDEX(ATS!$B:$V,MATCH(ATS!$AH242,ATS!$U:$U,0),1)</f>
        <v>840107</v>
      </c>
      <c r="AJ242" s="38" t="str">
        <f>INDEX(ATS!$B:$V,MATCH(ATS!$AH242,ATS!$U:$U,0),2)</f>
        <v>Volata 2Vi Mips Helmet x Henrik</v>
      </c>
      <c r="AK242" s="38" t="str">
        <f>INDEX(ATS!$B:$V,MATCH(ATS!$AH242,ATS!$U:$U,0),4)</f>
        <v>HK006-ML</v>
      </c>
    </row>
    <row r="243" spans="1:37">
      <c r="A243" s="175">
        <f t="shared" si="13"/>
        <v>0</v>
      </c>
      <c r="B243">
        <v>810130</v>
      </c>
      <c r="C243" t="s">
        <v>3696</v>
      </c>
      <c r="D243" t="s">
        <v>2991</v>
      </c>
      <c r="E243" t="s">
        <v>3117</v>
      </c>
      <c r="F243" t="s">
        <v>3054</v>
      </c>
      <c r="G243" t="s">
        <v>64</v>
      </c>
      <c r="H243" t="s">
        <v>225</v>
      </c>
      <c r="I243">
        <v>2</v>
      </c>
      <c r="J243">
        <v>2</v>
      </c>
      <c r="K243">
        <v>2</v>
      </c>
      <c r="L243">
        <v>2</v>
      </c>
      <c r="M243">
        <v>2</v>
      </c>
      <c r="N243">
        <v>2</v>
      </c>
      <c r="O243">
        <v>2</v>
      </c>
      <c r="P243">
        <v>2</v>
      </c>
      <c r="Q243">
        <v>2</v>
      </c>
      <c r="R243">
        <v>2</v>
      </c>
      <c r="S243" s="2"/>
      <c r="T243" s="52" t="str">
        <f t="shared" si="12"/>
        <v>810130-LAVA-SM</v>
      </c>
      <c r="U243" s="53" t="str">
        <f>IF(C243="NET","",IF(C243="","",IFERROR(VLOOKUP(T243,EAN!$A:$B,2,FALSE),"MANGLER - MÅ OPPDATERE EAN-FANEN")))</f>
        <v>MANGLER - MÅ OPPDATERE EAN-FANEN</v>
      </c>
      <c r="V243" s="52">
        <f t="shared" si="14"/>
        <v>2</v>
      </c>
      <c r="W243" s="52">
        <f t="shared" si="15"/>
        <v>2</v>
      </c>
      <c r="X243" s="2"/>
      <c r="Y243" s="21" t="str">
        <f>IF(C243="NET","",IFERROR(VLOOKUP(U243,'2) Order Form'!$V$9:$V$894,1,FALSE),"Ikke med I order form"))</f>
        <v>Ikke med I order form</v>
      </c>
      <c r="Z243" s="2"/>
      <c r="AA243" s="2">
        <v>7048652966278</v>
      </c>
      <c r="AB243" s="23">
        <f>IFERROR(VLOOKUP(AA243,'2) Order Form'!$V$9:$V$895,1,FALSE),"Ikke med I order form")</f>
        <v>7048652966278</v>
      </c>
      <c r="AC243" s="38">
        <f>VLOOKUP(AA243,ATS!$A$4:$H$2762,2,FALSE)</f>
        <v>840092</v>
      </c>
      <c r="AD243" s="35" t="str">
        <f>VLOOKUP(AA243,ATS!$A$4:$G$2762,3,FALSE)</f>
        <v>Looper Mips Helmet</v>
      </c>
      <c r="AE243" s="36" t="str">
        <f>VLOOKUP(AA243,ATS!$A$4:$G$2762,5,FALSE)</f>
        <v>WOLND-LXL</v>
      </c>
      <c r="AF243" s="2"/>
      <c r="AG243" s="38">
        <f>IFERROR(VLOOKUP('2) Order Form'!$V248,$AA$4:$AA$2500,1,FALSE),"Ikke med i Elastic")</f>
        <v>7048652966902</v>
      </c>
      <c r="AH243" s="38">
        <f>SUM('2) Order Form'!V248)</f>
        <v>7048652966902</v>
      </c>
      <c r="AI243" s="38">
        <f>INDEX(ATS!$B:$V,MATCH(ATS!$AH243,ATS!$U:$U,0),1)</f>
        <v>840107</v>
      </c>
      <c r="AJ243" s="38" t="str">
        <f>INDEX(ATS!$B:$V,MATCH(ATS!$AH243,ATS!$U:$U,0),2)</f>
        <v>Volata 2Vi Mips Helmet x Henrik</v>
      </c>
      <c r="AK243" s="38" t="str">
        <f>INDEX(ATS!$B:$V,MATCH(ATS!$AH243,ATS!$U:$U,0),4)</f>
        <v>HK006-LXL</v>
      </c>
    </row>
    <row r="244" spans="1:37">
      <c r="A244" s="175">
        <f t="shared" si="13"/>
        <v>0</v>
      </c>
      <c r="B244">
        <v>810130</v>
      </c>
      <c r="C244" t="s">
        <v>3696</v>
      </c>
      <c r="D244" t="s">
        <v>2991</v>
      </c>
      <c r="E244" t="s">
        <v>3118</v>
      </c>
      <c r="F244" t="s">
        <v>3054</v>
      </c>
      <c r="G244" t="s">
        <v>65</v>
      </c>
      <c r="H244" t="s">
        <v>225</v>
      </c>
      <c r="I244">
        <v>3</v>
      </c>
      <c r="J244">
        <v>3</v>
      </c>
      <c r="K244">
        <v>3</v>
      </c>
      <c r="L244">
        <v>3</v>
      </c>
      <c r="M244">
        <v>3</v>
      </c>
      <c r="N244">
        <v>3</v>
      </c>
      <c r="O244">
        <v>3</v>
      </c>
      <c r="P244">
        <v>3</v>
      </c>
      <c r="Q244">
        <v>3</v>
      </c>
      <c r="R244">
        <v>3</v>
      </c>
      <c r="S244" s="30"/>
      <c r="T244" s="52" t="str">
        <f t="shared" si="12"/>
        <v>810130-LAVA-ML</v>
      </c>
      <c r="U244" s="53" t="str">
        <f>IF(C244="NET","",IF(C244="","",IFERROR(VLOOKUP(T244,EAN!$A:$B,2,FALSE),"MANGLER - MÅ OPPDATERE EAN-FANEN")))</f>
        <v>MANGLER - MÅ OPPDATERE EAN-FANEN</v>
      </c>
      <c r="V244" s="52">
        <f t="shared" si="14"/>
        <v>3</v>
      </c>
      <c r="W244" s="52">
        <f t="shared" si="15"/>
        <v>3</v>
      </c>
      <c r="X244" s="30"/>
      <c r="Y244" s="21" t="str">
        <f>IF(C244="NET","",IFERROR(VLOOKUP(U244,'2) Order Form'!$V$9:$V$894,1,FALSE),"Ikke med I order form"))</f>
        <v>Ikke med I order form</v>
      </c>
      <c r="Z244" s="30"/>
      <c r="AA244" s="2">
        <v>7048652966278</v>
      </c>
      <c r="AB244" s="23">
        <f>IFERROR(VLOOKUP(AA244,'2) Order Form'!$V$9:$V$895,1,FALSE),"Ikke med I order form")</f>
        <v>7048652966278</v>
      </c>
      <c r="AC244" s="38">
        <f>VLOOKUP(AA244,ATS!$A$4:$H$2762,2,FALSE)</f>
        <v>840092</v>
      </c>
      <c r="AD244" s="35" t="str">
        <f>VLOOKUP(AA244,ATS!$A$4:$G$2762,3,FALSE)</f>
        <v>Looper Mips Helmet</v>
      </c>
      <c r="AE244" s="36" t="str">
        <f>VLOOKUP(AA244,ATS!$A$4:$G$2762,5,FALSE)</f>
        <v>WOLND-LXL</v>
      </c>
      <c r="AF244" s="30"/>
      <c r="AG244" s="38">
        <f>IFERROR(VLOOKUP('2) Order Form'!$V249,$AA$4:$AA$2500,1,FALSE),"Ikke med i Elastic")</f>
        <v>7048652969033</v>
      </c>
      <c r="AH244" s="38">
        <f>SUM('2) Order Form'!V249)</f>
        <v>7048652969033</v>
      </c>
      <c r="AI244" s="38">
        <f>INDEX(ATS!$B:$V,MATCH(ATS!$AH244,ATS!$U:$U,0),1)</f>
        <v>840109</v>
      </c>
      <c r="AJ244" s="38" t="str">
        <f>INDEX(ATS!$B:$V,MATCH(ATS!$AH244,ATS!$U:$U,0),2)</f>
        <v>Volata 2Vi Mips Helmet x Ragnhild</v>
      </c>
      <c r="AK244" s="38" t="str">
        <f>INDEX(ATS!$B:$V,MATCH(ATS!$AH244,ATS!$U:$U,0),4)</f>
        <v>RM005-SM</v>
      </c>
    </row>
    <row r="245" spans="1:37">
      <c r="A245" s="175">
        <f t="shared" si="13"/>
        <v>0</v>
      </c>
      <c r="B245">
        <v>810130</v>
      </c>
      <c r="C245" t="s">
        <v>3696</v>
      </c>
      <c r="D245" t="s">
        <v>2991</v>
      </c>
      <c r="E245" t="s">
        <v>3119</v>
      </c>
      <c r="F245" t="s">
        <v>3054</v>
      </c>
      <c r="G245" t="s">
        <v>66</v>
      </c>
      <c r="H245" t="s">
        <v>225</v>
      </c>
      <c r="I245">
        <v>2</v>
      </c>
      <c r="J245">
        <v>2</v>
      </c>
      <c r="K245">
        <v>2</v>
      </c>
      <c r="L245">
        <v>2</v>
      </c>
      <c r="M245">
        <v>2</v>
      </c>
      <c r="N245">
        <v>2</v>
      </c>
      <c r="O245">
        <v>2</v>
      </c>
      <c r="P245">
        <v>2</v>
      </c>
      <c r="Q245">
        <v>2</v>
      </c>
      <c r="R245">
        <v>2</v>
      </c>
      <c r="S245" s="30"/>
      <c r="T245" s="52" t="str">
        <f t="shared" si="12"/>
        <v>810130-LAVA-LXL</v>
      </c>
      <c r="U245" s="53" t="str">
        <f>IF(C245="NET","",IF(C245="","",IFERROR(VLOOKUP(T245,EAN!$A:$B,2,FALSE),"MANGLER - MÅ OPPDATERE EAN-FANEN")))</f>
        <v>MANGLER - MÅ OPPDATERE EAN-FANEN</v>
      </c>
      <c r="V245" s="52">
        <f t="shared" si="14"/>
        <v>2</v>
      </c>
      <c r="W245" s="52">
        <f t="shared" si="15"/>
        <v>2</v>
      </c>
      <c r="X245" s="30"/>
      <c r="Y245" s="21" t="str">
        <f>IF(C245="NET","",IFERROR(VLOOKUP(U245,'2) Order Form'!$V$9:$V$894,1,FALSE),"Ikke med I order form"))</f>
        <v>Ikke med I order form</v>
      </c>
      <c r="Z245" s="30"/>
      <c r="AA245" s="2">
        <v>7048652966261</v>
      </c>
      <c r="AB245" s="23">
        <f>IFERROR(VLOOKUP(AA245,'2) Order Form'!$V$9:$V$895,1,FALSE),"Ikke med I order form")</f>
        <v>7048652966261</v>
      </c>
      <c r="AC245" s="38">
        <f>VLOOKUP(AA245,ATS!$A$4:$H$2762,2,FALSE)</f>
        <v>840092</v>
      </c>
      <c r="AD245" s="35" t="str">
        <f>VLOOKUP(AA245,ATS!$A$4:$G$2762,3,FALSE)</f>
        <v>Looper Mips Helmet</v>
      </c>
      <c r="AE245" s="36" t="str">
        <f>VLOOKUP(AA245,ATS!$A$4:$G$2762,5,FALSE)</f>
        <v>PANTH-SM</v>
      </c>
      <c r="AF245" s="30"/>
      <c r="AG245" s="38">
        <f>IFERROR(VLOOKUP('2) Order Form'!$V250,$AA$4:$AA$2500,1,FALSE),"Ikke med i Elastic")</f>
        <v>7048652969026</v>
      </c>
      <c r="AH245" s="38">
        <f>SUM('2) Order Form'!V250)</f>
        <v>7048652969026</v>
      </c>
      <c r="AI245" s="38">
        <f>INDEX(ATS!$B:$V,MATCH(ATS!$AH245,ATS!$U:$U,0),1)</f>
        <v>840109</v>
      </c>
      <c r="AJ245" s="38" t="str">
        <f>INDEX(ATS!$B:$V,MATCH(ATS!$AH245,ATS!$U:$U,0),2)</f>
        <v>Volata 2Vi Mips Helmet x Ragnhild</v>
      </c>
      <c r="AK245" s="38" t="str">
        <f>INDEX(ATS!$B:$V,MATCH(ATS!$AH245,ATS!$U:$U,0),4)</f>
        <v>RM005-ML</v>
      </c>
    </row>
    <row r="246" spans="1:37">
      <c r="A246" s="175">
        <f t="shared" si="13"/>
        <v>0</v>
      </c>
      <c r="B246">
        <v>810130</v>
      </c>
      <c r="C246" t="s">
        <v>3696</v>
      </c>
      <c r="D246" t="s">
        <v>2991</v>
      </c>
      <c r="E246" t="s">
        <v>3120</v>
      </c>
      <c r="F246" t="s">
        <v>3121</v>
      </c>
      <c r="G246" t="s">
        <v>64</v>
      </c>
      <c r="H246" t="s">
        <v>225</v>
      </c>
      <c r="I246">
        <v>2</v>
      </c>
      <c r="J246">
        <v>2</v>
      </c>
      <c r="K246">
        <v>2</v>
      </c>
      <c r="L246">
        <v>2</v>
      </c>
      <c r="M246">
        <v>2</v>
      </c>
      <c r="N246">
        <v>2</v>
      </c>
      <c r="O246">
        <v>2</v>
      </c>
      <c r="P246">
        <v>2</v>
      </c>
      <c r="Q246">
        <v>2</v>
      </c>
      <c r="R246">
        <v>2</v>
      </c>
      <c r="S246" s="30"/>
      <c r="T246" s="52" t="str">
        <f t="shared" si="12"/>
        <v>810130-LUSH-SM</v>
      </c>
      <c r="U246" s="53" t="str">
        <f>IF(C246="NET","",IF(C246="","",IFERROR(VLOOKUP(T246,EAN!$A:$B,2,FALSE),"MANGLER - MÅ OPPDATERE EAN-FANEN")))</f>
        <v>MANGLER - MÅ OPPDATERE EAN-FANEN</v>
      </c>
      <c r="V246" s="52">
        <f t="shared" si="14"/>
        <v>2</v>
      </c>
      <c r="W246" s="52">
        <f t="shared" si="15"/>
        <v>2</v>
      </c>
      <c r="X246" s="30"/>
      <c r="Y246" s="21" t="str">
        <f>IF(C246="NET","",IFERROR(VLOOKUP(U246,'2) Order Form'!$V$9:$V$894,1,FALSE),"Ikke med I order form"))</f>
        <v>Ikke med I order form</v>
      </c>
      <c r="Z246" s="30"/>
      <c r="AA246" s="2">
        <v>7048652966261</v>
      </c>
      <c r="AB246" s="23">
        <f>IFERROR(VLOOKUP(AA246,'2) Order Form'!$V$9:$V$895,1,FALSE),"Ikke med I order form")</f>
        <v>7048652966261</v>
      </c>
      <c r="AC246" s="38">
        <f>VLOOKUP(AA246,ATS!$A$4:$H$2762,2,FALSE)</f>
        <v>840092</v>
      </c>
      <c r="AD246" s="35" t="str">
        <f>VLOOKUP(AA246,ATS!$A$4:$G$2762,3,FALSE)</f>
        <v>Looper Mips Helmet</v>
      </c>
      <c r="AE246" s="36" t="str">
        <f>VLOOKUP(AA246,ATS!$A$4:$G$2762,5,FALSE)</f>
        <v>PANTH-SM</v>
      </c>
      <c r="AF246" s="30"/>
      <c r="AG246" s="38">
        <f>IFERROR(VLOOKUP('2) Order Form'!$V251,$AA$4:$AA$2500,1,FALSE),"Ikke med i Elastic")</f>
        <v>7048652969019</v>
      </c>
      <c r="AH246" s="38">
        <f>SUM('2) Order Form'!V251)</f>
        <v>7048652969019</v>
      </c>
      <c r="AI246" s="38">
        <f>INDEX(ATS!$B:$V,MATCH(ATS!$AH246,ATS!$U:$U,0),1)</f>
        <v>840109</v>
      </c>
      <c r="AJ246" s="38" t="str">
        <f>INDEX(ATS!$B:$V,MATCH(ATS!$AH246,ATS!$U:$U,0),2)</f>
        <v>Volata 2Vi Mips Helmet x Ragnhild</v>
      </c>
      <c r="AK246" s="38" t="str">
        <f>INDEX(ATS!$B:$V,MATCH(ATS!$AH246,ATS!$U:$U,0),4)</f>
        <v>RM005-LXL</v>
      </c>
    </row>
    <row r="247" spans="1:37">
      <c r="A247" s="175">
        <f t="shared" si="13"/>
        <v>0</v>
      </c>
      <c r="B247">
        <v>810130</v>
      </c>
      <c r="C247" t="s">
        <v>3696</v>
      </c>
      <c r="D247" t="s">
        <v>2991</v>
      </c>
      <c r="E247" t="s">
        <v>3122</v>
      </c>
      <c r="F247" t="s">
        <v>3121</v>
      </c>
      <c r="G247" t="s">
        <v>65</v>
      </c>
      <c r="H247" t="s">
        <v>225</v>
      </c>
      <c r="I247">
        <v>2</v>
      </c>
      <c r="J247">
        <v>2</v>
      </c>
      <c r="K247">
        <v>2</v>
      </c>
      <c r="L247">
        <v>2</v>
      </c>
      <c r="M247">
        <v>2</v>
      </c>
      <c r="N247">
        <v>2</v>
      </c>
      <c r="O247">
        <v>2</v>
      </c>
      <c r="P247">
        <v>2</v>
      </c>
      <c r="Q247">
        <v>2</v>
      </c>
      <c r="R247">
        <v>2</v>
      </c>
      <c r="S247" s="30"/>
      <c r="T247" s="52" t="str">
        <f t="shared" si="12"/>
        <v>810130-LUSH-ML</v>
      </c>
      <c r="U247" s="53" t="str">
        <f>IF(C247="NET","",IF(C247="","",IFERROR(VLOOKUP(T247,EAN!$A:$B,2,FALSE),"MANGLER - MÅ OPPDATERE EAN-FANEN")))</f>
        <v>MANGLER - MÅ OPPDATERE EAN-FANEN</v>
      </c>
      <c r="V247" s="52">
        <f t="shared" si="14"/>
        <v>2</v>
      </c>
      <c r="W247" s="52">
        <f t="shared" si="15"/>
        <v>2</v>
      </c>
      <c r="X247" s="30"/>
      <c r="Y247" s="21" t="str">
        <f>IF(C247="NET","",IFERROR(VLOOKUP(U247,'2) Order Form'!$V$9:$V$894,1,FALSE),"Ikke med I order form"))</f>
        <v>Ikke med I order form</v>
      </c>
      <c r="Z247" s="30"/>
      <c r="AA247" s="2">
        <v>7048652966254</v>
      </c>
      <c r="AB247" s="23">
        <f>IFERROR(VLOOKUP(AA247,'2) Order Form'!$V$9:$V$895,1,FALSE),"Ikke med I order form")</f>
        <v>7048652966254</v>
      </c>
      <c r="AC247" s="38">
        <f>VLOOKUP(AA247,ATS!$A$4:$H$2762,2,FALSE)</f>
        <v>840092</v>
      </c>
      <c r="AD247" s="35" t="str">
        <f>VLOOKUP(AA247,ATS!$A$4:$G$2762,3,FALSE)</f>
        <v>Looper Mips Helmet</v>
      </c>
      <c r="AE247" s="36" t="str">
        <f>VLOOKUP(AA247,ATS!$A$4:$G$2762,5,FALSE)</f>
        <v>PANTH-ML</v>
      </c>
      <c r="AF247" s="30"/>
      <c r="AG247" s="38">
        <f>IFERROR(VLOOKUP('2) Order Form'!$V252,$AA$4:$AA$2500,1,FALSE),"Ikke med i Elastic")</f>
        <v>7048652823502</v>
      </c>
      <c r="AH247" s="38">
        <f>SUM('2) Order Form'!V252)</f>
        <v>7048652823502</v>
      </c>
      <c r="AI247" s="38">
        <f>INDEX(ATS!$B:$V,MATCH(ATS!$AH247,ATS!$U:$U,0),1)</f>
        <v>840095</v>
      </c>
      <c r="AJ247" s="38" t="str">
        <f>INDEX(ATS!$B:$V,MATCH(ATS!$AH247,ATS!$U:$U,0),2)</f>
        <v>Trooper 2Vi SL Mips Helmet</v>
      </c>
      <c r="AK247" s="38" t="str">
        <f>INDEX(ATS!$B:$V,MATCH(ATS!$AH247,ATS!$U:$U,0),4)</f>
        <v>DTBLK-SM</v>
      </c>
    </row>
    <row r="248" spans="1:37">
      <c r="A248" s="175">
        <f t="shared" si="13"/>
        <v>0</v>
      </c>
      <c r="B248">
        <v>810130</v>
      </c>
      <c r="C248" t="s">
        <v>3696</v>
      </c>
      <c r="D248" t="s">
        <v>2991</v>
      </c>
      <c r="E248" t="s">
        <v>3123</v>
      </c>
      <c r="F248" t="s">
        <v>3121</v>
      </c>
      <c r="G248" t="s">
        <v>66</v>
      </c>
      <c r="H248" t="s">
        <v>225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</v>
      </c>
      <c r="Q248">
        <v>1</v>
      </c>
      <c r="R248">
        <v>1</v>
      </c>
      <c r="S248" s="30"/>
      <c r="T248" s="52" t="str">
        <f t="shared" si="12"/>
        <v>810130-LUSH-LXL</v>
      </c>
      <c r="U248" s="53" t="str">
        <f>IF(C248="NET","",IF(C248="","",IFERROR(VLOOKUP(T248,EAN!$A:$B,2,FALSE),"MANGLER - MÅ OPPDATERE EAN-FANEN")))</f>
        <v>MANGLER - MÅ OPPDATERE EAN-FANEN</v>
      </c>
      <c r="V248" s="52">
        <f t="shared" si="14"/>
        <v>1</v>
      </c>
      <c r="W248" s="52">
        <f t="shared" si="15"/>
        <v>1</v>
      </c>
      <c r="X248" s="30"/>
      <c r="Y248" s="21" t="str">
        <f>IF(C248="NET","",IFERROR(VLOOKUP(U248,'2) Order Form'!$V$9:$V$894,1,FALSE),"Ikke med I order form"))</f>
        <v>Ikke med I order form</v>
      </c>
      <c r="Z248" s="30"/>
      <c r="AA248" s="2">
        <v>7048652966254</v>
      </c>
      <c r="AB248" s="23">
        <f>IFERROR(VLOOKUP(AA248,'2) Order Form'!$V$9:$V$895,1,FALSE),"Ikke med I order form")</f>
        <v>7048652966254</v>
      </c>
      <c r="AC248" s="38">
        <f>VLOOKUP(AA248,ATS!$A$4:$H$2762,2,FALSE)</f>
        <v>840092</v>
      </c>
      <c r="AD248" s="35" t="str">
        <f>VLOOKUP(AA248,ATS!$A$4:$G$2762,3,FALSE)</f>
        <v>Looper Mips Helmet</v>
      </c>
      <c r="AE248" s="36" t="str">
        <f>VLOOKUP(AA248,ATS!$A$4:$G$2762,5,FALSE)</f>
        <v>PANTH-ML</v>
      </c>
      <c r="AF248" s="30"/>
      <c r="AG248" s="38">
        <f>IFERROR(VLOOKUP('2) Order Form'!$V253,$AA$4:$AA$2500,1,FALSE),"Ikke med i Elastic")</f>
        <v>7048652823496</v>
      </c>
      <c r="AH248" s="38">
        <f>SUM('2) Order Form'!V253)</f>
        <v>7048652823496</v>
      </c>
      <c r="AI248" s="38">
        <f>INDEX(ATS!$B:$V,MATCH(ATS!$AH248,ATS!$U:$U,0),1)</f>
        <v>840095</v>
      </c>
      <c r="AJ248" s="38" t="str">
        <f>INDEX(ATS!$B:$V,MATCH(ATS!$AH248,ATS!$U:$U,0),2)</f>
        <v>Trooper 2Vi SL Mips Helmet</v>
      </c>
      <c r="AK248" s="38" t="str">
        <f>INDEX(ATS!$B:$V,MATCH(ATS!$AH248,ATS!$U:$U,0),4)</f>
        <v>DTBLK-ML</v>
      </c>
    </row>
    <row r="249" spans="1:37">
      <c r="A249" s="175">
        <f t="shared" si="13"/>
        <v>0</v>
      </c>
      <c r="B249">
        <v>810130</v>
      </c>
      <c r="C249" t="s">
        <v>3696</v>
      </c>
      <c r="D249" t="s">
        <v>2991</v>
      </c>
      <c r="E249" t="s">
        <v>3124</v>
      </c>
      <c r="F249" t="s">
        <v>3017</v>
      </c>
      <c r="G249" t="s">
        <v>64</v>
      </c>
      <c r="H249" t="s">
        <v>87</v>
      </c>
      <c r="I249">
        <v>11</v>
      </c>
      <c r="J249">
        <v>11</v>
      </c>
      <c r="K249">
        <v>11</v>
      </c>
      <c r="L249">
        <v>11</v>
      </c>
      <c r="M249">
        <v>16</v>
      </c>
      <c r="N249">
        <v>16</v>
      </c>
      <c r="O249">
        <v>16</v>
      </c>
      <c r="P249">
        <v>16</v>
      </c>
      <c r="Q249">
        <v>16</v>
      </c>
      <c r="R249">
        <v>16</v>
      </c>
      <c r="S249" s="30"/>
      <c r="T249" s="52" t="str">
        <f t="shared" si="12"/>
        <v>810130-MBLCK-SM</v>
      </c>
      <c r="U249" s="53" t="str">
        <f>IF(C249="NET","",IF(C249="","",IFERROR(VLOOKUP(T249,EAN!$A:$B,2,FALSE),"MANGLER - MÅ OPPDATERE EAN-FANEN")))</f>
        <v>MANGLER - MÅ OPPDATERE EAN-FANEN</v>
      </c>
      <c r="V249" s="52">
        <f t="shared" si="14"/>
        <v>11</v>
      </c>
      <c r="W249" s="52">
        <f t="shared" si="15"/>
        <v>16</v>
      </c>
      <c r="X249" s="30"/>
      <c r="Y249" s="21" t="str">
        <f>IF(C249="NET","",IFERROR(VLOOKUP(U249,'2) Order Form'!$V$9:$V$894,1,FALSE),"Ikke med I order form"))</f>
        <v>Ikke med I order form</v>
      </c>
      <c r="Z249" s="30"/>
      <c r="AA249" s="2">
        <v>7048652966247</v>
      </c>
      <c r="AB249" s="23">
        <f>IFERROR(VLOOKUP(AA249,'2) Order Form'!$V$9:$V$895,1,FALSE),"Ikke med I order form")</f>
        <v>7048652966247</v>
      </c>
      <c r="AC249" s="38">
        <f>VLOOKUP(AA249,ATS!$A$4:$H$2762,2,FALSE)</f>
        <v>840092</v>
      </c>
      <c r="AD249" s="35" t="str">
        <f>VLOOKUP(AA249,ATS!$A$4:$G$2762,3,FALSE)</f>
        <v>Looper Mips Helmet</v>
      </c>
      <c r="AE249" s="36" t="str">
        <f>VLOOKUP(AA249,ATS!$A$4:$G$2762,5,FALSE)</f>
        <v>PANTH-LXL</v>
      </c>
      <c r="AF249" s="30"/>
      <c r="AG249" s="38">
        <f>IFERROR(VLOOKUP('2) Order Form'!$V254,$AA$4:$AA$2500,1,FALSE),"Ikke med i Elastic")</f>
        <v>7048652823489</v>
      </c>
      <c r="AH249" s="38">
        <f>SUM('2) Order Form'!V254)</f>
        <v>7048652823489</v>
      </c>
      <c r="AI249" s="38">
        <f>INDEX(ATS!$B:$V,MATCH(ATS!$AH249,ATS!$U:$U,0),1)</f>
        <v>840095</v>
      </c>
      <c r="AJ249" s="38" t="str">
        <f>INDEX(ATS!$B:$V,MATCH(ATS!$AH249,ATS!$U:$U,0),2)</f>
        <v>Trooper 2Vi SL Mips Helmet</v>
      </c>
      <c r="AK249" s="38" t="str">
        <f>INDEX(ATS!$B:$V,MATCH(ATS!$AH249,ATS!$U:$U,0),4)</f>
        <v>DTBLK-LXL</v>
      </c>
    </row>
    <row r="250" spans="1:37">
      <c r="A250" s="175">
        <f t="shared" si="13"/>
        <v>0</v>
      </c>
      <c r="B250">
        <v>810130</v>
      </c>
      <c r="C250" t="s">
        <v>3696</v>
      </c>
      <c r="D250" t="s">
        <v>2991</v>
      </c>
      <c r="E250" t="s">
        <v>3125</v>
      </c>
      <c r="F250" t="s">
        <v>3017</v>
      </c>
      <c r="G250" t="s">
        <v>65</v>
      </c>
      <c r="H250" t="s">
        <v>87</v>
      </c>
      <c r="I250">
        <v>18</v>
      </c>
      <c r="J250">
        <v>18</v>
      </c>
      <c r="K250">
        <v>18</v>
      </c>
      <c r="L250">
        <v>18</v>
      </c>
      <c r="M250">
        <v>41</v>
      </c>
      <c r="N250">
        <v>41</v>
      </c>
      <c r="O250">
        <v>41</v>
      </c>
      <c r="P250">
        <v>41</v>
      </c>
      <c r="Q250">
        <v>41</v>
      </c>
      <c r="R250">
        <v>41</v>
      </c>
      <c r="S250" s="30"/>
      <c r="T250" s="52" t="str">
        <f t="shared" si="12"/>
        <v>810130-MBLCK-ML</v>
      </c>
      <c r="U250" s="53" t="str">
        <f>IF(C250="NET","",IF(C250="","",IFERROR(VLOOKUP(T250,EAN!$A:$B,2,FALSE),"MANGLER - MÅ OPPDATERE EAN-FANEN")))</f>
        <v>MANGLER - MÅ OPPDATERE EAN-FANEN</v>
      </c>
      <c r="V250" s="52">
        <f t="shared" si="14"/>
        <v>18</v>
      </c>
      <c r="W250" s="52">
        <f t="shared" si="15"/>
        <v>41</v>
      </c>
      <c r="X250" s="30"/>
      <c r="Y250" s="21" t="str">
        <f>IF(C250="NET","",IFERROR(VLOOKUP(U250,'2) Order Form'!$V$9:$V$894,1,FALSE),"Ikke med I order form"))</f>
        <v>Ikke med I order form</v>
      </c>
      <c r="Z250" s="30"/>
      <c r="AA250" s="2">
        <v>7048652966247</v>
      </c>
      <c r="AB250" s="23">
        <f>IFERROR(VLOOKUP(AA250,'2) Order Form'!$V$9:$V$895,1,FALSE),"Ikke med I order form")</f>
        <v>7048652966247</v>
      </c>
      <c r="AC250" s="38">
        <f>VLOOKUP(AA250,ATS!$A$4:$H$2762,2,FALSE)</f>
        <v>840092</v>
      </c>
      <c r="AD250" s="35" t="str">
        <f>VLOOKUP(AA250,ATS!$A$4:$G$2762,3,FALSE)</f>
        <v>Looper Mips Helmet</v>
      </c>
      <c r="AE250" s="36" t="str">
        <f>VLOOKUP(AA250,ATS!$A$4:$G$2762,5,FALSE)</f>
        <v>PANTH-LXL</v>
      </c>
      <c r="AF250" s="30"/>
      <c r="AG250" s="38">
        <f>IFERROR(VLOOKUP('2) Order Form'!$V255,$AA$4:$AA$2500,1,FALSE),"Ikke med i Elastic")</f>
        <v>7048652713612</v>
      </c>
      <c r="AH250" s="38">
        <f>SUM('2) Order Form'!V255)</f>
        <v>7048652713612</v>
      </c>
      <c r="AI250" s="38">
        <f>INDEX(ATS!$B:$V,MATCH(ATS!$AH250,ATS!$U:$U,0),1)</f>
        <v>840095</v>
      </c>
      <c r="AJ250" s="38" t="str">
        <f>INDEX(ATS!$B:$V,MATCH(ATS!$AH250,ATS!$U:$U,0),2)</f>
        <v>Trooper 2Vi SL Mips Helmet</v>
      </c>
      <c r="AK250" s="38" t="str">
        <f>INDEX(ATS!$B:$V,MATCH(ATS!$AH250,ATS!$U:$U,0),4)</f>
        <v>GSWHT-SM</v>
      </c>
    </row>
    <row r="251" spans="1:37">
      <c r="A251" s="175">
        <f t="shared" si="13"/>
        <v>0</v>
      </c>
      <c r="B251">
        <v>810130</v>
      </c>
      <c r="C251" t="s">
        <v>3696</v>
      </c>
      <c r="D251" t="s">
        <v>2991</v>
      </c>
      <c r="E251" t="s">
        <v>3126</v>
      </c>
      <c r="F251" t="s">
        <v>3017</v>
      </c>
      <c r="G251" t="s">
        <v>66</v>
      </c>
      <c r="H251" t="s">
        <v>87</v>
      </c>
      <c r="I251">
        <v>7</v>
      </c>
      <c r="J251">
        <v>7</v>
      </c>
      <c r="K251">
        <v>7</v>
      </c>
      <c r="L251">
        <v>7</v>
      </c>
      <c r="M251">
        <v>22</v>
      </c>
      <c r="N251">
        <v>22</v>
      </c>
      <c r="O251">
        <v>22</v>
      </c>
      <c r="P251">
        <v>22</v>
      </c>
      <c r="Q251">
        <v>22</v>
      </c>
      <c r="R251">
        <v>22</v>
      </c>
      <c r="S251" s="30"/>
      <c r="T251" s="52" t="str">
        <f t="shared" si="12"/>
        <v>810130-MBLCK-LXL</v>
      </c>
      <c r="U251" s="53" t="str">
        <f>IF(C251="NET","",IF(C251="","",IFERROR(VLOOKUP(T251,EAN!$A:$B,2,FALSE),"MANGLER - MÅ OPPDATERE EAN-FANEN")))</f>
        <v>MANGLER - MÅ OPPDATERE EAN-FANEN</v>
      </c>
      <c r="V251" s="52">
        <f t="shared" si="14"/>
        <v>7</v>
      </c>
      <c r="W251" s="52">
        <f t="shared" si="15"/>
        <v>22</v>
      </c>
      <c r="X251" s="30"/>
      <c r="Y251" s="21" t="str">
        <f>IF(C251="NET","",IFERROR(VLOOKUP(U251,'2) Order Form'!$V$9:$V$894,1,FALSE),"Ikke med I order form"))</f>
        <v>Ikke med I order form</v>
      </c>
      <c r="Z251" s="30"/>
      <c r="AA251" s="2">
        <v>7048652605108</v>
      </c>
      <c r="AB251" s="23">
        <f>IFERROR(VLOOKUP(AA251,'2) Order Form'!$V$9:$V$895,1,FALSE),"Ikke med I order form")</f>
        <v>7048652605108</v>
      </c>
      <c r="AC251" s="38">
        <f>VLOOKUP(AA251,ATS!$A$4:$H$2762,2,FALSE)</f>
        <v>840091</v>
      </c>
      <c r="AD251" s="35" t="str">
        <f>VLOOKUP(AA251,ATS!$A$4:$G$2762,3,FALSE)</f>
        <v>Looper Helmet</v>
      </c>
      <c r="AE251" s="36" t="str">
        <f>VLOOKUP(AA251,ATS!$A$4:$G$2762,5,FALSE)</f>
        <v>DTBLK-SM</v>
      </c>
      <c r="AF251" s="30"/>
      <c r="AG251" s="38">
        <f>IFERROR(VLOOKUP('2) Order Form'!$V256,$AA$4:$AA$2500,1,FALSE),"Ikke med i Elastic")</f>
        <v>7048652713605</v>
      </c>
      <c r="AH251" s="38">
        <f>SUM('2) Order Form'!V256)</f>
        <v>7048652713605</v>
      </c>
      <c r="AI251" s="38">
        <f>INDEX(ATS!$B:$V,MATCH(ATS!$AH251,ATS!$U:$U,0),1)</f>
        <v>840095</v>
      </c>
      <c r="AJ251" s="38" t="str">
        <f>INDEX(ATS!$B:$V,MATCH(ATS!$AH251,ATS!$U:$U,0),2)</f>
        <v>Trooper 2Vi SL Mips Helmet</v>
      </c>
      <c r="AK251" s="38" t="str">
        <f>INDEX(ATS!$B:$V,MATCH(ATS!$AH251,ATS!$U:$U,0),4)</f>
        <v>GSWHT-ML</v>
      </c>
    </row>
    <row r="252" spans="1:37">
      <c r="A252" s="175">
        <f t="shared" si="13"/>
        <v>0</v>
      </c>
      <c r="B252">
        <v>810130</v>
      </c>
      <c r="C252" t="s">
        <v>3696</v>
      </c>
      <c r="D252" t="s">
        <v>2991</v>
      </c>
      <c r="E252" t="s">
        <v>2196</v>
      </c>
      <c r="F252" t="s">
        <v>2191</v>
      </c>
      <c r="G252" t="s">
        <v>64</v>
      </c>
      <c r="H252" t="s">
        <v>87</v>
      </c>
      <c r="I252">
        <v>0</v>
      </c>
      <c r="J252">
        <v>0</v>
      </c>
      <c r="K252">
        <v>0</v>
      </c>
      <c r="L252">
        <v>0</v>
      </c>
      <c r="M252">
        <v>4</v>
      </c>
      <c r="N252">
        <v>4</v>
      </c>
      <c r="O252">
        <v>4</v>
      </c>
      <c r="P252">
        <v>4</v>
      </c>
      <c r="Q252">
        <v>4</v>
      </c>
      <c r="R252">
        <v>4</v>
      </c>
      <c r="S252" s="30"/>
      <c r="T252" s="52" t="str">
        <f t="shared" si="12"/>
        <v>810130-MTURQ-SM</v>
      </c>
      <c r="U252" s="53" t="str">
        <f>IF(C252="NET","",IF(C252="","",IFERROR(VLOOKUP(T252,EAN!$A:$B,2,FALSE),"MANGLER - MÅ OPPDATERE EAN-FANEN")))</f>
        <v>MANGLER - MÅ OPPDATERE EAN-FANEN</v>
      </c>
      <c r="V252" s="52">
        <f t="shared" si="14"/>
        <v>0</v>
      </c>
      <c r="W252" s="52">
        <f t="shared" si="15"/>
        <v>4</v>
      </c>
      <c r="X252" s="30"/>
      <c r="Y252" s="21" t="str">
        <f>IF(C252="NET","",IFERROR(VLOOKUP(U252,'2) Order Form'!$V$9:$V$894,1,FALSE),"Ikke med I order form"))</f>
        <v>Ikke med I order form</v>
      </c>
      <c r="Z252" s="30"/>
      <c r="AA252" s="2">
        <v>7048652605108</v>
      </c>
      <c r="AB252" s="23">
        <f>IFERROR(VLOOKUP(AA252,'2) Order Form'!$V$9:$V$895,1,FALSE),"Ikke med I order form")</f>
        <v>7048652605108</v>
      </c>
      <c r="AC252" s="38">
        <f>VLOOKUP(AA252,ATS!$A$4:$H$2762,2,FALSE)</f>
        <v>840091</v>
      </c>
      <c r="AD252" s="35" t="str">
        <f>VLOOKUP(AA252,ATS!$A$4:$G$2762,3,FALSE)</f>
        <v>Looper Helmet</v>
      </c>
      <c r="AE252" s="36" t="str">
        <f>VLOOKUP(AA252,ATS!$A$4:$G$2762,5,FALSE)</f>
        <v>DTBLK-SM</v>
      </c>
      <c r="AF252" s="30"/>
      <c r="AG252" s="38">
        <f>IFERROR(VLOOKUP('2) Order Form'!$V257,$AA$4:$AA$2500,1,FALSE),"Ikke med i Elastic")</f>
        <v>7048652713599</v>
      </c>
      <c r="AH252" s="38">
        <f>SUM('2) Order Form'!V257)</f>
        <v>7048652713599</v>
      </c>
      <c r="AI252" s="38">
        <f>INDEX(ATS!$B:$V,MATCH(ATS!$AH252,ATS!$U:$U,0),1)</f>
        <v>840095</v>
      </c>
      <c r="AJ252" s="38" t="str">
        <f>INDEX(ATS!$B:$V,MATCH(ATS!$AH252,ATS!$U:$U,0),2)</f>
        <v>Trooper 2Vi SL Mips Helmet</v>
      </c>
      <c r="AK252" s="38" t="str">
        <f>INDEX(ATS!$B:$V,MATCH(ATS!$AH252,ATS!$U:$U,0),4)</f>
        <v>GSWHT-LXL</v>
      </c>
    </row>
    <row r="253" spans="1:37">
      <c r="A253" s="175">
        <f t="shared" si="13"/>
        <v>0</v>
      </c>
      <c r="B253">
        <v>810130</v>
      </c>
      <c r="C253" t="s">
        <v>3696</v>
      </c>
      <c r="D253" t="s">
        <v>2991</v>
      </c>
      <c r="E253" t="s">
        <v>2197</v>
      </c>
      <c r="F253" t="s">
        <v>2191</v>
      </c>
      <c r="G253" t="s">
        <v>65</v>
      </c>
      <c r="H253" t="s">
        <v>87</v>
      </c>
      <c r="I253">
        <v>0</v>
      </c>
      <c r="J253">
        <v>0</v>
      </c>
      <c r="K253">
        <v>0</v>
      </c>
      <c r="L253">
        <v>0</v>
      </c>
      <c r="M253">
        <v>10</v>
      </c>
      <c r="N253">
        <v>10</v>
      </c>
      <c r="O253">
        <v>10</v>
      </c>
      <c r="P253">
        <v>10</v>
      </c>
      <c r="Q253">
        <v>10</v>
      </c>
      <c r="R253">
        <v>10</v>
      </c>
      <c r="S253" s="30"/>
      <c r="T253" s="52" t="str">
        <f t="shared" si="12"/>
        <v>810130-MTURQ-ML</v>
      </c>
      <c r="U253" s="53" t="str">
        <f>IF(C253="NET","",IF(C253="","",IFERROR(VLOOKUP(T253,EAN!$A:$B,2,FALSE),"MANGLER - MÅ OPPDATERE EAN-FANEN")))</f>
        <v>MANGLER - MÅ OPPDATERE EAN-FANEN</v>
      </c>
      <c r="V253" s="52">
        <f t="shared" si="14"/>
        <v>0</v>
      </c>
      <c r="W253" s="52">
        <f t="shared" si="15"/>
        <v>10</v>
      </c>
      <c r="X253" s="30"/>
      <c r="Y253" s="21" t="str">
        <f>IF(C253="NET","",IFERROR(VLOOKUP(U253,'2) Order Form'!$V$9:$V$894,1,FALSE),"Ikke med I order form"))</f>
        <v>Ikke med I order form</v>
      </c>
      <c r="Z253" s="30"/>
      <c r="AA253" s="2">
        <v>7048652605092</v>
      </c>
      <c r="AB253" s="23">
        <f>IFERROR(VLOOKUP(AA253,'2) Order Form'!$V$9:$V$895,1,FALSE),"Ikke med I order form")</f>
        <v>7048652605092</v>
      </c>
      <c r="AC253" s="38">
        <f>VLOOKUP(AA253,ATS!$A$4:$H$2762,2,FALSE)</f>
        <v>840091</v>
      </c>
      <c r="AD253" s="35" t="str">
        <f>VLOOKUP(AA253,ATS!$A$4:$G$2762,3,FALSE)</f>
        <v>Looper Helmet</v>
      </c>
      <c r="AE253" s="36" t="str">
        <f>VLOOKUP(AA253,ATS!$A$4:$G$2762,5,FALSE)</f>
        <v>DTBLK-ML</v>
      </c>
      <c r="AF253" s="30"/>
      <c r="AG253" s="38">
        <f>IFERROR(VLOOKUP('2) Order Form'!$V258,$AA$4:$AA$2500,1,FALSE),"Ikke med i Elastic")</f>
        <v>7048652966384</v>
      </c>
      <c r="AH253" s="38">
        <f>SUM('2) Order Form'!V258)</f>
        <v>7048652966384</v>
      </c>
      <c r="AI253" s="38">
        <f>INDEX(ATS!$B:$V,MATCH(ATS!$AH253,ATS!$U:$U,0),1)</f>
        <v>840095</v>
      </c>
      <c r="AJ253" s="38" t="str">
        <f>INDEX(ATS!$B:$V,MATCH(ATS!$AH253,ATS!$U:$U,0),2)</f>
        <v>Trooper 2Vi SL Mips Helmet</v>
      </c>
      <c r="AK253" s="38" t="str">
        <f>INDEX(ATS!$B:$V,MATCH(ATS!$AH253,ATS!$U:$U,0),4)</f>
        <v>MTURQ-SM</v>
      </c>
    </row>
    <row r="254" spans="1:37">
      <c r="A254" s="175">
        <f t="shared" si="13"/>
        <v>0</v>
      </c>
      <c r="B254">
        <v>810130</v>
      </c>
      <c r="C254" t="s">
        <v>3696</v>
      </c>
      <c r="D254" t="s">
        <v>2991</v>
      </c>
      <c r="E254" t="s">
        <v>2202</v>
      </c>
      <c r="F254" t="s">
        <v>2191</v>
      </c>
      <c r="G254" t="s">
        <v>66</v>
      </c>
      <c r="H254" t="s">
        <v>87</v>
      </c>
      <c r="I254">
        <v>0</v>
      </c>
      <c r="J254">
        <v>0</v>
      </c>
      <c r="K254">
        <v>0</v>
      </c>
      <c r="L254">
        <v>0</v>
      </c>
      <c r="M254">
        <v>6</v>
      </c>
      <c r="N254">
        <v>6</v>
      </c>
      <c r="O254">
        <v>6</v>
      </c>
      <c r="P254">
        <v>6</v>
      </c>
      <c r="Q254">
        <v>6</v>
      </c>
      <c r="R254">
        <v>6</v>
      </c>
      <c r="S254" s="30"/>
      <c r="T254" s="52" t="str">
        <f t="shared" si="12"/>
        <v>810130-MTURQ-LXL</v>
      </c>
      <c r="U254" s="53" t="str">
        <f>IF(C254="NET","",IF(C254="","",IFERROR(VLOOKUP(T254,EAN!$A:$B,2,FALSE),"MANGLER - MÅ OPPDATERE EAN-FANEN")))</f>
        <v>MANGLER - MÅ OPPDATERE EAN-FANEN</v>
      </c>
      <c r="V254" s="52">
        <f t="shared" si="14"/>
        <v>0</v>
      </c>
      <c r="W254" s="52">
        <f t="shared" si="15"/>
        <v>6</v>
      </c>
      <c r="X254" s="30"/>
      <c r="Y254" s="21" t="str">
        <f>IF(C254="NET","",IFERROR(VLOOKUP(U254,'2) Order Form'!$V$9:$V$894,1,FALSE),"Ikke med I order form"))</f>
        <v>Ikke med I order form</v>
      </c>
      <c r="Z254" s="30"/>
      <c r="AA254" s="2">
        <v>7048652605092</v>
      </c>
      <c r="AB254" s="23">
        <f>IFERROR(VLOOKUP(AA254,'2) Order Form'!$V$9:$V$895,1,FALSE),"Ikke med I order form")</f>
        <v>7048652605092</v>
      </c>
      <c r="AC254" s="38">
        <f>VLOOKUP(AA254,ATS!$A$4:$H$2762,2,FALSE)</f>
        <v>840091</v>
      </c>
      <c r="AD254" s="35" t="str">
        <f>VLOOKUP(AA254,ATS!$A$4:$G$2762,3,FALSE)</f>
        <v>Looper Helmet</v>
      </c>
      <c r="AE254" s="36" t="str">
        <f>VLOOKUP(AA254,ATS!$A$4:$G$2762,5,FALSE)</f>
        <v>DTBLK-ML</v>
      </c>
      <c r="AF254" s="30"/>
      <c r="AG254" s="38">
        <f>IFERROR(VLOOKUP('2) Order Form'!$V259,$AA$4:$AA$2500,1,FALSE),"Ikke med i Elastic")</f>
        <v>7048652966377</v>
      </c>
      <c r="AH254" s="38">
        <f>SUM('2) Order Form'!V259)</f>
        <v>7048652966377</v>
      </c>
      <c r="AI254" s="38">
        <f>INDEX(ATS!$B:$V,MATCH(ATS!$AH254,ATS!$U:$U,0),1)</f>
        <v>840095</v>
      </c>
      <c r="AJ254" s="38" t="str">
        <f>INDEX(ATS!$B:$V,MATCH(ATS!$AH254,ATS!$U:$U,0),2)</f>
        <v>Trooper 2Vi SL Mips Helmet</v>
      </c>
      <c r="AK254" s="38" t="str">
        <f>INDEX(ATS!$B:$V,MATCH(ATS!$AH254,ATS!$U:$U,0),4)</f>
        <v>MTURQ-ML</v>
      </c>
    </row>
    <row r="255" spans="1:37">
      <c r="A255" s="175">
        <f t="shared" si="13"/>
        <v>0</v>
      </c>
      <c r="B255">
        <v>810130</v>
      </c>
      <c r="C255" t="s">
        <v>3696</v>
      </c>
      <c r="D255" t="s">
        <v>2991</v>
      </c>
      <c r="E255" t="s">
        <v>3127</v>
      </c>
      <c r="F255" t="s">
        <v>3076</v>
      </c>
      <c r="G255" t="s">
        <v>64</v>
      </c>
      <c r="H255" t="s">
        <v>225</v>
      </c>
      <c r="I255">
        <v>2</v>
      </c>
      <c r="J255">
        <v>2</v>
      </c>
      <c r="K255">
        <v>2</v>
      </c>
      <c r="L255">
        <v>2</v>
      </c>
      <c r="M255">
        <v>2</v>
      </c>
      <c r="N255">
        <v>2</v>
      </c>
      <c r="O255">
        <v>2</v>
      </c>
      <c r="P255">
        <v>2</v>
      </c>
      <c r="Q255">
        <v>2</v>
      </c>
      <c r="R255">
        <v>2</v>
      </c>
      <c r="S255" s="30"/>
      <c r="T255" s="52" t="str">
        <f t="shared" si="12"/>
        <v>810130-NANI-SM</v>
      </c>
      <c r="U255" s="53" t="str">
        <f>IF(C255="NET","",IF(C255="","",IFERROR(VLOOKUP(T255,EAN!$A:$B,2,FALSE),"MANGLER - MÅ OPPDATERE EAN-FANEN")))</f>
        <v>MANGLER - MÅ OPPDATERE EAN-FANEN</v>
      </c>
      <c r="V255" s="52">
        <f t="shared" si="14"/>
        <v>2</v>
      </c>
      <c r="W255" s="52">
        <f t="shared" si="15"/>
        <v>2</v>
      </c>
      <c r="X255" s="30"/>
      <c r="Y255" s="21" t="str">
        <f>IF(C255="NET","",IFERROR(VLOOKUP(U255,'2) Order Form'!$V$9:$V$894,1,FALSE),"Ikke med I order form"))</f>
        <v>Ikke med I order form</v>
      </c>
      <c r="Z255" s="30"/>
      <c r="AA255" s="2">
        <v>7048652605085</v>
      </c>
      <c r="AB255" s="23">
        <f>IFERROR(VLOOKUP(AA255,'2) Order Form'!$V$9:$V$895,1,FALSE),"Ikke med I order form")</f>
        <v>7048652605085</v>
      </c>
      <c r="AC255" s="38">
        <f>VLOOKUP(AA255,ATS!$A$4:$H$2762,2,FALSE)</f>
        <v>840091</v>
      </c>
      <c r="AD255" s="35" t="str">
        <f>VLOOKUP(AA255,ATS!$A$4:$G$2762,3,FALSE)</f>
        <v>Looper Helmet</v>
      </c>
      <c r="AE255" s="36" t="str">
        <f>VLOOKUP(AA255,ATS!$A$4:$G$2762,5,FALSE)</f>
        <v>DTBLK-LXL</v>
      </c>
      <c r="AF255" s="30"/>
      <c r="AG255" s="38">
        <f>IFERROR(VLOOKUP('2) Order Form'!$V260,$AA$4:$AA$2500,1,FALSE),"Ikke med i Elastic")</f>
        <v>7048652966360</v>
      </c>
      <c r="AH255" s="38">
        <f>SUM('2) Order Form'!V260)</f>
        <v>7048652966360</v>
      </c>
      <c r="AI255" s="38">
        <f>INDEX(ATS!$B:$V,MATCH(ATS!$AH255,ATS!$U:$U,0),1)</f>
        <v>840095</v>
      </c>
      <c r="AJ255" s="38" t="str">
        <f>INDEX(ATS!$B:$V,MATCH(ATS!$AH255,ATS!$U:$U,0),2)</f>
        <v>Trooper 2Vi SL Mips Helmet</v>
      </c>
      <c r="AK255" s="38" t="str">
        <f>INDEX(ATS!$B:$V,MATCH(ATS!$AH255,ATS!$U:$U,0),4)</f>
        <v>MTURQ-LXL</v>
      </c>
    </row>
    <row r="256" spans="1:37">
      <c r="A256" s="175">
        <f t="shared" si="13"/>
        <v>0</v>
      </c>
      <c r="B256">
        <v>810130</v>
      </c>
      <c r="C256" t="s">
        <v>3696</v>
      </c>
      <c r="D256" t="s">
        <v>2991</v>
      </c>
      <c r="E256" t="s">
        <v>3128</v>
      </c>
      <c r="F256" t="s">
        <v>3076</v>
      </c>
      <c r="G256" t="s">
        <v>65</v>
      </c>
      <c r="H256" t="s">
        <v>225</v>
      </c>
      <c r="I256">
        <v>3</v>
      </c>
      <c r="J256">
        <v>3</v>
      </c>
      <c r="K256">
        <v>3</v>
      </c>
      <c r="L256">
        <v>3</v>
      </c>
      <c r="M256">
        <v>3</v>
      </c>
      <c r="N256">
        <v>3</v>
      </c>
      <c r="O256">
        <v>3</v>
      </c>
      <c r="P256">
        <v>3</v>
      </c>
      <c r="Q256">
        <v>3</v>
      </c>
      <c r="R256">
        <v>3</v>
      </c>
      <c r="S256" s="30"/>
      <c r="T256" s="52" t="str">
        <f t="shared" si="12"/>
        <v>810130-NANI-ML</v>
      </c>
      <c r="U256" s="53" t="str">
        <f>IF(C256="NET","",IF(C256="","",IFERROR(VLOOKUP(T256,EAN!$A:$B,2,FALSE),"MANGLER - MÅ OPPDATERE EAN-FANEN")))</f>
        <v>MANGLER - MÅ OPPDATERE EAN-FANEN</v>
      </c>
      <c r="V256" s="52">
        <f t="shared" si="14"/>
        <v>3</v>
      </c>
      <c r="W256" s="52">
        <f t="shared" si="15"/>
        <v>3</v>
      </c>
      <c r="X256" s="30"/>
      <c r="Y256" s="21" t="str">
        <f>IF(C256="NET","",IFERROR(VLOOKUP(U256,'2) Order Form'!$V$9:$V$894,1,FALSE),"Ikke med I order form"))</f>
        <v>Ikke med I order form</v>
      </c>
      <c r="Z256" s="30"/>
      <c r="AA256" s="2">
        <v>7048652605085</v>
      </c>
      <c r="AB256" s="23">
        <f>IFERROR(VLOOKUP(AA256,'2) Order Form'!$V$9:$V$895,1,FALSE),"Ikke med I order form")</f>
        <v>7048652605085</v>
      </c>
      <c r="AC256" s="38">
        <f>VLOOKUP(AA256,ATS!$A$4:$H$2762,2,FALSE)</f>
        <v>840091</v>
      </c>
      <c r="AD256" s="35" t="str">
        <f>VLOOKUP(AA256,ATS!$A$4:$G$2762,3,FALSE)</f>
        <v>Looper Helmet</v>
      </c>
      <c r="AE256" s="36" t="str">
        <f>VLOOKUP(AA256,ATS!$A$4:$G$2762,5,FALSE)</f>
        <v>DTBLK-LXL</v>
      </c>
      <c r="AF256" s="30"/>
      <c r="AG256" s="38">
        <f>IFERROR(VLOOKUP('2) Order Form'!$V261,$AA$4:$AA$2500,1,FALSE),"Ikke med i Elastic")</f>
        <v>7048652966414</v>
      </c>
      <c r="AH256" s="38">
        <f>SUM('2) Order Form'!V261)</f>
        <v>7048652966414</v>
      </c>
      <c r="AI256" s="38">
        <f>INDEX(ATS!$B:$V,MATCH(ATS!$AH256,ATS!$U:$U,0),1)</f>
        <v>840095</v>
      </c>
      <c r="AJ256" s="38" t="str">
        <f>INDEX(ATS!$B:$V,MATCH(ATS!$AH256,ATS!$U:$U,0),2)</f>
        <v>Trooper 2Vi SL Mips Helmet</v>
      </c>
      <c r="AK256" s="38" t="str">
        <f>INDEX(ATS!$B:$V,MATCH(ATS!$AH256,ATS!$U:$U,0),4)</f>
        <v>PANTH-SM</v>
      </c>
    </row>
    <row r="257" spans="1:37">
      <c r="A257" s="175">
        <f t="shared" si="13"/>
        <v>0</v>
      </c>
      <c r="B257">
        <v>810130</v>
      </c>
      <c r="C257" t="s">
        <v>3696</v>
      </c>
      <c r="D257" t="s">
        <v>2991</v>
      </c>
      <c r="E257" t="s">
        <v>3129</v>
      </c>
      <c r="F257" t="s">
        <v>3076</v>
      </c>
      <c r="G257" t="s">
        <v>66</v>
      </c>
      <c r="H257" t="s">
        <v>225</v>
      </c>
      <c r="I257">
        <v>2</v>
      </c>
      <c r="J257">
        <v>2</v>
      </c>
      <c r="K257">
        <v>2</v>
      </c>
      <c r="L257">
        <v>2</v>
      </c>
      <c r="M257">
        <v>2</v>
      </c>
      <c r="N257">
        <v>2</v>
      </c>
      <c r="O257">
        <v>2</v>
      </c>
      <c r="P257">
        <v>2</v>
      </c>
      <c r="Q257">
        <v>2</v>
      </c>
      <c r="R257">
        <v>2</v>
      </c>
      <c r="S257" s="30"/>
      <c r="T257" s="52" t="str">
        <f t="shared" si="12"/>
        <v>810130-NANI-LXL</v>
      </c>
      <c r="U257" s="53" t="str">
        <f>IF(C257="NET","",IF(C257="","",IFERROR(VLOOKUP(T257,EAN!$A:$B,2,FALSE),"MANGLER - MÅ OPPDATERE EAN-FANEN")))</f>
        <v>MANGLER - MÅ OPPDATERE EAN-FANEN</v>
      </c>
      <c r="V257" s="52">
        <f t="shared" si="14"/>
        <v>2</v>
      </c>
      <c r="W257" s="52">
        <f t="shared" si="15"/>
        <v>2</v>
      </c>
      <c r="X257" s="30"/>
      <c r="Y257" s="21" t="str">
        <f>IF(C257="NET","",IFERROR(VLOOKUP(U257,'2) Order Form'!$V$9:$V$894,1,FALSE),"Ikke med I order form"))</f>
        <v>Ikke med I order form</v>
      </c>
      <c r="Z257" s="30"/>
      <c r="AA257" s="2">
        <v>7048652605221</v>
      </c>
      <c r="AB257" s="23">
        <f>IFERROR(VLOOKUP(AA257,'2) Order Form'!$V$9:$V$895,1,FALSE),"Ikke med I order form")</f>
        <v>7048652605221</v>
      </c>
      <c r="AC257" s="38">
        <f>VLOOKUP(AA257,ATS!$A$4:$H$2762,2,FALSE)</f>
        <v>840091</v>
      </c>
      <c r="AD257" s="35" t="str">
        <f>VLOOKUP(AA257,ATS!$A$4:$G$2762,3,FALSE)</f>
        <v>Looper Helmet</v>
      </c>
      <c r="AE257" s="36" t="str">
        <f>VLOOKUP(AA257,ATS!$A$4:$G$2762,5,FALSE)</f>
        <v>MNGRY-SM</v>
      </c>
      <c r="AF257" s="30"/>
      <c r="AG257" s="38">
        <f>IFERROR(VLOOKUP('2) Order Form'!$V262,$AA$4:$AA$2500,1,FALSE),"Ikke med i Elastic")</f>
        <v>7048652966407</v>
      </c>
      <c r="AH257" s="38">
        <f>SUM('2) Order Form'!V262)</f>
        <v>7048652966407</v>
      </c>
      <c r="AI257" s="38">
        <f>INDEX(ATS!$B:$V,MATCH(ATS!$AH257,ATS!$U:$U,0),1)</f>
        <v>840095</v>
      </c>
      <c r="AJ257" s="38" t="str">
        <f>INDEX(ATS!$B:$V,MATCH(ATS!$AH257,ATS!$U:$U,0),2)</f>
        <v>Trooper 2Vi SL Mips Helmet</v>
      </c>
      <c r="AK257" s="38" t="str">
        <f>INDEX(ATS!$B:$V,MATCH(ATS!$AH257,ATS!$U:$U,0),4)</f>
        <v>PANTH-ML</v>
      </c>
    </row>
    <row r="258" spans="1:37">
      <c r="A258" s="175">
        <f t="shared" si="13"/>
        <v>0</v>
      </c>
      <c r="B258">
        <v>810130</v>
      </c>
      <c r="C258" t="s">
        <v>3696</v>
      </c>
      <c r="D258" t="s">
        <v>2991</v>
      </c>
      <c r="E258" t="s">
        <v>2203</v>
      </c>
      <c r="F258" t="s">
        <v>2193</v>
      </c>
      <c r="G258" t="s">
        <v>64</v>
      </c>
      <c r="H258" t="s">
        <v>87</v>
      </c>
      <c r="I258">
        <v>0</v>
      </c>
      <c r="J258">
        <v>0</v>
      </c>
      <c r="K258">
        <v>0</v>
      </c>
      <c r="L258">
        <v>0</v>
      </c>
      <c r="M258">
        <v>4</v>
      </c>
      <c r="N258">
        <v>4</v>
      </c>
      <c r="O258">
        <v>4</v>
      </c>
      <c r="P258">
        <v>4</v>
      </c>
      <c r="Q258">
        <v>4</v>
      </c>
      <c r="R258">
        <v>4</v>
      </c>
      <c r="S258" s="30"/>
      <c r="T258" s="52" t="str">
        <f t="shared" si="12"/>
        <v>810130-PANTH-SM</v>
      </c>
      <c r="U258" s="53" t="str">
        <f>IF(C258="NET","",IF(C258="","",IFERROR(VLOOKUP(T258,EAN!$A:$B,2,FALSE),"MANGLER - MÅ OPPDATERE EAN-FANEN")))</f>
        <v>MANGLER - MÅ OPPDATERE EAN-FANEN</v>
      </c>
      <c r="V258" s="52">
        <f t="shared" si="14"/>
        <v>0</v>
      </c>
      <c r="W258" s="52">
        <f t="shared" si="15"/>
        <v>4</v>
      </c>
      <c r="X258" s="30"/>
      <c r="Y258" s="21" t="str">
        <f>IF(C258="NET","",IFERROR(VLOOKUP(U258,'2) Order Form'!$V$9:$V$894,1,FALSE),"Ikke med I order form"))</f>
        <v>Ikke med I order form</v>
      </c>
      <c r="Z258" s="30"/>
      <c r="AA258" s="2">
        <v>7048652605221</v>
      </c>
      <c r="AB258" s="23">
        <f>IFERROR(VLOOKUP(AA258,'2) Order Form'!$V$9:$V$895,1,FALSE),"Ikke med I order form")</f>
        <v>7048652605221</v>
      </c>
      <c r="AC258" s="38">
        <f>VLOOKUP(AA258,ATS!$A$4:$H$2762,2,FALSE)</f>
        <v>840091</v>
      </c>
      <c r="AD258" s="35" t="str">
        <f>VLOOKUP(AA258,ATS!$A$4:$G$2762,3,FALSE)</f>
        <v>Looper Helmet</v>
      </c>
      <c r="AE258" s="36" t="str">
        <f>VLOOKUP(AA258,ATS!$A$4:$G$2762,5,FALSE)</f>
        <v>MNGRY-SM</v>
      </c>
      <c r="AF258" s="30"/>
      <c r="AG258" s="38">
        <f>IFERROR(VLOOKUP('2) Order Form'!$V263,$AA$4:$AA$2500,1,FALSE),"Ikke med i Elastic")</f>
        <v>7048652966391</v>
      </c>
      <c r="AH258" s="38">
        <f>SUM('2) Order Form'!V263)</f>
        <v>7048652966391</v>
      </c>
      <c r="AI258" s="38">
        <f>INDEX(ATS!$B:$V,MATCH(ATS!$AH258,ATS!$U:$U,0),1)</f>
        <v>840095</v>
      </c>
      <c r="AJ258" s="38" t="str">
        <f>INDEX(ATS!$B:$V,MATCH(ATS!$AH258,ATS!$U:$U,0),2)</f>
        <v>Trooper 2Vi SL Mips Helmet</v>
      </c>
      <c r="AK258" s="38" t="str">
        <f>INDEX(ATS!$B:$V,MATCH(ATS!$AH258,ATS!$U:$U,0),4)</f>
        <v>PANTH-LXL</v>
      </c>
    </row>
    <row r="259" spans="1:37">
      <c r="A259" s="175">
        <f t="shared" si="13"/>
        <v>0</v>
      </c>
      <c r="B259">
        <v>810130</v>
      </c>
      <c r="C259" t="s">
        <v>3696</v>
      </c>
      <c r="D259" t="s">
        <v>2991</v>
      </c>
      <c r="E259" t="s">
        <v>2204</v>
      </c>
      <c r="F259" t="s">
        <v>2193</v>
      </c>
      <c r="G259" t="s">
        <v>65</v>
      </c>
      <c r="H259" t="s">
        <v>87</v>
      </c>
      <c r="I259">
        <v>0</v>
      </c>
      <c r="J259">
        <v>0</v>
      </c>
      <c r="K259">
        <v>0</v>
      </c>
      <c r="L259">
        <v>0</v>
      </c>
      <c r="M259">
        <v>10</v>
      </c>
      <c r="N259">
        <v>10</v>
      </c>
      <c r="O259">
        <v>10</v>
      </c>
      <c r="P259">
        <v>10</v>
      </c>
      <c r="Q259">
        <v>10</v>
      </c>
      <c r="R259">
        <v>10</v>
      </c>
      <c r="S259" s="30"/>
      <c r="T259" s="52" t="str">
        <f t="shared" si="12"/>
        <v>810130-PANTH-ML</v>
      </c>
      <c r="U259" s="53" t="str">
        <f>IF(C259="NET","",IF(C259="","",IFERROR(VLOOKUP(T259,EAN!$A:$B,2,FALSE),"MANGLER - MÅ OPPDATERE EAN-FANEN")))</f>
        <v>MANGLER - MÅ OPPDATERE EAN-FANEN</v>
      </c>
      <c r="V259" s="52">
        <f t="shared" si="14"/>
        <v>0</v>
      </c>
      <c r="W259" s="52">
        <f t="shared" si="15"/>
        <v>10</v>
      </c>
      <c r="X259" s="30"/>
      <c r="Y259" s="21" t="str">
        <f>IF(C259="NET","",IFERROR(VLOOKUP(U259,'2) Order Form'!$V$9:$V$894,1,FALSE),"Ikke med I order form"))</f>
        <v>Ikke med I order form</v>
      </c>
      <c r="Z259" s="30"/>
      <c r="AA259" s="2">
        <v>7048652605214</v>
      </c>
      <c r="AB259" s="23">
        <f>IFERROR(VLOOKUP(AA259,'2) Order Form'!$V$9:$V$895,1,FALSE),"Ikke med I order form")</f>
        <v>7048652605214</v>
      </c>
      <c r="AC259" s="38">
        <f>VLOOKUP(AA259,ATS!$A$4:$H$2762,2,FALSE)</f>
        <v>840091</v>
      </c>
      <c r="AD259" s="35" t="str">
        <f>VLOOKUP(AA259,ATS!$A$4:$G$2762,3,FALSE)</f>
        <v>Looper Helmet</v>
      </c>
      <c r="AE259" s="36" t="str">
        <f>VLOOKUP(AA259,ATS!$A$4:$G$2762,5,FALSE)</f>
        <v>MNGRY-ML</v>
      </c>
      <c r="AF259" s="30"/>
      <c r="AG259" s="38">
        <f>IFERROR(VLOOKUP('2) Order Form'!$V264,$AA$4:$AA$2500,1,FALSE),"Ikke med i Elastic")</f>
        <v>7048652966445</v>
      </c>
      <c r="AH259" s="38">
        <f>SUM('2) Order Form'!V264)</f>
        <v>7048652966445</v>
      </c>
      <c r="AI259" s="38">
        <f>INDEX(ATS!$B:$V,MATCH(ATS!$AH259,ATS!$U:$U,0),1)</f>
        <v>840096</v>
      </c>
      <c r="AJ259" s="38" t="str">
        <f>INDEX(ATS!$B:$V,MATCH(ATS!$AH259,ATS!$U:$U,0),2)</f>
        <v>Trooper 2Vi SL Mips TE Helmet</v>
      </c>
      <c r="AK259" s="38" t="str">
        <f>INDEX(ATS!$B:$V,MATCH(ATS!$AH259,ATS!$U:$U,0),4)</f>
        <v>HK006-SM</v>
      </c>
    </row>
    <row r="260" spans="1:37">
      <c r="A260" s="175">
        <f t="shared" si="13"/>
        <v>0</v>
      </c>
      <c r="B260">
        <v>810130</v>
      </c>
      <c r="C260" t="s">
        <v>3696</v>
      </c>
      <c r="D260" t="s">
        <v>2991</v>
      </c>
      <c r="E260" t="s">
        <v>2205</v>
      </c>
      <c r="F260" t="s">
        <v>2193</v>
      </c>
      <c r="G260" t="s">
        <v>66</v>
      </c>
      <c r="H260" t="s">
        <v>87</v>
      </c>
      <c r="I260">
        <v>0</v>
      </c>
      <c r="J260">
        <v>0</v>
      </c>
      <c r="K260">
        <v>0</v>
      </c>
      <c r="L260">
        <v>0</v>
      </c>
      <c r="M260">
        <v>6</v>
      </c>
      <c r="N260">
        <v>6</v>
      </c>
      <c r="O260">
        <v>6</v>
      </c>
      <c r="P260">
        <v>6</v>
      </c>
      <c r="Q260">
        <v>6</v>
      </c>
      <c r="R260">
        <v>6</v>
      </c>
      <c r="S260" s="2"/>
      <c r="T260" s="52" t="str">
        <f t="shared" ref="T260:T323" si="16">CONCATENATE(B260,"-",E260)</f>
        <v>810130-PANTH-LXL</v>
      </c>
      <c r="U260" s="53" t="str">
        <f>IF(C260="NET","",IF(C260="","",IFERROR(VLOOKUP(T260,EAN!$A:$B,2,FALSE),"MANGLER - MÅ OPPDATERE EAN-FANEN")))</f>
        <v>MANGLER - MÅ OPPDATERE EAN-FANEN</v>
      </c>
      <c r="V260" s="52">
        <f t="shared" si="14"/>
        <v>0</v>
      </c>
      <c r="W260" s="52">
        <f t="shared" si="15"/>
        <v>6</v>
      </c>
      <c r="X260" s="2"/>
      <c r="Y260" s="21" t="str">
        <f>IF(C260="NET","",IFERROR(VLOOKUP(U260,'2) Order Form'!$V$9:$V$894,1,FALSE),"Ikke med I order form"))</f>
        <v>Ikke med I order form</v>
      </c>
      <c r="Z260" s="2"/>
      <c r="AA260" s="2">
        <v>7048652605214</v>
      </c>
      <c r="AB260" s="23">
        <f>IFERROR(VLOOKUP(AA260,'2) Order Form'!$V$9:$V$895,1,FALSE),"Ikke med I order form")</f>
        <v>7048652605214</v>
      </c>
      <c r="AC260" s="38">
        <f>VLOOKUP(AA260,ATS!$A$4:$H$2762,2,FALSE)</f>
        <v>840091</v>
      </c>
      <c r="AD260" s="35" t="str">
        <f>VLOOKUP(AA260,ATS!$A$4:$G$2762,3,FALSE)</f>
        <v>Looper Helmet</v>
      </c>
      <c r="AE260" s="36" t="str">
        <f>VLOOKUP(AA260,ATS!$A$4:$G$2762,5,FALSE)</f>
        <v>MNGRY-ML</v>
      </c>
      <c r="AF260" s="2"/>
      <c r="AG260" s="38">
        <f>IFERROR(VLOOKUP('2) Order Form'!$V265,$AA$4:$AA$2500,1,FALSE),"Ikke med i Elastic")</f>
        <v>7048652966438</v>
      </c>
      <c r="AH260" s="38">
        <f>SUM('2) Order Form'!V265)</f>
        <v>7048652966438</v>
      </c>
      <c r="AI260" s="38">
        <f>INDEX(ATS!$B:$V,MATCH(ATS!$AH260,ATS!$U:$U,0),1)</f>
        <v>840096</v>
      </c>
      <c r="AJ260" s="38" t="str">
        <f>INDEX(ATS!$B:$V,MATCH(ATS!$AH260,ATS!$U:$U,0),2)</f>
        <v>Trooper 2Vi SL Mips TE Helmet</v>
      </c>
      <c r="AK260" s="38" t="str">
        <f>INDEX(ATS!$B:$V,MATCH(ATS!$AH260,ATS!$U:$U,0),4)</f>
        <v>HK006-ML</v>
      </c>
    </row>
    <row r="261" spans="1:37">
      <c r="A261" s="175">
        <f t="shared" ref="A261:A324" si="17">SUM(U261)</f>
        <v>0</v>
      </c>
      <c r="B261">
        <v>810130</v>
      </c>
      <c r="C261" t="s">
        <v>3696</v>
      </c>
      <c r="D261" t="s">
        <v>2991</v>
      </c>
      <c r="E261" t="s">
        <v>1988</v>
      </c>
      <c r="F261" t="s">
        <v>1977</v>
      </c>
      <c r="G261" t="s">
        <v>64</v>
      </c>
      <c r="H261" t="s">
        <v>87</v>
      </c>
      <c r="I261">
        <v>3</v>
      </c>
      <c r="J261">
        <v>3</v>
      </c>
      <c r="K261">
        <v>3</v>
      </c>
      <c r="L261">
        <v>3</v>
      </c>
      <c r="M261">
        <v>4</v>
      </c>
      <c r="N261">
        <v>4</v>
      </c>
      <c r="O261">
        <v>4</v>
      </c>
      <c r="P261">
        <v>4</v>
      </c>
      <c r="Q261">
        <v>4</v>
      </c>
      <c r="R261">
        <v>4</v>
      </c>
      <c r="S261" s="2"/>
      <c r="T261" s="52" t="str">
        <f t="shared" si="16"/>
        <v>810130-WOLND-SM</v>
      </c>
      <c r="U261" s="53" t="str">
        <f>IF(C261="NET","",IF(C261="","",IFERROR(VLOOKUP(T261,EAN!$A:$B,2,FALSE),"MANGLER - MÅ OPPDATERE EAN-FANEN")))</f>
        <v>MANGLER - MÅ OPPDATERE EAN-FANEN</v>
      </c>
      <c r="V261" s="52">
        <f t="shared" ref="V261:V324" si="18">I261</f>
        <v>3</v>
      </c>
      <c r="W261" s="52">
        <f t="shared" ref="W261:W324" si="19">R261</f>
        <v>4</v>
      </c>
      <c r="X261" s="2"/>
      <c r="Y261" s="21" t="str">
        <f>IF(C261="NET","",IFERROR(VLOOKUP(U261,'2) Order Form'!$V$9:$V$894,1,FALSE),"Ikke med I order form"))</f>
        <v>Ikke med I order form</v>
      </c>
      <c r="Z261" s="2"/>
      <c r="AA261" s="2">
        <v>7048652605207</v>
      </c>
      <c r="AB261" s="23">
        <f>IFERROR(VLOOKUP(AA261,'2) Order Form'!$V$9:$V$895,1,FALSE),"Ikke med I order form")</f>
        <v>7048652605207</v>
      </c>
      <c r="AC261" s="38">
        <f>VLOOKUP(AA261,ATS!$A$4:$H$2762,2,FALSE)</f>
        <v>840091</v>
      </c>
      <c r="AD261" s="35" t="str">
        <f>VLOOKUP(AA261,ATS!$A$4:$G$2762,3,FALSE)</f>
        <v>Looper Helmet</v>
      </c>
      <c r="AE261" s="36" t="str">
        <f>VLOOKUP(AA261,ATS!$A$4:$G$2762,5,FALSE)</f>
        <v>MNGRY-LXL</v>
      </c>
      <c r="AF261" s="2"/>
      <c r="AG261" s="38">
        <f>IFERROR(VLOOKUP('2) Order Form'!$V266,$AA$4:$AA$2500,1,FALSE),"Ikke med i Elastic")</f>
        <v>7048652966421</v>
      </c>
      <c r="AH261" s="38">
        <f>SUM('2) Order Form'!V266)</f>
        <v>7048652966421</v>
      </c>
      <c r="AI261" s="38">
        <f>INDEX(ATS!$B:$V,MATCH(ATS!$AH261,ATS!$U:$U,0),1)</f>
        <v>840096</v>
      </c>
      <c r="AJ261" s="38" t="str">
        <f>INDEX(ATS!$B:$V,MATCH(ATS!$AH261,ATS!$U:$U,0),2)</f>
        <v>Trooper 2Vi SL Mips TE Helmet</v>
      </c>
      <c r="AK261" s="38" t="str">
        <f>INDEX(ATS!$B:$V,MATCH(ATS!$AH261,ATS!$U:$U,0),4)</f>
        <v>HK006-LXL</v>
      </c>
    </row>
    <row r="262" spans="1:37">
      <c r="A262" s="175">
        <f t="shared" si="17"/>
        <v>0</v>
      </c>
      <c r="B262">
        <v>810130</v>
      </c>
      <c r="C262" t="s">
        <v>3696</v>
      </c>
      <c r="D262" t="s">
        <v>2991</v>
      </c>
      <c r="E262" t="s">
        <v>1989</v>
      </c>
      <c r="F262" t="s">
        <v>1977</v>
      </c>
      <c r="G262" t="s">
        <v>65</v>
      </c>
      <c r="H262" t="s">
        <v>87</v>
      </c>
      <c r="I262">
        <v>4</v>
      </c>
      <c r="J262">
        <v>4</v>
      </c>
      <c r="K262">
        <v>4</v>
      </c>
      <c r="L262">
        <v>4</v>
      </c>
      <c r="M262">
        <v>10</v>
      </c>
      <c r="N262">
        <v>10</v>
      </c>
      <c r="O262">
        <v>10</v>
      </c>
      <c r="P262">
        <v>10</v>
      </c>
      <c r="Q262">
        <v>10</v>
      </c>
      <c r="R262">
        <v>10</v>
      </c>
      <c r="S262" s="2"/>
      <c r="T262" s="52" t="str">
        <f t="shared" si="16"/>
        <v>810130-WOLND-ML</v>
      </c>
      <c r="U262" s="53" t="str">
        <f>IF(C262="NET","",IF(C262="","",IFERROR(VLOOKUP(T262,EAN!$A:$B,2,FALSE),"MANGLER - MÅ OPPDATERE EAN-FANEN")))</f>
        <v>MANGLER - MÅ OPPDATERE EAN-FANEN</v>
      </c>
      <c r="V262" s="52">
        <f t="shared" si="18"/>
        <v>4</v>
      </c>
      <c r="W262" s="52">
        <f t="shared" si="19"/>
        <v>10</v>
      </c>
      <c r="X262" s="2"/>
      <c r="Y262" s="21" t="str">
        <f>IF(C262="NET","",IFERROR(VLOOKUP(U262,'2) Order Form'!$V$9:$V$894,1,FALSE),"Ikke med I order form"))</f>
        <v>Ikke med I order form</v>
      </c>
      <c r="Z262" s="2"/>
      <c r="AA262" s="2">
        <v>7048652605207</v>
      </c>
      <c r="AB262" s="23">
        <f>IFERROR(VLOOKUP(AA262,'2) Order Form'!$V$9:$V$895,1,FALSE),"Ikke med I order form")</f>
        <v>7048652605207</v>
      </c>
      <c r="AC262" s="38">
        <f>VLOOKUP(AA262,ATS!$A$4:$H$2762,2,FALSE)</f>
        <v>840091</v>
      </c>
      <c r="AD262" s="35" t="str">
        <f>VLOOKUP(AA262,ATS!$A$4:$G$2762,3,FALSE)</f>
        <v>Looper Helmet</v>
      </c>
      <c r="AE262" s="36" t="str">
        <f>VLOOKUP(AA262,ATS!$A$4:$G$2762,5,FALSE)</f>
        <v>MNGRY-LXL</v>
      </c>
      <c r="AF262" s="2"/>
      <c r="AG262" s="38" t="str">
        <f>IFERROR(VLOOKUP('2) Order Form'!$V267,$AA$4:$AA$2500,1,FALSE),"Ikke med i Elastic")</f>
        <v>Ikke med i Elastic</v>
      </c>
      <c r="AH262" s="38">
        <f>SUM('2) Order Form'!V267)</f>
        <v>7048652986498</v>
      </c>
      <c r="AI262" s="38">
        <f>INDEX(ATS!$B:$V,MATCH(ATS!$AH262,ATS!$U:$U,0),1)</f>
        <v>810148</v>
      </c>
      <c r="AJ262" s="38" t="str">
        <f>INDEX(ATS!$B:$V,MATCH(ATS!$AH262,ATS!$U:$U,0),2)</f>
        <v>Audio Chips Ultra 2.0</v>
      </c>
      <c r="AK262" s="38" t="str">
        <f>INDEX(ATS!$B:$V,MATCH(ATS!$AH262,ATS!$U:$U,0),4)</f>
        <v>BLACK-OS</v>
      </c>
    </row>
    <row r="263" spans="1:37">
      <c r="A263" s="175">
        <f t="shared" si="17"/>
        <v>0</v>
      </c>
      <c r="B263">
        <v>810130</v>
      </c>
      <c r="C263" t="s">
        <v>3696</v>
      </c>
      <c r="D263" t="s">
        <v>2991</v>
      </c>
      <c r="E263" t="s">
        <v>1990</v>
      </c>
      <c r="F263" t="s">
        <v>1977</v>
      </c>
      <c r="G263" t="s">
        <v>66</v>
      </c>
      <c r="H263" t="s">
        <v>87</v>
      </c>
      <c r="I263">
        <v>3</v>
      </c>
      <c r="J263">
        <v>3</v>
      </c>
      <c r="K263">
        <v>3</v>
      </c>
      <c r="L263">
        <v>3</v>
      </c>
      <c r="M263">
        <v>6</v>
      </c>
      <c r="N263">
        <v>6</v>
      </c>
      <c r="O263">
        <v>6</v>
      </c>
      <c r="P263">
        <v>6</v>
      </c>
      <c r="Q263">
        <v>6</v>
      </c>
      <c r="R263">
        <v>6</v>
      </c>
      <c r="S263" s="30"/>
      <c r="T263" s="52" t="str">
        <f t="shared" si="16"/>
        <v>810130-WOLND-LXL</v>
      </c>
      <c r="U263" s="53" t="str">
        <f>IF(C263="NET","",IF(C263="","",IFERROR(VLOOKUP(T263,EAN!$A:$B,2,FALSE),"MANGLER - MÅ OPPDATERE EAN-FANEN")))</f>
        <v>MANGLER - MÅ OPPDATERE EAN-FANEN</v>
      </c>
      <c r="V263" s="52">
        <f t="shared" si="18"/>
        <v>3</v>
      </c>
      <c r="W263" s="52">
        <f t="shared" si="19"/>
        <v>6</v>
      </c>
      <c r="X263" s="30"/>
      <c r="Y263" s="21" t="str">
        <f>IF(C263="NET","",IFERROR(VLOOKUP(U263,'2) Order Form'!$V$9:$V$894,1,FALSE),"Ikke med I order form"))</f>
        <v>Ikke med I order form</v>
      </c>
      <c r="Z263" s="30"/>
      <c r="AA263" s="2">
        <v>7048652823113</v>
      </c>
      <c r="AB263" s="23">
        <f>IFERROR(VLOOKUP(AA263,'2) Order Form'!$V$9:$V$895,1,FALSE),"Ikke med I order form")</f>
        <v>7048652823113</v>
      </c>
      <c r="AC263" s="38">
        <f>VLOOKUP(AA263,ATS!$A$4:$H$2762,2,FALSE)</f>
        <v>840091</v>
      </c>
      <c r="AD263" s="35" t="str">
        <f>VLOOKUP(AA263,ATS!$A$4:$G$2762,3,FALSE)</f>
        <v>Looper Helmet</v>
      </c>
      <c r="AE263" s="36" t="str">
        <f>VLOOKUP(AA263,ATS!$A$4:$G$2762,5,FALSE)</f>
        <v>MBRWH-SM</v>
      </c>
      <c r="AF263" s="30"/>
      <c r="AG263" s="38">
        <f>IFERROR(VLOOKUP('2) Order Form'!$V268,$AA$4:$AA$2500,1,FALSE),"Ikke med i Elastic")</f>
        <v>7048652736369</v>
      </c>
      <c r="AH263" s="38">
        <f>SUM('2) Order Form'!V268)</f>
        <v>7048652736369</v>
      </c>
      <c r="AI263" s="38">
        <f>INDEX(ATS!$B:$V,MATCH(ATS!$AH263,ATS!$U:$U,0),1)</f>
        <v>810127</v>
      </c>
      <c r="AJ263" s="38" t="str">
        <f>INDEX(ATS!$B:$V,MATCH(ATS!$AH263,ATS!$U:$U,0),2)</f>
        <v>Audio Chips Wireless 3.0</v>
      </c>
      <c r="AK263" s="38" t="str">
        <f>INDEX(ATS!$B:$V,MATCH(ATS!$AH263,ATS!$U:$U,0),4)</f>
        <v>RED-OS</v>
      </c>
    </row>
    <row r="264" spans="1:37">
      <c r="A264" s="175">
        <f t="shared" si="17"/>
        <v>0</v>
      </c>
      <c r="B264" s="37">
        <v>810131</v>
      </c>
      <c r="C264" t="s">
        <v>131</v>
      </c>
      <c r="I264" s="37">
        <v>202409</v>
      </c>
      <c r="J264" s="37">
        <v>202410</v>
      </c>
      <c r="K264" s="37">
        <v>202411</v>
      </c>
      <c r="L264" s="37">
        <v>202412</v>
      </c>
      <c r="M264" s="37">
        <v>202413</v>
      </c>
      <c r="N264" s="37">
        <v>202414</v>
      </c>
      <c r="O264" s="37">
        <v>202415</v>
      </c>
      <c r="P264" s="37">
        <v>202415</v>
      </c>
      <c r="Q264" s="37">
        <v>202415</v>
      </c>
      <c r="R264" s="37">
        <v>202415</v>
      </c>
      <c r="S264" s="2"/>
      <c r="T264" s="52" t="str">
        <f t="shared" si="16"/>
        <v>810131-</v>
      </c>
      <c r="U264" s="53" t="str">
        <f>IF(C264="NET","",IF(C264="","",IFERROR(VLOOKUP(T264,EAN!$A:$B,2,FALSE),"MANGLER - MÅ OPPDATERE EAN-FANEN")))</f>
        <v/>
      </c>
      <c r="V264" s="52">
        <f t="shared" si="18"/>
        <v>202409</v>
      </c>
      <c r="W264" s="52">
        <f t="shared" si="19"/>
        <v>202415</v>
      </c>
      <c r="X264" s="2"/>
      <c r="Y264" s="21" t="str">
        <f>IF(C264="NET","",IFERROR(VLOOKUP(U264,'2) Order Form'!$V$9:$V$894,1,FALSE),"Ikke med I order form"))</f>
        <v/>
      </c>
      <c r="Z264" s="2"/>
      <c r="AA264" s="2">
        <v>7048652823113</v>
      </c>
      <c r="AB264" s="23">
        <f>IFERROR(VLOOKUP(AA264,'2) Order Form'!$V$9:$V$895,1,FALSE),"Ikke med I order form")</f>
        <v>7048652823113</v>
      </c>
      <c r="AC264" s="38">
        <f>VLOOKUP(AA264,ATS!$A$4:$H$2762,2,FALSE)</f>
        <v>840091</v>
      </c>
      <c r="AD264" s="35" t="str">
        <f>VLOOKUP(AA264,ATS!$A$4:$G$2762,3,FALSE)</f>
        <v>Looper Helmet</v>
      </c>
      <c r="AE264" s="36" t="str">
        <f>VLOOKUP(AA264,ATS!$A$4:$G$2762,5,FALSE)</f>
        <v>MBRWH-SM</v>
      </c>
      <c r="AF264" s="2"/>
      <c r="AG264" s="38">
        <f>IFERROR(VLOOKUP('2) Order Form'!$V269,$AA$4:$AA$2500,1,FALSE),"Ikke med i Elastic")</f>
        <v>7048652194046</v>
      </c>
      <c r="AH264" s="38">
        <f>SUM('2) Order Form'!V269)</f>
        <v>7048652194046</v>
      </c>
      <c r="AI264" s="38">
        <f>INDEX(ATS!$B:$V,MATCH(ATS!$AH264,ATS!$U:$U,0),1)</f>
        <v>810072</v>
      </c>
      <c r="AJ264" s="38" t="str">
        <f>INDEX(ATS!$B:$V,MATCH(ATS!$AH264,ATS!$U:$U,0),2)</f>
        <v>Universal Helmet Case</v>
      </c>
      <c r="AK264" s="38" t="str">
        <f>INDEX(ATS!$B:$V,MATCH(ATS!$AH264,ATS!$U:$U,0),4)</f>
        <v>BLACK-OS</v>
      </c>
    </row>
    <row r="265" spans="1:37">
      <c r="A265" s="175">
        <f t="shared" si="17"/>
        <v>0</v>
      </c>
      <c r="B265">
        <v>810131</v>
      </c>
      <c r="C265" t="s">
        <v>3130</v>
      </c>
      <c r="D265" t="s">
        <v>2991</v>
      </c>
      <c r="E265" t="s">
        <v>3013</v>
      </c>
      <c r="F265" t="s">
        <v>3014</v>
      </c>
      <c r="G265" t="s">
        <v>63</v>
      </c>
      <c r="H265" t="s">
        <v>87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 s="2"/>
      <c r="T265" s="52" t="str">
        <f t="shared" si="16"/>
        <v>810131-DUSK-OS</v>
      </c>
      <c r="U265" s="53" t="str">
        <f>IF(C265="NET","",IF(C265="","",IFERROR(VLOOKUP(T265,EAN!$A:$B,2,FALSE),"MANGLER - MÅ OPPDATERE EAN-FANEN")))</f>
        <v>MANGLER - MÅ OPPDATERE EAN-FANEN</v>
      </c>
      <c r="V265" s="52">
        <f t="shared" si="18"/>
        <v>0</v>
      </c>
      <c r="W265" s="52">
        <f t="shared" si="19"/>
        <v>0</v>
      </c>
      <c r="X265" s="2"/>
      <c r="Y265" s="21" t="str">
        <f>IF(C265="NET","",IFERROR(VLOOKUP(U265,'2) Order Form'!$V$9:$V$894,1,FALSE),"Ikke med I order form"))</f>
        <v>Ikke med I order form</v>
      </c>
      <c r="Z265" s="2"/>
      <c r="AA265" s="2">
        <v>7048652823106</v>
      </c>
      <c r="AB265" s="23">
        <f>IFERROR(VLOOKUP(AA265,'2) Order Form'!$V$9:$V$895,1,FALSE),"Ikke med I order form")</f>
        <v>7048652823106</v>
      </c>
      <c r="AC265" s="38">
        <f>VLOOKUP(AA265,ATS!$A$4:$H$2762,2,FALSE)</f>
        <v>840091</v>
      </c>
      <c r="AD265" s="35" t="str">
        <f>VLOOKUP(AA265,ATS!$A$4:$G$2762,3,FALSE)</f>
        <v>Looper Helmet</v>
      </c>
      <c r="AE265" s="36" t="str">
        <f>VLOOKUP(AA265,ATS!$A$4:$G$2762,5,FALSE)</f>
        <v>MBRWH-ML</v>
      </c>
      <c r="AF265" s="2"/>
      <c r="AG265" s="38">
        <f>IFERROR(VLOOKUP('2) Order Form'!$V270,$AA$4:$AA$2500,1,FALSE),"Ikke med i Elastic")</f>
        <v>7048652194053</v>
      </c>
      <c r="AH265" s="38">
        <f>SUM('2) Order Form'!V270)</f>
        <v>7048652194053</v>
      </c>
      <c r="AI265" s="38">
        <f>INDEX(ATS!$B:$V,MATCH(ATS!$AH265,ATS!$U:$U,0),1)</f>
        <v>810073</v>
      </c>
      <c r="AJ265" s="38" t="str">
        <f>INDEX(ATS!$B:$V,MATCH(ATS!$AH265,ATS!$U:$U,0),2)</f>
        <v>Universal Helmet Bag</v>
      </c>
      <c r="AK265" s="38" t="str">
        <f>INDEX(ATS!$B:$V,MATCH(ATS!$AH265,ATS!$U:$U,0),4)</f>
        <v>BLACK-OS</v>
      </c>
    </row>
    <row r="266" spans="1:37">
      <c r="A266" s="175">
        <f t="shared" si="17"/>
        <v>0</v>
      </c>
      <c r="B266">
        <v>810131</v>
      </c>
      <c r="C266" t="s">
        <v>3130</v>
      </c>
      <c r="D266" t="s">
        <v>2991</v>
      </c>
      <c r="E266" t="s">
        <v>3016</v>
      </c>
      <c r="F266" t="s">
        <v>3017</v>
      </c>
      <c r="G266" t="s">
        <v>63</v>
      </c>
      <c r="H266" t="s">
        <v>87</v>
      </c>
      <c r="I266">
        <v>18</v>
      </c>
      <c r="J266">
        <v>18</v>
      </c>
      <c r="K266">
        <v>18</v>
      </c>
      <c r="L266">
        <v>18</v>
      </c>
      <c r="M266">
        <v>52</v>
      </c>
      <c r="N266">
        <v>52</v>
      </c>
      <c r="O266">
        <v>52</v>
      </c>
      <c r="P266">
        <v>52</v>
      </c>
      <c r="Q266">
        <v>52</v>
      </c>
      <c r="R266">
        <v>52</v>
      </c>
      <c r="S266" s="2"/>
      <c r="T266" s="52" t="str">
        <f t="shared" si="16"/>
        <v>810131-MBLCK-OS</v>
      </c>
      <c r="U266" s="53" t="str">
        <f>IF(C266="NET","",IF(C266="","",IFERROR(VLOOKUP(T266,EAN!$A:$B,2,FALSE),"MANGLER - MÅ OPPDATERE EAN-FANEN")))</f>
        <v>MANGLER - MÅ OPPDATERE EAN-FANEN</v>
      </c>
      <c r="V266" s="52">
        <f t="shared" si="18"/>
        <v>18</v>
      </c>
      <c r="W266" s="52">
        <f t="shared" si="19"/>
        <v>52</v>
      </c>
      <c r="X266" s="2"/>
      <c r="Y266" s="21" t="str">
        <f>IF(C266="NET","",IFERROR(VLOOKUP(U266,'2) Order Form'!$V$9:$V$894,1,FALSE),"Ikke med I order form"))</f>
        <v>Ikke med I order form</v>
      </c>
      <c r="Z266" s="2"/>
      <c r="AA266" s="2">
        <v>7048652823106</v>
      </c>
      <c r="AB266" s="23">
        <f>IFERROR(VLOOKUP(AA266,'2) Order Form'!$V$9:$V$895,1,FALSE),"Ikke med I order form")</f>
        <v>7048652823106</v>
      </c>
      <c r="AC266" s="38">
        <f>VLOOKUP(AA266,ATS!$A$4:$H$2762,2,FALSE)</f>
        <v>840091</v>
      </c>
      <c r="AD266" s="35" t="str">
        <f>VLOOKUP(AA266,ATS!$A$4:$G$2762,3,FALSE)</f>
        <v>Looper Helmet</v>
      </c>
      <c r="AE266" s="36" t="str">
        <f>VLOOKUP(AA266,ATS!$A$4:$G$2762,5,FALSE)</f>
        <v>MBRWH-ML</v>
      </c>
      <c r="AF266" s="2"/>
      <c r="AG266" s="38">
        <f>IFERROR(VLOOKUP('2) Order Form'!$V271,$AA$4:$AA$2500,1,FALSE),"Ikke med i Elastic")</f>
        <v>7048652712936</v>
      </c>
      <c r="AH266" s="38">
        <f>SUM('2) Order Form'!V271)</f>
        <v>7048652712936</v>
      </c>
      <c r="AI266" s="38">
        <f>INDEX(ATS!$B:$V,MATCH(ATS!$AH266,ATS!$U:$U,0),1)</f>
        <v>810126</v>
      </c>
      <c r="AJ266" s="38" t="str">
        <f>INDEX(ATS!$B:$V,MATCH(ATS!$AH266,ATS!$U:$U,0),2)</f>
        <v>Igniter/Trooper/Grimnir 2Vi Earpads</v>
      </c>
      <c r="AK266" s="38" t="str">
        <f>INDEX(ATS!$B:$V,MATCH(ATS!$AH266,ATS!$U:$U,0),4)</f>
        <v>BLACK-OS</v>
      </c>
    </row>
    <row r="267" spans="1:37">
      <c r="A267" s="175">
        <f t="shared" si="17"/>
        <v>0</v>
      </c>
      <c r="B267">
        <v>810131</v>
      </c>
      <c r="C267" t="s">
        <v>3130</v>
      </c>
      <c r="D267" t="s">
        <v>2991</v>
      </c>
      <c r="E267" t="s">
        <v>3036</v>
      </c>
      <c r="F267" t="s">
        <v>2728</v>
      </c>
      <c r="G267" t="s">
        <v>63</v>
      </c>
      <c r="H267" t="s">
        <v>87</v>
      </c>
      <c r="I267">
        <v>8</v>
      </c>
      <c r="J267">
        <v>8</v>
      </c>
      <c r="K267">
        <v>8</v>
      </c>
      <c r="L267">
        <v>8</v>
      </c>
      <c r="M267">
        <v>20</v>
      </c>
      <c r="N267">
        <v>20</v>
      </c>
      <c r="O267">
        <v>20</v>
      </c>
      <c r="P267">
        <v>20</v>
      </c>
      <c r="Q267">
        <v>20</v>
      </c>
      <c r="R267">
        <v>20</v>
      </c>
      <c r="S267" s="2"/>
      <c r="T267" s="52" t="str">
        <f t="shared" si="16"/>
        <v>810131-MWHTE-OS</v>
      </c>
      <c r="U267" s="53" t="str">
        <f>IF(C267="NET","",IF(C267="","",IFERROR(VLOOKUP(T267,EAN!$A:$B,2,FALSE),"MANGLER - MÅ OPPDATERE EAN-FANEN")))</f>
        <v>MANGLER - MÅ OPPDATERE EAN-FANEN</v>
      </c>
      <c r="V267" s="52">
        <f t="shared" si="18"/>
        <v>8</v>
      </c>
      <c r="W267" s="52">
        <f t="shared" si="19"/>
        <v>20</v>
      </c>
      <c r="X267" s="2"/>
      <c r="Y267" s="21" t="str">
        <f>IF(C267="NET","",IFERROR(VLOOKUP(U267,'2) Order Form'!$V$9:$V$894,1,FALSE),"Ikke med I order form"))</f>
        <v>Ikke med I order form</v>
      </c>
      <c r="Z267" s="2"/>
      <c r="AA267" s="2">
        <v>7048652823090</v>
      </c>
      <c r="AB267" s="23">
        <f>IFERROR(VLOOKUP(AA267,'2) Order Form'!$V$9:$V$895,1,FALSE),"Ikke med I order form")</f>
        <v>7048652823090</v>
      </c>
      <c r="AC267" s="38">
        <f>VLOOKUP(AA267,ATS!$A$4:$H$2762,2,FALSE)</f>
        <v>840091</v>
      </c>
      <c r="AD267" s="35" t="str">
        <f>VLOOKUP(AA267,ATS!$A$4:$G$2762,3,FALSE)</f>
        <v>Looper Helmet</v>
      </c>
      <c r="AE267" s="36" t="str">
        <f>VLOOKUP(AA267,ATS!$A$4:$G$2762,5,FALSE)</f>
        <v>MBRWH-LXL</v>
      </c>
      <c r="AF267" s="2"/>
      <c r="AG267" s="38">
        <f>IFERROR(VLOOKUP('2) Order Form'!$V272,$AA$4:$AA$2500,1,FALSE),"Ikke med i Elastic")</f>
        <v>7048652256423</v>
      </c>
      <c r="AH267" s="38">
        <f>SUM('2) Order Form'!V272)</f>
        <v>7048652256423</v>
      </c>
      <c r="AI267" s="38">
        <f>INDEX(ATS!$B:$V,MATCH(ATS!$AH267,ATS!$U:$U,0),1)</f>
        <v>810084</v>
      </c>
      <c r="AJ267" s="38" t="str">
        <f>INDEX(ATS!$B:$V,MATCH(ATS!$AH267,ATS!$U:$U,0),2)</f>
        <v>Switcher Earpads</v>
      </c>
      <c r="AK267" s="38" t="str">
        <f>INDEX(ATS!$B:$V,MATCH(ATS!$AH267,ATS!$U:$U,0),4)</f>
        <v>BLACK-OS</v>
      </c>
    </row>
    <row r="268" spans="1:37">
      <c r="A268" s="175">
        <f t="shared" si="17"/>
        <v>0</v>
      </c>
      <c r="B268">
        <v>810131</v>
      </c>
      <c r="C268" t="s">
        <v>3130</v>
      </c>
      <c r="D268" t="s">
        <v>2991</v>
      </c>
      <c r="E268" t="s">
        <v>3075</v>
      </c>
      <c r="F268" t="s">
        <v>3076</v>
      </c>
      <c r="G268" t="s">
        <v>63</v>
      </c>
      <c r="H268" t="s">
        <v>225</v>
      </c>
      <c r="I268">
        <v>5</v>
      </c>
      <c r="J268">
        <v>5</v>
      </c>
      <c r="K268">
        <v>5</v>
      </c>
      <c r="L268">
        <v>5</v>
      </c>
      <c r="M268">
        <v>5</v>
      </c>
      <c r="N268">
        <v>5</v>
      </c>
      <c r="O268">
        <v>5</v>
      </c>
      <c r="P268">
        <v>5</v>
      </c>
      <c r="Q268">
        <v>5</v>
      </c>
      <c r="R268">
        <v>5</v>
      </c>
      <c r="S268" s="30"/>
      <c r="T268" s="52" t="str">
        <f t="shared" si="16"/>
        <v>810131-NANI-OS</v>
      </c>
      <c r="U268" s="53" t="str">
        <f>IF(C268="NET","",IF(C268="","",IFERROR(VLOOKUP(T268,EAN!$A:$B,2,FALSE),"MANGLER - MÅ OPPDATERE EAN-FANEN")))</f>
        <v>MANGLER - MÅ OPPDATERE EAN-FANEN</v>
      </c>
      <c r="V268" s="52">
        <f t="shared" si="18"/>
        <v>5</v>
      </c>
      <c r="W268" s="52">
        <f t="shared" si="19"/>
        <v>5</v>
      </c>
      <c r="X268" s="30"/>
      <c r="Y268" s="21" t="str">
        <f>IF(C268="NET","",IFERROR(VLOOKUP(U268,'2) Order Form'!$V$9:$V$894,1,FALSE),"Ikke med I order form"))</f>
        <v>Ikke med I order form</v>
      </c>
      <c r="Z268" s="30"/>
      <c r="AA268" s="2">
        <v>7048652823090</v>
      </c>
      <c r="AB268" s="23">
        <f>IFERROR(VLOOKUP(AA268,'2) Order Form'!$V$9:$V$895,1,FALSE),"Ikke med I order form")</f>
        <v>7048652823090</v>
      </c>
      <c r="AC268" s="38">
        <f>VLOOKUP(AA268,ATS!$A$4:$H$2762,2,FALSE)</f>
        <v>840091</v>
      </c>
      <c r="AD268" s="35" t="str">
        <f>VLOOKUP(AA268,ATS!$A$4:$G$2762,3,FALSE)</f>
        <v>Looper Helmet</v>
      </c>
      <c r="AE268" s="36" t="str">
        <f>VLOOKUP(AA268,ATS!$A$4:$G$2762,5,FALSE)</f>
        <v>MBRWH-LXL</v>
      </c>
      <c r="AF268" s="30"/>
      <c r="AG268" s="38">
        <f>IFERROR(VLOOKUP('2) Order Form'!$V273,$AA$4:$AA$2500,1,FALSE),"Ikke med i Elastic")</f>
        <v>7048652607591</v>
      </c>
      <c r="AH268" s="38">
        <f>SUM('2) Order Form'!V273)</f>
        <v>7048652607591</v>
      </c>
      <c r="AI268" s="38">
        <f>INDEX(ATS!$B:$V,MATCH(ATS!$AH268,ATS!$U:$U,0),1)</f>
        <v>810098</v>
      </c>
      <c r="AJ268" s="38" t="str">
        <f>INDEX(ATS!$B:$V,MATCH(ATS!$AH268,ATS!$U:$U,0),2)</f>
        <v>Looper/Winder Earpads</v>
      </c>
      <c r="AK268" s="38" t="str">
        <f>INDEX(ATS!$B:$V,MATCH(ATS!$AH268,ATS!$U:$U,0),4)</f>
        <v>BLACK-OS</v>
      </c>
    </row>
    <row r="269" spans="1:37">
      <c r="A269" s="175">
        <f t="shared" si="17"/>
        <v>0</v>
      </c>
      <c r="B269">
        <v>810131</v>
      </c>
      <c r="C269" t="s">
        <v>3130</v>
      </c>
      <c r="D269" t="s">
        <v>2991</v>
      </c>
      <c r="E269" t="s">
        <v>3077</v>
      </c>
      <c r="F269" t="s">
        <v>3078</v>
      </c>
      <c r="G269" t="s">
        <v>63</v>
      </c>
      <c r="H269" t="s">
        <v>225</v>
      </c>
      <c r="I269">
        <v>5</v>
      </c>
      <c r="J269">
        <v>5</v>
      </c>
      <c r="K269">
        <v>5</v>
      </c>
      <c r="L269">
        <v>5</v>
      </c>
      <c r="M269">
        <v>5</v>
      </c>
      <c r="N269">
        <v>5</v>
      </c>
      <c r="O269">
        <v>5</v>
      </c>
      <c r="P269">
        <v>5</v>
      </c>
      <c r="Q269">
        <v>5</v>
      </c>
      <c r="R269">
        <v>5</v>
      </c>
      <c r="S269" s="30"/>
      <c r="T269" s="52" t="str">
        <f t="shared" si="16"/>
        <v>810131-NOMAD-OS</v>
      </c>
      <c r="U269" s="53" t="str">
        <f>IF(C269="NET","",IF(C269="","",IFERROR(VLOOKUP(T269,EAN!$A:$B,2,FALSE),"MANGLER - MÅ OPPDATERE EAN-FANEN")))</f>
        <v>MANGLER - MÅ OPPDATERE EAN-FANEN</v>
      </c>
      <c r="V269" s="52">
        <f t="shared" si="18"/>
        <v>5</v>
      </c>
      <c r="W269" s="52">
        <f t="shared" si="19"/>
        <v>5</v>
      </c>
      <c r="X269" s="30"/>
      <c r="Y269" s="21" t="str">
        <f>IF(C269="NET","",IFERROR(VLOOKUP(U269,'2) Order Form'!$V$9:$V$894,1,FALSE),"Ikke med I order form"))</f>
        <v>Ikke med I order form</v>
      </c>
      <c r="Z269" s="30"/>
      <c r="AA269" s="2">
        <v>7048652966148</v>
      </c>
      <c r="AB269" s="23">
        <f>IFERROR(VLOOKUP(AA269,'2) Order Form'!$V$9:$V$895,1,FALSE),"Ikke med I order form")</f>
        <v>7048652966148</v>
      </c>
      <c r="AC269" s="38">
        <f>VLOOKUP(AA269,ATS!$A$4:$H$2762,2,FALSE)</f>
        <v>840091</v>
      </c>
      <c r="AD269" s="35" t="str">
        <f>VLOOKUP(AA269,ATS!$A$4:$G$2762,3,FALSE)</f>
        <v>Looper Helmet</v>
      </c>
      <c r="AE269" s="36" t="str">
        <f>VLOOKUP(AA269,ATS!$A$4:$G$2762,5,FALSE)</f>
        <v>MTURQ-SM</v>
      </c>
      <c r="AF269" s="30"/>
      <c r="AG269" s="38">
        <f>IFERROR(VLOOKUP('2) Order Form'!$V274,$AA$4:$AA$2500,1,FALSE),"Ikke med i Elastic")</f>
        <v>7048652194107</v>
      </c>
      <c r="AH269" s="38">
        <f>SUM('2) Order Form'!V274)</f>
        <v>7048652194107</v>
      </c>
      <c r="AI269" s="38">
        <f>INDEX(ATS!$B:$V,MATCH(ATS!$AH269,ATS!$U:$U,0),1)</f>
        <v>810078</v>
      </c>
      <c r="AJ269" s="38" t="str">
        <f>INDEX(ATS!$B:$V,MATCH(ATS!$AH269,ATS!$U:$U,0),2)</f>
        <v>Rooster II LE Earpads</v>
      </c>
      <c r="AK269" s="38" t="str">
        <f>INDEX(ATS!$B:$V,MATCH(ATS!$AH269,ATS!$U:$U,0),4)</f>
        <v>BLACK-OS</v>
      </c>
    </row>
    <row r="270" spans="1:37">
      <c r="A270" s="175">
        <f t="shared" si="17"/>
        <v>0</v>
      </c>
      <c r="B270">
        <v>810131</v>
      </c>
      <c r="C270" t="s">
        <v>3130</v>
      </c>
      <c r="D270" t="s">
        <v>2991</v>
      </c>
      <c r="E270" t="s">
        <v>2192</v>
      </c>
      <c r="F270" t="s">
        <v>2193</v>
      </c>
      <c r="G270" t="s">
        <v>63</v>
      </c>
      <c r="H270" t="s">
        <v>87</v>
      </c>
      <c r="I270">
        <v>0</v>
      </c>
      <c r="J270">
        <v>0</v>
      </c>
      <c r="K270">
        <v>0</v>
      </c>
      <c r="L270">
        <v>0</v>
      </c>
      <c r="M270">
        <v>10</v>
      </c>
      <c r="N270">
        <v>10</v>
      </c>
      <c r="O270">
        <v>10</v>
      </c>
      <c r="P270">
        <v>10</v>
      </c>
      <c r="Q270">
        <v>10</v>
      </c>
      <c r="R270">
        <v>10</v>
      </c>
      <c r="S270" s="30"/>
      <c r="T270" s="52" t="str">
        <f t="shared" si="16"/>
        <v>810131-PANTH-OS</v>
      </c>
      <c r="U270" s="53" t="str">
        <f>IF(C270="NET","",IF(C270="","",IFERROR(VLOOKUP(T270,EAN!$A:$B,2,FALSE),"MANGLER - MÅ OPPDATERE EAN-FANEN")))</f>
        <v>MANGLER - MÅ OPPDATERE EAN-FANEN</v>
      </c>
      <c r="V270" s="52">
        <f t="shared" si="18"/>
        <v>0</v>
      </c>
      <c r="W270" s="52">
        <f t="shared" si="19"/>
        <v>10</v>
      </c>
      <c r="X270" s="30"/>
      <c r="Y270" s="21" t="str">
        <f>IF(C270="NET","",IFERROR(VLOOKUP(U270,'2) Order Form'!$V$9:$V$894,1,FALSE),"Ikke med I order form"))</f>
        <v>Ikke med I order form</v>
      </c>
      <c r="Z270" s="30"/>
      <c r="AA270" s="2">
        <v>7048652966148</v>
      </c>
      <c r="AB270" s="23">
        <f>IFERROR(VLOOKUP(AA270,'2) Order Form'!$V$9:$V$895,1,FALSE),"Ikke med I order form")</f>
        <v>7048652966148</v>
      </c>
      <c r="AC270" s="38">
        <f>VLOOKUP(AA270,ATS!$A$4:$H$2762,2,FALSE)</f>
        <v>840091</v>
      </c>
      <c r="AD270" s="35" t="str">
        <f>VLOOKUP(AA270,ATS!$A$4:$G$2762,3,FALSE)</f>
        <v>Looper Helmet</v>
      </c>
      <c r="AE270" s="36" t="str">
        <f>VLOOKUP(AA270,ATS!$A$4:$G$2762,5,FALSE)</f>
        <v>MTURQ-SM</v>
      </c>
      <c r="AF270" s="30"/>
      <c r="AG270" s="38">
        <f>IFERROR(VLOOKUP('2) Order Form'!$V275,$AA$4:$AA$2500,1,FALSE),"Ikke med i Elastic")</f>
        <v>7048652281531</v>
      </c>
      <c r="AH270" s="38">
        <f>SUM('2) Order Form'!V275)</f>
        <v>7048652281531</v>
      </c>
      <c r="AI270" s="38">
        <f>INDEX(ATS!$B:$V,MATCH(ATS!$AH270,ATS!$U:$U,0),1)</f>
        <v>810077</v>
      </c>
      <c r="AJ270" s="38" t="str">
        <f>INDEX(ATS!$B:$V,MATCH(ATS!$AH270,ATS!$U:$U,0),2)</f>
        <v>Volata Earpads</v>
      </c>
      <c r="AK270" s="38" t="str">
        <f>INDEX(ATS!$B:$V,MATCH(ATS!$AH270,ATS!$U:$U,0),4)</f>
        <v>BLCK-XS/SM</v>
      </c>
    </row>
    <row r="271" spans="1:37">
      <c r="A271" s="175">
        <f t="shared" si="17"/>
        <v>0</v>
      </c>
      <c r="B271">
        <v>810131</v>
      </c>
      <c r="C271" t="s">
        <v>3130</v>
      </c>
      <c r="D271" t="s">
        <v>2991</v>
      </c>
      <c r="E271" t="s">
        <v>3041</v>
      </c>
      <c r="F271" t="s">
        <v>3042</v>
      </c>
      <c r="G271" t="s">
        <v>63</v>
      </c>
      <c r="H271" t="s">
        <v>87</v>
      </c>
      <c r="I271">
        <v>0</v>
      </c>
      <c r="J271">
        <v>0</v>
      </c>
      <c r="K271">
        <v>0</v>
      </c>
      <c r="L271">
        <v>0</v>
      </c>
      <c r="M271">
        <v>10</v>
      </c>
      <c r="N271">
        <v>10</v>
      </c>
      <c r="O271">
        <v>10</v>
      </c>
      <c r="P271">
        <v>10</v>
      </c>
      <c r="Q271">
        <v>10</v>
      </c>
      <c r="R271">
        <v>10</v>
      </c>
      <c r="S271" s="2"/>
      <c r="T271" s="52" t="str">
        <f t="shared" si="16"/>
        <v>810131-TUSKN-OS</v>
      </c>
      <c r="U271" s="53" t="str">
        <f>IF(C271="NET","",IF(C271="","",IFERROR(VLOOKUP(T271,EAN!$A:$B,2,FALSE),"MANGLER - MÅ OPPDATERE EAN-FANEN")))</f>
        <v>MANGLER - MÅ OPPDATERE EAN-FANEN</v>
      </c>
      <c r="V271" s="52">
        <f t="shared" si="18"/>
        <v>0</v>
      </c>
      <c r="W271" s="52">
        <f t="shared" si="19"/>
        <v>10</v>
      </c>
      <c r="X271" s="2"/>
      <c r="Y271" s="21" t="str">
        <f>IF(C271="NET","",IFERROR(VLOOKUP(U271,'2) Order Form'!$V$9:$V$894,1,FALSE),"Ikke med I order form"))</f>
        <v>Ikke med I order form</v>
      </c>
      <c r="Z271" s="2"/>
      <c r="AA271" s="2">
        <v>7048652966131</v>
      </c>
      <c r="AB271" s="23">
        <f>IFERROR(VLOOKUP(AA271,'2) Order Form'!$V$9:$V$895,1,FALSE),"Ikke med I order form")</f>
        <v>7048652966131</v>
      </c>
      <c r="AC271" s="38">
        <f>VLOOKUP(AA271,ATS!$A$4:$H$2762,2,FALSE)</f>
        <v>840091</v>
      </c>
      <c r="AD271" s="35" t="str">
        <f>VLOOKUP(AA271,ATS!$A$4:$G$2762,3,FALSE)</f>
        <v>Looper Helmet</v>
      </c>
      <c r="AE271" s="36" t="str">
        <f>VLOOKUP(AA271,ATS!$A$4:$G$2762,5,FALSE)</f>
        <v>MTURQ-ML</v>
      </c>
      <c r="AF271" s="2"/>
      <c r="AG271" s="38">
        <f>IFERROR(VLOOKUP('2) Order Form'!$V276,$AA$4:$AA$2500,1,FALSE),"Ikke med i Elastic")</f>
        <v>7048652281524</v>
      </c>
      <c r="AH271" s="38">
        <f>SUM('2) Order Form'!V276)</f>
        <v>7048652281524</v>
      </c>
      <c r="AI271" s="38">
        <f>INDEX(ATS!$B:$V,MATCH(ATS!$AH271,ATS!$U:$U,0),1)</f>
        <v>810077</v>
      </c>
      <c r="AJ271" s="38" t="str">
        <f>INDEX(ATS!$B:$V,MATCH(ATS!$AH271,ATS!$U:$U,0),2)</f>
        <v>Volata Earpads</v>
      </c>
      <c r="AK271" s="38" t="str">
        <f>INDEX(ATS!$B:$V,MATCH(ATS!$AH271,ATS!$U:$U,0),4)</f>
        <v>BLCK-ML</v>
      </c>
    </row>
    <row r="272" spans="1:37">
      <c r="A272" s="175">
        <f t="shared" si="17"/>
        <v>0</v>
      </c>
      <c r="B272">
        <v>810131</v>
      </c>
      <c r="C272" t="s">
        <v>3130</v>
      </c>
      <c r="D272" t="s">
        <v>2991</v>
      </c>
      <c r="E272" t="s">
        <v>3043</v>
      </c>
      <c r="F272" t="s">
        <v>1977</v>
      </c>
      <c r="G272" t="s">
        <v>63</v>
      </c>
      <c r="H272" t="s">
        <v>87</v>
      </c>
      <c r="I272">
        <v>2</v>
      </c>
      <c r="J272">
        <v>2</v>
      </c>
      <c r="K272">
        <v>2</v>
      </c>
      <c r="L272">
        <v>2</v>
      </c>
      <c r="M272">
        <v>10</v>
      </c>
      <c r="N272">
        <v>10</v>
      </c>
      <c r="O272">
        <v>10</v>
      </c>
      <c r="P272">
        <v>10</v>
      </c>
      <c r="Q272">
        <v>10</v>
      </c>
      <c r="R272">
        <v>10</v>
      </c>
      <c r="S272" s="30"/>
      <c r="T272" s="52" t="str">
        <f t="shared" si="16"/>
        <v>810131-WOLND-OS</v>
      </c>
      <c r="U272" s="53" t="str">
        <f>IF(C272="NET","",IF(C272="","",IFERROR(VLOOKUP(T272,EAN!$A:$B,2,FALSE),"MANGLER - MÅ OPPDATERE EAN-FANEN")))</f>
        <v>MANGLER - MÅ OPPDATERE EAN-FANEN</v>
      </c>
      <c r="V272" s="52">
        <f t="shared" si="18"/>
        <v>2</v>
      </c>
      <c r="W272" s="52">
        <f t="shared" si="19"/>
        <v>10</v>
      </c>
      <c r="X272" s="30"/>
      <c r="Y272" s="21" t="str">
        <f>IF(C272="NET","",IFERROR(VLOOKUP(U272,'2) Order Form'!$V$9:$V$894,1,FALSE),"Ikke med I order form"))</f>
        <v>Ikke med I order form</v>
      </c>
      <c r="Z272" s="30"/>
      <c r="AA272" s="2">
        <v>7048652966131</v>
      </c>
      <c r="AB272" s="23">
        <f>IFERROR(VLOOKUP(AA272,'2) Order Form'!$V$9:$V$895,1,FALSE),"Ikke med I order form")</f>
        <v>7048652966131</v>
      </c>
      <c r="AC272" s="38">
        <f>VLOOKUP(AA272,ATS!$A$4:$H$2762,2,FALSE)</f>
        <v>840091</v>
      </c>
      <c r="AD272" s="35" t="str">
        <f>VLOOKUP(AA272,ATS!$A$4:$G$2762,3,FALSE)</f>
        <v>Looper Helmet</v>
      </c>
      <c r="AE272" s="36" t="str">
        <f>VLOOKUP(AA272,ATS!$A$4:$G$2762,5,FALSE)</f>
        <v>MTURQ-ML</v>
      </c>
      <c r="AF272" s="30"/>
      <c r="AG272" s="38">
        <f>IFERROR(VLOOKUP('2) Order Form'!$V277,$AA$4:$AA$2500,1,FALSE),"Ikke med i Elastic")</f>
        <v>7048652281517</v>
      </c>
      <c r="AH272" s="38">
        <f>SUM('2) Order Form'!V277)</f>
        <v>7048652281517</v>
      </c>
      <c r="AI272" s="38">
        <f>INDEX(ATS!$B:$V,MATCH(ATS!$AH272,ATS!$U:$U,0),1)</f>
        <v>810077</v>
      </c>
      <c r="AJ272" s="38" t="str">
        <f>INDEX(ATS!$B:$V,MATCH(ATS!$AH272,ATS!$U:$U,0),2)</f>
        <v>Volata Earpads</v>
      </c>
      <c r="AK272" s="38" t="str">
        <f>INDEX(ATS!$B:$V,MATCH(ATS!$AH272,ATS!$U:$U,0),4)</f>
        <v>BLCK-LXL</v>
      </c>
    </row>
    <row r="273" spans="1:37">
      <c r="A273" s="175">
        <f t="shared" si="17"/>
        <v>0</v>
      </c>
      <c r="B273" s="37">
        <v>810132</v>
      </c>
      <c r="C273" t="s">
        <v>131</v>
      </c>
      <c r="I273" s="37">
        <v>202409</v>
      </c>
      <c r="J273" s="37">
        <v>202410</v>
      </c>
      <c r="K273" s="37">
        <v>202411</v>
      </c>
      <c r="L273" s="37">
        <v>202412</v>
      </c>
      <c r="M273" s="37">
        <v>202413</v>
      </c>
      <c r="N273" s="37">
        <v>202414</v>
      </c>
      <c r="O273" s="37">
        <v>202415</v>
      </c>
      <c r="P273" s="37">
        <v>202415</v>
      </c>
      <c r="Q273" s="37">
        <v>202415</v>
      </c>
      <c r="R273" s="37">
        <v>202415</v>
      </c>
      <c r="S273" s="2"/>
      <c r="T273" s="52" t="str">
        <f t="shared" si="16"/>
        <v>810132-</v>
      </c>
      <c r="U273" s="53" t="str">
        <f>IF(C273="NET","",IF(C273="","",IFERROR(VLOOKUP(T273,EAN!$A:$B,2,FALSE),"MANGLER - MÅ OPPDATERE EAN-FANEN")))</f>
        <v/>
      </c>
      <c r="V273" s="52">
        <f t="shared" si="18"/>
        <v>202409</v>
      </c>
      <c r="W273" s="52">
        <f t="shared" si="19"/>
        <v>202415</v>
      </c>
      <c r="X273" s="2"/>
      <c r="Y273" s="21" t="str">
        <f>IF(C273="NET","",IFERROR(VLOOKUP(U273,'2) Order Form'!$V$9:$V$894,1,FALSE),"Ikke med I order form"))</f>
        <v/>
      </c>
      <c r="Z273" s="2"/>
      <c r="AA273" s="2">
        <v>7048652966124</v>
      </c>
      <c r="AB273" s="23">
        <f>IFERROR(VLOOKUP(AA273,'2) Order Form'!$V$9:$V$895,1,FALSE),"Ikke med I order form")</f>
        <v>7048652966124</v>
      </c>
      <c r="AC273" s="38">
        <f>VLOOKUP(AA273,ATS!$A$4:$H$2762,2,FALSE)</f>
        <v>840091</v>
      </c>
      <c r="AD273" s="35" t="str">
        <f>VLOOKUP(AA273,ATS!$A$4:$G$2762,3,FALSE)</f>
        <v>Looper Helmet</v>
      </c>
      <c r="AE273" s="36" t="str">
        <f>VLOOKUP(AA273,ATS!$A$4:$G$2762,5,FALSE)</f>
        <v>MTURQ-LXL</v>
      </c>
      <c r="AF273" s="2"/>
      <c r="AG273" s="38">
        <f>IFERROR(VLOOKUP('2) Order Form'!$V278,$AA$4:$AA$2500,1,FALSE),"Ikke med i Elastic")</f>
        <v>7048652193919</v>
      </c>
      <c r="AH273" s="38">
        <f>SUM('2) Order Form'!V278)</f>
        <v>7048652193919</v>
      </c>
      <c r="AI273" s="38">
        <f>INDEX(ATS!$B:$V,MATCH(ATS!$AH273,ATS!$U:$U,0),1)</f>
        <v>810079</v>
      </c>
      <c r="AJ273" s="38" t="str">
        <f>INDEX(ATS!$B:$V,MATCH(ATS!$AH273,ATS!$U:$U,0),2)</f>
        <v>Volata Chin Guard</v>
      </c>
      <c r="AK273" s="38" t="str">
        <f>INDEX(ATS!$B:$V,MATCH(ATS!$AH273,ATS!$U:$U,0),4)</f>
        <v>ADBLK-OS</v>
      </c>
    </row>
    <row r="274" spans="1:37">
      <c r="A274" s="175">
        <f t="shared" si="17"/>
        <v>0</v>
      </c>
      <c r="B274">
        <v>810132</v>
      </c>
      <c r="C274" t="s">
        <v>3131</v>
      </c>
      <c r="D274" t="s">
        <v>2991</v>
      </c>
      <c r="E274" t="s">
        <v>3044</v>
      </c>
      <c r="F274" t="s">
        <v>126</v>
      </c>
      <c r="G274" t="s">
        <v>64</v>
      </c>
      <c r="H274" t="s">
        <v>87</v>
      </c>
      <c r="I274">
        <v>13</v>
      </c>
      <c r="J274">
        <v>13</v>
      </c>
      <c r="K274">
        <v>13</v>
      </c>
      <c r="L274">
        <v>13</v>
      </c>
      <c r="M274">
        <v>13</v>
      </c>
      <c r="N274">
        <v>13</v>
      </c>
      <c r="O274">
        <v>13</v>
      </c>
      <c r="P274">
        <v>13</v>
      </c>
      <c r="Q274">
        <v>13</v>
      </c>
      <c r="R274">
        <v>13</v>
      </c>
      <c r="S274" s="2"/>
      <c r="T274" s="52" t="str">
        <f t="shared" si="16"/>
        <v>810132-TEBLK-SM</v>
      </c>
      <c r="U274" s="53" t="str">
        <f>IF(C274="NET","",IF(C274="","",IFERROR(VLOOKUP(T274,EAN!$A:$B,2,FALSE),"MANGLER - MÅ OPPDATERE EAN-FANEN")))</f>
        <v>MANGLER - MÅ OPPDATERE EAN-FANEN</v>
      </c>
      <c r="V274" s="52">
        <f t="shared" si="18"/>
        <v>13</v>
      </c>
      <c r="W274" s="52">
        <f t="shared" si="19"/>
        <v>13</v>
      </c>
      <c r="X274" s="2"/>
      <c r="Y274" s="21" t="str">
        <f>IF(C274="NET","",IFERROR(VLOOKUP(U274,'2) Order Form'!$V$9:$V$894,1,FALSE),"Ikke med I order form"))</f>
        <v>Ikke med I order form</v>
      </c>
      <c r="Z274" s="2"/>
      <c r="AA274" s="2">
        <v>7048652966124</v>
      </c>
      <c r="AB274" s="23">
        <f>IFERROR(VLOOKUP(AA274,'2) Order Form'!$V$9:$V$895,1,FALSE),"Ikke med I order form")</f>
        <v>7048652966124</v>
      </c>
      <c r="AC274" s="38">
        <f>VLOOKUP(AA274,ATS!$A$4:$H$2762,2,FALSE)</f>
        <v>840091</v>
      </c>
      <c r="AD274" s="35" t="str">
        <f>VLOOKUP(AA274,ATS!$A$4:$G$2762,3,FALSE)</f>
        <v>Looper Helmet</v>
      </c>
      <c r="AE274" s="36" t="str">
        <f>VLOOKUP(AA274,ATS!$A$4:$G$2762,5,FALSE)</f>
        <v>MTURQ-LXL</v>
      </c>
      <c r="AF274" s="2"/>
      <c r="AG274" s="38">
        <f>IFERROR(VLOOKUP('2) Order Form'!$V279,$AA$4:$AA$2500,1,FALSE),"Ikke med i Elastic")</f>
        <v>7048652194114</v>
      </c>
      <c r="AH274" s="38">
        <f>SUM('2) Order Form'!V279)</f>
        <v>7048652194114</v>
      </c>
      <c r="AI274" s="38">
        <f>INDEX(ATS!$B:$V,MATCH(ATS!$AH274,ATS!$U:$U,0),1)</f>
        <v>810080</v>
      </c>
      <c r="AJ274" s="38" t="str">
        <f>INDEX(ATS!$B:$V,MATCH(ATS!$AH274,ATS!$U:$U,0),2)</f>
        <v>Volata Chin Guard Cover</v>
      </c>
      <c r="AK274" s="38" t="str">
        <f>INDEX(ATS!$B:$V,MATCH(ATS!$AH274,ATS!$U:$U,0),4)</f>
        <v>BLACK-OS</v>
      </c>
    </row>
    <row r="275" spans="1:37">
      <c r="A275" s="175">
        <f t="shared" si="17"/>
        <v>0</v>
      </c>
      <c r="B275">
        <v>810132</v>
      </c>
      <c r="C275" t="s">
        <v>3131</v>
      </c>
      <c r="D275" t="s">
        <v>2991</v>
      </c>
      <c r="E275" t="s">
        <v>3045</v>
      </c>
      <c r="F275" t="s">
        <v>126</v>
      </c>
      <c r="G275" t="s">
        <v>65</v>
      </c>
      <c r="H275" t="s">
        <v>87</v>
      </c>
      <c r="I275">
        <v>25</v>
      </c>
      <c r="J275">
        <v>25</v>
      </c>
      <c r="K275">
        <v>25</v>
      </c>
      <c r="L275">
        <v>25</v>
      </c>
      <c r="M275">
        <v>28</v>
      </c>
      <c r="N275">
        <v>28</v>
      </c>
      <c r="O275">
        <v>28</v>
      </c>
      <c r="P275">
        <v>28</v>
      </c>
      <c r="Q275">
        <v>28</v>
      </c>
      <c r="R275">
        <v>28</v>
      </c>
      <c r="S275" s="2"/>
      <c r="T275" s="52" t="str">
        <f t="shared" si="16"/>
        <v>810132-TEBLK-ML</v>
      </c>
      <c r="U275" s="53" t="str">
        <f>IF(C275="NET","",IF(C275="","",IFERROR(VLOOKUP(T275,EAN!$A:$B,2,FALSE),"MANGLER - MÅ OPPDATERE EAN-FANEN")))</f>
        <v>MANGLER - MÅ OPPDATERE EAN-FANEN</v>
      </c>
      <c r="V275" s="52">
        <f t="shared" si="18"/>
        <v>25</v>
      </c>
      <c r="W275" s="52">
        <f t="shared" si="19"/>
        <v>28</v>
      </c>
      <c r="X275" s="2"/>
      <c r="Y275" s="21" t="str">
        <f>IF(C275="NET","",IFERROR(VLOOKUP(U275,'2) Order Form'!$V$9:$V$894,1,FALSE),"Ikke med I order form"))</f>
        <v>Ikke med I order form</v>
      </c>
      <c r="Z275" s="2"/>
      <c r="AA275" s="2">
        <v>7048652966179</v>
      </c>
      <c r="AB275" s="23">
        <f>IFERROR(VLOOKUP(AA275,'2) Order Form'!$V$9:$V$895,1,FALSE),"Ikke med I order form")</f>
        <v>7048652966179</v>
      </c>
      <c r="AC275" s="38">
        <f>VLOOKUP(AA275,ATS!$A$4:$H$2762,2,FALSE)</f>
        <v>840091</v>
      </c>
      <c r="AD275" s="35" t="str">
        <f>VLOOKUP(AA275,ATS!$A$4:$G$2762,3,FALSE)</f>
        <v>Looper Helmet</v>
      </c>
      <c r="AE275" s="36" t="str">
        <f>VLOOKUP(AA275,ATS!$A$4:$G$2762,5,FALSE)</f>
        <v>PANTH-SM</v>
      </c>
      <c r="AF275" s="2"/>
      <c r="AG275" s="38">
        <f>IFERROR(VLOOKUP('2) Order Form'!$V280,$AA$4:$AA$2500,1,FALSE),"Ikke med i Elastic")</f>
        <v>7048652965813</v>
      </c>
      <c r="AH275" s="38">
        <f>SUM('2) Order Form'!V280)</f>
        <v>7048652965813</v>
      </c>
      <c r="AI275" s="38">
        <f>INDEX(ATS!$B:$V,MATCH(ATS!$AH275,ATS!$U:$U,0),1)</f>
        <v>810080</v>
      </c>
      <c r="AJ275" s="38" t="str">
        <f>INDEX(ATS!$B:$V,MATCH(ATS!$AH275,ATS!$U:$U,0),2)</f>
        <v>Volata Chin Guard Cover</v>
      </c>
      <c r="AK275" s="38" t="str">
        <f>INDEX(ATS!$B:$V,MATCH(ATS!$AH275,ATS!$U:$U,0),4)</f>
        <v>MTURQ-OS</v>
      </c>
    </row>
    <row r="276" spans="1:37">
      <c r="A276" s="175">
        <f t="shared" si="17"/>
        <v>0</v>
      </c>
      <c r="B276">
        <v>810132</v>
      </c>
      <c r="C276" t="s">
        <v>3131</v>
      </c>
      <c r="D276" t="s">
        <v>2991</v>
      </c>
      <c r="E276" t="s">
        <v>3046</v>
      </c>
      <c r="F276" t="s">
        <v>126</v>
      </c>
      <c r="G276" t="s">
        <v>66</v>
      </c>
      <c r="H276" t="s">
        <v>87</v>
      </c>
      <c r="I276">
        <v>13</v>
      </c>
      <c r="J276">
        <v>13</v>
      </c>
      <c r="K276">
        <v>13</v>
      </c>
      <c r="L276">
        <v>13</v>
      </c>
      <c r="M276">
        <v>16</v>
      </c>
      <c r="N276">
        <v>16</v>
      </c>
      <c r="O276">
        <v>16</v>
      </c>
      <c r="P276">
        <v>16</v>
      </c>
      <c r="Q276">
        <v>16</v>
      </c>
      <c r="R276">
        <v>16</v>
      </c>
      <c r="S276" s="30"/>
      <c r="T276" s="52" t="str">
        <f t="shared" si="16"/>
        <v>810132-TEBLK-LXL</v>
      </c>
      <c r="U276" s="53" t="str">
        <f>IF(C276="NET","",IF(C276="","",IFERROR(VLOOKUP(T276,EAN!$A:$B,2,FALSE),"MANGLER - MÅ OPPDATERE EAN-FANEN")))</f>
        <v>MANGLER - MÅ OPPDATERE EAN-FANEN</v>
      </c>
      <c r="V276" s="52">
        <f t="shared" si="18"/>
        <v>13</v>
      </c>
      <c r="W276" s="52">
        <f t="shared" si="19"/>
        <v>16</v>
      </c>
      <c r="X276" s="30"/>
      <c r="Y276" s="21" t="str">
        <f>IF(C276="NET","",IFERROR(VLOOKUP(U276,'2) Order Form'!$V$9:$V$894,1,FALSE),"Ikke med I order form"))</f>
        <v>Ikke med I order form</v>
      </c>
      <c r="Z276" s="30"/>
      <c r="AA276" s="2">
        <v>7048652966179</v>
      </c>
      <c r="AB276" s="23">
        <f>IFERROR(VLOOKUP(AA276,'2) Order Form'!$V$9:$V$895,1,FALSE),"Ikke med I order form")</f>
        <v>7048652966179</v>
      </c>
      <c r="AC276" s="38">
        <f>VLOOKUP(AA276,ATS!$A$4:$H$2762,2,FALSE)</f>
        <v>840091</v>
      </c>
      <c r="AD276" s="35" t="str">
        <f>VLOOKUP(AA276,ATS!$A$4:$G$2762,3,FALSE)</f>
        <v>Looper Helmet</v>
      </c>
      <c r="AE276" s="36" t="str">
        <f>VLOOKUP(AA276,ATS!$A$4:$G$2762,5,FALSE)</f>
        <v>PANTH-SM</v>
      </c>
      <c r="AF276" s="30"/>
      <c r="AG276" s="38">
        <f>IFERROR(VLOOKUP('2) Order Form'!$V281,$AA$4:$AA$2500,1,FALSE),"Ikke med i Elastic")</f>
        <v>7048652965820</v>
      </c>
      <c r="AH276" s="38">
        <f>SUM('2) Order Form'!V281)</f>
        <v>7048652965820</v>
      </c>
      <c r="AI276" s="38">
        <f>INDEX(ATS!$B:$V,MATCH(ATS!$AH276,ATS!$U:$U,0),1)</f>
        <v>810080</v>
      </c>
      <c r="AJ276" s="38" t="str">
        <f>INDEX(ATS!$B:$V,MATCH(ATS!$AH276,ATS!$U:$U,0),2)</f>
        <v>Volata Chin Guard Cover</v>
      </c>
      <c r="AK276" s="38" t="str">
        <f>INDEX(ATS!$B:$V,MATCH(ATS!$AH276,ATS!$U:$U,0),4)</f>
        <v>PANTH-OS</v>
      </c>
    </row>
    <row r="277" spans="1:37">
      <c r="A277" s="175">
        <f t="shared" si="17"/>
        <v>0</v>
      </c>
      <c r="B277" s="37">
        <v>810133</v>
      </c>
      <c r="C277" t="s">
        <v>131</v>
      </c>
      <c r="I277" s="37">
        <v>202409</v>
      </c>
      <c r="J277" s="37">
        <v>202410</v>
      </c>
      <c r="K277" s="37">
        <v>202411</v>
      </c>
      <c r="L277" s="37">
        <v>202412</v>
      </c>
      <c r="M277" s="37">
        <v>202413</v>
      </c>
      <c r="N277" s="37">
        <v>202414</v>
      </c>
      <c r="O277" s="37">
        <v>202415</v>
      </c>
      <c r="P277" s="37">
        <v>202415</v>
      </c>
      <c r="Q277" s="37">
        <v>202415</v>
      </c>
      <c r="R277" s="37">
        <v>202415</v>
      </c>
      <c r="S277" s="30"/>
      <c r="T277" s="52" t="str">
        <f t="shared" si="16"/>
        <v>810133-</v>
      </c>
      <c r="U277" s="53" t="str">
        <f>IF(C277="NET","",IF(C277="","",IFERROR(VLOOKUP(T277,EAN!$A:$B,2,FALSE),"MANGLER - MÅ OPPDATERE EAN-FANEN")))</f>
        <v/>
      </c>
      <c r="V277" s="52">
        <f t="shared" si="18"/>
        <v>202409</v>
      </c>
      <c r="W277" s="52">
        <f t="shared" si="19"/>
        <v>202415</v>
      </c>
      <c r="X277" s="30"/>
      <c r="Y277" s="21" t="str">
        <f>IF(C277="NET","",IFERROR(VLOOKUP(U277,'2) Order Form'!$V$9:$V$894,1,FALSE),"Ikke med I order form"))</f>
        <v/>
      </c>
      <c r="Z277" s="30"/>
      <c r="AA277" s="2">
        <v>7048652966162</v>
      </c>
      <c r="AB277" s="23">
        <f>IFERROR(VLOOKUP(AA277,'2) Order Form'!$V$9:$V$895,1,FALSE),"Ikke med I order form")</f>
        <v>7048652966162</v>
      </c>
      <c r="AC277" s="38">
        <f>VLOOKUP(AA277,ATS!$A$4:$H$2762,2,FALSE)</f>
        <v>840091</v>
      </c>
      <c r="AD277" s="35" t="str">
        <f>VLOOKUP(AA277,ATS!$A$4:$G$2762,3,FALSE)</f>
        <v>Looper Helmet</v>
      </c>
      <c r="AE277" s="36" t="str">
        <f>VLOOKUP(AA277,ATS!$A$4:$G$2762,5,FALSE)</f>
        <v>PANTH-ML</v>
      </c>
      <c r="AF277" s="30"/>
      <c r="AG277" s="38">
        <f>IFERROR(VLOOKUP('2) Order Form'!$V282,$AA$4:$AA$2500,1,FALSE),"Ikke med i Elastic")</f>
        <v>7048652714381</v>
      </c>
      <c r="AH277" s="38">
        <f>SUM('2) Order Form'!V282)</f>
        <v>7048652714381</v>
      </c>
      <c r="AI277" s="38">
        <f>INDEX(ATS!$B:$V,MATCH(ATS!$AH277,ATS!$U:$U,0),1)</f>
        <v>810080</v>
      </c>
      <c r="AJ277" s="38" t="str">
        <f>INDEX(ATS!$B:$V,MATCH(ATS!$AH277,ATS!$U:$U,0),2)</f>
        <v>Volata Chin Guard Cover</v>
      </c>
      <c r="AK277" s="38" t="str">
        <f>INDEX(ATS!$B:$V,MATCH(ATS!$AH277,ATS!$U:$U,0),4)</f>
        <v>WHITE-OS</v>
      </c>
    </row>
    <row r="278" spans="1:37">
      <c r="A278" s="175">
        <f t="shared" si="17"/>
        <v>0</v>
      </c>
      <c r="B278">
        <v>810133</v>
      </c>
      <c r="C278" t="s">
        <v>3132</v>
      </c>
      <c r="D278" t="s">
        <v>2991</v>
      </c>
      <c r="E278" t="s">
        <v>3044</v>
      </c>
      <c r="F278" t="s">
        <v>126</v>
      </c>
      <c r="G278" t="s">
        <v>64</v>
      </c>
      <c r="H278" t="s">
        <v>87</v>
      </c>
      <c r="I278">
        <v>13</v>
      </c>
      <c r="J278">
        <v>13</v>
      </c>
      <c r="K278">
        <v>13</v>
      </c>
      <c r="L278">
        <v>13</v>
      </c>
      <c r="M278">
        <v>13</v>
      </c>
      <c r="N278">
        <v>13</v>
      </c>
      <c r="O278">
        <v>13</v>
      </c>
      <c r="P278">
        <v>13</v>
      </c>
      <c r="Q278">
        <v>13</v>
      </c>
      <c r="R278">
        <v>13</v>
      </c>
      <c r="S278" s="2"/>
      <c r="T278" s="52" t="str">
        <f t="shared" si="16"/>
        <v>810133-TEBLK-SM</v>
      </c>
      <c r="U278" s="53" t="str">
        <f>IF(C278="NET","",IF(C278="","",IFERROR(VLOOKUP(T278,EAN!$A:$B,2,FALSE),"MANGLER - MÅ OPPDATERE EAN-FANEN")))</f>
        <v>MANGLER - MÅ OPPDATERE EAN-FANEN</v>
      </c>
      <c r="V278" s="52">
        <f t="shared" si="18"/>
        <v>13</v>
      </c>
      <c r="W278" s="52">
        <f t="shared" si="19"/>
        <v>13</v>
      </c>
      <c r="X278" s="2"/>
      <c r="Y278" s="21" t="str">
        <f>IF(C278="NET","",IFERROR(VLOOKUP(U278,'2) Order Form'!$V$9:$V$894,1,FALSE),"Ikke med I order form"))</f>
        <v>Ikke med I order form</v>
      </c>
      <c r="Z278" s="2"/>
      <c r="AA278" s="2">
        <v>7048652966162</v>
      </c>
      <c r="AB278" s="23">
        <f>IFERROR(VLOOKUP(AA278,'2) Order Form'!$V$9:$V$895,1,FALSE),"Ikke med I order form")</f>
        <v>7048652966162</v>
      </c>
      <c r="AC278" s="38">
        <f>VLOOKUP(AA278,ATS!$A$4:$H$2762,2,FALSE)</f>
        <v>840091</v>
      </c>
      <c r="AD278" s="35" t="str">
        <f>VLOOKUP(AA278,ATS!$A$4:$G$2762,3,FALSE)</f>
        <v>Looper Helmet</v>
      </c>
      <c r="AE278" s="36" t="str">
        <f>VLOOKUP(AA278,ATS!$A$4:$G$2762,5,FALSE)</f>
        <v>PANTH-ML</v>
      </c>
      <c r="AF278" s="2"/>
      <c r="AG278" s="38">
        <f>IFERROR(VLOOKUP('2) Order Form'!$V283,$AA$4:$AA$2500,1,FALSE),"Ikke med i Elastic")</f>
        <v>7048652712943</v>
      </c>
      <c r="AH278" s="38">
        <f>SUM('2) Order Form'!V283)</f>
        <v>7048652712943</v>
      </c>
      <c r="AI278" s="38">
        <f>INDEX(ATS!$B:$V,MATCH(ATS!$AH278,ATS!$U:$U,0),1)</f>
        <v>810125</v>
      </c>
      <c r="AJ278" s="38" t="str">
        <f>INDEX(ATS!$B:$V,MATCH(ATS!$AH278,ATS!$U:$U,0),2)</f>
        <v xml:space="preserve">Trooper 2Vi SL Chin Guard Titanium </v>
      </c>
      <c r="AK278" s="38" t="str">
        <f>INDEX(ATS!$B:$V,MATCH(ATS!$AH278,ATS!$U:$U,0),4)</f>
        <v>TITAN-OS</v>
      </c>
    </row>
    <row r="279" spans="1:37">
      <c r="A279" s="175">
        <f t="shared" si="17"/>
        <v>0</v>
      </c>
      <c r="B279">
        <v>810133</v>
      </c>
      <c r="C279" t="s">
        <v>3132</v>
      </c>
      <c r="D279" t="s">
        <v>2991</v>
      </c>
      <c r="E279" t="s">
        <v>3045</v>
      </c>
      <c r="F279" t="s">
        <v>126</v>
      </c>
      <c r="G279" t="s">
        <v>65</v>
      </c>
      <c r="H279" t="s">
        <v>87</v>
      </c>
      <c r="I279">
        <v>25</v>
      </c>
      <c r="J279">
        <v>25</v>
      </c>
      <c r="K279">
        <v>25</v>
      </c>
      <c r="L279">
        <v>25</v>
      </c>
      <c r="M279">
        <v>28</v>
      </c>
      <c r="N279">
        <v>28</v>
      </c>
      <c r="O279">
        <v>28</v>
      </c>
      <c r="P279">
        <v>28</v>
      </c>
      <c r="Q279">
        <v>28</v>
      </c>
      <c r="R279">
        <v>28</v>
      </c>
      <c r="S279" s="30"/>
      <c r="T279" s="52" t="str">
        <f t="shared" si="16"/>
        <v>810133-TEBLK-ML</v>
      </c>
      <c r="U279" s="53" t="str">
        <f>IF(C279="NET","",IF(C279="","",IFERROR(VLOOKUP(T279,EAN!$A:$B,2,FALSE),"MANGLER - MÅ OPPDATERE EAN-FANEN")))</f>
        <v>MANGLER - MÅ OPPDATERE EAN-FANEN</v>
      </c>
      <c r="V279" s="52">
        <f t="shared" si="18"/>
        <v>25</v>
      </c>
      <c r="W279" s="52">
        <f t="shared" si="19"/>
        <v>28</v>
      </c>
      <c r="X279" s="30"/>
      <c r="Y279" s="21" t="str">
        <f>IF(C279="NET","",IFERROR(VLOOKUP(U279,'2) Order Form'!$V$9:$V$894,1,FALSE),"Ikke med I order form"))</f>
        <v>Ikke med I order form</v>
      </c>
      <c r="Z279" s="30"/>
      <c r="AA279" s="2">
        <v>7048652966155</v>
      </c>
      <c r="AB279" s="23">
        <f>IFERROR(VLOOKUP(AA279,'2) Order Form'!$V$9:$V$895,1,FALSE),"Ikke med I order form")</f>
        <v>7048652966155</v>
      </c>
      <c r="AC279" s="38">
        <f>VLOOKUP(AA279,ATS!$A$4:$H$2762,2,FALSE)</f>
        <v>840091</v>
      </c>
      <c r="AD279" s="35" t="str">
        <f>VLOOKUP(AA279,ATS!$A$4:$G$2762,3,FALSE)</f>
        <v>Looper Helmet</v>
      </c>
      <c r="AE279" s="36" t="str">
        <f>VLOOKUP(AA279,ATS!$A$4:$G$2762,5,FALSE)</f>
        <v>PANTH-LXL</v>
      </c>
      <c r="AF279" s="30"/>
      <c r="AG279" s="38">
        <f>IFERROR(VLOOKUP('2) Order Form'!$V284,$AA$4:$AA$2500,1,FALSE),"Ikke med i Elastic")</f>
        <v>7048652712950</v>
      </c>
      <c r="AH279" s="38">
        <f>SUM('2) Order Form'!V284)</f>
        <v>7048652712950</v>
      </c>
      <c r="AI279" s="38">
        <f>INDEX(ATS!$B:$V,MATCH(ATS!$AH279,ATS!$U:$U,0),1)</f>
        <v>810124</v>
      </c>
      <c r="AJ279" s="38" t="str">
        <f>INDEX(ATS!$B:$V,MATCH(ATS!$AH279,ATS!$U:$U,0),2)</f>
        <v>Trooper 2Vi SL Chin Guard</v>
      </c>
      <c r="AK279" s="38" t="str">
        <f>INDEX(ATS!$B:$V,MATCH(ATS!$AH279,ATS!$U:$U,0),4)</f>
        <v>BLACK-OS</v>
      </c>
    </row>
    <row r="280" spans="1:37">
      <c r="A280" s="175">
        <f t="shared" si="17"/>
        <v>0</v>
      </c>
      <c r="B280">
        <v>810133</v>
      </c>
      <c r="C280" t="s">
        <v>3132</v>
      </c>
      <c r="D280" t="s">
        <v>2991</v>
      </c>
      <c r="E280" t="s">
        <v>3046</v>
      </c>
      <c r="F280" t="s">
        <v>126</v>
      </c>
      <c r="G280" t="s">
        <v>66</v>
      </c>
      <c r="H280" t="s">
        <v>87</v>
      </c>
      <c r="I280">
        <v>13</v>
      </c>
      <c r="J280">
        <v>13</v>
      </c>
      <c r="K280">
        <v>13</v>
      </c>
      <c r="L280">
        <v>13</v>
      </c>
      <c r="M280">
        <v>16</v>
      </c>
      <c r="N280">
        <v>16</v>
      </c>
      <c r="O280">
        <v>16</v>
      </c>
      <c r="P280">
        <v>16</v>
      </c>
      <c r="Q280">
        <v>16</v>
      </c>
      <c r="R280">
        <v>16</v>
      </c>
      <c r="S280" s="30"/>
      <c r="T280" s="52" t="str">
        <f t="shared" si="16"/>
        <v>810133-TEBLK-LXL</v>
      </c>
      <c r="U280" s="53" t="str">
        <f>IF(C280="NET","",IF(C280="","",IFERROR(VLOOKUP(T280,EAN!$A:$B,2,FALSE),"MANGLER - MÅ OPPDATERE EAN-FANEN")))</f>
        <v>MANGLER - MÅ OPPDATERE EAN-FANEN</v>
      </c>
      <c r="V280" s="52">
        <f t="shared" si="18"/>
        <v>13</v>
      </c>
      <c r="W280" s="52">
        <f t="shared" si="19"/>
        <v>16</v>
      </c>
      <c r="X280" s="30"/>
      <c r="Y280" s="21" t="str">
        <f>IF(C280="NET","",IFERROR(VLOOKUP(U280,'2) Order Form'!$V$9:$V$894,1,FALSE),"Ikke med I order form"))</f>
        <v>Ikke med I order form</v>
      </c>
      <c r="Z280" s="30"/>
      <c r="AA280" s="2">
        <v>7048652966155</v>
      </c>
      <c r="AB280" s="23">
        <f>IFERROR(VLOOKUP(AA280,'2) Order Form'!$V$9:$V$895,1,FALSE),"Ikke med I order form")</f>
        <v>7048652966155</v>
      </c>
      <c r="AC280" s="38">
        <f>VLOOKUP(AA280,ATS!$A$4:$H$2762,2,FALSE)</f>
        <v>840091</v>
      </c>
      <c r="AD280" s="35" t="str">
        <f>VLOOKUP(AA280,ATS!$A$4:$G$2762,3,FALSE)</f>
        <v>Looper Helmet</v>
      </c>
      <c r="AE280" s="36" t="str">
        <f>VLOOKUP(AA280,ATS!$A$4:$G$2762,5,FALSE)</f>
        <v>PANTH-LXL</v>
      </c>
      <c r="AF280" s="30"/>
      <c r="AG280" s="38">
        <f>IFERROR(VLOOKUP('2) Order Form'!$V285,$AA$4:$AA$2500,1,FALSE),"Ikke med i Elastic")</f>
        <v>7048652227867</v>
      </c>
      <c r="AH280" s="38">
        <f>SUM('2) Order Form'!V285)</f>
        <v>7048652227867</v>
      </c>
      <c r="AI280" s="38">
        <f>INDEX(ATS!$B:$V,MATCH(ATS!$AH280,ATS!$U:$U,0),1)</f>
        <v>835000</v>
      </c>
      <c r="AJ280" s="38" t="str">
        <f>INDEX(ATS!$B:$V,MATCH(ATS!$AH280,ATS!$U:$U,0),2)</f>
        <v>Back Protector Vest M</v>
      </c>
      <c r="AK280" s="38" t="str">
        <f>INDEX(ATS!$B:$V,MATCH(ATS!$AH280,ATS!$U:$U,0),4)</f>
        <v>TEBLK-S</v>
      </c>
    </row>
    <row r="281" spans="1:37">
      <c r="A281" s="175">
        <f t="shared" si="17"/>
        <v>0</v>
      </c>
      <c r="B281" s="37">
        <v>810134</v>
      </c>
      <c r="C281" t="s">
        <v>131</v>
      </c>
      <c r="I281" s="37">
        <v>202409</v>
      </c>
      <c r="J281" s="37">
        <v>202410</v>
      </c>
      <c r="K281" s="37">
        <v>202411</v>
      </c>
      <c r="L281" s="37">
        <v>202412</v>
      </c>
      <c r="M281" s="37">
        <v>202413</v>
      </c>
      <c r="N281" s="37">
        <v>202414</v>
      </c>
      <c r="O281" s="37">
        <v>202415</v>
      </c>
      <c r="P281" s="37">
        <v>202415</v>
      </c>
      <c r="Q281" s="37">
        <v>202415</v>
      </c>
      <c r="R281" s="37">
        <v>202415</v>
      </c>
      <c r="S281" s="30"/>
      <c r="T281" s="52" t="str">
        <f t="shared" si="16"/>
        <v>810134-</v>
      </c>
      <c r="U281" s="53" t="str">
        <f>IF(C281="NET","",IF(C281="","",IFERROR(VLOOKUP(T281,EAN!$A:$B,2,FALSE),"MANGLER - MÅ OPPDATERE EAN-FANEN")))</f>
        <v/>
      </c>
      <c r="V281" s="52">
        <f t="shared" si="18"/>
        <v>202409</v>
      </c>
      <c r="W281" s="52">
        <f t="shared" si="19"/>
        <v>202415</v>
      </c>
      <c r="X281" s="30"/>
      <c r="Y281" s="21" t="str">
        <f>IF(C281="NET","",IFERROR(VLOOKUP(U281,'2) Order Form'!$V$9:$V$894,1,FALSE),"Ikke med I order form"))</f>
        <v/>
      </c>
      <c r="Z281" s="30"/>
      <c r="AA281" s="2">
        <v>7048652966209</v>
      </c>
      <c r="AB281" s="23">
        <f>IFERROR(VLOOKUP(AA281,'2) Order Form'!$V$9:$V$895,1,FALSE),"Ikke med I order form")</f>
        <v>7048652966209</v>
      </c>
      <c r="AC281" s="38">
        <f>VLOOKUP(AA281,ATS!$A$4:$H$2762,2,FALSE)</f>
        <v>840091</v>
      </c>
      <c r="AD281" s="35" t="str">
        <f>VLOOKUP(AA281,ATS!$A$4:$G$2762,3,FALSE)</f>
        <v>Looper Helmet</v>
      </c>
      <c r="AE281" s="36" t="str">
        <f>VLOOKUP(AA281,ATS!$A$4:$G$2762,5,FALSE)</f>
        <v>WOLND-SM</v>
      </c>
      <c r="AF281" s="30"/>
      <c r="AG281" s="38">
        <f>IFERROR(VLOOKUP('2) Order Form'!$V286,$AA$4:$AA$2500,1,FALSE),"Ikke med i Elastic")</f>
        <v>7048652194565</v>
      </c>
      <c r="AH281" s="38">
        <f>SUM('2) Order Form'!V286)</f>
        <v>7048652194565</v>
      </c>
      <c r="AI281" s="38">
        <f>INDEX(ATS!$B:$V,MATCH(ATS!$AH281,ATS!$U:$U,0),1)</f>
        <v>835000</v>
      </c>
      <c r="AJ281" s="38" t="str">
        <f>INDEX(ATS!$B:$V,MATCH(ATS!$AH281,ATS!$U:$U,0),2)</f>
        <v>Back Protector Vest M</v>
      </c>
      <c r="AK281" s="38" t="str">
        <f>INDEX(ATS!$B:$V,MATCH(ATS!$AH281,ATS!$U:$U,0),4)</f>
        <v>TEBLK-M</v>
      </c>
    </row>
    <row r="282" spans="1:37">
      <c r="A282" s="175">
        <f t="shared" si="17"/>
        <v>0</v>
      </c>
      <c r="B282">
        <v>810134</v>
      </c>
      <c r="C282" t="s">
        <v>3133</v>
      </c>
      <c r="D282" t="s">
        <v>2991</v>
      </c>
      <c r="E282" t="s">
        <v>3044</v>
      </c>
      <c r="F282" t="s">
        <v>126</v>
      </c>
      <c r="G282" t="s">
        <v>64</v>
      </c>
      <c r="H282" t="s">
        <v>87</v>
      </c>
      <c r="I282">
        <v>12</v>
      </c>
      <c r="J282">
        <v>12</v>
      </c>
      <c r="K282">
        <v>12</v>
      </c>
      <c r="L282">
        <v>12</v>
      </c>
      <c r="M282">
        <v>12</v>
      </c>
      <c r="N282">
        <v>12</v>
      </c>
      <c r="O282">
        <v>12</v>
      </c>
      <c r="P282">
        <v>12</v>
      </c>
      <c r="Q282">
        <v>12</v>
      </c>
      <c r="R282">
        <v>12</v>
      </c>
      <c r="S282" s="30"/>
      <c r="T282" s="52" t="str">
        <f t="shared" si="16"/>
        <v>810134-TEBLK-SM</v>
      </c>
      <c r="U282" s="53" t="str">
        <f>IF(C282="NET","",IF(C282="","",IFERROR(VLOOKUP(T282,EAN!$A:$B,2,FALSE),"MANGLER - MÅ OPPDATERE EAN-FANEN")))</f>
        <v>MANGLER - MÅ OPPDATERE EAN-FANEN</v>
      </c>
      <c r="V282" s="52">
        <f t="shared" si="18"/>
        <v>12</v>
      </c>
      <c r="W282" s="52">
        <f t="shared" si="19"/>
        <v>12</v>
      </c>
      <c r="X282" s="30"/>
      <c r="Y282" s="21" t="str">
        <f>IF(C282="NET","",IFERROR(VLOOKUP(U282,'2) Order Form'!$V$9:$V$894,1,FALSE),"Ikke med I order form"))</f>
        <v>Ikke med I order form</v>
      </c>
      <c r="Z282" s="30"/>
      <c r="AA282" s="2">
        <v>7048652966209</v>
      </c>
      <c r="AB282" s="23">
        <f>IFERROR(VLOOKUP(AA282,'2) Order Form'!$V$9:$V$895,1,FALSE),"Ikke med I order form")</f>
        <v>7048652966209</v>
      </c>
      <c r="AC282" s="38">
        <f>VLOOKUP(AA282,ATS!$A$4:$H$2762,2,FALSE)</f>
        <v>840091</v>
      </c>
      <c r="AD282" s="35" t="str">
        <f>VLOOKUP(AA282,ATS!$A$4:$G$2762,3,FALSE)</f>
        <v>Looper Helmet</v>
      </c>
      <c r="AE282" s="36" t="str">
        <f>VLOOKUP(AA282,ATS!$A$4:$G$2762,5,FALSE)</f>
        <v>WOLND-SM</v>
      </c>
      <c r="AF282" s="30"/>
      <c r="AG282" s="38">
        <f>IFERROR(VLOOKUP('2) Order Form'!$V287,$AA$4:$AA$2500,1,FALSE),"Ikke med i Elastic")</f>
        <v>7048652194558</v>
      </c>
      <c r="AH282" s="38">
        <f>SUM('2) Order Form'!V287)</f>
        <v>7048652194558</v>
      </c>
      <c r="AI282" s="38">
        <f>INDEX(ATS!$B:$V,MATCH(ATS!$AH282,ATS!$U:$U,0),1)</f>
        <v>835000</v>
      </c>
      <c r="AJ282" s="38" t="str">
        <f>INDEX(ATS!$B:$V,MATCH(ATS!$AH282,ATS!$U:$U,0),2)</f>
        <v>Back Protector Vest M</v>
      </c>
      <c r="AK282" s="38" t="str">
        <f>INDEX(ATS!$B:$V,MATCH(ATS!$AH282,ATS!$U:$U,0),4)</f>
        <v>TEBLK-L</v>
      </c>
    </row>
    <row r="283" spans="1:37">
      <c r="A283" s="175">
        <f t="shared" si="17"/>
        <v>0</v>
      </c>
      <c r="B283">
        <v>810134</v>
      </c>
      <c r="C283" t="s">
        <v>3133</v>
      </c>
      <c r="D283" t="s">
        <v>2991</v>
      </c>
      <c r="E283" t="s">
        <v>3045</v>
      </c>
      <c r="F283" t="s">
        <v>126</v>
      </c>
      <c r="G283" t="s">
        <v>65</v>
      </c>
      <c r="H283" t="s">
        <v>87</v>
      </c>
      <c r="I283">
        <v>25</v>
      </c>
      <c r="J283">
        <v>25</v>
      </c>
      <c r="K283">
        <v>25</v>
      </c>
      <c r="L283">
        <v>25</v>
      </c>
      <c r="M283">
        <v>28</v>
      </c>
      <c r="N283">
        <v>28</v>
      </c>
      <c r="O283">
        <v>28</v>
      </c>
      <c r="P283">
        <v>28</v>
      </c>
      <c r="Q283">
        <v>28</v>
      </c>
      <c r="R283">
        <v>28</v>
      </c>
      <c r="S283" s="30"/>
      <c r="T283" s="52" t="str">
        <f t="shared" si="16"/>
        <v>810134-TEBLK-ML</v>
      </c>
      <c r="U283" s="53" t="str">
        <f>IF(C283="NET","",IF(C283="","",IFERROR(VLOOKUP(T283,EAN!$A:$B,2,FALSE),"MANGLER - MÅ OPPDATERE EAN-FANEN")))</f>
        <v>MANGLER - MÅ OPPDATERE EAN-FANEN</v>
      </c>
      <c r="V283" s="52">
        <f t="shared" si="18"/>
        <v>25</v>
      </c>
      <c r="W283" s="52">
        <f t="shared" si="19"/>
        <v>28</v>
      </c>
      <c r="X283" s="30"/>
      <c r="Y283" s="21" t="str">
        <f>IF(C283="NET","",IFERROR(VLOOKUP(U283,'2) Order Form'!$V$9:$V$894,1,FALSE),"Ikke med I order form"))</f>
        <v>Ikke med I order form</v>
      </c>
      <c r="Z283" s="30"/>
      <c r="AA283" s="2">
        <v>7048652966193</v>
      </c>
      <c r="AB283" s="23">
        <f>IFERROR(VLOOKUP(AA283,'2) Order Form'!$V$9:$V$895,1,FALSE),"Ikke med I order form")</f>
        <v>7048652966193</v>
      </c>
      <c r="AC283" s="38">
        <f>VLOOKUP(AA283,ATS!$A$4:$H$2762,2,FALSE)</f>
        <v>840091</v>
      </c>
      <c r="AD283" s="35" t="str">
        <f>VLOOKUP(AA283,ATS!$A$4:$G$2762,3,FALSE)</f>
        <v>Looper Helmet</v>
      </c>
      <c r="AE283" s="36" t="str">
        <f>VLOOKUP(AA283,ATS!$A$4:$G$2762,5,FALSE)</f>
        <v>WOLND-ML</v>
      </c>
      <c r="AF283" s="30"/>
      <c r="AG283" s="38">
        <f>IFERROR(VLOOKUP('2) Order Form'!$V288,$AA$4:$AA$2500,1,FALSE),"Ikke med i Elastic")</f>
        <v>7048652194572</v>
      </c>
      <c r="AH283" s="38">
        <f>SUM('2) Order Form'!V288)</f>
        <v>7048652194572</v>
      </c>
      <c r="AI283" s="38">
        <f>INDEX(ATS!$B:$V,MATCH(ATS!$AH283,ATS!$U:$U,0),1)</f>
        <v>835000</v>
      </c>
      <c r="AJ283" s="38" t="str">
        <f>INDEX(ATS!$B:$V,MATCH(ATS!$AH283,ATS!$U:$U,0),2)</f>
        <v>Back Protector Vest M</v>
      </c>
      <c r="AK283" s="38" t="str">
        <f>INDEX(ATS!$B:$V,MATCH(ATS!$AH283,ATS!$U:$U,0),4)</f>
        <v>TEBLK-XL</v>
      </c>
    </row>
    <row r="284" spans="1:37">
      <c r="A284" s="175">
        <f t="shared" si="17"/>
        <v>0</v>
      </c>
      <c r="B284">
        <v>810134</v>
      </c>
      <c r="C284" t="s">
        <v>3133</v>
      </c>
      <c r="D284" t="s">
        <v>2991</v>
      </c>
      <c r="E284" t="s">
        <v>3046</v>
      </c>
      <c r="F284" t="s">
        <v>126</v>
      </c>
      <c r="G284" t="s">
        <v>66</v>
      </c>
      <c r="H284" t="s">
        <v>87</v>
      </c>
      <c r="I284">
        <v>12</v>
      </c>
      <c r="J284">
        <v>12</v>
      </c>
      <c r="K284">
        <v>12</v>
      </c>
      <c r="L284">
        <v>12</v>
      </c>
      <c r="M284">
        <v>16</v>
      </c>
      <c r="N284">
        <v>16</v>
      </c>
      <c r="O284">
        <v>16</v>
      </c>
      <c r="P284">
        <v>16</v>
      </c>
      <c r="Q284">
        <v>16</v>
      </c>
      <c r="R284">
        <v>16</v>
      </c>
      <c r="S284" s="30"/>
      <c r="T284" s="52" t="str">
        <f t="shared" si="16"/>
        <v>810134-TEBLK-LXL</v>
      </c>
      <c r="U284" s="53" t="str">
        <f>IF(C284="NET","",IF(C284="","",IFERROR(VLOOKUP(T284,EAN!$A:$B,2,FALSE),"MANGLER - MÅ OPPDATERE EAN-FANEN")))</f>
        <v>MANGLER - MÅ OPPDATERE EAN-FANEN</v>
      </c>
      <c r="V284" s="52">
        <f t="shared" si="18"/>
        <v>12</v>
      </c>
      <c r="W284" s="52">
        <f t="shared" si="19"/>
        <v>16</v>
      </c>
      <c r="X284" s="30"/>
      <c r="Y284" s="21" t="str">
        <f>IF(C284="NET","",IFERROR(VLOOKUP(U284,'2) Order Form'!$V$9:$V$894,1,FALSE),"Ikke med I order form"))</f>
        <v>Ikke med I order form</v>
      </c>
      <c r="Z284" s="30"/>
      <c r="AA284" s="2">
        <v>7048652966193</v>
      </c>
      <c r="AB284" s="23">
        <f>IFERROR(VLOOKUP(AA284,'2) Order Form'!$V$9:$V$895,1,FALSE),"Ikke med I order form")</f>
        <v>7048652966193</v>
      </c>
      <c r="AC284" s="38">
        <f>VLOOKUP(AA284,ATS!$A$4:$H$2762,2,FALSE)</f>
        <v>840091</v>
      </c>
      <c r="AD284" s="35" t="str">
        <f>VLOOKUP(AA284,ATS!$A$4:$G$2762,3,FALSE)</f>
        <v>Looper Helmet</v>
      </c>
      <c r="AE284" s="36" t="str">
        <f>VLOOKUP(AA284,ATS!$A$4:$G$2762,5,FALSE)</f>
        <v>WOLND-ML</v>
      </c>
      <c r="AF284" s="30"/>
      <c r="AG284" s="38">
        <f>IFERROR(VLOOKUP('2) Order Form'!$V289,$AA$4:$AA$2500,1,FALSE),"Ikke med i Elastic")</f>
        <v>7048652193315</v>
      </c>
      <c r="AH284" s="38">
        <f>SUM('2) Order Form'!V289)</f>
        <v>7048652193315</v>
      </c>
      <c r="AI284" s="38">
        <f>INDEX(ATS!$B:$V,MATCH(ATS!$AH284,ATS!$U:$U,0),1)</f>
        <v>835001</v>
      </c>
      <c r="AJ284" s="38" t="str">
        <f>INDEX(ATS!$B:$V,MATCH(ATS!$AH284,ATS!$U:$U,0),2)</f>
        <v>Back Protector Vest W</v>
      </c>
      <c r="AK284" s="38" t="str">
        <f>INDEX(ATS!$B:$V,MATCH(ATS!$AH284,ATS!$U:$U,0),4)</f>
        <v>TBSWT-S</v>
      </c>
    </row>
    <row r="285" spans="1:37">
      <c r="A285" s="175">
        <f t="shared" si="17"/>
        <v>0</v>
      </c>
      <c r="B285" s="37">
        <v>810135</v>
      </c>
      <c r="C285" t="s">
        <v>131</v>
      </c>
      <c r="I285" s="37">
        <v>202409</v>
      </c>
      <c r="J285" s="37">
        <v>202410</v>
      </c>
      <c r="K285" s="37">
        <v>202411</v>
      </c>
      <c r="L285" s="37">
        <v>202412</v>
      </c>
      <c r="M285" s="37">
        <v>202413</v>
      </c>
      <c r="N285" s="37">
        <v>202414</v>
      </c>
      <c r="O285" s="37">
        <v>202415</v>
      </c>
      <c r="P285" s="37">
        <v>202415</v>
      </c>
      <c r="Q285" s="37">
        <v>202415</v>
      </c>
      <c r="R285" s="37">
        <v>202415</v>
      </c>
      <c r="S285" s="2"/>
      <c r="T285" s="22" t="str">
        <f t="shared" si="16"/>
        <v>810135-</v>
      </c>
      <c r="U285" s="24" t="str">
        <f>IF(C285="NET","",IF(C285="","",IFERROR(VLOOKUP(T285,EAN!$A:$B,2,FALSE),"MANGLER - MÅ OPPDATERE EAN-FANEN")))</f>
        <v/>
      </c>
      <c r="V285" s="22">
        <f t="shared" si="18"/>
        <v>202409</v>
      </c>
      <c r="W285" s="22">
        <f t="shared" si="19"/>
        <v>202415</v>
      </c>
      <c r="X285" s="2"/>
      <c r="Y285" s="21" t="str">
        <f>IF(C285="NET","",IFERROR(VLOOKUP(U285,'2) Order Form'!$V$9:$V$894,1,FALSE),"Ikke med I order form"))</f>
        <v/>
      </c>
      <c r="Z285" s="2"/>
      <c r="AA285" s="2">
        <v>7048652966186</v>
      </c>
      <c r="AB285" s="23">
        <f>IFERROR(VLOOKUP(AA285,'2) Order Form'!$V$9:$V$895,1,FALSE),"Ikke med I order form")</f>
        <v>7048652966186</v>
      </c>
      <c r="AC285" s="38">
        <f>VLOOKUP(AA285,ATS!$A$4:$H$2762,2,FALSE)</f>
        <v>840091</v>
      </c>
      <c r="AD285" s="35" t="str">
        <f>VLOOKUP(AA285,ATS!$A$4:$G$2762,3,FALSE)</f>
        <v>Looper Helmet</v>
      </c>
      <c r="AE285" s="36" t="str">
        <f>VLOOKUP(AA285,ATS!$A$4:$G$2762,5,FALSE)</f>
        <v>WOLND-LXL</v>
      </c>
      <c r="AF285" s="2"/>
      <c r="AG285" s="38">
        <f>IFERROR(VLOOKUP('2) Order Form'!$V290,$AA$4:$AA$2500,1,FALSE),"Ikke med i Elastic")</f>
        <v>7048652193308</v>
      </c>
      <c r="AH285" s="38">
        <f>SUM('2) Order Form'!V290)</f>
        <v>7048652193308</v>
      </c>
      <c r="AI285" s="38">
        <f>INDEX(ATS!$B:$V,MATCH(ATS!$AH285,ATS!$U:$U,0),1)</f>
        <v>835001</v>
      </c>
      <c r="AJ285" s="38" t="str">
        <f>INDEX(ATS!$B:$V,MATCH(ATS!$AH285,ATS!$U:$U,0),2)</f>
        <v>Back Protector Vest W</v>
      </c>
      <c r="AK285" s="38" t="str">
        <f>INDEX(ATS!$B:$V,MATCH(ATS!$AH285,ATS!$U:$U,0),4)</f>
        <v>TBSWT-M</v>
      </c>
    </row>
    <row r="286" spans="1:37">
      <c r="A286" s="175">
        <f t="shared" si="17"/>
        <v>0</v>
      </c>
      <c r="B286">
        <v>810135</v>
      </c>
      <c r="C286" t="s">
        <v>3134</v>
      </c>
      <c r="D286" t="s">
        <v>2991</v>
      </c>
      <c r="E286" t="s">
        <v>3044</v>
      </c>
      <c r="F286" t="s">
        <v>126</v>
      </c>
      <c r="G286" t="s">
        <v>64</v>
      </c>
      <c r="H286" t="s">
        <v>87</v>
      </c>
      <c r="I286">
        <v>12</v>
      </c>
      <c r="J286">
        <v>12</v>
      </c>
      <c r="K286">
        <v>12</v>
      </c>
      <c r="L286">
        <v>12</v>
      </c>
      <c r="M286">
        <v>12</v>
      </c>
      <c r="N286">
        <v>12</v>
      </c>
      <c r="O286">
        <v>12</v>
      </c>
      <c r="P286">
        <v>12</v>
      </c>
      <c r="Q286">
        <v>12</v>
      </c>
      <c r="R286">
        <v>12</v>
      </c>
      <c r="S286" s="30"/>
      <c r="T286" s="52" t="str">
        <f t="shared" si="16"/>
        <v>810135-TEBLK-SM</v>
      </c>
      <c r="U286" s="53" t="str">
        <f>IF(C286="NET","",IF(C286="","",IFERROR(VLOOKUP(T286,EAN!$A:$B,2,FALSE),"MANGLER - MÅ OPPDATERE EAN-FANEN")))</f>
        <v>MANGLER - MÅ OPPDATERE EAN-FANEN</v>
      </c>
      <c r="V286" s="52">
        <f t="shared" si="18"/>
        <v>12</v>
      </c>
      <c r="W286" s="52">
        <f t="shared" si="19"/>
        <v>12</v>
      </c>
      <c r="X286" s="30"/>
      <c r="Y286" s="21" t="str">
        <f>IF(C286="NET","",IFERROR(VLOOKUP(U286,'2) Order Form'!$V$9:$V$894,1,FALSE),"Ikke med I order form"))</f>
        <v>Ikke med I order form</v>
      </c>
      <c r="Z286" s="30"/>
      <c r="AA286" s="2">
        <v>7048652966186</v>
      </c>
      <c r="AB286" s="23">
        <f>IFERROR(VLOOKUP(AA286,'2) Order Form'!$V$9:$V$895,1,FALSE),"Ikke med I order form")</f>
        <v>7048652966186</v>
      </c>
      <c r="AC286" s="38">
        <f>VLOOKUP(AA286,ATS!$A$4:$H$2762,2,FALSE)</f>
        <v>840091</v>
      </c>
      <c r="AD286" s="35" t="str">
        <f>VLOOKUP(AA286,ATS!$A$4:$G$2762,3,FALSE)</f>
        <v>Looper Helmet</v>
      </c>
      <c r="AE286" s="36" t="str">
        <f>VLOOKUP(AA286,ATS!$A$4:$G$2762,5,FALSE)</f>
        <v>WOLND-LXL</v>
      </c>
      <c r="AF286" s="30"/>
      <c r="AG286" s="38">
        <f>IFERROR(VLOOKUP('2) Order Form'!$V291,$AA$4:$AA$2500,1,FALSE),"Ikke med i Elastic")</f>
        <v>7048652193292</v>
      </c>
      <c r="AH286" s="38">
        <f>SUM('2) Order Form'!V291)</f>
        <v>7048652193292</v>
      </c>
      <c r="AI286" s="38">
        <f>INDEX(ATS!$B:$V,MATCH(ATS!$AH286,ATS!$U:$U,0),1)</f>
        <v>835001</v>
      </c>
      <c r="AJ286" s="38" t="str">
        <f>INDEX(ATS!$B:$V,MATCH(ATS!$AH286,ATS!$U:$U,0),2)</f>
        <v>Back Protector Vest W</v>
      </c>
      <c r="AK286" s="38" t="str">
        <f>INDEX(ATS!$B:$V,MATCH(ATS!$AH286,ATS!$U:$U,0),4)</f>
        <v>TBSWT-L</v>
      </c>
    </row>
    <row r="287" spans="1:37">
      <c r="A287" s="175">
        <f t="shared" si="17"/>
        <v>0</v>
      </c>
      <c r="B287">
        <v>810135</v>
      </c>
      <c r="C287" t="s">
        <v>3134</v>
      </c>
      <c r="D287" t="s">
        <v>2991</v>
      </c>
      <c r="E287" t="s">
        <v>3045</v>
      </c>
      <c r="F287" t="s">
        <v>126</v>
      </c>
      <c r="G287" t="s">
        <v>65</v>
      </c>
      <c r="H287" t="s">
        <v>87</v>
      </c>
      <c r="I287">
        <v>25</v>
      </c>
      <c r="J287">
        <v>25</v>
      </c>
      <c r="K287">
        <v>25</v>
      </c>
      <c r="L287">
        <v>25</v>
      </c>
      <c r="M287">
        <v>28</v>
      </c>
      <c r="N287">
        <v>28</v>
      </c>
      <c r="O287">
        <v>28</v>
      </c>
      <c r="P287">
        <v>28</v>
      </c>
      <c r="Q287">
        <v>28</v>
      </c>
      <c r="R287">
        <v>28</v>
      </c>
      <c r="S287" s="30"/>
      <c r="T287" s="52" t="str">
        <f t="shared" si="16"/>
        <v>810135-TEBLK-ML</v>
      </c>
      <c r="U287" s="53" t="str">
        <f>IF(C287="NET","",IF(C287="","",IFERROR(VLOOKUP(T287,EAN!$A:$B,2,FALSE),"MANGLER - MÅ OPPDATERE EAN-FANEN")))</f>
        <v>MANGLER - MÅ OPPDATERE EAN-FANEN</v>
      </c>
      <c r="V287" s="52">
        <f t="shared" si="18"/>
        <v>25</v>
      </c>
      <c r="W287" s="52">
        <f t="shared" si="19"/>
        <v>28</v>
      </c>
      <c r="X287" s="30"/>
      <c r="Y287" s="21" t="str">
        <f>IF(C287="NET","",IFERROR(VLOOKUP(U287,'2) Order Form'!$V$9:$V$894,1,FALSE),"Ikke med I order form"))</f>
        <v>Ikke med I order form</v>
      </c>
      <c r="Z287" s="30"/>
      <c r="AA287" s="2">
        <v>7048652832825</v>
      </c>
      <c r="AB287" s="23">
        <f>IFERROR(VLOOKUP(AA287,'2) Order Form'!$V$9:$V$895,1,FALSE),"Ikke med I order form")</f>
        <v>7048652832825</v>
      </c>
      <c r="AC287" s="38">
        <f>VLOOKUP(AA287,ATS!$A$4:$H$2762,2,FALSE)</f>
        <v>840104</v>
      </c>
      <c r="AD287" s="35" t="str">
        <f>VLOOKUP(AA287,ATS!$A$4:$G$2762,3,FALSE)</f>
        <v xml:space="preserve">Winder Mips Helmet </v>
      </c>
      <c r="AE287" s="36" t="str">
        <f>VLOOKUP(AA287,ATS!$A$4:$G$2762,5,FALSE)</f>
        <v>DTBLK-SM</v>
      </c>
      <c r="AF287" s="30"/>
      <c r="AG287" s="38">
        <f>IFERROR(VLOOKUP('2) Order Form'!$V292,$AA$4:$AA$2500,1,FALSE),"Ikke med i Elastic")</f>
        <v>7048652193353</v>
      </c>
      <c r="AH287" s="38">
        <f>SUM('2) Order Form'!V292)</f>
        <v>7048652193353</v>
      </c>
      <c r="AI287" s="38">
        <f>INDEX(ATS!$B:$V,MATCH(ATS!$AH287,ATS!$U:$U,0),1)</f>
        <v>835002</v>
      </c>
      <c r="AJ287" s="38" t="str">
        <f>INDEX(ATS!$B:$V,MATCH(ATS!$AH287,ATS!$U:$U,0),2)</f>
        <v>Back Protector Vest JR</v>
      </c>
      <c r="AK287" s="38" t="str">
        <f>INDEX(ATS!$B:$V,MATCH(ATS!$AH287,ATS!$U:$U,0),4)</f>
        <v>RURED-XS</v>
      </c>
    </row>
    <row r="288" spans="1:37">
      <c r="A288" s="175">
        <f t="shared" si="17"/>
        <v>0</v>
      </c>
      <c r="B288">
        <v>810135</v>
      </c>
      <c r="C288" t="s">
        <v>3134</v>
      </c>
      <c r="D288" t="s">
        <v>2991</v>
      </c>
      <c r="E288" t="s">
        <v>3046</v>
      </c>
      <c r="F288" t="s">
        <v>126</v>
      </c>
      <c r="G288" t="s">
        <v>66</v>
      </c>
      <c r="H288" t="s">
        <v>87</v>
      </c>
      <c r="I288">
        <v>12</v>
      </c>
      <c r="J288">
        <v>12</v>
      </c>
      <c r="K288">
        <v>12</v>
      </c>
      <c r="L288">
        <v>12</v>
      </c>
      <c r="M288">
        <v>16</v>
      </c>
      <c r="N288">
        <v>16</v>
      </c>
      <c r="O288">
        <v>16</v>
      </c>
      <c r="P288">
        <v>16</v>
      </c>
      <c r="Q288">
        <v>16</v>
      </c>
      <c r="R288">
        <v>16</v>
      </c>
      <c r="S288" s="30"/>
      <c r="T288" s="52" t="str">
        <f t="shared" si="16"/>
        <v>810135-TEBLK-LXL</v>
      </c>
      <c r="U288" s="53" t="str">
        <f>IF(C288="NET","",IF(C288="","",IFERROR(VLOOKUP(T288,EAN!$A:$B,2,FALSE),"MANGLER - MÅ OPPDATERE EAN-FANEN")))</f>
        <v>MANGLER - MÅ OPPDATERE EAN-FANEN</v>
      </c>
      <c r="V288" s="52">
        <f t="shared" si="18"/>
        <v>12</v>
      </c>
      <c r="W288" s="52">
        <f t="shared" si="19"/>
        <v>16</v>
      </c>
      <c r="X288" s="30"/>
      <c r="Y288" s="21" t="str">
        <f>IF(C288="NET","",IFERROR(VLOOKUP(U288,'2) Order Form'!$V$9:$V$894,1,FALSE),"Ikke med I order form"))</f>
        <v>Ikke med I order form</v>
      </c>
      <c r="Z288" s="30"/>
      <c r="AA288" s="2">
        <v>7048652832825</v>
      </c>
      <c r="AB288" s="23">
        <f>IFERROR(VLOOKUP(AA288,'2) Order Form'!$V$9:$V$895,1,FALSE),"Ikke med I order form")</f>
        <v>7048652832825</v>
      </c>
      <c r="AC288" s="38">
        <f>VLOOKUP(AA288,ATS!$A$4:$H$2762,2,FALSE)</f>
        <v>840104</v>
      </c>
      <c r="AD288" s="35" t="str">
        <f>VLOOKUP(AA288,ATS!$A$4:$G$2762,3,FALSE)</f>
        <v xml:space="preserve">Winder Mips Helmet </v>
      </c>
      <c r="AE288" s="36" t="str">
        <f>VLOOKUP(AA288,ATS!$A$4:$G$2762,5,FALSE)</f>
        <v>DTBLK-SM</v>
      </c>
      <c r="AF288" s="30"/>
      <c r="AG288" s="38">
        <f>IFERROR(VLOOKUP('2) Order Form'!$V293,$AA$4:$AA$2500,1,FALSE),"Ikke med i Elastic")</f>
        <v>7048652193346</v>
      </c>
      <c r="AH288" s="38">
        <f>SUM('2) Order Form'!V293)</f>
        <v>7048652193346</v>
      </c>
      <c r="AI288" s="38">
        <f>INDEX(ATS!$B:$V,MATCH(ATS!$AH288,ATS!$U:$U,0),1)</f>
        <v>835002</v>
      </c>
      <c r="AJ288" s="38" t="str">
        <f>INDEX(ATS!$B:$V,MATCH(ATS!$AH288,ATS!$U:$U,0),2)</f>
        <v>Back Protector Vest JR</v>
      </c>
      <c r="AK288" s="38" t="str">
        <f>INDEX(ATS!$B:$V,MATCH(ATS!$AH288,ATS!$U:$U,0),4)</f>
        <v>RURED-S</v>
      </c>
    </row>
    <row r="289" spans="1:37">
      <c r="A289" s="175">
        <f t="shared" si="17"/>
        <v>0</v>
      </c>
      <c r="B289" s="37">
        <v>810136</v>
      </c>
      <c r="C289" t="s">
        <v>131</v>
      </c>
      <c r="I289" s="37">
        <v>202409</v>
      </c>
      <c r="J289" s="37">
        <v>202410</v>
      </c>
      <c r="K289" s="37">
        <v>202411</v>
      </c>
      <c r="L289" s="37">
        <v>202412</v>
      </c>
      <c r="M289" s="37">
        <v>202413</v>
      </c>
      <c r="N289" s="37">
        <v>202414</v>
      </c>
      <c r="O289" s="37">
        <v>202415</v>
      </c>
      <c r="P289" s="37">
        <v>202415</v>
      </c>
      <c r="Q289" s="37">
        <v>202415</v>
      </c>
      <c r="R289" s="37">
        <v>202415</v>
      </c>
      <c r="S289" s="30"/>
      <c r="T289" s="52" t="str">
        <f t="shared" si="16"/>
        <v>810136-</v>
      </c>
      <c r="U289" s="53" t="str">
        <f>IF(C289="NET","",IF(C289="","",IFERROR(VLOOKUP(T289,EAN!$A:$B,2,FALSE),"MANGLER - MÅ OPPDATERE EAN-FANEN")))</f>
        <v/>
      </c>
      <c r="V289" s="52">
        <f t="shared" si="18"/>
        <v>202409</v>
      </c>
      <c r="W289" s="52">
        <f t="shared" si="19"/>
        <v>202415</v>
      </c>
      <c r="X289" s="30"/>
      <c r="Y289" s="21" t="str">
        <f>IF(C289="NET","",IFERROR(VLOOKUP(U289,'2) Order Form'!$V$9:$V$894,1,FALSE),"Ikke med I order form"))</f>
        <v/>
      </c>
      <c r="Z289" s="30"/>
      <c r="AA289" s="2">
        <v>7048652832818</v>
      </c>
      <c r="AB289" s="23">
        <f>IFERROR(VLOOKUP(AA289,'2) Order Form'!$V$9:$V$895,1,FALSE),"Ikke med I order form")</f>
        <v>7048652832818</v>
      </c>
      <c r="AC289" s="38">
        <f>VLOOKUP(AA289,ATS!$A$4:$H$2762,2,FALSE)</f>
        <v>840104</v>
      </c>
      <c r="AD289" s="35" t="str">
        <f>VLOOKUP(AA289,ATS!$A$4:$G$2762,3,FALSE)</f>
        <v xml:space="preserve">Winder Mips Helmet </v>
      </c>
      <c r="AE289" s="36" t="str">
        <f>VLOOKUP(AA289,ATS!$A$4:$G$2762,5,FALSE)</f>
        <v>DTBLK-ML</v>
      </c>
      <c r="AF289" s="30"/>
      <c r="AG289" s="38">
        <f>IFERROR(VLOOKUP('2) Order Form'!$V294,$AA$4:$AA$2500,1,FALSE),"Ikke med i Elastic")</f>
        <v>7048652490322</v>
      </c>
      <c r="AH289" s="38">
        <f>SUM('2) Order Form'!V294)</f>
        <v>7048652490322</v>
      </c>
      <c r="AI289" s="38">
        <f>INDEX(ATS!$B:$V,MATCH(ATS!$AH289,ATS!$U:$U,0),1)</f>
        <v>835002</v>
      </c>
      <c r="AJ289" s="38" t="str">
        <f>INDEX(ATS!$B:$V,MATCH(ATS!$AH289,ATS!$U:$U,0),2)</f>
        <v>Back Protector Vest JR</v>
      </c>
      <c r="AK289" s="38" t="str">
        <f>INDEX(ATS!$B:$V,MATCH(ATS!$AH289,ATS!$U:$U,0),4)</f>
        <v>TEBLK-XS</v>
      </c>
    </row>
    <row r="290" spans="1:37">
      <c r="A290" s="175">
        <f t="shared" si="17"/>
        <v>0</v>
      </c>
      <c r="B290">
        <v>810136</v>
      </c>
      <c r="C290" t="s">
        <v>3135</v>
      </c>
      <c r="D290" t="s">
        <v>2991</v>
      </c>
      <c r="E290" t="s">
        <v>3044</v>
      </c>
      <c r="F290" t="s">
        <v>126</v>
      </c>
      <c r="G290" t="s">
        <v>64</v>
      </c>
      <c r="H290" t="s">
        <v>87</v>
      </c>
      <c r="I290">
        <v>12</v>
      </c>
      <c r="J290">
        <v>12</v>
      </c>
      <c r="K290">
        <v>12</v>
      </c>
      <c r="L290">
        <v>12</v>
      </c>
      <c r="M290">
        <v>12</v>
      </c>
      <c r="N290">
        <v>12</v>
      </c>
      <c r="O290">
        <v>12</v>
      </c>
      <c r="P290">
        <v>12</v>
      </c>
      <c r="Q290">
        <v>12</v>
      </c>
      <c r="R290">
        <v>12</v>
      </c>
      <c r="S290" s="30"/>
      <c r="T290" s="52" t="str">
        <f t="shared" si="16"/>
        <v>810136-TEBLK-SM</v>
      </c>
      <c r="U290" s="53" t="str">
        <f>IF(C290="NET","",IF(C290="","",IFERROR(VLOOKUP(T290,EAN!$A:$B,2,FALSE),"MANGLER - MÅ OPPDATERE EAN-FANEN")))</f>
        <v>MANGLER - MÅ OPPDATERE EAN-FANEN</v>
      </c>
      <c r="V290" s="52">
        <f t="shared" si="18"/>
        <v>12</v>
      </c>
      <c r="W290" s="52">
        <f t="shared" si="19"/>
        <v>12</v>
      </c>
      <c r="X290" s="30"/>
      <c r="Y290" s="21" t="str">
        <f>IF(C290="NET","",IFERROR(VLOOKUP(U290,'2) Order Form'!$V$9:$V$894,1,FALSE),"Ikke med I order form"))</f>
        <v>Ikke med I order form</v>
      </c>
      <c r="Z290" s="30"/>
      <c r="AA290" s="2">
        <v>7048652832818</v>
      </c>
      <c r="AB290" s="23">
        <f>IFERROR(VLOOKUP(AA290,'2) Order Form'!$V$9:$V$895,1,FALSE),"Ikke med I order form")</f>
        <v>7048652832818</v>
      </c>
      <c r="AC290" s="38">
        <f>VLOOKUP(AA290,ATS!$A$4:$H$2762,2,FALSE)</f>
        <v>840104</v>
      </c>
      <c r="AD290" s="35" t="str">
        <f>VLOOKUP(AA290,ATS!$A$4:$G$2762,3,FALSE)</f>
        <v xml:space="preserve">Winder Mips Helmet </v>
      </c>
      <c r="AE290" s="36" t="str">
        <f>VLOOKUP(AA290,ATS!$A$4:$G$2762,5,FALSE)</f>
        <v>DTBLK-ML</v>
      </c>
      <c r="AF290" s="30"/>
      <c r="AG290" s="38">
        <f>IFERROR(VLOOKUP('2) Order Form'!$V295,$AA$4:$AA$2500,1,FALSE),"Ikke med i Elastic")</f>
        <v>7048652490315</v>
      </c>
      <c r="AH290" s="38">
        <f>SUM('2) Order Form'!V295)</f>
        <v>7048652490315</v>
      </c>
      <c r="AI290" s="38">
        <f>INDEX(ATS!$B:$V,MATCH(ATS!$AH290,ATS!$U:$U,0),1)</f>
        <v>835002</v>
      </c>
      <c r="AJ290" s="38" t="str">
        <f>INDEX(ATS!$B:$V,MATCH(ATS!$AH290,ATS!$U:$U,0),2)</f>
        <v>Back Protector Vest JR</v>
      </c>
      <c r="AK290" s="38" t="str">
        <f>INDEX(ATS!$B:$V,MATCH(ATS!$AH290,ATS!$U:$U,0),4)</f>
        <v>TEBLK-S</v>
      </c>
    </row>
    <row r="291" spans="1:37">
      <c r="A291" s="175">
        <f t="shared" si="17"/>
        <v>0</v>
      </c>
      <c r="B291">
        <v>810136</v>
      </c>
      <c r="C291" t="s">
        <v>3135</v>
      </c>
      <c r="D291" t="s">
        <v>2991</v>
      </c>
      <c r="E291" t="s">
        <v>3045</v>
      </c>
      <c r="F291" t="s">
        <v>126</v>
      </c>
      <c r="G291" t="s">
        <v>65</v>
      </c>
      <c r="H291" t="s">
        <v>87</v>
      </c>
      <c r="I291">
        <v>25</v>
      </c>
      <c r="J291">
        <v>25</v>
      </c>
      <c r="K291">
        <v>25</v>
      </c>
      <c r="L291">
        <v>25</v>
      </c>
      <c r="M291">
        <v>25</v>
      </c>
      <c r="N291">
        <v>25</v>
      </c>
      <c r="O291">
        <v>25</v>
      </c>
      <c r="P291">
        <v>25</v>
      </c>
      <c r="Q291">
        <v>25</v>
      </c>
      <c r="R291">
        <v>25</v>
      </c>
      <c r="S291" s="2"/>
      <c r="T291" s="22" t="str">
        <f t="shared" si="16"/>
        <v>810136-TEBLK-ML</v>
      </c>
      <c r="U291" s="24" t="str">
        <f>IF(C291="NET","",IF(C291="","",IFERROR(VLOOKUP(T291,EAN!$A:$B,2,FALSE),"MANGLER - MÅ OPPDATERE EAN-FANEN")))</f>
        <v>MANGLER - MÅ OPPDATERE EAN-FANEN</v>
      </c>
      <c r="V291" s="22">
        <f t="shared" si="18"/>
        <v>25</v>
      </c>
      <c r="W291" s="22">
        <f t="shared" si="19"/>
        <v>25</v>
      </c>
      <c r="X291" s="2"/>
      <c r="Y291" s="21" t="str">
        <f>IF(C291="NET","",IFERROR(VLOOKUP(U291,'2) Order Form'!$V$9:$V$894,1,FALSE),"Ikke med I order form"))</f>
        <v>Ikke med I order form</v>
      </c>
      <c r="Z291" s="2"/>
      <c r="AA291" s="2">
        <v>7048652832801</v>
      </c>
      <c r="AB291" s="23">
        <f>IFERROR(VLOOKUP(AA291,'2) Order Form'!$V$9:$V$895,1,FALSE),"Ikke med I order form")</f>
        <v>7048652832801</v>
      </c>
      <c r="AC291" s="38">
        <f>VLOOKUP(AA291,ATS!$A$4:$H$2762,2,FALSE)</f>
        <v>840104</v>
      </c>
      <c r="AD291" s="35" t="str">
        <f>VLOOKUP(AA291,ATS!$A$4:$G$2762,3,FALSE)</f>
        <v xml:space="preserve">Winder Mips Helmet </v>
      </c>
      <c r="AE291" s="36" t="str">
        <f>VLOOKUP(AA291,ATS!$A$4:$G$2762,5,FALSE)</f>
        <v>DTBLK-LXL</v>
      </c>
      <c r="AF291" s="2"/>
      <c r="AG291" s="38">
        <f>IFERROR(VLOOKUP('2) Order Form'!$V296,$AA$4:$AA$2500,1,FALSE),"Ikke med i Elastic")</f>
        <v>7048652193377</v>
      </c>
      <c r="AH291" s="38">
        <f>SUM('2) Order Form'!V296)</f>
        <v>7048652193377</v>
      </c>
      <c r="AI291" s="38">
        <f>INDEX(ATS!$B:$V,MATCH(ATS!$AH291,ATS!$U:$U,0),1)</f>
        <v>835003</v>
      </c>
      <c r="AJ291" s="38" t="str">
        <f>INDEX(ATS!$B:$V,MATCH(ATS!$AH291,ATS!$U:$U,0),2)</f>
        <v>Back Protector Race Vest M</v>
      </c>
      <c r="AK291" s="38" t="str">
        <f>INDEX(ATS!$B:$V,MATCH(ATS!$AH291,ATS!$U:$U,0),4)</f>
        <v>TBSWT-M</v>
      </c>
    </row>
    <row r="292" spans="1:37">
      <c r="A292" s="175">
        <f t="shared" si="17"/>
        <v>0</v>
      </c>
      <c r="B292">
        <v>810136</v>
      </c>
      <c r="C292" t="s">
        <v>3135</v>
      </c>
      <c r="D292" t="s">
        <v>2991</v>
      </c>
      <c r="E292" t="s">
        <v>3046</v>
      </c>
      <c r="F292" t="s">
        <v>126</v>
      </c>
      <c r="G292" t="s">
        <v>66</v>
      </c>
      <c r="H292" t="s">
        <v>87</v>
      </c>
      <c r="I292">
        <v>12</v>
      </c>
      <c r="J292">
        <v>12</v>
      </c>
      <c r="K292">
        <v>12</v>
      </c>
      <c r="L292">
        <v>12</v>
      </c>
      <c r="M292">
        <v>12</v>
      </c>
      <c r="N292">
        <v>12</v>
      </c>
      <c r="O292">
        <v>12</v>
      </c>
      <c r="P292">
        <v>12</v>
      </c>
      <c r="Q292">
        <v>12</v>
      </c>
      <c r="R292">
        <v>12</v>
      </c>
      <c r="S292" s="2"/>
      <c r="T292" s="22" t="str">
        <f t="shared" si="16"/>
        <v>810136-TEBLK-LXL</v>
      </c>
      <c r="U292" s="24" t="str">
        <f>IF(C292="NET","",IF(C292="","",IFERROR(VLOOKUP(T292,EAN!$A:$B,2,FALSE),"MANGLER - MÅ OPPDATERE EAN-FANEN")))</f>
        <v>MANGLER - MÅ OPPDATERE EAN-FANEN</v>
      </c>
      <c r="V292" s="22">
        <f t="shared" si="18"/>
        <v>12</v>
      </c>
      <c r="W292" s="22">
        <f t="shared" si="19"/>
        <v>12</v>
      </c>
      <c r="X292" s="2"/>
      <c r="Y292" s="21" t="str">
        <f>IF(C292="NET","",IFERROR(VLOOKUP(U292,'2) Order Form'!$V$9:$V$894,1,FALSE),"Ikke med I order form"))</f>
        <v>Ikke med I order form</v>
      </c>
      <c r="Z292" s="2"/>
      <c r="AA292" s="2">
        <v>7048652832801</v>
      </c>
      <c r="AB292" s="23">
        <f>IFERROR(VLOOKUP(AA292,'2) Order Form'!$V$9:$V$895,1,FALSE),"Ikke med I order form")</f>
        <v>7048652832801</v>
      </c>
      <c r="AC292" s="38">
        <f>VLOOKUP(AA292,ATS!$A$4:$H$2762,2,FALSE)</f>
        <v>840104</v>
      </c>
      <c r="AD292" s="35" t="str">
        <f>VLOOKUP(AA292,ATS!$A$4:$G$2762,3,FALSE)</f>
        <v xml:space="preserve">Winder Mips Helmet </v>
      </c>
      <c r="AE292" s="36" t="str">
        <f>VLOOKUP(AA292,ATS!$A$4:$G$2762,5,FALSE)</f>
        <v>DTBLK-LXL</v>
      </c>
      <c r="AF292" s="2"/>
      <c r="AG292" s="38">
        <f>IFERROR(VLOOKUP('2) Order Form'!$V297,$AA$4:$AA$2500,1,FALSE),"Ikke med i Elastic")</f>
        <v>7048652193360</v>
      </c>
      <c r="AH292" s="38">
        <f>SUM('2) Order Form'!V297)</f>
        <v>7048652193360</v>
      </c>
      <c r="AI292" s="38">
        <f>INDEX(ATS!$B:$V,MATCH(ATS!$AH292,ATS!$U:$U,0),1)</f>
        <v>835003</v>
      </c>
      <c r="AJ292" s="38" t="str">
        <f>INDEX(ATS!$B:$V,MATCH(ATS!$AH292,ATS!$U:$U,0),2)</f>
        <v>Back Protector Race Vest M</v>
      </c>
      <c r="AK292" s="38" t="str">
        <f>INDEX(ATS!$B:$V,MATCH(ATS!$AH292,ATS!$U:$U,0),4)</f>
        <v>TBSWT-L</v>
      </c>
    </row>
    <row r="293" spans="1:37">
      <c r="A293" s="175">
        <f t="shared" si="17"/>
        <v>0</v>
      </c>
      <c r="B293" s="37">
        <v>810137</v>
      </c>
      <c r="C293" t="s">
        <v>131</v>
      </c>
      <c r="I293" s="37">
        <v>202409</v>
      </c>
      <c r="J293" s="37">
        <v>202410</v>
      </c>
      <c r="K293" s="37">
        <v>202411</v>
      </c>
      <c r="L293" s="37">
        <v>202412</v>
      </c>
      <c r="M293" s="37">
        <v>202413</v>
      </c>
      <c r="N293" s="37">
        <v>202414</v>
      </c>
      <c r="O293" s="37">
        <v>202415</v>
      </c>
      <c r="P293" s="37">
        <v>202415</v>
      </c>
      <c r="Q293" s="37">
        <v>202415</v>
      </c>
      <c r="R293" s="37">
        <v>202415</v>
      </c>
      <c r="S293" s="2"/>
      <c r="T293" s="22" t="str">
        <f t="shared" si="16"/>
        <v>810137-</v>
      </c>
      <c r="U293" s="24" t="str">
        <f>IF(C293="NET","",IF(C293="","",IFERROR(VLOOKUP(T293,EAN!$A:$B,2,FALSE),"MANGLER - MÅ OPPDATERE EAN-FANEN")))</f>
        <v/>
      </c>
      <c r="V293" s="22">
        <f t="shared" si="18"/>
        <v>202409</v>
      </c>
      <c r="W293" s="22">
        <f t="shared" si="19"/>
        <v>202415</v>
      </c>
      <c r="X293" s="2"/>
      <c r="Y293" s="21" t="str">
        <f>IF(C293="NET","",IFERROR(VLOOKUP(U293,'2) Order Form'!$V$9:$V$894,1,FALSE),"Ikke med I order form"))</f>
        <v/>
      </c>
      <c r="Z293" s="2"/>
      <c r="AA293" s="2">
        <v>7048652832887</v>
      </c>
      <c r="AB293" s="23">
        <f>IFERROR(VLOOKUP(AA293,'2) Order Form'!$V$9:$V$895,1,FALSE),"Ikke med I order form")</f>
        <v>7048652832887</v>
      </c>
      <c r="AC293" s="38">
        <f>VLOOKUP(AA293,ATS!$A$4:$H$2762,2,FALSE)</f>
        <v>840104</v>
      </c>
      <c r="AD293" s="35" t="str">
        <f>VLOOKUP(AA293,ATS!$A$4:$G$2762,3,FALSE)</f>
        <v xml:space="preserve">Winder Mips Helmet </v>
      </c>
      <c r="AE293" s="36" t="str">
        <f>VLOOKUP(AA293,ATS!$A$4:$G$2762,5,FALSE)</f>
        <v>MASEM-SM</v>
      </c>
      <c r="AF293" s="2"/>
      <c r="AG293" s="38">
        <f>IFERROR(VLOOKUP('2) Order Form'!$V298,$AA$4:$AA$2500,1,FALSE),"Ikke med i Elastic")</f>
        <v>7048652193384</v>
      </c>
      <c r="AH293" s="38">
        <f>SUM('2) Order Form'!V298)</f>
        <v>7048652193384</v>
      </c>
      <c r="AI293" s="38">
        <f>INDEX(ATS!$B:$V,MATCH(ATS!$AH293,ATS!$U:$U,0),1)</f>
        <v>835003</v>
      </c>
      <c r="AJ293" s="38" t="str">
        <f>INDEX(ATS!$B:$V,MATCH(ATS!$AH293,ATS!$U:$U,0),2)</f>
        <v>Back Protector Race Vest M</v>
      </c>
      <c r="AK293" s="38" t="str">
        <f>INDEX(ATS!$B:$V,MATCH(ATS!$AH293,ATS!$U:$U,0),4)</f>
        <v>TBSWT-XL</v>
      </c>
    </row>
    <row r="294" spans="1:37">
      <c r="A294" s="175">
        <f t="shared" si="17"/>
        <v>0</v>
      </c>
      <c r="B294">
        <v>810137</v>
      </c>
      <c r="C294" t="s">
        <v>3136</v>
      </c>
      <c r="D294" t="s">
        <v>2991</v>
      </c>
      <c r="E294" t="s">
        <v>3044</v>
      </c>
      <c r="F294" t="s">
        <v>126</v>
      </c>
      <c r="G294" t="s">
        <v>64</v>
      </c>
      <c r="H294" t="s">
        <v>87</v>
      </c>
      <c r="I294">
        <v>12</v>
      </c>
      <c r="J294">
        <v>12</v>
      </c>
      <c r="K294">
        <v>12</v>
      </c>
      <c r="L294">
        <v>12</v>
      </c>
      <c r="M294">
        <v>12</v>
      </c>
      <c r="N294">
        <v>12</v>
      </c>
      <c r="O294">
        <v>12</v>
      </c>
      <c r="P294">
        <v>12</v>
      </c>
      <c r="Q294">
        <v>12</v>
      </c>
      <c r="R294">
        <v>12</v>
      </c>
      <c r="S294" s="2"/>
      <c r="T294" s="22" t="str">
        <f t="shared" si="16"/>
        <v>810137-TEBLK-SM</v>
      </c>
      <c r="U294" s="24" t="str">
        <f>IF(C294="NET","",IF(C294="","",IFERROR(VLOOKUP(T294,EAN!$A:$B,2,FALSE),"MANGLER - MÅ OPPDATERE EAN-FANEN")))</f>
        <v>MANGLER - MÅ OPPDATERE EAN-FANEN</v>
      </c>
      <c r="V294" s="22">
        <f t="shared" si="18"/>
        <v>12</v>
      </c>
      <c r="W294" s="22">
        <f t="shared" si="19"/>
        <v>12</v>
      </c>
      <c r="X294" s="2"/>
      <c r="Y294" s="21" t="str">
        <f>IF(C294="NET","",IFERROR(VLOOKUP(U294,'2) Order Form'!$V$9:$V$894,1,FALSE),"Ikke med I order form"))</f>
        <v>Ikke med I order form</v>
      </c>
      <c r="Z294" s="2"/>
      <c r="AA294" s="2">
        <v>7048652832887</v>
      </c>
      <c r="AB294" s="23">
        <f>IFERROR(VLOOKUP(AA294,'2) Order Form'!$V$9:$V$895,1,FALSE),"Ikke med I order form")</f>
        <v>7048652832887</v>
      </c>
      <c r="AC294" s="38">
        <f>VLOOKUP(AA294,ATS!$A$4:$H$2762,2,FALSE)</f>
        <v>840104</v>
      </c>
      <c r="AD294" s="35" t="str">
        <f>VLOOKUP(AA294,ATS!$A$4:$G$2762,3,FALSE)</f>
        <v xml:space="preserve">Winder Mips Helmet </v>
      </c>
      <c r="AE294" s="36" t="str">
        <f>VLOOKUP(AA294,ATS!$A$4:$G$2762,5,FALSE)</f>
        <v>MASEM-SM</v>
      </c>
      <c r="AF294" s="2"/>
      <c r="AG294" s="38">
        <f>IFERROR(VLOOKUP('2) Order Form'!$V299,$AA$4:$AA$2500,1,FALSE),"Ikke med i Elastic")</f>
        <v>7048652193407</v>
      </c>
      <c r="AH294" s="38">
        <f>SUM('2) Order Form'!V299)</f>
        <v>7048652193407</v>
      </c>
      <c r="AI294" s="38">
        <f>INDEX(ATS!$B:$V,MATCH(ATS!$AH294,ATS!$U:$U,0),1)</f>
        <v>835004</v>
      </c>
      <c r="AJ294" s="38" t="str">
        <f>INDEX(ATS!$B:$V,MATCH(ATS!$AH294,ATS!$U:$U,0),2)</f>
        <v>Back Protector Race Vest JR</v>
      </c>
      <c r="AK294" s="38" t="str">
        <f>INDEX(ATS!$B:$V,MATCH(ATS!$AH294,ATS!$U:$U,0),4)</f>
        <v>TBSWT-XS</v>
      </c>
    </row>
    <row r="295" spans="1:37">
      <c r="A295" s="175">
        <f t="shared" si="17"/>
        <v>0</v>
      </c>
      <c r="B295">
        <v>810137</v>
      </c>
      <c r="C295" t="s">
        <v>3136</v>
      </c>
      <c r="D295" t="s">
        <v>2991</v>
      </c>
      <c r="E295" t="s">
        <v>3045</v>
      </c>
      <c r="F295" t="s">
        <v>126</v>
      </c>
      <c r="G295" t="s">
        <v>65</v>
      </c>
      <c r="H295" t="s">
        <v>87</v>
      </c>
      <c r="I295">
        <v>25</v>
      </c>
      <c r="J295">
        <v>25</v>
      </c>
      <c r="K295">
        <v>25</v>
      </c>
      <c r="L295">
        <v>25</v>
      </c>
      <c r="M295">
        <v>25</v>
      </c>
      <c r="N295">
        <v>25</v>
      </c>
      <c r="O295">
        <v>25</v>
      </c>
      <c r="P295">
        <v>25</v>
      </c>
      <c r="Q295">
        <v>25</v>
      </c>
      <c r="R295">
        <v>25</v>
      </c>
      <c r="S295" s="30"/>
      <c r="T295" s="52" t="str">
        <f t="shared" si="16"/>
        <v>810137-TEBLK-ML</v>
      </c>
      <c r="U295" s="53" t="str">
        <f>IF(C295="NET","",IF(C295="","",IFERROR(VLOOKUP(T295,EAN!$A:$B,2,FALSE),"MANGLER - MÅ OPPDATERE EAN-FANEN")))</f>
        <v>MANGLER - MÅ OPPDATERE EAN-FANEN</v>
      </c>
      <c r="V295" s="52">
        <f t="shared" si="18"/>
        <v>25</v>
      </c>
      <c r="W295" s="52">
        <f t="shared" si="19"/>
        <v>25</v>
      </c>
      <c r="X295" s="30"/>
      <c r="Y295" s="21" t="str">
        <f>IF(C295="NET","",IFERROR(VLOOKUP(U295,'2) Order Form'!$V$9:$V$894,1,FALSE),"Ikke med I order form"))</f>
        <v>Ikke med I order form</v>
      </c>
      <c r="Z295" s="30"/>
      <c r="AA295" s="2">
        <v>7048652832870</v>
      </c>
      <c r="AB295" s="23">
        <f>IFERROR(VLOOKUP(AA295,'2) Order Form'!$V$9:$V$895,1,FALSE),"Ikke med I order form")</f>
        <v>7048652832870</v>
      </c>
      <c r="AC295" s="38">
        <f>VLOOKUP(AA295,ATS!$A$4:$H$2762,2,FALSE)</f>
        <v>840104</v>
      </c>
      <c r="AD295" s="35" t="str">
        <f>VLOOKUP(AA295,ATS!$A$4:$G$2762,3,FALSE)</f>
        <v xml:space="preserve">Winder Mips Helmet </v>
      </c>
      <c r="AE295" s="36" t="str">
        <f>VLOOKUP(AA295,ATS!$A$4:$G$2762,5,FALSE)</f>
        <v>MASEM-ML</v>
      </c>
      <c r="AF295" s="30"/>
      <c r="AG295" s="38">
        <f>IFERROR(VLOOKUP('2) Order Form'!$V300,$AA$4:$AA$2500,1,FALSE),"Ikke med i Elastic")</f>
        <v>7048652193391</v>
      </c>
      <c r="AH295" s="38">
        <f>SUM('2) Order Form'!V300)</f>
        <v>7048652193391</v>
      </c>
      <c r="AI295" s="38">
        <f>INDEX(ATS!$B:$V,MATCH(ATS!$AH295,ATS!$U:$U,0),1)</f>
        <v>835004</v>
      </c>
      <c r="AJ295" s="38" t="str">
        <f>INDEX(ATS!$B:$V,MATCH(ATS!$AH295,ATS!$U:$U,0),2)</f>
        <v>Back Protector Race Vest JR</v>
      </c>
      <c r="AK295" s="38" t="str">
        <f>INDEX(ATS!$B:$V,MATCH(ATS!$AH295,ATS!$U:$U,0),4)</f>
        <v>TBSWT-S</v>
      </c>
    </row>
    <row r="296" spans="1:37">
      <c r="A296" s="175">
        <f t="shared" si="17"/>
        <v>0</v>
      </c>
      <c r="B296">
        <v>810137</v>
      </c>
      <c r="C296" t="s">
        <v>3136</v>
      </c>
      <c r="D296" t="s">
        <v>2991</v>
      </c>
      <c r="E296" t="s">
        <v>3046</v>
      </c>
      <c r="F296" t="s">
        <v>126</v>
      </c>
      <c r="G296" t="s">
        <v>66</v>
      </c>
      <c r="H296" t="s">
        <v>87</v>
      </c>
      <c r="I296">
        <v>12</v>
      </c>
      <c r="J296">
        <v>12</v>
      </c>
      <c r="K296">
        <v>12</v>
      </c>
      <c r="L296">
        <v>12</v>
      </c>
      <c r="M296">
        <v>12</v>
      </c>
      <c r="N296">
        <v>12</v>
      </c>
      <c r="O296">
        <v>12</v>
      </c>
      <c r="P296">
        <v>12</v>
      </c>
      <c r="Q296">
        <v>12</v>
      </c>
      <c r="R296">
        <v>12</v>
      </c>
      <c r="S296" s="30"/>
      <c r="T296" s="52" t="str">
        <f t="shared" si="16"/>
        <v>810137-TEBLK-LXL</v>
      </c>
      <c r="U296" s="53" t="str">
        <f>IF(C296="NET","",IF(C296="","",IFERROR(VLOOKUP(T296,EAN!$A:$B,2,FALSE),"MANGLER - MÅ OPPDATERE EAN-FANEN")))</f>
        <v>MANGLER - MÅ OPPDATERE EAN-FANEN</v>
      </c>
      <c r="V296" s="52">
        <f t="shared" si="18"/>
        <v>12</v>
      </c>
      <c r="W296" s="52">
        <f t="shared" si="19"/>
        <v>12</v>
      </c>
      <c r="X296" s="30"/>
      <c r="Y296" s="21" t="str">
        <f>IF(C296="NET","",IFERROR(VLOOKUP(U296,'2) Order Form'!$V$9:$V$894,1,FALSE),"Ikke med I order form"))</f>
        <v>Ikke med I order form</v>
      </c>
      <c r="Z296" s="30"/>
      <c r="AA296" s="2">
        <v>7048652832870</v>
      </c>
      <c r="AB296" s="23">
        <f>IFERROR(VLOOKUP(AA296,'2) Order Form'!$V$9:$V$895,1,FALSE),"Ikke med I order form")</f>
        <v>7048652832870</v>
      </c>
      <c r="AC296" s="38">
        <f>VLOOKUP(AA296,ATS!$A$4:$H$2762,2,FALSE)</f>
        <v>840104</v>
      </c>
      <c r="AD296" s="35" t="str">
        <f>VLOOKUP(AA296,ATS!$A$4:$G$2762,3,FALSE)</f>
        <v xml:space="preserve">Winder Mips Helmet </v>
      </c>
      <c r="AE296" s="36" t="str">
        <f>VLOOKUP(AA296,ATS!$A$4:$G$2762,5,FALSE)</f>
        <v>MASEM-ML</v>
      </c>
      <c r="AF296" s="30"/>
      <c r="AG296" s="38">
        <f>IFERROR(VLOOKUP('2) Order Form'!$V301,$AA$4:$AA$2500,1,FALSE),"Ikke med i Elastic")</f>
        <v>7048652193438</v>
      </c>
      <c r="AH296" s="38">
        <f>SUM('2) Order Form'!V301)</f>
        <v>7048652193438</v>
      </c>
      <c r="AI296" s="38">
        <f>INDEX(ATS!$B:$V,MATCH(ATS!$AH296,ATS!$U:$U,0),1)</f>
        <v>835006</v>
      </c>
      <c r="AJ296" s="38" t="str">
        <f>INDEX(ATS!$B:$V,MATCH(ATS!$AH296,ATS!$U:$U,0),2)</f>
        <v>Back Protector</v>
      </c>
      <c r="AK296" s="38" t="str">
        <f>INDEX(ATS!$B:$V,MATCH(ATS!$AH296,ATS!$U:$U,0),4)</f>
        <v>TEBLK-S</v>
      </c>
    </row>
    <row r="297" spans="1:37">
      <c r="A297" s="175">
        <f t="shared" si="17"/>
        <v>0</v>
      </c>
      <c r="B297" s="37">
        <v>810138</v>
      </c>
      <c r="C297" t="s">
        <v>131</v>
      </c>
      <c r="I297" s="37">
        <v>202409</v>
      </c>
      <c r="J297" s="37">
        <v>202410</v>
      </c>
      <c r="K297" s="37">
        <v>202411</v>
      </c>
      <c r="L297" s="37">
        <v>202412</v>
      </c>
      <c r="M297" s="37">
        <v>202413</v>
      </c>
      <c r="N297" s="37">
        <v>202414</v>
      </c>
      <c r="O297" s="37">
        <v>202415</v>
      </c>
      <c r="P297" s="37">
        <v>202415</v>
      </c>
      <c r="Q297" s="37">
        <v>202415</v>
      </c>
      <c r="R297" s="37">
        <v>202415</v>
      </c>
      <c r="S297" s="2"/>
      <c r="T297" s="52" t="str">
        <f t="shared" si="16"/>
        <v>810138-</v>
      </c>
      <c r="U297" s="53" t="str">
        <f>IF(C297="NET","",IF(C297="","",IFERROR(VLOOKUP(T297,EAN!$A:$B,2,FALSE),"MANGLER - MÅ OPPDATERE EAN-FANEN")))</f>
        <v/>
      </c>
      <c r="V297" s="52">
        <f t="shared" si="18"/>
        <v>202409</v>
      </c>
      <c r="W297" s="52">
        <f t="shared" si="19"/>
        <v>202415</v>
      </c>
      <c r="X297" s="2"/>
      <c r="Y297" s="21" t="str">
        <f>IF(C297="NET","",IFERROR(VLOOKUP(U297,'2) Order Form'!$V$9:$V$894,1,FALSE),"Ikke med I order form"))</f>
        <v/>
      </c>
      <c r="Z297" s="2"/>
      <c r="AA297" s="2">
        <v>7048652832863</v>
      </c>
      <c r="AB297" s="23">
        <f>IFERROR(VLOOKUP(AA297,'2) Order Form'!$V$9:$V$895,1,FALSE),"Ikke med I order form")</f>
        <v>7048652832863</v>
      </c>
      <c r="AC297" s="38">
        <f>VLOOKUP(AA297,ATS!$A$4:$H$2762,2,FALSE)</f>
        <v>840104</v>
      </c>
      <c r="AD297" s="35" t="str">
        <f>VLOOKUP(AA297,ATS!$A$4:$G$2762,3,FALSE)</f>
        <v xml:space="preserve">Winder Mips Helmet </v>
      </c>
      <c r="AE297" s="36" t="str">
        <f>VLOOKUP(AA297,ATS!$A$4:$G$2762,5,FALSE)</f>
        <v>MASEM-LXL</v>
      </c>
      <c r="AF297" s="2"/>
      <c r="AG297" s="38">
        <f>IFERROR(VLOOKUP('2) Order Form'!$V302,$AA$4:$AA$2500,1,FALSE),"Ikke med i Elastic")</f>
        <v>7048652193421</v>
      </c>
      <c r="AH297" s="38">
        <f>SUM('2) Order Form'!V302)</f>
        <v>7048652193421</v>
      </c>
      <c r="AI297" s="38">
        <f>INDEX(ATS!$B:$V,MATCH(ATS!$AH297,ATS!$U:$U,0),1)</f>
        <v>835006</v>
      </c>
      <c r="AJ297" s="38" t="str">
        <f>INDEX(ATS!$B:$V,MATCH(ATS!$AH297,ATS!$U:$U,0),2)</f>
        <v>Back Protector</v>
      </c>
      <c r="AK297" s="38" t="str">
        <f>INDEX(ATS!$B:$V,MATCH(ATS!$AH297,ATS!$U:$U,0),4)</f>
        <v>TEBLK-M</v>
      </c>
    </row>
    <row r="298" spans="1:37">
      <c r="A298" s="175">
        <f t="shared" si="17"/>
        <v>0</v>
      </c>
      <c r="B298">
        <v>810138</v>
      </c>
      <c r="C298" t="s">
        <v>3137</v>
      </c>
      <c r="D298" t="s">
        <v>2991</v>
      </c>
      <c r="E298" t="s">
        <v>98</v>
      </c>
      <c r="F298" t="s">
        <v>70</v>
      </c>
      <c r="G298" t="s">
        <v>63</v>
      </c>
      <c r="H298" t="s">
        <v>87</v>
      </c>
      <c r="I298">
        <v>38</v>
      </c>
      <c r="J298">
        <v>38</v>
      </c>
      <c r="K298">
        <v>38</v>
      </c>
      <c r="L298">
        <v>38</v>
      </c>
      <c r="M298">
        <v>38</v>
      </c>
      <c r="N298">
        <v>38</v>
      </c>
      <c r="O298">
        <v>38</v>
      </c>
      <c r="P298">
        <v>38</v>
      </c>
      <c r="Q298">
        <v>38</v>
      </c>
      <c r="R298">
        <v>38</v>
      </c>
      <c r="S298" s="30"/>
      <c r="T298" s="52" t="str">
        <f t="shared" si="16"/>
        <v>810138-BLACK-OS</v>
      </c>
      <c r="U298" s="53" t="str">
        <f>IF(C298="NET","",IF(C298="","",IFERROR(VLOOKUP(T298,EAN!$A:$B,2,FALSE),"MANGLER - MÅ OPPDATERE EAN-FANEN")))</f>
        <v>MANGLER - MÅ OPPDATERE EAN-FANEN</v>
      </c>
      <c r="V298" s="52">
        <f t="shared" si="18"/>
        <v>38</v>
      </c>
      <c r="W298" s="52">
        <f t="shared" si="19"/>
        <v>38</v>
      </c>
      <c r="X298" s="30"/>
      <c r="Y298" s="21" t="str">
        <f>IF(C298="NET","",IFERROR(VLOOKUP(U298,'2) Order Form'!$V$9:$V$894,1,FALSE),"Ikke med I order form"))</f>
        <v>Ikke med I order form</v>
      </c>
      <c r="Z298" s="30"/>
      <c r="AA298" s="2">
        <v>7048652832863</v>
      </c>
      <c r="AB298" s="23">
        <f>IFERROR(VLOOKUP(AA298,'2) Order Form'!$V$9:$V$895,1,FALSE),"Ikke med I order form")</f>
        <v>7048652832863</v>
      </c>
      <c r="AC298" s="38">
        <f>VLOOKUP(AA298,ATS!$A$4:$H$2762,2,FALSE)</f>
        <v>840104</v>
      </c>
      <c r="AD298" s="35" t="str">
        <f>VLOOKUP(AA298,ATS!$A$4:$G$2762,3,FALSE)</f>
        <v xml:space="preserve">Winder Mips Helmet </v>
      </c>
      <c r="AE298" s="36" t="str">
        <f>VLOOKUP(AA298,ATS!$A$4:$G$2762,5,FALSE)</f>
        <v>MASEM-LXL</v>
      </c>
      <c r="AF298" s="30"/>
      <c r="AG298" s="38">
        <f>IFERROR(VLOOKUP('2) Order Form'!$V303,$AA$4:$AA$2500,1,FALSE),"Ikke med i Elastic")</f>
        <v>7048652193414</v>
      </c>
      <c r="AH298" s="38">
        <f>SUM('2) Order Form'!V303)</f>
        <v>7048652193414</v>
      </c>
      <c r="AI298" s="38">
        <f>INDEX(ATS!$B:$V,MATCH(ATS!$AH298,ATS!$U:$U,0),1)</f>
        <v>835006</v>
      </c>
      <c r="AJ298" s="38" t="str">
        <f>INDEX(ATS!$B:$V,MATCH(ATS!$AH298,ATS!$U:$U,0),2)</f>
        <v>Back Protector</v>
      </c>
      <c r="AK298" s="38" t="str">
        <f>INDEX(ATS!$B:$V,MATCH(ATS!$AH298,ATS!$U:$U,0),4)</f>
        <v>TEBLK-L</v>
      </c>
    </row>
    <row r="299" spans="1:37">
      <c r="A299" s="175">
        <f t="shared" si="17"/>
        <v>0</v>
      </c>
      <c r="B299" s="37">
        <v>810139</v>
      </c>
      <c r="C299" t="s">
        <v>131</v>
      </c>
      <c r="I299" s="37">
        <v>202409</v>
      </c>
      <c r="J299" s="37">
        <v>202410</v>
      </c>
      <c r="K299" s="37">
        <v>202411</v>
      </c>
      <c r="L299" s="37">
        <v>202412</v>
      </c>
      <c r="M299" s="37">
        <v>202413</v>
      </c>
      <c r="N299" s="37">
        <v>202414</v>
      </c>
      <c r="O299" s="37">
        <v>202415</v>
      </c>
      <c r="P299" s="37">
        <v>202415</v>
      </c>
      <c r="Q299" s="37">
        <v>202415</v>
      </c>
      <c r="R299" s="37">
        <v>202415</v>
      </c>
      <c r="S299" s="30"/>
      <c r="T299" s="52" t="str">
        <f t="shared" si="16"/>
        <v>810139-</v>
      </c>
      <c r="U299" s="53" t="str">
        <f>IF(C299="NET","",IF(C299="","",IFERROR(VLOOKUP(T299,EAN!$A:$B,2,FALSE),"MANGLER - MÅ OPPDATERE EAN-FANEN")))</f>
        <v/>
      </c>
      <c r="V299" s="52">
        <f t="shared" si="18"/>
        <v>202409</v>
      </c>
      <c r="W299" s="52">
        <f t="shared" si="19"/>
        <v>202415</v>
      </c>
      <c r="X299" s="30"/>
      <c r="Y299" s="21" t="str">
        <f>IF(C299="NET","",IFERROR(VLOOKUP(U299,'2) Order Form'!$V$9:$V$894,1,FALSE),"Ikke med I order form"))</f>
        <v/>
      </c>
      <c r="Z299" s="30"/>
      <c r="AA299" s="2">
        <v>7048652832917</v>
      </c>
      <c r="AB299" s="23">
        <f>IFERROR(VLOOKUP(AA299,'2) Order Form'!$V$9:$V$895,1,FALSE),"Ikke med I order form")</f>
        <v>7048652832917</v>
      </c>
      <c r="AC299" s="38">
        <f>VLOOKUP(AA299,ATS!$A$4:$H$2762,2,FALSE)</f>
        <v>840104</v>
      </c>
      <c r="AD299" s="35" t="str">
        <f>VLOOKUP(AA299,ATS!$A$4:$G$2762,3,FALSE)</f>
        <v xml:space="preserve">Winder Mips Helmet </v>
      </c>
      <c r="AE299" s="36" t="str">
        <f>VLOOKUP(AA299,ATS!$A$4:$G$2762,5,FALSE)</f>
        <v>MBRWH-SM</v>
      </c>
      <c r="AF299" s="30"/>
      <c r="AG299" s="38">
        <f>IFERROR(VLOOKUP('2) Order Form'!$V304,$AA$4:$AA$2500,1,FALSE),"Ikke med i Elastic")</f>
        <v>7048652193445</v>
      </c>
      <c r="AH299" s="38">
        <f>SUM('2) Order Form'!V304)</f>
        <v>7048652193445</v>
      </c>
      <c r="AI299" s="38">
        <f>INDEX(ATS!$B:$V,MATCH(ATS!$AH299,ATS!$U:$U,0),1)</f>
        <v>835006</v>
      </c>
      <c r="AJ299" s="38" t="str">
        <f>INDEX(ATS!$B:$V,MATCH(ATS!$AH299,ATS!$U:$U,0),2)</f>
        <v>Back Protector</v>
      </c>
      <c r="AK299" s="38" t="str">
        <f>INDEX(ATS!$B:$V,MATCH(ATS!$AH299,ATS!$U:$U,0),4)</f>
        <v>TEBLK-XL</v>
      </c>
    </row>
    <row r="300" spans="1:37">
      <c r="A300" s="175">
        <f t="shared" si="17"/>
        <v>0</v>
      </c>
      <c r="B300">
        <v>810139</v>
      </c>
      <c r="C300" t="s">
        <v>3138</v>
      </c>
      <c r="D300" t="s">
        <v>2991</v>
      </c>
      <c r="E300" t="s">
        <v>98</v>
      </c>
      <c r="F300" t="s">
        <v>70</v>
      </c>
      <c r="G300" t="s">
        <v>63</v>
      </c>
      <c r="H300" t="s">
        <v>87</v>
      </c>
      <c r="I300">
        <v>50</v>
      </c>
      <c r="J300">
        <v>50</v>
      </c>
      <c r="K300">
        <v>50</v>
      </c>
      <c r="L300">
        <v>50</v>
      </c>
      <c r="M300">
        <v>50</v>
      </c>
      <c r="N300">
        <v>50</v>
      </c>
      <c r="O300">
        <v>50</v>
      </c>
      <c r="P300">
        <v>50</v>
      </c>
      <c r="Q300">
        <v>50</v>
      </c>
      <c r="R300">
        <v>50</v>
      </c>
      <c r="S300" s="30"/>
      <c r="T300" s="52" t="str">
        <f t="shared" si="16"/>
        <v>810139-BLACK-OS</v>
      </c>
      <c r="U300" s="53" t="str">
        <f>IF(C300="NET","",IF(C300="","",IFERROR(VLOOKUP(T300,EAN!$A:$B,2,FALSE),"MANGLER - MÅ OPPDATERE EAN-FANEN")))</f>
        <v>MANGLER - MÅ OPPDATERE EAN-FANEN</v>
      </c>
      <c r="V300" s="52">
        <f t="shared" si="18"/>
        <v>50</v>
      </c>
      <c r="W300" s="52">
        <f t="shared" si="19"/>
        <v>50</v>
      </c>
      <c r="X300" s="30"/>
      <c r="Y300" s="21" t="str">
        <f>IF(C300="NET","",IFERROR(VLOOKUP(U300,'2) Order Form'!$V$9:$V$894,1,FALSE),"Ikke med I order form"))</f>
        <v>Ikke med I order form</v>
      </c>
      <c r="Z300" s="30"/>
      <c r="AA300" s="2">
        <v>7048652832917</v>
      </c>
      <c r="AB300" s="23">
        <f>IFERROR(VLOOKUP(AA300,'2) Order Form'!$V$9:$V$895,1,FALSE),"Ikke med I order form")</f>
        <v>7048652832917</v>
      </c>
      <c r="AC300" s="38">
        <f>VLOOKUP(AA300,ATS!$A$4:$H$2762,2,FALSE)</f>
        <v>840104</v>
      </c>
      <c r="AD300" s="35" t="str">
        <f>VLOOKUP(AA300,ATS!$A$4:$G$2762,3,FALSE)</f>
        <v xml:space="preserve">Winder Mips Helmet </v>
      </c>
      <c r="AE300" s="36" t="str">
        <f>VLOOKUP(AA300,ATS!$A$4:$G$2762,5,FALSE)</f>
        <v>MBRWH-SM</v>
      </c>
      <c r="AF300" s="30"/>
      <c r="AG300" s="38">
        <f>IFERROR(VLOOKUP('2) Order Form'!$V305,$AA$4:$AA$2500,1,FALSE),"Ikke med i Elastic")</f>
        <v>7048652837851</v>
      </c>
      <c r="AH300" s="38">
        <f>SUM('2) Order Form'!V305)</f>
        <v>7048652837851</v>
      </c>
      <c r="AI300" s="38">
        <f>INDEX(ATS!$B:$V,MATCH(ATS!$AH300,ATS!$U:$U,0),1)</f>
        <v>852102</v>
      </c>
      <c r="AJ300" s="38" t="str">
        <f>INDEX(ATS!$B:$V,MATCH(ATS!$AH300,ATS!$U:$U,0),2)</f>
        <v>Interstellar RIG Reflect</v>
      </c>
      <c r="AK300" s="38" t="str">
        <f>INDEX(ATS!$B:$V,MATCH(ATS!$AH300,ATS!$U:$U,0),4)</f>
        <v>060101-OS</v>
      </c>
    </row>
    <row r="301" spans="1:37">
      <c r="A301" s="175">
        <f t="shared" si="17"/>
        <v>0</v>
      </c>
      <c r="B301" s="37">
        <v>810140</v>
      </c>
      <c r="C301" t="s">
        <v>131</v>
      </c>
      <c r="I301" s="37">
        <v>202409</v>
      </c>
      <c r="J301" s="37">
        <v>202410</v>
      </c>
      <c r="K301" s="37">
        <v>202411</v>
      </c>
      <c r="L301" s="37">
        <v>202412</v>
      </c>
      <c r="M301" s="37">
        <v>202413</v>
      </c>
      <c r="N301" s="37">
        <v>202414</v>
      </c>
      <c r="O301" s="37">
        <v>202415</v>
      </c>
      <c r="P301" s="37">
        <v>202415</v>
      </c>
      <c r="Q301" s="37">
        <v>202415</v>
      </c>
      <c r="R301" s="37">
        <v>202415</v>
      </c>
      <c r="S301" s="30"/>
      <c r="T301" s="52" t="str">
        <f t="shared" si="16"/>
        <v>810140-</v>
      </c>
      <c r="U301" s="53" t="str">
        <f>IF(C301="NET","",IF(C301="","",IFERROR(VLOOKUP(T301,EAN!$A:$B,2,FALSE),"MANGLER - MÅ OPPDATERE EAN-FANEN")))</f>
        <v/>
      </c>
      <c r="V301" s="52">
        <f t="shared" si="18"/>
        <v>202409</v>
      </c>
      <c r="W301" s="52">
        <f t="shared" si="19"/>
        <v>202415</v>
      </c>
      <c r="X301" s="30"/>
      <c r="Y301" s="21" t="str">
        <f>IF(C301="NET","",IFERROR(VLOOKUP(U301,'2) Order Form'!$V$9:$V$894,1,FALSE),"Ikke med I order form"))</f>
        <v/>
      </c>
      <c r="Z301" s="30"/>
      <c r="AA301" s="2">
        <v>7048652832900</v>
      </c>
      <c r="AB301" s="23">
        <f>IFERROR(VLOOKUP(AA301,'2) Order Form'!$V$9:$V$895,1,FALSE),"Ikke med I order form")</f>
        <v>7048652832900</v>
      </c>
      <c r="AC301" s="38">
        <f>VLOOKUP(AA301,ATS!$A$4:$H$2762,2,FALSE)</f>
        <v>840104</v>
      </c>
      <c r="AD301" s="35" t="str">
        <f>VLOOKUP(AA301,ATS!$A$4:$G$2762,3,FALSE)</f>
        <v xml:space="preserve">Winder Mips Helmet </v>
      </c>
      <c r="AE301" s="36" t="str">
        <f>VLOOKUP(AA301,ATS!$A$4:$G$2762,5,FALSE)</f>
        <v>MBRWH-ML</v>
      </c>
      <c r="AF301" s="30"/>
      <c r="AG301" s="38">
        <f>IFERROR(VLOOKUP('2) Order Form'!$V306,$AA$4:$AA$2500,1,FALSE),"Ikke med i Elastic")</f>
        <v>7048652837868</v>
      </c>
      <c r="AH301" s="38">
        <f>SUM('2) Order Form'!V306)</f>
        <v>7048652837868</v>
      </c>
      <c r="AI301" s="38">
        <f>INDEX(ATS!$B:$V,MATCH(ATS!$AH301,ATS!$U:$U,0),1)</f>
        <v>852102</v>
      </c>
      <c r="AJ301" s="38" t="str">
        <f>INDEX(ATS!$B:$V,MATCH(ATS!$AH301,ATS!$U:$U,0),2)</f>
        <v>Interstellar RIG Reflect</v>
      </c>
      <c r="AK301" s="38" t="str">
        <f>INDEX(ATS!$B:$V,MATCH(ATS!$AH301,ATS!$U:$U,0),4)</f>
        <v>150101-OS</v>
      </c>
    </row>
    <row r="302" spans="1:37">
      <c r="A302" s="175">
        <f t="shared" si="17"/>
        <v>0</v>
      </c>
      <c r="B302">
        <v>810140</v>
      </c>
      <c r="C302" t="s">
        <v>3139</v>
      </c>
      <c r="D302" t="s">
        <v>2991</v>
      </c>
      <c r="E302" t="s">
        <v>3044</v>
      </c>
      <c r="F302" t="s">
        <v>126</v>
      </c>
      <c r="G302" t="s">
        <v>64</v>
      </c>
      <c r="H302" t="s">
        <v>87</v>
      </c>
      <c r="I302">
        <v>17</v>
      </c>
      <c r="J302">
        <v>17</v>
      </c>
      <c r="K302">
        <v>17</v>
      </c>
      <c r="L302">
        <v>17</v>
      </c>
      <c r="M302">
        <v>52</v>
      </c>
      <c r="N302">
        <v>52</v>
      </c>
      <c r="O302">
        <v>52</v>
      </c>
      <c r="P302">
        <v>52</v>
      </c>
      <c r="Q302">
        <v>52</v>
      </c>
      <c r="R302">
        <v>52</v>
      </c>
      <c r="S302" s="30"/>
      <c r="T302" s="52" t="str">
        <f t="shared" si="16"/>
        <v>810140-TEBLK-SM</v>
      </c>
      <c r="U302" s="53" t="str">
        <f>IF(C302="NET","",IF(C302="","",IFERROR(VLOOKUP(T302,EAN!$A:$B,2,FALSE),"MANGLER - MÅ OPPDATERE EAN-FANEN")))</f>
        <v>MANGLER - MÅ OPPDATERE EAN-FANEN</v>
      </c>
      <c r="V302" s="52">
        <f t="shared" si="18"/>
        <v>17</v>
      </c>
      <c r="W302" s="52">
        <f t="shared" si="19"/>
        <v>52</v>
      </c>
      <c r="X302" s="30"/>
      <c r="Y302" s="21" t="str">
        <f>IF(C302="NET","",IFERROR(VLOOKUP(U302,'2) Order Form'!$V$9:$V$894,1,FALSE),"Ikke med I order form"))</f>
        <v>Ikke med I order form</v>
      </c>
      <c r="Z302" s="30"/>
      <c r="AA302" s="2">
        <v>7048652832900</v>
      </c>
      <c r="AB302" s="23">
        <f>IFERROR(VLOOKUP(AA302,'2) Order Form'!$V$9:$V$895,1,FALSE),"Ikke med I order form")</f>
        <v>7048652832900</v>
      </c>
      <c r="AC302" s="38">
        <f>VLOOKUP(AA302,ATS!$A$4:$H$2762,2,FALSE)</f>
        <v>840104</v>
      </c>
      <c r="AD302" s="35" t="str">
        <f>VLOOKUP(AA302,ATS!$A$4:$G$2762,3,FALSE)</f>
        <v xml:space="preserve">Winder Mips Helmet </v>
      </c>
      <c r="AE302" s="36" t="str">
        <f>VLOOKUP(AA302,ATS!$A$4:$G$2762,5,FALSE)</f>
        <v>MBRWH-ML</v>
      </c>
      <c r="AF302" s="30"/>
      <c r="AG302" s="38">
        <f>IFERROR(VLOOKUP('2) Order Form'!$V307,$AA$4:$AA$2500,1,FALSE),"Ikke med i Elastic")</f>
        <v>7048652837820</v>
      </c>
      <c r="AH302" s="38">
        <f>SUM('2) Order Form'!V307)</f>
        <v>7048652837820</v>
      </c>
      <c r="AI302" s="38">
        <f>INDEX(ATS!$B:$V,MATCH(ATS!$AH302,ATS!$U:$U,0),1)</f>
        <v>852102</v>
      </c>
      <c r="AJ302" s="38" t="str">
        <f>INDEX(ATS!$B:$V,MATCH(ATS!$AH302,ATS!$U:$U,0),2)</f>
        <v>Interstellar RIG Reflect</v>
      </c>
      <c r="AK302" s="38" t="str">
        <f>INDEX(ATS!$B:$V,MATCH(ATS!$AH302,ATS!$U:$U,0),4)</f>
        <v>160147-OS</v>
      </c>
    </row>
    <row r="303" spans="1:37">
      <c r="A303" s="175">
        <f t="shared" si="17"/>
        <v>0</v>
      </c>
      <c r="B303">
        <v>810140</v>
      </c>
      <c r="C303" t="s">
        <v>3139</v>
      </c>
      <c r="D303" t="s">
        <v>2991</v>
      </c>
      <c r="E303" t="s">
        <v>3045</v>
      </c>
      <c r="F303" t="s">
        <v>126</v>
      </c>
      <c r="G303" t="s">
        <v>65</v>
      </c>
      <c r="H303" t="s">
        <v>87</v>
      </c>
      <c r="I303">
        <v>35</v>
      </c>
      <c r="J303">
        <v>35</v>
      </c>
      <c r="K303">
        <v>35</v>
      </c>
      <c r="L303">
        <v>35</v>
      </c>
      <c r="M303">
        <v>84</v>
      </c>
      <c r="N303">
        <v>84</v>
      </c>
      <c r="O303">
        <v>84</v>
      </c>
      <c r="P303">
        <v>84</v>
      </c>
      <c r="Q303">
        <v>84</v>
      </c>
      <c r="R303">
        <v>84</v>
      </c>
      <c r="S303" s="2"/>
      <c r="T303" s="22" t="str">
        <f t="shared" si="16"/>
        <v>810140-TEBLK-ML</v>
      </c>
      <c r="U303" s="24" t="str">
        <f>IF(C303="NET","",IF(C303="","",IFERROR(VLOOKUP(T303,EAN!$A:$B,2,FALSE),"MANGLER - MÅ OPPDATERE EAN-FANEN")))</f>
        <v>MANGLER - MÅ OPPDATERE EAN-FANEN</v>
      </c>
      <c r="V303" s="22">
        <f t="shared" si="18"/>
        <v>35</v>
      </c>
      <c r="W303" s="22">
        <f t="shared" si="19"/>
        <v>84</v>
      </c>
      <c r="X303" s="2"/>
      <c r="Y303" s="21" t="str">
        <f>IF(C303="NET","",IFERROR(VLOOKUP(U303,'2) Order Form'!$V$9:$V$894,1,FALSE),"Ikke med I order form"))</f>
        <v>Ikke med I order form</v>
      </c>
      <c r="Z303" s="2"/>
      <c r="AA303" s="2">
        <v>7048652832894</v>
      </c>
      <c r="AB303" s="23">
        <f>IFERROR(VLOOKUP(AA303,'2) Order Form'!$V$9:$V$895,1,FALSE),"Ikke med I order form")</f>
        <v>7048652832894</v>
      </c>
      <c r="AC303" s="38">
        <f>VLOOKUP(AA303,ATS!$A$4:$H$2762,2,FALSE)</f>
        <v>840104</v>
      </c>
      <c r="AD303" s="35" t="str">
        <f>VLOOKUP(AA303,ATS!$A$4:$G$2762,3,FALSE)</f>
        <v xml:space="preserve">Winder Mips Helmet </v>
      </c>
      <c r="AE303" s="36" t="str">
        <f>VLOOKUP(AA303,ATS!$A$4:$G$2762,5,FALSE)</f>
        <v>MBRWH-LXL</v>
      </c>
      <c r="AF303" s="2"/>
      <c r="AG303" s="38">
        <f>IFERROR(VLOOKUP('2) Order Form'!$V308,$AA$4:$AA$2500,1,FALSE),"Ikke med i Elastic")</f>
        <v>7048652967268</v>
      </c>
      <c r="AH303" s="38">
        <f>SUM('2) Order Form'!V308)</f>
        <v>7048652967268</v>
      </c>
      <c r="AI303" s="38">
        <f>INDEX(ATS!$B:$V,MATCH(ATS!$AH303,ATS!$U:$U,0),1)</f>
        <v>852102</v>
      </c>
      <c r="AJ303" s="38" t="str">
        <f>INDEX(ATS!$B:$V,MATCH(ATS!$AH303,ATS!$U:$U,0),2)</f>
        <v>Interstellar RIG Reflect</v>
      </c>
      <c r="AK303" s="38" t="str">
        <f>INDEX(ATS!$B:$V,MATCH(ATS!$AH303,ATS!$U:$U,0),4)</f>
        <v>180101-OS</v>
      </c>
    </row>
    <row r="304" spans="1:37">
      <c r="A304" s="175">
        <f t="shared" si="17"/>
        <v>0</v>
      </c>
      <c r="B304">
        <v>810140</v>
      </c>
      <c r="C304" t="s">
        <v>3139</v>
      </c>
      <c r="D304" t="s">
        <v>2991</v>
      </c>
      <c r="E304" t="s">
        <v>3046</v>
      </c>
      <c r="F304" t="s">
        <v>126</v>
      </c>
      <c r="G304" t="s">
        <v>66</v>
      </c>
      <c r="H304" t="s">
        <v>87</v>
      </c>
      <c r="I304">
        <v>22</v>
      </c>
      <c r="J304">
        <v>22</v>
      </c>
      <c r="K304">
        <v>22</v>
      </c>
      <c r="L304">
        <v>22</v>
      </c>
      <c r="M304">
        <v>62</v>
      </c>
      <c r="N304">
        <v>62</v>
      </c>
      <c r="O304">
        <v>62</v>
      </c>
      <c r="P304">
        <v>62</v>
      </c>
      <c r="Q304">
        <v>62</v>
      </c>
      <c r="R304">
        <v>62</v>
      </c>
      <c r="S304" s="30"/>
      <c r="T304" s="52" t="str">
        <f t="shared" si="16"/>
        <v>810140-TEBLK-LXL</v>
      </c>
      <c r="U304" s="53" t="str">
        <f>IF(C304="NET","",IF(C304="","",IFERROR(VLOOKUP(T304,EAN!$A:$B,2,FALSE),"MANGLER - MÅ OPPDATERE EAN-FANEN")))</f>
        <v>MANGLER - MÅ OPPDATERE EAN-FANEN</v>
      </c>
      <c r="V304" s="52">
        <f t="shared" si="18"/>
        <v>22</v>
      </c>
      <c r="W304" s="52">
        <f t="shared" si="19"/>
        <v>62</v>
      </c>
      <c r="X304" s="30"/>
      <c r="Y304" s="21" t="str">
        <f>IF(C304="NET","",IFERROR(VLOOKUP(U304,'2) Order Form'!$V$9:$V$894,1,FALSE),"Ikke med I order form"))</f>
        <v>Ikke med I order form</v>
      </c>
      <c r="Z304" s="30"/>
      <c r="AA304" s="2">
        <v>7048652832894</v>
      </c>
      <c r="AB304" s="23">
        <f>IFERROR(VLOOKUP(AA304,'2) Order Form'!$V$9:$V$895,1,FALSE),"Ikke med I order form")</f>
        <v>7048652832894</v>
      </c>
      <c r="AC304" s="38">
        <f>VLOOKUP(AA304,ATS!$A$4:$H$2762,2,FALSE)</f>
        <v>840104</v>
      </c>
      <c r="AD304" s="35" t="str">
        <f>VLOOKUP(AA304,ATS!$A$4:$G$2762,3,FALSE)</f>
        <v xml:space="preserve">Winder Mips Helmet </v>
      </c>
      <c r="AE304" s="36" t="str">
        <f>VLOOKUP(AA304,ATS!$A$4:$G$2762,5,FALSE)</f>
        <v>MBRWH-LXL</v>
      </c>
      <c r="AF304" s="30"/>
      <c r="AG304" s="38">
        <f>IFERROR(VLOOKUP('2) Order Form'!$V309,$AA$4:$AA$2500,1,FALSE),"Ikke med i Elastic")</f>
        <v>7048652967275</v>
      </c>
      <c r="AH304" s="38">
        <f>SUM('2) Order Form'!V309)</f>
        <v>7048652967275</v>
      </c>
      <c r="AI304" s="38">
        <f>INDEX(ATS!$B:$V,MATCH(ATS!$AH304,ATS!$U:$U,0),1)</f>
        <v>852102</v>
      </c>
      <c r="AJ304" s="38" t="str">
        <f>INDEX(ATS!$B:$V,MATCH(ATS!$AH304,ATS!$U:$U,0),2)</f>
        <v>Interstellar RIG Reflect</v>
      </c>
      <c r="AK304" s="38" t="str">
        <f>INDEX(ATS!$B:$V,MATCH(ATS!$AH304,ATS!$U:$U,0),4)</f>
        <v>206757-OS</v>
      </c>
    </row>
    <row r="305" spans="1:37">
      <c r="A305" s="175">
        <f t="shared" si="17"/>
        <v>0</v>
      </c>
      <c r="B305" s="37">
        <v>810141</v>
      </c>
      <c r="C305" t="s">
        <v>131</v>
      </c>
      <c r="I305" s="37">
        <v>202409</v>
      </c>
      <c r="J305" s="37">
        <v>202410</v>
      </c>
      <c r="K305" s="37">
        <v>202411</v>
      </c>
      <c r="L305" s="37">
        <v>202412</v>
      </c>
      <c r="M305" s="37">
        <v>202413</v>
      </c>
      <c r="N305" s="37">
        <v>202414</v>
      </c>
      <c r="O305" s="37">
        <v>202415</v>
      </c>
      <c r="P305" s="37">
        <v>202415</v>
      </c>
      <c r="Q305" s="37">
        <v>202415</v>
      </c>
      <c r="R305" s="37">
        <v>202415</v>
      </c>
      <c r="S305" s="30"/>
      <c r="T305" s="52" t="str">
        <f t="shared" si="16"/>
        <v>810141-</v>
      </c>
      <c r="U305" s="53" t="str">
        <f>IF(C305="NET","",IF(C305="","",IFERROR(VLOOKUP(T305,EAN!$A:$B,2,FALSE),"MANGLER - MÅ OPPDATERE EAN-FANEN")))</f>
        <v/>
      </c>
      <c r="V305" s="52">
        <f t="shared" si="18"/>
        <v>202409</v>
      </c>
      <c r="W305" s="52">
        <f t="shared" si="19"/>
        <v>202415</v>
      </c>
      <c r="X305" s="30"/>
      <c r="Y305" s="21" t="str">
        <f>IF(C305="NET","",IFERROR(VLOOKUP(U305,'2) Order Form'!$V$9:$V$894,1,FALSE),"Ikke med I order form"))</f>
        <v/>
      </c>
      <c r="Z305" s="30"/>
      <c r="AA305" s="2">
        <v>7048652832948</v>
      </c>
      <c r="AB305" s="23">
        <f>IFERROR(VLOOKUP(AA305,'2) Order Form'!$V$9:$V$895,1,FALSE),"Ikke med I order form")</f>
        <v>7048652832948</v>
      </c>
      <c r="AC305" s="38">
        <f>VLOOKUP(AA305,ATS!$A$4:$H$2762,2,FALSE)</f>
        <v>840104</v>
      </c>
      <c r="AD305" s="35" t="str">
        <f>VLOOKUP(AA305,ATS!$A$4:$G$2762,3,FALSE)</f>
        <v xml:space="preserve">Winder Mips Helmet </v>
      </c>
      <c r="AE305" s="36" t="str">
        <f>VLOOKUP(AA305,ATS!$A$4:$G$2762,5,FALSE)</f>
        <v>MBUOE-SM</v>
      </c>
      <c r="AF305" s="30"/>
      <c r="AG305" s="38">
        <f>IFERROR(VLOOKUP('2) Order Form'!$V310,$AA$4:$AA$2500,1,FALSE),"Ikke med i Elastic")</f>
        <v>7048652837752</v>
      </c>
      <c r="AH305" s="38">
        <f>SUM('2) Order Form'!V310)</f>
        <v>7048652837752</v>
      </c>
      <c r="AI305" s="38">
        <f>INDEX(ATS!$B:$V,MATCH(ATS!$AH305,ATS!$U:$U,0),1)</f>
        <v>852104</v>
      </c>
      <c r="AJ305" s="38" t="str">
        <f>INDEX(ATS!$B:$V,MATCH(ATS!$AH305,ATS!$U:$U,0),2)</f>
        <v>Interstellar RIG Reflect BLI</v>
      </c>
      <c r="AK305" s="38" t="str">
        <f>INDEX(ATS!$B:$V,MATCH(ATS!$AH305,ATS!$U:$U,0),4)</f>
        <v>500101-OS</v>
      </c>
    </row>
    <row r="306" spans="1:37">
      <c r="A306" s="175">
        <f t="shared" si="17"/>
        <v>0</v>
      </c>
      <c r="B306">
        <v>810141</v>
      </c>
      <c r="C306" t="s">
        <v>3140</v>
      </c>
      <c r="D306" t="s">
        <v>2991</v>
      </c>
      <c r="E306" t="s">
        <v>3044</v>
      </c>
      <c r="F306" t="s">
        <v>126</v>
      </c>
      <c r="G306" t="s">
        <v>64</v>
      </c>
      <c r="H306" t="s">
        <v>87</v>
      </c>
      <c r="I306">
        <v>17</v>
      </c>
      <c r="J306">
        <v>17</v>
      </c>
      <c r="K306">
        <v>17</v>
      </c>
      <c r="L306">
        <v>17</v>
      </c>
      <c r="M306">
        <v>22</v>
      </c>
      <c r="N306">
        <v>22</v>
      </c>
      <c r="O306">
        <v>22</v>
      </c>
      <c r="P306">
        <v>22</v>
      </c>
      <c r="Q306">
        <v>22</v>
      </c>
      <c r="R306">
        <v>22</v>
      </c>
      <c r="S306" s="30"/>
      <c r="T306" s="52" t="str">
        <f t="shared" si="16"/>
        <v>810141-TEBLK-SM</v>
      </c>
      <c r="U306" s="53" t="str">
        <f>IF(C306="NET","",IF(C306="","",IFERROR(VLOOKUP(T306,EAN!$A:$B,2,FALSE),"MANGLER - MÅ OPPDATERE EAN-FANEN")))</f>
        <v>MANGLER - MÅ OPPDATERE EAN-FANEN</v>
      </c>
      <c r="V306" s="52">
        <f t="shared" si="18"/>
        <v>17</v>
      </c>
      <c r="W306" s="52">
        <f t="shared" si="19"/>
        <v>22</v>
      </c>
      <c r="X306" s="30"/>
      <c r="Y306" s="21" t="str">
        <f>IF(C306="NET","",IFERROR(VLOOKUP(U306,'2) Order Form'!$V$9:$V$894,1,FALSE),"Ikke med I order form"))</f>
        <v>Ikke med I order form</v>
      </c>
      <c r="Z306" s="30"/>
      <c r="AA306" s="2">
        <v>7048652832948</v>
      </c>
      <c r="AB306" s="23">
        <f>IFERROR(VLOOKUP(AA306,'2) Order Form'!$V$9:$V$895,1,FALSE),"Ikke med I order form")</f>
        <v>7048652832948</v>
      </c>
      <c r="AC306" s="38">
        <f>VLOOKUP(AA306,ATS!$A$4:$H$2762,2,FALSE)</f>
        <v>840104</v>
      </c>
      <c r="AD306" s="35" t="str">
        <f>VLOOKUP(AA306,ATS!$A$4:$G$2762,3,FALSE)</f>
        <v xml:space="preserve">Winder Mips Helmet </v>
      </c>
      <c r="AE306" s="36" t="str">
        <f>VLOOKUP(AA306,ATS!$A$4:$G$2762,5,FALSE)</f>
        <v>MBUOE-SM</v>
      </c>
      <c r="AF306" s="30"/>
      <c r="AG306" s="38">
        <f>IFERROR(VLOOKUP('2) Order Form'!$V311,$AA$4:$AA$2500,1,FALSE),"Ikke med i Elastic")</f>
        <v>7048652837769</v>
      </c>
      <c r="AH306" s="38">
        <f>SUM('2) Order Form'!V311)</f>
        <v>7048652837769</v>
      </c>
      <c r="AI306" s="38">
        <f>INDEX(ATS!$B:$V,MATCH(ATS!$AH306,ATS!$U:$U,0),1)</f>
        <v>852104</v>
      </c>
      <c r="AJ306" s="38" t="str">
        <f>INDEX(ATS!$B:$V,MATCH(ATS!$AH306,ATS!$U:$U,0),2)</f>
        <v>Interstellar RIG Reflect BLI</v>
      </c>
      <c r="AK306" s="38" t="str">
        <f>INDEX(ATS!$B:$V,MATCH(ATS!$AH306,ATS!$U:$U,0),4)</f>
        <v>510147-OS</v>
      </c>
    </row>
    <row r="307" spans="1:37">
      <c r="A307" s="175">
        <f t="shared" si="17"/>
        <v>0</v>
      </c>
      <c r="B307">
        <v>810141</v>
      </c>
      <c r="C307" t="s">
        <v>3140</v>
      </c>
      <c r="D307" t="s">
        <v>2991</v>
      </c>
      <c r="E307" t="s">
        <v>3045</v>
      </c>
      <c r="F307" t="s">
        <v>126</v>
      </c>
      <c r="G307" t="s">
        <v>65</v>
      </c>
      <c r="H307" t="s">
        <v>87</v>
      </c>
      <c r="I307">
        <v>35</v>
      </c>
      <c r="J307">
        <v>35</v>
      </c>
      <c r="K307">
        <v>35</v>
      </c>
      <c r="L307">
        <v>35</v>
      </c>
      <c r="M307">
        <v>54</v>
      </c>
      <c r="N307">
        <v>54</v>
      </c>
      <c r="O307">
        <v>54</v>
      </c>
      <c r="P307">
        <v>54</v>
      </c>
      <c r="Q307">
        <v>54</v>
      </c>
      <c r="R307">
        <v>54</v>
      </c>
      <c r="S307" s="30"/>
      <c r="T307" s="52" t="str">
        <f t="shared" si="16"/>
        <v>810141-TEBLK-ML</v>
      </c>
      <c r="U307" s="53" t="str">
        <f>IF(C307="NET","",IF(C307="","",IFERROR(VLOOKUP(T307,EAN!$A:$B,2,FALSE),"MANGLER - MÅ OPPDATERE EAN-FANEN")))</f>
        <v>MANGLER - MÅ OPPDATERE EAN-FANEN</v>
      </c>
      <c r="V307" s="52">
        <f t="shared" si="18"/>
        <v>35</v>
      </c>
      <c r="W307" s="52">
        <f t="shared" si="19"/>
        <v>54</v>
      </c>
      <c r="X307" s="30"/>
      <c r="Y307" s="21" t="str">
        <f>IF(C307="NET","",IFERROR(VLOOKUP(U307,'2) Order Form'!$V$9:$V$894,1,FALSE),"Ikke med I order form"))</f>
        <v>Ikke med I order form</v>
      </c>
      <c r="Z307" s="30"/>
      <c r="AA307" s="2">
        <v>7048652832931</v>
      </c>
      <c r="AB307" s="23">
        <f>IFERROR(VLOOKUP(AA307,'2) Order Form'!$V$9:$V$895,1,FALSE),"Ikke med I order form")</f>
        <v>7048652832931</v>
      </c>
      <c r="AC307" s="38">
        <f>VLOOKUP(AA307,ATS!$A$4:$H$2762,2,FALSE)</f>
        <v>840104</v>
      </c>
      <c r="AD307" s="35" t="str">
        <f>VLOOKUP(AA307,ATS!$A$4:$G$2762,3,FALSE)</f>
        <v xml:space="preserve">Winder Mips Helmet </v>
      </c>
      <c r="AE307" s="36" t="str">
        <f>VLOOKUP(AA307,ATS!$A$4:$G$2762,5,FALSE)</f>
        <v>MBUOE-ML</v>
      </c>
      <c r="AF307" s="30"/>
      <c r="AG307" s="38">
        <f>IFERROR(VLOOKUP('2) Order Form'!$V312,$AA$4:$AA$2500,1,FALSE),"Ikke med i Elastic")</f>
        <v>7048652837776</v>
      </c>
      <c r="AH307" s="38">
        <f>SUM('2) Order Form'!V312)</f>
        <v>7048652837776</v>
      </c>
      <c r="AI307" s="38">
        <f>INDEX(ATS!$B:$V,MATCH(ATS!$AH307,ATS!$U:$U,0),1)</f>
        <v>852104</v>
      </c>
      <c r="AJ307" s="38" t="str">
        <f>INDEX(ATS!$B:$V,MATCH(ATS!$AH307,ATS!$U:$U,0),2)</f>
        <v>Interstellar RIG Reflect BLI</v>
      </c>
      <c r="AK307" s="38" t="str">
        <f>INDEX(ATS!$B:$V,MATCH(ATS!$AH307,ATS!$U:$U,0),4)</f>
        <v>530101-OS</v>
      </c>
    </row>
    <row r="308" spans="1:37">
      <c r="A308" s="175">
        <f t="shared" si="17"/>
        <v>0</v>
      </c>
      <c r="B308">
        <v>810141</v>
      </c>
      <c r="C308" t="s">
        <v>3140</v>
      </c>
      <c r="D308" t="s">
        <v>2991</v>
      </c>
      <c r="E308" t="s">
        <v>3046</v>
      </c>
      <c r="F308" t="s">
        <v>126</v>
      </c>
      <c r="G308" t="s">
        <v>66</v>
      </c>
      <c r="H308" t="s">
        <v>87</v>
      </c>
      <c r="I308">
        <v>22</v>
      </c>
      <c r="J308">
        <v>22</v>
      </c>
      <c r="K308">
        <v>22</v>
      </c>
      <c r="L308">
        <v>22</v>
      </c>
      <c r="M308">
        <v>32</v>
      </c>
      <c r="N308">
        <v>32</v>
      </c>
      <c r="O308">
        <v>32</v>
      </c>
      <c r="P308">
        <v>32</v>
      </c>
      <c r="Q308">
        <v>32</v>
      </c>
      <c r="R308">
        <v>32</v>
      </c>
      <c r="S308" s="30"/>
      <c r="T308" s="52" t="str">
        <f t="shared" si="16"/>
        <v>810141-TEBLK-LXL</v>
      </c>
      <c r="U308" s="53" t="str">
        <f>IF(C308="NET","",IF(C308="","",IFERROR(VLOOKUP(T308,EAN!$A:$B,2,FALSE),"MANGLER - MÅ OPPDATERE EAN-FANEN")))</f>
        <v>MANGLER - MÅ OPPDATERE EAN-FANEN</v>
      </c>
      <c r="V308" s="52">
        <f t="shared" si="18"/>
        <v>22</v>
      </c>
      <c r="W308" s="52">
        <f t="shared" si="19"/>
        <v>32</v>
      </c>
      <c r="X308" s="30"/>
      <c r="Y308" s="21" t="str">
        <f>IF(C308="NET","",IFERROR(VLOOKUP(U308,'2) Order Form'!$V$9:$V$894,1,FALSE),"Ikke med I order form"))</f>
        <v>Ikke med I order form</v>
      </c>
      <c r="Z308" s="30"/>
      <c r="AA308" s="2">
        <v>7048652832931</v>
      </c>
      <c r="AB308" s="23">
        <f>IFERROR(VLOOKUP(AA308,'2) Order Form'!$V$9:$V$895,1,FALSE),"Ikke med I order form")</f>
        <v>7048652832931</v>
      </c>
      <c r="AC308" s="38">
        <f>VLOOKUP(AA308,ATS!$A$4:$H$2762,2,FALSE)</f>
        <v>840104</v>
      </c>
      <c r="AD308" s="35" t="str">
        <f>VLOOKUP(AA308,ATS!$A$4:$G$2762,3,FALSE)</f>
        <v xml:space="preserve">Winder Mips Helmet </v>
      </c>
      <c r="AE308" s="36" t="str">
        <f>VLOOKUP(AA308,ATS!$A$4:$G$2762,5,FALSE)</f>
        <v>MBUOE-ML</v>
      </c>
      <c r="AF308" s="30"/>
      <c r="AG308" s="38">
        <f>IFERROR(VLOOKUP('2) Order Form'!$V313,$AA$4:$AA$2500,1,FALSE),"Ikke med i Elastic")</f>
        <v>7048652967282</v>
      </c>
      <c r="AH308" s="38">
        <f>SUM('2) Order Form'!V313)</f>
        <v>7048652967282</v>
      </c>
      <c r="AI308" s="38">
        <f>INDEX(ATS!$B:$V,MATCH(ATS!$AH308,ATS!$U:$U,0),1)</f>
        <v>852104</v>
      </c>
      <c r="AJ308" s="38" t="str">
        <f>INDEX(ATS!$B:$V,MATCH(ATS!$AH308,ATS!$U:$U,0),2)</f>
        <v>Interstellar RIG Reflect BLI</v>
      </c>
      <c r="AK308" s="38" t="str">
        <f>INDEX(ATS!$B:$V,MATCH(ATS!$AH308,ATS!$U:$U,0),4)</f>
        <v>536757-OS</v>
      </c>
    </row>
    <row r="309" spans="1:37">
      <c r="A309" s="175">
        <f t="shared" si="17"/>
        <v>0</v>
      </c>
      <c r="B309" s="37">
        <v>810142</v>
      </c>
      <c r="C309" t="s">
        <v>131</v>
      </c>
      <c r="I309" s="37">
        <v>202409</v>
      </c>
      <c r="J309" s="37">
        <v>202410</v>
      </c>
      <c r="K309" s="37">
        <v>202411</v>
      </c>
      <c r="L309" s="37">
        <v>202412</v>
      </c>
      <c r="M309" s="37">
        <v>202413</v>
      </c>
      <c r="N309" s="37">
        <v>202414</v>
      </c>
      <c r="O309" s="37">
        <v>202415</v>
      </c>
      <c r="P309" s="37">
        <v>202415</v>
      </c>
      <c r="Q309" s="37">
        <v>202415</v>
      </c>
      <c r="R309" s="37">
        <v>202415</v>
      </c>
      <c r="S309" s="30"/>
      <c r="T309" s="52" t="str">
        <f t="shared" si="16"/>
        <v>810142-</v>
      </c>
      <c r="U309" s="53" t="str">
        <f>IF(C309="NET","",IF(C309="","",IFERROR(VLOOKUP(T309,EAN!$A:$B,2,FALSE),"MANGLER - MÅ OPPDATERE EAN-FANEN")))</f>
        <v/>
      </c>
      <c r="V309" s="52">
        <f t="shared" si="18"/>
        <v>202409</v>
      </c>
      <c r="W309" s="52">
        <f t="shared" si="19"/>
        <v>202415</v>
      </c>
      <c r="X309" s="30"/>
      <c r="Y309" s="21" t="str">
        <f>IF(C309="NET","",IFERROR(VLOOKUP(U309,'2) Order Form'!$V$9:$V$894,1,FALSE),"Ikke med I order form"))</f>
        <v/>
      </c>
      <c r="Z309" s="30"/>
      <c r="AA309" s="2">
        <v>7048652832924</v>
      </c>
      <c r="AB309" s="23">
        <f>IFERROR(VLOOKUP(AA309,'2) Order Form'!$V$9:$V$895,1,FALSE),"Ikke med I order form")</f>
        <v>7048652832924</v>
      </c>
      <c r="AC309" s="38">
        <f>VLOOKUP(AA309,ATS!$A$4:$H$2762,2,FALSE)</f>
        <v>840104</v>
      </c>
      <c r="AD309" s="35" t="str">
        <f>VLOOKUP(AA309,ATS!$A$4:$G$2762,3,FALSE)</f>
        <v xml:space="preserve">Winder Mips Helmet </v>
      </c>
      <c r="AE309" s="36" t="str">
        <f>VLOOKUP(AA309,ATS!$A$4:$G$2762,5,FALSE)</f>
        <v>MBUOE-LXL</v>
      </c>
      <c r="AF309" s="30"/>
      <c r="AG309" s="38">
        <f>IFERROR(VLOOKUP('2) Order Form'!$V314,$AA$4:$AA$2500,1,FALSE),"Ikke med i Elastic")</f>
        <v>7048652967299</v>
      </c>
      <c r="AH309" s="38">
        <f>SUM('2) Order Form'!V314)</f>
        <v>7048652967299</v>
      </c>
      <c r="AI309" s="38">
        <f>INDEX(ATS!$B:$V,MATCH(ATS!$AH309,ATS!$U:$U,0),1)</f>
        <v>852104</v>
      </c>
      <c r="AJ309" s="38" t="str">
        <f>INDEX(ATS!$B:$V,MATCH(ATS!$AH309,ATS!$U:$U,0),2)</f>
        <v>Interstellar RIG Reflect BLI</v>
      </c>
      <c r="AK309" s="38" t="str">
        <f>INDEX(ATS!$B:$V,MATCH(ATS!$AH309,ATS!$U:$U,0),4)</f>
        <v>540171-OS</v>
      </c>
    </row>
    <row r="310" spans="1:37">
      <c r="A310" s="175">
        <f t="shared" si="17"/>
        <v>0</v>
      </c>
      <c r="B310">
        <v>810142</v>
      </c>
      <c r="C310" t="s">
        <v>3141</v>
      </c>
      <c r="D310" t="s">
        <v>2991</v>
      </c>
      <c r="E310" t="s">
        <v>3044</v>
      </c>
      <c r="F310" t="s">
        <v>126</v>
      </c>
      <c r="G310" t="s">
        <v>64</v>
      </c>
      <c r="H310" t="s">
        <v>87</v>
      </c>
      <c r="I310">
        <v>29</v>
      </c>
      <c r="J310">
        <v>29</v>
      </c>
      <c r="K310">
        <v>29</v>
      </c>
      <c r="L310">
        <v>29</v>
      </c>
      <c r="M310">
        <v>44</v>
      </c>
      <c r="N310">
        <v>44</v>
      </c>
      <c r="O310">
        <v>44</v>
      </c>
      <c r="P310">
        <v>44</v>
      </c>
      <c r="Q310">
        <v>44</v>
      </c>
      <c r="R310">
        <v>44</v>
      </c>
      <c r="S310" s="30"/>
      <c r="T310" s="52" t="str">
        <f t="shared" si="16"/>
        <v>810142-TEBLK-SM</v>
      </c>
      <c r="U310" s="53" t="str">
        <f>IF(C310="NET","",IF(C310="","",IFERROR(VLOOKUP(T310,EAN!$A:$B,2,FALSE),"MANGLER - MÅ OPPDATERE EAN-FANEN")))</f>
        <v>MANGLER - MÅ OPPDATERE EAN-FANEN</v>
      </c>
      <c r="V310" s="52">
        <f t="shared" si="18"/>
        <v>29</v>
      </c>
      <c r="W310" s="52">
        <f t="shared" si="19"/>
        <v>44</v>
      </c>
      <c r="X310" s="30"/>
      <c r="Y310" s="21" t="str">
        <f>IF(C310="NET","",IFERROR(VLOOKUP(U310,'2) Order Form'!$V$9:$V$894,1,FALSE),"Ikke med I order form"))</f>
        <v>Ikke med I order form</v>
      </c>
      <c r="Z310" s="30"/>
      <c r="AA310" s="2">
        <v>7048652832924</v>
      </c>
      <c r="AB310" s="23">
        <f>IFERROR(VLOOKUP(AA310,'2) Order Form'!$V$9:$V$895,1,FALSE),"Ikke med I order form")</f>
        <v>7048652832924</v>
      </c>
      <c r="AC310" s="38">
        <f>VLOOKUP(AA310,ATS!$A$4:$H$2762,2,FALSE)</f>
        <v>840104</v>
      </c>
      <c r="AD310" s="35" t="str">
        <f>VLOOKUP(AA310,ATS!$A$4:$G$2762,3,FALSE)</f>
        <v xml:space="preserve">Winder Mips Helmet </v>
      </c>
      <c r="AE310" s="36" t="str">
        <f>VLOOKUP(AA310,ATS!$A$4:$G$2762,5,FALSE)</f>
        <v>MBUOE-LXL</v>
      </c>
      <c r="AF310" s="30"/>
      <c r="AG310" s="38">
        <f>IFERROR(VLOOKUP('2) Order Form'!$V316,$AA$4:$AA$2500,1,FALSE),"Ikke med i Elastic")</f>
        <v>7048652967602</v>
      </c>
      <c r="AH310" s="38">
        <f>SUM('2) Order Form'!V316)</f>
        <v>7048652967602</v>
      </c>
      <c r="AI310" s="38">
        <f>INDEX(ATS!$B:$V,MATCH(ATS!$AH310,ATS!$U:$U,0),1)</f>
        <v>852150</v>
      </c>
      <c r="AJ310" s="38" t="str">
        <f>INDEX(ATS!$B:$V,MATCH(ATS!$AH310,ATS!$U:$U,0),2)</f>
        <v>Connor RIG Reflect</v>
      </c>
      <c r="AK310" s="38" t="str">
        <f>INDEX(ATS!$B:$V,MATCH(ATS!$AH310,ATS!$U:$U,0),4)</f>
        <v>060101-OS</v>
      </c>
    </row>
    <row r="311" spans="1:37">
      <c r="A311" s="175">
        <f t="shared" si="17"/>
        <v>0</v>
      </c>
      <c r="B311">
        <v>810142</v>
      </c>
      <c r="C311" t="s">
        <v>3141</v>
      </c>
      <c r="D311" t="s">
        <v>2991</v>
      </c>
      <c r="E311" t="s">
        <v>3045</v>
      </c>
      <c r="F311" t="s">
        <v>126</v>
      </c>
      <c r="G311" t="s">
        <v>65</v>
      </c>
      <c r="H311" t="s">
        <v>87</v>
      </c>
      <c r="I311">
        <v>49</v>
      </c>
      <c r="J311">
        <v>49</v>
      </c>
      <c r="K311">
        <v>49</v>
      </c>
      <c r="L311">
        <v>49</v>
      </c>
      <c r="M311">
        <v>105</v>
      </c>
      <c r="N311">
        <v>105</v>
      </c>
      <c r="O311">
        <v>105</v>
      </c>
      <c r="P311">
        <v>105</v>
      </c>
      <c r="Q311">
        <v>105</v>
      </c>
      <c r="R311">
        <v>105</v>
      </c>
      <c r="S311" s="30"/>
      <c r="T311" s="52" t="str">
        <f t="shared" si="16"/>
        <v>810142-TEBLK-ML</v>
      </c>
      <c r="U311" s="53" t="str">
        <f>IF(C311="NET","",IF(C311="","",IFERROR(VLOOKUP(T311,EAN!$A:$B,2,FALSE),"MANGLER - MÅ OPPDATERE EAN-FANEN")))</f>
        <v>MANGLER - MÅ OPPDATERE EAN-FANEN</v>
      </c>
      <c r="V311" s="52">
        <f t="shared" si="18"/>
        <v>49</v>
      </c>
      <c r="W311" s="52">
        <f t="shared" si="19"/>
        <v>105</v>
      </c>
      <c r="X311" s="30"/>
      <c r="Y311" s="21" t="str">
        <f>IF(C311="NET","",IFERROR(VLOOKUP(U311,'2) Order Form'!$V$9:$V$894,1,FALSE),"Ikke med I order form"))</f>
        <v>Ikke med I order form</v>
      </c>
      <c r="Z311" s="30"/>
      <c r="AA311" s="2">
        <v>7048652833006</v>
      </c>
      <c r="AB311" s="23">
        <f>IFERROR(VLOOKUP(AA311,'2) Order Form'!$V$9:$V$895,1,FALSE),"Ikke med I order form")</f>
        <v>7048652833006</v>
      </c>
      <c r="AC311" s="38">
        <f>VLOOKUP(AA311,ATS!$A$4:$H$2762,2,FALSE)</f>
        <v>840104</v>
      </c>
      <c r="AD311" s="35" t="str">
        <f>VLOOKUP(AA311,ATS!$A$4:$G$2762,3,FALSE)</f>
        <v xml:space="preserve">Winder Mips Helmet </v>
      </c>
      <c r="AE311" s="36" t="str">
        <f>VLOOKUP(AA311,ATS!$A$4:$G$2762,5,FALSE)</f>
        <v>RGLDM-SM</v>
      </c>
      <c r="AF311" s="30"/>
      <c r="AG311" s="38">
        <f>IFERROR(VLOOKUP('2) Order Form'!$V317,$AA$4:$AA$2500,1,FALSE),"Ikke med i Elastic")</f>
        <v>7048652967619</v>
      </c>
      <c r="AH311" s="38">
        <f>SUM('2) Order Form'!V317)</f>
        <v>7048652967619</v>
      </c>
      <c r="AI311" s="38">
        <f>INDEX(ATS!$B:$V,MATCH(ATS!$AH311,ATS!$U:$U,0),1)</f>
        <v>852150</v>
      </c>
      <c r="AJ311" s="38" t="str">
        <f>INDEX(ATS!$B:$V,MATCH(ATS!$AH311,ATS!$U:$U,0),2)</f>
        <v>Connor RIG Reflect</v>
      </c>
      <c r="AK311" s="38" t="str">
        <f>INDEX(ATS!$B:$V,MATCH(ATS!$AH311,ATS!$U:$U,0),4)</f>
        <v>158072-OS</v>
      </c>
    </row>
    <row r="312" spans="1:37">
      <c r="A312" s="175">
        <f t="shared" si="17"/>
        <v>0</v>
      </c>
      <c r="B312">
        <v>810142</v>
      </c>
      <c r="C312" t="s">
        <v>3141</v>
      </c>
      <c r="D312" t="s">
        <v>2991</v>
      </c>
      <c r="E312" t="s">
        <v>3046</v>
      </c>
      <c r="F312" t="s">
        <v>126</v>
      </c>
      <c r="G312" t="s">
        <v>66</v>
      </c>
      <c r="H312" t="s">
        <v>87</v>
      </c>
      <c r="I312">
        <v>29</v>
      </c>
      <c r="J312">
        <v>29</v>
      </c>
      <c r="K312">
        <v>29</v>
      </c>
      <c r="L312">
        <v>29</v>
      </c>
      <c r="M312">
        <v>63</v>
      </c>
      <c r="N312">
        <v>63</v>
      </c>
      <c r="O312">
        <v>63</v>
      </c>
      <c r="P312">
        <v>63</v>
      </c>
      <c r="Q312">
        <v>63</v>
      </c>
      <c r="R312">
        <v>63</v>
      </c>
      <c r="S312" s="30"/>
      <c r="T312" s="52" t="str">
        <f t="shared" si="16"/>
        <v>810142-TEBLK-LXL</v>
      </c>
      <c r="U312" s="53" t="str">
        <f>IF(C312="NET","",IF(C312="","",IFERROR(VLOOKUP(T312,EAN!$A:$B,2,FALSE),"MANGLER - MÅ OPPDATERE EAN-FANEN")))</f>
        <v>MANGLER - MÅ OPPDATERE EAN-FANEN</v>
      </c>
      <c r="V312" s="52">
        <f t="shared" si="18"/>
        <v>29</v>
      </c>
      <c r="W312" s="52">
        <f t="shared" si="19"/>
        <v>63</v>
      </c>
      <c r="X312" s="30"/>
      <c r="Y312" s="21" t="str">
        <f>IF(C312="NET","",IFERROR(VLOOKUP(U312,'2) Order Form'!$V$9:$V$894,1,FALSE),"Ikke med I order form"))</f>
        <v>Ikke med I order form</v>
      </c>
      <c r="Z312" s="30"/>
      <c r="AA312" s="2">
        <v>7048652833006</v>
      </c>
      <c r="AB312" s="23">
        <f>IFERROR(VLOOKUP(AA312,'2) Order Form'!$V$9:$V$895,1,FALSE),"Ikke med I order form")</f>
        <v>7048652833006</v>
      </c>
      <c r="AC312" s="38">
        <f>VLOOKUP(AA312,ATS!$A$4:$H$2762,2,FALSE)</f>
        <v>840104</v>
      </c>
      <c r="AD312" s="35" t="str">
        <f>VLOOKUP(AA312,ATS!$A$4:$G$2762,3,FALSE)</f>
        <v xml:space="preserve">Winder Mips Helmet </v>
      </c>
      <c r="AE312" s="36" t="str">
        <f>VLOOKUP(AA312,ATS!$A$4:$G$2762,5,FALSE)</f>
        <v>RGLDM-SM</v>
      </c>
      <c r="AF312" s="30"/>
      <c r="AG312" s="38">
        <f>IFERROR(VLOOKUP('2) Order Form'!$V318,$AA$4:$AA$2500,1,FALSE),"Ikke med i Elastic")</f>
        <v>7048652967626</v>
      </c>
      <c r="AH312" s="38">
        <f>SUM('2) Order Form'!V318)</f>
        <v>7048652967626</v>
      </c>
      <c r="AI312" s="38">
        <f>INDEX(ATS!$B:$V,MATCH(ATS!$AH312,ATS!$U:$U,0),1)</f>
        <v>852150</v>
      </c>
      <c r="AJ312" s="38" t="str">
        <f>INDEX(ATS!$B:$V,MATCH(ATS!$AH312,ATS!$U:$U,0),2)</f>
        <v>Connor RIG Reflect</v>
      </c>
      <c r="AK312" s="38" t="str">
        <f>INDEX(ATS!$B:$V,MATCH(ATS!$AH312,ATS!$U:$U,0),4)</f>
        <v>161003-OS</v>
      </c>
    </row>
    <row r="313" spans="1:37">
      <c r="A313" s="175">
        <f t="shared" si="17"/>
        <v>0</v>
      </c>
      <c r="B313" s="37">
        <v>810143</v>
      </c>
      <c r="C313" t="s">
        <v>131</v>
      </c>
      <c r="I313" s="37">
        <v>202409</v>
      </c>
      <c r="J313" s="37">
        <v>202410</v>
      </c>
      <c r="K313" s="37">
        <v>202411</v>
      </c>
      <c r="L313" s="37">
        <v>202412</v>
      </c>
      <c r="M313" s="37">
        <v>202413</v>
      </c>
      <c r="N313" s="37">
        <v>202414</v>
      </c>
      <c r="O313" s="37">
        <v>202415</v>
      </c>
      <c r="P313" s="37">
        <v>202415</v>
      </c>
      <c r="Q313" s="37">
        <v>202415</v>
      </c>
      <c r="R313" s="37">
        <v>202415</v>
      </c>
      <c r="S313" s="30"/>
      <c r="T313" s="52" t="str">
        <f t="shared" si="16"/>
        <v>810143-</v>
      </c>
      <c r="U313" s="53" t="str">
        <f>IF(C313="NET","",IF(C313="","",IFERROR(VLOOKUP(T313,EAN!$A:$B,2,FALSE),"MANGLER - MÅ OPPDATERE EAN-FANEN")))</f>
        <v/>
      </c>
      <c r="V313" s="52">
        <f t="shared" si="18"/>
        <v>202409</v>
      </c>
      <c r="W313" s="52">
        <f t="shared" si="19"/>
        <v>202415</v>
      </c>
      <c r="X313" s="30"/>
      <c r="Y313" s="21" t="str">
        <f>IF(C313="NET","",IFERROR(VLOOKUP(U313,'2) Order Form'!$V$9:$V$894,1,FALSE),"Ikke med I order form"))</f>
        <v/>
      </c>
      <c r="Z313" s="30"/>
      <c r="AA313" s="2">
        <v>7048652832993</v>
      </c>
      <c r="AB313" s="23">
        <f>IFERROR(VLOOKUP(AA313,'2) Order Form'!$V$9:$V$895,1,FALSE),"Ikke med I order form")</f>
        <v>7048652832993</v>
      </c>
      <c r="AC313" s="38">
        <f>VLOOKUP(AA313,ATS!$A$4:$H$2762,2,FALSE)</f>
        <v>840104</v>
      </c>
      <c r="AD313" s="35" t="str">
        <f>VLOOKUP(AA313,ATS!$A$4:$G$2762,3,FALSE)</f>
        <v xml:space="preserve">Winder Mips Helmet </v>
      </c>
      <c r="AE313" s="36" t="str">
        <f>VLOOKUP(AA313,ATS!$A$4:$G$2762,5,FALSE)</f>
        <v>RGLDM-ML</v>
      </c>
      <c r="AF313" s="30"/>
      <c r="AG313" s="38">
        <f>IFERROR(VLOOKUP('2) Order Form'!$V319,$AA$4:$AA$2500,1,FALSE),"Ikke med i Elastic")</f>
        <v>7048652967633</v>
      </c>
      <c r="AH313" s="38">
        <f>SUM('2) Order Form'!V319)</f>
        <v>7048652967633</v>
      </c>
      <c r="AI313" s="38">
        <f>INDEX(ATS!$B:$V,MATCH(ATS!$AH313,ATS!$U:$U,0),1)</f>
        <v>852150</v>
      </c>
      <c r="AJ313" s="38" t="str">
        <f>INDEX(ATS!$B:$V,MATCH(ATS!$AH313,ATS!$U:$U,0),2)</f>
        <v>Connor RIG Reflect</v>
      </c>
      <c r="AK313" s="38" t="str">
        <f>INDEX(ATS!$B:$V,MATCH(ATS!$AH313,ATS!$U:$U,0),4)</f>
        <v>180101-OS</v>
      </c>
    </row>
    <row r="314" spans="1:37">
      <c r="A314" s="175">
        <f t="shared" si="17"/>
        <v>0</v>
      </c>
      <c r="B314">
        <v>810143</v>
      </c>
      <c r="C314" t="s">
        <v>3142</v>
      </c>
      <c r="D314" t="s">
        <v>2991</v>
      </c>
      <c r="E314" t="s">
        <v>3044</v>
      </c>
      <c r="F314" t="s">
        <v>126</v>
      </c>
      <c r="G314" t="s">
        <v>64</v>
      </c>
      <c r="H314" t="s">
        <v>87</v>
      </c>
      <c r="I314">
        <v>29</v>
      </c>
      <c r="J314">
        <v>29</v>
      </c>
      <c r="K314">
        <v>29</v>
      </c>
      <c r="L314">
        <v>29</v>
      </c>
      <c r="M314">
        <v>43</v>
      </c>
      <c r="N314">
        <v>43</v>
      </c>
      <c r="O314">
        <v>43</v>
      </c>
      <c r="P314">
        <v>43</v>
      </c>
      <c r="Q314">
        <v>43</v>
      </c>
      <c r="R314">
        <v>43</v>
      </c>
      <c r="S314" s="30"/>
      <c r="T314" s="52" t="str">
        <f t="shared" si="16"/>
        <v>810143-TEBLK-SM</v>
      </c>
      <c r="U314" s="53" t="str">
        <f>IF(C314="NET","",IF(C314="","",IFERROR(VLOOKUP(T314,EAN!$A:$B,2,FALSE),"MANGLER - MÅ OPPDATERE EAN-FANEN")))</f>
        <v>MANGLER - MÅ OPPDATERE EAN-FANEN</v>
      </c>
      <c r="V314" s="52">
        <f t="shared" si="18"/>
        <v>29</v>
      </c>
      <c r="W314" s="52">
        <f t="shared" si="19"/>
        <v>43</v>
      </c>
      <c r="X314" s="30"/>
      <c r="Y314" s="21" t="str">
        <f>IF(C314="NET","",IFERROR(VLOOKUP(U314,'2) Order Form'!$V$9:$V$894,1,FALSE),"Ikke med I order form"))</f>
        <v>Ikke med I order form</v>
      </c>
      <c r="Z314" s="30"/>
      <c r="AA314" s="2">
        <v>7048652832993</v>
      </c>
      <c r="AB314" s="23">
        <f>IFERROR(VLOOKUP(AA314,'2) Order Form'!$V$9:$V$895,1,FALSE),"Ikke med I order form")</f>
        <v>7048652832993</v>
      </c>
      <c r="AC314" s="38">
        <f>VLOOKUP(AA314,ATS!$A$4:$H$2762,2,FALSE)</f>
        <v>840104</v>
      </c>
      <c r="AD314" s="35" t="str">
        <f>VLOOKUP(AA314,ATS!$A$4:$G$2762,3,FALSE)</f>
        <v xml:space="preserve">Winder Mips Helmet </v>
      </c>
      <c r="AE314" s="36" t="str">
        <f>VLOOKUP(AA314,ATS!$A$4:$G$2762,5,FALSE)</f>
        <v>RGLDM-ML</v>
      </c>
      <c r="AF314" s="30"/>
      <c r="AG314" s="38">
        <f>IFERROR(VLOOKUP('2) Order Form'!$V320,$AA$4:$AA$2500,1,FALSE),"Ikke med i Elastic")</f>
        <v>7048652967640</v>
      </c>
      <c r="AH314" s="38">
        <f>SUM('2) Order Form'!V320)</f>
        <v>7048652967640</v>
      </c>
      <c r="AI314" s="38">
        <f>INDEX(ATS!$B:$V,MATCH(ATS!$AH314,ATS!$U:$U,0),1)</f>
        <v>852150</v>
      </c>
      <c r="AJ314" s="38" t="str">
        <f>INDEX(ATS!$B:$V,MATCH(ATS!$AH314,ATS!$U:$U,0),2)</f>
        <v>Connor RIG Reflect</v>
      </c>
      <c r="AK314" s="38" t="str">
        <f>INDEX(ATS!$B:$V,MATCH(ATS!$AH314,ATS!$U:$U,0),4)</f>
        <v>193263-OS</v>
      </c>
    </row>
    <row r="315" spans="1:37">
      <c r="A315" s="175">
        <f t="shared" si="17"/>
        <v>0</v>
      </c>
      <c r="B315">
        <v>810143</v>
      </c>
      <c r="C315" t="s">
        <v>3142</v>
      </c>
      <c r="D315" t="s">
        <v>2991</v>
      </c>
      <c r="E315" t="s">
        <v>3045</v>
      </c>
      <c r="F315" t="s">
        <v>126</v>
      </c>
      <c r="G315" t="s">
        <v>65</v>
      </c>
      <c r="H315" t="s">
        <v>87</v>
      </c>
      <c r="I315">
        <v>48</v>
      </c>
      <c r="J315">
        <v>48</v>
      </c>
      <c r="K315">
        <v>48</v>
      </c>
      <c r="L315">
        <v>48</v>
      </c>
      <c r="M315">
        <v>105</v>
      </c>
      <c r="N315">
        <v>105</v>
      </c>
      <c r="O315">
        <v>105</v>
      </c>
      <c r="P315">
        <v>105</v>
      </c>
      <c r="Q315">
        <v>105</v>
      </c>
      <c r="R315">
        <v>105</v>
      </c>
      <c r="S315" s="30"/>
      <c r="T315" s="52" t="str">
        <f t="shared" si="16"/>
        <v>810143-TEBLK-ML</v>
      </c>
      <c r="U315" s="53" t="str">
        <f>IF(C315="NET","",IF(C315="","",IFERROR(VLOOKUP(T315,EAN!$A:$B,2,FALSE),"MANGLER - MÅ OPPDATERE EAN-FANEN")))</f>
        <v>MANGLER - MÅ OPPDATERE EAN-FANEN</v>
      </c>
      <c r="V315" s="52">
        <f t="shared" si="18"/>
        <v>48</v>
      </c>
      <c r="W315" s="52">
        <f t="shared" si="19"/>
        <v>105</v>
      </c>
      <c r="X315" s="30"/>
      <c r="Y315" s="21" t="str">
        <f>IF(C315="NET","",IFERROR(VLOOKUP(U315,'2) Order Form'!$V$9:$V$894,1,FALSE),"Ikke med I order form"))</f>
        <v>Ikke med I order form</v>
      </c>
      <c r="Z315" s="30"/>
      <c r="AA315" s="2">
        <v>7048652832986</v>
      </c>
      <c r="AB315" s="23">
        <f>IFERROR(VLOOKUP(AA315,'2) Order Form'!$V$9:$V$895,1,FALSE),"Ikke med I order form")</f>
        <v>7048652832986</v>
      </c>
      <c r="AC315" s="38">
        <f>VLOOKUP(AA315,ATS!$A$4:$H$2762,2,FALSE)</f>
        <v>840104</v>
      </c>
      <c r="AD315" s="35" t="str">
        <f>VLOOKUP(AA315,ATS!$A$4:$G$2762,3,FALSE)</f>
        <v xml:space="preserve">Winder Mips Helmet </v>
      </c>
      <c r="AE315" s="36" t="str">
        <f>VLOOKUP(AA315,ATS!$A$4:$G$2762,5,FALSE)</f>
        <v>RGLDM-LXL</v>
      </c>
      <c r="AF315" s="30"/>
      <c r="AG315" s="38">
        <f>IFERROR(VLOOKUP('2) Order Form'!$V321,$AA$4:$AA$2500,1,FALSE),"Ikke med i Elastic")</f>
        <v>7048652967657</v>
      </c>
      <c r="AH315" s="38">
        <f>SUM('2) Order Form'!V321)</f>
        <v>7048652967657</v>
      </c>
      <c r="AI315" s="38">
        <f>INDEX(ATS!$B:$V,MATCH(ATS!$AH315,ATS!$U:$U,0),1)</f>
        <v>852150</v>
      </c>
      <c r="AJ315" s="38" t="str">
        <f>INDEX(ATS!$B:$V,MATCH(ATS!$AH315,ATS!$U:$U,0),2)</f>
        <v>Connor RIG Reflect</v>
      </c>
      <c r="AK315" s="38" t="str">
        <f>INDEX(ATS!$B:$V,MATCH(ATS!$AH315,ATS!$U:$U,0),4)</f>
        <v>209064-OS</v>
      </c>
    </row>
    <row r="316" spans="1:37">
      <c r="A316" s="175">
        <f t="shared" si="17"/>
        <v>0</v>
      </c>
      <c r="B316">
        <v>810143</v>
      </c>
      <c r="C316" t="s">
        <v>3142</v>
      </c>
      <c r="D316" t="s">
        <v>2991</v>
      </c>
      <c r="E316" t="s">
        <v>3046</v>
      </c>
      <c r="F316" t="s">
        <v>126</v>
      </c>
      <c r="G316" t="s">
        <v>66</v>
      </c>
      <c r="H316" t="s">
        <v>87</v>
      </c>
      <c r="I316">
        <v>29</v>
      </c>
      <c r="J316">
        <v>29</v>
      </c>
      <c r="K316">
        <v>29</v>
      </c>
      <c r="L316">
        <v>29</v>
      </c>
      <c r="M316">
        <v>63</v>
      </c>
      <c r="N316">
        <v>63</v>
      </c>
      <c r="O316">
        <v>63</v>
      </c>
      <c r="P316">
        <v>63</v>
      </c>
      <c r="Q316">
        <v>63</v>
      </c>
      <c r="R316">
        <v>63</v>
      </c>
      <c r="S316" s="30"/>
      <c r="T316" s="52" t="str">
        <f t="shared" si="16"/>
        <v>810143-TEBLK-LXL</v>
      </c>
      <c r="U316" s="53" t="str">
        <f>IF(C316="NET","",IF(C316="","",IFERROR(VLOOKUP(T316,EAN!$A:$B,2,FALSE),"MANGLER - MÅ OPPDATERE EAN-FANEN")))</f>
        <v>MANGLER - MÅ OPPDATERE EAN-FANEN</v>
      </c>
      <c r="V316" s="52">
        <f t="shared" si="18"/>
        <v>29</v>
      </c>
      <c r="W316" s="52">
        <f t="shared" si="19"/>
        <v>63</v>
      </c>
      <c r="X316" s="30"/>
      <c r="Y316" s="21" t="str">
        <f>IF(C316="NET","",IFERROR(VLOOKUP(U316,'2) Order Form'!$V$9:$V$894,1,FALSE),"Ikke med I order form"))</f>
        <v>Ikke med I order form</v>
      </c>
      <c r="Z316" s="30"/>
      <c r="AA316" s="2">
        <v>7048652832986</v>
      </c>
      <c r="AB316" s="23">
        <f>IFERROR(VLOOKUP(AA316,'2) Order Form'!$V$9:$V$895,1,FALSE),"Ikke med I order form")</f>
        <v>7048652832986</v>
      </c>
      <c r="AC316" s="38">
        <f>VLOOKUP(AA316,ATS!$A$4:$H$2762,2,FALSE)</f>
        <v>840104</v>
      </c>
      <c r="AD316" s="35" t="str">
        <f>VLOOKUP(AA316,ATS!$A$4:$G$2762,3,FALSE)</f>
        <v xml:space="preserve">Winder Mips Helmet </v>
      </c>
      <c r="AE316" s="36" t="str">
        <f>VLOOKUP(AA316,ATS!$A$4:$G$2762,5,FALSE)</f>
        <v>RGLDM-LXL</v>
      </c>
      <c r="AF316" s="30"/>
      <c r="AG316" s="38">
        <f>IFERROR(VLOOKUP('2) Order Form'!$V322,$AA$4:$AA$2500,1,FALSE),"Ikke med i Elastic")</f>
        <v>7048652967664</v>
      </c>
      <c r="AH316" s="38">
        <f>SUM('2) Order Form'!V322)</f>
        <v>7048652967664</v>
      </c>
      <c r="AI316" s="38">
        <f>INDEX(ATS!$B:$V,MATCH(ATS!$AH316,ATS!$U:$U,0),1)</f>
        <v>852152</v>
      </c>
      <c r="AJ316" s="38" t="str">
        <f>INDEX(ATS!$B:$V,MATCH(ATS!$AH316,ATS!$U:$U,0),2)</f>
        <v>Connor RIG Reflect BLI</v>
      </c>
      <c r="AK316" s="38" t="str">
        <f>INDEX(ATS!$B:$V,MATCH(ATS!$AH316,ATS!$U:$U,0),4)</f>
        <v>500101-OS</v>
      </c>
    </row>
    <row r="317" spans="1:37">
      <c r="A317" s="175">
        <f t="shared" si="17"/>
        <v>0</v>
      </c>
      <c r="B317" s="37">
        <v>810147</v>
      </c>
      <c r="C317" t="s">
        <v>131</v>
      </c>
      <c r="I317" s="37">
        <v>202409</v>
      </c>
      <c r="J317" s="37">
        <v>202410</v>
      </c>
      <c r="K317" s="37">
        <v>202411</v>
      </c>
      <c r="L317" s="37">
        <v>202412</v>
      </c>
      <c r="M317" s="37">
        <v>202413</v>
      </c>
      <c r="N317" s="37">
        <v>202414</v>
      </c>
      <c r="O317" s="37">
        <v>202415</v>
      </c>
      <c r="P317" s="37">
        <v>202415</v>
      </c>
      <c r="Q317" s="37">
        <v>202415</v>
      </c>
      <c r="R317" s="37">
        <v>202415</v>
      </c>
      <c r="S317" s="30"/>
      <c r="T317" s="52" t="str">
        <f t="shared" si="16"/>
        <v>810147-</v>
      </c>
      <c r="U317" s="53" t="str">
        <f>IF(C317="NET","",IF(C317="","",IFERROR(VLOOKUP(T317,EAN!$A:$B,2,FALSE),"MANGLER - MÅ OPPDATERE EAN-FANEN")))</f>
        <v/>
      </c>
      <c r="V317" s="52">
        <f t="shared" si="18"/>
        <v>202409</v>
      </c>
      <c r="W317" s="52">
        <f t="shared" si="19"/>
        <v>202415</v>
      </c>
      <c r="X317" s="30"/>
      <c r="Y317" s="21" t="str">
        <f>IF(C317="NET","",IFERROR(VLOOKUP(U317,'2) Order Form'!$V$9:$V$894,1,FALSE),"Ikke med I order form"))</f>
        <v/>
      </c>
      <c r="Z317" s="30"/>
      <c r="AA317" s="2">
        <v>7048652966629</v>
      </c>
      <c r="AB317" s="23">
        <f>IFERROR(VLOOKUP(AA317,'2) Order Form'!$V$9:$V$895,1,FALSE),"Ikke med I order form")</f>
        <v>7048652966629</v>
      </c>
      <c r="AC317" s="38">
        <f>VLOOKUP(AA317,ATS!$A$4:$H$2762,2,FALSE)</f>
        <v>840104</v>
      </c>
      <c r="AD317" s="35" t="str">
        <f>VLOOKUP(AA317,ATS!$A$4:$G$2762,3,FALSE)</f>
        <v xml:space="preserve">Winder Mips Helmet </v>
      </c>
      <c r="AE317" s="36" t="str">
        <f>VLOOKUP(AA317,ATS!$A$4:$G$2762,5,FALSE)</f>
        <v>MTURQ-SM</v>
      </c>
      <c r="AF317" s="30"/>
      <c r="AG317" s="38">
        <f>IFERROR(VLOOKUP('2) Order Form'!$V323,$AA$4:$AA$2500,1,FALSE),"Ikke med i Elastic")</f>
        <v>7048652967671</v>
      </c>
      <c r="AH317" s="38">
        <f>SUM('2) Order Form'!V323)</f>
        <v>7048652967671</v>
      </c>
      <c r="AI317" s="38">
        <f>INDEX(ATS!$B:$V,MATCH(ATS!$AH317,ATS!$U:$U,0),1)</f>
        <v>852152</v>
      </c>
      <c r="AJ317" s="38" t="str">
        <f>INDEX(ATS!$B:$V,MATCH(ATS!$AH317,ATS!$U:$U,0),2)</f>
        <v>Connor RIG Reflect BLI</v>
      </c>
      <c r="AK317" s="38" t="str">
        <f>INDEX(ATS!$B:$V,MATCH(ATS!$AH317,ATS!$U:$U,0),4)</f>
        <v>511003-OS</v>
      </c>
    </row>
    <row r="318" spans="1:37">
      <c r="A318" s="175">
        <f t="shared" si="17"/>
        <v>0</v>
      </c>
      <c r="B318">
        <v>810147</v>
      </c>
      <c r="C318" t="s">
        <v>3697</v>
      </c>
      <c r="D318" t="s">
        <v>2991</v>
      </c>
      <c r="E318" t="s">
        <v>3105</v>
      </c>
      <c r="F318" t="s">
        <v>3017</v>
      </c>
      <c r="G318" t="s">
        <v>3106</v>
      </c>
      <c r="H318" t="s">
        <v>87</v>
      </c>
      <c r="I318">
        <v>20</v>
      </c>
      <c r="J318">
        <v>20</v>
      </c>
      <c r="K318">
        <v>20</v>
      </c>
      <c r="L318">
        <v>20</v>
      </c>
      <c r="M318">
        <v>20</v>
      </c>
      <c r="N318">
        <v>20</v>
      </c>
      <c r="O318">
        <v>20</v>
      </c>
      <c r="P318">
        <v>20</v>
      </c>
      <c r="Q318">
        <v>20</v>
      </c>
      <c r="R318">
        <v>20</v>
      </c>
      <c r="S318" s="30"/>
      <c r="T318" s="52" t="str">
        <f t="shared" si="16"/>
        <v>810147-MBLK-48/53</v>
      </c>
      <c r="U318" s="53" t="str">
        <f>IF(C318="NET","",IF(C318="","",IFERROR(VLOOKUP(T318,EAN!$A:$B,2,FALSE),"MANGLER - MÅ OPPDATERE EAN-FANEN")))</f>
        <v>MANGLER - MÅ OPPDATERE EAN-FANEN</v>
      </c>
      <c r="V318" s="52">
        <f t="shared" si="18"/>
        <v>20</v>
      </c>
      <c r="W318" s="52">
        <f t="shared" si="19"/>
        <v>20</v>
      </c>
      <c r="X318" s="30"/>
      <c r="Y318" s="21" t="str">
        <f>IF(C318="NET","",IFERROR(VLOOKUP(U318,'2) Order Form'!$V$9:$V$894,1,FALSE),"Ikke med I order form"))</f>
        <v>Ikke med I order form</v>
      </c>
      <c r="Z318" s="30"/>
      <c r="AA318" s="2">
        <v>7048652966629</v>
      </c>
      <c r="AB318" s="23">
        <f>IFERROR(VLOOKUP(AA318,'2) Order Form'!$V$9:$V$895,1,FALSE),"Ikke med I order form")</f>
        <v>7048652966629</v>
      </c>
      <c r="AC318" s="38">
        <f>VLOOKUP(AA318,ATS!$A$4:$H$2762,2,FALSE)</f>
        <v>840104</v>
      </c>
      <c r="AD318" s="35" t="str">
        <f>VLOOKUP(AA318,ATS!$A$4:$G$2762,3,FALSE)</f>
        <v xml:space="preserve">Winder Mips Helmet </v>
      </c>
      <c r="AE318" s="36" t="str">
        <f>VLOOKUP(AA318,ATS!$A$4:$G$2762,5,FALSE)</f>
        <v>MTURQ-SM</v>
      </c>
      <c r="AF318" s="30"/>
      <c r="AG318" s="38">
        <f>IFERROR(VLOOKUP('2) Order Form'!$V324,$AA$4:$AA$2500,1,FALSE),"Ikke med i Elastic")</f>
        <v>7048652837684</v>
      </c>
      <c r="AH318" s="38">
        <f>SUM('2) Order Form'!V324)</f>
        <v>7048652837684</v>
      </c>
      <c r="AI318" s="38">
        <f>INDEX(ATS!$B:$V,MATCH(ATS!$AH318,ATS!$U:$U,0),1)</f>
        <v>852105</v>
      </c>
      <c r="AJ318" s="38" t="str">
        <f>INDEX(ATS!$B:$V,MATCH(ATS!$AH318,ATS!$U:$U,0),2)</f>
        <v>Clockwork RIG Reflect</v>
      </c>
      <c r="AK318" s="38" t="str">
        <f>INDEX(ATS!$B:$V,MATCH(ATS!$AH318,ATS!$U:$U,0),4)</f>
        <v>060101-OS</v>
      </c>
    </row>
    <row r="319" spans="1:37">
      <c r="A319" s="175">
        <f t="shared" si="17"/>
        <v>0</v>
      </c>
      <c r="B319">
        <v>810147</v>
      </c>
      <c r="C319" t="s">
        <v>3697</v>
      </c>
      <c r="D319" t="s">
        <v>2991</v>
      </c>
      <c r="E319" t="s">
        <v>3107</v>
      </c>
      <c r="F319" t="s">
        <v>3017</v>
      </c>
      <c r="G319" t="s">
        <v>3108</v>
      </c>
      <c r="H319" t="s">
        <v>87</v>
      </c>
      <c r="I319">
        <v>79</v>
      </c>
      <c r="J319">
        <v>79</v>
      </c>
      <c r="K319">
        <v>79</v>
      </c>
      <c r="L319">
        <v>79</v>
      </c>
      <c r="M319">
        <v>79</v>
      </c>
      <c r="N319">
        <v>79</v>
      </c>
      <c r="O319">
        <v>79</v>
      </c>
      <c r="P319">
        <v>79</v>
      </c>
      <c r="Q319">
        <v>79</v>
      </c>
      <c r="R319">
        <v>79</v>
      </c>
      <c r="S319" s="30"/>
      <c r="T319" s="52" t="str">
        <f t="shared" si="16"/>
        <v>810147-MBLK-53/61</v>
      </c>
      <c r="U319" s="53" t="str">
        <f>IF(C319="NET","",IF(C319="","",IFERROR(VLOOKUP(T319,EAN!$A:$B,2,FALSE),"MANGLER - MÅ OPPDATERE EAN-FANEN")))</f>
        <v>MANGLER - MÅ OPPDATERE EAN-FANEN</v>
      </c>
      <c r="V319" s="52">
        <f t="shared" si="18"/>
        <v>79</v>
      </c>
      <c r="W319" s="52">
        <f t="shared" si="19"/>
        <v>79</v>
      </c>
      <c r="X319" s="30"/>
      <c r="Y319" s="21" t="str">
        <f>IF(C319="NET","",IFERROR(VLOOKUP(U319,'2) Order Form'!$V$9:$V$894,1,FALSE),"Ikke med I order form"))</f>
        <v>Ikke med I order form</v>
      </c>
      <c r="Z319" s="30"/>
      <c r="AA319" s="2">
        <v>7048652966612</v>
      </c>
      <c r="AB319" s="23">
        <f>IFERROR(VLOOKUP(AA319,'2) Order Form'!$V$9:$V$895,1,FALSE),"Ikke med I order form")</f>
        <v>7048652966612</v>
      </c>
      <c r="AC319" s="38">
        <f>VLOOKUP(AA319,ATS!$A$4:$H$2762,2,FALSE)</f>
        <v>840104</v>
      </c>
      <c r="AD319" s="35" t="str">
        <f>VLOOKUP(AA319,ATS!$A$4:$G$2762,3,FALSE)</f>
        <v xml:space="preserve">Winder Mips Helmet </v>
      </c>
      <c r="AE319" s="36" t="str">
        <f>VLOOKUP(AA319,ATS!$A$4:$G$2762,5,FALSE)</f>
        <v>MTURQ-ML</v>
      </c>
      <c r="AF319" s="30"/>
      <c r="AG319" s="38">
        <f>IFERROR(VLOOKUP('2) Order Form'!$V325,$AA$4:$AA$2500,1,FALSE),"Ikke med i Elastic")</f>
        <v>7048652967305</v>
      </c>
      <c r="AH319" s="38">
        <f>SUM('2) Order Form'!V325)</f>
        <v>7048652967305</v>
      </c>
      <c r="AI319" s="38">
        <f>INDEX(ATS!$B:$V,MATCH(ATS!$AH319,ATS!$U:$U,0),1)</f>
        <v>852105</v>
      </c>
      <c r="AJ319" s="38" t="str">
        <f>INDEX(ATS!$B:$V,MATCH(ATS!$AH319,ATS!$U:$U,0),2)</f>
        <v>Clockwork RIG Reflect</v>
      </c>
      <c r="AK319" s="38" t="str">
        <f>INDEX(ATS!$B:$V,MATCH(ATS!$AH319,ATS!$U:$U,0),4)</f>
        <v>156760-OS</v>
      </c>
    </row>
    <row r="320" spans="1:37">
      <c r="A320" s="175">
        <f t="shared" si="17"/>
        <v>0</v>
      </c>
      <c r="B320">
        <v>810147</v>
      </c>
      <c r="C320" t="s">
        <v>3697</v>
      </c>
      <c r="D320" t="s">
        <v>2991</v>
      </c>
      <c r="E320" t="s">
        <v>3109</v>
      </c>
      <c r="F320" t="s">
        <v>126</v>
      </c>
      <c r="G320" t="s">
        <v>3106</v>
      </c>
      <c r="H320" t="s">
        <v>87</v>
      </c>
      <c r="I320">
        <v>0</v>
      </c>
      <c r="J320">
        <v>0</v>
      </c>
      <c r="K320">
        <v>0</v>
      </c>
      <c r="L320">
        <v>0</v>
      </c>
      <c r="M320">
        <v>40</v>
      </c>
      <c r="N320">
        <v>40</v>
      </c>
      <c r="O320">
        <v>40</v>
      </c>
      <c r="P320">
        <v>40</v>
      </c>
      <c r="Q320">
        <v>40</v>
      </c>
      <c r="R320">
        <v>40</v>
      </c>
      <c r="S320" s="30"/>
      <c r="T320" s="52" t="str">
        <f t="shared" si="16"/>
        <v>810147-TEBK-48/53</v>
      </c>
      <c r="U320" s="53" t="str">
        <f>IF(C320="NET","",IF(C320="","",IFERROR(VLOOKUP(T320,EAN!$A:$B,2,FALSE),"MANGLER - MÅ OPPDATERE EAN-FANEN")))</f>
        <v>MANGLER - MÅ OPPDATERE EAN-FANEN</v>
      </c>
      <c r="V320" s="52">
        <f t="shared" si="18"/>
        <v>0</v>
      </c>
      <c r="W320" s="52">
        <f t="shared" si="19"/>
        <v>40</v>
      </c>
      <c r="X320" s="30"/>
      <c r="Y320" s="21" t="str">
        <f>IF(C320="NET","",IFERROR(VLOOKUP(U320,'2) Order Form'!$V$9:$V$894,1,FALSE),"Ikke med I order form"))</f>
        <v>Ikke med I order form</v>
      </c>
      <c r="Z320" s="30"/>
      <c r="AA320" s="2">
        <v>7048652966612</v>
      </c>
      <c r="AB320" s="23">
        <f>IFERROR(VLOOKUP(AA320,'2) Order Form'!$V$9:$V$895,1,FALSE),"Ikke med I order form")</f>
        <v>7048652966612</v>
      </c>
      <c r="AC320" s="38">
        <f>VLOOKUP(AA320,ATS!$A$4:$H$2762,2,FALSE)</f>
        <v>840104</v>
      </c>
      <c r="AD320" s="35" t="str">
        <f>VLOOKUP(AA320,ATS!$A$4:$G$2762,3,FALSE)</f>
        <v xml:space="preserve">Winder Mips Helmet </v>
      </c>
      <c r="AE320" s="36" t="str">
        <f>VLOOKUP(AA320,ATS!$A$4:$G$2762,5,FALSE)</f>
        <v>MTURQ-ML</v>
      </c>
      <c r="AF320" s="30"/>
      <c r="AG320" s="38">
        <f>IFERROR(VLOOKUP('2) Order Form'!$V326,$AA$4:$AA$2500,1,FALSE),"Ikke med i Elastic")</f>
        <v>7048652837721</v>
      </c>
      <c r="AH320" s="38">
        <f>SUM('2) Order Form'!V326)</f>
        <v>7048652837721</v>
      </c>
      <c r="AI320" s="38">
        <f>INDEX(ATS!$B:$V,MATCH(ATS!$AH320,ATS!$U:$U,0),1)</f>
        <v>852105</v>
      </c>
      <c r="AJ320" s="38" t="str">
        <f>INDEX(ATS!$B:$V,MATCH(ATS!$AH320,ATS!$U:$U,0),2)</f>
        <v>Clockwork RIG Reflect</v>
      </c>
      <c r="AK320" s="38" t="str">
        <f>INDEX(ATS!$B:$V,MATCH(ATS!$AH320,ATS!$U:$U,0),4)</f>
        <v>160437-OS</v>
      </c>
    </row>
    <row r="321" spans="1:37">
      <c r="A321" s="175">
        <f t="shared" si="17"/>
        <v>0</v>
      </c>
      <c r="B321">
        <v>810147</v>
      </c>
      <c r="C321" t="s">
        <v>3697</v>
      </c>
      <c r="D321" t="s">
        <v>2991</v>
      </c>
      <c r="E321" t="s">
        <v>3110</v>
      </c>
      <c r="F321" t="s">
        <v>126</v>
      </c>
      <c r="G321" t="s">
        <v>3108</v>
      </c>
      <c r="H321" t="s">
        <v>87</v>
      </c>
      <c r="I321">
        <v>0</v>
      </c>
      <c r="J321">
        <v>0</v>
      </c>
      <c r="K321">
        <v>0</v>
      </c>
      <c r="L321">
        <v>0</v>
      </c>
      <c r="M321">
        <v>60</v>
      </c>
      <c r="N321">
        <v>60</v>
      </c>
      <c r="O321">
        <v>60</v>
      </c>
      <c r="P321">
        <v>60</v>
      </c>
      <c r="Q321">
        <v>60</v>
      </c>
      <c r="R321">
        <v>60</v>
      </c>
      <c r="S321" s="30"/>
      <c r="T321" s="52" t="str">
        <f t="shared" si="16"/>
        <v>810147-TEBK-53/61</v>
      </c>
      <c r="U321" s="53" t="str">
        <f>IF(C321="NET","",IF(C321="","",IFERROR(VLOOKUP(T321,EAN!$A:$B,2,FALSE),"MANGLER - MÅ OPPDATERE EAN-FANEN")))</f>
        <v>MANGLER - MÅ OPPDATERE EAN-FANEN</v>
      </c>
      <c r="V321" s="52">
        <f t="shared" si="18"/>
        <v>0</v>
      </c>
      <c r="W321" s="52">
        <f t="shared" si="19"/>
        <v>60</v>
      </c>
      <c r="X321" s="30"/>
      <c r="Y321" s="21" t="str">
        <f>IF(C321="NET","",IFERROR(VLOOKUP(U321,'2) Order Form'!$V$9:$V$894,1,FALSE),"Ikke med I order form"))</f>
        <v>Ikke med I order form</v>
      </c>
      <c r="Z321" s="30"/>
      <c r="AA321" s="2">
        <v>7048652966605</v>
      </c>
      <c r="AB321" s="23">
        <f>IFERROR(VLOOKUP(AA321,'2) Order Form'!$V$9:$V$895,1,FALSE),"Ikke med I order form")</f>
        <v>7048652966605</v>
      </c>
      <c r="AC321" s="38">
        <f>VLOOKUP(AA321,ATS!$A$4:$H$2762,2,FALSE)</f>
        <v>840104</v>
      </c>
      <c r="AD321" s="35" t="str">
        <f>VLOOKUP(AA321,ATS!$A$4:$G$2762,3,FALSE)</f>
        <v xml:space="preserve">Winder Mips Helmet </v>
      </c>
      <c r="AE321" s="36" t="str">
        <f>VLOOKUP(AA321,ATS!$A$4:$G$2762,5,FALSE)</f>
        <v>MTURQ-LXL</v>
      </c>
      <c r="AF321" s="30"/>
      <c r="AG321" s="38">
        <f>IFERROR(VLOOKUP('2) Order Form'!$V327,$AA$4:$AA$2500,1,FALSE),"Ikke med i Elastic")</f>
        <v>7048652967312</v>
      </c>
      <c r="AH321" s="38">
        <f>SUM('2) Order Form'!V327)</f>
        <v>7048652967312</v>
      </c>
      <c r="AI321" s="38">
        <f>INDEX(ATS!$B:$V,MATCH(ATS!$AH321,ATS!$U:$U,0),1)</f>
        <v>852105</v>
      </c>
      <c r="AJ321" s="38" t="str">
        <f>INDEX(ATS!$B:$V,MATCH(ATS!$AH321,ATS!$U:$U,0),2)</f>
        <v>Clockwork RIG Reflect</v>
      </c>
      <c r="AK321" s="38" t="str">
        <f>INDEX(ATS!$B:$V,MATCH(ATS!$AH321,ATS!$U:$U,0),4)</f>
        <v>180101-OS</v>
      </c>
    </row>
    <row r="322" spans="1:37">
      <c r="A322" s="175">
        <f t="shared" si="17"/>
        <v>0</v>
      </c>
      <c r="B322" s="37">
        <v>810148</v>
      </c>
      <c r="C322" t="s">
        <v>131</v>
      </c>
      <c r="I322" s="37">
        <v>202409</v>
      </c>
      <c r="J322" s="37">
        <v>202410</v>
      </c>
      <c r="K322" s="37">
        <v>202411</v>
      </c>
      <c r="L322" s="37">
        <v>202412</v>
      </c>
      <c r="M322" s="37">
        <v>202413</v>
      </c>
      <c r="N322" s="37">
        <v>202414</v>
      </c>
      <c r="O322" s="37">
        <v>202415</v>
      </c>
      <c r="P322" s="37">
        <v>202415</v>
      </c>
      <c r="Q322" s="37">
        <v>202415</v>
      </c>
      <c r="R322" s="37">
        <v>202415</v>
      </c>
      <c r="S322" s="30"/>
      <c r="T322" s="52" t="str">
        <f t="shared" si="16"/>
        <v>810148-</v>
      </c>
      <c r="U322" s="53" t="str">
        <f>IF(C322="NET","",IF(C322="","",IFERROR(VLOOKUP(T322,EAN!$A:$B,2,FALSE),"MANGLER - MÅ OPPDATERE EAN-FANEN")))</f>
        <v/>
      </c>
      <c r="V322" s="52">
        <f t="shared" si="18"/>
        <v>202409</v>
      </c>
      <c r="W322" s="52">
        <f t="shared" si="19"/>
        <v>202415</v>
      </c>
      <c r="X322" s="30"/>
      <c r="Y322" s="21" t="str">
        <f>IF(C322="NET","",IFERROR(VLOOKUP(U322,'2) Order Form'!$V$9:$V$894,1,FALSE),"Ikke med I order form"))</f>
        <v/>
      </c>
      <c r="Z322" s="30"/>
      <c r="AA322" s="2">
        <v>7048652966605</v>
      </c>
      <c r="AB322" s="23">
        <f>IFERROR(VLOOKUP(AA322,'2) Order Form'!$V$9:$V$895,1,FALSE),"Ikke med I order form")</f>
        <v>7048652966605</v>
      </c>
      <c r="AC322" s="38">
        <f>VLOOKUP(AA322,ATS!$A$4:$H$2762,2,FALSE)</f>
        <v>840104</v>
      </c>
      <c r="AD322" s="35" t="str">
        <f>VLOOKUP(AA322,ATS!$A$4:$G$2762,3,FALSE)</f>
        <v xml:space="preserve">Winder Mips Helmet </v>
      </c>
      <c r="AE322" s="36" t="str">
        <f>VLOOKUP(AA322,ATS!$A$4:$G$2762,5,FALSE)</f>
        <v>MTURQ-LXL</v>
      </c>
      <c r="AF322" s="30"/>
      <c r="AG322" s="38">
        <f>IFERROR(VLOOKUP('2) Order Form'!$V328,$AA$4:$AA$2500,1,FALSE),"Ikke med i Elastic")</f>
        <v>7048652967329</v>
      </c>
      <c r="AH322" s="38">
        <f>SUM('2) Order Form'!V328)</f>
        <v>7048652967329</v>
      </c>
      <c r="AI322" s="38">
        <f>INDEX(ATS!$B:$V,MATCH(ATS!$AH322,ATS!$U:$U,0),1)</f>
        <v>852105</v>
      </c>
      <c r="AJ322" s="38" t="str">
        <f>INDEX(ATS!$B:$V,MATCH(ATS!$AH322,ATS!$U:$U,0),2)</f>
        <v>Clockwork RIG Reflect</v>
      </c>
      <c r="AK322" s="38" t="str">
        <f>INDEX(ATS!$B:$V,MATCH(ATS!$AH322,ATS!$U:$U,0),4)</f>
        <v>181003-OS</v>
      </c>
    </row>
    <row r="323" spans="1:37">
      <c r="A323" s="175">
        <f t="shared" si="17"/>
        <v>7048652986498</v>
      </c>
      <c r="B323">
        <v>810148</v>
      </c>
      <c r="C323" t="s">
        <v>2972</v>
      </c>
      <c r="D323" t="s">
        <v>2991</v>
      </c>
      <c r="E323" t="s">
        <v>98</v>
      </c>
      <c r="F323" t="s">
        <v>70</v>
      </c>
      <c r="G323" t="s">
        <v>63</v>
      </c>
      <c r="H323" t="s">
        <v>87</v>
      </c>
      <c r="I323">
        <v>-27</v>
      </c>
      <c r="J323">
        <v>-27</v>
      </c>
      <c r="K323">
        <v>-27</v>
      </c>
      <c r="L323">
        <v>-27</v>
      </c>
      <c r="M323">
        <v>-27</v>
      </c>
      <c r="N323">
        <v>-27</v>
      </c>
      <c r="O323">
        <v>-27</v>
      </c>
      <c r="P323">
        <v>-27</v>
      </c>
      <c r="Q323">
        <v>-27</v>
      </c>
      <c r="R323">
        <v>-27</v>
      </c>
      <c r="S323" s="30"/>
      <c r="T323" s="52" t="str">
        <f t="shared" si="16"/>
        <v>810148-BLACK-OS</v>
      </c>
      <c r="U323" s="53">
        <f>IF(C323="NET","",IF(C323="","",IFERROR(VLOOKUP(T323,EAN!$A:$B,2,FALSE),"MANGLER - MÅ OPPDATERE EAN-FANEN")))</f>
        <v>7048652986498</v>
      </c>
      <c r="V323" s="52">
        <f t="shared" si="18"/>
        <v>-27</v>
      </c>
      <c r="W323" s="52">
        <f t="shared" si="19"/>
        <v>-27</v>
      </c>
      <c r="X323" s="30"/>
      <c r="Y323" s="21">
        <f>IF(C323="NET","",IFERROR(VLOOKUP(U323,'2) Order Form'!$V$9:$V$894,1,FALSE),"Ikke med I order form"))</f>
        <v>7048652986498</v>
      </c>
      <c r="Z323" s="30"/>
      <c r="AA323" s="2">
        <v>7048652966650</v>
      </c>
      <c r="AB323" s="23">
        <f>IFERROR(VLOOKUP(AA323,'2) Order Form'!$V$9:$V$895,1,FALSE),"Ikke med I order form")</f>
        <v>7048652966650</v>
      </c>
      <c r="AC323" s="38">
        <f>VLOOKUP(AA323,ATS!$A$4:$H$2762,2,FALSE)</f>
        <v>840104</v>
      </c>
      <c r="AD323" s="35" t="str">
        <f>VLOOKUP(AA323,ATS!$A$4:$G$2762,3,FALSE)</f>
        <v xml:space="preserve">Winder Mips Helmet </v>
      </c>
      <c r="AE323" s="36" t="str">
        <f>VLOOKUP(AA323,ATS!$A$4:$G$2762,5,FALSE)</f>
        <v>WOLND-SM</v>
      </c>
      <c r="AF323" s="30"/>
      <c r="AG323" s="38">
        <f>IFERROR(VLOOKUP('2) Order Form'!$V329,$AA$4:$AA$2500,1,FALSE),"Ikke med i Elastic")</f>
        <v>7048652967336</v>
      </c>
      <c r="AH323" s="38">
        <f>SUM('2) Order Form'!V329)</f>
        <v>7048652967336</v>
      </c>
      <c r="AI323" s="38">
        <f>INDEX(ATS!$B:$V,MATCH(ATS!$AH323,ATS!$U:$U,0),1)</f>
        <v>852105</v>
      </c>
      <c r="AJ323" s="38" t="str">
        <f>INDEX(ATS!$B:$V,MATCH(ATS!$AH323,ATS!$U:$U,0),2)</f>
        <v>Clockwork RIG Reflect</v>
      </c>
      <c r="AK323" s="38" t="str">
        <f>INDEX(ATS!$B:$V,MATCH(ATS!$AH323,ATS!$U:$U,0),4)</f>
        <v>208058-OS</v>
      </c>
    </row>
    <row r="324" spans="1:37">
      <c r="A324" s="175">
        <f t="shared" si="17"/>
        <v>0</v>
      </c>
      <c r="B324" s="37">
        <v>810149</v>
      </c>
      <c r="C324" t="s">
        <v>131</v>
      </c>
      <c r="I324" s="37">
        <v>202409</v>
      </c>
      <c r="J324" s="37">
        <v>202410</v>
      </c>
      <c r="K324" s="37">
        <v>202411</v>
      </c>
      <c r="L324" s="37">
        <v>202412</v>
      </c>
      <c r="M324" s="37">
        <v>202413</v>
      </c>
      <c r="N324" s="37">
        <v>202414</v>
      </c>
      <c r="O324" s="37">
        <v>202415</v>
      </c>
      <c r="P324" s="37">
        <v>202415</v>
      </c>
      <c r="Q324" s="37">
        <v>202415</v>
      </c>
      <c r="R324" s="37">
        <v>202415</v>
      </c>
      <c r="S324" s="30"/>
      <c r="T324" s="52" t="str">
        <f t="shared" ref="T324:T387" si="20">CONCATENATE(B324,"-",E324)</f>
        <v>810149-</v>
      </c>
      <c r="U324" s="53" t="str">
        <f>IF(C324="NET","",IF(C324="","",IFERROR(VLOOKUP(T324,EAN!$A:$B,2,FALSE),"MANGLER - MÅ OPPDATERE EAN-FANEN")))</f>
        <v/>
      </c>
      <c r="V324" s="52">
        <f t="shared" si="18"/>
        <v>202409</v>
      </c>
      <c r="W324" s="52">
        <f t="shared" si="19"/>
        <v>202415</v>
      </c>
      <c r="X324" s="30"/>
      <c r="Y324" s="21" t="str">
        <f>IF(C324="NET","",IFERROR(VLOOKUP(U324,'2) Order Form'!$V$9:$V$894,1,FALSE),"Ikke med I order form"))</f>
        <v/>
      </c>
      <c r="Z324" s="30"/>
      <c r="AA324" s="2">
        <v>7048652966650</v>
      </c>
      <c r="AB324" s="23">
        <f>IFERROR(VLOOKUP(AA324,'2) Order Form'!$V$9:$V$895,1,FALSE),"Ikke med I order form")</f>
        <v>7048652966650</v>
      </c>
      <c r="AC324" s="38">
        <f>VLOOKUP(AA324,ATS!$A$4:$H$2762,2,FALSE)</f>
        <v>840104</v>
      </c>
      <c r="AD324" s="35" t="str">
        <f>VLOOKUP(AA324,ATS!$A$4:$G$2762,3,FALSE)</f>
        <v xml:space="preserve">Winder Mips Helmet </v>
      </c>
      <c r="AE324" s="36" t="str">
        <f>VLOOKUP(AA324,ATS!$A$4:$G$2762,5,FALSE)</f>
        <v>WOLND-SM</v>
      </c>
      <c r="AF324" s="30"/>
      <c r="AG324" s="38">
        <f>IFERROR(VLOOKUP('2) Order Form'!$V331,$AA$4:$AA$2500,1,FALSE),"Ikke med i Elastic")</f>
        <v>7048652837639</v>
      </c>
      <c r="AH324" s="38">
        <f>SUM('2) Order Form'!V331)</f>
        <v>7048652837639</v>
      </c>
      <c r="AI324" s="38">
        <f>INDEX(ATS!$B:$V,MATCH(ATS!$AH324,ATS!$U:$U,0),1)</f>
        <v>852107</v>
      </c>
      <c r="AJ324" s="38" t="str">
        <f>INDEX(ATS!$B:$V,MATCH(ATS!$AH324,ATS!$U:$U,0),2)</f>
        <v>Clockwork RIG Reflect BLI</v>
      </c>
      <c r="AK324" s="38" t="str">
        <f>INDEX(ATS!$B:$V,MATCH(ATS!$AH324,ATS!$U:$U,0),4)</f>
        <v>500101-OS</v>
      </c>
    </row>
    <row r="325" spans="1:37">
      <c r="A325" s="175">
        <f t="shared" ref="A325:A388" si="21">SUM(U325)</f>
        <v>0</v>
      </c>
      <c r="B325">
        <v>810149</v>
      </c>
      <c r="C325" t="s">
        <v>3143</v>
      </c>
      <c r="D325" t="s">
        <v>2991</v>
      </c>
      <c r="E325" t="s">
        <v>3045</v>
      </c>
      <c r="F325" t="s">
        <v>126</v>
      </c>
      <c r="G325" t="s">
        <v>65</v>
      </c>
      <c r="H325" t="s">
        <v>87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30</v>
      </c>
      <c r="P325">
        <v>30</v>
      </c>
      <c r="Q325">
        <v>30</v>
      </c>
      <c r="R325">
        <v>30</v>
      </c>
      <c r="S325" s="30"/>
      <c r="T325" s="52" t="str">
        <f t="shared" si="20"/>
        <v>810149-TEBLK-ML</v>
      </c>
      <c r="U325" s="53" t="str">
        <f>IF(C325="NET","",IF(C325="","",IFERROR(VLOOKUP(T325,EAN!$A:$B,2,FALSE),"MANGLER - MÅ OPPDATERE EAN-FANEN")))</f>
        <v>MANGLER - MÅ OPPDATERE EAN-FANEN</v>
      </c>
      <c r="V325" s="52">
        <f t="shared" ref="V325:V388" si="22">I325</f>
        <v>0</v>
      </c>
      <c r="W325" s="52">
        <f t="shared" ref="W325:W388" si="23">R325</f>
        <v>30</v>
      </c>
      <c r="X325" s="30"/>
      <c r="Y325" s="21" t="str">
        <f>IF(C325="NET","",IFERROR(VLOOKUP(U325,'2) Order Form'!$V$9:$V$894,1,FALSE),"Ikke med I order form"))</f>
        <v>Ikke med I order form</v>
      </c>
      <c r="Z325" s="30"/>
      <c r="AA325" s="2">
        <v>7048652966643</v>
      </c>
      <c r="AB325" s="23">
        <f>IFERROR(VLOOKUP(AA325,'2) Order Form'!$V$9:$V$895,1,FALSE),"Ikke med I order form")</f>
        <v>7048652966643</v>
      </c>
      <c r="AC325" s="38">
        <f>VLOOKUP(AA325,ATS!$A$4:$H$2762,2,FALSE)</f>
        <v>840104</v>
      </c>
      <c r="AD325" s="35" t="str">
        <f>VLOOKUP(AA325,ATS!$A$4:$G$2762,3,FALSE)</f>
        <v xml:space="preserve">Winder Mips Helmet </v>
      </c>
      <c r="AE325" s="36" t="str">
        <f>VLOOKUP(AA325,ATS!$A$4:$G$2762,5,FALSE)</f>
        <v>WOLND-ML</v>
      </c>
      <c r="AF325" s="30"/>
      <c r="AG325" s="38">
        <f>IFERROR(VLOOKUP('2) Order Form'!$V332,$AA$4:$AA$2500,1,FALSE),"Ikke med i Elastic")</f>
        <v>7048652837646</v>
      </c>
      <c r="AH325" s="38">
        <f>SUM('2) Order Form'!V332)</f>
        <v>7048652837646</v>
      </c>
      <c r="AI325" s="38">
        <f>INDEX(ATS!$B:$V,MATCH(ATS!$AH325,ATS!$U:$U,0),1)</f>
        <v>852107</v>
      </c>
      <c r="AJ325" s="38" t="str">
        <f>INDEX(ATS!$B:$V,MATCH(ATS!$AH325,ATS!$U:$U,0),2)</f>
        <v>Clockwork RIG Reflect BLI</v>
      </c>
      <c r="AK325" s="38" t="str">
        <f>INDEX(ATS!$B:$V,MATCH(ATS!$AH325,ATS!$U:$U,0),4)</f>
        <v>510437-OS</v>
      </c>
    </row>
    <row r="326" spans="1:37">
      <c r="A326" s="175">
        <f t="shared" si="21"/>
        <v>0</v>
      </c>
      <c r="B326">
        <v>810149</v>
      </c>
      <c r="C326" t="s">
        <v>3143</v>
      </c>
      <c r="D326" t="s">
        <v>2991</v>
      </c>
      <c r="E326" t="s">
        <v>3046</v>
      </c>
      <c r="F326" t="s">
        <v>126</v>
      </c>
      <c r="G326" t="s">
        <v>66</v>
      </c>
      <c r="H326" t="s">
        <v>87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20</v>
      </c>
      <c r="P326">
        <v>20</v>
      </c>
      <c r="Q326">
        <v>20</v>
      </c>
      <c r="R326">
        <v>20</v>
      </c>
      <c r="S326" s="30"/>
      <c r="T326" s="52" t="str">
        <f t="shared" si="20"/>
        <v>810149-TEBLK-LXL</v>
      </c>
      <c r="U326" s="53" t="str">
        <f>IF(C326="NET","",IF(C326="","",IFERROR(VLOOKUP(T326,EAN!$A:$B,2,FALSE),"MANGLER - MÅ OPPDATERE EAN-FANEN")))</f>
        <v>MANGLER - MÅ OPPDATERE EAN-FANEN</v>
      </c>
      <c r="V326" s="52">
        <f t="shared" si="22"/>
        <v>0</v>
      </c>
      <c r="W326" s="52">
        <f t="shared" si="23"/>
        <v>20</v>
      </c>
      <c r="X326" s="30"/>
      <c r="Y326" s="21" t="str">
        <f>IF(C326="NET","",IFERROR(VLOOKUP(U326,'2) Order Form'!$V$9:$V$894,1,FALSE),"Ikke med I order form"))</f>
        <v>Ikke med I order form</v>
      </c>
      <c r="Z326" s="30"/>
      <c r="AA326" s="2">
        <v>7048652966643</v>
      </c>
      <c r="AB326" s="23">
        <f>IFERROR(VLOOKUP(AA326,'2) Order Form'!$V$9:$V$895,1,FALSE),"Ikke med I order form")</f>
        <v>7048652966643</v>
      </c>
      <c r="AC326" s="38">
        <f>VLOOKUP(AA326,ATS!$A$4:$H$2762,2,FALSE)</f>
        <v>840104</v>
      </c>
      <c r="AD326" s="35" t="str">
        <f>VLOOKUP(AA326,ATS!$A$4:$G$2762,3,FALSE)</f>
        <v xml:space="preserve">Winder Mips Helmet </v>
      </c>
      <c r="AE326" s="36" t="str">
        <f>VLOOKUP(AA326,ATS!$A$4:$G$2762,5,FALSE)</f>
        <v>WOLND-ML</v>
      </c>
      <c r="AF326" s="30"/>
      <c r="AG326" s="38">
        <f>IFERROR(VLOOKUP('2) Order Form'!$V333,$AA$4:$AA$2500,1,FALSE),"Ikke med i Elastic")</f>
        <v>7048652837653</v>
      </c>
      <c r="AH326" s="38">
        <f>SUM('2) Order Form'!V333)</f>
        <v>7048652837653</v>
      </c>
      <c r="AI326" s="38">
        <f>INDEX(ATS!$B:$V,MATCH(ATS!$AH326,ATS!$U:$U,0),1)</f>
        <v>852107</v>
      </c>
      <c r="AJ326" s="38" t="str">
        <f>INDEX(ATS!$B:$V,MATCH(ATS!$AH326,ATS!$U:$U,0),2)</f>
        <v>Clockwork RIG Reflect BLI</v>
      </c>
      <c r="AK326" s="38" t="str">
        <f>INDEX(ATS!$B:$V,MATCH(ATS!$AH326,ATS!$U:$U,0),4)</f>
        <v>531836-OS</v>
      </c>
    </row>
    <row r="327" spans="1:37">
      <c r="A327" s="175">
        <f t="shared" si="21"/>
        <v>0</v>
      </c>
      <c r="B327" s="37">
        <v>810150</v>
      </c>
      <c r="C327" t="s">
        <v>131</v>
      </c>
      <c r="I327" s="37">
        <v>202409</v>
      </c>
      <c r="J327" s="37">
        <v>202410</v>
      </c>
      <c r="K327" s="37">
        <v>202411</v>
      </c>
      <c r="L327" s="37">
        <v>202412</v>
      </c>
      <c r="M327" s="37">
        <v>202413</v>
      </c>
      <c r="N327" s="37">
        <v>202414</v>
      </c>
      <c r="O327" s="37">
        <v>202415</v>
      </c>
      <c r="P327" s="37">
        <v>202415</v>
      </c>
      <c r="Q327" s="37">
        <v>202415</v>
      </c>
      <c r="R327" s="37">
        <v>202415</v>
      </c>
      <c r="S327" s="30"/>
      <c r="T327" s="52" t="str">
        <f t="shared" si="20"/>
        <v>810150-</v>
      </c>
      <c r="U327" s="53" t="str">
        <f>IF(C327="NET","",IF(C327="","",IFERROR(VLOOKUP(T327,EAN!$A:$B,2,FALSE),"MANGLER - MÅ OPPDATERE EAN-FANEN")))</f>
        <v/>
      </c>
      <c r="V327" s="52">
        <f t="shared" si="22"/>
        <v>202409</v>
      </c>
      <c r="W327" s="52">
        <f t="shared" si="23"/>
        <v>202415</v>
      </c>
      <c r="X327" s="30"/>
      <c r="Y327" s="21" t="str">
        <f>IF(C327="NET","",IFERROR(VLOOKUP(U327,'2) Order Form'!$V$9:$V$894,1,FALSE),"Ikke med I order form"))</f>
        <v/>
      </c>
      <c r="Z327" s="30"/>
      <c r="AA327" s="2">
        <v>7048652966636</v>
      </c>
      <c r="AB327" s="23">
        <f>IFERROR(VLOOKUP(AA327,'2) Order Form'!$V$9:$V$895,1,FALSE),"Ikke med I order form")</f>
        <v>7048652966636</v>
      </c>
      <c r="AC327" s="38">
        <f>VLOOKUP(AA327,ATS!$A$4:$H$2762,2,FALSE)</f>
        <v>840104</v>
      </c>
      <c r="AD327" s="35" t="str">
        <f>VLOOKUP(AA327,ATS!$A$4:$G$2762,3,FALSE)</f>
        <v xml:space="preserve">Winder Mips Helmet </v>
      </c>
      <c r="AE327" s="36" t="str">
        <f>VLOOKUP(AA327,ATS!$A$4:$G$2762,5,FALSE)</f>
        <v>WOLND-LXL</v>
      </c>
      <c r="AF327" s="30"/>
      <c r="AG327" s="38">
        <f>IFERROR(VLOOKUP('2) Order Form'!$V334,$AA$4:$AA$2500,1,FALSE),"Ikke med i Elastic")</f>
        <v>7048652837585</v>
      </c>
      <c r="AH327" s="38">
        <f>SUM('2) Order Form'!V334)</f>
        <v>7048652837585</v>
      </c>
      <c r="AI327" s="38">
        <f>INDEX(ATS!$B:$V,MATCH(ATS!$AH327,ATS!$U:$U,0),1)</f>
        <v>852108</v>
      </c>
      <c r="AJ327" s="38" t="str">
        <f>INDEX(ATS!$B:$V,MATCH(ATS!$AH327,ATS!$U:$U,0),2)</f>
        <v>Clockwork MAX RIG Reflect</v>
      </c>
      <c r="AK327" s="38" t="str">
        <f>INDEX(ATS!$B:$V,MATCH(ATS!$AH327,ATS!$U:$U,0),4)</f>
        <v>060101-OS</v>
      </c>
    </row>
    <row r="328" spans="1:37">
      <c r="A328" s="175">
        <f t="shared" si="21"/>
        <v>0</v>
      </c>
      <c r="B328">
        <v>810150</v>
      </c>
      <c r="C328" t="s">
        <v>3144</v>
      </c>
      <c r="D328" t="s">
        <v>2991</v>
      </c>
      <c r="E328" t="s">
        <v>3044</v>
      </c>
      <c r="F328" t="s">
        <v>126</v>
      </c>
      <c r="G328" t="s">
        <v>64</v>
      </c>
      <c r="H328" t="s">
        <v>87</v>
      </c>
      <c r="I328">
        <v>0</v>
      </c>
      <c r="J328">
        <v>0</v>
      </c>
      <c r="K328">
        <v>0</v>
      </c>
      <c r="L328">
        <v>0</v>
      </c>
      <c r="M328">
        <v>20</v>
      </c>
      <c r="N328">
        <v>20</v>
      </c>
      <c r="O328">
        <v>20</v>
      </c>
      <c r="P328">
        <v>20</v>
      </c>
      <c r="Q328">
        <v>20</v>
      </c>
      <c r="R328">
        <v>20</v>
      </c>
      <c r="S328" s="30"/>
      <c r="T328" s="52" t="str">
        <f t="shared" si="20"/>
        <v>810150-TEBLK-SM</v>
      </c>
      <c r="U328" s="53" t="str">
        <f>IF(C328="NET","",IF(C328="","",IFERROR(VLOOKUP(T328,EAN!$A:$B,2,FALSE),"MANGLER - MÅ OPPDATERE EAN-FANEN")))</f>
        <v>MANGLER - MÅ OPPDATERE EAN-FANEN</v>
      </c>
      <c r="V328" s="52">
        <f t="shared" si="22"/>
        <v>0</v>
      </c>
      <c r="W328" s="52">
        <f t="shared" si="23"/>
        <v>20</v>
      </c>
      <c r="X328" s="30"/>
      <c r="Y328" s="21" t="str">
        <f>IF(C328="NET","",IFERROR(VLOOKUP(U328,'2) Order Form'!$V$9:$V$894,1,FALSE),"Ikke med I order form"))</f>
        <v>Ikke med I order form</v>
      </c>
      <c r="Z328" s="30"/>
      <c r="AA328" s="2">
        <v>7048652966636</v>
      </c>
      <c r="AB328" s="23">
        <f>IFERROR(VLOOKUP(AA328,'2) Order Form'!$V$9:$V$895,1,FALSE),"Ikke med I order form")</f>
        <v>7048652966636</v>
      </c>
      <c r="AC328" s="38">
        <f>VLOOKUP(AA328,ATS!$A$4:$H$2762,2,FALSE)</f>
        <v>840104</v>
      </c>
      <c r="AD328" s="35" t="str">
        <f>VLOOKUP(AA328,ATS!$A$4:$G$2762,3,FALSE)</f>
        <v xml:space="preserve">Winder Mips Helmet </v>
      </c>
      <c r="AE328" s="36" t="str">
        <f>VLOOKUP(AA328,ATS!$A$4:$G$2762,5,FALSE)</f>
        <v>WOLND-LXL</v>
      </c>
      <c r="AF328" s="30"/>
      <c r="AG328" s="38">
        <f>IFERROR(VLOOKUP('2) Order Form'!$V335,$AA$4:$AA$2500,1,FALSE),"Ikke med i Elastic")</f>
        <v>7048652967343</v>
      </c>
      <c r="AH328" s="38">
        <f>SUM('2) Order Form'!V335)</f>
        <v>7048652967343</v>
      </c>
      <c r="AI328" s="38">
        <f>INDEX(ATS!$B:$V,MATCH(ATS!$AH328,ATS!$U:$U,0),1)</f>
        <v>852108</v>
      </c>
      <c r="AJ328" s="38" t="str">
        <f>INDEX(ATS!$B:$V,MATCH(ATS!$AH328,ATS!$U:$U,0),2)</f>
        <v>Clockwork MAX RIG Reflect</v>
      </c>
      <c r="AK328" s="38" t="str">
        <f>INDEX(ATS!$B:$V,MATCH(ATS!$AH328,ATS!$U:$U,0),4)</f>
        <v>156760-OS</v>
      </c>
    </row>
    <row r="329" spans="1:37">
      <c r="A329" s="175">
        <f t="shared" si="21"/>
        <v>0</v>
      </c>
      <c r="B329">
        <v>810150</v>
      </c>
      <c r="C329" t="s">
        <v>3144</v>
      </c>
      <c r="D329" t="s">
        <v>2991</v>
      </c>
      <c r="E329" t="s">
        <v>3046</v>
      </c>
      <c r="F329" t="s">
        <v>126</v>
      </c>
      <c r="G329" t="s">
        <v>66</v>
      </c>
      <c r="H329" t="s">
        <v>87</v>
      </c>
      <c r="I329">
        <v>0</v>
      </c>
      <c r="J329">
        <v>0</v>
      </c>
      <c r="K329">
        <v>0</v>
      </c>
      <c r="L329">
        <v>0</v>
      </c>
      <c r="M329">
        <v>30</v>
      </c>
      <c r="N329">
        <v>30</v>
      </c>
      <c r="O329">
        <v>30</v>
      </c>
      <c r="P329">
        <v>30</v>
      </c>
      <c r="Q329">
        <v>30</v>
      </c>
      <c r="R329">
        <v>30</v>
      </c>
      <c r="S329" s="30"/>
      <c r="T329" s="52" t="str">
        <f t="shared" si="20"/>
        <v>810150-TEBLK-LXL</v>
      </c>
      <c r="U329" s="53" t="str">
        <f>IF(C329="NET","",IF(C329="","",IFERROR(VLOOKUP(T329,EAN!$A:$B,2,FALSE),"MANGLER - MÅ OPPDATERE EAN-FANEN")))</f>
        <v>MANGLER - MÅ OPPDATERE EAN-FANEN</v>
      </c>
      <c r="V329" s="52">
        <f t="shared" si="22"/>
        <v>0</v>
      </c>
      <c r="W329" s="52">
        <f t="shared" si="23"/>
        <v>30</v>
      </c>
      <c r="X329" s="30"/>
      <c r="Y329" s="21" t="str">
        <f>IF(C329="NET","",IFERROR(VLOOKUP(U329,'2) Order Form'!$V$9:$V$894,1,FALSE),"Ikke med I order form"))</f>
        <v>Ikke med I order form</v>
      </c>
      <c r="Z329" s="30"/>
      <c r="AA329" s="2">
        <v>7048652832610</v>
      </c>
      <c r="AB329" s="23">
        <f>IFERROR(VLOOKUP(AA329,'2) Order Form'!$V$9:$V$895,1,FALSE),"Ikke med I order form")</f>
        <v>7048652832610</v>
      </c>
      <c r="AC329" s="38">
        <f>VLOOKUP(AA329,ATS!$A$4:$H$2762,2,FALSE)</f>
        <v>840103</v>
      </c>
      <c r="AD329" s="35" t="str">
        <f>VLOOKUP(AA329,ATS!$A$4:$G$2762,3,FALSE)</f>
        <v>Winder Helmet</v>
      </c>
      <c r="AE329" s="36" t="str">
        <f>VLOOKUP(AA329,ATS!$A$4:$G$2762,5,FALSE)</f>
        <v>DTBLK-SM</v>
      </c>
      <c r="AF329" s="30"/>
      <c r="AG329" s="38">
        <f>IFERROR(VLOOKUP('2) Order Form'!$V336,$AA$4:$AA$2500,1,FALSE),"Ikke med i Elastic")</f>
        <v>7048652837615</v>
      </c>
      <c r="AH329" s="38">
        <f>SUM('2) Order Form'!V336)</f>
        <v>7048652837615</v>
      </c>
      <c r="AI329" s="38">
        <f>INDEX(ATS!$B:$V,MATCH(ATS!$AH329,ATS!$U:$U,0),1)</f>
        <v>852108</v>
      </c>
      <c r="AJ329" s="38" t="str">
        <f>INDEX(ATS!$B:$V,MATCH(ATS!$AH329,ATS!$U:$U,0),2)</f>
        <v>Clockwork MAX RIG Reflect</v>
      </c>
      <c r="AK329" s="38" t="str">
        <f>INDEX(ATS!$B:$V,MATCH(ATS!$AH329,ATS!$U:$U,0),4)</f>
        <v>160437-OS</v>
      </c>
    </row>
    <row r="330" spans="1:37">
      <c r="A330" s="175">
        <f t="shared" si="21"/>
        <v>0</v>
      </c>
      <c r="B330" s="37">
        <v>810151</v>
      </c>
      <c r="C330" t="s">
        <v>131</v>
      </c>
      <c r="I330" s="37">
        <v>202409</v>
      </c>
      <c r="J330" s="37">
        <v>202410</v>
      </c>
      <c r="K330" s="37">
        <v>202411</v>
      </c>
      <c r="L330" s="37">
        <v>202412</v>
      </c>
      <c r="M330" s="37">
        <v>202413</v>
      </c>
      <c r="N330" s="37">
        <v>202414</v>
      </c>
      <c r="O330" s="37">
        <v>202415</v>
      </c>
      <c r="P330" s="37">
        <v>202415</v>
      </c>
      <c r="Q330" s="37">
        <v>202415</v>
      </c>
      <c r="R330" s="37">
        <v>202415</v>
      </c>
      <c r="S330" s="30"/>
      <c r="T330" s="52" t="str">
        <f t="shared" si="20"/>
        <v>810151-</v>
      </c>
      <c r="U330" s="53" t="str">
        <f>IF(C330="NET","",IF(C330="","",IFERROR(VLOOKUP(T330,EAN!$A:$B,2,FALSE),"MANGLER - MÅ OPPDATERE EAN-FANEN")))</f>
        <v/>
      </c>
      <c r="V330" s="52">
        <f t="shared" si="22"/>
        <v>202409</v>
      </c>
      <c r="W330" s="52">
        <f t="shared" si="23"/>
        <v>202415</v>
      </c>
      <c r="X330" s="30"/>
      <c r="Y330" s="21" t="str">
        <f>IF(C330="NET","",IFERROR(VLOOKUP(U330,'2) Order Form'!$V$9:$V$894,1,FALSE),"Ikke med I order form"))</f>
        <v/>
      </c>
      <c r="Z330" s="30"/>
      <c r="AA330" s="2">
        <v>7048652832610</v>
      </c>
      <c r="AB330" s="23">
        <f>IFERROR(VLOOKUP(AA330,'2) Order Form'!$V$9:$V$895,1,FALSE),"Ikke med I order form")</f>
        <v>7048652832610</v>
      </c>
      <c r="AC330" s="38">
        <f>VLOOKUP(AA330,ATS!$A$4:$H$2762,2,FALSE)</f>
        <v>840103</v>
      </c>
      <c r="AD330" s="35" t="str">
        <f>VLOOKUP(AA330,ATS!$A$4:$G$2762,3,FALSE)</f>
        <v>Winder Helmet</v>
      </c>
      <c r="AE330" s="36" t="str">
        <f>VLOOKUP(AA330,ATS!$A$4:$G$2762,5,FALSE)</f>
        <v>DTBLK-SM</v>
      </c>
      <c r="AF330" s="30"/>
      <c r="AG330" s="38">
        <f>IFERROR(VLOOKUP('2) Order Form'!$V337,$AA$4:$AA$2500,1,FALSE),"Ikke med i Elastic")</f>
        <v>7048652967350</v>
      </c>
      <c r="AH330" s="38">
        <f>SUM('2) Order Form'!V337)</f>
        <v>7048652967350</v>
      </c>
      <c r="AI330" s="38">
        <f>INDEX(ATS!$B:$V,MATCH(ATS!$AH330,ATS!$U:$U,0),1)</f>
        <v>852108</v>
      </c>
      <c r="AJ330" s="38" t="str">
        <f>INDEX(ATS!$B:$V,MATCH(ATS!$AH330,ATS!$U:$U,0),2)</f>
        <v>Clockwork MAX RIG Reflect</v>
      </c>
      <c r="AK330" s="38" t="str">
        <f>INDEX(ATS!$B:$V,MATCH(ATS!$AH330,ATS!$U:$U,0),4)</f>
        <v>180101-OS</v>
      </c>
    </row>
    <row r="331" spans="1:37">
      <c r="A331" s="175">
        <f t="shared" si="21"/>
        <v>0</v>
      </c>
      <c r="B331">
        <v>810151</v>
      </c>
      <c r="C331" t="s">
        <v>3654</v>
      </c>
      <c r="D331" t="s">
        <v>2991</v>
      </c>
      <c r="E331" t="s">
        <v>3044</v>
      </c>
      <c r="F331" t="s">
        <v>126</v>
      </c>
      <c r="G331" t="s">
        <v>64</v>
      </c>
      <c r="H331" t="s">
        <v>87</v>
      </c>
      <c r="I331">
        <v>0</v>
      </c>
      <c r="J331">
        <v>0</v>
      </c>
      <c r="K331">
        <v>0</v>
      </c>
      <c r="L331">
        <v>0</v>
      </c>
      <c r="M331">
        <v>60</v>
      </c>
      <c r="N331">
        <v>60</v>
      </c>
      <c r="O331">
        <v>60</v>
      </c>
      <c r="P331">
        <v>60</v>
      </c>
      <c r="Q331">
        <v>60</v>
      </c>
      <c r="R331">
        <v>60</v>
      </c>
      <c r="S331" s="30"/>
      <c r="T331" s="52" t="str">
        <f t="shared" si="20"/>
        <v>810151-TEBLK-SM</v>
      </c>
      <c r="U331" s="53" t="str">
        <f>IF(C331="NET","",IF(C331="","",IFERROR(VLOOKUP(T331,EAN!$A:$B,2,FALSE),"MANGLER - MÅ OPPDATERE EAN-FANEN")))</f>
        <v>MANGLER - MÅ OPPDATERE EAN-FANEN</v>
      </c>
      <c r="V331" s="52">
        <f t="shared" si="22"/>
        <v>0</v>
      </c>
      <c r="W331" s="52">
        <f t="shared" si="23"/>
        <v>60</v>
      </c>
      <c r="X331" s="30"/>
      <c r="Y331" s="21" t="str">
        <f>IF(C331="NET","",IFERROR(VLOOKUP(U331,'2) Order Form'!$V$9:$V$894,1,FALSE),"Ikke med I order form"))</f>
        <v>Ikke med I order form</v>
      </c>
      <c r="Z331" s="30"/>
      <c r="AA331" s="2">
        <v>7048652832603</v>
      </c>
      <c r="AB331" s="23">
        <f>IFERROR(VLOOKUP(AA331,'2) Order Form'!$V$9:$V$895,1,FALSE),"Ikke med I order form")</f>
        <v>7048652832603</v>
      </c>
      <c r="AC331" s="38">
        <f>VLOOKUP(AA331,ATS!$A$4:$H$2762,2,FALSE)</f>
        <v>840103</v>
      </c>
      <c r="AD331" s="35" t="str">
        <f>VLOOKUP(AA331,ATS!$A$4:$G$2762,3,FALSE)</f>
        <v>Winder Helmet</v>
      </c>
      <c r="AE331" s="36" t="str">
        <f>VLOOKUP(AA331,ATS!$A$4:$G$2762,5,FALSE)</f>
        <v>DTBLK-ML</v>
      </c>
      <c r="AF331" s="30"/>
      <c r="AG331" s="38">
        <f>IFERROR(VLOOKUP('2) Order Form'!$V339,$AA$4:$AA$2500,1,FALSE),"Ikke med i Elastic")</f>
        <v>7048652837530</v>
      </c>
      <c r="AH331" s="38">
        <f>SUM('2) Order Form'!V339)</f>
        <v>7048652837530</v>
      </c>
      <c r="AI331" s="38">
        <f>INDEX(ATS!$B:$V,MATCH(ATS!$AH331,ATS!$U:$U,0),1)</f>
        <v>852110</v>
      </c>
      <c r="AJ331" s="38" t="str">
        <f>INDEX(ATS!$B:$V,MATCH(ATS!$AH331,ATS!$U:$U,0),2)</f>
        <v>Clockwork MAX RIG Reflect BLI</v>
      </c>
      <c r="AK331" s="38" t="str">
        <f>INDEX(ATS!$B:$V,MATCH(ATS!$AH331,ATS!$U:$U,0),4)</f>
        <v>500101-OS</v>
      </c>
    </row>
    <row r="332" spans="1:37">
      <c r="A332" s="175">
        <f t="shared" si="21"/>
        <v>0</v>
      </c>
      <c r="B332">
        <v>810151</v>
      </c>
      <c r="C332" t="s">
        <v>3654</v>
      </c>
      <c r="D332" t="s">
        <v>2991</v>
      </c>
      <c r="E332" t="s">
        <v>3045</v>
      </c>
      <c r="F332" t="s">
        <v>126</v>
      </c>
      <c r="G332" t="s">
        <v>65</v>
      </c>
      <c r="H332" t="s">
        <v>87</v>
      </c>
      <c r="I332">
        <v>0</v>
      </c>
      <c r="J332">
        <v>0</v>
      </c>
      <c r="K332">
        <v>0</v>
      </c>
      <c r="L332">
        <v>0</v>
      </c>
      <c r="M332">
        <v>100</v>
      </c>
      <c r="N332">
        <v>100</v>
      </c>
      <c r="O332">
        <v>100</v>
      </c>
      <c r="P332">
        <v>100</v>
      </c>
      <c r="Q332">
        <v>100</v>
      </c>
      <c r="R332">
        <v>100</v>
      </c>
      <c r="S332" s="30"/>
      <c r="T332" s="52" t="str">
        <f t="shared" si="20"/>
        <v>810151-TEBLK-ML</v>
      </c>
      <c r="U332" s="53" t="str">
        <f>IF(C332="NET","",IF(C332="","",IFERROR(VLOOKUP(T332,EAN!$A:$B,2,FALSE),"MANGLER - MÅ OPPDATERE EAN-FANEN")))</f>
        <v>MANGLER - MÅ OPPDATERE EAN-FANEN</v>
      </c>
      <c r="V332" s="52">
        <f t="shared" si="22"/>
        <v>0</v>
      </c>
      <c r="W332" s="52">
        <f t="shared" si="23"/>
        <v>100</v>
      </c>
      <c r="X332" s="30"/>
      <c r="Y332" s="21" t="str">
        <f>IF(C332="NET","",IFERROR(VLOOKUP(U332,'2) Order Form'!$V$9:$V$894,1,FALSE),"Ikke med I order form"))</f>
        <v>Ikke med I order form</v>
      </c>
      <c r="Z332" s="30"/>
      <c r="AA332" s="2">
        <v>7048652832603</v>
      </c>
      <c r="AB332" s="23">
        <f>IFERROR(VLOOKUP(AA332,'2) Order Form'!$V$9:$V$895,1,FALSE),"Ikke med I order form")</f>
        <v>7048652832603</v>
      </c>
      <c r="AC332" s="38">
        <f>VLOOKUP(AA332,ATS!$A$4:$H$2762,2,FALSE)</f>
        <v>840103</v>
      </c>
      <c r="AD332" s="35" t="str">
        <f>VLOOKUP(AA332,ATS!$A$4:$G$2762,3,FALSE)</f>
        <v>Winder Helmet</v>
      </c>
      <c r="AE332" s="36" t="str">
        <f>VLOOKUP(AA332,ATS!$A$4:$G$2762,5,FALSE)</f>
        <v>DTBLK-ML</v>
      </c>
      <c r="AF332" s="30"/>
      <c r="AG332" s="38">
        <f>IFERROR(VLOOKUP('2) Order Form'!$V340,$AA$4:$AA$2500,1,FALSE),"Ikke med i Elastic")</f>
        <v>7048652837547</v>
      </c>
      <c r="AH332" s="38">
        <f>SUM('2) Order Form'!V340)</f>
        <v>7048652837547</v>
      </c>
      <c r="AI332" s="38">
        <f>INDEX(ATS!$B:$V,MATCH(ATS!$AH332,ATS!$U:$U,0),1)</f>
        <v>852110</v>
      </c>
      <c r="AJ332" s="38" t="str">
        <f>INDEX(ATS!$B:$V,MATCH(ATS!$AH332,ATS!$U:$U,0),2)</f>
        <v>Clockwork MAX RIG Reflect BLI</v>
      </c>
      <c r="AK332" s="38" t="str">
        <f>INDEX(ATS!$B:$V,MATCH(ATS!$AH332,ATS!$U:$U,0),4)</f>
        <v>510437-OS</v>
      </c>
    </row>
    <row r="333" spans="1:37">
      <c r="A333" s="175">
        <f t="shared" si="21"/>
        <v>0</v>
      </c>
      <c r="B333">
        <v>810151</v>
      </c>
      <c r="C333" t="s">
        <v>3654</v>
      </c>
      <c r="D333" t="s">
        <v>2991</v>
      </c>
      <c r="E333" t="s">
        <v>3046</v>
      </c>
      <c r="F333" t="s">
        <v>126</v>
      </c>
      <c r="G333" t="s">
        <v>66</v>
      </c>
      <c r="H333" t="s">
        <v>87</v>
      </c>
      <c r="I333">
        <v>0</v>
      </c>
      <c r="J333">
        <v>0</v>
      </c>
      <c r="K333">
        <v>0</v>
      </c>
      <c r="L333">
        <v>0</v>
      </c>
      <c r="M333">
        <v>40</v>
      </c>
      <c r="N333">
        <v>40</v>
      </c>
      <c r="O333">
        <v>40</v>
      </c>
      <c r="P333">
        <v>40</v>
      </c>
      <c r="Q333">
        <v>40</v>
      </c>
      <c r="R333">
        <v>40</v>
      </c>
      <c r="S333" s="30"/>
      <c r="T333" s="52" t="str">
        <f t="shared" si="20"/>
        <v>810151-TEBLK-LXL</v>
      </c>
      <c r="U333" s="53" t="str">
        <f>IF(C333="NET","",IF(C333="","",IFERROR(VLOOKUP(T333,EAN!$A:$B,2,FALSE),"MANGLER - MÅ OPPDATERE EAN-FANEN")))</f>
        <v>MANGLER - MÅ OPPDATERE EAN-FANEN</v>
      </c>
      <c r="V333" s="52">
        <f t="shared" si="22"/>
        <v>0</v>
      </c>
      <c r="W333" s="52">
        <f t="shared" si="23"/>
        <v>40</v>
      </c>
      <c r="X333" s="30"/>
      <c r="Y333" s="21" t="str">
        <f>IF(C333="NET","",IFERROR(VLOOKUP(U333,'2) Order Form'!$V$9:$V$894,1,FALSE),"Ikke med I order form"))</f>
        <v>Ikke med I order form</v>
      </c>
      <c r="Z333" s="30"/>
      <c r="AA333" s="2">
        <v>7048652832597</v>
      </c>
      <c r="AB333" s="23">
        <f>IFERROR(VLOOKUP(AA333,'2) Order Form'!$V$9:$V$895,1,FALSE),"Ikke med I order form")</f>
        <v>7048652832597</v>
      </c>
      <c r="AC333" s="38">
        <f>VLOOKUP(AA333,ATS!$A$4:$H$2762,2,FALSE)</f>
        <v>840103</v>
      </c>
      <c r="AD333" s="35" t="str">
        <f>VLOOKUP(AA333,ATS!$A$4:$G$2762,3,FALSE)</f>
        <v>Winder Helmet</v>
      </c>
      <c r="AE333" s="36" t="str">
        <f>VLOOKUP(AA333,ATS!$A$4:$G$2762,5,FALSE)</f>
        <v>DTBLK-LXL</v>
      </c>
      <c r="AF333" s="30"/>
      <c r="AG333" s="38">
        <f>IFERROR(VLOOKUP('2) Order Form'!$V341,$AA$4:$AA$2500,1,FALSE),"Ikke med i Elastic")</f>
        <v>7048652967367</v>
      </c>
      <c r="AH333" s="38">
        <f>SUM('2) Order Form'!V341)</f>
        <v>7048652967367</v>
      </c>
      <c r="AI333" s="38">
        <f>INDEX(ATS!$B:$V,MATCH(ATS!$AH333,ATS!$U:$U,0),1)</f>
        <v>852110</v>
      </c>
      <c r="AJ333" s="38" t="str">
        <f>INDEX(ATS!$B:$V,MATCH(ATS!$AH333,ATS!$U:$U,0),2)</f>
        <v>Clockwork MAX RIG Reflect BLI</v>
      </c>
      <c r="AK333" s="38" t="str">
        <f>INDEX(ATS!$B:$V,MATCH(ATS!$AH333,ATS!$U:$U,0),4)</f>
        <v>536760-OS</v>
      </c>
    </row>
    <row r="334" spans="1:37">
      <c r="A334" s="175">
        <f t="shared" si="21"/>
        <v>0</v>
      </c>
      <c r="B334" s="37">
        <v>810152</v>
      </c>
      <c r="C334" t="s">
        <v>131</v>
      </c>
      <c r="I334" s="37">
        <v>202409</v>
      </c>
      <c r="J334" s="37">
        <v>202410</v>
      </c>
      <c r="K334" s="37">
        <v>202411</v>
      </c>
      <c r="L334" s="37">
        <v>202412</v>
      </c>
      <c r="M334" s="37">
        <v>202413</v>
      </c>
      <c r="N334" s="37">
        <v>202414</v>
      </c>
      <c r="O334" s="37">
        <v>202415</v>
      </c>
      <c r="P334" s="37">
        <v>202415</v>
      </c>
      <c r="Q334" s="37">
        <v>202415</v>
      </c>
      <c r="R334" s="37">
        <v>202415</v>
      </c>
      <c r="S334" s="30"/>
      <c r="T334" s="52" t="str">
        <f t="shared" si="20"/>
        <v>810152-</v>
      </c>
      <c r="U334" s="53" t="str">
        <f>IF(C334="NET","",IF(C334="","",IFERROR(VLOOKUP(T334,EAN!$A:$B,2,FALSE),"MANGLER - MÅ OPPDATERE EAN-FANEN")))</f>
        <v/>
      </c>
      <c r="V334" s="52">
        <f t="shared" si="22"/>
        <v>202409</v>
      </c>
      <c r="W334" s="52">
        <f t="shared" si="23"/>
        <v>202415</v>
      </c>
      <c r="X334" s="30"/>
      <c r="Y334" s="21" t="str">
        <f>IF(C334="NET","",IFERROR(VLOOKUP(U334,'2) Order Form'!$V$9:$V$894,1,FALSE),"Ikke med I order form"))</f>
        <v/>
      </c>
      <c r="Z334" s="30"/>
      <c r="AA334" s="2">
        <v>7048652832597</v>
      </c>
      <c r="AB334" s="23">
        <f>IFERROR(VLOOKUP(AA334,'2) Order Form'!$V$9:$V$895,1,FALSE),"Ikke med I order form")</f>
        <v>7048652832597</v>
      </c>
      <c r="AC334" s="38">
        <f>VLOOKUP(AA334,ATS!$A$4:$H$2762,2,FALSE)</f>
        <v>840103</v>
      </c>
      <c r="AD334" s="35" t="str">
        <f>VLOOKUP(AA334,ATS!$A$4:$G$2762,3,FALSE)</f>
        <v>Winder Helmet</v>
      </c>
      <c r="AE334" s="36" t="str">
        <f>VLOOKUP(AA334,ATS!$A$4:$G$2762,5,FALSE)</f>
        <v>DTBLK-LXL</v>
      </c>
      <c r="AF334" s="30"/>
      <c r="AG334" s="38">
        <f>IFERROR(VLOOKUP('2) Order Form'!$V342,$AA$4:$AA$2500,1,FALSE),"Ikke med i Elastic")</f>
        <v>7048652837493</v>
      </c>
      <c r="AH334" s="38">
        <f>SUM('2) Order Form'!V342)</f>
        <v>7048652837493</v>
      </c>
      <c r="AI334" s="38">
        <f>INDEX(ATS!$B:$V,MATCH(ATS!$AH334,ATS!$U:$U,0),1)</f>
        <v>852111</v>
      </c>
      <c r="AJ334" s="38" t="str">
        <f>INDEX(ATS!$B:$V,MATCH(ATS!$AH334,ATS!$U:$U,0),2)</f>
        <v>Clockwork WC RIG Reflect BLI</v>
      </c>
      <c r="AK334" s="38" t="str">
        <f>INDEX(ATS!$B:$V,MATCH(ATS!$AH334,ATS!$U:$U,0),4)</f>
        <v>500137-OS</v>
      </c>
    </row>
    <row r="335" spans="1:37">
      <c r="A335" s="175">
        <f t="shared" si="21"/>
        <v>0</v>
      </c>
      <c r="B335">
        <v>810152</v>
      </c>
      <c r="C335" t="s">
        <v>3698</v>
      </c>
      <c r="D335" t="s">
        <v>2991</v>
      </c>
      <c r="E335" t="s">
        <v>3044</v>
      </c>
      <c r="F335" t="s">
        <v>126</v>
      </c>
      <c r="G335" t="s">
        <v>64</v>
      </c>
      <c r="H335" t="s">
        <v>87</v>
      </c>
      <c r="I335">
        <v>0</v>
      </c>
      <c r="J335">
        <v>0</v>
      </c>
      <c r="K335">
        <v>0</v>
      </c>
      <c r="L335">
        <v>0</v>
      </c>
      <c r="M335">
        <v>40</v>
      </c>
      <c r="N335">
        <v>40</v>
      </c>
      <c r="O335">
        <v>40</v>
      </c>
      <c r="P335">
        <v>40</v>
      </c>
      <c r="Q335">
        <v>40</v>
      </c>
      <c r="R335">
        <v>40</v>
      </c>
      <c r="S335" s="30"/>
      <c r="T335" s="52" t="str">
        <f t="shared" si="20"/>
        <v>810152-TEBLK-SM</v>
      </c>
      <c r="U335" s="53" t="str">
        <f>IF(C335="NET","",IF(C335="","",IFERROR(VLOOKUP(T335,EAN!$A:$B,2,FALSE),"MANGLER - MÅ OPPDATERE EAN-FANEN")))</f>
        <v>MANGLER - MÅ OPPDATERE EAN-FANEN</v>
      </c>
      <c r="V335" s="52">
        <f t="shared" si="22"/>
        <v>0</v>
      </c>
      <c r="W335" s="52">
        <f t="shared" si="23"/>
        <v>40</v>
      </c>
      <c r="X335" s="30"/>
      <c r="Y335" s="21" t="str">
        <f>IF(C335="NET","",IFERROR(VLOOKUP(U335,'2) Order Form'!$V$9:$V$894,1,FALSE),"Ikke med I order form"))</f>
        <v>Ikke med I order form</v>
      </c>
      <c r="Z335" s="30"/>
      <c r="AA335" s="2">
        <v>7048652832672</v>
      </c>
      <c r="AB335" s="23">
        <f>IFERROR(VLOOKUP(AA335,'2) Order Form'!$V$9:$V$895,1,FALSE),"Ikke med I order form")</f>
        <v>7048652832672</v>
      </c>
      <c r="AC335" s="38">
        <f>VLOOKUP(AA335,ATS!$A$4:$H$2762,2,FALSE)</f>
        <v>840103</v>
      </c>
      <c r="AD335" s="35" t="str">
        <f>VLOOKUP(AA335,ATS!$A$4:$G$2762,3,FALSE)</f>
        <v>Winder Helmet</v>
      </c>
      <c r="AE335" s="36" t="str">
        <f>VLOOKUP(AA335,ATS!$A$4:$G$2762,5,FALSE)</f>
        <v>MASEM-SM</v>
      </c>
      <c r="AF335" s="30"/>
      <c r="AG335" s="38">
        <f>IFERROR(VLOOKUP('2) Order Form'!$V343,$AA$4:$AA$2500,1,FALSE),"Ikke med i Elastic")</f>
        <v>7048652967374</v>
      </c>
      <c r="AH335" s="38">
        <f>SUM('2) Order Form'!V343)</f>
        <v>7048652967374</v>
      </c>
      <c r="AI335" s="38">
        <f>INDEX(ATS!$B:$V,MATCH(ATS!$AH335,ATS!$U:$U,0),1)</f>
        <v>852111</v>
      </c>
      <c r="AJ335" s="38" t="str">
        <f>INDEX(ATS!$B:$V,MATCH(ATS!$AH335,ATS!$U:$U,0),2)</f>
        <v>Clockwork WC RIG Reflect BLI</v>
      </c>
      <c r="AK335" s="38" t="str">
        <f>INDEX(ATS!$B:$V,MATCH(ATS!$AH335,ATS!$U:$U,0),4)</f>
        <v>538058-OS</v>
      </c>
    </row>
    <row r="336" spans="1:37">
      <c r="A336" s="175">
        <f t="shared" si="21"/>
        <v>0</v>
      </c>
      <c r="B336">
        <v>810152</v>
      </c>
      <c r="C336" t="s">
        <v>3698</v>
      </c>
      <c r="D336" t="s">
        <v>2991</v>
      </c>
      <c r="E336" t="s">
        <v>3045</v>
      </c>
      <c r="F336" t="s">
        <v>126</v>
      </c>
      <c r="G336" t="s">
        <v>65</v>
      </c>
      <c r="H336" t="s">
        <v>87</v>
      </c>
      <c r="I336">
        <v>0</v>
      </c>
      <c r="J336">
        <v>0</v>
      </c>
      <c r="K336">
        <v>0</v>
      </c>
      <c r="L336">
        <v>0</v>
      </c>
      <c r="M336">
        <v>100</v>
      </c>
      <c r="N336">
        <v>100</v>
      </c>
      <c r="O336">
        <v>100</v>
      </c>
      <c r="P336">
        <v>100</v>
      </c>
      <c r="Q336">
        <v>100</v>
      </c>
      <c r="R336">
        <v>100</v>
      </c>
      <c r="S336" s="30"/>
      <c r="T336" s="52" t="str">
        <f t="shared" si="20"/>
        <v>810152-TEBLK-ML</v>
      </c>
      <c r="U336" s="53" t="str">
        <f>IF(C336="NET","",IF(C336="","",IFERROR(VLOOKUP(T336,EAN!$A:$B,2,FALSE),"MANGLER - MÅ OPPDATERE EAN-FANEN")))</f>
        <v>MANGLER - MÅ OPPDATERE EAN-FANEN</v>
      </c>
      <c r="V336" s="52">
        <f t="shared" si="22"/>
        <v>0</v>
      </c>
      <c r="W336" s="52">
        <f t="shared" si="23"/>
        <v>100</v>
      </c>
      <c r="X336" s="30"/>
      <c r="Y336" s="21" t="str">
        <f>IF(C336="NET","",IFERROR(VLOOKUP(U336,'2) Order Form'!$V$9:$V$894,1,FALSE),"Ikke med I order form"))</f>
        <v>Ikke med I order form</v>
      </c>
      <c r="Z336" s="30"/>
      <c r="AA336" s="2">
        <v>7048652832672</v>
      </c>
      <c r="AB336" s="23">
        <f>IFERROR(VLOOKUP(AA336,'2) Order Form'!$V$9:$V$895,1,FALSE),"Ikke med I order form")</f>
        <v>7048652832672</v>
      </c>
      <c r="AC336" s="38">
        <f>VLOOKUP(AA336,ATS!$A$4:$H$2762,2,FALSE)</f>
        <v>840103</v>
      </c>
      <c r="AD336" s="35" t="str">
        <f>VLOOKUP(AA336,ATS!$A$4:$G$2762,3,FALSE)</f>
        <v>Winder Helmet</v>
      </c>
      <c r="AE336" s="36" t="str">
        <f>VLOOKUP(AA336,ATS!$A$4:$G$2762,5,FALSE)</f>
        <v>MASEM-SM</v>
      </c>
      <c r="AF336" s="30"/>
      <c r="AG336" s="38">
        <f>IFERROR(VLOOKUP('2) Order Form'!$V344,$AA$4:$AA$2500,1,FALSE),"Ikke med i Elastic")</f>
        <v>7048652837462</v>
      </c>
      <c r="AH336" s="38">
        <f>SUM('2) Order Form'!V344)</f>
        <v>7048652837462</v>
      </c>
      <c r="AI336" s="38">
        <f>INDEX(ATS!$B:$V,MATCH(ATS!$AH336,ATS!$U:$U,0),1)</f>
        <v>852112</v>
      </c>
      <c r="AJ336" s="38" t="str">
        <f>INDEX(ATS!$B:$V,MATCH(ATS!$AH336,ATS!$U:$U,0),2)</f>
        <v>Clockwork WC MAX RIG Reflect BLI</v>
      </c>
      <c r="AK336" s="38" t="str">
        <f>INDEX(ATS!$B:$V,MATCH(ATS!$AH336,ATS!$U:$U,0),4)</f>
        <v>500137-OS</v>
      </c>
    </row>
    <row r="337" spans="1:37">
      <c r="A337" s="175">
        <f t="shared" si="21"/>
        <v>0</v>
      </c>
      <c r="B337">
        <v>810152</v>
      </c>
      <c r="C337" t="s">
        <v>3698</v>
      </c>
      <c r="D337" t="s">
        <v>2991</v>
      </c>
      <c r="E337" t="s">
        <v>3046</v>
      </c>
      <c r="F337" t="s">
        <v>126</v>
      </c>
      <c r="G337" t="s">
        <v>66</v>
      </c>
      <c r="H337" t="s">
        <v>87</v>
      </c>
      <c r="I337">
        <v>0</v>
      </c>
      <c r="J337">
        <v>0</v>
      </c>
      <c r="K337">
        <v>0</v>
      </c>
      <c r="L337">
        <v>0</v>
      </c>
      <c r="M337">
        <v>60</v>
      </c>
      <c r="N337">
        <v>60</v>
      </c>
      <c r="O337">
        <v>60</v>
      </c>
      <c r="P337">
        <v>60</v>
      </c>
      <c r="Q337">
        <v>60</v>
      </c>
      <c r="R337">
        <v>60</v>
      </c>
      <c r="S337" s="30"/>
      <c r="T337" s="52" t="str">
        <f t="shared" si="20"/>
        <v>810152-TEBLK-LXL</v>
      </c>
      <c r="U337" s="53" t="str">
        <f>IF(C337="NET","",IF(C337="","",IFERROR(VLOOKUP(T337,EAN!$A:$B,2,FALSE),"MANGLER - MÅ OPPDATERE EAN-FANEN")))</f>
        <v>MANGLER - MÅ OPPDATERE EAN-FANEN</v>
      </c>
      <c r="V337" s="52">
        <f t="shared" si="22"/>
        <v>0</v>
      </c>
      <c r="W337" s="52">
        <f t="shared" si="23"/>
        <v>60</v>
      </c>
      <c r="X337" s="30"/>
      <c r="Y337" s="21" t="str">
        <f>IF(C337="NET","",IFERROR(VLOOKUP(U337,'2) Order Form'!$V$9:$V$894,1,FALSE),"Ikke med I order form"))</f>
        <v>Ikke med I order form</v>
      </c>
      <c r="Z337" s="30"/>
      <c r="AA337" s="2">
        <v>7048652832665</v>
      </c>
      <c r="AB337" s="23">
        <f>IFERROR(VLOOKUP(AA337,'2) Order Form'!$V$9:$V$895,1,FALSE),"Ikke med I order form")</f>
        <v>7048652832665</v>
      </c>
      <c r="AC337" s="38">
        <f>VLOOKUP(AA337,ATS!$A$4:$H$2762,2,FALSE)</f>
        <v>840103</v>
      </c>
      <c r="AD337" s="35" t="str">
        <f>VLOOKUP(AA337,ATS!$A$4:$G$2762,3,FALSE)</f>
        <v>Winder Helmet</v>
      </c>
      <c r="AE337" s="36" t="str">
        <f>VLOOKUP(AA337,ATS!$A$4:$G$2762,5,FALSE)</f>
        <v>MASEM-ML</v>
      </c>
      <c r="AF337" s="30"/>
      <c r="AG337" s="38">
        <f>IFERROR(VLOOKUP('2) Order Form'!$V345,$AA$4:$AA$2500,1,FALSE),"Ikke med i Elastic")</f>
        <v>7048652967381</v>
      </c>
      <c r="AH337" s="38">
        <f>SUM('2) Order Form'!V345)</f>
        <v>7048652967381</v>
      </c>
      <c r="AI337" s="38">
        <f>INDEX(ATS!$B:$V,MATCH(ATS!$AH337,ATS!$U:$U,0),1)</f>
        <v>852112</v>
      </c>
      <c r="AJ337" s="38" t="str">
        <f>INDEX(ATS!$B:$V,MATCH(ATS!$AH337,ATS!$U:$U,0),2)</f>
        <v>Clockwork WC MAX RIG Reflect BLI</v>
      </c>
      <c r="AK337" s="38" t="str">
        <f>INDEX(ATS!$B:$V,MATCH(ATS!$AH337,ATS!$U:$U,0),4)</f>
        <v>539059-OS</v>
      </c>
    </row>
    <row r="338" spans="1:37">
      <c r="A338" s="175">
        <f t="shared" si="21"/>
        <v>0</v>
      </c>
      <c r="B338" s="37">
        <v>810153</v>
      </c>
      <c r="C338" t="s">
        <v>131</v>
      </c>
      <c r="I338" s="37">
        <v>202409</v>
      </c>
      <c r="J338" s="37">
        <v>202410</v>
      </c>
      <c r="K338" s="37">
        <v>202411</v>
      </c>
      <c r="L338" s="37">
        <v>202412</v>
      </c>
      <c r="M338" s="37">
        <v>202413</v>
      </c>
      <c r="N338" s="37">
        <v>202414</v>
      </c>
      <c r="O338" s="37">
        <v>202415</v>
      </c>
      <c r="P338" s="37">
        <v>202415</v>
      </c>
      <c r="Q338" s="37">
        <v>202415</v>
      </c>
      <c r="R338" s="37">
        <v>202415</v>
      </c>
      <c r="S338" s="30"/>
      <c r="T338" s="52" t="str">
        <f t="shared" si="20"/>
        <v>810153-</v>
      </c>
      <c r="U338" s="53" t="str">
        <f>IF(C338="NET","",IF(C338="","",IFERROR(VLOOKUP(T338,EAN!$A:$B,2,FALSE),"MANGLER - MÅ OPPDATERE EAN-FANEN")))</f>
        <v/>
      </c>
      <c r="V338" s="52">
        <f t="shared" si="22"/>
        <v>202409</v>
      </c>
      <c r="W338" s="52">
        <f t="shared" si="23"/>
        <v>202415</v>
      </c>
      <c r="X338" s="30"/>
      <c r="Y338" s="21" t="str">
        <f>IF(C338="NET","",IFERROR(VLOOKUP(U338,'2) Order Form'!$V$9:$V$894,1,FALSE),"Ikke med I order form"))</f>
        <v/>
      </c>
      <c r="Z338" s="30"/>
      <c r="AA338" s="2">
        <v>7048652832665</v>
      </c>
      <c r="AB338" s="23">
        <f>IFERROR(VLOOKUP(AA338,'2) Order Form'!$V$9:$V$895,1,FALSE),"Ikke med I order form")</f>
        <v>7048652832665</v>
      </c>
      <c r="AC338" s="38">
        <f>VLOOKUP(AA338,ATS!$A$4:$H$2762,2,FALSE)</f>
        <v>840103</v>
      </c>
      <c r="AD338" s="35" t="str">
        <f>VLOOKUP(AA338,ATS!$A$4:$G$2762,3,FALSE)</f>
        <v>Winder Helmet</v>
      </c>
      <c r="AE338" s="36" t="str">
        <f>VLOOKUP(AA338,ATS!$A$4:$G$2762,5,FALSE)</f>
        <v>MASEM-ML</v>
      </c>
      <c r="AF338" s="30"/>
      <c r="AG338" s="38">
        <f>IFERROR(VLOOKUP('2) Order Form'!$V346,$AA$4:$AA$2500,1,FALSE),"Ikke med i Elastic")</f>
        <v>7048652967398</v>
      </c>
      <c r="AH338" s="38">
        <f>SUM('2) Order Form'!V346)</f>
        <v>7048652967398</v>
      </c>
      <c r="AI338" s="38">
        <f>INDEX(ATS!$B:$V,MATCH(ATS!$AH338,ATS!$U:$U,0),1)</f>
        <v>852113</v>
      </c>
      <c r="AJ338" s="38" t="str">
        <f>INDEX(ATS!$B:$V,MATCH(ATS!$AH338,ATS!$U:$U,0),2)</f>
        <v>Boondock RIG Reflect</v>
      </c>
      <c r="AK338" s="38" t="str">
        <f>INDEX(ATS!$B:$V,MATCH(ATS!$AH338,ATS!$U:$U,0),4)</f>
        <v>066762-OS</v>
      </c>
    </row>
    <row r="339" spans="1:37">
      <c r="A339" s="175">
        <f t="shared" si="21"/>
        <v>7048653047723</v>
      </c>
      <c r="B339">
        <v>810153</v>
      </c>
      <c r="C339" t="s">
        <v>3699</v>
      </c>
      <c r="D339" t="s">
        <v>2991</v>
      </c>
      <c r="E339" t="s">
        <v>98</v>
      </c>
      <c r="F339" t="s">
        <v>70</v>
      </c>
      <c r="G339" t="s">
        <v>63</v>
      </c>
      <c r="H339" t="s">
        <v>87</v>
      </c>
      <c r="I339">
        <v>-7</v>
      </c>
      <c r="J339">
        <v>-7</v>
      </c>
      <c r="K339">
        <v>-7</v>
      </c>
      <c r="L339">
        <v>-7</v>
      </c>
      <c r="M339">
        <v>-7</v>
      </c>
      <c r="N339">
        <v>-7</v>
      </c>
      <c r="O339">
        <v>-7</v>
      </c>
      <c r="P339">
        <v>-7</v>
      </c>
      <c r="Q339">
        <v>-7</v>
      </c>
      <c r="R339">
        <v>-7</v>
      </c>
      <c r="S339" s="30"/>
      <c r="T339" s="52" t="str">
        <f t="shared" si="20"/>
        <v>810153-BLACK-OS</v>
      </c>
      <c r="U339" s="53">
        <f>IF(C339="NET","",IF(C339="","",IFERROR(VLOOKUP(T339,EAN!$A:$B,2,FALSE),"MANGLER - MÅ OPPDATERE EAN-FANEN")))</f>
        <v>7048653047723</v>
      </c>
      <c r="V339" s="52">
        <f t="shared" si="22"/>
        <v>-7</v>
      </c>
      <c r="W339" s="52">
        <f t="shared" si="23"/>
        <v>-7</v>
      </c>
      <c r="X339" s="30"/>
      <c r="Y339" s="21" t="str">
        <f>IF(C339="NET","",IFERROR(VLOOKUP(U339,'2) Order Form'!$V$9:$V$894,1,FALSE),"Ikke med I order form"))</f>
        <v>Ikke med I order form</v>
      </c>
      <c r="Z339" s="30"/>
      <c r="AA339" s="2">
        <v>7048652832658</v>
      </c>
      <c r="AB339" s="23">
        <f>IFERROR(VLOOKUP(AA339,'2) Order Form'!$V$9:$V$895,1,FALSE),"Ikke med I order form")</f>
        <v>7048652832658</v>
      </c>
      <c r="AC339" s="38">
        <f>VLOOKUP(AA339,ATS!$A$4:$H$2762,2,FALSE)</f>
        <v>840103</v>
      </c>
      <c r="AD339" s="35" t="str">
        <f>VLOOKUP(AA339,ATS!$A$4:$G$2762,3,FALSE)</f>
        <v>Winder Helmet</v>
      </c>
      <c r="AE339" s="36" t="str">
        <f>VLOOKUP(AA339,ATS!$A$4:$G$2762,5,FALSE)</f>
        <v>MASEM-LXL</v>
      </c>
      <c r="AF339" s="30"/>
      <c r="AG339" s="38">
        <f>IFERROR(VLOOKUP('2) Order Form'!$V347,$AA$4:$AA$2500,1,FALSE),"Ikke med i Elastic")</f>
        <v>7048652837417</v>
      </c>
      <c r="AH339" s="38">
        <f>SUM('2) Order Form'!V347)</f>
        <v>7048652837417</v>
      </c>
      <c r="AI339" s="38">
        <f>INDEX(ATS!$B:$V,MATCH(ATS!$AH339,ATS!$U:$U,0),1)</f>
        <v>852113</v>
      </c>
      <c r="AJ339" s="38" t="str">
        <f>INDEX(ATS!$B:$V,MATCH(ATS!$AH339,ATS!$U:$U,0),2)</f>
        <v>Boondock RIG Reflect</v>
      </c>
      <c r="AK339" s="38" t="str">
        <f>INDEX(ATS!$B:$V,MATCH(ATS!$AH339,ATS!$U:$U,0),4)</f>
        <v>150101-OS</v>
      </c>
    </row>
    <row r="340" spans="1:37">
      <c r="A340" s="175">
        <f t="shared" si="21"/>
        <v>0</v>
      </c>
      <c r="B340" s="37">
        <v>810154</v>
      </c>
      <c r="C340" t="s">
        <v>131</v>
      </c>
      <c r="I340" s="37">
        <v>202409</v>
      </c>
      <c r="J340" s="37">
        <v>202410</v>
      </c>
      <c r="K340" s="37">
        <v>202411</v>
      </c>
      <c r="L340" s="37">
        <v>202412</v>
      </c>
      <c r="M340" s="37">
        <v>202413</v>
      </c>
      <c r="N340" s="37">
        <v>202414</v>
      </c>
      <c r="O340" s="37">
        <v>202415</v>
      </c>
      <c r="P340" s="37">
        <v>202415</v>
      </c>
      <c r="Q340" s="37">
        <v>202415</v>
      </c>
      <c r="R340" s="37">
        <v>202415</v>
      </c>
      <c r="S340" s="2"/>
      <c r="T340" s="52" t="str">
        <f t="shared" si="20"/>
        <v>810154-</v>
      </c>
      <c r="U340" s="53" t="str">
        <f>IF(C340="NET","",IF(C340="","",IFERROR(VLOOKUP(T340,EAN!$A:$B,2,FALSE),"MANGLER - MÅ OPPDATERE EAN-FANEN")))</f>
        <v/>
      </c>
      <c r="V340" s="52">
        <f t="shared" si="22"/>
        <v>202409</v>
      </c>
      <c r="W340" s="52">
        <f t="shared" si="23"/>
        <v>202415</v>
      </c>
      <c r="X340" s="2"/>
      <c r="Y340" s="21" t="str">
        <f>IF(C340="NET","",IFERROR(VLOOKUP(U340,'2) Order Form'!$V$9:$V$894,1,FALSE),"Ikke med I order form"))</f>
        <v/>
      </c>
      <c r="Z340" s="2"/>
      <c r="AA340" s="2">
        <v>7048652832658</v>
      </c>
      <c r="AB340" s="23">
        <f>IFERROR(VLOOKUP(AA340,'2) Order Form'!$V$9:$V$895,1,FALSE),"Ikke med I order form")</f>
        <v>7048652832658</v>
      </c>
      <c r="AC340" s="38">
        <f>VLOOKUP(AA340,ATS!$A$4:$H$2762,2,FALSE)</f>
        <v>840103</v>
      </c>
      <c r="AD340" s="35" t="str">
        <f>VLOOKUP(AA340,ATS!$A$4:$G$2762,3,FALSE)</f>
        <v>Winder Helmet</v>
      </c>
      <c r="AE340" s="36" t="str">
        <f>VLOOKUP(AA340,ATS!$A$4:$G$2762,5,FALSE)</f>
        <v>MASEM-LXL</v>
      </c>
      <c r="AF340" s="2"/>
      <c r="AG340" s="38">
        <f>IFERROR(VLOOKUP('2) Order Form'!$V348,$AA$4:$AA$2500,1,FALSE),"Ikke med i Elastic")</f>
        <v>7048652967404</v>
      </c>
      <c r="AH340" s="38">
        <f>SUM('2) Order Form'!V348)</f>
        <v>7048652967404</v>
      </c>
      <c r="AI340" s="38">
        <f>INDEX(ATS!$B:$V,MATCH(ATS!$AH340,ATS!$U:$U,0),1)</f>
        <v>852113</v>
      </c>
      <c r="AJ340" s="38" t="str">
        <f>INDEX(ATS!$B:$V,MATCH(ATS!$AH340,ATS!$U:$U,0),2)</f>
        <v>Boondock RIG Reflect</v>
      </c>
      <c r="AK340" s="38" t="str">
        <f>INDEX(ATS!$B:$V,MATCH(ATS!$AH340,ATS!$U:$U,0),4)</f>
        <v>158072-OS</v>
      </c>
    </row>
    <row r="341" spans="1:37">
      <c r="A341" s="175">
        <f t="shared" si="21"/>
        <v>0</v>
      </c>
      <c r="B341">
        <v>810154</v>
      </c>
      <c r="C341" t="s">
        <v>3700</v>
      </c>
      <c r="D341" t="s">
        <v>2991</v>
      </c>
      <c r="E341" t="s">
        <v>3124</v>
      </c>
      <c r="F341" t="s">
        <v>3017</v>
      </c>
      <c r="G341" t="s">
        <v>64</v>
      </c>
      <c r="H341" t="s">
        <v>87</v>
      </c>
      <c r="I341">
        <v>0</v>
      </c>
      <c r="J341">
        <v>0</v>
      </c>
      <c r="K341">
        <v>0</v>
      </c>
      <c r="L341">
        <v>0</v>
      </c>
      <c r="M341">
        <v>20</v>
      </c>
      <c r="N341">
        <v>20</v>
      </c>
      <c r="O341">
        <v>20</v>
      </c>
      <c r="P341">
        <v>20</v>
      </c>
      <c r="Q341">
        <v>20</v>
      </c>
      <c r="R341">
        <v>20</v>
      </c>
      <c r="S341" s="30"/>
      <c r="T341" s="52" t="str">
        <f t="shared" si="20"/>
        <v>810154-MBLCK-SM</v>
      </c>
      <c r="U341" s="53" t="str">
        <f>IF(C341="NET","",IF(C341="","",IFERROR(VLOOKUP(T341,EAN!$A:$B,2,FALSE),"MANGLER - MÅ OPPDATERE EAN-FANEN")))</f>
        <v>MANGLER - MÅ OPPDATERE EAN-FANEN</v>
      </c>
      <c r="V341" s="52">
        <f t="shared" si="22"/>
        <v>0</v>
      </c>
      <c r="W341" s="52">
        <f t="shared" si="23"/>
        <v>20</v>
      </c>
      <c r="X341" s="30"/>
      <c r="Y341" s="21" t="str">
        <f>IF(C341="NET","",IFERROR(VLOOKUP(U341,'2) Order Form'!$V$9:$V$894,1,FALSE),"Ikke med I order form"))</f>
        <v>Ikke med I order form</v>
      </c>
      <c r="Z341" s="30"/>
      <c r="AA341" s="2">
        <v>7048652832702</v>
      </c>
      <c r="AB341" s="23">
        <f>IFERROR(VLOOKUP(AA341,'2) Order Form'!$V$9:$V$895,1,FALSE),"Ikke med I order form")</f>
        <v>7048652832702</v>
      </c>
      <c r="AC341" s="38">
        <f>VLOOKUP(AA341,ATS!$A$4:$H$2762,2,FALSE)</f>
        <v>840103</v>
      </c>
      <c r="AD341" s="35" t="str">
        <f>VLOOKUP(AA341,ATS!$A$4:$G$2762,3,FALSE)</f>
        <v>Winder Helmet</v>
      </c>
      <c r="AE341" s="36" t="str">
        <f>VLOOKUP(AA341,ATS!$A$4:$G$2762,5,FALSE)</f>
        <v>MBRWH-SM</v>
      </c>
      <c r="AF341" s="30"/>
      <c r="AG341" s="38">
        <f>IFERROR(VLOOKUP('2) Order Form'!$V349,$AA$4:$AA$2500,1,FALSE),"Ikke med i Elastic")</f>
        <v>7048652837431</v>
      </c>
      <c r="AH341" s="38">
        <f>SUM('2) Order Form'!V349)</f>
        <v>7048652837431</v>
      </c>
      <c r="AI341" s="38">
        <f>INDEX(ATS!$B:$V,MATCH(ATS!$AH341,ATS!$U:$U,0),1)</f>
        <v>852113</v>
      </c>
      <c r="AJ341" s="38" t="str">
        <f>INDEX(ATS!$B:$V,MATCH(ATS!$AH341,ATS!$U:$U,0),2)</f>
        <v>Boondock RIG Reflect</v>
      </c>
      <c r="AK341" s="38" t="str">
        <f>INDEX(ATS!$B:$V,MATCH(ATS!$AH341,ATS!$U:$U,0),4)</f>
        <v>161036-OS</v>
      </c>
    </row>
    <row r="342" spans="1:37">
      <c r="A342" s="175">
        <f t="shared" si="21"/>
        <v>0</v>
      </c>
      <c r="B342">
        <v>810154</v>
      </c>
      <c r="C342" t="s">
        <v>3700</v>
      </c>
      <c r="D342" t="s">
        <v>2991</v>
      </c>
      <c r="E342" t="s">
        <v>3125</v>
      </c>
      <c r="F342" t="s">
        <v>3017</v>
      </c>
      <c r="G342" t="s">
        <v>65</v>
      </c>
      <c r="H342" t="s">
        <v>87</v>
      </c>
      <c r="I342">
        <v>0</v>
      </c>
      <c r="J342">
        <v>0</v>
      </c>
      <c r="K342">
        <v>0</v>
      </c>
      <c r="L342">
        <v>0</v>
      </c>
      <c r="M342">
        <v>50</v>
      </c>
      <c r="N342">
        <v>50</v>
      </c>
      <c r="O342">
        <v>50</v>
      </c>
      <c r="P342">
        <v>50</v>
      </c>
      <c r="Q342">
        <v>50</v>
      </c>
      <c r="R342">
        <v>50</v>
      </c>
      <c r="S342" s="30"/>
      <c r="T342" s="52" t="str">
        <f t="shared" si="20"/>
        <v>810154-MBLCK-ML</v>
      </c>
      <c r="U342" s="53" t="str">
        <f>IF(C342="NET","",IF(C342="","",IFERROR(VLOOKUP(T342,EAN!$A:$B,2,FALSE),"MANGLER - MÅ OPPDATERE EAN-FANEN")))</f>
        <v>MANGLER - MÅ OPPDATERE EAN-FANEN</v>
      </c>
      <c r="V342" s="52">
        <f t="shared" si="22"/>
        <v>0</v>
      </c>
      <c r="W342" s="52">
        <f t="shared" si="23"/>
        <v>50</v>
      </c>
      <c r="X342" s="30"/>
      <c r="Y342" s="21" t="str">
        <f>IF(C342="NET","",IFERROR(VLOOKUP(U342,'2) Order Form'!$V$9:$V$894,1,FALSE),"Ikke med I order form"))</f>
        <v>Ikke med I order form</v>
      </c>
      <c r="Z342" s="30"/>
      <c r="AA342" s="2">
        <v>7048652832702</v>
      </c>
      <c r="AB342" s="23">
        <f>IFERROR(VLOOKUP(AA342,'2) Order Form'!$V$9:$V$895,1,FALSE),"Ikke med I order form")</f>
        <v>7048652832702</v>
      </c>
      <c r="AC342" s="38">
        <f>VLOOKUP(AA342,ATS!$A$4:$H$2762,2,FALSE)</f>
        <v>840103</v>
      </c>
      <c r="AD342" s="35" t="str">
        <f>VLOOKUP(AA342,ATS!$A$4:$G$2762,3,FALSE)</f>
        <v>Winder Helmet</v>
      </c>
      <c r="AE342" s="36" t="str">
        <f>VLOOKUP(AA342,ATS!$A$4:$G$2762,5,FALSE)</f>
        <v>MBRWH-SM</v>
      </c>
      <c r="AF342" s="30"/>
      <c r="AG342" s="38">
        <f>IFERROR(VLOOKUP('2) Order Form'!$V350,$AA$4:$AA$2500,1,FALSE),"Ikke med i Elastic")</f>
        <v>7048652967411</v>
      </c>
      <c r="AH342" s="38">
        <f>SUM('2) Order Form'!V350)</f>
        <v>7048652967411</v>
      </c>
      <c r="AI342" s="38">
        <f>INDEX(ATS!$B:$V,MATCH(ATS!$AH342,ATS!$U:$U,0),1)</f>
        <v>852113</v>
      </c>
      <c r="AJ342" s="38" t="str">
        <f>INDEX(ATS!$B:$V,MATCH(ATS!$AH342,ATS!$U:$U,0),2)</f>
        <v>Boondock RIG Reflect</v>
      </c>
      <c r="AK342" s="38" t="str">
        <f>INDEX(ATS!$B:$V,MATCH(ATS!$AH342,ATS!$U:$U,0),4)</f>
        <v>180101-OS</v>
      </c>
    </row>
    <row r="343" spans="1:37">
      <c r="A343" s="175">
        <f t="shared" si="21"/>
        <v>0</v>
      </c>
      <c r="B343">
        <v>810154</v>
      </c>
      <c r="C343" t="s">
        <v>3700</v>
      </c>
      <c r="D343" t="s">
        <v>2991</v>
      </c>
      <c r="E343" t="s">
        <v>3126</v>
      </c>
      <c r="F343" t="s">
        <v>3017</v>
      </c>
      <c r="G343" t="s">
        <v>66</v>
      </c>
      <c r="H343" t="s">
        <v>87</v>
      </c>
      <c r="I343">
        <v>0</v>
      </c>
      <c r="J343">
        <v>0</v>
      </c>
      <c r="K343">
        <v>0</v>
      </c>
      <c r="L343">
        <v>0</v>
      </c>
      <c r="M343">
        <v>30</v>
      </c>
      <c r="N343">
        <v>30</v>
      </c>
      <c r="O343">
        <v>30</v>
      </c>
      <c r="P343">
        <v>30</v>
      </c>
      <c r="Q343">
        <v>30</v>
      </c>
      <c r="R343">
        <v>30</v>
      </c>
      <c r="S343" s="30"/>
      <c r="T343" s="52" t="str">
        <f t="shared" si="20"/>
        <v>810154-MBLCK-LXL</v>
      </c>
      <c r="U343" s="53" t="str">
        <f>IF(C343="NET","",IF(C343="","",IFERROR(VLOOKUP(T343,EAN!$A:$B,2,FALSE),"MANGLER - MÅ OPPDATERE EAN-FANEN")))</f>
        <v>MANGLER - MÅ OPPDATERE EAN-FANEN</v>
      </c>
      <c r="V343" s="52">
        <f t="shared" si="22"/>
        <v>0</v>
      </c>
      <c r="W343" s="52">
        <f t="shared" si="23"/>
        <v>30</v>
      </c>
      <c r="X343" s="30"/>
      <c r="Y343" s="21" t="str">
        <f>IF(C343="NET","",IFERROR(VLOOKUP(U343,'2) Order Form'!$V$9:$V$894,1,FALSE),"Ikke med I order form"))</f>
        <v>Ikke med I order form</v>
      </c>
      <c r="Z343" s="30"/>
      <c r="AA343" s="2">
        <v>7048652832696</v>
      </c>
      <c r="AB343" s="23">
        <f>IFERROR(VLOOKUP(AA343,'2) Order Form'!$V$9:$V$895,1,FALSE),"Ikke med I order form")</f>
        <v>7048652832696</v>
      </c>
      <c r="AC343" s="38">
        <f>VLOOKUP(AA343,ATS!$A$4:$H$2762,2,FALSE)</f>
        <v>840103</v>
      </c>
      <c r="AD343" s="35" t="str">
        <f>VLOOKUP(AA343,ATS!$A$4:$G$2762,3,FALSE)</f>
        <v>Winder Helmet</v>
      </c>
      <c r="AE343" s="36" t="str">
        <f>VLOOKUP(AA343,ATS!$A$4:$G$2762,5,FALSE)</f>
        <v>MBRWH-ML</v>
      </c>
      <c r="AF343" s="30"/>
      <c r="AG343" s="38">
        <f>IFERROR(VLOOKUP('2) Order Form'!$V351,$AA$4:$AA$2500,1,FALSE),"Ikke med i Elastic")</f>
        <v>7048652967435</v>
      </c>
      <c r="AH343" s="38">
        <f>SUM('2) Order Form'!V351)</f>
        <v>7048652967435</v>
      </c>
      <c r="AI343" s="38">
        <f>INDEX(ATS!$B:$V,MATCH(ATS!$AH343,ATS!$U:$U,0),1)</f>
        <v>852113</v>
      </c>
      <c r="AJ343" s="38" t="str">
        <f>INDEX(ATS!$B:$V,MATCH(ATS!$AH343,ATS!$U:$U,0),2)</f>
        <v>Boondock RIG Reflect</v>
      </c>
      <c r="AK343" s="38" t="str">
        <f>INDEX(ATS!$B:$V,MATCH(ATS!$AH343,ATS!$U:$U,0),4)</f>
        <v>193263-OS</v>
      </c>
    </row>
    <row r="344" spans="1:37">
      <c r="A344" s="175">
        <f t="shared" si="21"/>
        <v>0</v>
      </c>
      <c r="B344">
        <v>810154</v>
      </c>
      <c r="C344" t="s">
        <v>3700</v>
      </c>
      <c r="D344" t="s">
        <v>2991</v>
      </c>
      <c r="E344" t="s">
        <v>2196</v>
      </c>
      <c r="F344" t="s">
        <v>2191</v>
      </c>
      <c r="G344" t="s">
        <v>64</v>
      </c>
      <c r="H344" t="s">
        <v>87</v>
      </c>
      <c r="I344">
        <v>0</v>
      </c>
      <c r="J344">
        <v>0</v>
      </c>
      <c r="K344">
        <v>0</v>
      </c>
      <c r="L344">
        <v>0</v>
      </c>
      <c r="M344">
        <v>2</v>
      </c>
      <c r="N344">
        <v>2</v>
      </c>
      <c r="O344">
        <v>2</v>
      </c>
      <c r="P344">
        <v>2</v>
      </c>
      <c r="Q344">
        <v>2</v>
      </c>
      <c r="R344">
        <v>2</v>
      </c>
      <c r="S344" s="30"/>
      <c r="T344" s="52" t="str">
        <f t="shared" si="20"/>
        <v>810154-MTURQ-SM</v>
      </c>
      <c r="U344" s="53" t="str">
        <f>IF(C344="NET","",IF(C344="","",IFERROR(VLOOKUP(T344,EAN!$A:$B,2,FALSE),"MANGLER - MÅ OPPDATERE EAN-FANEN")))</f>
        <v>MANGLER - MÅ OPPDATERE EAN-FANEN</v>
      </c>
      <c r="V344" s="52">
        <f t="shared" si="22"/>
        <v>0</v>
      </c>
      <c r="W344" s="52">
        <f t="shared" si="23"/>
        <v>2</v>
      </c>
      <c r="X344" s="30"/>
      <c r="Y344" s="21" t="str">
        <f>IF(C344="NET","",IFERROR(VLOOKUP(U344,'2) Order Form'!$V$9:$V$894,1,FALSE),"Ikke med I order form"))</f>
        <v>Ikke med I order form</v>
      </c>
      <c r="Z344" s="30"/>
      <c r="AA344" s="2">
        <v>7048652832696</v>
      </c>
      <c r="AB344" s="23">
        <f>IFERROR(VLOOKUP(AA344,'2) Order Form'!$V$9:$V$895,1,FALSE),"Ikke med I order form")</f>
        <v>7048652832696</v>
      </c>
      <c r="AC344" s="38">
        <f>VLOOKUP(AA344,ATS!$A$4:$H$2762,2,FALSE)</f>
        <v>840103</v>
      </c>
      <c r="AD344" s="35" t="str">
        <f>VLOOKUP(AA344,ATS!$A$4:$G$2762,3,FALSE)</f>
        <v>Winder Helmet</v>
      </c>
      <c r="AE344" s="36" t="str">
        <f>VLOOKUP(AA344,ATS!$A$4:$G$2762,5,FALSE)</f>
        <v>MBRWH-ML</v>
      </c>
      <c r="AF344" s="30"/>
      <c r="AG344" s="38">
        <f>IFERROR(VLOOKUP('2) Order Form'!$V352,$AA$4:$AA$2500,1,FALSE),"Ikke med i Elastic")</f>
        <v>7048652967442</v>
      </c>
      <c r="AH344" s="38">
        <f>SUM('2) Order Form'!V352)</f>
        <v>7048652967442</v>
      </c>
      <c r="AI344" s="38">
        <f>INDEX(ATS!$B:$V,MATCH(ATS!$AH344,ATS!$U:$U,0),1)</f>
        <v>852113</v>
      </c>
      <c r="AJ344" s="38" t="str">
        <f>INDEX(ATS!$B:$V,MATCH(ATS!$AH344,ATS!$U:$U,0),2)</f>
        <v>Boondock RIG Reflect</v>
      </c>
      <c r="AK344" s="38" t="str">
        <f>INDEX(ATS!$B:$V,MATCH(ATS!$AH344,ATS!$U:$U,0),4)</f>
        <v>209064-OS</v>
      </c>
    </row>
    <row r="345" spans="1:37">
      <c r="A345" s="175">
        <f t="shared" si="21"/>
        <v>0</v>
      </c>
      <c r="B345">
        <v>810154</v>
      </c>
      <c r="C345" t="s">
        <v>3700</v>
      </c>
      <c r="D345" t="s">
        <v>2991</v>
      </c>
      <c r="E345" t="s">
        <v>2197</v>
      </c>
      <c r="F345" t="s">
        <v>2191</v>
      </c>
      <c r="G345" t="s">
        <v>65</v>
      </c>
      <c r="H345" t="s">
        <v>87</v>
      </c>
      <c r="I345">
        <v>0</v>
      </c>
      <c r="J345">
        <v>0</v>
      </c>
      <c r="K345">
        <v>0</v>
      </c>
      <c r="L345">
        <v>0</v>
      </c>
      <c r="M345">
        <v>5</v>
      </c>
      <c r="N345">
        <v>5</v>
      </c>
      <c r="O345">
        <v>5</v>
      </c>
      <c r="P345">
        <v>5</v>
      </c>
      <c r="Q345">
        <v>5</v>
      </c>
      <c r="R345">
        <v>5</v>
      </c>
      <c r="S345" s="30"/>
      <c r="T345" s="52" t="str">
        <f t="shared" si="20"/>
        <v>810154-MTURQ-ML</v>
      </c>
      <c r="U345" s="53" t="str">
        <f>IF(C345="NET","",IF(C345="","",IFERROR(VLOOKUP(T345,EAN!$A:$B,2,FALSE),"MANGLER - MÅ OPPDATERE EAN-FANEN")))</f>
        <v>MANGLER - MÅ OPPDATERE EAN-FANEN</v>
      </c>
      <c r="V345" s="52">
        <f t="shared" si="22"/>
        <v>0</v>
      </c>
      <c r="W345" s="52">
        <f t="shared" si="23"/>
        <v>5</v>
      </c>
      <c r="X345" s="30"/>
      <c r="Y345" s="21" t="str">
        <f>IF(C345="NET","",IFERROR(VLOOKUP(U345,'2) Order Form'!$V$9:$V$894,1,FALSE),"Ikke med I order form"))</f>
        <v>Ikke med I order form</v>
      </c>
      <c r="Z345" s="30"/>
      <c r="AA345" s="2">
        <v>7048652832689</v>
      </c>
      <c r="AB345" s="23">
        <f>IFERROR(VLOOKUP(AA345,'2) Order Form'!$V$9:$V$895,1,FALSE),"Ikke med I order form")</f>
        <v>7048652832689</v>
      </c>
      <c r="AC345" s="38">
        <f>VLOOKUP(AA345,ATS!$A$4:$H$2762,2,FALSE)</f>
        <v>840103</v>
      </c>
      <c r="AD345" s="35" t="str">
        <f>VLOOKUP(AA345,ATS!$A$4:$G$2762,3,FALSE)</f>
        <v>Winder Helmet</v>
      </c>
      <c r="AE345" s="36" t="str">
        <f>VLOOKUP(AA345,ATS!$A$4:$G$2762,5,FALSE)</f>
        <v>MBRWH-LXL</v>
      </c>
      <c r="AF345" s="30"/>
      <c r="AG345" s="38">
        <f>IFERROR(VLOOKUP('2) Order Form'!$V353,$AA$4:$AA$2500,1,FALSE),"Ikke med i Elastic")</f>
        <v>7048652967596</v>
      </c>
      <c r="AH345" s="38">
        <f>SUM('2) Order Form'!V353)</f>
        <v>7048652967596</v>
      </c>
      <c r="AI345" s="38">
        <f>INDEX(ATS!$B:$V,MATCH(ATS!$AH345,ATS!$U:$U,0),1)</f>
        <v>852149</v>
      </c>
      <c r="AJ345" s="38" t="str">
        <f>INDEX(ATS!$B:$V,MATCH(ATS!$AH345,ATS!$U:$U,0),2)</f>
        <v>Boondock</v>
      </c>
      <c r="AK345" s="38" t="str">
        <f>INDEX(ATS!$B:$V,MATCH(ATS!$AH345,ATS!$U:$U,0),4)</f>
        <v>100101-OS</v>
      </c>
    </row>
    <row r="346" spans="1:37">
      <c r="A346" s="175">
        <f t="shared" si="21"/>
        <v>0</v>
      </c>
      <c r="B346">
        <v>810154</v>
      </c>
      <c r="C346" t="s">
        <v>3700</v>
      </c>
      <c r="D346" t="s">
        <v>2991</v>
      </c>
      <c r="E346" t="s">
        <v>2202</v>
      </c>
      <c r="F346" t="s">
        <v>2191</v>
      </c>
      <c r="G346" t="s">
        <v>66</v>
      </c>
      <c r="H346" t="s">
        <v>87</v>
      </c>
      <c r="I346">
        <v>0</v>
      </c>
      <c r="J346">
        <v>0</v>
      </c>
      <c r="K346">
        <v>0</v>
      </c>
      <c r="L346">
        <v>0</v>
      </c>
      <c r="M346">
        <v>3</v>
      </c>
      <c r="N346">
        <v>3</v>
      </c>
      <c r="O346">
        <v>3</v>
      </c>
      <c r="P346">
        <v>3</v>
      </c>
      <c r="Q346">
        <v>3</v>
      </c>
      <c r="R346">
        <v>3</v>
      </c>
      <c r="S346" s="30"/>
      <c r="T346" s="52" t="str">
        <f t="shared" si="20"/>
        <v>810154-MTURQ-LXL</v>
      </c>
      <c r="U346" s="53" t="str">
        <f>IF(C346="NET","",IF(C346="","",IFERROR(VLOOKUP(T346,EAN!$A:$B,2,FALSE),"MANGLER - MÅ OPPDATERE EAN-FANEN")))</f>
        <v>MANGLER - MÅ OPPDATERE EAN-FANEN</v>
      </c>
      <c r="V346" s="52">
        <f t="shared" si="22"/>
        <v>0</v>
      </c>
      <c r="W346" s="52">
        <f t="shared" si="23"/>
        <v>3</v>
      </c>
      <c r="X346" s="30"/>
      <c r="Y346" s="21" t="str">
        <f>IF(C346="NET","",IFERROR(VLOOKUP(U346,'2) Order Form'!$V$9:$V$894,1,FALSE),"Ikke med I order form"))</f>
        <v>Ikke med I order form</v>
      </c>
      <c r="Z346" s="30"/>
      <c r="AA346" s="2">
        <v>7048652832689</v>
      </c>
      <c r="AB346" s="23">
        <f>IFERROR(VLOOKUP(AA346,'2) Order Form'!$V$9:$V$895,1,FALSE),"Ikke med I order form")</f>
        <v>7048652832689</v>
      </c>
      <c r="AC346" s="38">
        <f>VLOOKUP(AA346,ATS!$A$4:$H$2762,2,FALSE)</f>
        <v>840103</v>
      </c>
      <c r="AD346" s="35" t="str">
        <f>VLOOKUP(AA346,ATS!$A$4:$G$2762,3,FALSE)</f>
        <v>Winder Helmet</v>
      </c>
      <c r="AE346" s="36" t="str">
        <f>VLOOKUP(AA346,ATS!$A$4:$G$2762,5,FALSE)</f>
        <v>MBRWH-LXL</v>
      </c>
      <c r="AF346" s="30"/>
      <c r="AG346" s="38">
        <f>IFERROR(VLOOKUP('2) Order Form'!$V354,$AA$4:$AA$2500,1,FALSE),"Ikke med i Elastic")</f>
        <v>7048652837356</v>
      </c>
      <c r="AH346" s="38">
        <f>SUM('2) Order Form'!V354)</f>
        <v>7048652837356</v>
      </c>
      <c r="AI346" s="38">
        <f>INDEX(ATS!$B:$V,MATCH(ATS!$AH346,ATS!$U:$U,0),1)</f>
        <v>852115</v>
      </c>
      <c r="AJ346" s="38" t="str">
        <f>INDEX(ATS!$B:$V,MATCH(ATS!$AH346,ATS!$U:$U,0),2)</f>
        <v>Boondock RIG Reflect BLI</v>
      </c>
      <c r="AK346" s="38" t="str">
        <f>INDEX(ATS!$B:$V,MATCH(ATS!$AH346,ATS!$U:$U,0),4)</f>
        <v>511036-OS</v>
      </c>
    </row>
    <row r="347" spans="1:37">
      <c r="A347" s="175">
        <f t="shared" si="21"/>
        <v>0</v>
      </c>
      <c r="B347">
        <v>810154</v>
      </c>
      <c r="C347" t="s">
        <v>3700</v>
      </c>
      <c r="D347" t="s">
        <v>2991</v>
      </c>
      <c r="E347" t="s">
        <v>2727</v>
      </c>
      <c r="F347" t="s">
        <v>2728</v>
      </c>
      <c r="G347" t="s">
        <v>64</v>
      </c>
      <c r="H347" t="s">
        <v>87</v>
      </c>
      <c r="I347">
        <v>0</v>
      </c>
      <c r="J347">
        <v>0</v>
      </c>
      <c r="K347">
        <v>0</v>
      </c>
      <c r="L347">
        <v>0</v>
      </c>
      <c r="M347">
        <v>8</v>
      </c>
      <c r="N347">
        <v>8</v>
      </c>
      <c r="O347">
        <v>8</v>
      </c>
      <c r="P347">
        <v>8</v>
      </c>
      <c r="Q347">
        <v>8</v>
      </c>
      <c r="R347">
        <v>8</v>
      </c>
      <c r="S347" s="30"/>
      <c r="T347" s="52" t="str">
        <f t="shared" si="20"/>
        <v>810154-MWHTE-SM</v>
      </c>
      <c r="U347" s="53" t="str">
        <f>IF(C347="NET","",IF(C347="","",IFERROR(VLOOKUP(T347,EAN!$A:$B,2,FALSE),"MANGLER - MÅ OPPDATERE EAN-FANEN")))</f>
        <v>MANGLER - MÅ OPPDATERE EAN-FANEN</v>
      </c>
      <c r="V347" s="52">
        <f t="shared" si="22"/>
        <v>0</v>
      </c>
      <c r="W347" s="52">
        <f t="shared" si="23"/>
        <v>8</v>
      </c>
      <c r="X347" s="30"/>
      <c r="Y347" s="21" t="str">
        <f>IF(C347="NET","",IFERROR(VLOOKUP(U347,'2) Order Form'!$V$9:$V$894,1,FALSE),"Ikke med I order form"))</f>
        <v>Ikke med I order form</v>
      </c>
      <c r="Z347" s="30"/>
      <c r="AA347" s="2">
        <v>7048652832733</v>
      </c>
      <c r="AB347" s="23">
        <f>IFERROR(VLOOKUP(AA347,'2) Order Form'!$V$9:$V$895,1,FALSE),"Ikke med I order form")</f>
        <v>7048652832733</v>
      </c>
      <c r="AC347" s="38">
        <f>VLOOKUP(AA347,ATS!$A$4:$H$2762,2,FALSE)</f>
        <v>840103</v>
      </c>
      <c r="AD347" s="35" t="str">
        <f>VLOOKUP(AA347,ATS!$A$4:$G$2762,3,FALSE)</f>
        <v>Winder Helmet</v>
      </c>
      <c r="AE347" s="36" t="str">
        <f>VLOOKUP(AA347,ATS!$A$4:$G$2762,5,FALSE)</f>
        <v>MBUOE-SM</v>
      </c>
      <c r="AF347" s="30"/>
      <c r="AG347" s="38">
        <f>IFERROR(VLOOKUP('2) Order Form'!$V355,$AA$4:$AA$2500,1,FALSE),"Ikke med i Elastic")</f>
        <v>7048652837363</v>
      </c>
      <c r="AH347" s="38">
        <f>SUM('2) Order Form'!V355)</f>
        <v>7048652837363</v>
      </c>
      <c r="AI347" s="38">
        <f>INDEX(ATS!$B:$V,MATCH(ATS!$AH347,ATS!$U:$U,0),1)</f>
        <v>852115</v>
      </c>
      <c r="AJ347" s="38" t="str">
        <f>INDEX(ATS!$B:$V,MATCH(ATS!$AH347,ATS!$U:$U,0),2)</f>
        <v>Boondock RIG Reflect BLI</v>
      </c>
      <c r="AK347" s="38" t="str">
        <f>INDEX(ATS!$B:$V,MATCH(ATS!$AH347,ATS!$U:$U,0),4)</f>
        <v>530101-OS</v>
      </c>
    </row>
    <row r="348" spans="1:37">
      <c r="A348" s="175">
        <f t="shared" si="21"/>
        <v>0</v>
      </c>
      <c r="B348">
        <v>810154</v>
      </c>
      <c r="C348" t="s">
        <v>3700</v>
      </c>
      <c r="D348" t="s">
        <v>2991</v>
      </c>
      <c r="E348" t="s">
        <v>2729</v>
      </c>
      <c r="F348" t="s">
        <v>2728</v>
      </c>
      <c r="G348" t="s">
        <v>65</v>
      </c>
      <c r="H348" t="s">
        <v>87</v>
      </c>
      <c r="I348">
        <v>0</v>
      </c>
      <c r="J348">
        <v>0</v>
      </c>
      <c r="K348">
        <v>0</v>
      </c>
      <c r="L348">
        <v>0</v>
      </c>
      <c r="M348">
        <v>20</v>
      </c>
      <c r="N348">
        <v>20</v>
      </c>
      <c r="O348">
        <v>20</v>
      </c>
      <c r="P348">
        <v>20</v>
      </c>
      <c r="Q348">
        <v>20</v>
      </c>
      <c r="R348">
        <v>20</v>
      </c>
      <c r="S348" s="30"/>
      <c r="T348" s="52" t="str">
        <f t="shared" si="20"/>
        <v>810154-MWHTE-ML</v>
      </c>
      <c r="U348" s="53" t="str">
        <f>IF(C348="NET","",IF(C348="","",IFERROR(VLOOKUP(T348,EAN!$A:$B,2,FALSE),"MANGLER - MÅ OPPDATERE EAN-FANEN")))</f>
        <v>MANGLER - MÅ OPPDATERE EAN-FANEN</v>
      </c>
      <c r="V348" s="52">
        <f t="shared" si="22"/>
        <v>0</v>
      </c>
      <c r="W348" s="52">
        <f t="shared" si="23"/>
        <v>20</v>
      </c>
      <c r="X348" s="30"/>
      <c r="Y348" s="21" t="str">
        <f>IF(C348="NET","",IFERROR(VLOOKUP(U348,'2) Order Form'!$V$9:$V$894,1,FALSE),"Ikke med I order form"))</f>
        <v>Ikke med I order form</v>
      </c>
      <c r="Z348" s="30"/>
      <c r="AA348" s="2">
        <v>7048652832733</v>
      </c>
      <c r="AB348" s="23">
        <f>IFERROR(VLOOKUP(AA348,'2) Order Form'!$V$9:$V$895,1,FALSE),"Ikke med I order form")</f>
        <v>7048652832733</v>
      </c>
      <c r="AC348" s="38">
        <f>VLOOKUP(AA348,ATS!$A$4:$H$2762,2,FALSE)</f>
        <v>840103</v>
      </c>
      <c r="AD348" s="35" t="str">
        <f>VLOOKUP(AA348,ATS!$A$4:$G$2762,3,FALSE)</f>
        <v>Winder Helmet</v>
      </c>
      <c r="AE348" s="36" t="str">
        <f>VLOOKUP(AA348,ATS!$A$4:$G$2762,5,FALSE)</f>
        <v>MBUOE-SM</v>
      </c>
      <c r="AF348" s="30"/>
      <c r="AG348" s="38">
        <f>IFERROR(VLOOKUP('2) Order Form'!$V356,$AA$4:$AA$2500,1,FALSE),"Ikke med i Elastic")</f>
        <v>7048652833525</v>
      </c>
      <c r="AH348" s="38">
        <f>SUM('2) Order Form'!V356)</f>
        <v>7048652833525</v>
      </c>
      <c r="AI348" s="38">
        <f>INDEX(ATS!$B:$V,MATCH(ATS!$AH348,ATS!$U:$U,0),1)</f>
        <v>852089</v>
      </c>
      <c r="AJ348" s="38" t="str">
        <f>INDEX(ATS!$B:$V,MATCH(ATS!$AH348,ATS!$U:$U,0),2)</f>
        <v>Durden RIG Reflect</v>
      </c>
      <c r="AK348" s="38" t="str">
        <f>INDEX(ATS!$B:$V,MATCH(ATS!$AH348,ATS!$U:$U,0),4)</f>
        <v>060101-OS</v>
      </c>
    </row>
    <row r="349" spans="1:37">
      <c r="A349" s="175">
        <f t="shared" si="21"/>
        <v>0</v>
      </c>
      <c r="B349">
        <v>810154</v>
      </c>
      <c r="C349" t="s">
        <v>3700</v>
      </c>
      <c r="D349" t="s">
        <v>2991</v>
      </c>
      <c r="E349" t="s">
        <v>2730</v>
      </c>
      <c r="F349" t="s">
        <v>2728</v>
      </c>
      <c r="G349" t="s">
        <v>66</v>
      </c>
      <c r="H349" t="s">
        <v>87</v>
      </c>
      <c r="I349">
        <v>0</v>
      </c>
      <c r="J349">
        <v>0</v>
      </c>
      <c r="K349">
        <v>0</v>
      </c>
      <c r="L349">
        <v>0</v>
      </c>
      <c r="M349">
        <v>12</v>
      </c>
      <c r="N349">
        <v>12</v>
      </c>
      <c r="O349">
        <v>12</v>
      </c>
      <c r="P349">
        <v>12</v>
      </c>
      <c r="Q349">
        <v>12</v>
      </c>
      <c r="R349">
        <v>12</v>
      </c>
      <c r="S349" s="30"/>
      <c r="T349" s="52" t="str">
        <f t="shared" si="20"/>
        <v>810154-MWHTE-LXL</v>
      </c>
      <c r="U349" s="53" t="str">
        <f>IF(C349="NET","",IF(C349="","",IFERROR(VLOOKUP(T349,EAN!$A:$B,2,FALSE),"MANGLER - MÅ OPPDATERE EAN-FANEN")))</f>
        <v>MANGLER - MÅ OPPDATERE EAN-FANEN</v>
      </c>
      <c r="V349" s="52">
        <f t="shared" si="22"/>
        <v>0</v>
      </c>
      <c r="W349" s="52">
        <f t="shared" si="23"/>
        <v>12</v>
      </c>
      <c r="X349" s="30"/>
      <c r="Y349" s="21" t="str">
        <f>IF(C349="NET","",IFERROR(VLOOKUP(U349,'2) Order Form'!$V$9:$V$894,1,FALSE),"Ikke med I order form"))</f>
        <v>Ikke med I order form</v>
      </c>
      <c r="Z349" s="30"/>
      <c r="AA349" s="2">
        <v>7048652832726</v>
      </c>
      <c r="AB349" s="23">
        <f>IFERROR(VLOOKUP(AA349,'2) Order Form'!$V$9:$V$895,1,FALSE),"Ikke med I order form")</f>
        <v>7048652832726</v>
      </c>
      <c r="AC349" s="38">
        <f>VLOOKUP(AA349,ATS!$A$4:$H$2762,2,FALSE)</f>
        <v>840103</v>
      </c>
      <c r="AD349" s="35" t="str">
        <f>VLOOKUP(AA349,ATS!$A$4:$G$2762,3,FALSE)</f>
        <v>Winder Helmet</v>
      </c>
      <c r="AE349" s="36" t="str">
        <f>VLOOKUP(AA349,ATS!$A$4:$G$2762,5,FALSE)</f>
        <v>MBUOE-ML</v>
      </c>
      <c r="AF349" s="30"/>
      <c r="AG349" s="38">
        <f>IFERROR(VLOOKUP('2) Order Form'!$V357,$AA$4:$AA$2500,1,FALSE),"Ikke med i Elastic")</f>
        <v>7048652967138</v>
      </c>
      <c r="AH349" s="38">
        <f>SUM('2) Order Form'!V357)</f>
        <v>7048652967138</v>
      </c>
      <c r="AI349" s="38">
        <f>INDEX(ATS!$B:$V,MATCH(ATS!$AH349,ATS!$U:$U,0),1)</f>
        <v>852089</v>
      </c>
      <c r="AJ349" s="38" t="str">
        <f>INDEX(ATS!$B:$V,MATCH(ATS!$AH349,ATS!$U:$U,0),2)</f>
        <v>Durden RIG Reflect</v>
      </c>
      <c r="AK349" s="38" t="str">
        <f>INDEX(ATS!$B:$V,MATCH(ATS!$AH349,ATS!$U:$U,0),4)</f>
        <v>070145-OS</v>
      </c>
    </row>
    <row r="350" spans="1:37">
      <c r="A350" s="175">
        <f t="shared" si="21"/>
        <v>0</v>
      </c>
      <c r="B350">
        <v>810154</v>
      </c>
      <c r="C350" t="s">
        <v>3700</v>
      </c>
      <c r="D350" t="s">
        <v>2991</v>
      </c>
      <c r="E350" t="s">
        <v>2203</v>
      </c>
      <c r="F350" t="s">
        <v>2193</v>
      </c>
      <c r="G350" t="s">
        <v>64</v>
      </c>
      <c r="H350" t="s">
        <v>87</v>
      </c>
      <c r="I350">
        <v>0</v>
      </c>
      <c r="J350">
        <v>0</v>
      </c>
      <c r="K350">
        <v>0</v>
      </c>
      <c r="L350">
        <v>0</v>
      </c>
      <c r="M350">
        <v>2</v>
      </c>
      <c r="N350">
        <v>2</v>
      </c>
      <c r="O350">
        <v>2</v>
      </c>
      <c r="P350">
        <v>2</v>
      </c>
      <c r="Q350">
        <v>2</v>
      </c>
      <c r="R350">
        <v>2</v>
      </c>
      <c r="S350" s="30"/>
      <c r="T350" s="52" t="str">
        <f t="shared" si="20"/>
        <v>810154-PANTH-SM</v>
      </c>
      <c r="U350" s="53" t="str">
        <f>IF(C350="NET","",IF(C350="","",IFERROR(VLOOKUP(T350,EAN!$A:$B,2,FALSE),"MANGLER - MÅ OPPDATERE EAN-FANEN")))</f>
        <v>MANGLER - MÅ OPPDATERE EAN-FANEN</v>
      </c>
      <c r="V350" s="52">
        <f t="shared" si="22"/>
        <v>0</v>
      </c>
      <c r="W350" s="52">
        <f t="shared" si="23"/>
        <v>2</v>
      </c>
      <c r="X350" s="30"/>
      <c r="Y350" s="21" t="str">
        <f>IF(C350="NET","",IFERROR(VLOOKUP(U350,'2) Order Form'!$V$9:$V$894,1,FALSE),"Ikke med I order form"))</f>
        <v>Ikke med I order form</v>
      </c>
      <c r="Z350" s="30"/>
      <c r="AA350" s="2">
        <v>7048652832726</v>
      </c>
      <c r="AB350" s="23">
        <f>IFERROR(VLOOKUP(AA350,'2) Order Form'!$V$9:$V$895,1,FALSE),"Ikke med I order form")</f>
        <v>7048652832726</v>
      </c>
      <c r="AC350" s="38">
        <f>VLOOKUP(AA350,ATS!$A$4:$H$2762,2,FALSE)</f>
        <v>840103</v>
      </c>
      <c r="AD350" s="35" t="str">
        <f>VLOOKUP(AA350,ATS!$A$4:$G$2762,3,FALSE)</f>
        <v>Winder Helmet</v>
      </c>
      <c r="AE350" s="36" t="str">
        <f>VLOOKUP(AA350,ATS!$A$4:$G$2762,5,FALSE)</f>
        <v>MBUOE-ML</v>
      </c>
      <c r="AF350" s="30"/>
      <c r="AG350" s="38">
        <f>IFERROR(VLOOKUP('2) Order Form'!$V358,$AA$4:$AA$2500,1,FALSE),"Ikke med i Elastic")</f>
        <v>7048652967145</v>
      </c>
      <c r="AH350" s="38">
        <f>SUM('2) Order Form'!V358)</f>
        <v>7048652967145</v>
      </c>
      <c r="AI350" s="38">
        <f>INDEX(ATS!$B:$V,MATCH(ATS!$AH350,ATS!$U:$U,0),1)</f>
        <v>852089</v>
      </c>
      <c r="AJ350" s="38" t="str">
        <f>INDEX(ATS!$B:$V,MATCH(ATS!$AH350,ATS!$U:$U,0),2)</f>
        <v>Durden RIG Reflect</v>
      </c>
      <c r="AK350" s="38" t="str">
        <f>INDEX(ATS!$B:$V,MATCH(ATS!$AH350,ATS!$U:$U,0),4)</f>
        <v>156755-OS</v>
      </c>
    </row>
    <row r="351" spans="1:37">
      <c r="A351" s="175">
        <f t="shared" si="21"/>
        <v>0</v>
      </c>
      <c r="B351">
        <v>810154</v>
      </c>
      <c r="C351" t="s">
        <v>3700</v>
      </c>
      <c r="D351" t="s">
        <v>2991</v>
      </c>
      <c r="E351" t="s">
        <v>2204</v>
      </c>
      <c r="F351" t="s">
        <v>2193</v>
      </c>
      <c r="G351" t="s">
        <v>65</v>
      </c>
      <c r="H351" t="s">
        <v>87</v>
      </c>
      <c r="I351">
        <v>0</v>
      </c>
      <c r="J351">
        <v>0</v>
      </c>
      <c r="K351">
        <v>0</v>
      </c>
      <c r="L351">
        <v>0</v>
      </c>
      <c r="M351">
        <v>5</v>
      </c>
      <c r="N351">
        <v>5</v>
      </c>
      <c r="O351">
        <v>5</v>
      </c>
      <c r="P351">
        <v>5</v>
      </c>
      <c r="Q351">
        <v>5</v>
      </c>
      <c r="R351">
        <v>5</v>
      </c>
      <c r="S351" s="30"/>
      <c r="T351" s="52" t="str">
        <f t="shared" si="20"/>
        <v>810154-PANTH-ML</v>
      </c>
      <c r="U351" s="53" t="str">
        <f>IF(C351="NET","",IF(C351="","",IFERROR(VLOOKUP(T351,EAN!$A:$B,2,FALSE),"MANGLER - MÅ OPPDATERE EAN-FANEN")))</f>
        <v>MANGLER - MÅ OPPDATERE EAN-FANEN</v>
      </c>
      <c r="V351" s="52">
        <f t="shared" si="22"/>
        <v>0</v>
      </c>
      <c r="W351" s="52">
        <f t="shared" si="23"/>
        <v>5</v>
      </c>
      <c r="X351" s="30"/>
      <c r="Y351" s="21" t="str">
        <f>IF(C351="NET","",IFERROR(VLOOKUP(U351,'2) Order Form'!$V$9:$V$894,1,FALSE),"Ikke med I order form"))</f>
        <v>Ikke med I order form</v>
      </c>
      <c r="Z351" s="30"/>
      <c r="AA351" s="2">
        <v>7048652832719</v>
      </c>
      <c r="AB351" s="23">
        <f>IFERROR(VLOOKUP(AA351,'2) Order Form'!$V$9:$V$895,1,FALSE),"Ikke med I order form")</f>
        <v>7048652832719</v>
      </c>
      <c r="AC351" s="38">
        <f>VLOOKUP(AA351,ATS!$A$4:$H$2762,2,FALSE)</f>
        <v>840103</v>
      </c>
      <c r="AD351" s="35" t="str">
        <f>VLOOKUP(AA351,ATS!$A$4:$G$2762,3,FALSE)</f>
        <v>Winder Helmet</v>
      </c>
      <c r="AE351" s="36" t="str">
        <f>VLOOKUP(AA351,ATS!$A$4:$G$2762,5,FALSE)</f>
        <v>MBUOE-LXL</v>
      </c>
      <c r="AF351" s="30"/>
      <c r="AG351" s="38">
        <f>IFERROR(VLOOKUP('2) Order Form'!$V359,$AA$4:$AA$2500,1,FALSE),"Ikke med i Elastic")</f>
        <v>7048652833532</v>
      </c>
      <c r="AH351" s="38">
        <f>SUM('2) Order Form'!V359)</f>
        <v>7048652833532</v>
      </c>
      <c r="AI351" s="38">
        <f>INDEX(ATS!$B:$V,MATCH(ATS!$AH351,ATS!$U:$U,0),1)</f>
        <v>852089</v>
      </c>
      <c r="AJ351" s="38" t="str">
        <f>INDEX(ATS!$B:$V,MATCH(ATS!$AH351,ATS!$U:$U,0),2)</f>
        <v>Durden RIG Reflect</v>
      </c>
      <c r="AK351" s="38" t="str">
        <f>INDEX(ATS!$B:$V,MATCH(ATS!$AH351,ATS!$U:$U,0),4)</f>
        <v>161836-OS</v>
      </c>
    </row>
    <row r="352" spans="1:37">
      <c r="A352" s="175">
        <f t="shared" si="21"/>
        <v>0</v>
      </c>
      <c r="B352">
        <v>810154</v>
      </c>
      <c r="C352" t="s">
        <v>3700</v>
      </c>
      <c r="D352" t="s">
        <v>2991</v>
      </c>
      <c r="E352" t="s">
        <v>2205</v>
      </c>
      <c r="F352" t="s">
        <v>2193</v>
      </c>
      <c r="G352" t="s">
        <v>66</v>
      </c>
      <c r="H352" t="s">
        <v>87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3</v>
      </c>
      <c r="O352">
        <v>3</v>
      </c>
      <c r="P352">
        <v>3</v>
      </c>
      <c r="Q352">
        <v>3</v>
      </c>
      <c r="R352">
        <v>3</v>
      </c>
      <c r="S352" s="30"/>
      <c r="T352" s="52" t="str">
        <f t="shared" si="20"/>
        <v>810154-PANTH-LXL</v>
      </c>
      <c r="U352" s="53" t="str">
        <f>IF(C352="NET","",IF(C352="","",IFERROR(VLOOKUP(T352,EAN!$A:$B,2,FALSE),"MANGLER - MÅ OPPDATERE EAN-FANEN")))</f>
        <v>MANGLER - MÅ OPPDATERE EAN-FANEN</v>
      </c>
      <c r="V352" s="52">
        <f t="shared" si="22"/>
        <v>0</v>
      </c>
      <c r="W352" s="52">
        <f t="shared" si="23"/>
        <v>3</v>
      </c>
      <c r="X352" s="30"/>
      <c r="Y352" s="21" t="str">
        <f>IF(C352="NET","",IFERROR(VLOOKUP(U352,'2) Order Form'!$V$9:$V$894,1,FALSE),"Ikke med I order form"))</f>
        <v>Ikke med I order form</v>
      </c>
      <c r="Z352" s="30"/>
      <c r="AA352" s="2">
        <v>7048652832719</v>
      </c>
      <c r="AB352" s="23">
        <f>IFERROR(VLOOKUP(AA352,'2) Order Form'!$V$9:$V$895,1,FALSE),"Ikke med I order form")</f>
        <v>7048652832719</v>
      </c>
      <c r="AC352" s="38">
        <f>VLOOKUP(AA352,ATS!$A$4:$H$2762,2,FALSE)</f>
        <v>840103</v>
      </c>
      <c r="AD352" s="35" t="str">
        <f>VLOOKUP(AA352,ATS!$A$4:$G$2762,3,FALSE)</f>
        <v>Winder Helmet</v>
      </c>
      <c r="AE352" s="36" t="str">
        <f>VLOOKUP(AA352,ATS!$A$4:$G$2762,5,FALSE)</f>
        <v>MBUOE-LXL</v>
      </c>
      <c r="AF352" s="30"/>
      <c r="AG352" s="38">
        <f>IFERROR(VLOOKUP('2) Order Form'!$V360,$AA$4:$AA$2500,1,FALSE),"Ikke med i Elastic")</f>
        <v>7048652967152</v>
      </c>
      <c r="AH352" s="38">
        <f>SUM('2) Order Form'!V360)</f>
        <v>7048652967152</v>
      </c>
      <c r="AI352" s="38">
        <f>INDEX(ATS!$B:$V,MATCH(ATS!$AH352,ATS!$U:$U,0),1)</f>
        <v>852089</v>
      </c>
      <c r="AJ352" s="38" t="str">
        <f>INDEX(ATS!$B:$V,MATCH(ATS!$AH352,ATS!$U:$U,0),2)</f>
        <v>Durden RIG Reflect</v>
      </c>
      <c r="AK352" s="38" t="str">
        <f>INDEX(ATS!$B:$V,MATCH(ATS!$AH352,ATS!$U:$U,0),4)</f>
        <v>180101-OS</v>
      </c>
    </row>
    <row r="353" spans="1:37">
      <c r="A353" s="175">
        <f t="shared" si="21"/>
        <v>0</v>
      </c>
      <c r="B353">
        <v>810154</v>
      </c>
      <c r="C353" t="s">
        <v>3700</v>
      </c>
      <c r="D353" t="s">
        <v>2991</v>
      </c>
      <c r="E353" t="s">
        <v>3322</v>
      </c>
      <c r="F353" t="s">
        <v>3042</v>
      </c>
      <c r="G353" t="s">
        <v>64</v>
      </c>
      <c r="H353" t="s">
        <v>87</v>
      </c>
      <c r="I353">
        <v>0</v>
      </c>
      <c r="J353">
        <v>0</v>
      </c>
      <c r="K353">
        <v>0</v>
      </c>
      <c r="L353">
        <v>0</v>
      </c>
      <c r="M353">
        <v>4</v>
      </c>
      <c r="N353">
        <v>4</v>
      </c>
      <c r="O353">
        <v>4</v>
      </c>
      <c r="P353">
        <v>4</v>
      </c>
      <c r="Q353">
        <v>4</v>
      </c>
      <c r="R353">
        <v>4</v>
      </c>
      <c r="S353" s="30"/>
      <c r="T353" s="52" t="str">
        <f t="shared" si="20"/>
        <v>810154-TUSKN-SM</v>
      </c>
      <c r="U353" s="53" t="str">
        <f>IF(C353="NET","",IF(C353="","",IFERROR(VLOOKUP(T353,EAN!$A:$B,2,FALSE),"MANGLER - MÅ OPPDATERE EAN-FANEN")))</f>
        <v>MANGLER - MÅ OPPDATERE EAN-FANEN</v>
      </c>
      <c r="V353" s="52">
        <f t="shared" si="22"/>
        <v>0</v>
      </c>
      <c r="W353" s="52">
        <f t="shared" si="23"/>
        <v>4</v>
      </c>
      <c r="X353" s="30"/>
      <c r="Y353" s="21" t="str">
        <f>IF(C353="NET","",IFERROR(VLOOKUP(U353,'2) Order Form'!$V$9:$V$894,1,FALSE),"Ikke med I order form"))</f>
        <v>Ikke med I order form</v>
      </c>
      <c r="Z353" s="30"/>
      <c r="AA353" s="2">
        <v>7048652832795</v>
      </c>
      <c r="AB353" s="23">
        <f>IFERROR(VLOOKUP(AA353,'2) Order Form'!$V$9:$V$895,1,FALSE),"Ikke med I order form")</f>
        <v>7048652832795</v>
      </c>
      <c r="AC353" s="38">
        <f>VLOOKUP(AA353,ATS!$A$4:$H$2762,2,FALSE)</f>
        <v>840103</v>
      </c>
      <c r="AD353" s="35" t="str">
        <f>VLOOKUP(AA353,ATS!$A$4:$G$2762,3,FALSE)</f>
        <v>Winder Helmet</v>
      </c>
      <c r="AE353" s="36" t="str">
        <f>VLOOKUP(AA353,ATS!$A$4:$G$2762,5,FALSE)</f>
        <v>RGLDM-SM</v>
      </c>
      <c r="AF353" s="30"/>
      <c r="AG353" s="38">
        <f>IFERROR(VLOOKUP('2) Order Form'!$V361,$AA$4:$AA$2500,1,FALSE),"Ikke med i Elastic")</f>
        <v>7048652967169</v>
      </c>
      <c r="AH353" s="38">
        <f>SUM('2) Order Form'!V361)</f>
        <v>7048652967169</v>
      </c>
      <c r="AI353" s="38">
        <f>INDEX(ATS!$B:$V,MATCH(ATS!$AH353,ATS!$U:$U,0),1)</f>
        <v>852089</v>
      </c>
      <c r="AJ353" s="38" t="str">
        <f>INDEX(ATS!$B:$V,MATCH(ATS!$AH353,ATS!$U:$U,0),2)</f>
        <v>Durden RIG Reflect</v>
      </c>
      <c r="AK353" s="38" t="str">
        <f>INDEX(ATS!$B:$V,MATCH(ATS!$AH353,ATS!$U:$U,0),4)</f>
        <v>199059-OS</v>
      </c>
    </row>
    <row r="354" spans="1:37">
      <c r="A354" s="175">
        <f t="shared" si="21"/>
        <v>0</v>
      </c>
      <c r="B354">
        <v>810154</v>
      </c>
      <c r="C354" t="s">
        <v>3700</v>
      </c>
      <c r="D354" t="s">
        <v>2991</v>
      </c>
      <c r="E354" t="s">
        <v>3321</v>
      </c>
      <c r="F354" t="s">
        <v>3042</v>
      </c>
      <c r="G354" t="s">
        <v>65</v>
      </c>
      <c r="H354" t="s">
        <v>87</v>
      </c>
      <c r="I354">
        <v>0</v>
      </c>
      <c r="J354">
        <v>0</v>
      </c>
      <c r="K354">
        <v>0</v>
      </c>
      <c r="L354">
        <v>0</v>
      </c>
      <c r="M354">
        <v>10</v>
      </c>
      <c r="N354">
        <v>10</v>
      </c>
      <c r="O354">
        <v>10</v>
      </c>
      <c r="P354">
        <v>10</v>
      </c>
      <c r="Q354">
        <v>10</v>
      </c>
      <c r="R354">
        <v>10</v>
      </c>
      <c r="S354" s="30"/>
      <c r="T354" s="52" t="str">
        <f t="shared" si="20"/>
        <v>810154-TUSKN-ML</v>
      </c>
      <c r="U354" s="53" t="str">
        <f>IF(C354="NET","",IF(C354="","",IFERROR(VLOOKUP(T354,EAN!$A:$B,2,FALSE),"MANGLER - MÅ OPPDATERE EAN-FANEN")))</f>
        <v>MANGLER - MÅ OPPDATERE EAN-FANEN</v>
      </c>
      <c r="V354" s="52">
        <f t="shared" si="22"/>
        <v>0</v>
      </c>
      <c r="W354" s="52">
        <f t="shared" si="23"/>
        <v>10</v>
      </c>
      <c r="X354" s="30"/>
      <c r="Y354" s="21" t="str">
        <f>IF(C354="NET","",IFERROR(VLOOKUP(U354,'2) Order Form'!$V$9:$V$894,1,FALSE),"Ikke med I order form"))</f>
        <v>Ikke med I order form</v>
      </c>
      <c r="Z354" s="30"/>
      <c r="AA354" s="2">
        <v>7048652832795</v>
      </c>
      <c r="AB354" s="23">
        <f>IFERROR(VLOOKUP(AA354,'2) Order Form'!$V$9:$V$895,1,FALSE),"Ikke med I order form")</f>
        <v>7048652832795</v>
      </c>
      <c r="AC354" s="38">
        <f>VLOOKUP(AA354,ATS!$A$4:$H$2762,2,FALSE)</f>
        <v>840103</v>
      </c>
      <c r="AD354" s="35" t="str">
        <f>VLOOKUP(AA354,ATS!$A$4:$G$2762,3,FALSE)</f>
        <v>Winder Helmet</v>
      </c>
      <c r="AE354" s="36" t="str">
        <f>VLOOKUP(AA354,ATS!$A$4:$G$2762,5,FALSE)</f>
        <v>RGLDM-SM</v>
      </c>
      <c r="AF354" s="30"/>
      <c r="AG354" s="38">
        <f>IFERROR(VLOOKUP('2) Order Form'!$V362,$AA$4:$AA$2500,1,FALSE),"Ikke med i Elastic")</f>
        <v>7048652967176</v>
      </c>
      <c r="AH354" s="38">
        <f>SUM('2) Order Form'!V362)</f>
        <v>7048652967176</v>
      </c>
      <c r="AI354" s="38">
        <f>INDEX(ATS!$B:$V,MATCH(ATS!$AH354,ATS!$U:$U,0),1)</f>
        <v>852089</v>
      </c>
      <c r="AJ354" s="38" t="str">
        <f>INDEX(ATS!$B:$V,MATCH(ATS!$AH354,ATS!$U:$U,0),2)</f>
        <v>Durden RIG Reflect</v>
      </c>
      <c r="AK354" s="38" t="str">
        <f>INDEX(ATS!$B:$V,MATCH(ATS!$AH354,ATS!$U:$U,0),4)</f>
        <v>208058-OS</v>
      </c>
    </row>
    <row r="355" spans="1:37">
      <c r="A355" s="175">
        <f t="shared" si="21"/>
        <v>0</v>
      </c>
      <c r="B355">
        <v>810154</v>
      </c>
      <c r="C355" t="s">
        <v>3700</v>
      </c>
      <c r="D355" t="s">
        <v>2991</v>
      </c>
      <c r="E355" t="s">
        <v>3320</v>
      </c>
      <c r="F355" t="s">
        <v>3042</v>
      </c>
      <c r="G355" t="s">
        <v>66</v>
      </c>
      <c r="H355" t="s">
        <v>87</v>
      </c>
      <c r="I355">
        <v>0</v>
      </c>
      <c r="J355">
        <v>0</v>
      </c>
      <c r="K355">
        <v>0</v>
      </c>
      <c r="L355">
        <v>0</v>
      </c>
      <c r="M355">
        <v>6</v>
      </c>
      <c r="N355">
        <v>6</v>
      </c>
      <c r="O355">
        <v>6</v>
      </c>
      <c r="P355">
        <v>6</v>
      </c>
      <c r="Q355">
        <v>6</v>
      </c>
      <c r="R355">
        <v>6</v>
      </c>
      <c r="S355" s="30"/>
      <c r="T355" s="52" t="str">
        <f t="shared" si="20"/>
        <v>810154-TUSKN-LXL</v>
      </c>
      <c r="U355" s="53" t="str">
        <f>IF(C355="NET","",IF(C355="","",IFERROR(VLOOKUP(T355,EAN!$A:$B,2,FALSE),"MANGLER - MÅ OPPDATERE EAN-FANEN")))</f>
        <v>MANGLER - MÅ OPPDATERE EAN-FANEN</v>
      </c>
      <c r="V355" s="52">
        <f t="shared" si="22"/>
        <v>0</v>
      </c>
      <c r="W355" s="52">
        <f t="shared" si="23"/>
        <v>6</v>
      </c>
      <c r="X355" s="30"/>
      <c r="Y355" s="21" t="str">
        <f>IF(C355="NET","",IFERROR(VLOOKUP(U355,'2) Order Form'!$V$9:$V$894,1,FALSE),"Ikke med I order form"))</f>
        <v>Ikke med I order form</v>
      </c>
      <c r="Z355" s="30"/>
      <c r="AA355" s="2">
        <v>7048652832788</v>
      </c>
      <c r="AB355" s="23">
        <f>IFERROR(VLOOKUP(AA355,'2) Order Form'!$V$9:$V$895,1,FALSE),"Ikke med I order form")</f>
        <v>7048652832788</v>
      </c>
      <c r="AC355" s="38">
        <f>VLOOKUP(AA355,ATS!$A$4:$H$2762,2,FALSE)</f>
        <v>840103</v>
      </c>
      <c r="AD355" s="35" t="str">
        <f>VLOOKUP(AA355,ATS!$A$4:$G$2762,3,FALSE)</f>
        <v>Winder Helmet</v>
      </c>
      <c r="AE355" s="36" t="str">
        <f>VLOOKUP(AA355,ATS!$A$4:$G$2762,5,FALSE)</f>
        <v>RGLDM-ML</v>
      </c>
      <c r="AF355" s="30"/>
      <c r="AG355" s="38">
        <f>IFERROR(VLOOKUP('2) Order Form'!$V363,$AA$4:$AA$2500,1,FALSE),"Ikke med i Elastic")</f>
        <v>7048652833563</v>
      </c>
      <c r="AH355" s="38">
        <f>SUM('2) Order Form'!V363)</f>
        <v>7048652833563</v>
      </c>
      <c r="AI355" s="38">
        <f>INDEX(ATS!$B:$V,MATCH(ATS!$AH355,ATS!$U:$U,0),1)</f>
        <v>852090</v>
      </c>
      <c r="AJ355" s="38" t="str">
        <f>INDEX(ATS!$B:$V,MATCH(ATS!$AH355,ATS!$U:$U,0),2)</f>
        <v xml:space="preserve">Durden </v>
      </c>
      <c r="AK355" s="38" t="str">
        <f>INDEX(ATS!$B:$V,MATCH(ATS!$AH355,ATS!$U:$U,0),4)</f>
        <v>090101-OS</v>
      </c>
    </row>
    <row r="356" spans="1:37">
      <c r="A356" s="175">
        <f t="shared" si="21"/>
        <v>0</v>
      </c>
      <c r="B356">
        <v>810154</v>
      </c>
      <c r="C356" t="s">
        <v>3700</v>
      </c>
      <c r="D356" t="s">
        <v>2991</v>
      </c>
      <c r="E356" t="s">
        <v>1988</v>
      </c>
      <c r="F356" t="s">
        <v>1977</v>
      </c>
      <c r="G356" t="s">
        <v>64</v>
      </c>
      <c r="H356" t="s">
        <v>87</v>
      </c>
      <c r="I356">
        <v>0</v>
      </c>
      <c r="J356">
        <v>0</v>
      </c>
      <c r="K356">
        <v>0</v>
      </c>
      <c r="L356">
        <v>0</v>
      </c>
      <c r="M356">
        <v>4</v>
      </c>
      <c r="N356">
        <v>4</v>
      </c>
      <c r="O356">
        <v>4</v>
      </c>
      <c r="P356">
        <v>4</v>
      </c>
      <c r="Q356">
        <v>4</v>
      </c>
      <c r="R356">
        <v>4</v>
      </c>
      <c r="S356" s="30"/>
      <c r="T356" s="52" t="str">
        <f t="shared" si="20"/>
        <v>810154-WOLND-SM</v>
      </c>
      <c r="U356" s="53" t="str">
        <f>IF(C356="NET","",IF(C356="","",IFERROR(VLOOKUP(T356,EAN!$A:$B,2,FALSE),"MANGLER - MÅ OPPDATERE EAN-FANEN")))</f>
        <v>MANGLER - MÅ OPPDATERE EAN-FANEN</v>
      </c>
      <c r="V356" s="52">
        <f t="shared" si="22"/>
        <v>0</v>
      </c>
      <c r="W356" s="52">
        <f t="shared" si="23"/>
        <v>4</v>
      </c>
      <c r="X356" s="30"/>
      <c r="Y356" s="21" t="str">
        <f>IF(C356="NET","",IFERROR(VLOOKUP(U356,'2) Order Form'!$V$9:$V$894,1,FALSE),"Ikke med I order form"))</f>
        <v>Ikke med I order form</v>
      </c>
      <c r="Z356" s="30"/>
      <c r="AA356" s="2">
        <v>7048652832788</v>
      </c>
      <c r="AB356" s="23">
        <f>IFERROR(VLOOKUP(AA356,'2) Order Form'!$V$9:$V$895,1,FALSE),"Ikke med I order form")</f>
        <v>7048652832788</v>
      </c>
      <c r="AC356" s="38">
        <f>VLOOKUP(AA356,ATS!$A$4:$H$2762,2,FALSE)</f>
        <v>840103</v>
      </c>
      <c r="AD356" s="35" t="str">
        <f>VLOOKUP(AA356,ATS!$A$4:$G$2762,3,FALSE)</f>
        <v>Winder Helmet</v>
      </c>
      <c r="AE356" s="36" t="str">
        <f>VLOOKUP(AA356,ATS!$A$4:$G$2762,5,FALSE)</f>
        <v>RGLDM-ML</v>
      </c>
      <c r="AF356" s="30"/>
      <c r="AG356" s="38">
        <f>IFERROR(VLOOKUP('2) Order Form'!$V364,$AA$4:$AA$2500,1,FALSE),"Ikke med i Elastic")</f>
        <v>7048652967183</v>
      </c>
      <c r="AH356" s="38">
        <f>SUM('2) Order Form'!V364)</f>
        <v>7048652967183</v>
      </c>
      <c r="AI356" s="38">
        <f>INDEX(ATS!$B:$V,MATCH(ATS!$AH356,ATS!$U:$U,0),1)</f>
        <v>852090</v>
      </c>
      <c r="AJ356" s="38" t="str">
        <f>INDEX(ATS!$B:$V,MATCH(ATS!$AH356,ATS!$U:$U,0),2)</f>
        <v xml:space="preserve">Durden </v>
      </c>
      <c r="AK356" s="38" t="str">
        <f>INDEX(ATS!$B:$V,MATCH(ATS!$AH356,ATS!$U:$U,0),4)</f>
        <v>100101-OS</v>
      </c>
    </row>
    <row r="357" spans="1:37">
      <c r="A357" s="175">
        <f t="shared" si="21"/>
        <v>0</v>
      </c>
      <c r="B357">
        <v>810154</v>
      </c>
      <c r="C357" t="s">
        <v>3700</v>
      </c>
      <c r="D357" t="s">
        <v>2991</v>
      </c>
      <c r="E357" t="s">
        <v>1989</v>
      </c>
      <c r="F357" t="s">
        <v>1977</v>
      </c>
      <c r="G357" t="s">
        <v>65</v>
      </c>
      <c r="H357" t="s">
        <v>87</v>
      </c>
      <c r="I357">
        <v>0</v>
      </c>
      <c r="J357">
        <v>0</v>
      </c>
      <c r="K357">
        <v>0</v>
      </c>
      <c r="L357">
        <v>0</v>
      </c>
      <c r="M357">
        <v>10</v>
      </c>
      <c r="N357">
        <v>10</v>
      </c>
      <c r="O357">
        <v>10</v>
      </c>
      <c r="P357">
        <v>10</v>
      </c>
      <c r="Q357">
        <v>10</v>
      </c>
      <c r="R357">
        <v>10</v>
      </c>
      <c r="S357" s="30"/>
      <c r="T357" s="52" t="str">
        <f t="shared" si="20"/>
        <v>810154-WOLND-ML</v>
      </c>
      <c r="U357" s="53" t="str">
        <f>IF(C357="NET","",IF(C357="","",IFERROR(VLOOKUP(T357,EAN!$A:$B,2,FALSE),"MANGLER - MÅ OPPDATERE EAN-FANEN")))</f>
        <v>MANGLER - MÅ OPPDATERE EAN-FANEN</v>
      </c>
      <c r="V357" s="52">
        <f t="shared" si="22"/>
        <v>0</v>
      </c>
      <c r="W357" s="52">
        <f t="shared" si="23"/>
        <v>10</v>
      </c>
      <c r="X357" s="30"/>
      <c r="Y357" s="21" t="str">
        <f>IF(C357="NET","",IFERROR(VLOOKUP(U357,'2) Order Form'!$V$9:$V$894,1,FALSE),"Ikke med I order form"))</f>
        <v>Ikke med I order form</v>
      </c>
      <c r="Z357" s="30"/>
      <c r="AA357" s="2">
        <v>7048652832771</v>
      </c>
      <c r="AB357" s="23">
        <f>IFERROR(VLOOKUP(AA357,'2) Order Form'!$V$9:$V$895,1,FALSE),"Ikke med I order form")</f>
        <v>7048652832771</v>
      </c>
      <c r="AC357" s="38">
        <f>VLOOKUP(AA357,ATS!$A$4:$H$2762,2,FALSE)</f>
        <v>840103</v>
      </c>
      <c r="AD357" s="35" t="str">
        <f>VLOOKUP(AA357,ATS!$A$4:$G$2762,3,FALSE)</f>
        <v>Winder Helmet</v>
      </c>
      <c r="AE357" s="36" t="str">
        <f>VLOOKUP(AA357,ATS!$A$4:$G$2762,5,FALSE)</f>
        <v>RGLDM-LXL</v>
      </c>
      <c r="AF357" s="30"/>
      <c r="AG357" s="38">
        <f>IFERROR(VLOOKUP('2) Order Form'!$V365,$AA$4:$AA$2500,1,FALSE),"Ikke med i Elastic")</f>
        <v>7048652833570</v>
      </c>
      <c r="AH357" s="38">
        <f>SUM('2) Order Form'!V365)</f>
        <v>7048652833570</v>
      </c>
      <c r="AI357" s="38">
        <f>INDEX(ATS!$B:$V,MATCH(ATS!$AH357,ATS!$U:$U,0),1)</f>
        <v>852090</v>
      </c>
      <c r="AJ357" s="38" t="str">
        <f>INDEX(ATS!$B:$V,MATCH(ATS!$AH357,ATS!$U:$U,0),2)</f>
        <v xml:space="preserve">Durden </v>
      </c>
      <c r="AK357" s="38" t="str">
        <f>INDEX(ATS!$B:$V,MATCH(ATS!$AH357,ATS!$U:$U,0),4)</f>
        <v>121003-OS</v>
      </c>
    </row>
    <row r="358" spans="1:37">
      <c r="A358" s="175">
        <f t="shared" si="21"/>
        <v>0</v>
      </c>
      <c r="B358">
        <v>810154</v>
      </c>
      <c r="C358" t="s">
        <v>3700</v>
      </c>
      <c r="D358" t="s">
        <v>2991</v>
      </c>
      <c r="E358" t="s">
        <v>1990</v>
      </c>
      <c r="F358" t="s">
        <v>1977</v>
      </c>
      <c r="G358" t="s">
        <v>66</v>
      </c>
      <c r="H358" t="s">
        <v>87</v>
      </c>
      <c r="I358">
        <v>0</v>
      </c>
      <c r="J358">
        <v>0</v>
      </c>
      <c r="K358">
        <v>0</v>
      </c>
      <c r="L358">
        <v>0</v>
      </c>
      <c r="M358">
        <v>6</v>
      </c>
      <c r="N358">
        <v>6</v>
      </c>
      <c r="O358">
        <v>6</v>
      </c>
      <c r="P358">
        <v>6</v>
      </c>
      <c r="Q358">
        <v>6</v>
      </c>
      <c r="R358">
        <v>6</v>
      </c>
      <c r="S358" s="30"/>
      <c r="T358" s="52" t="str">
        <f t="shared" si="20"/>
        <v>810154-WOLND-LXL</v>
      </c>
      <c r="U358" s="53" t="str">
        <f>IF(C358="NET","",IF(C358="","",IFERROR(VLOOKUP(T358,EAN!$A:$B,2,FALSE),"MANGLER - MÅ OPPDATERE EAN-FANEN")))</f>
        <v>MANGLER - MÅ OPPDATERE EAN-FANEN</v>
      </c>
      <c r="V358" s="52">
        <f t="shared" si="22"/>
        <v>0</v>
      </c>
      <c r="W358" s="52">
        <f t="shared" si="23"/>
        <v>6</v>
      </c>
      <c r="X358" s="30"/>
      <c r="Y358" s="21" t="str">
        <f>IF(C358="NET","",IFERROR(VLOOKUP(U358,'2) Order Form'!$V$9:$V$894,1,FALSE),"Ikke med I order form"))</f>
        <v>Ikke med I order form</v>
      </c>
      <c r="Z358" s="30"/>
      <c r="AA358" s="2">
        <v>7048652832771</v>
      </c>
      <c r="AB358" s="23">
        <f>IFERROR(VLOOKUP(AA358,'2) Order Form'!$V$9:$V$895,1,FALSE),"Ikke med I order form")</f>
        <v>7048652832771</v>
      </c>
      <c r="AC358" s="38">
        <f>VLOOKUP(AA358,ATS!$A$4:$H$2762,2,FALSE)</f>
        <v>840103</v>
      </c>
      <c r="AD358" s="35" t="str">
        <f>VLOOKUP(AA358,ATS!$A$4:$G$2762,3,FALSE)</f>
        <v>Winder Helmet</v>
      </c>
      <c r="AE358" s="36" t="str">
        <f>VLOOKUP(AA358,ATS!$A$4:$G$2762,5,FALSE)</f>
        <v>RGLDM-LXL</v>
      </c>
      <c r="AF358" s="30"/>
      <c r="AG358" s="38">
        <f>IFERROR(VLOOKUP('2) Order Form'!$V366,$AA$4:$AA$2500,1,FALSE),"Ikke med i Elastic")</f>
        <v>7048652614773</v>
      </c>
      <c r="AH358" s="38">
        <f>SUM('2) Order Form'!V366)</f>
        <v>7048652614773</v>
      </c>
      <c r="AI358" s="38">
        <f>INDEX(ATS!$B:$V,MATCH(ATS!$AH358,ATS!$U:$U,0),1)</f>
        <v>852012</v>
      </c>
      <c r="AJ358" s="38" t="str">
        <f>INDEX(ATS!$B:$V,MATCH(ATS!$AH358,ATS!$U:$U,0),2)</f>
        <v>Firewall RIG Reflect</v>
      </c>
      <c r="AK358" s="38" t="str">
        <f>INDEX(ATS!$B:$V,MATCH(ATS!$AH358,ATS!$U:$U,0),4)</f>
        <v>150101-OS</v>
      </c>
    </row>
    <row r="359" spans="1:37">
      <c r="A359" s="175">
        <f t="shared" si="21"/>
        <v>0</v>
      </c>
      <c r="B359" s="37">
        <v>810155</v>
      </c>
      <c r="C359" t="s">
        <v>131</v>
      </c>
      <c r="I359" s="37">
        <v>202409</v>
      </c>
      <c r="J359" s="37">
        <v>202410</v>
      </c>
      <c r="K359" s="37">
        <v>202411</v>
      </c>
      <c r="L359" s="37">
        <v>202412</v>
      </c>
      <c r="M359" s="37">
        <v>202413</v>
      </c>
      <c r="N359" s="37">
        <v>202414</v>
      </c>
      <c r="O359" s="37">
        <v>202415</v>
      </c>
      <c r="P359" s="37">
        <v>202415</v>
      </c>
      <c r="Q359" s="37">
        <v>202415</v>
      </c>
      <c r="R359" s="37">
        <v>202415</v>
      </c>
      <c r="S359" s="30"/>
      <c r="T359" s="52" t="str">
        <f t="shared" si="20"/>
        <v>810155-</v>
      </c>
      <c r="U359" s="53" t="str">
        <f>IF(C359="NET","",IF(C359="","",IFERROR(VLOOKUP(T359,EAN!$A:$B,2,FALSE),"MANGLER - MÅ OPPDATERE EAN-FANEN")))</f>
        <v/>
      </c>
      <c r="V359" s="52">
        <f t="shared" si="22"/>
        <v>202409</v>
      </c>
      <c r="W359" s="52">
        <f t="shared" si="23"/>
        <v>202415</v>
      </c>
      <c r="X359" s="30"/>
      <c r="Y359" s="21" t="str">
        <f>IF(C359="NET","",IFERROR(VLOOKUP(U359,'2) Order Form'!$V$9:$V$894,1,FALSE),"Ikke med I order form"))</f>
        <v/>
      </c>
      <c r="Z359" s="30"/>
      <c r="AA359" s="2">
        <v>7048652966568</v>
      </c>
      <c r="AB359" s="23">
        <f>IFERROR(VLOOKUP(AA359,'2) Order Form'!$V$9:$V$895,1,FALSE),"Ikke med I order form")</f>
        <v>7048652966568</v>
      </c>
      <c r="AC359" s="38">
        <f>VLOOKUP(AA359,ATS!$A$4:$H$2762,2,FALSE)</f>
        <v>840103</v>
      </c>
      <c r="AD359" s="35" t="str">
        <f>VLOOKUP(AA359,ATS!$A$4:$G$2762,3,FALSE)</f>
        <v>Winder Helmet</v>
      </c>
      <c r="AE359" s="36" t="str">
        <f>VLOOKUP(AA359,ATS!$A$4:$G$2762,5,FALSE)</f>
        <v>MTURQ-SM</v>
      </c>
      <c r="AF359" s="30"/>
      <c r="AG359" s="38">
        <f>IFERROR(VLOOKUP('2) Order Form'!$V367,$AA$4:$AA$2500,1,FALSE),"Ikke med i Elastic")</f>
        <v>7048652833297</v>
      </c>
      <c r="AH359" s="38">
        <f>SUM('2) Order Form'!V367)</f>
        <v>7048652833297</v>
      </c>
      <c r="AI359" s="38">
        <f>INDEX(ATS!$B:$V,MATCH(ATS!$AH359,ATS!$U:$U,0),1)</f>
        <v>852014</v>
      </c>
      <c r="AJ359" s="38" t="str">
        <f>INDEX(ATS!$B:$V,MATCH(ATS!$AH359,ATS!$U:$U,0),2)</f>
        <v>Firewall</v>
      </c>
      <c r="AK359" s="38" t="str">
        <f>INDEX(ATS!$B:$V,MATCH(ATS!$AH359,ATS!$U:$U,0),4)</f>
        <v>090137-OS</v>
      </c>
    </row>
    <row r="360" spans="1:37">
      <c r="A360" s="175">
        <f t="shared" si="21"/>
        <v>0</v>
      </c>
      <c r="B360">
        <v>810155</v>
      </c>
      <c r="C360" t="s">
        <v>3701</v>
      </c>
      <c r="D360" t="s">
        <v>2991</v>
      </c>
      <c r="E360" t="s">
        <v>3053</v>
      </c>
      <c r="F360" t="s">
        <v>3054</v>
      </c>
      <c r="G360" t="s">
        <v>63</v>
      </c>
      <c r="H360" t="s">
        <v>87</v>
      </c>
      <c r="I360">
        <v>0</v>
      </c>
      <c r="J360">
        <v>0</v>
      </c>
      <c r="K360">
        <v>0</v>
      </c>
      <c r="L360">
        <v>0</v>
      </c>
      <c r="M360">
        <v>10</v>
      </c>
      <c r="N360">
        <v>10</v>
      </c>
      <c r="O360">
        <v>10</v>
      </c>
      <c r="P360">
        <v>10</v>
      </c>
      <c r="Q360">
        <v>10</v>
      </c>
      <c r="R360">
        <v>10</v>
      </c>
      <c r="S360" s="30"/>
      <c r="T360" s="52" t="str">
        <f t="shared" si="20"/>
        <v>810155-LAVA-OS</v>
      </c>
      <c r="U360" s="53" t="str">
        <f>IF(C360="NET","",IF(C360="","",IFERROR(VLOOKUP(T360,EAN!$A:$B,2,FALSE),"MANGLER - MÅ OPPDATERE EAN-FANEN")))</f>
        <v>MANGLER - MÅ OPPDATERE EAN-FANEN</v>
      </c>
      <c r="V360" s="52">
        <f t="shared" si="22"/>
        <v>0</v>
      </c>
      <c r="W360" s="52">
        <f t="shared" si="23"/>
        <v>10</v>
      </c>
      <c r="X360" s="30"/>
      <c r="Y360" s="21" t="str">
        <f>IF(C360="NET","",IFERROR(VLOOKUP(U360,'2) Order Form'!$V$9:$V$894,1,FALSE),"Ikke med I order form"))</f>
        <v>Ikke med I order form</v>
      </c>
      <c r="Z360" s="30"/>
      <c r="AA360" s="2">
        <v>7048652966568</v>
      </c>
      <c r="AB360" s="23">
        <f>IFERROR(VLOOKUP(AA360,'2) Order Form'!$V$9:$V$895,1,FALSE),"Ikke med I order form")</f>
        <v>7048652966568</v>
      </c>
      <c r="AC360" s="38">
        <f>VLOOKUP(AA360,ATS!$A$4:$H$2762,2,FALSE)</f>
        <v>840103</v>
      </c>
      <c r="AD360" s="35" t="str">
        <f>VLOOKUP(AA360,ATS!$A$4:$G$2762,3,FALSE)</f>
        <v>Winder Helmet</v>
      </c>
      <c r="AE360" s="36" t="str">
        <f>VLOOKUP(AA360,ATS!$A$4:$G$2762,5,FALSE)</f>
        <v>MTURQ-SM</v>
      </c>
      <c r="AF360" s="30"/>
      <c r="AG360" s="38">
        <f>IFERROR(VLOOKUP('2) Order Form'!$V368,$AA$4:$AA$2500,1,FALSE),"Ikke med i Elastic")</f>
        <v>7048652833303</v>
      </c>
      <c r="AH360" s="38">
        <f>SUM('2) Order Form'!V368)</f>
        <v>7048652833303</v>
      </c>
      <c r="AI360" s="38">
        <f>INDEX(ATS!$B:$V,MATCH(ATS!$AH360,ATS!$U:$U,0),1)</f>
        <v>852014</v>
      </c>
      <c r="AJ360" s="38" t="str">
        <f>INDEX(ATS!$B:$V,MATCH(ATS!$AH360,ATS!$U:$U,0),2)</f>
        <v>Firewall</v>
      </c>
      <c r="AK360" s="38" t="str">
        <f>INDEX(ATS!$B:$V,MATCH(ATS!$AH360,ATS!$U:$U,0),4)</f>
        <v>090148-OS</v>
      </c>
    </row>
    <row r="361" spans="1:37">
      <c r="A361" s="175">
        <f t="shared" si="21"/>
        <v>0</v>
      </c>
      <c r="B361">
        <v>810155</v>
      </c>
      <c r="C361" t="s">
        <v>3701</v>
      </c>
      <c r="D361" t="s">
        <v>2991</v>
      </c>
      <c r="E361" t="s">
        <v>3702</v>
      </c>
      <c r="F361" t="s">
        <v>3017</v>
      </c>
      <c r="G361" t="s">
        <v>63</v>
      </c>
      <c r="H361" t="s">
        <v>87</v>
      </c>
      <c r="I361">
        <v>0</v>
      </c>
      <c r="J361">
        <v>0</v>
      </c>
      <c r="K361">
        <v>0</v>
      </c>
      <c r="L361">
        <v>0</v>
      </c>
      <c r="M361">
        <v>80</v>
      </c>
      <c r="N361">
        <v>80</v>
      </c>
      <c r="O361">
        <v>80</v>
      </c>
      <c r="P361">
        <v>80</v>
      </c>
      <c r="Q361">
        <v>80</v>
      </c>
      <c r="R361">
        <v>80</v>
      </c>
      <c r="S361" s="30"/>
      <c r="T361" s="52" t="str">
        <f t="shared" si="20"/>
        <v>810155-MBLK-OS</v>
      </c>
      <c r="U361" s="53" t="str">
        <f>IF(C361="NET","",IF(C361="","",IFERROR(VLOOKUP(T361,EAN!$A:$B,2,FALSE),"MANGLER - MÅ OPPDATERE EAN-FANEN")))</f>
        <v>MANGLER - MÅ OPPDATERE EAN-FANEN</v>
      </c>
      <c r="V361" s="52">
        <f t="shared" si="22"/>
        <v>0</v>
      </c>
      <c r="W361" s="52">
        <f t="shared" si="23"/>
        <v>80</v>
      </c>
      <c r="X361" s="30"/>
      <c r="Y361" s="21" t="str">
        <f>IF(C361="NET","",IFERROR(VLOOKUP(U361,'2) Order Form'!$V$9:$V$894,1,FALSE),"Ikke med I order form"))</f>
        <v>Ikke med I order form</v>
      </c>
      <c r="Z361" s="30"/>
      <c r="AA361" s="2">
        <v>7048652966551</v>
      </c>
      <c r="AB361" s="23">
        <f>IFERROR(VLOOKUP(AA361,'2) Order Form'!$V$9:$V$895,1,FALSE),"Ikke med I order form")</f>
        <v>7048652966551</v>
      </c>
      <c r="AC361" s="38">
        <f>VLOOKUP(AA361,ATS!$A$4:$H$2762,2,FALSE)</f>
        <v>840103</v>
      </c>
      <c r="AD361" s="35" t="str">
        <f>VLOOKUP(AA361,ATS!$A$4:$G$2762,3,FALSE)</f>
        <v>Winder Helmet</v>
      </c>
      <c r="AE361" s="36" t="str">
        <f>VLOOKUP(AA361,ATS!$A$4:$G$2762,5,FALSE)</f>
        <v>MTURQ-ML</v>
      </c>
      <c r="AF361" s="30"/>
      <c r="AG361" s="38">
        <f>IFERROR(VLOOKUP('2) Order Form'!$V369,$AA$4:$AA$2500,1,FALSE),"Ikke med i Elastic")</f>
        <v>7048652967053</v>
      </c>
      <c r="AH361" s="38">
        <f>SUM('2) Order Form'!V369)</f>
        <v>7048652967053</v>
      </c>
      <c r="AI361" s="38">
        <f>INDEX(ATS!$B:$V,MATCH(ATS!$AH361,ATS!$U:$U,0),1)</f>
        <v>852014</v>
      </c>
      <c r="AJ361" s="38" t="str">
        <f>INDEX(ATS!$B:$V,MATCH(ATS!$AH361,ATS!$U:$U,0),2)</f>
        <v>Firewall</v>
      </c>
      <c r="AK361" s="38" t="str">
        <f>INDEX(ATS!$B:$V,MATCH(ATS!$AH361,ATS!$U:$U,0),4)</f>
        <v>096755-OS</v>
      </c>
    </row>
    <row r="362" spans="1:37">
      <c r="A362" s="175">
        <f t="shared" si="21"/>
        <v>0</v>
      </c>
      <c r="B362">
        <v>810155</v>
      </c>
      <c r="C362" t="s">
        <v>3701</v>
      </c>
      <c r="D362" t="s">
        <v>2991</v>
      </c>
      <c r="E362" t="s">
        <v>3703</v>
      </c>
      <c r="F362" t="s">
        <v>2191</v>
      </c>
      <c r="G362" t="s">
        <v>63</v>
      </c>
      <c r="H362" t="s">
        <v>87</v>
      </c>
      <c r="I362">
        <v>0</v>
      </c>
      <c r="J362">
        <v>0</v>
      </c>
      <c r="K362">
        <v>0</v>
      </c>
      <c r="L362">
        <v>0</v>
      </c>
      <c r="M362">
        <v>10</v>
      </c>
      <c r="N362">
        <v>10</v>
      </c>
      <c r="O362">
        <v>10</v>
      </c>
      <c r="P362">
        <v>10</v>
      </c>
      <c r="Q362">
        <v>10</v>
      </c>
      <c r="R362">
        <v>10</v>
      </c>
      <c r="S362" s="30"/>
      <c r="T362" s="52" t="str">
        <f t="shared" si="20"/>
        <v>810155-MTRQ-OS</v>
      </c>
      <c r="U362" s="53" t="str">
        <f>IF(C362="NET","",IF(C362="","",IFERROR(VLOOKUP(T362,EAN!$A:$B,2,FALSE),"MANGLER - MÅ OPPDATERE EAN-FANEN")))</f>
        <v>MANGLER - MÅ OPPDATERE EAN-FANEN</v>
      </c>
      <c r="V362" s="52">
        <f t="shared" si="22"/>
        <v>0</v>
      </c>
      <c r="W362" s="52">
        <f t="shared" si="23"/>
        <v>10</v>
      </c>
      <c r="X362" s="30"/>
      <c r="Y362" s="21" t="str">
        <f>IF(C362="NET","",IFERROR(VLOOKUP(U362,'2) Order Form'!$V$9:$V$894,1,FALSE),"Ikke med I order form"))</f>
        <v>Ikke med I order form</v>
      </c>
      <c r="Z362" s="30"/>
      <c r="AA362" s="2">
        <v>7048652966551</v>
      </c>
      <c r="AB362" s="23">
        <f>IFERROR(VLOOKUP(AA362,'2) Order Form'!$V$9:$V$895,1,FALSE),"Ikke med I order form")</f>
        <v>7048652966551</v>
      </c>
      <c r="AC362" s="38">
        <f>VLOOKUP(AA362,ATS!$A$4:$H$2762,2,FALSE)</f>
        <v>840103</v>
      </c>
      <c r="AD362" s="35" t="str">
        <f>VLOOKUP(AA362,ATS!$A$4:$G$2762,3,FALSE)</f>
        <v>Winder Helmet</v>
      </c>
      <c r="AE362" s="36" t="str">
        <f>VLOOKUP(AA362,ATS!$A$4:$G$2762,5,FALSE)</f>
        <v>MTURQ-ML</v>
      </c>
      <c r="AF362" s="30"/>
      <c r="AG362" s="38">
        <f>IFERROR(VLOOKUP('2) Order Form'!$V370,$AA$4:$AA$2500,1,FALSE),"Ikke med i Elastic")</f>
        <v>7048652967060</v>
      </c>
      <c r="AH362" s="38">
        <f>SUM('2) Order Form'!V370)</f>
        <v>7048652967060</v>
      </c>
      <c r="AI362" s="38">
        <f>INDEX(ATS!$B:$V,MATCH(ATS!$AH362,ATS!$U:$U,0),1)</f>
        <v>852014</v>
      </c>
      <c r="AJ362" s="38" t="str">
        <f>INDEX(ATS!$B:$V,MATCH(ATS!$AH362,ATS!$U:$U,0),2)</f>
        <v>Firewall</v>
      </c>
      <c r="AK362" s="38" t="str">
        <f>INDEX(ATS!$B:$V,MATCH(ATS!$AH362,ATS!$U:$U,0),4)</f>
        <v>110101-OS</v>
      </c>
    </row>
    <row r="363" spans="1:37">
      <c r="A363" s="175">
        <f t="shared" si="21"/>
        <v>0</v>
      </c>
      <c r="B363">
        <v>810155</v>
      </c>
      <c r="C363" t="s">
        <v>3701</v>
      </c>
      <c r="D363" t="s">
        <v>2991</v>
      </c>
      <c r="E363" t="s">
        <v>3704</v>
      </c>
      <c r="F363" t="s">
        <v>2728</v>
      </c>
      <c r="G363" t="s">
        <v>63</v>
      </c>
      <c r="H363" t="s">
        <v>87</v>
      </c>
      <c r="I363">
        <v>0</v>
      </c>
      <c r="J363">
        <v>0</v>
      </c>
      <c r="K363">
        <v>0</v>
      </c>
      <c r="L363">
        <v>0</v>
      </c>
      <c r="M363">
        <v>40</v>
      </c>
      <c r="N363">
        <v>40</v>
      </c>
      <c r="O363">
        <v>40</v>
      </c>
      <c r="P363">
        <v>40</v>
      </c>
      <c r="Q363">
        <v>40</v>
      </c>
      <c r="R363">
        <v>40</v>
      </c>
      <c r="S363" s="30"/>
      <c r="T363" s="52" t="str">
        <f t="shared" si="20"/>
        <v>810155-MWHT-OS</v>
      </c>
      <c r="U363" s="53" t="str">
        <f>IF(C363="NET","",IF(C363="","",IFERROR(VLOOKUP(T363,EAN!$A:$B,2,FALSE),"MANGLER - MÅ OPPDATERE EAN-FANEN")))</f>
        <v>MANGLER - MÅ OPPDATERE EAN-FANEN</v>
      </c>
      <c r="V363" s="52">
        <f t="shared" si="22"/>
        <v>0</v>
      </c>
      <c r="W363" s="52">
        <f t="shared" si="23"/>
        <v>40</v>
      </c>
      <c r="X363" s="30"/>
      <c r="Y363" s="21" t="str">
        <f>IF(C363="NET","",IFERROR(VLOOKUP(U363,'2) Order Form'!$V$9:$V$894,1,FALSE),"Ikke med I order form"))</f>
        <v>Ikke med I order form</v>
      </c>
      <c r="Z363" s="30"/>
      <c r="AA363" s="2">
        <v>7048652966544</v>
      </c>
      <c r="AB363" s="23">
        <f>IFERROR(VLOOKUP(AA363,'2) Order Form'!$V$9:$V$895,1,FALSE),"Ikke med I order form")</f>
        <v>7048652966544</v>
      </c>
      <c r="AC363" s="38">
        <f>VLOOKUP(AA363,ATS!$A$4:$H$2762,2,FALSE)</f>
        <v>840103</v>
      </c>
      <c r="AD363" s="35" t="str">
        <f>VLOOKUP(AA363,ATS!$A$4:$G$2762,3,FALSE)</f>
        <v>Winder Helmet</v>
      </c>
      <c r="AE363" s="36" t="str">
        <f>VLOOKUP(AA363,ATS!$A$4:$G$2762,5,FALSE)</f>
        <v>MTURQ-LXL</v>
      </c>
      <c r="AF363" s="30"/>
      <c r="AG363" s="38">
        <f>IFERROR(VLOOKUP('2) Order Form'!$V371,$AA$4:$AA$2500,1,FALSE),"Ikke med i Elastic")</f>
        <v>7048652967077</v>
      </c>
      <c r="AH363" s="38">
        <f>SUM('2) Order Form'!V371)</f>
        <v>7048652967077</v>
      </c>
      <c r="AI363" s="38">
        <f>INDEX(ATS!$B:$V,MATCH(ATS!$AH363,ATS!$U:$U,0),1)</f>
        <v>852014</v>
      </c>
      <c r="AJ363" s="38" t="str">
        <f>INDEX(ATS!$B:$V,MATCH(ATS!$AH363,ATS!$U:$U,0),2)</f>
        <v>Firewall</v>
      </c>
      <c r="AK363" s="38" t="str">
        <f>INDEX(ATS!$B:$V,MATCH(ATS!$AH363,ATS!$U:$U,0),4)</f>
        <v>111003-OS</v>
      </c>
    </row>
    <row r="364" spans="1:37">
      <c r="A364" s="175">
        <f t="shared" si="21"/>
        <v>0</v>
      </c>
      <c r="B364">
        <v>810155</v>
      </c>
      <c r="C364" t="s">
        <v>3701</v>
      </c>
      <c r="D364" t="s">
        <v>2991</v>
      </c>
      <c r="E364" t="s">
        <v>3705</v>
      </c>
      <c r="F364" t="s">
        <v>2193</v>
      </c>
      <c r="G364" t="s">
        <v>63</v>
      </c>
      <c r="H364" t="s">
        <v>87</v>
      </c>
      <c r="I364">
        <v>0</v>
      </c>
      <c r="J364">
        <v>0</v>
      </c>
      <c r="K364">
        <v>0</v>
      </c>
      <c r="L364">
        <v>0</v>
      </c>
      <c r="M364">
        <v>10</v>
      </c>
      <c r="N364">
        <v>10</v>
      </c>
      <c r="O364">
        <v>10</v>
      </c>
      <c r="P364">
        <v>10</v>
      </c>
      <c r="Q364">
        <v>10</v>
      </c>
      <c r="R364">
        <v>10</v>
      </c>
      <c r="S364" s="30"/>
      <c r="T364" s="52" t="str">
        <f t="shared" si="20"/>
        <v>810155-PNTH-OS</v>
      </c>
      <c r="U364" s="53" t="str">
        <f>IF(C364="NET","",IF(C364="","",IFERROR(VLOOKUP(T364,EAN!$A:$B,2,FALSE),"MANGLER - MÅ OPPDATERE EAN-FANEN")))</f>
        <v>MANGLER - MÅ OPPDATERE EAN-FANEN</v>
      </c>
      <c r="V364" s="52">
        <f t="shared" si="22"/>
        <v>0</v>
      </c>
      <c r="W364" s="52">
        <f t="shared" si="23"/>
        <v>10</v>
      </c>
      <c r="X364" s="30"/>
      <c r="Y364" s="21" t="str">
        <f>IF(C364="NET","",IFERROR(VLOOKUP(U364,'2) Order Form'!$V$9:$V$894,1,FALSE),"Ikke med I order form"))</f>
        <v>Ikke med I order form</v>
      </c>
      <c r="Z364" s="30"/>
      <c r="AA364" s="2">
        <v>7048652966544</v>
      </c>
      <c r="AB364" s="23">
        <f>IFERROR(VLOOKUP(AA364,'2) Order Form'!$V$9:$V$895,1,FALSE),"Ikke med I order form")</f>
        <v>7048652966544</v>
      </c>
      <c r="AC364" s="38">
        <f>VLOOKUP(AA364,ATS!$A$4:$H$2762,2,FALSE)</f>
        <v>840103</v>
      </c>
      <c r="AD364" s="35" t="str">
        <f>VLOOKUP(AA364,ATS!$A$4:$G$2762,3,FALSE)</f>
        <v>Winder Helmet</v>
      </c>
      <c r="AE364" s="36" t="str">
        <f>VLOOKUP(AA364,ATS!$A$4:$G$2762,5,FALSE)</f>
        <v>MTURQ-LXL</v>
      </c>
      <c r="AF364" s="30"/>
      <c r="AG364" s="38">
        <f>IFERROR(VLOOKUP('2) Order Form'!$V372,$AA$4:$AA$2500,1,FALSE),"Ikke med i Elastic")</f>
        <v>7048652614681</v>
      </c>
      <c r="AH364" s="38">
        <f>SUM('2) Order Form'!V372)</f>
        <v>7048652614681</v>
      </c>
      <c r="AI364" s="38">
        <f>INDEX(ATS!$B:$V,MATCH(ATS!$AH364,ATS!$U:$U,0),1)</f>
        <v>852014</v>
      </c>
      <c r="AJ364" s="38" t="str">
        <f>INDEX(ATS!$B:$V,MATCH(ATS!$AH364,ATS!$U:$U,0),2)</f>
        <v>Firewall</v>
      </c>
      <c r="AK364" s="38" t="str">
        <f>INDEX(ATS!$B:$V,MATCH(ATS!$AH364,ATS!$U:$U,0),4)</f>
        <v>120101-OS</v>
      </c>
    </row>
    <row r="365" spans="1:37">
      <c r="A365" s="175">
        <f t="shared" si="21"/>
        <v>0</v>
      </c>
      <c r="B365">
        <v>810155</v>
      </c>
      <c r="C365" t="s">
        <v>3701</v>
      </c>
      <c r="D365" t="s">
        <v>2991</v>
      </c>
      <c r="E365" t="s">
        <v>3706</v>
      </c>
      <c r="F365" t="s">
        <v>3533</v>
      </c>
      <c r="G365" t="s">
        <v>63</v>
      </c>
      <c r="H365" t="s">
        <v>87</v>
      </c>
      <c r="I365">
        <v>0</v>
      </c>
      <c r="J365">
        <v>0</v>
      </c>
      <c r="K365">
        <v>0</v>
      </c>
      <c r="L365">
        <v>0</v>
      </c>
      <c r="M365">
        <v>20</v>
      </c>
      <c r="N365">
        <v>20</v>
      </c>
      <c r="O365">
        <v>20</v>
      </c>
      <c r="P365">
        <v>20</v>
      </c>
      <c r="Q365">
        <v>20</v>
      </c>
      <c r="R365">
        <v>20</v>
      </c>
      <c r="S365" s="2"/>
      <c r="T365" s="52" t="str">
        <f t="shared" si="20"/>
        <v>810155-SBLM-OS</v>
      </c>
      <c r="U365" s="53" t="str">
        <f>IF(C365="NET","",IF(C365="","",IFERROR(VLOOKUP(T365,EAN!$A:$B,2,FALSE),"MANGLER - MÅ OPPDATERE EAN-FANEN")))</f>
        <v>MANGLER - MÅ OPPDATERE EAN-FANEN</v>
      </c>
      <c r="V365" s="52">
        <f t="shared" si="22"/>
        <v>0</v>
      </c>
      <c r="W365" s="52">
        <f t="shared" si="23"/>
        <v>20</v>
      </c>
      <c r="X365" s="2"/>
      <c r="Y365" s="21" t="str">
        <f>IF(C365="NET","",IFERROR(VLOOKUP(U365,'2) Order Form'!$V$9:$V$894,1,FALSE),"Ikke med I order form"))</f>
        <v>Ikke med I order form</v>
      </c>
      <c r="Z365" s="2"/>
      <c r="AA365" s="2">
        <v>7048652966599</v>
      </c>
      <c r="AB365" s="23">
        <f>IFERROR(VLOOKUP(AA365,'2) Order Form'!$V$9:$V$895,1,FALSE),"Ikke med I order form")</f>
        <v>7048652966599</v>
      </c>
      <c r="AC365" s="38">
        <f>VLOOKUP(AA365,ATS!$A$4:$H$2762,2,FALSE)</f>
        <v>840103</v>
      </c>
      <c r="AD365" s="35" t="str">
        <f>VLOOKUP(AA365,ATS!$A$4:$G$2762,3,FALSE)</f>
        <v>Winder Helmet</v>
      </c>
      <c r="AE365" s="36" t="str">
        <f>VLOOKUP(AA365,ATS!$A$4:$G$2762,5,FALSE)</f>
        <v>WOLND-SM</v>
      </c>
      <c r="AF365" s="2"/>
      <c r="AG365" s="38">
        <f>IFERROR(VLOOKUP('2) Order Form'!$V373,$AA$4:$AA$2500,1,FALSE),"Ikke med i Elastic")</f>
        <v>7048652821553</v>
      </c>
      <c r="AH365" s="38">
        <f>SUM('2) Order Form'!V373)</f>
        <v>7048652821553</v>
      </c>
      <c r="AI365" s="38">
        <f>INDEX(ATS!$B:$V,MATCH(ATS!$AH365,ATS!$U:$U,0),1)</f>
        <v>835017</v>
      </c>
      <c r="AJ365" s="38" t="str">
        <f>INDEX(ATS!$B:$V,MATCH(ATS!$AH365,ATS!$U:$U,0),2)</f>
        <v>Ripley RIG Reflect JR</v>
      </c>
      <c r="AK365" s="38" t="str">
        <f>INDEX(ATS!$B:$V,MATCH(ATS!$AH365,ATS!$U:$U,0),4)</f>
        <v>060101-OS</v>
      </c>
    </row>
    <row r="366" spans="1:37">
      <c r="A366" s="175">
        <f t="shared" si="21"/>
        <v>0</v>
      </c>
      <c r="B366">
        <v>810155</v>
      </c>
      <c r="C366" t="s">
        <v>3701</v>
      </c>
      <c r="D366" t="s">
        <v>2991</v>
      </c>
      <c r="E366" t="s">
        <v>3707</v>
      </c>
      <c r="F366" t="s">
        <v>3536</v>
      </c>
      <c r="G366" t="s">
        <v>63</v>
      </c>
      <c r="H366" t="s">
        <v>87</v>
      </c>
      <c r="I366">
        <v>0</v>
      </c>
      <c r="J366">
        <v>0</v>
      </c>
      <c r="K366">
        <v>0</v>
      </c>
      <c r="L366">
        <v>0</v>
      </c>
      <c r="M366">
        <v>10</v>
      </c>
      <c r="N366">
        <v>10</v>
      </c>
      <c r="O366">
        <v>10</v>
      </c>
      <c r="P366">
        <v>10</v>
      </c>
      <c r="Q366">
        <v>10</v>
      </c>
      <c r="R366">
        <v>10</v>
      </c>
      <c r="S366" s="30"/>
      <c r="T366" s="52" t="str">
        <f t="shared" si="20"/>
        <v>810155-TAME-OS</v>
      </c>
      <c r="U366" s="53" t="str">
        <f>IF(C366="NET","",IF(C366="","",IFERROR(VLOOKUP(T366,EAN!$A:$B,2,FALSE),"MANGLER - MÅ OPPDATERE EAN-FANEN")))</f>
        <v>MANGLER - MÅ OPPDATERE EAN-FANEN</v>
      </c>
      <c r="V366" s="52">
        <f t="shared" si="22"/>
        <v>0</v>
      </c>
      <c r="W366" s="52">
        <f t="shared" si="23"/>
        <v>10</v>
      </c>
      <c r="X366" s="30"/>
      <c r="Y366" s="21" t="str">
        <f>IF(C366="NET","",IFERROR(VLOOKUP(U366,'2) Order Form'!$V$9:$V$894,1,FALSE),"Ikke med I order form"))</f>
        <v>Ikke med I order form</v>
      </c>
      <c r="Z366" s="30"/>
      <c r="AA366" s="2">
        <v>7048652966599</v>
      </c>
      <c r="AB366" s="23">
        <f>IFERROR(VLOOKUP(AA366,'2) Order Form'!$V$9:$V$895,1,FALSE),"Ikke med I order form")</f>
        <v>7048652966599</v>
      </c>
      <c r="AC366" s="38">
        <f>VLOOKUP(AA366,ATS!$A$4:$H$2762,2,FALSE)</f>
        <v>840103</v>
      </c>
      <c r="AD366" s="35" t="str">
        <f>VLOOKUP(AA366,ATS!$A$4:$G$2762,3,FALSE)</f>
        <v>Winder Helmet</v>
      </c>
      <c r="AE366" s="36" t="str">
        <f>VLOOKUP(AA366,ATS!$A$4:$G$2762,5,FALSE)</f>
        <v>WOLND-SM</v>
      </c>
      <c r="AF366" s="30"/>
      <c r="AG366" s="38">
        <f>IFERROR(VLOOKUP('2) Order Form'!$V374,$AA$4:$AA$2500,1,FALSE),"Ikke med i Elastic")</f>
        <v>7048652965837</v>
      </c>
      <c r="AH366" s="38">
        <f>SUM('2) Order Form'!V374)</f>
        <v>7048652965837</v>
      </c>
      <c r="AI366" s="38">
        <f>INDEX(ATS!$B:$V,MATCH(ATS!$AH366,ATS!$U:$U,0),1)</f>
        <v>835017</v>
      </c>
      <c r="AJ366" s="38" t="str">
        <f>INDEX(ATS!$B:$V,MATCH(ATS!$AH366,ATS!$U:$U,0),2)</f>
        <v>Ripley RIG Reflect JR</v>
      </c>
      <c r="AK366" s="38" t="str">
        <f>INDEX(ATS!$B:$V,MATCH(ATS!$AH366,ATS!$U:$U,0),4)</f>
        <v>150101-OS</v>
      </c>
    </row>
    <row r="367" spans="1:37">
      <c r="A367" s="175">
        <f t="shared" si="21"/>
        <v>0</v>
      </c>
      <c r="B367">
        <v>810155</v>
      </c>
      <c r="C367" t="s">
        <v>3701</v>
      </c>
      <c r="D367" t="s">
        <v>2991</v>
      </c>
      <c r="E367" t="s">
        <v>3708</v>
      </c>
      <c r="F367" t="s">
        <v>3042</v>
      </c>
      <c r="G367" t="s">
        <v>63</v>
      </c>
      <c r="H367" t="s">
        <v>87</v>
      </c>
      <c r="I367">
        <v>0</v>
      </c>
      <c r="J367">
        <v>0</v>
      </c>
      <c r="K367">
        <v>0</v>
      </c>
      <c r="L367">
        <v>0</v>
      </c>
      <c r="M367">
        <v>10</v>
      </c>
      <c r="N367">
        <v>10</v>
      </c>
      <c r="O367">
        <v>10</v>
      </c>
      <c r="P367">
        <v>10</v>
      </c>
      <c r="Q367">
        <v>10</v>
      </c>
      <c r="R367">
        <v>10</v>
      </c>
      <c r="S367" s="30"/>
      <c r="T367" s="52" t="str">
        <f t="shared" si="20"/>
        <v>810155-TSKN-OS</v>
      </c>
      <c r="U367" s="53" t="str">
        <f>IF(C367="NET","",IF(C367="","",IFERROR(VLOOKUP(T367,EAN!$A:$B,2,FALSE),"MANGLER - MÅ OPPDATERE EAN-FANEN")))</f>
        <v>MANGLER - MÅ OPPDATERE EAN-FANEN</v>
      </c>
      <c r="V367" s="52">
        <f t="shared" si="22"/>
        <v>0</v>
      </c>
      <c r="W367" s="52">
        <f t="shared" si="23"/>
        <v>10</v>
      </c>
      <c r="X367" s="30"/>
      <c r="Y367" s="21" t="str">
        <f>IF(C367="NET","",IFERROR(VLOOKUP(U367,'2) Order Form'!$V$9:$V$894,1,FALSE),"Ikke med I order form"))</f>
        <v>Ikke med I order form</v>
      </c>
      <c r="Z367" s="30"/>
      <c r="AA367" s="2">
        <v>7048652966582</v>
      </c>
      <c r="AB367" s="23">
        <f>IFERROR(VLOOKUP(AA367,'2) Order Form'!$V$9:$V$895,1,FALSE),"Ikke med I order form")</f>
        <v>7048652966582</v>
      </c>
      <c r="AC367" s="38">
        <f>VLOOKUP(AA367,ATS!$A$4:$H$2762,2,FALSE)</f>
        <v>840103</v>
      </c>
      <c r="AD367" s="35" t="str">
        <f>VLOOKUP(AA367,ATS!$A$4:$G$2762,3,FALSE)</f>
        <v>Winder Helmet</v>
      </c>
      <c r="AE367" s="36" t="str">
        <f>VLOOKUP(AA367,ATS!$A$4:$G$2762,5,FALSE)</f>
        <v>WOLND-ML</v>
      </c>
      <c r="AF367" s="30"/>
      <c r="AG367" s="38">
        <f>IFERROR(VLOOKUP('2) Order Form'!$V375,$AA$4:$AA$2500,1,FALSE),"Ikke med i Elastic")</f>
        <v>7048652965844</v>
      </c>
      <c r="AH367" s="38">
        <f>SUM('2) Order Form'!V375)</f>
        <v>7048652965844</v>
      </c>
      <c r="AI367" s="38">
        <f>INDEX(ATS!$B:$V,MATCH(ATS!$AH367,ATS!$U:$U,0),1)</f>
        <v>835017</v>
      </c>
      <c r="AJ367" s="38" t="str">
        <f>INDEX(ATS!$B:$V,MATCH(ATS!$AH367,ATS!$U:$U,0),2)</f>
        <v>Ripley RIG Reflect JR</v>
      </c>
      <c r="AK367" s="38" t="str">
        <f>INDEX(ATS!$B:$V,MATCH(ATS!$AH367,ATS!$U:$U,0),4)</f>
        <v>180101-OS</v>
      </c>
    </row>
    <row r="368" spans="1:37">
      <c r="A368" s="175">
        <f t="shared" si="21"/>
        <v>0</v>
      </c>
      <c r="B368">
        <v>810155</v>
      </c>
      <c r="C368" t="s">
        <v>3701</v>
      </c>
      <c r="D368" t="s">
        <v>2991</v>
      </c>
      <c r="E368" t="s">
        <v>3709</v>
      </c>
      <c r="F368" t="s">
        <v>1977</v>
      </c>
      <c r="G368" t="s">
        <v>63</v>
      </c>
      <c r="H368" t="s">
        <v>87</v>
      </c>
      <c r="I368">
        <v>0</v>
      </c>
      <c r="J368">
        <v>0</v>
      </c>
      <c r="K368">
        <v>0</v>
      </c>
      <c r="L368">
        <v>0</v>
      </c>
      <c r="M368">
        <v>10</v>
      </c>
      <c r="N368">
        <v>10</v>
      </c>
      <c r="O368">
        <v>10</v>
      </c>
      <c r="P368">
        <v>10</v>
      </c>
      <c r="Q368">
        <v>10</v>
      </c>
      <c r="R368">
        <v>10</v>
      </c>
      <c r="S368" s="30"/>
      <c r="T368" s="52" t="str">
        <f t="shared" si="20"/>
        <v>810155-WOLD-OS</v>
      </c>
      <c r="U368" s="53" t="str">
        <f>IF(C368="NET","",IF(C368="","",IFERROR(VLOOKUP(T368,EAN!$A:$B,2,FALSE),"MANGLER - MÅ OPPDATERE EAN-FANEN")))</f>
        <v>MANGLER - MÅ OPPDATERE EAN-FANEN</v>
      </c>
      <c r="V368" s="52">
        <f t="shared" si="22"/>
        <v>0</v>
      </c>
      <c r="W368" s="52">
        <f t="shared" si="23"/>
        <v>10</v>
      </c>
      <c r="X368" s="30"/>
      <c r="Y368" s="21" t="str">
        <f>IF(C368="NET","",IFERROR(VLOOKUP(U368,'2) Order Form'!$V$9:$V$894,1,FALSE),"Ikke med I order form"))</f>
        <v>Ikke med I order form</v>
      </c>
      <c r="Z368" s="30"/>
      <c r="AA368" s="2">
        <v>7048652966582</v>
      </c>
      <c r="AB368" s="23">
        <f>IFERROR(VLOOKUP(AA368,'2) Order Form'!$V$9:$V$895,1,FALSE),"Ikke med I order form")</f>
        <v>7048652966582</v>
      </c>
      <c r="AC368" s="38">
        <f>VLOOKUP(AA368,ATS!$A$4:$H$2762,2,FALSE)</f>
        <v>840103</v>
      </c>
      <c r="AD368" s="35" t="str">
        <f>VLOOKUP(AA368,ATS!$A$4:$G$2762,3,FALSE)</f>
        <v>Winder Helmet</v>
      </c>
      <c r="AE368" s="36" t="str">
        <f>VLOOKUP(AA368,ATS!$A$4:$G$2762,5,FALSE)</f>
        <v>WOLND-ML</v>
      </c>
      <c r="AF368" s="30"/>
      <c r="AG368" s="38">
        <f>IFERROR(VLOOKUP('2) Order Form'!$V376,$AA$4:$AA$2500,1,FALSE),"Ikke med i Elastic")</f>
        <v>7048652965851</v>
      </c>
      <c r="AH368" s="38">
        <f>SUM('2) Order Form'!V376)</f>
        <v>7048652965851</v>
      </c>
      <c r="AI368" s="38">
        <f>INDEX(ATS!$B:$V,MATCH(ATS!$AH368,ATS!$U:$U,0),1)</f>
        <v>835017</v>
      </c>
      <c r="AJ368" s="38" t="str">
        <f>INDEX(ATS!$B:$V,MATCH(ATS!$AH368,ATS!$U:$U,0),2)</f>
        <v>Ripley RIG Reflect JR</v>
      </c>
      <c r="AK368" s="38" t="str">
        <f>INDEX(ATS!$B:$V,MATCH(ATS!$AH368,ATS!$U:$U,0),4)</f>
        <v>206755-OS</v>
      </c>
    </row>
    <row r="369" spans="1:37">
      <c r="A369" s="175">
        <f t="shared" si="21"/>
        <v>0</v>
      </c>
      <c r="B369" s="37">
        <v>810156</v>
      </c>
      <c r="C369" t="s">
        <v>131</v>
      </c>
      <c r="I369" s="37">
        <v>202409</v>
      </c>
      <c r="J369" s="37">
        <v>202410</v>
      </c>
      <c r="K369" s="37">
        <v>202411</v>
      </c>
      <c r="L369" s="37">
        <v>202412</v>
      </c>
      <c r="M369" s="37">
        <v>202413</v>
      </c>
      <c r="N369" s="37">
        <v>202414</v>
      </c>
      <c r="O369" s="37">
        <v>202415</v>
      </c>
      <c r="P369" s="37">
        <v>202415</v>
      </c>
      <c r="Q369" s="37">
        <v>202415</v>
      </c>
      <c r="R369" s="37">
        <v>202415</v>
      </c>
      <c r="S369" s="30"/>
      <c r="T369" s="52" t="str">
        <f t="shared" si="20"/>
        <v>810156-</v>
      </c>
      <c r="U369" s="53" t="str">
        <f>IF(C369="NET","",IF(C369="","",IFERROR(VLOOKUP(T369,EAN!$A:$B,2,FALSE),"MANGLER - MÅ OPPDATERE EAN-FANEN")))</f>
        <v/>
      </c>
      <c r="V369" s="52">
        <f t="shared" si="22"/>
        <v>202409</v>
      </c>
      <c r="W369" s="52">
        <f t="shared" si="23"/>
        <v>202415</v>
      </c>
      <c r="X369" s="30"/>
      <c r="Y369" s="21" t="str">
        <f>IF(C369="NET","",IFERROR(VLOOKUP(U369,'2) Order Form'!$V$9:$V$894,1,FALSE),"Ikke med I order form"))</f>
        <v/>
      </c>
      <c r="Z369" s="30"/>
      <c r="AA369" s="2">
        <v>7048652966575</v>
      </c>
      <c r="AB369" s="23">
        <f>IFERROR(VLOOKUP(AA369,'2) Order Form'!$V$9:$V$895,1,FALSE),"Ikke med I order form")</f>
        <v>7048652966575</v>
      </c>
      <c r="AC369" s="38">
        <f>VLOOKUP(AA369,ATS!$A$4:$H$2762,2,FALSE)</f>
        <v>840103</v>
      </c>
      <c r="AD369" s="35" t="str">
        <f>VLOOKUP(AA369,ATS!$A$4:$G$2762,3,FALSE)</f>
        <v>Winder Helmet</v>
      </c>
      <c r="AE369" s="36" t="str">
        <f>VLOOKUP(AA369,ATS!$A$4:$G$2762,5,FALSE)</f>
        <v>WOLND-LXL</v>
      </c>
      <c r="AF369" s="30"/>
      <c r="AG369" s="38">
        <f>IFERROR(VLOOKUP('2) Order Form'!$V377,$AA$4:$AA$2500,1,FALSE),"Ikke med i Elastic")</f>
        <v>7048652821584</v>
      </c>
      <c r="AH369" s="38">
        <f>SUM('2) Order Form'!V377)</f>
        <v>7048652821584</v>
      </c>
      <c r="AI369" s="38">
        <f>INDEX(ATS!$B:$V,MATCH(ATS!$AH369,ATS!$U:$U,0),1)</f>
        <v>835018</v>
      </c>
      <c r="AJ369" s="38" t="str">
        <f>INDEX(ATS!$B:$V,MATCH(ATS!$AH369,ATS!$U:$U,0),2)</f>
        <v>Ripley JR</v>
      </c>
      <c r="AK369" s="38" t="str">
        <f>INDEX(ATS!$B:$V,MATCH(ATS!$AH369,ATS!$U:$U,0),4)</f>
        <v>093152-OS</v>
      </c>
    </row>
    <row r="370" spans="1:37">
      <c r="A370" s="175">
        <f t="shared" si="21"/>
        <v>0</v>
      </c>
      <c r="B370">
        <v>810156</v>
      </c>
      <c r="C370" t="s">
        <v>3710</v>
      </c>
      <c r="D370" t="s">
        <v>2991</v>
      </c>
      <c r="E370" t="s">
        <v>3711</v>
      </c>
      <c r="F370" t="s">
        <v>1235</v>
      </c>
      <c r="G370" t="s">
        <v>63</v>
      </c>
      <c r="H370" t="s">
        <v>87</v>
      </c>
      <c r="I370">
        <v>0</v>
      </c>
      <c r="J370">
        <v>0</v>
      </c>
      <c r="K370">
        <v>0</v>
      </c>
      <c r="L370">
        <v>0</v>
      </c>
      <c r="M370">
        <v>10</v>
      </c>
      <c r="N370">
        <v>10</v>
      </c>
      <c r="O370">
        <v>10</v>
      </c>
      <c r="P370">
        <v>10</v>
      </c>
      <c r="Q370">
        <v>10</v>
      </c>
      <c r="R370">
        <v>10</v>
      </c>
      <c r="S370" s="30"/>
      <c r="T370" s="52" t="str">
        <f t="shared" si="20"/>
        <v>810156-BSTN-OS</v>
      </c>
      <c r="U370" s="53" t="str">
        <f>IF(C370="NET","",IF(C370="","",IFERROR(VLOOKUP(T370,EAN!$A:$B,2,FALSE),"MANGLER - MÅ OPPDATERE EAN-FANEN")))</f>
        <v>MANGLER - MÅ OPPDATERE EAN-FANEN</v>
      </c>
      <c r="V370" s="52">
        <f t="shared" si="22"/>
        <v>0</v>
      </c>
      <c r="W370" s="52">
        <f t="shared" si="23"/>
        <v>10</v>
      </c>
      <c r="X370" s="30"/>
      <c r="Y370" s="21" t="str">
        <f>IF(C370="NET","",IFERROR(VLOOKUP(U370,'2) Order Form'!$V$9:$V$894,1,FALSE),"Ikke med I order form"))</f>
        <v>Ikke med I order form</v>
      </c>
      <c r="Z370" s="30"/>
      <c r="AA370" s="2">
        <v>7048652966575</v>
      </c>
      <c r="AB370" s="23">
        <f>IFERROR(VLOOKUP(AA370,'2) Order Form'!$V$9:$V$895,1,FALSE),"Ikke med I order form")</f>
        <v>7048652966575</v>
      </c>
      <c r="AC370" s="38">
        <f>VLOOKUP(AA370,ATS!$A$4:$H$2762,2,FALSE)</f>
        <v>840103</v>
      </c>
      <c r="AD370" s="35" t="str">
        <f>VLOOKUP(AA370,ATS!$A$4:$G$2762,3,FALSE)</f>
        <v>Winder Helmet</v>
      </c>
      <c r="AE370" s="36" t="str">
        <f>VLOOKUP(AA370,ATS!$A$4:$G$2762,5,FALSE)</f>
        <v>WOLND-LXL</v>
      </c>
      <c r="AF370" s="30"/>
      <c r="AG370" s="38">
        <f>IFERROR(VLOOKUP('2) Order Form'!$V378,$AA$4:$AA$2500,1,FALSE),"Ikke med i Elastic")</f>
        <v>7048652965868</v>
      </c>
      <c r="AH370" s="38">
        <f>SUM('2) Order Form'!V378)</f>
        <v>7048652965868</v>
      </c>
      <c r="AI370" s="38">
        <f>INDEX(ATS!$B:$V,MATCH(ATS!$AH370,ATS!$U:$U,0),1)</f>
        <v>835018</v>
      </c>
      <c r="AJ370" s="38" t="str">
        <f>INDEX(ATS!$B:$V,MATCH(ATS!$AH370,ATS!$U:$U,0),2)</f>
        <v>Ripley JR</v>
      </c>
      <c r="AK370" s="38" t="str">
        <f>INDEX(ATS!$B:$V,MATCH(ATS!$AH370,ATS!$U:$U,0),4)</f>
        <v>098270-OS</v>
      </c>
    </row>
    <row r="371" spans="1:37">
      <c r="A371" s="175">
        <f t="shared" si="21"/>
        <v>0</v>
      </c>
      <c r="B371">
        <v>810156</v>
      </c>
      <c r="C371" t="s">
        <v>3710</v>
      </c>
      <c r="D371" t="s">
        <v>2991</v>
      </c>
      <c r="E371" t="s">
        <v>3712</v>
      </c>
      <c r="F371" t="s">
        <v>3675</v>
      </c>
      <c r="G371" t="s">
        <v>63</v>
      </c>
      <c r="H371" t="s">
        <v>87</v>
      </c>
      <c r="I371">
        <v>0</v>
      </c>
      <c r="J371">
        <v>0</v>
      </c>
      <c r="K371">
        <v>0</v>
      </c>
      <c r="L371">
        <v>0</v>
      </c>
      <c r="M371">
        <v>10</v>
      </c>
      <c r="N371">
        <v>10</v>
      </c>
      <c r="O371">
        <v>10</v>
      </c>
      <c r="P371">
        <v>10</v>
      </c>
      <c r="Q371">
        <v>10</v>
      </c>
      <c r="R371">
        <v>10</v>
      </c>
      <c r="S371" s="30"/>
      <c r="T371" s="52" t="str">
        <f t="shared" si="20"/>
        <v>810156-BTRS-OS</v>
      </c>
      <c r="U371" s="53" t="str">
        <f>IF(C371="NET","",IF(C371="","",IFERROR(VLOOKUP(T371,EAN!$A:$B,2,FALSE),"MANGLER - MÅ OPPDATERE EAN-FANEN")))</f>
        <v>MANGLER - MÅ OPPDATERE EAN-FANEN</v>
      </c>
      <c r="V371" s="52">
        <f t="shared" si="22"/>
        <v>0</v>
      </c>
      <c r="W371" s="52">
        <f t="shared" si="23"/>
        <v>10</v>
      </c>
      <c r="X371" s="30"/>
      <c r="Y371" s="21" t="str">
        <f>IF(C371="NET","",IFERROR(VLOOKUP(U371,'2) Order Form'!$V$9:$V$894,1,FALSE),"Ikke med I order form"))</f>
        <v>Ikke med I order form</v>
      </c>
      <c r="Z371" s="30"/>
      <c r="AA371" s="2">
        <v>7048652186355</v>
      </c>
      <c r="AB371" s="23">
        <f>IFERROR(VLOOKUP(AA371,'2) Order Form'!$V$9:$V$895,1,FALSE),"Ikke med I order form")</f>
        <v>7048652186355</v>
      </c>
      <c r="AC371" s="38">
        <f>VLOOKUP(AA371,ATS!$A$4:$H$2762,2,FALSE)</f>
        <v>840055</v>
      </c>
      <c r="AD371" s="35" t="str">
        <f>VLOOKUP(AA371,ATS!$A$4:$G$2762,3,FALSE)</f>
        <v>Rooster II Mips Helmet</v>
      </c>
      <c r="AE371" s="36" t="str">
        <f>VLOOKUP(AA371,ATS!$A$4:$G$2762,5,FALSE)</f>
        <v>DTBLK-SM</v>
      </c>
      <c r="AF371" s="30"/>
      <c r="AG371" s="38">
        <f>IFERROR(VLOOKUP('2) Order Form'!$V379,$AA$4:$AA$2500,1,FALSE),"Ikke med i Elastic")</f>
        <v>7048652821591</v>
      </c>
      <c r="AH371" s="38">
        <f>SUM('2) Order Form'!V379)</f>
        <v>7048652821591</v>
      </c>
      <c r="AI371" s="38">
        <f>INDEX(ATS!$B:$V,MATCH(ATS!$AH371,ATS!$U:$U,0),1)</f>
        <v>835018</v>
      </c>
      <c r="AJ371" s="38" t="str">
        <f>INDEX(ATS!$B:$V,MATCH(ATS!$AH371,ATS!$U:$U,0),2)</f>
        <v>Ripley JR</v>
      </c>
      <c r="AK371" s="38" t="str">
        <f>INDEX(ATS!$B:$V,MATCH(ATS!$AH371,ATS!$U:$U,0),4)</f>
        <v>121003-OS</v>
      </c>
    </row>
    <row r="372" spans="1:37">
      <c r="A372" s="175">
        <f t="shared" si="21"/>
        <v>0</v>
      </c>
      <c r="B372">
        <v>810156</v>
      </c>
      <c r="C372" t="s">
        <v>3710</v>
      </c>
      <c r="D372" t="s">
        <v>2991</v>
      </c>
      <c r="E372" t="s">
        <v>3702</v>
      </c>
      <c r="F372" t="s">
        <v>3017</v>
      </c>
      <c r="G372" t="s">
        <v>63</v>
      </c>
      <c r="H372" t="s">
        <v>87</v>
      </c>
      <c r="I372">
        <v>0</v>
      </c>
      <c r="J372">
        <v>0</v>
      </c>
      <c r="K372">
        <v>0</v>
      </c>
      <c r="L372">
        <v>0</v>
      </c>
      <c r="M372">
        <v>50</v>
      </c>
      <c r="N372">
        <v>50</v>
      </c>
      <c r="O372">
        <v>50</v>
      </c>
      <c r="P372">
        <v>50</v>
      </c>
      <c r="Q372">
        <v>50</v>
      </c>
      <c r="R372">
        <v>50</v>
      </c>
      <c r="S372" s="30"/>
      <c r="T372" s="52" t="str">
        <f t="shared" si="20"/>
        <v>810156-MBLK-OS</v>
      </c>
      <c r="U372" s="53" t="str">
        <f>IF(C372="NET","",IF(C372="","",IFERROR(VLOOKUP(T372,EAN!$A:$B,2,FALSE),"MANGLER - MÅ OPPDATERE EAN-FANEN")))</f>
        <v>MANGLER - MÅ OPPDATERE EAN-FANEN</v>
      </c>
      <c r="V372" s="52">
        <f t="shared" si="22"/>
        <v>0</v>
      </c>
      <c r="W372" s="52">
        <f t="shared" si="23"/>
        <v>50</v>
      </c>
      <c r="X372" s="30"/>
      <c r="Y372" s="21" t="str">
        <f>IF(C372="NET","",IFERROR(VLOOKUP(U372,'2) Order Form'!$V$9:$V$894,1,FALSE),"Ikke med I order form"))</f>
        <v>Ikke med I order form</v>
      </c>
      <c r="Z372" s="30"/>
      <c r="AA372" s="2">
        <v>7048652186355</v>
      </c>
      <c r="AB372" s="23">
        <f>IFERROR(VLOOKUP(AA372,'2) Order Form'!$V$9:$V$895,1,FALSE),"Ikke med I order form")</f>
        <v>7048652186355</v>
      </c>
      <c r="AC372" s="38">
        <f>VLOOKUP(AA372,ATS!$A$4:$H$2762,2,FALSE)</f>
        <v>840055</v>
      </c>
      <c r="AD372" s="35" t="str">
        <f>VLOOKUP(AA372,ATS!$A$4:$G$2762,3,FALSE)</f>
        <v>Rooster II Mips Helmet</v>
      </c>
      <c r="AE372" s="36" t="str">
        <f>VLOOKUP(AA372,ATS!$A$4:$G$2762,5,FALSE)</f>
        <v>DTBLK-SM</v>
      </c>
      <c r="AF372" s="30"/>
      <c r="AG372" s="38">
        <f>IFERROR(VLOOKUP('2) Order Form'!$V380,$AA$4:$AA$2500,1,FALSE),"Ikke med i Elastic")</f>
        <v>7048652821607</v>
      </c>
      <c r="AH372" s="38">
        <f>SUM('2) Order Form'!V380)</f>
        <v>7048652821607</v>
      </c>
      <c r="AI372" s="38">
        <f>INDEX(ATS!$B:$V,MATCH(ATS!$AH372,ATS!$U:$U,0),1)</f>
        <v>835018</v>
      </c>
      <c r="AJ372" s="38" t="str">
        <f>INDEX(ATS!$B:$V,MATCH(ATS!$AH372,ATS!$U:$U,0),2)</f>
        <v>Ripley JR</v>
      </c>
      <c r="AK372" s="38" t="str">
        <f>INDEX(ATS!$B:$V,MATCH(ATS!$AH372,ATS!$U:$U,0),4)</f>
        <v>127850-OS</v>
      </c>
    </row>
    <row r="373" spans="1:37">
      <c r="A373" s="175">
        <f t="shared" si="21"/>
        <v>0</v>
      </c>
      <c r="B373">
        <v>810156</v>
      </c>
      <c r="C373" t="s">
        <v>3710</v>
      </c>
      <c r="D373" t="s">
        <v>2991</v>
      </c>
      <c r="E373" t="s">
        <v>3704</v>
      </c>
      <c r="F373" t="s">
        <v>2728</v>
      </c>
      <c r="G373" t="s">
        <v>63</v>
      </c>
      <c r="H373" t="s">
        <v>87</v>
      </c>
      <c r="I373">
        <v>0</v>
      </c>
      <c r="J373">
        <v>0</v>
      </c>
      <c r="K373">
        <v>0</v>
      </c>
      <c r="L373">
        <v>0</v>
      </c>
      <c r="M373">
        <v>20</v>
      </c>
      <c r="N373">
        <v>20</v>
      </c>
      <c r="O373">
        <v>20</v>
      </c>
      <c r="P373">
        <v>20</v>
      </c>
      <c r="Q373">
        <v>20</v>
      </c>
      <c r="R373">
        <v>20</v>
      </c>
      <c r="S373" s="30"/>
      <c r="T373" s="52" t="str">
        <f t="shared" si="20"/>
        <v>810156-MWHT-OS</v>
      </c>
      <c r="U373" s="53" t="str">
        <f>IF(C373="NET","",IF(C373="","",IFERROR(VLOOKUP(T373,EAN!$A:$B,2,FALSE),"MANGLER - MÅ OPPDATERE EAN-FANEN")))</f>
        <v>MANGLER - MÅ OPPDATERE EAN-FANEN</v>
      </c>
      <c r="V373" s="52">
        <f t="shared" si="22"/>
        <v>0</v>
      </c>
      <c r="W373" s="52">
        <f t="shared" si="23"/>
        <v>20</v>
      </c>
      <c r="X373" s="30"/>
      <c r="Y373" s="21" t="str">
        <f>IF(C373="NET","",IFERROR(VLOOKUP(U373,'2) Order Form'!$V$9:$V$894,1,FALSE),"Ikke med I order form"))</f>
        <v>Ikke med I order form</v>
      </c>
      <c r="Z373" s="30"/>
      <c r="AA373" s="2">
        <v>7048652186348</v>
      </c>
      <c r="AB373" s="23">
        <f>IFERROR(VLOOKUP(AA373,'2) Order Form'!$V$9:$V$895,1,FALSE),"Ikke med I order form")</f>
        <v>7048652186348</v>
      </c>
      <c r="AC373" s="38">
        <f>VLOOKUP(AA373,ATS!$A$4:$H$2762,2,FALSE)</f>
        <v>840055</v>
      </c>
      <c r="AD373" s="35" t="str">
        <f>VLOOKUP(AA373,ATS!$A$4:$G$2762,3,FALSE)</f>
        <v>Rooster II Mips Helmet</v>
      </c>
      <c r="AE373" s="36" t="str">
        <f>VLOOKUP(AA373,ATS!$A$4:$G$2762,5,FALSE)</f>
        <v>DTBLK-ML</v>
      </c>
      <c r="AF373" s="30"/>
      <c r="AG373" s="38">
        <f>IFERROR(VLOOKUP('2) Order Form'!$V381,$AA$4:$AA$2500,1,FALSE),"Ikke med i Elastic")</f>
        <v>7048652967497</v>
      </c>
      <c r="AH373" s="38">
        <f>SUM('2) Order Form'!V381)</f>
        <v>7048652967497</v>
      </c>
      <c r="AI373" s="38">
        <f>INDEX(ATS!$B:$V,MATCH(ATS!$AH373,ATS!$U:$U,0),1)</f>
        <v>852128</v>
      </c>
      <c r="AJ373" s="38" t="str">
        <f>INDEX(ATS!$B:$V,MATCH(ATS!$AH373,ATS!$U:$U,0),2)</f>
        <v>Interstellar RIG Reflect (Low Bridge)</v>
      </c>
      <c r="AK373" s="38" t="str">
        <f>INDEX(ATS!$B:$V,MATCH(ATS!$AH373,ATS!$U:$U,0),4)</f>
        <v>180101-OS</v>
      </c>
    </row>
    <row r="374" spans="1:37">
      <c r="A374" s="175">
        <f t="shared" si="21"/>
        <v>0</v>
      </c>
      <c r="B374">
        <v>810156</v>
      </c>
      <c r="C374" t="s">
        <v>3710</v>
      </c>
      <c r="D374" t="s">
        <v>2991</v>
      </c>
      <c r="E374" t="s">
        <v>3713</v>
      </c>
      <c r="F374" t="s">
        <v>3677</v>
      </c>
      <c r="G374" t="s">
        <v>63</v>
      </c>
      <c r="H374" t="s">
        <v>87</v>
      </c>
      <c r="I374">
        <v>0</v>
      </c>
      <c r="J374">
        <v>0</v>
      </c>
      <c r="K374">
        <v>0</v>
      </c>
      <c r="L374">
        <v>0</v>
      </c>
      <c r="M374">
        <v>10</v>
      </c>
      <c r="N374">
        <v>10</v>
      </c>
      <c r="O374">
        <v>10</v>
      </c>
      <c r="P374">
        <v>10</v>
      </c>
      <c r="Q374">
        <v>10</v>
      </c>
      <c r="R374">
        <v>10</v>
      </c>
      <c r="S374" s="30"/>
      <c r="T374" s="52" t="str">
        <f t="shared" si="20"/>
        <v>810156-SUBL-OS</v>
      </c>
      <c r="U374" s="53" t="str">
        <f>IF(C374="NET","",IF(C374="","",IFERROR(VLOOKUP(T374,EAN!$A:$B,2,FALSE),"MANGLER - MÅ OPPDATERE EAN-FANEN")))</f>
        <v>MANGLER - MÅ OPPDATERE EAN-FANEN</v>
      </c>
      <c r="V374" s="52">
        <f t="shared" si="22"/>
        <v>0</v>
      </c>
      <c r="W374" s="52">
        <f t="shared" si="23"/>
        <v>10</v>
      </c>
      <c r="X374" s="30"/>
      <c r="Y374" s="21" t="str">
        <f>IF(C374="NET","",IFERROR(VLOOKUP(U374,'2) Order Form'!$V$9:$V$894,1,FALSE),"Ikke med I order form"))</f>
        <v>Ikke med I order form</v>
      </c>
      <c r="Z374" s="30"/>
      <c r="AA374" s="2">
        <v>7048652186348</v>
      </c>
      <c r="AB374" s="23">
        <f>IFERROR(VLOOKUP(AA374,'2) Order Form'!$V$9:$V$895,1,FALSE),"Ikke med I order form")</f>
        <v>7048652186348</v>
      </c>
      <c r="AC374" s="38">
        <f>VLOOKUP(AA374,ATS!$A$4:$H$2762,2,FALSE)</f>
        <v>840055</v>
      </c>
      <c r="AD374" s="35" t="str">
        <f>VLOOKUP(AA374,ATS!$A$4:$G$2762,3,FALSE)</f>
        <v>Rooster II Mips Helmet</v>
      </c>
      <c r="AE374" s="36" t="str">
        <f>VLOOKUP(AA374,ATS!$A$4:$G$2762,5,FALSE)</f>
        <v>DTBLK-ML</v>
      </c>
      <c r="AF374" s="30"/>
      <c r="AG374" s="38">
        <f>IFERROR(VLOOKUP('2) Order Form'!$V382,$AA$4:$AA$2500,1,FALSE),"Ikke med i Elastic")</f>
        <v>7048652837929</v>
      </c>
      <c r="AH374" s="38">
        <f>SUM('2) Order Form'!V382)</f>
        <v>7048652837929</v>
      </c>
      <c r="AI374" s="38">
        <f>INDEX(ATS!$B:$V,MATCH(ATS!$AH374,ATS!$U:$U,0),1)</f>
        <v>852130</v>
      </c>
      <c r="AJ374" s="38" t="str">
        <f>INDEX(ATS!$B:$V,MATCH(ATS!$AH374,ATS!$U:$U,0),2)</f>
        <v>Interstellar RIG Reflect BLI(Low Bridge)</v>
      </c>
      <c r="AK374" s="38" t="str">
        <f>INDEX(ATS!$B:$V,MATCH(ATS!$AH374,ATS!$U:$U,0),4)</f>
        <v>500101-OS</v>
      </c>
    </row>
    <row r="375" spans="1:37">
      <c r="A375" s="175">
        <f t="shared" si="21"/>
        <v>0</v>
      </c>
      <c r="B375" s="37">
        <v>820088</v>
      </c>
      <c r="C375" t="s">
        <v>131</v>
      </c>
      <c r="I375" s="37">
        <v>202409</v>
      </c>
      <c r="J375" s="37">
        <v>202410</v>
      </c>
      <c r="K375" s="37">
        <v>202411</v>
      </c>
      <c r="L375" s="37">
        <v>202412</v>
      </c>
      <c r="M375" s="37">
        <v>202413</v>
      </c>
      <c r="N375" s="37">
        <v>202414</v>
      </c>
      <c r="O375" s="37">
        <v>202415</v>
      </c>
      <c r="P375" s="37">
        <v>202415</v>
      </c>
      <c r="Q375" s="37">
        <v>202415</v>
      </c>
      <c r="R375" s="37">
        <v>202415</v>
      </c>
      <c r="S375" s="30"/>
      <c r="T375" s="52" t="str">
        <f t="shared" si="20"/>
        <v>820088-</v>
      </c>
      <c r="U375" s="53" t="str">
        <f>IF(C375="NET","",IF(C375="","",IFERROR(VLOOKUP(T375,EAN!$A:$B,2,FALSE),"MANGLER - MÅ OPPDATERE EAN-FANEN")))</f>
        <v/>
      </c>
      <c r="V375" s="52">
        <f t="shared" si="22"/>
        <v>202409</v>
      </c>
      <c r="W375" s="52">
        <f t="shared" si="23"/>
        <v>202415</v>
      </c>
      <c r="X375" s="30"/>
      <c r="Y375" s="21" t="str">
        <f>IF(C375="NET","",IFERROR(VLOOKUP(U375,'2) Order Form'!$V$9:$V$894,1,FALSE),"Ikke med I order form"))</f>
        <v/>
      </c>
      <c r="Z375" s="30"/>
      <c r="AA375" s="2">
        <v>7048652186331</v>
      </c>
      <c r="AB375" s="23">
        <f>IFERROR(VLOOKUP(AA375,'2) Order Form'!$V$9:$V$895,1,FALSE),"Ikke med I order form")</f>
        <v>7048652186331</v>
      </c>
      <c r="AC375" s="38">
        <f>VLOOKUP(AA375,ATS!$A$4:$H$2762,2,FALSE)</f>
        <v>840055</v>
      </c>
      <c r="AD375" s="35" t="str">
        <f>VLOOKUP(AA375,ATS!$A$4:$G$2762,3,FALSE)</f>
        <v>Rooster II Mips Helmet</v>
      </c>
      <c r="AE375" s="36" t="str">
        <f>VLOOKUP(AA375,ATS!$A$4:$G$2762,5,FALSE)</f>
        <v>DTBLK-LXL</v>
      </c>
      <c r="AF375" s="30"/>
      <c r="AG375" s="38">
        <f>IFERROR(VLOOKUP('2) Order Form'!$V383,$AA$4:$AA$2500,1,FALSE),"Ikke med i Elastic")</f>
        <v>7048652837936</v>
      </c>
      <c r="AH375" s="38">
        <f>SUM('2) Order Form'!V383)</f>
        <v>7048652837936</v>
      </c>
      <c r="AI375" s="38">
        <f>INDEX(ATS!$B:$V,MATCH(ATS!$AH375,ATS!$U:$U,0),1)</f>
        <v>852130</v>
      </c>
      <c r="AJ375" s="38" t="str">
        <f>INDEX(ATS!$B:$V,MATCH(ATS!$AH375,ATS!$U:$U,0),2)</f>
        <v>Interstellar RIG Reflect BLI(Low Bridge)</v>
      </c>
      <c r="AK375" s="38" t="str">
        <f>INDEX(ATS!$B:$V,MATCH(ATS!$AH375,ATS!$U:$U,0),4)</f>
        <v>510147-OS</v>
      </c>
    </row>
    <row r="376" spans="1:37">
      <c r="A376" s="175">
        <f t="shared" si="21"/>
        <v>7048652788061</v>
      </c>
      <c r="B376">
        <v>820088</v>
      </c>
      <c r="C376" t="s">
        <v>700</v>
      </c>
      <c r="D376" t="s">
        <v>2991</v>
      </c>
      <c r="E376" t="s">
        <v>1198</v>
      </c>
      <c r="F376" t="s">
        <v>1991</v>
      </c>
      <c r="G376" t="s">
        <v>54</v>
      </c>
      <c r="H376" t="s">
        <v>87</v>
      </c>
      <c r="I376">
        <v>27</v>
      </c>
      <c r="J376">
        <v>27</v>
      </c>
      <c r="K376">
        <v>27</v>
      </c>
      <c r="L376">
        <v>27</v>
      </c>
      <c r="M376">
        <v>27</v>
      </c>
      <c r="N376">
        <v>27</v>
      </c>
      <c r="O376">
        <v>27</v>
      </c>
      <c r="P376">
        <v>27</v>
      </c>
      <c r="Q376">
        <v>27</v>
      </c>
      <c r="R376">
        <v>27</v>
      </c>
      <c r="S376" s="30"/>
      <c r="T376" s="52" t="str">
        <f t="shared" si="20"/>
        <v>820088-55505-XS</v>
      </c>
      <c r="U376" s="53">
        <f>IF(C376="NET","",IF(C376="","",IFERROR(VLOOKUP(T376,EAN!$A:$B,2,FALSE),"MANGLER - MÅ OPPDATERE EAN-FANEN")))</f>
        <v>7048652788061</v>
      </c>
      <c r="V376" s="52">
        <f t="shared" si="22"/>
        <v>27</v>
      </c>
      <c r="W376" s="52">
        <f t="shared" si="23"/>
        <v>27</v>
      </c>
      <c r="X376" s="30"/>
      <c r="Y376" s="21">
        <f>IF(C376="NET","",IFERROR(VLOOKUP(U376,'2) Order Form'!$V$9:$V$894,1,FALSE),"Ikke med I order form"))</f>
        <v>7048652788061</v>
      </c>
      <c r="Z376" s="30"/>
      <c r="AA376" s="2">
        <v>7048652186331</v>
      </c>
      <c r="AB376" s="23">
        <f>IFERROR(VLOOKUP(AA376,'2) Order Form'!$V$9:$V$895,1,FALSE),"Ikke med I order form")</f>
        <v>7048652186331</v>
      </c>
      <c r="AC376" s="38">
        <f>VLOOKUP(AA376,ATS!$A$4:$H$2762,2,FALSE)</f>
        <v>840055</v>
      </c>
      <c r="AD376" s="35" t="str">
        <f>VLOOKUP(AA376,ATS!$A$4:$G$2762,3,FALSE)</f>
        <v>Rooster II Mips Helmet</v>
      </c>
      <c r="AE376" s="36" t="str">
        <f>VLOOKUP(AA376,ATS!$A$4:$G$2762,5,FALSE)</f>
        <v>DTBLK-LXL</v>
      </c>
      <c r="AF376" s="30"/>
      <c r="AG376" s="38">
        <f>IFERROR(VLOOKUP('2) Order Form'!$V384,$AA$4:$AA$2500,1,FALSE),"Ikke med i Elastic")</f>
        <v>7048652967794</v>
      </c>
      <c r="AH376" s="38">
        <f>SUM('2) Order Form'!V384)</f>
        <v>7048652967794</v>
      </c>
      <c r="AI376" s="38">
        <f>INDEX(ATS!$B:$V,MATCH(ATS!$AH376,ATS!$U:$U,0),1)</f>
        <v>852157</v>
      </c>
      <c r="AJ376" s="38" t="str">
        <f>INDEX(ATS!$B:$V,MATCH(ATS!$AH376,ATS!$U:$U,0),2)</f>
        <v>Connor RIG Reflect (Low Bridge)</v>
      </c>
      <c r="AK376" s="38" t="str">
        <f>INDEX(ATS!$B:$V,MATCH(ATS!$AH376,ATS!$U:$U,0),4)</f>
        <v>060101-OS</v>
      </c>
    </row>
    <row r="377" spans="1:37">
      <c r="A377" s="175">
        <f t="shared" si="21"/>
        <v>7048652788054</v>
      </c>
      <c r="B377">
        <v>820088</v>
      </c>
      <c r="C377" t="s">
        <v>700</v>
      </c>
      <c r="D377" t="s">
        <v>2991</v>
      </c>
      <c r="E377" t="s">
        <v>1199</v>
      </c>
      <c r="F377" t="s">
        <v>1991</v>
      </c>
      <c r="G377" t="s">
        <v>8</v>
      </c>
      <c r="H377" t="s">
        <v>87</v>
      </c>
      <c r="I377">
        <v>42</v>
      </c>
      <c r="J377">
        <v>42</v>
      </c>
      <c r="K377">
        <v>42</v>
      </c>
      <c r="L377">
        <v>42</v>
      </c>
      <c r="M377">
        <v>42</v>
      </c>
      <c r="N377">
        <v>42</v>
      </c>
      <c r="O377">
        <v>42</v>
      </c>
      <c r="P377">
        <v>42</v>
      </c>
      <c r="Q377">
        <v>42</v>
      </c>
      <c r="R377">
        <v>42</v>
      </c>
      <c r="S377" s="30"/>
      <c r="T377" s="52" t="str">
        <f t="shared" si="20"/>
        <v>820088-55505-S</v>
      </c>
      <c r="U377" s="53">
        <f>IF(C377="NET","",IF(C377="","",IFERROR(VLOOKUP(T377,EAN!$A:$B,2,FALSE),"MANGLER - MÅ OPPDATERE EAN-FANEN")))</f>
        <v>7048652788054</v>
      </c>
      <c r="V377" s="52">
        <f t="shared" si="22"/>
        <v>42</v>
      </c>
      <c r="W377" s="52">
        <f t="shared" si="23"/>
        <v>42</v>
      </c>
      <c r="X377" s="30"/>
      <c r="Y377" s="21">
        <f>IF(C377="NET","",IFERROR(VLOOKUP(U377,'2) Order Form'!$V$9:$V$894,1,FALSE),"Ikke med I order form"))</f>
        <v>7048652788054</v>
      </c>
      <c r="Z377" s="30"/>
      <c r="AA377" s="2">
        <v>7048652186386</v>
      </c>
      <c r="AB377" s="23">
        <f>IFERROR(VLOOKUP(AA377,'2) Order Form'!$V$9:$V$895,1,FALSE),"Ikke med I order form")</f>
        <v>7048652186386</v>
      </c>
      <c r="AC377" s="38">
        <f>VLOOKUP(AA377,ATS!$A$4:$H$2762,2,FALSE)</f>
        <v>840055</v>
      </c>
      <c r="AD377" s="35" t="str">
        <f>VLOOKUP(AA377,ATS!$A$4:$G$2762,3,FALSE)</f>
        <v>Rooster II Mips Helmet</v>
      </c>
      <c r="AE377" s="36" t="str">
        <f>VLOOKUP(AA377,ATS!$A$4:$G$2762,5,FALSE)</f>
        <v>GSWHT-SM</v>
      </c>
      <c r="AF377" s="30"/>
      <c r="AG377" s="38">
        <f>IFERROR(VLOOKUP('2) Order Form'!$V385,$AA$4:$AA$2500,1,FALSE),"Ikke med i Elastic")</f>
        <v>7048652967763</v>
      </c>
      <c r="AH377" s="38">
        <f>SUM('2) Order Form'!V385)</f>
        <v>7048652967763</v>
      </c>
      <c r="AI377" s="38">
        <f>INDEX(ATS!$B:$V,MATCH(ATS!$AH377,ATS!$U:$U,0),1)</f>
        <v>852157</v>
      </c>
      <c r="AJ377" s="38" t="str">
        <f>INDEX(ATS!$B:$V,MATCH(ATS!$AH377,ATS!$U:$U,0),2)</f>
        <v>Connor RIG Reflect (Low Bridge)</v>
      </c>
      <c r="AK377" s="38" t="str">
        <f>INDEX(ATS!$B:$V,MATCH(ATS!$AH377,ATS!$U:$U,0),4)</f>
        <v>158072-OS</v>
      </c>
    </row>
    <row r="378" spans="1:37">
      <c r="A378" s="175">
        <f t="shared" si="21"/>
        <v>7048652788047</v>
      </c>
      <c r="B378">
        <v>820088</v>
      </c>
      <c r="C378" t="s">
        <v>700</v>
      </c>
      <c r="D378" t="s">
        <v>2991</v>
      </c>
      <c r="E378" t="s">
        <v>1200</v>
      </c>
      <c r="F378" t="s">
        <v>1991</v>
      </c>
      <c r="G378" t="s">
        <v>7</v>
      </c>
      <c r="H378" t="s">
        <v>87</v>
      </c>
      <c r="I378">
        <v>35</v>
      </c>
      <c r="J378">
        <v>35</v>
      </c>
      <c r="K378">
        <v>35</v>
      </c>
      <c r="L378">
        <v>35</v>
      </c>
      <c r="M378">
        <v>35</v>
      </c>
      <c r="N378">
        <v>35</v>
      </c>
      <c r="O378">
        <v>35</v>
      </c>
      <c r="P378">
        <v>35</v>
      </c>
      <c r="Q378">
        <v>35</v>
      </c>
      <c r="R378">
        <v>35</v>
      </c>
      <c r="S378" s="30"/>
      <c r="T378" s="52" t="str">
        <f t="shared" si="20"/>
        <v>820088-55505-M</v>
      </c>
      <c r="U378" s="53">
        <f>IF(C378="NET","",IF(C378="","",IFERROR(VLOOKUP(T378,EAN!$A:$B,2,FALSE),"MANGLER - MÅ OPPDATERE EAN-FANEN")))</f>
        <v>7048652788047</v>
      </c>
      <c r="V378" s="52">
        <f t="shared" si="22"/>
        <v>35</v>
      </c>
      <c r="W378" s="52">
        <f t="shared" si="23"/>
        <v>35</v>
      </c>
      <c r="X378" s="30"/>
      <c r="Y378" s="21">
        <f>IF(C378="NET","",IFERROR(VLOOKUP(U378,'2) Order Form'!$V$9:$V$894,1,FALSE),"Ikke med I order form"))</f>
        <v>7048652788047</v>
      </c>
      <c r="Z378" s="30"/>
      <c r="AA378" s="2">
        <v>7048652186386</v>
      </c>
      <c r="AB378" s="23">
        <f>IFERROR(VLOOKUP(AA378,'2) Order Form'!$V$9:$V$895,1,FALSE),"Ikke med I order form")</f>
        <v>7048652186386</v>
      </c>
      <c r="AC378" s="38">
        <f>VLOOKUP(AA378,ATS!$A$4:$H$2762,2,FALSE)</f>
        <v>840055</v>
      </c>
      <c r="AD378" s="35" t="str">
        <f>VLOOKUP(AA378,ATS!$A$4:$G$2762,3,FALSE)</f>
        <v>Rooster II Mips Helmet</v>
      </c>
      <c r="AE378" s="36" t="str">
        <f>VLOOKUP(AA378,ATS!$A$4:$G$2762,5,FALSE)</f>
        <v>GSWHT-SM</v>
      </c>
      <c r="AF378" s="30"/>
      <c r="AG378" s="38">
        <f>IFERROR(VLOOKUP('2) Order Form'!$V386,$AA$4:$AA$2500,1,FALSE),"Ikke med i Elastic")</f>
        <v>7048652967770</v>
      </c>
      <c r="AH378" s="38">
        <f>SUM('2) Order Form'!V386)</f>
        <v>7048652967770</v>
      </c>
      <c r="AI378" s="38">
        <f>INDEX(ATS!$B:$V,MATCH(ATS!$AH378,ATS!$U:$U,0),1)</f>
        <v>852157</v>
      </c>
      <c r="AJ378" s="38" t="str">
        <f>INDEX(ATS!$B:$V,MATCH(ATS!$AH378,ATS!$U:$U,0),2)</f>
        <v>Connor RIG Reflect (Low Bridge)</v>
      </c>
      <c r="AK378" s="38" t="str">
        <f>INDEX(ATS!$B:$V,MATCH(ATS!$AH378,ATS!$U:$U,0),4)</f>
        <v>161003-OS</v>
      </c>
    </row>
    <row r="379" spans="1:37">
      <c r="A379" s="175">
        <f t="shared" si="21"/>
        <v>7048652788030</v>
      </c>
      <c r="B379">
        <v>820088</v>
      </c>
      <c r="C379" t="s">
        <v>700</v>
      </c>
      <c r="D379" t="s">
        <v>2991</v>
      </c>
      <c r="E379" t="s">
        <v>1201</v>
      </c>
      <c r="F379" t="s">
        <v>1991</v>
      </c>
      <c r="G379" t="s">
        <v>52</v>
      </c>
      <c r="H379" t="s">
        <v>87</v>
      </c>
      <c r="I379">
        <v>10</v>
      </c>
      <c r="J379">
        <v>10</v>
      </c>
      <c r="K379">
        <v>10</v>
      </c>
      <c r="L379">
        <v>10</v>
      </c>
      <c r="M379">
        <v>10</v>
      </c>
      <c r="N379">
        <v>10</v>
      </c>
      <c r="O379">
        <v>10</v>
      </c>
      <c r="P379">
        <v>10</v>
      </c>
      <c r="Q379">
        <v>10</v>
      </c>
      <c r="R379">
        <v>10</v>
      </c>
      <c r="S379" s="30"/>
      <c r="T379" s="52" t="str">
        <f t="shared" si="20"/>
        <v>820088-55505-L</v>
      </c>
      <c r="U379" s="53">
        <f>IF(C379="NET","",IF(C379="","",IFERROR(VLOOKUP(T379,EAN!$A:$B,2,FALSE),"MANGLER - MÅ OPPDATERE EAN-FANEN")))</f>
        <v>7048652788030</v>
      </c>
      <c r="V379" s="52">
        <f t="shared" si="22"/>
        <v>10</v>
      </c>
      <c r="W379" s="52">
        <f t="shared" si="23"/>
        <v>10</v>
      </c>
      <c r="X379" s="30"/>
      <c r="Y379" s="21">
        <f>IF(C379="NET","",IFERROR(VLOOKUP(U379,'2) Order Form'!$V$9:$V$894,1,FALSE),"Ikke med I order form"))</f>
        <v>7048652788030</v>
      </c>
      <c r="Z379" s="30"/>
      <c r="AA379" s="2">
        <v>7048652186379</v>
      </c>
      <c r="AB379" s="23">
        <f>IFERROR(VLOOKUP(AA379,'2) Order Form'!$V$9:$V$895,1,FALSE),"Ikke med I order form")</f>
        <v>7048652186379</v>
      </c>
      <c r="AC379" s="38">
        <f>VLOOKUP(AA379,ATS!$A$4:$H$2762,2,FALSE)</f>
        <v>840055</v>
      </c>
      <c r="AD379" s="35" t="str">
        <f>VLOOKUP(AA379,ATS!$A$4:$G$2762,3,FALSE)</f>
        <v>Rooster II Mips Helmet</v>
      </c>
      <c r="AE379" s="36" t="str">
        <f>VLOOKUP(AA379,ATS!$A$4:$G$2762,5,FALSE)</f>
        <v>GSWHT-ML</v>
      </c>
      <c r="AF379" s="30"/>
      <c r="AG379" s="38">
        <f>IFERROR(VLOOKUP('2) Order Form'!$V387,$AA$4:$AA$2500,1,FALSE),"Ikke med i Elastic")</f>
        <v>7048652967787</v>
      </c>
      <c r="AH379" s="38">
        <f>SUM('2) Order Form'!V387)</f>
        <v>7048652967787</v>
      </c>
      <c r="AI379" s="38">
        <f>INDEX(ATS!$B:$V,MATCH(ATS!$AH379,ATS!$U:$U,0),1)</f>
        <v>852157</v>
      </c>
      <c r="AJ379" s="38" t="str">
        <f>INDEX(ATS!$B:$V,MATCH(ATS!$AH379,ATS!$U:$U,0),2)</f>
        <v>Connor RIG Reflect (Low Bridge)</v>
      </c>
      <c r="AK379" s="38" t="str">
        <f>INDEX(ATS!$B:$V,MATCH(ATS!$AH379,ATS!$U:$U,0),4)</f>
        <v>180101-OS</v>
      </c>
    </row>
    <row r="380" spans="1:37">
      <c r="A380" s="175">
        <f t="shared" si="21"/>
        <v>7048652459633</v>
      </c>
      <c r="B380">
        <v>820088</v>
      </c>
      <c r="C380" t="s">
        <v>700</v>
      </c>
      <c r="D380" t="s">
        <v>2991</v>
      </c>
      <c r="E380" t="s">
        <v>2585</v>
      </c>
      <c r="F380" t="s">
        <v>70</v>
      </c>
      <c r="G380" t="s">
        <v>54</v>
      </c>
      <c r="H380" t="s">
        <v>87</v>
      </c>
      <c r="I380">
        <v>40</v>
      </c>
      <c r="J380">
        <v>40</v>
      </c>
      <c r="K380">
        <v>40</v>
      </c>
      <c r="L380">
        <v>40</v>
      </c>
      <c r="M380">
        <v>40</v>
      </c>
      <c r="N380">
        <v>40</v>
      </c>
      <c r="O380">
        <v>40</v>
      </c>
      <c r="P380">
        <v>40</v>
      </c>
      <c r="Q380">
        <v>40</v>
      </c>
      <c r="R380">
        <v>40</v>
      </c>
      <c r="S380" s="30"/>
      <c r="T380" s="52" t="str">
        <f t="shared" si="20"/>
        <v>820088-BLACK-XS</v>
      </c>
      <c r="U380" s="53">
        <f>IF(C380="NET","",IF(C380="","",IFERROR(VLOOKUP(T380,EAN!$A:$B,2,FALSE),"MANGLER - MÅ OPPDATERE EAN-FANEN")))</f>
        <v>7048652459633</v>
      </c>
      <c r="V380" s="52">
        <f t="shared" si="22"/>
        <v>40</v>
      </c>
      <c r="W380" s="52">
        <f t="shared" si="23"/>
        <v>40</v>
      </c>
      <c r="X380" s="30"/>
      <c r="Y380" s="21">
        <f>IF(C380="NET","",IFERROR(VLOOKUP(U380,'2) Order Form'!$V$9:$V$894,1,FALSE),"Ikke med I order form"))</f>
        <v>7048652459633</v>
      </c>
      <c r="Z380" s="30"/>
      <c r="AA380" s="2">
        <v>7048652186379</v>
      </c>
      <c r="AB380" s="23">
        <f>IFERROR(VLOOKUP(AA380,'2) Order Form'!$V$9:$V$895,1,FALSE),"Ikke med I order form")</f>
        <v>7048652186379</v>
      </c>
      <c r="AC380" s="38">
        <f>VLOOKUP(AA380,ATS!$A$4:$H$2762,2,FALSE)</f>
        <v>840055</v>
      </c>
      <c r="AD380" s="35" t="str">
        <f>VLOOKUP(AA380,ATS!$A$4:$G$2762,3,FALSE)</f>
        <v>Rooster II Mips Helmet</v>
      </c>
      <c r="AE380" s="36" t="str">
        <f>VLOOKUP(AA380,ATS!$A$4:$G$2762,5,FALSE)</f>
        <v>GSWHT-ML</v>
      </c>
      <c r="AF380" s="30"/>
      <c r="AG380" s="38">
        <f>IFERROR(VLOOKUP('2) Order Form'!$V388,$AA$4:$AA$2500,1,FALSE),"Ikke med i Elastic")</f>
        <v>7048652967503</v>
      </c>
      <c r="AH380" s="38">
        <f>SUM('2) Order Form'!V388)</f>
        <v>7048652967503</v>
      </c>
      <c r="AI380" s="38">
        <f>INDEX(ATS!$B:$V,MATCH(ATS!$AH380,ATS!$U:$U,0),1)</f>
        <v>852131</v>
      </c>
      <c r="AJ380" s="38" t="str">
        <f>INDEX(ATS!$B:$V,MATCH(ATS!$AH380,ATS!$U:$U,0),2)</f>
        <v>Clockwork RIG Reflect (Low Bridge)</v>
      </c>
      <c r="AK380" s="38" t="str">
        <f>INDEX(ATS!$B:$V,MATCH(ATS!$AH380,ATS!$U:$U,0),4)</f>
        <v>156760-OS</v>
      </c>
    </row>
    <row r="381" spans="1:37">
      <c r="A381" s="175">
        <f t="shared" si="21"/>
        <v>7048652459626</v>
      </c>
      <c r="B381">
        <v>820088</v>
      </c>
      <c r="C381" t="s">
        <v>700</v>
      </c>
      <c r="D381" t="s">
        <v>2991</v>
      </c>
      <c r="E381" t="s">
        <v>99</v>
      </c>
      <c r="F381" t="s">
        <v>70</v>
      </c>
      <c r="G381" t="s">
        <v>8</v>
      </c>
      <c r="H381" t="s">
        <v>87</v>
      </c>
      <c r="I381">
        <v>115</v>
      </c>
      <c r="J381">
        <v>115</v>
      </c>
      <c r="K381">
        <v>115</v>
      </c>
      <c r="L381">
        <v>115</v>
      </c>
      <c r="M381">
        <v>115</v>
      </c>
      <c r="N381">
        <v>115</v>
      </c>
      <c r="O381">
        <v>115</v>
      </c>
      <c r="P381">
        <v>115</v>
      </c>
      <c r="Q381">
        <v>115</v>
      </c>
      <c r="R381">
        <v>115</v>
      </c>
      <c r="S381" s="30"/>
      <c r="T381" s="52" t="str">
        <f t="shared" si="20"/>
        <v>820088-BLACK-S</v>
      </c>
      <c r="U381" s="53">
        <f>IF(C381="NET","",IF(C381="","",IFERROR(VLOOKUP(T381,EAN!$A:$B,2,FALSE),"MANGLER - MÅ OPPDATERE EAN-FANEN")))</f>
        <v>7048652459626</v>
      </c>
      <c r="V381" s="52">
        <f t="shared" si="22"/>
        <v>115</v>
      </c>
      <c r="W381" s="52">
        <f t="shared" si="23"/>
        <v>115</v>
      </c>
      <c r="X381" s="30"/>
      <c r="Y381" s="21">
        <f>IF(C381="NET","",IFERROR(VLOOKUP(U381,'2) Order Form'!$V$9:$V$894,1,FALSE),"Ikke med I order form"))</f>
        <v>7048652459626</v>
      </c>
      <c r="Z381" s="30"/>
      <c r="AA381" s="2">
        <v>7048652186362</v>
      </c>
      <c r="AB381" s="23">
        <f>IFERROR(VLOOKUP(AA381,'2) Order Form'!$V$9:$V$895,1,FALSE),"Ikke med I order form")</f>
        <v>7048652186362</v>
      </c>
      <c r="AC381" s="38">
        <f>VLOOKUP(AA381,ATS!$A$4:$H$2762,2,FALSE)</f>
        <v>840055</v>
      </c>
      <c r="AD381" s="35" t="str">
        <f>VLOOKUP(AA381,ATS!$A$4:$G$2762,3,FALSE)</f>
        <v>Rooster II Mips Helmet</v>
      </c>
      <c r="AE381" s="36" t="str">
        <f>VLOOKUP(AA381,ATS!$A$4:$G$2762,5,FALSE)</f>
        <v>GSWHT-LXL</v>
      </c>
      <c r="AF381" s="30"/>
      <c r="AG381" s="38">
        <f>IFERROR(VLOOKUP('2) Order Form'!$V389,$AA$4:$AA$2500,1,FALSE),"Ikke med i Elastic")</f>
        <v>7048652967510</v>
      </c>
      <c r="AH381" s="38">
        <f>SUM('2) Order Form'!V389)</f>
        <v>7048652967510</v>
      </c>
      <c r="AI381" s="38">
        <f>INDEX(ATS!$B:$V,MATCH(ATS!$AH381,ATS!$U:$U,0),1)</f>
        <v>852131</v>
      </c>
      <c r="AJ381" s="38" t="str">
        <f>INDEX(ATS!$B:$V,MATCH(ATS!$AH381,ATS!$U:$U,0),2)</f>
        <v>Clockwork RIG Reflect (Low Bridge)</v>
      </c>
      <c r="AK381" s="38" t="str">
        <f>INDEX(ATS!$B:$V,MATCH(ATS!$AH381,ATS!$U:$U,0),4)</f>
        <v>160437-OS</v>
      </c>
    </row>
    <row r="382" spans="1:37">
      <c r="A382" s="175">
        <f t="shared" si="21"/>
        <v>7048652459619</v>
      </c>
      <c r="B382">
        <v>820088</v>
      </c>
      <c r="C382" t="s">
        <v>700</v>
      </c>
      <c r="D382" t="s">
        <v>2991</v>
      </c>
      <c r="E382" t="s">
        <v>100</v>
      </c>
      <c r="F382" t="s">
        <v>70</v>
      </c>
      <c r="G382" t="s">
        <v>7</v>
      </c>
      <c r="H382" t="s">
        <v>87</v>
      </c>
      <c r="I382">
        <v>144</v>
      </c>
      <c r="J382">
        <v>144</v>
      </c>
      <c r="K382">
        <v>144</v>
      </c>
      <c r="L382">
        <v>144</v>
      </c>
      <c r="M382">
        <v>144</v>
      </c>
      <c r="N382">
        <v>144</v>
      </c>
      <c r="O382">
        <v>144</v>
      </c>
      <c r="P382">
        <v>144</v>
      </c>
      <c r="Q382">
        <v>144</v>
      </c>
      <c r="R382">
        <v>144</v>
      </c>
      <c r="S382" s="30"/>
      <c r="T382" s="52" t="str">
        <f t="shared" si="20"/>
        <v>820088-BLACK-M</v>
      </c>
      <c r="U382" s="53">
        <f>IF(C382="NET","",IF(C382="","",IFERROR(VLOOKUP(T382,EAN!$A:$B,2,FALSE),"MANGLER - MÅ OPPDATERE EAN-FANEN")))</f>
        <v>7048652459619</v>
      </c>
      <c r="V382" s="52">
        <f t="shared" si="22"/>
        <v>144</v>
      </c>
      <c r="W382" s="52">
        <f t="shared" si="23"/>
        <v>144</v>
      </c>
      <c r="X382" s="30"/>
      <c r="Y382" s="21">
        <f>IF(C382="NET","",IFERROR(VLOOKUP(U382,'2) Order Form'!$V$9:$V$894,1,FALSE),"Ikke med I order form"))</f>
        <v>7048652459619</v>
      </c>
      <c r="Z382" s="30"/>
      <c r="AA382" s="2">
        <v>7048652186362</v>
      </c>
      <c r="AB382" s="23">
        <f>IFERROR(VLOOKUP(AA382,'2) Order Form'!$V$9:$V$895,1,FALSE),"Ikke med I order form")</f>
        <v>7048652186362</v>
      </c>
      <c r="AC382" s="38">
        <f>VLOOKUP(AA382,ATS!$A$4:$H$2762,2,FALSE)</f>
        <v>840055</v>
      </c>
      <c r="AD382" s="35" t="str">
        <f>VLOOKUP(AA382,ATS!$A$4:$G$2762,3,FALSE)</f>
        <v>Rooster II Mips Helmet</v>
      </c>
      <c r="AE382" s="36" t="str">
        <f>VLOOKUP(AA382,ATS!$A$4:$G$2762,5,FALSE)</f>
        <v>GSWHT-LXL</v>
      </c>
      <c r="AF382" s="30"/>
      <c r="AG382" s="38">
        <f>IFERROR(VLOOKUP('2) Order Form'!$V390,$AA$4:$AA$2500,1,FALSE),"Ikke med i Elastic")</f>
        <v>7048652837004</v>
      </c>
      <c r="AH382" s="38">
        <f>SUM('2) Order Form'!V390)</f>
        <v>7048652837004</v>
      </c>
      <c r="AI382" s="38">
        <f>INDEX(ATS!$B:$V,MATCH(ATS!$AH382,ATS!$U:$U,0),1)</f>
        <v>852132</v>
      </c>
      <c r="AJ382" s="38" t="str">
        <f>INDEX(ATS!$B:$V,MATCH(ATS!$AH382,ATS!$U:$U,0),2)</f>
        <v>Clockwork RIG Reflect BLI (Low Bridge)</v>
      </c>
      <c r="AK382" s="38" t="str">
        <f>INDEX(ATS!$B:$V,MATCH(ATS!$AH382,ATS!$U:$U,0),4)</f>
        <v>500101-OS</v>
      </c>
    </row>
    <row r="383" spans="1:37">
      <c r="A383" s="175">
        <f t="shared" si="21"/>
        <v>7048652459602</v>
      </c>
      <c r="B383">
        <v>820088</v>
      </c>
      <c r="C383" t="s">
        <v>700</v>
      </c>
      <c r="D383" t="s">
        <v>2991</v>
      </c>
      <c r="E383" t="s">
        <v>101</v>
      </c>
      <c r="F383" t="s">
        <v>70</v>
      </c>
      <c r="G383" t="s">
        <v>52</v>
      </c>
      <c r="H383" t="s">
        <v>87</v>
      </c>
      <c r="I383">
        <v>72</v>
      </c>
      <c r="J383">
        <v>72</v>
      </c>
      <c r="K383">
        <v>72</v>
      </c>
      <c r="L383">
        <v>72</v>
      </c>
      <c r="M383">
        <v>72</v>
      </c>
      <c r="N383">
        <v>72</v>
      </c>
      <c r="O383">
        <v>72</v>
      </c>
      <c r="P383">
        <v>72</v>
      </c>
      <c r="Q383">
        <v>72</v>
      </c>
      <c r="R383">
        <v>72</v>
      </c>
      <c r="S383" s="30"/>
      <c r="T383" s="52" t="str">
        <f t="shared" si="20"/>
        <v>820088-BLACK-L</v>
      </c>
      <c r="U383" s="53">
        <f>IF(C383="NET","",IF(C383="","",IFERROR(VLOOKUP(T383,EAN!$A:$B,2,FALSE),"MANGLER - MÅ OPPDATERE EAN-FANEN")))</f>
        <v>7048652459602</v>
      </c>
      <c r="V383" s="52">
        <f t="shared" si="22"/>
        <v>72</v>
      </c>
      <c r="W383" s="52">
        <f t="shared" si="23"/>
        <v>72</v>
      </c>
      <c r="X383" s="30"/>
      <c r="Y383" s="21">
        <f>IF(C383="NET","",IFERROR(VLOOKUP(U383,'2) Order Form'!$V$9:$V$894,1,FALSE),"Ikke med I order form"))</f>
        <v>7048652459602</v>
      </c>
      <c r="Z383" s="30"/>
      <c r="AA383" s="2">
        <v>7048652186416</v>
      </c>
      <c r="AB383" s="23">
        <f>IFERROR(VLOOKUP(AA383,'2) Order Form'!$V$9:$V$895,1,FALSE),"Ikke med I order form")</f>
        <v>7048652186416</v>
      </c>
      <c r="AC383" s="38">
        <f>VLOOKUP(AA383,ATS!$A$4:$H$2762,2,FALSE)</f>
        <v>840056</v>
      </c>
      <c r="AD383" s="35" t="str">
        <f>VLOOKUP(AA383,ATS!$A$4:$G$2762,3,FALSE)</f>
        <v>Rooster II Mips LE Helmet</v>
      </c>
      <c r="AE383" s="36" t="str">
        <f>VLOOKUP(AA383,ATS!$A$4:$G$2762,5,FALSE)</f>
        <v>NACAR-SM</v>
      </c>
      <c r="AF383" s="30"/>
      <c r="AG383" s="38">
        <f>IFERROR(VLOOKUP('2) Order Form'!$V391,$AA$4:$AA$2500,1,FALSE),"Ikke med i Elastic")</f>
        <v>7048652967527</v>
      </c>
      <c r="AH383" s="38">
        <f>SUM('2) Order Form'!V391)</f>
        <v>7048652967527</v>
      </c>
      <c r="AI383" s="38">
        <f>INDEX(ATS!$B:$V,MATCH(ATS!$AH383,ATS!$U:$U,0),1)</f>
        <v>852133</v>
      </c>
      <c r="AJ383" s="38" t="str">
        <f>INDEX(ATS!$B:$V,MATCH(ATS!$AH383,ATS!$U:$U,0),2)</f>
        <v>Clockwork MAX RIG Reflect (Low Bridge)</v>
      </c>
      <c r="AK383" s="38" t="str">
        <f>INDEX(ATS!$B:$V,MATCH(ATS!$AH383,ATS!$U:$U,0),4)</f>
        <v>060101-OS</v>
      </c>
    </row>
    <row r="384" spans="1:37">
      <c r="A384" s="175">
        <f t="shared" si="21"/>
        <v>7048652609137</v>
      </c>
      <c r="B384">
        <v>820088</v>
      </c>
      <c r="C384" t="s">
        <v>700</v>
      </c>
      <c r="D384" t="s">
        <v>2991</v>
      </c>
      <c r="E384" t="s">
        <v>2586</v>
      </c>
      <c r="F384" t="s">
        <v>2587</v>
      </c>
      <c r="G384" t="s">
        <v>54</v>
      </c>
      <c r="H384" t="s">
        <v>225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 s="30"/>
      <c r="T384" s="52" t="str">
        <f t="shared" si="20"/>
        <v>820088-OMI-XS</v>
      </c>
      <c r="U384" s="53">
        <f>IF(C384="NET","",IF(C384="","",IFERROR(VLOOKUP(T384,EAN!$A:$B,2,FALSE),"MANGLER - MÅ OPPDATERE EAN-FANEN")))</f>
        <v>7048652609137</v>
      </c>
      <c r="V384" s="52">
        <f t="shared" si="22"/>
        <v>0</v>
      </c>
      <c r="W384" s="52">
        <f t="shared" si="23"/>
        <v>0</v>
      </c>
      <c r="X384" s="30"/>
      <c r="Y384" s="21" t="str">
        <f>IF(C384="NET","",IFERROR(VLOOKUP(U384,'2) Order Form'!$V$9:$V$894,1,FALSE),"Ikke med I order form"))</f>
        <v>Ikke med I order form</v>
      </c>
      <c r="Z384" s="30"/>
      <c r="AA384" s="2">
        <v>7048652186416</v>
      </c>
      <c r="AB384" s="23">
        <f>IFERROR(VLOOKUP(AA384,'2) Order Form'!$V$9:$V$895,1,FALSE),"Ikke med I order form")</f>
        <v>7048652186416</v>
      </c>
      <c r="AC384" s="38">
        <f>VLOOKUP(AA384,ATS!$A$4:$H$2762,2,FALSE)</f>
        <v>840056</v>
      </c>
      <c r="AD384" s="35" t="str">
        <f>VLOOKUP(AA384,ATS!$A$4:$G$2762,3,FALSE)</f>
        <v>Rooster II Mips LE Helmet</v>
      </c>
      <c r="AE384" s="36" t="str">
        <f>VLOOKUP(AA384,ATS!$A$4:$G$2762,5,FALSE)</f>
        <v>NACAR-SM</v>
      </c>
      <c r="AF384" s="30"/>
      <c r="AG384" s="38">
        <f>IFERROR(VLOOKUP('2) Order Form'!$V392,$AA$4:$AA$2500,1,FALSE),"Ikke med i Elastic")</f>
        <v>7048652837974</v>
      </c>
      <c r="AH384" s="38">
        <f>SUM('2) Order Form'!V392)</f>
        <v>7048652837974</v>
      </c>
      <c r="AI384" s="38">
        <f>INDEX(ATS!$B:$V,MATCH(ATS!$AH384,ATS!$U:$U,0),1)</f>
        <v>852135</v>
      </c>
      <c r="AJ384" s="38" t="str">
        <f>INDEX(ATS!$B:$V,MATCH(ATS!$AH384,ATS!$U:$U,0),2)</f>
        <v>Clockwork WC RIG Reflect BLI (Low Bridge)</v>
      </c>
      <c r="AK384" s="38" t="str">
        <f>INDEX(ATS!$B:$V,MATCH(ATS!$AH384,ATS!$U:$U,0),4)</f>
        <v>500137-OS</v>
      </c>
    </row>
    <row r="385" spans="1:37">
      <c r="A385" s="175">
        <f t="shared" si="21"/>
        <v>7048652609120</v>
      </c>
      <c r="B385">
        <v>820088</v>
      </c>
      <c r="C385" t="s">
        <v>700</v>
      </c>
      <c r="D385" t="s">
        <v>2991</v>
      </c>
      <c r="E385" t="s">
        <v>2588</v>
      </c>
      <c r="F385" t="s">
        <v>2587</v>
      </c>
      <c r="G385" t="s">
        <v>8</v>
      </c>
      <c r="H385" t="s">
        <v>225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 s="30"/>
      <c r="T385" s="52" t="str">
        <f t="shared" si="20"/>
        <v>820088-OMI-S</v>
      </c>
      <c r="U385" s="53">
        <f>IF(C385="NET","",IF(C385="","",IFERROR(VLOOKUP(T385,EAN!$A:$B,2,FALSE),"MANGLER - MÅ OPPDATERE EAN-FANEN")))</f>
        <v>7048652609120</v>
      </c>
      <c r="V385" s="52">
        <f t="shared" si="22"/>
        <v>0</v>
      </c>
      <c r="W385" s="52">
        <f t="shared" si="23"/>
        <v>0</v>
      </c>
      <c r="X385" s="30"/>
      <c r="Y385" s="21" t="str">
        <f>IF(C385="NET","",IFERROR(VLOOKUP(U385,'2) Order Form'!$V$9:$V$894,1,FALSE),"Ikke med I order form"))</f>
        <v>Ikke med I order form</v>
      </c>
      <c r="Z385" s="30"/>
      <c r="AA385" s="2">
        <v>7048652186409</v>
      </c>
      <c r="AB385" s="23">
        <f>IFERROR(VLOOKUP(AA385,'2) Order Form'!$V$9:$V$895,1,FALSE),"Ikke med I order form")</f>
        <v>7048652186409</v>
      </c>
      <c r="AC385" s="38">
        <f>VLOOKUP(AA385,ATS!$A$4:$H$2762,2,FALSE)</f>
        <v>840056</v>
      </c>
      <c r="AD385" s="35" t="str">
        <f>VLOOKUP(AA385,ATS!$A$4:$G$2762,3,FALSE)</f>
        <v>Rooster II Mips LE Helmet</v>
      </c>
      <c r="AE385" s="36" t="str">
        <f>VLOOKUP(AA385,ATS!$A$4:$G$2762,5,FALSE)</f>
        <v>NACAR-ML</v>
      </c>
      <c r="AF385" s="30"/>
      <c r="AG385" s="38">
        <f>IFERROR(VLOOKUP('2) Order Form'!$V393,$AA$4:$AA$2500,1,FALSE),"Ikke med i Elastic")</f>
        <v>7048652837981</v>
      </c>
      <c r="AH385" s="38">
        <f>SUM('2) Order Form'!V393)</f>
        <v>7048652837981</v>
      </c>
      <c r="AI385" s="38">
        <f>INDEX(ATS!$B:$V,MATCH(ATS!$AH385,ATS!$U:$U,0),1)</f>
        <v>852136</v>
      </c>
      <c r="AJ385" s="38" t="str">
        <f>INDEX(ATS!$B:$V,MATCH(ATS!$AH385,ATS!$U:$U,0),2)</f>
        <v>Clockwork WC MAX RIG Reflect BLI (Low Bridge)</v>
      </c>
      <c r="AK385" s="38" t="str">
        <f>INDEX(ATS!$B:$V,MATCH(ATS!$AH385,ATS!$U:$U,0),4)</f>
        <v>500137-OS</v>
      </c>
    </row>
    <row r="386" spans="1:37">
      <c r="A386" s="175">
        <f t="shared" si="21"/>
        <v>7048652609113</v>
      </c>
      <c r="B386">
        <v>820088</v>
      </c>
      <c r="C386" t="s">
        <v>700</v>
      </c>
      <c r="D386" t="s">
        <v>2991</v>
      </c>
      <c r="E386" t="s">
        <v>2589</v>
      </c>
      <c r="F386" t="s">
        <v>2587</v>
      </c>
      <c r="G386" t="s">
        <v>7</v>
      </c>
      <c r="H386" t="s">
        <v>225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 s="30"/>
      <c r="T386" s="52" t="str">
        <f t="shared" si="20"/>
        <v>820088-OMI-M</v>
      </c>
      <c r="U386" s="53">
        <f>IF(C386="NET","",IF(C386="","",IFERROR(VLOOKUP(T386,EAN!$A:$B,2,FALSE),"MANGLER - MÅ OPPDATERE EAN-FANEN")))</f>
        <v>7048652609113</v>
      </c>
      <c r="V386" s="52">
        <f t="shared" si="22"/>
        <v>0</v>
      </c>
      <c r="W386" s="52">
        <f t="shared" si="23"/>
        <v>0</v>
      </c>
      <c r="X386" s="30"/>
      <c r="Y386" s="21" t="str">
        <f>IF(C386="NET","",IFERROR(VLOOKUP(U386,'2) Order Form'!$V$9:$V$894,1,FALSE),"Ikke med I order form"))</f>
        <v>Ikke med I order form</v>
      </c>
      <c r="Z386" s="30"/>
      <c r="AA386" s="2">
        <v>7048652186409</v>
      </c>
      <c r="AB386" s="23">
        <f>IFERROR(VLOOKUP(AA386,'2) Order Form'!$V$9:$V$895,1,FALSE),"Ikke med I order form")</f>
        <v>7048652186409</v>
      </c>
      <c r="AC386" s="38">
        <f>VLOOKUP(AA386,ATS!$A$4:$H$2762,2,FALSE)</f>
        <v>840056</v>
      </c>
      <c r="AD386" s="35" t="str">
        <f>VLOOKUP(AA386,ATS!$A$4:$G$2762,3,FALSE)</f>
        <v>Rooster II Mips LE Helmet</v>
      </c>
      <c r="AE386" s="36" t="str">
        <f>VLOOKUP(AA386,ATS!$A$4:$G$2762,5,FALSE)</f>
        <v>NACAR-ML</v>
      </c>
      <c r="AF386" s="30"/>
      <c r="AG386" s="38">
        <f>IFERROR(VLOOKUP('2) Order Form'!$V394,$AA$4:$AA$2500,1,FALSE),"Ikke med i Elastic")</f>
        <v>7048652967541</v>
      </c>
      <c r="AH386" s="38">
        <f>SUM('2) Order Form'!V394)</f>
        <v>7048652967541</v>
      </c>
      <c r="AI386" s="38">
        <f>INDEX(ATS!$B:$V,MATCH(ATS!$AH386,ATS!$U:$U,0),1)</f>
        <v>852137</v>
      </c>
      <c r="AJ386" s="38" t="str">
        <f>INDEX(ATS!$B:$V,MATCH(ATS!$AH386,ATS!$U:$U,0),2)</f>
        <v>Boondock RIG Reflect (Low Bridge)</v>
      </c>
      <c r="AK386" s="38" t="str">
        <f>INDEX(ATS!$B:$V,MATCH(ATS!$AH386,ATS!$U:$U,0),4)</f>
        <v>150101-OS</v>
      </c>
    </row>
    <row r="387" spans="1:37">
      <c r="A387" s="175">
        <f t="shared" si="21"/>
        <v>7048652609106</v>
      </c>
      <c r="B387">
        <v>820088</v>
      </c>
      <c r="C387" t="s">
        <v>700</v>
      </c>
      <c r="D387" t="s">
        <v>2991</v>
      </c>
      <c r="E387" t="s">
        <v>2590</v>
      </c>
      <c r="F387" t="s">
        <v>2587</v>
      </c>
      <c r="G387" t="s">
        <v>52</v>
      </c>
      <c r="H387" t="s">
        <v>225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s="30"/>
      <c r="T387" s="52" t="str">
        <f t="shared" si="20"/>
        <v>820088-OMI-L</v>
      </c>
      <c r="U387" s="53">
        <f>IF(C387="NET","",IF(C387="","",IFERROR(VLOOKUP(T387,EAN!$A:$B,2,FALSE),"MANGLER - MÅ OPPDATERE EAN-FANEN")))</f>
        <v>7048652609106</v>
      </c>
      <c r="V387" s="52">
        <f t="shared" si="22"/>
        <v>0</v>
      </c>
      <c r="W387" s="52">
        <f t="shared" si="23"/>
        <v>0</v>
      </c>
      <c r="X387" s="30"/>
      <c r="Y387" s="21" t="str">
        <f>IF(C387="NET","",IFERROR(VLOOKUP(U387,'2) Order Form'!$V$9:$V$894,1,FALSE),"Ikke med I order form"))</f>
        <v>Ikke med I order form</v>
      </c>
      <c r="Z387" s="30"/>
      <c r="AA387" s="2">
        <v>7048652186393</v>
      </c>
      <c r="AB387" s="23">
        <f>IFERROR(VLOOKUP(AA387,'2) Order Form'!$V$9:$V$895,1,FALSE),"Ikke med I order form")</f>
        <v>7048652186393</v>
      </c>
      <c r="AC387" s="38">
        <f>VLOOKUP(AA387,ATS!$A$4:$H$2762,2,FALSE)</f>
        <v>840056</v>
      </c>
      <c r="AD387" s="35" t="str">
        <f>VLOOKUP(AA387,ATS!$A$4:$G$2762,3,FALSE)</f>
        <v>Rooster II Mips LE Helmet</v>
      </c>
      <c r="AE387" s="36" t="str">
        <f>VLOOKUP(AA387,ATS!$A$4:$G$2762,5,FALSE)</f>
        <v>NACAR-LXL</v>
      </c>
      <c r="AF387" s="30"/>
      <c r="AG387" s="38">
        <f>IFERROR(VLOOKUP('2) Order Form'!$V395,$AA$4:$AA$2500,1,FALSE),"Ikke med i Elastic")</f>
        <v>7048652967558</v>
      </c>
      <c r="AH387" s="38">
        <f>SUM('2) Order Form'!V395)</f>
        <v>7048652967558</v>
      </c>
      <c r="AI387" s="38">
        <f>INDEX(ATS!$B:$V,MATCH(ATS!$AH387,ATS!$U:$U,0),1)</f>
        <v>852137</v>
      </c>
      <c r="AJ387" s="38" t="str">
        <f>INDEX(ATS!$B:$V,MATCH(ATS!$AH387,ATS!$U:$U,0),2)</f>
        <v>Boondock RIG Reflect (Low Bridge)</v>
      </c>
      <c r="AK387" s="38" t="str">
        <f>INDEX(ATS!$B:$V,MATCH(ATS!$AH387,ATS!$U:$U,0),4)</f>
        <v>158072-OS</v>
      </c>
    </row>
    <row r="388" spans="1:37">
      <c r="A388" s="175">
        <f t="shared" si="21"/>
        <v>7048652459671</v>
      </c>
      <c r="B388">
        <v>820088</v>
      </c>
      <c r="C388" t="s">
        <v>700</v>
      </c>
      <c r="D388" t="s">
        <v>2991</v>
      </c>
      <c r="E388" t="s">
        <v>2591</v>
      </c>
      <c r="F388" t="s">
        <v>2592</v>
      </c>
      <c r="G388" t="s">
        <v>54</v>
      </c>
      <c r="H388" t="s">
        <v>225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s="30"/>
      <c r="T388" s="52" t="str">
        <f t="shared" ref="T388:T451" si="24">CONCATENATE(B388,"-",E388)</f>
        <v>820088-RSWOD-XS</v>
      </c>
      <c r="U388" s="53">
        <f>IF(C388="NET","",IF(C388="","",IFERROR(VLOOKUP(T388,EAN!$A:$B,2,FALSE),"MANGLER - MÅ OPPDATERE EAN-FANEN")))</f>
        <v>7048652459671</v>
      </c>
      <c r="V388" s="52">
        <f t="shared" si="22"/>
        <v>0</v>
      </c>
      <c r="W388" s="52">
        <f t="shared" si="23"/>
        <v>0</v>
      </c>
      <c r="X388" s="30"/>
      <c r="Y388" s="21" t="str">
        <f>IF(C388="NET","",IFERROR(VLOOKUP(U388,'2) Order Form'!$V$9:$V$894,1,FALSE),"Ikke med I order form"))</f>
        <v>Ikke med I order form</v>
      </c>
      <c r="Z388" s="30"/>
      <c r="AA388" s="2">
        <v>7048652186393</v>
      </c>
      <c r="AB388" s="23">
        <f>IFERROR(VLOOKUP(AA388,'2) Order Form'!$V$9:$V$895,1,FALSE),"Ikke med I order form")</f>
        <v>7048652186393</v>
      </c>
      <c r="AC388" s="38">
        <f>VLOOKUP(AA388,ATS!$A$4:$H$2762,2,FALSE)</f>
        <v>840056</v>
      </c>
      <c r="AD388" s="35" t="str">
        <f>VLOOKUP(AA388,ATS!$A$4:$G$2762,3,FALSE)</f>
        <v>Rooster II Mips LE Helmet</v>
      </c>
      <c r="AE388" s="36" t="str">
        <f>VLOOKUP(AA388,ATS!$A$4:$G$2762,5,FALSE)</f>
        <v>NACAR-LXL</v>
      </c>
      <c r="AF388" s="30"/>
      <c r="AG388" s="38">
        <f>IFERROR(VLOOKUP('2) Order Form'!$V396,$AA$4:$AA$2500,1,FALSE),"Ikke med i Elastic")</f>
        <v>7048652836960</v>
      </c>
      <c r="AH388" s="38">
        <f>SUM('2) Order Form'!V396)</f>
        <v>7048652836960</v>
      </c>
      <c r="AI388" s="38">
        <f>INDEX(ATS!$B:$V,MATCH(ATS!$AH388,ATS!$U:$U,0),1)</f>
        <v>852137</v>
      </c>
      <c r="AJ388" s="38" t="str">
        <f>INDEX(ATS!$B:$V,MATCH(ATS!$AH388,ATS!$U:$U,0),2)</f>
        <v>Boondock RIG Reflect (Low Bridge)</v>
      </c>
      <c r="AK388" s="38" t="str">
        <f>INDEX(ATS!$B:$V,MATCH(ATS!$AH388,ATS!$U:$U,0),4)</f>
        <v>161036-OS</v>
      </c>
    </row>
    <row r="389" spans="1:37">
      <c r="A389" s="175">
        <f t="shared" ref="A389:A452" si="25">SUM(U389)</f>
        <v>7048652459664</v>
      </c>
      <c r="B389">
        <v>820088</v>
      </c>
      <c r="C389" t="s">
        <v>700</v>
      </c>
      <c r="D389" t="s">
        <v>2991</v>
      </c>
      <c r="E389" t="s">
        <v>2593</v>
      </c>
      <c r="F389" t="s">
        <v>2592</v>
      </c>
      <c r="G389" t="s">
        <v>8</v>
      </c>
      <c r="H389" t="s">
        <v>225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 s="30"/>
      <c r="T389" s="52" t="str">
        <f t="shared" si="24"/>
        <v>820088-RSWOD-S</v>
      </c>
      <c r="U389" s="53">
        <f>IF(C389="NET","",IF(C389="","",IFERROR(VLOOKUP(T389,EAN!$A:$B,2,FALSE),"MANGLER - MÅ OPPDATERE EAN-FANEN")))</f>
        <v>7048652459664</v>
      </c>
      <c r="V389" s="52">
        <f t="shared" ref="V389:V452" si="26">I389</f>
        <v>0</v>
      </c>
      <c r="W389" s="52">
        <f t="shared" ref="W389:W452" si="27">R389</f>
        <v>0</v>
      </c>
      <c r="X389" s="30"/>
      <c r="Y389" s="21" t="str">
        <f>IF(C389="NET","",IFERROR(VLOOKUP(U389,'2) Order Form'!$V$9:$V$894,1,FALSE),"Ikke med I order form"))</f>
        <v>Ikke med I order form</v>
      </c>
      <c r="Z389" s="30"/>
      <c r="AA389" s="2">
        <v>7048652843760</v>
      </c>
      <c r="AB389" s="23">
        <f>IFERROR(VLOOKUP(AA389,'2) Order Form'!$V$9:$V$895,1,FALSE),"Ikke med I order form")</f>
        <v>7048652843760</v>
      </c>
      <c r="AC389" s="38">
        <f>VLOOKUP(AA389,ATS!$A$4:$H$2762,2,FALSE)</f>
        <v>835026</v>
      </c>
      <c r="AD389" s="35" t="str">
        <f>VLOOKUP(AA389,ATS!$A$4:$G$2762,3,FALSE)</f>
        <v>Winder Mips Helmet JR</v>
      </c>
      <c r="AE389" s="36" t="str">
        <f>VLOOKUP(AA389,ATS!$A$4:$G$2762,5,FALSE)</f>
        <v>GLBLM-XSS</v>
      </c>
      <c r="AF389" s="30"/>
      <c r="AG389" s="38">
        <f>IFERROR(VLOOKUP('2) Order Form'!$V397,$AA$4:$AA$2500,1,FALSE),"Ikke med i Elastic")</f>
        <v>7048652967565</v>
      </c>
      <c r="AH389" s="38">
        <f>SUM('2) Order Form'!V397)</f>
        <v>7048652967565</v>
      </c>
      <c r="AI389" s="38">
        <f>INDEX(ATS!$B:$V,MATCH(ATS!$AH389,ATS!$U:$U,0),1)</f>
        <v>852137</v>
      </c>
      <c r="AJ389" s="38" t="str">
        <f>INDEX(ATS!$B:$V,MATCH(ATS!$AH389,ATS!$U:$U,0),2)</f>
        <v>Boondock RIG Reflect (Low Bridge)</v>
      </c>
      <c r="AK389" s="38" t="str">
        <f>INDEX(ATS!$B:$V,MATCH(ATS!$AH389,ATS!$U:$U,0),4)</f>
        <v>180101-OS</v>
      </c>
    </row>
    <row r="390" spans="1:37">
      <c r="A390" s="175">
        <f t="shared" si="25"/>
        <v>7048652459657</v>
      </c>
      <c r="B390">
        <v>820088</v>
      </c>
      <c r="C390" t="s">
        <v>700</v>
      </c>
      <c r="D390" t="s">
        <v>2991</v>
      </c>
      <c r="E390" t="s">
        <v>2594</v>
      </c>
      <c r="F390" t="s">
        <v>2592</v>
      </c>
      <c r="G390" t="s">
        <v>7</v>
      </c>
      <c r="H390" t="s">
        <v>225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 s="2"/>
      <c r="T390" s="22" t="str">
        <f t="shared" si="24"/>
        <v>820088-RSWOD-M</v>
      </c>
      <c r="U390" s="24">
        <f>IF(C390="NET","",IF(C390="","",IFERROR(VLOOKUP(T390,EAN!$A:$B,2,FALSE),"MANGLER - MÅ OPPDATERE EAN-FANEN")))</f>
        <v>7048652459657</v>
      </c>
      <c r="V390" s="22">
        <f t="shared" si="26"/>
        <v>0</v>
      </c>
      <c r="W390" s="22">
        <f t="shared" si="27"/>
        <v>0</v>
      </c>
      <c r="X390" s="2"/>
      <c r="Y390" s="21" t="str">
        <f>IF(C390="NET","",IFERROR(VLOOKUP(U390,'2) Order Form'!$V$9:$V$894,1,FALSE),"Ikke med I order form"))</f>
        <v>Ikke med I order form</v>
      </c>
      <c r="Z390" s="2"/>
      <c r="AA390" s="2">
        <v>7048652843760</v>
      </c>
      <c r="AB390" s="23">
        <f>IFERROR(VLOOKUP(AA390,'2) Order Form'!$V$9:$V$895,1,FALSE),"Ikke med I order form")</f>
        <v>7048652843760</v>
      </c>
      <c r="AC390" s="38">
        <f>VLOOKUP(AA390,ATS!$A$4:$H$2762,2,FALSE)</f>
        <v>835026</v>
      </c>
      <c r="AD390" s="35" t="str">
        <f>VLOOKUP(AA390,ATS!$A$4:$G$2762,3,FALSE)</f>
        <v>Winder Mips Helmet JR</v>
      </c>
      <c r="AE390" s="36" t="str">
        <f>VLOOKUP(AA390,ATS!$A$4:$G$2762,5,FALSE)</f>
        <v>GLBLM-XSS</v>
      </c>
      <c r="AF390" s="2"/>
      <c r="AG390" s="38">
        <f>IFERROR(VLOOKUP('2) Order Form'!$V398,$AA$4:$AA$2500,1,FALSE),"Ikke med i Elastic")</f>
        <v>7048652967190</v>
      </c>
      <c r="AH390" s="38">
        <f>SUM('2) Order Form'!V398)</f>
        <v>7048652967190</v>
      </c>
      <c r="AI390" s="38">
        <f>INDEX(ATS!$B:$V,MATCH(ATS!$AH390,ATS!$U:$U,0),1)</f>
        <v>852091</v>
      </c>
      <c r="AJ390" s="38" t="str">
        <f>INDEX(ATS!$B:$V,MATCH(ATS!$AH390,ATS!$U:$U,0),2)</f>
        <v>Durden RIG Reflect (Low Bridge)</v>
      </c>
      <c r="AK390" s="38" t="str">
        <f>INDEX(ATS!$B:$V,MATCH(ATS!$AH390,ATS!$U:$U,0),4)</f>
        <v>070145-OS</v>
      </c>
    </row>
    <row r="391" spans="1:37">
      <c r="A391" s="175">
        <f t="shared" si="25"/>
        <v>7048652459640</v>
      </c>
      <c r="B391">
        <v>820088</v>
      </c>
      <c r="C391" t="s">
        <v>700</v>
      </c>
      <c r="D391" t="s">
        <v>2991</v>
      </c>
      <c r="E391" t="s">
        <v>2595</v>
      </c>
      <c r="F391" t="s">
        <v>2592</v>
      </c>
      <c r="G391" t="s">
        <v>52</v>
      </c>
      <c r="H391" t="s">
        <v>225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 s="30"/>
      <c r="T391" s="52" t="str">
        <f t="shared" si="24"/>
        <v>820088-RSWOD-L</v>
      </c>
      <c r="U391" s="53">
        <f>IF(C391="NET","",IF(C391="","",IFERROR(VLOOKUP(T391,EAN!$A:$B,2,FALSE),"MANGLER - MÅ OPPDATERE EAN-FANEN")))</f>
        <v>7048652459640</v>
      </c>
      <c r="V391" s="52">
        <f t="shared" si="26"/>
        <v>0</v>
      </c>
      <c r="W391" s="52">
        <f t="shared" si="27"/>
        <v>0</v>
      </c>
      <c r="X391" s="30"/>
      <c r="Y391" s="21" t="str">
        <f>IF(C391="NET","",IFERROR(VLOOKUP(U391,'2) Order Form'!$V$9:$V$894,1,FALSE),"Ikke med I order form"))</f>
        <v>Ikke med I order form</v>
      </c>
      <c r="Z391" s="30"/>
      <c r="AA391" s="2">
        <v>7048652822161</v>
      </c>
      <c r="AB391" s="23">
        <f>IFERROR(VLOOKUP(AA391,'2) Order Form'!$V$9:$V$895,1,FALSE),"Ikke med I order form")</f>
        <v>7048652822161</v>
      </c>
      <c r="AC391" s="38">
        <f>VLOOKUP(AA391,ATS!$A$4:$H$2762,2,FALSE)</f>
        <v>835026</v>
      </c>
      <c r="AD391" s="35" t="str">
        <f>VLOOKUP(AA391,ATS!$A$4:$G$2762,3,FALSE)</f>
        <v>Winder Mips Helmet JR</v>
      </c>
      <c r="AE391" s="36" t="str">
        <f>VLOOKUP(AA391,ATS!$A$4:$G$2762,5,FALSE)</f>
        <v>GLBLM-SM</v>
      </c>
      <c r="AF391" s="30"/>
      <c r="AG391" s="38">
        <f>IFERROR(VLOOKUP('2) Order Form'!$V399,$AA$4:$AA$2500,1,FALSE),"Ikke med i Elastic")</f>
        <v>7048652967206</v>
      </c>
      <c r="AH391" s="38">
        <f>SUM('2) Order Form'!V399)</f>
        <v>7048652967206</v>
      </c>
      <c r="AI391" s="38">
        <f>INDEX(ATS!$B:$V,MATCH(ATS!$AH391,ATS!$U:$U,0),1)</f>
        <v>852091</v>
      </c>
      <c r="AJ391" s="38" t="str">
        <f>INDEX(ATS!$B:$V,MATCH(ATS!$AH391,ATS!$U:$U,0),2)</f>
        <v>Durden RIG Reflect (Low Bridge)</v>
      </c>
      <c r="AK391" s="38" t="str">
        <f>INDEX(ATS!$B:$V,MATCH(ATS!$AH391,ATS!$U:$U,0),4)</f>
        <v>156755-OS</v>
      </c>
    </row>
    <row r="392" spans="1:37">
      <c r="A392" s="175">
        <f t="shared" si="25"/>
        <v>7048652459718</v>
      </c>
      <c r="B392">
        <v>820088</v>
      </c>
      <c r="C392" t="s">
        <v>700</v>
      </c>
      <c r="D392" t="s">
        <v>2991</v>
      </c>
      <c r="E392" t="s">
        <v>2596</v>
      </c>
      <c r="F392" t="s">
        <v>2597</v>
      </c>
      <c r="G392" t="s">
        <v>54</v>
      </c>
      <c r="H392" t="s">
        <v>225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 s="30"/>
      <c r="T392" s="52" t="str">
        <f t="shared" si="24"/>
        <v>820088-TEAL-XS</v>
      </c>
      <c r="U392" s="53">
        <f>IF(C392="NET","",IF(C392="","",IFERROR(VLOOKUP(T392,EAN!$A:$B,2,FALSE),"MANGLER - MÅ OPPDATERE EAN-FANEN")))</f>
        <v>7048652459718</v>
      </c>
      <c r="V392" s="52">
        <f t="shared" si="26"/>
        <v>0</v>
      </c>
      <c r="W392" s="52">
        <f t="shared" si="27"/>
        <v>0</v>
      </c>
      <c r="X392" s="30"/>
      <c r="Y392" s="21" t="str">
        <f>IF(C392="NET","",IFERROR(VLOOKUP(U392,'2) Order Form'!$V$9:$V$894,1,FALSE),"Ikke med I order form"))</f>
        <v>Ikke med I order form</v>
      </c>
      <c r="Z392" s="30"/>
      <c r="AA392" s="2">
        <v>7048652822161</v>
      </c>
      <c r="AB392" s="23">
        <f>IFERROR(VLOOKUP(AA392,'2) Order Form'!$V$9:$V$895,1,FALSE),"Ikke med I order form")</f>
        <v>7048652822161</v>
      </c>
      <c r="AC392" s="38">
        <f>VLOOKUP(AA392,ATS!$A$4:$H$2762,2,FALSE)</f>
        <v>835026</v>
      </c>
      <c r="AD392" s="35" t="str">
        <f>VLOOKUP(AA392,ATS!$A$4:$G$2762,3,FALSE)</f>
        <v>Winder Mips Helmet JR</v>
      </c>
      <c r="AE392" s="36" t="str">
        <f>VLOOKUP(AA392,ATS!$A$4:$G$2762,5,FALSE)</f>
        <v>GLBLM-SM</v>
      </c>
      <c r="AF392" s="30"/>
      <c r="AG392" s="38">
        <f>IFERROR(VLOOKUP('2) Order Form'!$V400,$AA$4:$AA$2500,1,FALSE),"Ikke med i Elastic")</f>
        <v>7048652833631</v>
      </c>
      <c r="AH392" s="38">
        <f>SUM('2) Order Form'!V400)</f>
        <v>7048652833631</v>
      </c>
      <c r="AI392" s="38">
        <f>INDEX(ATS!$B:$V,MATCH(ATS!$AH392,ATS!$U:$U,0),1)</f>
        <v>852091</v>
      </c>
      <c r="AJ392" s="38" t="str">
        <f>INDEX(ATS!$B:$V,MATCH(ATS!$AH392,ATS!$U:$U,0),2)</f>
        <v>Durden RIG Reflect (Low Bridge)</v>
      </c>
      <c r="AK392" s="38" t="str">
        <f>INDEX(ATS!$B:$V,MATCH(ATS!$AH392,ATS!$U:$U,0),4)</f>
        <v>161836-OS</v>
      </c>
    </row>
    <row r="393" spans="1:37">
      <c r="A393" s="175">
        <f t="shared" si="25"/>
        <v>7048652459701</v>
      </c>
      <c r="B393">
        <v>820088</v>
      </c>
      <c r="C393" t="s">
        <v>700</v>
      </c>
      <c r="D393" t="s">
        <v>2991</v>
      </c>
      <c r="E393" t="s">
        <v>2598</v>
      </c>
      <c r="F393" t="s">
        <v>2597</v>
      </c>
      <c r="G393" t="s">
        <v>8</v>
      </c>
      <c r="H393" t="s">
        <v>225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 s="30"/>
      <c r="T393" s="52" t="str">
        <f t="shared" si="24"/>
        <v>820088-TEAL-S</v>
      </c>
      <c r="U393" s="53">
        <f>IF(C393="NET","",IF(C393="","",IFERROR(VLOOKUP(T393,EAN!$A:$B,2,FALSE),"MANGLER - MÅ OPPDATERE EAN-FANEN")))</f>
        <v>7048652459701</v>
      </c>
      <c r="V393" s="52">
        <f t="shared" si="26"/>
        <v>0</v>
      </c>
      <c r="W393" s="52">
        <f t="shared" si="27"/>
        <v>0</v>
      </c>
      <c r="X393" s="30"/>
      <c r="Y393" s="21" t="str">
        <f>IF(C393="NET","",IFERROR(VLOOKUP(U393,'2) Order Form'!$V$9:$V$894,1,FALSE),"Ikke med I order form"))</f>
        <v>Ikke med I order form</v>
      </c>
      <c r="Z393" s="30"/>
      <c r="AA393" s="2">
        <v>7048652843784</v>
      </c>
      <c r="AB393" s="23">
        <f>IFERROR(VLOOKUP(AA393,'2) Order Form'!$V$9:$V$895,1,FALSE),"Ikke med I order form")</f>
        <v>7048652843784</v>
      </c>
      <c r="AC393" s="38">
        <f>VLOOKUP(AA393,ATS!$A$4:$H$2762,2,FALSE)</f>
        <v>835026</v>
      </c>
      <c r="AD393" s="35" t="str">
        <f>VLOOKUP(AA393,ATS!$A$4:$G$2762,3,FALSE)</f>
        <v>Winder Mips Helmet JR</v>
      </c>
      <c r="AE393" s="36" t="str">
        <f>VLOOKUP(AA393,ATS!$A$4:$G$2762,5,FALSE)</f>
        <v>NIBLM-XSS</v>
      </c>
      <c r="AF393" s="30"/>
      <c r="AG393" s="38">
        <f>IFERROR(VLOOKUP('2) Order Form'!$V401,$AA$4:$AA$2500,1,FALSE),"Ikke med i Elastic")</f>
        <v>7048652967213</v>
      </c>
      <c r="AH393" s="38">
        <f>SUM('2) Order Form'!V401)</f>
        <v>7048652967213</v>
      </c>
      <c r="AI393" s="38">
        <f>INDEX(ATS!$B:$V,MATCH(ATS!$AH393,ATS!$U:$U,0),1)</f>
        <v>852091</v>
      </c>
      <c r="AJ393" s="38" t="str">
        <f>INDEX(ATS!$B:$V,MATCH(ATS!$AH393,ATS!$U:$U,0),2)</f>
        <v>Durden RIG Reflect (Low Bridge)</v>
      </c>
      <c r="AK393" s="38" t="str">
        <f>INDEX(ATS!$B:$V,MATCH(ATS!$AH393,ATS!$U:$U,0),4)</f>
        <v>180101-OS</v>
      </c>
    </row>
    <row r="394" spans="1:37">
      <c r="A394" s="175">
        <f t="shared" si="25"/>
        <v>7048652459695</v>
      </c>
      <c r="B394">
        <v>820088</v>
      </c>
      <c r="C394" t="s">
        <v>700</v>
      </c>
      <c r="D394" t="s">
        <v>2991</v>
      </c>
      <c r="E394" t="s">
        <v>2599</v>
      </c>
      <c r="F394" t="s">
        <v>2597</v>
      </c>
      <c r="G394" t="s">
        <v>7</v>
      </c>
      <c r="H394" t="s">
        <v>225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 s="30"/>
      <c r="T394" s="52" t="str">
        <f t="shared" si="24"/>
        <v>820088-TEAL-M</v>
      </c>
      <c r="U394" s="53">
        <f>IF(C394="NET","",IF(C394="","",IFERROR(VLOOKUP(T394,EAN!$A:$B,2,FALSE),"MANGLER - MÅ OPPDATERE EAN-FANEN")))</f>
        <v>7048652459695</v>
      </c>
      <c r="V394" s="52">
        <f t="shared" si="26"/>
        <v>0</v>
      </c>
      <c r="W394" s="52">
        <f t="shared" si="27"/>
        <v>0</v>
      </c>
      <c r="X394" s="30"/>
      <c r="Y394" s="21" t="str">
        <f>IF(C394="NET","",IFERROR(VLOOKUP(U394,'2) Order Form'!$V$9:$V$894,1,FALSE),"Ikke med I order form"))</f>
        <v>Ikke med I order form</v>
      </c>
      <c r="Z394" s="30"/>
      <c r="AA394" s="2">
        <v>7048652843784</v>
      </c>
      <c r="AB394" s="23">
        <f>IFERROR(VLOOKUP(AA394,'2) Order Form'!$V$9:$V$895,1,FALSE),"Ikke med I order form")</f>
        <v>7048652843784</v>
      </c>
      <c r="AC394" s="38">
        <f>VLOOKUP(AA394,ATS!$A$4:$H$2762,2,FALSE)</f>
        <v>835026</v>
      </c>
      <c r="AD394" s="35" t="str">
        <f>VLOOKUP(AA394,ATS!$A$4:$G$2762,3,FALSE)</f>
        <v>Winder Mips Helmet JR</v>
      </c>
      <c r="AE394" s="36" t="str">
        <f>VLOOKUP(AA394,ATS!$A$4:$G$2762,5,FALSE)</f>
        <v>NIBLM-XSS</v>
      </c>
      <c r="AF394" s="30"/>
      <c r="AG394" s="38">
        <f>IFERROR(VLOOKUP('2) Order Form'!$V402,$AA$4:$AA$2500,1,FALSE),"Ikke med i Elastic")</f>
        <v>7048652616296</v>
      </c>
      <c r="AH394" s="38">
        <f>SUM('2) Order Form'!V402)</f>
        <v>7048652616296</v>
      </c>
      <c r="AI394" s="38">
        <f>INDEX(ATS!$B:$V,MATCH(ATS!$AH394,ATS!$U:$U,0),1)</f>
        <v>852039</v>
      </c>
      <c r="AJ394" s="38" t="str">
        <f>INDEX(ATS!$B:$V,MATCH(ATS!$AH394,ATS!$U:$U,0),2)</f>
        <v>Firewall RIG Reflect (Low Bridge)</v>
      </c>
      <c r="AK394" s="38" t="str">
        <f>INDEX(ATS!$B:$V,MATCH(ATS!$AH394,ATS!$U:$U,0),4)</f>
        <v>150101-OS</v>
      </c>
    </row>
    <row r="395" spans="1:37">
      <c r="A395" s="175">
        <f t="shared" si="25"/>
        <v>7048652459688</v>
      </c>
      <c r="B395">
        <v>820088</v>
      </c>
      <c r="C395" t="s">
        <v>700</v>
      </c>
      <c r="D395" t="s">
        <v>2991</v>
      </c>
      <c r="E395" t="s">
        <v>2600</v>
      </c>
      <c r="F395" t="s">
        <v>2597</v>
      </c>
      <c r="G395" t="s">
        <v>52</v>
      </c>
      <c r="H395" t="s">
        <v>225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 s="30"/>
      <c r="T395" s="52" t="str">
        <f t="shared" si="24"/>
        <v>820088-TEAL-L</v>
      </c>
      <c r="U395" s="53">
        <f>IF(C395="NET","",IF(C395="","",IFERROR(VLOOKUP(T395,EAN!$A:$B,2,FALSE),"MANGLER - MÅ OPPDATERE EAN-FANEN")))</f>
        <v>7048652459688</v>
      </c>
      <c r="V395" s="52">
        <f t="shared" si="26"/>
        <v>0</v>
      </c>
      <c r="W395" s="52">
        <f t="shared" si="27"/>
        <v>0</v>
      </c>
      <c r="X395" s="30"/>
      <c r="Y395" s="21" t="str">
        <f>IF(C395="NET","",IFERROR(VLOOKUP(U395,'2) Order Form'!$V$9:$V$894,1,FALSE),"Ikke med I order form"))</f>
        <v>Ikke med I order form</v>
      </c>
      <c r="Z395" s="30"/>
      <c r="AA395" s="2">
        <v>7048652822208</v>
      </c>
      <c r="AB395" s="23">
        <f>IFERROR(VLOOKUP(AA395,'2) Order Form'!$V$9:$V$895,1,FALSE),"Ikke med I order form")</f>
        <v>7048652822208</v>
      </c>
      <c r="AC395" s="38">
        <f>VLOOKUP(AA395,ATS!$A$4:$H$2762,2,FALSE)</f>
        <v>835026</v>
      </c>
      <c r="AD395" s="35" t="str">
        <f>VLOOKUP(AA395,ATS!$A$4:$G$2762,3,FALSE)</f>
        <v>Winder Mips Helmet JR</v>
      </c>
      <c r="AE395" s="36" t="str">
        <f>VLOOKUP(AA395,ATS!$A$4:$G$2762,5,FALSE)</f>
        <v>NIBLM-SM</v>
      </c>
      <c r="AF395" s="30"/>
      <c r="AG395" s="38">
        <f>IFERROR(VLOOKUP('2) Order Form'!$V403,$AA$4:$AA$2500,1,FALSE),"Ikke med i Elastic")</f>
        <v>7048652967756</v>
      </c>
      <c r="AH395" s="38">
        <f>SUM('2) Order Form'!V403)</f>
        <v>7048652967756</v>
      </c>
      <c r="AI395" s="38">
        <f>INDEX(ATS!$B:$V,MATCH(ATS!$AH395,ATS!$U:$U,0),1)</f>
        <v>852156</v>
      </c>
      <c r="AJ395" s="38" t="str">
        <f>INDEX(ATS!$B:$V,MATCH(ATS!$AH395,ATS!$U:$U,0),2)</f>
        <v>Ripley RIG Reflect JR (Low Bridge)</v>
      </c>
      <c r="AK395" s="38" t="str">
        <f>INDEX(ATS!$B:$V,MATCH(ATS!$AH395,ATS!$U:$U,0),4)</f>
        <v>150101-OS</v>
      </c>
    </row>
    <row r="396" spans="1:37">
      <c r="A396" s="175">
        <f t="shared" si="25"/>
        <v>0</v>
      </c>
      <c r="B396" s="37">
        <v>820089</v>
      </c>
      <c r="C396" t="s">
        <v>131</v>
      </c>
      <c r="I396" s="37">
        <v>202409</v>
      </c>
      <c r="J396" s="37">
        <v>202410</v>
      </c>
      <c r="K396" s="37">
        <v>202411</v>
      </c>
      <c r="L396" s="37">
        <v>202412</v>
      </c>
      <c r="M396" s="37">
        <v>202413</v>
      </c>
      <c r="N396" s="37">
        <v>202414</v>
      </c>
      <c r="O396" s="37">
        <v>202415</v>
      </c>
      <c r="P396" s="37">
        <v>202415</v>
      </c>
      <c r="Q396" s="37">
        <v>202415</v>
      </c>
      <c r="R396" s="37">
        <v>202415</v>
      </c>
      <c r="S396" s="30"/>
      <c r="T396" s="52" t="str">
        <f t="shared" si="24"/>
        <v>820089-</v>
      </c>
      <c r="U396" s="53" t="str">
        <f>IF(C396="NET","",IF(C396="","",IFERROR(VLOOKUP(T396,EAN!$A:$B,2,FALSE),"MANGLER - MÅ OPPDATERE EAN-FANEN")))</f>
        <v/>
      </c>
      <c r="V396" s="52">
        <f t="shared" si="26"/>
        <v>202409</v>
      </c>
      <c r="W396" s="52">
        <f t="shared" si="27"/>
        <v>202415</v>
      </c>
      <c r="X396" s="30"/>
      <c r="Y396" s="21" t="str">
        <f>IF(C396="NET","",IFERROR(VLOOKUP(U396,'2) Order Form'!$V$9:$V$894,1,FALSE),"Ikke med I order form"))</f>
        <v/>
      </c>
      <c r="Z396" s="30"/>
      <c r="AA396" s="2">
        <v>7048652822208</v>
      </c>
      <c r="AB396" s="23">
        <f>IFERROR(VLOOKUP(AA396,'2) Order Form'!$V$9:$V$895,1,FALSE),"Ikke med I order form")</f>
        <v>7048652822208</v>
      </c>
      <c r="AC396" s="38">
        <f>VLOOKUP(AA396,ATS!$A$4:$H$2762,2,FALSE)</f>
        <v>835026</v>
      </c>
      <c r="AD396" s="35" t="str">
        <f>VLOOKUP(AA396,ATS!$A$4:$G$2762,3,FALSE)</f>
        <v>Winder Mips Helmet JR</v>
      </c>
      <c r="AE396" s="36" t="str">
        <f>VLOOKUP(AA396,ATS!$A$4:$G$2762,5,FALSE)</f>
        <v>NIBLM-SM</v>
      </c>
      <c r="AF396" s="30"/>
      <c r="AG396" s="38">
        <f>IFERROR(VLOOKUP('2) Order Form'!$V404,$AA$4:$AA$2500,1,FALSE),"Ikke med i Elastic")</f>
        <v>7048652895905</v>
      </c>
      <c r="AH396" s="38">
        <f>SUM('2) Order Form'!V404)</f>
        <v>7048652895905</v>
      </c>
      <c r="AI396" s="38">
        <f>INDEX(ATS!$B:$V,MATCH(ATS!$AH396,ATS!$U:$U,0),1)</f>
        <v>852074</v>
      </c>
      <c r="AJ396" s="38" t="str">
        <f>INDEX(ATS!$B:$V,MATCH(ATS!$AH396,ATS!$U:$U,0),2)</f>
        <v>Shinobi RIG Reflect</v>
      </c>
      <c r="AK396" s="38" t="str">
        <f>INDEX(ATS!$B:$V,MATCH(ATS!$AH396,ATS!$U:$U,0),4)</f>
        <v>066700-OS</v>
      </c>
    </row>
    <row r="397" spans="1:37">
      <c r="A397" s="175">
        <f t="shared" si="25"/>
        <v>7048652787903</v>
      </c>
      <c r="B397">
        <v>820089</v>
      </c>
      <c r="C397" t="s">
        <v>701</v>
      </c>
      <c r="D397" t="s">
        <v>2991</v>
      </c>
      <c r="E397" t="s">
        <v>1198</v>
      </c>
      <c r="F397" t="s">
        <v>1991</v>
      </c>
      <c r="G397" t="s">
        <v>54</v>
      </c>
      <c r="H397" t="s">
        <v>87</v>
      </c>
      <c r="I397">
        <v>34</v>
      </c>
      <c r="J397">
        <v>34</v>
      </c>
      <c r="K397">
        <v>34</v>
      </c>
      <c r="L397">
        <v>34</v>
      </c>
      <c r="M397">
        <v>34</v>
      </c>
      <c r="N397">
        <v>34</v>
      </c>
      <c r="O397">
        <v>34</v>
      </c>
      <c r="P397">
        <v>34</v>
      </c>
      <c r="Q397">
        <v>34</v>
      </c>
      <c r="R397">
        <v>34</v>
      </c>
      <c r="S397" s="30"/>
      <c r="T397" s="52" t="str">
        <f t="shared" si="24"/>
        <v>820089-55505-XS</v>
      </c>
      <c r="U397" s="53">
        <f>IF(C397="NET","",IF(C397="","",IFERROR(VLOOKUP(T397,EAN!$A:$B,2,FALSE),"MANGLER - MÅ OPPDATERE EAN-FANEN")))</f>
        <v>7048652787903</v>
      </c>
      <c r="V397" s="52">
        <f t="shared" si="26"/>
        <v>34</v>
      </c>
      <c r="W397" s="52">
        <f t="shared" si="27"/>
        <v>34</v>
      </c>
      <c r="X397" s="30"/>
      <c r="Y397" s="21">
        <f>IF(C397="NET","",IFERROR(VLOOKUP(U397,'2) Order Form'!$V$9:$V$894,1,FALSE),"Ikke med I order form"))</f>
        <v>7048652787903</v>
      </c>
      <c r="Z397" s="30"/>
      <c r="AA397" s="2">
        <v>7048652843791</v>
      </c>
      <c r="AB397" s="23">
        <f>IFERROR(VLOOKUP(AA397,'2) Order Form'!$V$9:$V$895,1,FALSE),"Ikke med I order form")</f>
        <v>7048652843791</v>
      </c>
      <c r="AC397" s="38">
        <f>VLOOKUP(AA397,ATS!$A$4:$H$2762,2,FALSE)</f>
        <v>835026</v>
      </c>
      <c r="AD397" s="35" t="str">
        <f>VLOOKUP(AA397,ATS!$A$4:$G$2762,3,FALSE)</f>
        <v>Winder Mips Helmet JR</v>
      </c>
      <c r="AE397" s="36" t="str">
        <f>VLOOKUP(AA397,ATS!$A$4:$G$2762,5,FALSE)</f>
        <v>RGLDM-XSS</v>
      </c>
      <c r="AF397" s="30"/>
      <c r="AG397" s="38">
        <f>IFERROR(VLOOKUP('2) Order Form'!$V405,$AA$4:$AA$2500,1,FALSE),"Ikke med i Elastic")</f>
        <v>7048652894472</v>
      </c>
      <c r="AH397" s="38">
        <f>SUM('2) Order Form'!V405)</f>
        <v>7048652894472</v>
      </c>
      <c r="AI397" s="38">
        <f>INDEX(ATS!$B:$V,MATCH(ATS!$AH397,ATS!$U:$U,0),1)</f>
        <v>852074</v>
      </c>
      <c r="AJ397" s="38" t="str">
        <f>INDEX(ATS!$B:$V,MATCH(ATS!$AH397,ATS!$U:$U,0),2)</f>
        <v>Shinobi RIG Reflect</v>
      </c>
      <c r="AK397" s="38" t="str">
        <f>INDEX(ATS!$B:$V,MATCH(ATS!$AH397,ATS!$U:$U,0),4)</f>
        <v>076400-OS</v>
      </c>
    </row>
    <row r="398" spans="1:37">
      <c r="A398" s="175">
        <f t="shared" si="25"/>
        <v>7048652787897</v>
      </c>
      <c r="B398">
        <v>820089</v>
      </c>
      <c r="C398" t="s">
        <v>701</v>
      </c>
      <c r="D398" t="s">
        <v>2991</v>
      </c>
      <c r="E398" t="s">
        <v>1199</v>
      </c>
      <c r="F398" t="s">
        <v>1991</v>
      </c>
      <c r="G398" t="s">
        <v>8</v>
      </c>
      <c r="H398" t="s">
        <v>87</v>
      </c>
      <c r="I398">
        <v>105</v>
      </c>
      <c r="J398">
        <v>105</v>
      </c>
      <c r="K398">
        <v>105</v>
      </c>
      <c r="L398">
        <v>105</v>
      </c>
      <c r="M398">
        <v>105</v>
      </c>
      <c r="N398">
        <v>105</v>
      </c>
      <c r="O398">
        <v>105</v>
      </c>
      <c r="P398">
        <v>105</v>
      </c>
      <c r="Q398">
        <v>105</v>
      </c>
      <c r="R398">
        <v>105</v>
      </c>
      <c r="S398" s="30"/>
      <c r="T398" s="52" t="str">
        <f t="shared" si="24"/>
        <v>820089-55505-S</v>
      </c>
      <c r="U398" s="53">
        <f>IF(C398="NET","",IF(C398="","",IFERROR(VLOOKUP(T398,EAN!$A:$B,2,FALSE),"MANGLER - MÅ OPPDATERE EAN-FANEN")))</f>
        <v>7048652787897</v>
      </c>
      <c r="V398" s="52">
        <f t="shared" si="26"/>
        <v>105</v>
      </c>
      <c r="W398" s="52">
        <f t="shared" si="27"/>
        <v>105</v>
      </c>
      <c r="X398" s="30"/>
      <c r="Y398" s="21">
        <f>IF(C398="NET","",IFERROR(VLOOKUP(U398,'2) Order Form'!$V$9:$V$894,1,FALSE),"Ikke med I order form"))</f>
        <v>7048652787897</v>
      </c>
      <c r="Z398" s="30"/>
      <c r="AA398" s="2">
        <v>7048652843791</v>
      </c>
      <c r="AB398" s="23">
        <f>IFERROR(VLOOKUP(AA398,'2) Order Form'!$V$9:$V$895,1,FALSE),"Ikke med I order form")</f>
        <v>7048652843791</v>
      </c>
      <c r="AC398" s="38">
        <f>VLOOKUP(AA398,ATS!$A$4:$H$2762,2,FALSE)</f>
        <v>835026</v>
      </c>
      <c r="AD398" s="35" t="str">
        <f>VLOOKUP(AA398,ATS!$A$4:$G$2762,3,FALSE)</f>
        <v>Winder Mips Helmet JR</v>
      </c>
      <c r="AE398" s="36" t="str">
        <f>VLOOKUP(AA398,ATS!$A$4:$G$2762,5,FALSE)</f>
        <v>RGLDM-XSS</v>
      </c>
      <c r="AF398" s="30"/>
      <c r="AG398" s="38">
        <f>IFERROR(VLOOKUP('2) Order Form'!$V406,$AA$4:$AA$2500,1,FALSE),"Ikke med i Elastic")</f>
        <v>7048652762313</v>
      </c>
      <c r="AH398" s="38">
        <f>SUM('2) Order Form'!V406)</f>
        <v>7048652762313</v>
      </c>
      <c r="AI398" s="38">
        <f>INDEX(ATS!$B:$V,MATCH(ATS!$AH398,ATS!$U:$U,0),1)</f>
        <v>852074</v>
      </c>
      <c r="AJ398" s="38" t="str">
        <f>INDEX(ATS!$B:$V,MATCH(ATS!$AH398,ATS!$U:$U,0),2)</f>
        <v>Shinobi RIG Reflect</v>
      </c>
      <c r="AK398" s="38" t="str">
        <f>INDEX(ATS!$B:$V,MATCH(ATS!$AH398,ATS!$U:$U,0),4)</f>
        <v>150500-OS</v>
      </c>
    </row>
    <row r="399" spans="1:37">
      <c r="A399" s="175">
        <f t="shared" si="25"/>
        <v>7048652787880</v>
      </c>
      <c r="B399">
        <v>820089</v>
      </c>
      <c r="C399" t="s">
        <v>701</v>
      </c>
      <c r="D399" t="s">
        <v>2991</v>
      </c>
      <c r="E399" t="s">
        <v>1200</v>
      </c>
      <c r="F399" t="s">
        <v>1991</v>
      </c>
      <c r="G399" t="s">
        <v>7</v>
      </c>
      <c r="H399" t="s">
        <v>87</v>
      </c>
      <c r="I399">
        <v>127</v>
      </c>
      <c r="J399">
        <v>127</v>
      </c>
      <c r="K399">
        <v>127</v>
      </c>
      <c r="L399">
        <v>127</v>
      </c>
      <c r="M399">
        <v>127</v>
      </c>
      <c r="N399">
        <v>127</v>
      </c>
      <c r="O399">
        <v>127</v>
      </c>
      <c r="P399">
        <v>127</v>
      </c>
      <c r="Q399">
        <v>127</v>
      </c>
      <c r="R399">
        <v>127</v>
      </c>
      <c r="S399" s="30"/>
      <c r="T399" s="52" t="str">
        <f t="shared" si="24"/>
        <v>820089-55505-M</v>
      </c>
      <c r="U399" s="53">
        <f>IF(C399="NET","",IF(C399="","",IFERROR(VLOOKUP(T399,EAN!$A:$B,2,FALSE),"MANGLER - MÅ OPPDATERE EAN-FANEN")))</f>
        <v>7048652787880</v>
      </c>
      <c r="V399" s="52">
        <f t="shared" si="26"/>
        <v>127</v>
      </c>
      <c r="W399" s="52">
        <f t="shared" si="27"/>
        <v>127</v>
      </c>
      <c r="X399" s="30"/>
      <c r="Y399" s="21">
        <f>IF(C399="NET","",IFERROR(VLOOKUP(U399,'2) Order Form'!$V$9:$V$894,1,FALSE),"Ikke med I order form"))</f>
        <v>7048652787880</v>
      </c>
      <c r="Z399" s="30"/>
      <c r="AA399" s="2">
        <v>7048652822222</v>
      </c>
      <c r="AB399" s="23">
        <f>IFERROR(VLOOKUP(AA399,'2) Order Form'!$V$9:$V$895,1,FALSE),"Ikke med I order form")</f>
        <v>7048652822222</v>
      </c>
      <c r="AC399" s="38">
        <f>VLOOKUP(AA399,ATS!$A$4:$H$2762,2,FALSE)</f>
        <v>835026</v>
      </c>
      <c r="AD399" s="35" t="str">
        <f>VLOOKUP(AA399,ATS!$A$4:$G$2762,3,FALSE)</f>
        <v>Winder Mips Helmet JR</v>
      </c>
      <c r="AE399" s="36" t="str">
        <f>VLOOKUP(AA399,ATS!$A$4:$G$2762,5,FALSE)</f>
        <v>RGLDM-SM</v>
      </c>
      <c r="AF399" s="30"/>
      <c r="AG399" s="38">
        <f>IFERROR(VLOOKUP('2) Order Form'!$V407,$AA$4:$AA$2500,1,FALSE),"Ikke med i Elastic")</f>
        <v>7048652894489</v>
      </c>
      <c r="AH399" s="38">
        <f>SUM('2) Order Form'!V407)</f>
        <v>7048652894489</v>
      </c>
      <c r="AI399" s="38">
        <f>INDEX(ATS!$B:$V,MATCH(ATS!$AH399,ATS!$U:$U,0),1)</f>
        <v>852074</v>
      </c>
      <c r="AJ399" s="38" t="str">
        <f>INDEX(ATS!$B:$V,MATCH(ATS!$AH399,ATS!$U:$U,0),2)</f>
        <v>Shinobi RIG Reflect</v>
      </c>
      <c r="AK399" s="38" t="str">
        <f>INDEX(ATS!$B:$V,MATCH(ATS!$AH399,ATS!$U:$U,0),4)</f>
        <v>169100-OS</v>
      </c>
    </row>
    <row r="400" spans="1:37">
      <c r="A400" s="175">
        <f t="shared" si="25"/>
        <v>7048652787873</v>
      </c>
      <c r="B400">
        <v>820089</v>
      </c>
      <c r="C400" t="s">
        <v>701</v>
      </c>
      <c r="D400" t="s">
        <v>2991</v>
      </c>
      <c r="E400" t="s">
        <v>1201</v>
      </c>
      <c r="F400" t="s">
        <v>1991</v>
      </c>
      <c r="G400" t="s">
        <v>52</v>
      </c>
      <c r="H400" t="s">
        <v>87</v>
      </c>
      <c r="I400">
        <v>68</v>
      </c>
      <c r="J400">
        <v>68</v>
      </c>
      <c r="K400">
        <v>68</v>
      </c>
      <c r="L400">
        <v>68</v>
      </c>
      <c r="M400">
        <v>68</v>
      </c>
      <c r="N400">
        <v>68</v>
      </c>
      <c r="O400">
        <v>68</v>
      </c>
      <c r="P400">
        <v>68</v>
      </c>
      <c r="Q400">
        <v>68</v>
      </c>
      <c r="R400">
        <v>68</v>
      </c>
      <c r="S400" s="30"/>
      <c r="T400" s="52" t="str">
        <f t="shared" si="24"/>
        <v>820089-55505-L</v>
      </c>
      <c r="U400" s="53">
        <f>IF(C400="NET","",IF(C400="","",IFERROR(VLOOKUP(T400,EAN!$A:$B,2,FALSE),"MANGLER - MÅ OPPDATERE EAN-FANEN")))</f>
        <v>7048652787873</v>
      </c>
      <c r="V400" s="52">
        <f t="shared" si="26"/>
        <v>68</v>
      </c>
      <c r="W400" s="52">
        <f t="shared" si="27"/>
        <v>68</v>
      </c>
      <c r="X400" s="30"/>
      <c r="Y400" s="21">
        <f>IF(C400="NET","",IFERROR(VLOOKUP(U400,'2) Order Form'!$V$9:$V$894,1,FALSE),"Ikke med I order form"))</f>
        <v>7048652787873</v>
      </c>
      <c r="Z400" s="30"/>
      <c r="AA400" s="2">
        <v>7048652822222</v>
      </c>
      <c r="AB400" s="23">
        <f>IFERROR(VLOOKUP(AA400,'2) Order Form'!$V$9:$V$895,1,FALSE),"Ikke med I order form")</f>
        <v>7048652822222</v>
      </c>
      <c r="AC400" s="38">
        <f>VLOOKUP(AA400,ATS!$A$4:$H$2762,2,FALSE)</f>
        <v>835026</v>
      </c>
      <c r="AD400" s="35" t="str">
        <f>VLOOKUP(AA400,ATS!$A$4:$G$2762,3,FALSE)</f>
        <v>Winder Mips Helmet JR</v>
      </c>
      <c r="AE400" s="36" t="str">
        <f>VLOOKUP(AA400,ATS!$A$4:$G$2762,5,FALSE)</f>
        <v>RGLDM-SM</v>
      </c>
      <c r="AF400" s="30"/>
      <c r="AG400" s="38">
        <f>IFERROR(VLOOKUP('2) Order Form'!$V408,$AA$4:$AA$2500,1,FALSE),"Ikke med i Elastic")</f>
        <v>7048652762351</v>
      </c>
      <c r="AH400" s="38">
        <f>SUM('2) Order Form'!V408)</f>
        <v>7048652762351</v>
      </c>
      <c r="AI400" s="38">
        <f>INDEX(ATS!$B:$V,MATCH(ATS!$AH400,ATS!$U:$U,0),1)</f>
        <v>852074</v>
      </c>
      <c r="AJ400" s="38" t="str">
        <f>INDEX(ATS!$B:$V,MATCH(ATS!$AH400,ATS!$U:$U,0),2)</f>
        <v>Shinobi RIG Reflect</v>
      </c>
      <c r="AK400" s="38" t="str">
        <f>INDEX(ATS!$B:$V,MATCH(ATS!$AH400,ATS!$U:$U,0),4)</f>
        <v>198200-OS</v>
      </c>
    </row>
    <row r="401" spans="1:37">
      <c r="A401" s="175">
        <f t="shared" si="25"/>
        <v>7048652459510</v>
      </c>
      <c r="B401">
        <v>820089</v>
      </c>
      <c r="C401" t="s">
        <v>701</v>
      </c>
      <c r="D401" t="s">
        <v>2991</v>
      </c>
      <c r="E401" t="s">
        <v>2585</v>
      </c>
      <c r="F401" t="s">
        <v>70</v>
      </c>
      <c r="G401" t="s">
        <v>54</v>
      </c>
      <c r="H401" t="s">
        <v>87</v>
      </c>
      <c r="I401">
        <v>43</v>
      </c>
      <c r="J401">
        <v>43</v>
      </c>
      <c r="K401">
        <v>43</v>
      </c>
      <c r="L401">
        <v>43</v>
      </c>
      <c r="M401">
        <v>43</v>
      </c>
      <c r="N401">
        <v>43</v>
      </c>
      <c r="O401">
        <v>43</v>
      </c>
      <c r="P401">
        <v>43</v>
      </c>
      <c r="Q401">
        <v>43</v>
      </c>
      <c r="R401">
        <v>43</v>
      </c>
      <c r="S401" s="30"/>
      <c r="T401" s="52" t="str">
        <f t="shared" si="24"/>
        <v>820089-BLACK-XS</v>
      </c>
      <c r="U401" s="53">
        <f>IF(C401="NET","",IF(C401="","",IFERROR(VLOOKUP(T401,EAN!$A:$B,2,FALSE),"MANGLER - MÅ OPPDATERE EAN-FANEN")))</f>
        <v>7048652459510</v>
      </c>
      <c r="V401" s="52">
        <f t="shared" si="26"/>
        <v>43</v>
      </c>
      <c r="W401" s="52">
        <f t="shared" si="27"/>
        <v>43</v>
      </c>
      <c r="X401" s="30"/>
      <c r="Y401" s="21">
        <f>IF(C401="NET","",IFERROR(VLOOKUP(U401,'2) Order Form'!$V$9:$V$894,1,FALSE),"Ikke med I order form"))</f>
        <v>7048652459510</v>
      </c>
      <c r="Z401" s="30"/>
      <c r="AA401" s="2">
        <v>7048652843807</v>
      </c>
      <c r="AB401" s="23">
        <f>IFERROR(VLOOKUP(AA401,'2) Order Form'!$V$9:$V$895,1,FALSE),"Ikke med I order form")</f>
        <v>7048652843807</v>
      </c>
      <c r="AC401" s="38">
        <f>VLOOKUP(AA401,ATS!$A$4:$H$2762,2,FALSE)</f>
        <v>835026</v>
      </c>
      <c r="AD401" s="35" t="str">
        <f>VLOOKUP(AA401,ATS!$A$4:$G$2762,3,FALSE)</f>
        <v>Winder Mips Helmet JR</v>
      </c>
      <c r="AE401" s="36" t="str">
        <f>VLOOKUP(AA401,ATS!$A$4:$G$2762,5,FALSE)</f>
        <v>SLGFL-XSS</v>
      </c>
      <c r="AF401" s="30"/>
      <c r="AG401" s="38">
        <f>IFERROR(VLOOKUP('2) Order Form'!$V409,$AA$4:$AA$2500,1,FALSE),"Ikke med i Elastic")</f>
        <v>7048652762368</v>
      </c>
      <c r="AH401" s="38">
        <f>SUM('2) Order Form'!V409)</f>
        <v>7048652762368</v>
      </c>
      <c r="AI401" s="38">
        <f>INDEX(ATS!$B:$V,MATCH(ATS!$AH401,ATS!$U:$U,0),1)</f>
        <v>852074</v>
      </c>
      <c r="AJ401" s="38" t="str">
        <f>INDEX(ATS!$B:$V,MATCH(ATS!$AH401,ATS!$U:$U,0),2)</f>
        <v>Shinobi RIG Reflect</v>
      </c>
      <c r="AK401" s="38" t="str">
        <f>INDEX(ATS!$B:$V,MATCH(ATS!$AH401,ATS!$U:$U,0),4)</f>
        <v>200100-OS</v>
      </c>
    </row>
    <row r="402" spans="1:37">
      <c r="A402" s="175">
        <f t="shared" si="25"/>
        <v>7048652459503</v>
      </c>
      <c r="B402">
        <v>820089</v>
      </c>
      <c r="C402" t="s">
        <v>701</v>
      </c>
      <c r="D402" t="s">
        <v>2991</v>
      </c>
      <c r="E402" t="s">
        <v>99</v>
      </c>
      <c r="F402" t="s">
        <v>70</v>
      </c>
      <c r="G402" t="s">
        <v>8</v>
      </c>
      <c r="H402" t="s">
        <v>87</v>
      </c>
      <c r="I402">
        <v>61</v>
      </c>
      <c r="J402">
        <v>61</v>
      </c>
      <c r="K402">
        <v>61</v>
      </c>
      <c r="L402">
        <v>61</v>
      </c>
      <c r="M402">
        <v>61</v>
      </c>
      <c r="N402">
        <v>61</v>
      </c>
      <c r="O402">
        <v>61</v>
      </c>
      <c r="P402">
        <v>61</v>
      </c>
      <c r="Q402">
        <v>61</v>
      </c>
      <c r="R402">
        <v>61</v>
      </c>
      <c r="S402" s="30"/>
      <c r="T402" s="52" t="str">
        <f t="shared" si="24"/>
        <v>820089-BLACK-S</v>
      </c>
      <c r="U402" s="53">
        <f>IF(C402="NET","",IF(C402="","",IFERROR(VLOOKUP(T402,EAN!$A:$B,2,FALSE),"MANGLER - MÅ OPPDATERE EAN-FANEN")))</f>
        <v>7048652459503</v>
      </c>
      <c r="V402" s="52">
        <f t="shared" si="26"/>
        <v>61</v>
      </c>
      <c r="W402" s="52">
        <f t="shared" si="27"/>
        <v>61</v>
      </c>
      <c r="X402" s="30"/>
      <c r="Y402" s="21">
        <f>IF(C402="NET","",IFERROR(VLOOKUP(U402,'2) Order Form'!$V$9:$V$894,1,FALSE),"Ikke med I order form"))</f>
        <v>7048652459503</v>
      </c>
      <c r="Z402" s="30"/>
      <c r="AA402" s="2">
        <v>7048652843807</v>
      </c>
      <c r="AB402" s="23">
        <f>IFERROR(VLOOKUP(AA402,'2) Order Form'!$V$9:$V$895,1,FALSE),"Ikke med I order form")</f>
        <v>7048652843807</v>
      </c>
      <c r="AC402" s="38">
        <f>VLOOKUP(AA402,ATS!$A$4:$H$2762,2,FALSE)</f>
        <v>835026</v>
      </c>
      <c r="AD402" s="35" t="str">
        <f>VLOOKUP(AA402,ATS!$A$4:$G$2762,3,FALSE)</f>
        <v>Winder Mips Helmet JR</v>
      </c>
      <c r="AE402" s="36" t="str">
        <f>VLOOKUP(AA402,ATS!$A$4:$G$2762,5,FALSE)</f>
        <v>SLGFL-XSS</v>
      </c>
      <c r="AF402" s="30"/>
      <c r="AG402" s="38">
        <f>IFERROR(VLOOKUP('2) Order Form'!$V410,$AA$4:$AA$2500,1,FALSE),"Ikke med i Elastic")</f>
        <v>7048652762382</v>
      </c>
      <c r="AH402" s="38">
        <f>SUM('2) Order Form'!V410)</f>
        <v>7048652762382</v>
      </c>
      <c r="AI402" s="38">
        <f>INDEX(ATS!$B:$V,MATCH(ATS!$AH402,ATS!$U:$U,0),1)</f>
        <v>852075</v>
      </c>
      <c r="AJ402" s="38" t="str">
        <f>INDEX(ATS!$B:$V,MATCH(ATS!$AH402,ATS!$U:$U,0),2)</f>
        <v>Shinobi RIG Photochromic</v>
      </c>
      <c r="AK402" s="38" t="str">
        <f>INDEX(ATS!$B:$V,MATCH(ATS!$AH402,ATS!$U:$U,0),4)</f>
        <v>220400-OS</v>
      </c>
    </row>
    <row r="403" spans="1:37">
      <c r="A403" s="175">
        <f t="shared" si="25"/>
        <v>7048652459497</v>
      </c>
      <c r="B403">
        <v>820089</v>
      </c>
      <c r="C403" t="s">
        <v>701</v>
      </c>
      <c r="D403" t="s">
        <v>2991</v>
      </c>
      <c r="E403" t="s">
        <v>100</v>
      </c>
      <c r="F403" t="s">
        <v>70</v>
      </c>
      <c r="G403" t="s">
        <v>7</v>
      </c>
      <c r="H403" t="s">
        <v>87</v>
      </c>
      <c r="I403">
        <v>78</v>
      </c>
      <c r="J403">
        <v>78</v>
      </c>
      <c r="K403">
        <v>78</v>
      </c>
      <c r="L403">
        <v>78</v>
      </c>
      <c r="M403">
        <v>78</v>
      </c>
      <c r="N403">
        <v>78</v>
      </c>
      <c r="O403">
        <v>78</v>
      </c>
      <c r="P403">
        <v>78</v>
      </c>
      <c r="Q403">
        <v>78</v>
      </c>
      <c r="R403">
        <v>78</v>
      </c>
      <c r="S403" s="30"/>
      <c r="T403" s="52" t="str">
        <f t="shared" si="24"/>
        <v>820089-BLACK-M</v>
      </c>
      <c r="U403" s="53">
        <f>IF(C403="NET","",IF(C403="","",IFERROR(VLOOKUP(T403,EAN!$A:$B,2,FALSE),"MANGLER - MÅ OPPDATERE EAN-FANEN")))</f>
        <v>7048652459497</v>
      </c>
      <c r="V403" s="52">
        <f t="shared" si="26"/>
        <v>78</v>
      </c>
      <c r="W403" s="52">
        <f t="shared" si="27"/>
        <v>78</v>
      </c>
      <c r="X403" s="30"/>
      <c r="Y403" s="21">
        <f>IF(C403="NET","",IFERROR(VLOOKUP(U403,'2) Order Form'!$V$9:$V$894,1,FALSE),"Ikke med I order form"))</f>
        <v>7048652459497</v>
      </c>
      <c r="Z403" s="30"/>
      <c r="AA403" s="2">
        <v>7048652822246</v>
      </c>
      <c r="AB403" s="23">
        <f>IFERROR(VLOOKUP(AA403,'2) Order Form'!$V$9:$V$895,1,FALSE),"Ikke med I order form")</f>
        <v>7048652822246</v>
      </c>
      <c r="AC403" s="38">
        <f>VLOOKUP(AA403,ATS!$A$4:$H$2762,2,FALSE)</f>
        <v>835026</v>
      </c>
      <c r="AD403" s="35" t="str">
        <f>VLOOKUP(AA403,ATS!$A$4:$G$2762,3,FALSE)</f>
        <v>Winder Mips Helmet JR</v>
      </c>
      <c r="AE403" s="36" t="str">
        <f>VLOOKUP(AA403,ATS!$A$4:$G$2762,5,FALSE)</f>
        <v>SLGFL-SM</v>
      </c>
      <c r="AF403" s="30"/>
      <c r="AG403" s="38">
        <f>IFERROR(VLOOKUP('2) Order Form'!$V411,$AA$4:$AA$2500,1,FALSE),"Ikke med i Elastic")</f>
        <v>7048652762412</v>
      </c>
      <c r="AH403" s="38">
        <f>SUM('2) Order Form'!V411)</f>
        <v>7048652762412</v>
      </c>
      <c r="AI403" s="38">
        <f>INDEX(ATS!$B:$V,MATCH(ATS!$AH403,ATS!$U:$U,0),1)</f>
        <v>852073</v>
      </c>
      <c r="AJ403" s="38" t="str">
        <f>INDEX(ATS!$B:$V,MATCH(ATS!$AH403,ATS!$U:$U,0),2)</f>
        <v>Shinobi Polarized</v>
      </c>
      <c r="AK403" s="38" t="str">
        <f>INDEX(ATS!$B:$V,MATCH(ATS!$AH403,ATS!$U:$U,0),4)</f>
        <v>230100-OS</v>
      </c>
    </row>
    <row r="404" spans="1:37">
      <c r="A404" s="175">
        <f t="shared" si="25"/>
        <v>7048652459480</v>
      </c>
      <c r="B404">
        <v>820089</v>
      </c>
      <c r="C404" t="s">
        <v>701</v>
      </c>
      <c r="D404" t="s">
        <v>2991</v>
      </c>
      <c r="E404" t="s">
        <v>101</v>
      </c>
      <c r="F404" t="s">
        <v>70</v>
      </c>
      <c r="G404" t="s">
        <v>52</v>
      </c>
      <c r="H404" t="s">
        <v>87</v>
      </c>
      <c r="I404">
        <v>59</v>
      </c>
      <c r="J404">
        <v>59</v>
      </c>
      <c r="K404">
        <v>59</v>
      </c>
      <c r="L404">
        <v>59</v>
      </c>
      <c r="M404">
        <v>59</v>
      </c>
      <c r="N404">
        <v>59</v>
      </c>
      <c r="O404">
        <v>59</v>
      </c>
      <c r="P404">
        <v>59</v>
      </c>
      <c r="Q404">
        <v>59</v>
      </c>
      <c r="R404">
        <v>59</v>
      </c>
      <c r="S404" s="30"/>
      <c r="T404" s="52" t="str">
        <f t="shared" si="24"/>
        <v>820089-BLACK-L</v>
      </c>
      <c r="U404" s="53">
        <f>IF(C404="NET","",IF(C404="","",IFERROR(VLOOKUP(T404,EAN!$A:$B,2,FALSE),"MANGLER - MÅ OPPDATERE EAN-FANEN")))</f>
        <v>7048652459480</v>
      </c>
      <c r="V404" s="52">
        <f t="shared" si="26"/>
        <v>59</v>
      </c>
      <c r="W404" s="52">
        <f t="shared" si="27"/>
        <v>59</v>
      </c>
      <c r="X404" s="30"/>
      <c r="Y404" s="21">
        <f>IF(C404="NET","",IFERROR(VLOOKUP(U404,'2) Order Form'!$V$9:$V$894,1,FALSE),"Ikke med I order form"))</f>
        <v>7048652459480</v>
      </c>
      <c r="Z404" s="30"/>
      <c r="AA404" s="2">
        <v>7048652822246</v>
      </c>
      <c r="AB404" s="23">
        <f>IFERROR(VLOOKUP(AA404,'2) Order Form'!$V$9:$V$895,1,FALSE),"Ikke med I order form")</f>
        <v>7048652822246</v>
      </c>
      <c r="AC404" s="38">
        <f>VLOOKUP(AA404,ATS!$A$4:$H$2762,2,FALSE)</f>
        <v>835026</v>
      </c>
      <c r="AD404" s="35" t="str">
        <f>VLOOKUP(AA404,ATS!$A$4:$G$2762,3,FALSE)</f>
        <v>Winder Mips Helmet JR</v>
      </c>
      <c r="AE404" s="36" t="str">
        <f>VLOOKUP(AA404,ATS!$A$4:$G$2762,5,FALSE)</f>
        <v>SLGFL-SM</v>
      </c>
      <c r="AF404" s="30"/>
      <c r="AG404" s="38">
        <f>IFERROR(VLOOKUP('2) Order Form'!$V412,$AA$4:$AA$2500,1,FALSE),"Ikke med i Elastic")</f>
        <v>7048652661944</v>
      </c>
      <c r="AH404" s="38">
        <f>SUM('2) Order Form'!V412)</f>
        <v>7048652661944</v>
      </c>
      <c r="AI404" s="38">
        <f>INDEX(ATS!$B:$V,MATCH(ATS!$AH404,ATS!$U:$U,0),1)</f>
        <v>852043</v>
      </c>
      <c r="AJ404" s="38" t="str">
        <f>INDEX(ATS!$B:$V,MATCH(ATS!$AH404,ATS!$U:$U,0),2)</f>
        <v>Ronin RIG Reflect</v>
      </c>
      <c r="AK404" s="38" t="str">
        <f>INDEX(ATS!$B:$V,MATCH(ATS!$AH404,ATS!$U:$U,0),4)</f>
        <v>061200-OS</v>
      </c>
    </row>
    <row r="405" spans="1:37">
      <c r="A405" s="175">
        <f t="shared" si="25"/>
        <v>7048652609212</v>
      </c>
      <c r="B405">
        <v>820089</v>
      </c>
      <c r="C405" t="s">
        <v>701</v>
      </c>
      <c r="D405" t="s">
        <v>2991</v>
      </c>
      <c r="E405" t="s">
        <v>2601</v>
      </c>
      <c r="F405" t="s">
        <v>2602</v>
      </c>
      <c r="G405" t="s">
        <v>54</v>
      </c>
      <c r="H405" t="s">
        <v>225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 s="30"/>
      <c r="T405" s="52" t="str">
        <f t="shared" si="24"/>
        <v>820089-MEEKO-XS</v>
      </c>
      <c r="U405" s="53">
        <f>IF(C405="NET","",IF(C405="","",IFERROR(VLOOKUP(T405,EAN!$A:$B,2,FALSE),"MANGLER - MÅ OPPDATERE EAN-FANEN")))</f>
        <v>7048652609212</v>
      </c>
      <c r="V405" s="52">
        <f t="shared" si="26"/>
        <v>0</v>
      </c>
      <c r="W405" s="52">
        <f t="shared" si="27"/>
        <v>0</v>
      </c>
      <c r="X405" s="30"/>
      <c r="Y405" s="21" t="str">
        <f>IF(C405="NET","",IFERROR(VLOOKUP(U405,'2) Order Form'!$V$9:$V$894,1,FALSE),"Ikke med I order form"))</f>
        <v>Ikke med I order form</v>
      </c>
      <c r="Z405" s="30"/>
      <c r="AA405" s="2">
        <v>7048652965929</v>
      </c>
      <c r="AB405" s="23">
        <f>IFERROR(VLOOKUP(AA405,'2) Order Form'!$V$9:$V$895,1,FALSE),"Ikke med I order form")</f>
        <v>7048652965929</v>
      </c>
      <c r="AC405" s="38">
        <f>VLOOKUP(AA405,ATS!$A$4:$H$2762,2,FALSE)</f>
        <v>835026</v>
      </c>
      <c r="AD405" s="35" t="str">
        <f>VLOOKUP(AA405,ATS!$A$4:$G$2762,3,FALSE)</f>
        <v>Winder Mips Helmet JR</v>
      </c>
      <c r="AE405" s="36" t="str">
        <f>VLOOKUP(AA405,ATS!$A$4:$G$2762,5,FALSE)</f>
        <v>WOLND-XSS</v>
      </c>
      <c r="AF405" s="30"/>
      <c r="AG405" s="38">
        <f>IFERROR(VLOOKUP('2) Order Form'!$V413,$AA$4:$AA$2500,1,FALSE),"Ikke med i Elastic")</f>
        <v>7048652894601</v>
      </c>
      <c r="AH405" s="38">
        <f>SUM('2) Order Form'!V413)</f>
        <v>7048652894601</v>
      </c>
      <c r="AI405" s="38">
        <f>INDEX(ATS!$B:$V,MATCH(ATS!$AH405,ATS!$U:$U,0),1)</f>
        <v>852043</v>
      </c>
      <c r="AJ405" s="38" t="str">
        <f>INDEX(ATS!$B:$V,MATCH(ATS!$AH405,ATS!$U:$U,0),2)</f>
        <v>Ronin RIG Reflect</v>
      </c>
      <c r="AK405" s="38" t="str">
        <f>INDEX(ATS!$B:$V,MATCH(ATS!$AH405,ATS!$U:$U,0),4)</f>
        <v>076400-OS</v>
      </c>
    </row>
    <row r="406" spans="1:37">
      <c r="A406" s="175">
        <f t="shared" si="25"/>
        <v>7048652609205</v>
      </c>
      <c r="B406">
        <v>820089</v>
      </c>
      <c r="C406" t="s">
        <v>701</v>
      </c>
      <c r="D406" t="s">
        <v>2991</v>
      </c>
      <c r="E406" t="s">
        <v>2603</v>
      </c>
      <c r="F406" t="s">
        <v>2602</v>
      </c>
      <c r="G406" t="s">
        <v>8</v>
      </c>
      <c r="H406" t="s">
        <v>225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 s="30"/>
      <c r="T406" s="52" t="str">
        <f t="shared" si="24"/>
        <v>820089-MEEKO-S</v>
      </c>
      <c r="U406" s="53">
        <f>IF(C406="NET","",IF(C406="","",IFERROR(VLOOKUP(T406,EAN!$A:$B,2,FALSE),"MANGLER - MÅ OPPDATERE EAN-FANEN")))</f>
        <v>7048652609205</v>
      </c>
      <c r="V406" s="52">
        <f t="shared" si="26"/>
        <v>0</v>
      </c>
      <c r="W406" s="52">
        <f t="shared" si="27"/>
        <v>0</v>
      </c>
      <c r="X406" s="30"/>
      <c r="Y406" s="21" t="str">
        <f>IF(C406="NET","",IFERROR(VLOOKUP(U406,'2) Order Form'!$V$9:$V$894,1,FALSE),"Ikke med I order form"))</f>
        <v>Ikke med I order form</v>
      </c>
      <c r="Z406" s="30"/>
      <c r="AA406" s="2">
        <v>7048652965929</v>
      </c>
      <c r="AB406" s="23">
        <f>IFERROR(VLOOKUP(AA406,'2) Order Form'!$V$9:$V$895,1,FALSE),"Ikke med I order form")</f>
        <v>7048652965929</v>
      </c>
      <c r="AC406" s="38">
        <f>VLOOKUP(AA406,ATS!$A$4:$H$2762,2,FALSE)</f>
        <v>835026</v>
      </c>
      <c r="AD406" s="35" t="str">
        <f>VLOOKUP(AA406,ATS!$A$4:$G$2762,3,FALSE)</f>
        <v>Winder Mips Helmet JR</v>
      </c>
      <c r="AE406" s="36" t="str">
        <f>VLOOKUP(AA406,ATS!$A$4:$G$2762,5,FALSE)</f>
        <v>WOLND-XSS</v>
      </c>
      <c r="AF406" s="30"/>
      <c r="AG406" s="38">
        <f>IFERROR(VLOOKUP('2) Order Form'!$V414,$AA$4:$AA$2500,1,FALSE),"Ikke med i Elastic")</f>
        <v>7048652762740</v>
      </c>
      <c r="AH406" s="38">
        <f>SUM('2) Order Form'!V414)</f>
        <v>7048652762740</v>
      </c>
      <c r="AI406" s="38">
        <f>INDEX(ATS!$B:$V,MATCH(ATS!$AH406,ATS!$U:$U,0),1)</f>
        <v>852043</v>
      </c>
      <c r="AJ406" s="38" t="str">
        <f>INDEX(ATS!$B:$V,MATCH(ATS!$AH406,ATS!$U:$U,0),2)</f>
        <v>Ronin RIG Reflect</v>
      </c>
      <c r="AK406" s="38" t="str">
        <f>INDEX(ATS!$B:$V,MATCH(ATS!$AH406,ATS!$U:$U,0),4)</f>
        <v>150500-OS</v>
      </c>
    </row>
    <row r="407" spans="1:37">
      <c r="A407" s="175">
        <f t="shared" si="25"/>
        <v>7048652609199</v>
      </c>
      <c r="B407">
        <v>820089</v>
      </c>
      <c r="C407" t="s">
        <v>701</v>
      </c>
      <c r="D407" t="s">
        <v>2991</v>
      </c>
      <c r="E407" t="s">
        <v>2604</v>
      </c>
      <c r="F407" t="s">
        <v>2602</v>
      </c>
      <c r="G407" t="s">
        <v>7</v>
      </c>
      <c r="H407" t="s">
        <v>225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 s="30"/>
      <c r="T407" s="52" t="str">
        <f t="shared" si="24"/>
        <v>820089-MEEKO-M</v>
      </c>
      <c r="U407" s="53">
        <f>IF(C407="NET","",IF(C407="","",IFERROR(VLOOKUP(T407,EAN!$A:$B,2,FALSE),"MANGLER - MÅ OPPDATERE EAN-FANEN")))</f>
        <v>7048652609199</v>
      </c>
      <c r="V407" s="52">
        <f t="shared" si="26"/>
        <v>0</v>
      </c>
      <c r="W407" s="52">
        <f t="shared" si="27"/>
        <v>0</v>
      </c>
      <c r="X407" s="30"/>
      <c r="Y407" s="21" t="str">
        <f>IF(C407="NET","",IFERROR(VLOOKUP(U407,'2) Order Form'!$V$9:$V$894,1,FALSE),"Ikke med I order form"))</f>
        <v>Ikke med I order form</v>
      </c>
      <c r="Z407" s="30"/>
      <c r="AA407" s="2">
        <v>7048652965912</v>
      </c>
      <c r="AB407" s="23">
        <f>IFERROR(VLOOKUP(AA407,'2) Order Form'!$V$9:$V$895,1,FALSE),"Ikke med I order form")</f>
        <v>7048652965912</v>
      </c>
      <c r="AC407" s="38">
        <f>VLOOKUP(AA407,ATS!$A$4:$H$2762,2,FALSE)</f>
        <v>835026</v>
      </c>
      <c r="AD407" s="35" t="str">
        <f>VLOOKUP(AA407,ATS!$A$4:$G$2762,3,FALSE)</f>
        <v>Winder Mips Helmet JR</v>
      </c>
      <c r="AE407" s="36" t="str">
        <f>VLOOKUP(AA407,ATS!$A$4:$G$2762,5,FALSE)</f>
        <v>WOLND-SM</v>
      </c>
      <c r="AF407" s="30"/>
      <c r="AG407" s="38">
        <f>IFERROR(VLOOKUP('2) Order Form'!$V415,$AA$4:$AA$2500,1,FALSE),"Ikke med i Elastic")</f>
        <v>7048652710185</v>
      </c>
      <c r="AH407" s="38">
        <f>SUM('2) Order Form'!V415)</f>
        <v>7048652710185</v>
      </c>
      <c r="AI407" s="38">
        <f>INDEX(ATS!$B:$V,MATCH(ATS!$AH407,ATS!$U:$U,0),1)</f>
        <v>852043</v>
      </c>
      <c r="AJ407" s="38" t="str">
        <f>INDEX(ATS!$B:$V,MATCH(ATS!$AH407,ATS!$U:$U,0),2)</f>
        <v>Ronin RIG Reflect</v>
      </c>
      <c r="AK407" s="38" t="str">
        <f>INDEX(ATS!$B:$V,MATCH(ATS!$AH407,ATS!$U:$U,0),4)</f>
        <v>160400-OS</v>
      </c>
    </row>
    <row r="408" spans="1:37">
      <c r="A408" s="175">
        <f t="shared" si="25"/>
        <v>7048652609182</v>
      </c>
      <c r="B408">
        <v>820089</v>
      </c>
      <c r="C408" t="s">
        <v>701</v>
      </c>
      <c r="D408" t="s">
        <v>2991</v>
      </c>
      <c r="E408" t="s">
        <v>2605</v>
      </c>
      <c r="F408" t="s">
        <v>2602</v>
      </c>
      <c r="G408" t="s">
        <v>52</v>
      </c>
      <c r="H408" t="s">
        <v>225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 s="30"/>
      <c r="T408" s="52" t="str">
        <f t="shared" si="24"/>
        <v>820089-MEEKO-L</v>
      </c>
      <c r="U408" s="53">
        <f>IF(C408="NET","",IF(C408="","",IFERROR(VLOOKUP(T408,EAN!$A:$B,2,FALSE),"MANGLER - MÅ OPPDATERE EAN-FANEN")))</f>
        <v>7048652609182</v>
      </c>
      <c r="V408" s="52">
        <f t="shared" si="26"/>
        <v>0</v>
      </c>
      <c r="W408" s="52">
        <f t="shared" si="27"/>
        <v>0</v>
      </c>
      <c r="X408" s="30"/>
      <c r="Y408" s="21" t="str">
        <f>IF(C408="NET","",IFERROR(VLOOKUP(U408,'2) Order Form'!$V$9:$V$894,1,FALSE),"Ikke med I order form"))</f>
        <v>Ikke med I order form</v>
      </c>
      <c r="Z408" s="30"/>
      <c r="AA408" s="2">
        <v>7048652965912</v>
      </c>
      <c r="AB408" s="23">
        <f>IFERROR(VLOOKUP(AA408,'2) Order Form'!$V$9:$V$895,1,FALSE),"Ikke med I order form")</f>
        <v>7048652965912</v>
      </c>
      <c r="AC408" s="38">
        <f>VLOOKUP(AA408,ATS!$A$4:$H$2762,2,FALSE)</f>
        <v>835026</v>
      </c>
      <c r="AD408" s="35" t="str">
        <f>VLOOKUP(AA408,ATS!$A$4:$G$2762,3,FALSE)</f>
        <v>Winder Mips Helmet JR</v>
      </c>
      <c r="AE408" s="36" t="str">
        <f>VLOOKUP(AA408,ATS!$A$4:$G$2762,5,FALSE)</f>
        <v>WOLND-SM</v>
      </c>
      <c r="AF408" s="30"/>
      <c r="AG408" s="38">
        <f>IFERROR(VLOOKUP('2) Order Form'!$V416,$AA$4:$AA$2500,1,FALSE),"Ikke med i Elastic")</f>
        <v>7048652615510</v>
      </c>
      <c r="AH408" s="38">
        <f>SUM('2) Order Form'!V416)</f>
        <v>7048652615510</v>
      </c>
      <c r="AI408" s="38">
        <f>INDEX(ATS!$B:$V,MATCH(ATS!$AH408,ATS!$U:$U,0),1)</f>
        <v>852043</v>
      </c>
      <c r="AJ408" s="38" t="str">
        <f>INDEX(ATS!$B:$V,MATCH(ATS!$AH408,ATS!$U:$U,0),2)</f>
        <v>Ronin RIG Reflect</v>
      </c>
      <c r="AK408" s="38" t="str">
        <f>INDEX(ATS!$B:$V,MATCH(ATS!$AH408,ATS!$U:$U,0),4)</f>
        <v>200100-OS</v>
      </c>
    </row>
    <row r="409" spans="1:37">
      <c r="A409" s="175">
        <f t="shared" si="25"/>
        <v>7048652459558</v>
      </c>
      <c r="B409">
        <v>820089</v>
      </c>
      <c r="C409" t="s">
        <v>701</v>
      </c>
      <c r="D409" t="s">
        <v>2991</v>
      </c>
      <c r="E409" t="s">
        <v>2591</v>
      </c>
      <c r="F409" t="s">
        <v>2592</v>
      </c>
      <c r="G409" t="s">
        <v>54</v>
      </c>
      <c r="H409" t="s">
        <v>225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 s="30"/>
      <c r="T409" s="52" t="str">
        <f t="shared" si="24"/>
        <v>820089-RSWOD-XS</v>
      </c>
      <c r="U409" s="53">
        <f>IF(C409="NET","",IF(C409="","",IFERROR(VLOOKUP(T409,EAN!$A:$B,2,FALSE),"MANGLER - MÅ OPPDATERE EAN-FANEN")))</f>
        <v>7048652459558</v>
      </c>
      <c r="V409" s="52">
        <f t="shared" si="26"/>
        <v>1</v>
      </c>
      <c r="W409" s="52">
        <f t="shared" si="27"/>
        <v>1</v>
      </c>
      <c r="X409" s="30"/>
      <c r="Y409" s="21" t="str">
        <f>IF(C409="NET","",IFERROR(VLOOKUP(U409,'2) Order Form'!$V$9:$V$894,1,FALSE),"Ikke med I order form"))</f>
        <v>Ikke med I order form</v>
      </c>
      <c r="Z409" s="30"/>
      <c r="AA409" s="2">
        <v>7048652843715</v>
      </c>
      <c r="AB409" s="23">
        <f>IFERROR(VLOOKUP(AA409,'2) Order Form'!$V$9:$V$895,1,FALSE),"Ikke med I order form")</f>
        <v>7048652843715</v>
      </c>
      <c r="AC409" s="38">
        <f>VLOOKUP(AA409,ATS!$A$4:$H$2762,2,FALSE)</f>
        <v>835025</v>
      </c>
      <c r="AD409" s="35" t="str">
        <f>VLOOKUP(AA409,ATS!$A$4:$G$2762,3,FALSE)</f>
        <v>Winder Helmet JR</v>
      </c>
      <c r="AE409" s="36" t="str">
        <f>VLOOKUP(AA409,ATS!$A$4:$G$2762,5,FALSE)</f>
        <v>GLBLM-XSS</v>
      </c>
      <c r="AF409" s="30"/>
      <c r="AG409" s="38">
        <f>IFERROR(VLOOKUP('2) Order Form'!$V417,$AA$4:$AA$2500,1,FALSE),"Ikke med i Elastic")</f>
        <v>7048652894618</v>
      </c>
      <c r="AH409" s="38">
        <f>SUM('2) Order Form'!V417)</f>
        <v>7048652894618</v>
      </c>
      <c r="AI409" s="38">
        <f>INDEX(ATS!$B:$V,MATCH(ATS!$AH409,ATS!$U:$U,0),1)</f>
        <v>852043</v>
      </c>
      <c r="AJ409" s="38" t="str">
        <f>INDEX(ATS!$B:$V,MATCH(ATS!$AH409,ATS!$U:$U,0),2)</f>
        <v>Ronin RIG Reflect</v>
      </c>
      <c r="AK409" s="38" t="str">
        <f>INDEX(ATS!$B:$V,MATCH(ATS!$AH409,ATS!$U:$U,0),4)</f>
        <v>206700-OS</v>
      </c>
    </row>
    <row r="410" spans="1:37">
      <c r="A410" s="175">
        <f t="shared" si="25"/>
        <v>7048652459541</v>
      </c>
      <c r="B410">
        <v>820089</v>
      </c>
      <c r="C410" t="s">
        <v>701</v>
      </c>
      <c r="D410" t="s">
        <v>2991</v>
      </c>
      <c r="E410" t="s">
        <v>2593</v>
      </c>
      <c r="F410" t="s">
        <v>2592</v>
      </c>
      <c r="G410" t="s">
        <v>8</v>
      </c>
      <c r="H410" t="s">
        <v>225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 s="30"/>
      <c r="T410" s="52" t="str">
        <f t="shared" si="24"/>
        <v>820089-RSWOD-S</v>
      </c>
      <c r="U410" s="53">
        <f>IF(C410="NET","",IF(C410="","",IFERROR(VLOOKUP(T410,EAN!$A:$B,2,FALSE),"MANGLER - MÅ OPPDATERE EAN-FANEN")))</f>
        <v>7048652459541</v>
      </c>
      <c r="V410" s="52">
        <f t="shared" si="26"/>
        <v>0</v>
      </c>
      <c r="W410" s="52">
        <f t="shared" si="27"/>
        <v>0</v>
      </c>
      <c r="X410" s="30"/>
      <c r="Y410" s="21" t="str">
        <f>IF(C410="NET","",IFERROR(VLOOKUP(U410,'2) Order Form'!$V$9:$V$894,1,FALSE),"Ikke med I order form"))</f>
        <v>Ikke med I order form</v>
      </c>
      <c r="Z410" s="30"/>
      <c r="AA410" s="2">
        <v>7048652843715</v>
      </c>
      <c r="AB410" s="23">
        <f>IFERROR(VLOOKUP(AA410,'2) Order Form'!$V$9:$V$895,1,FALSE),"Ikke med I order form")</f>
        <v>7048652843715</v>
      </c>
      <c r="AC410" s="38">
        <f>VLOOKUP(AA410,ATS!$A$4:$H$2762,2,FALSE)</f>
        <v>835025</v>
      </c>
      <c r="AD410" s="35" t="str">
        <f>VLOOKUP(AA410,ATS!$A$4:$G$2762,3,FALSE)</f>
        <v>Winder Helmet JR</v>
      </c>
      <c r="AE410" s="36" t="str">
        <f>VLOOKUP(AA410,ATS!$A$4:$G$2762,5,FALSE)</f>
        <v>GLBLM-XSS</v>
      </c>
      <c r="AF410" s="30"/>
      <c r="AG410" s="38">
        <f>IFERROR(VLOOKUP('2) Order Form'!$V418,$AA$4:$AA$2500,1,FALSE),"Ikke med i Elastic")</f>
        <v>7048652710215</v>
      </c>
      <c r="AH410" s="38">
        <f>SUM('2) Order Form'!V418)</f>
        <v>7048652710215</v>
      </c>
      <c r="AI410" s="38">
        <f>INDEX(ATS!$B:$V,MATCH(ATS!$AH410,ATS!$U:$U,0),1)</f>
        <v>852044</v>
      </c>
      <c r="AJ410" s="38" t="str">
        <f>INDEX(ATS!$B:$V,MATCH(ATS!$AH410,ATS!$U:$U,0),2)</f>
        <v>Ronin RIG Photochromic</v>
      </c>
      <c r="AK410" s="38" t="str">
        <f>INDEX(ATS!$B:$V,MATCH(ATS!$AH410,ATS!$U:$U,0),4)</f>
        <v>220400-OS</v>
      </c>
    </row>
    <row r="411" spans="1:37">
      <c r="A411" s="175">
        <f t="shared" si="25"/>
        <v>7048652459534</v>
      </c>
      <c r="B411">
        <v>820089</v>
      </c>
      <c r="C411" t="s">
        <v>701</v>
      </c>
      <c r="D411" t="s">
        <v>2991</v>
      </c>
      <c r="E411" t="s">
        <v>2594</v>
      </c>
      <c r="F411" t="s">
        <v>2592</v>
      </c>
      <c r="G411" t="s">
        <v>7</v>
      </c>
      <c r="H411" t="s">
        <v>225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 s="30"/>
      <c r="T411" s="52" t="str">
        <f t="shared" si="24"/>
        <v>820089-RSWOD-M</v>
      </c>
      <c r="U411" s="53">
        <f>IF(C411="NET","",IF(C411="","",IFERROR(VLOOKUP(T411,EAN!$A:$B,2,FALSE),"MANGLER - MÅ OPPDATERE EAN-FANEN")))</f>
        <v>7048652459534</v>
      </c>
      <c r="V411" s="52">
        <f t="shared" si="26"/>
        <v>0</v>
      </c>
      <c r="W411" s="52">
        <f t="shared" si="27"/>
        <v>0</v>
      </c>
      <c r="X411" s="30"/>
      <c r="Y411" s="21" t="str">
        <f>IF(C411="NET","",IFERROR(VLOOKUP(U411,'2) Order Form'!$V$9:$V$894,1,FALSE),"Ikke med I order form"))</f>
        <v>Ikke med I order form</v>
      </c>
      <c r="Z411" s="30"/>
      <c r="AA411" s="2">
        <v>7048652822048</v>
      </c>
      <c r="AB411" s="23">
        <f>IFERROR(VLOOKUP(AA411,'2) Order Form'!$V$9:$V$895,1,FALSE),"Ikke med I order form")</f>
        <v>7048652822048</v>
      </c>
      <c r="AC411" s="38">
        <f>VLOOKUP(AA411,ATS!$A$4:$H$2762,2,FALSE)</f>
        <v>835025</v>
      </c>
      <c r="AD411" s="35" t="str">
        <f>VLOOKUP(AA411,ATS!$A$4:$G$2762,3,FALSE)</f>
        <v>Winder Helmet JR</v>
      </c>
      <c r="AE411" s="36" t="str">
        <f>VLOOKUP(AA411,ATS!$A$4:$G$2762,5,FALSE)</f>
        <v>GLBLM-SM</v>
      </c>
      <c r="AF411" s="30"/>
      <c r="AG411" s="38">
        <f>IFERROR(VLOOKUP('2) Order Form'!$V419,$AA$4:$AA$2500,1,FALSE),"Ikke med i Elastic")</f>
        <v>7048652710222</v>
      </c>
      <c r="AH411" s="38">
        <f>SUM('2) Order Form'!V419)</f>
        <v>7048652710222</v>
      </c>
      <c r="AI411" s="38">
        <f>INDEX(ATS!$B:$V,MATCH(ATS!$AH411,ATS!$U:$U,0),1)</f>
        <v>852044</v>
      </c>
      <c r="AJ411" s="38" t="str">
        <f>INDEX(ATS!$B:$V,MATCH(ATS!$AH411,ATS!$U:$U,0),2)</f>
        <v>Ronin RIG Photochromic</v>
      </c>
      <c r="AK411" s="38" t="str">
        <f>INDEX(ATS!$B:$V,MATCH(ATS!$AH411,ATS!$U:$U,0),4)</f>
        <v>221200-OS</v>
      </c>
    </row>
    <row r="412" spans="1:37">
      <c r="A412" s="175">
        <f t="shared" si="25"/>
        <v>7048652459527</v>
      </c>
      <c r="B412">
        <v>820089</v>
      </c>
      <c r="C412" t="s">
        <v>701</v>
      </c>
      <c r="D412" t="s">
        <v>2991</v>
      </c>
      <c r="E412" t="s">
        <v>2595</v>
      </c>
      <c r="F412" t="s">
        <v>2592</v>
      </c>
      <c r="G412" t="s">
        <v>52</v>
      </c>
      <c r="H412" t="s">
        <v>225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 s="30"/>
      <c r="T412" s="52" t="str">
        <f t="shared" si="24"/>
        <v>820089-RSWOD-L</v>
      </c>
      <c r="U412" s="53">
        <f>IF(C412="NET","",IF(C412="","",IFERROR(VLOOKUP(T412,EAN!$A:$B,2,FALSE),"MANGLER - MÅ OPPDATERE EAN-FANEN")))</f>
        <v>7048652459527</v>
      </c>
      <c r="V412" s="52">
        <f t="shared" si="26"/>
        <v>0</v>
      </c>
      <c r="W412" s="52">
        <f t="shared" si="27"/>
        <v>0</v>
      </c>
      <c r="X412" s="30"/>
      <c r="Y412" s="21" t="str">
        <f>IF(C412="NET","",IFERROR(VLOOKUP(U412,'2) Order Form'!$V$9:$V$894,1,FALSE),"Ikke med I order form"))</f>
        <v>Ikke med I order form</v>
      </c>
      <c r="Z412" s="30"/>
      <c r="AA412" s="2">
        <v>7048652822048</v>
      </c>
      <c r="AB412" s="23">
        <f>IFERROR(VLOOKUP(AA412,'2) Order Form'!$V$9:$V$895,1,FALSE),"Ikke med I order form")</f>
        <v>7048652822048</v>
      </c>
      <c r="AC412" s="38">
        <f>VLOOKUP(AA412,ATS!$A$4:$H$2762,2,FALSE)</f>
        <v>835025</v>
      </c>
      <c r="AD412" s="35" t="str">
        <f>VLOOKUP(AA412,ATS!$A$4:$G$2762,3,FALSE)</f>
        <v>Winder Helmet JR</v>
      </c>
      <c r="AE412" s="36" t="str">
        <f>VLOOKUP(AA412,ATS!$A$4:$G$2762,5,FALSE)</f>
        <v>GLBLM-SM</v>
      </c>
      <c r="AF412" s="30"/>
      <c r="AG412" s="38">
        <f>IFERROR(VLOOKUP('2) Order Form'!$V420,$AA$4:$AA$2500,1,FALSE),"Ikke med i Elastic")</f>
        <v>7048652615565</v>
      </c>
      <c r="AH412" s="38">
        <f>SUM('2) Order Form'!V420)</f>
        <v>7048652615565</v>
      </c>
      <c r="AI412" s="38">
        <f>INDEX(ATS!$B:$V,MATCH(ATS!$AH412,ATS!$U:$U,0),1)</f>
        <v>852042</v>
      </c>
      <c r="AJ412" s="38" t="str">
        <f>INDEX(ATS!$B:$V,MATCH(ATS!$AH412,ATS!$U:$U,0),2)</f>
        <v>Ronin Polarized</v>
      </c>
      <c r="AK412" s="38" t="str">
        <f>INDEX(ATS!$B:$V,MATCH(ATS!$AH412,ATS!$U:$U,0),4)</f>
        <v>230100-OS</v>
      </c>
    </row>
    <row r="413" spans="1:37">
      <c r="A413" s="175">
        <f t="shared" si="25"/>
        <v>0</v>
      </c>
      <c r="B413" s="37">
        <v>820090</v>
      </c>
      <c r="C413" t="s">
        <v>131</v>
      </c>
      <c r="I413" s="37">
        <v>202409</v>
      </c>
      <c r="J413" s="37">
        <v>202410</v>
      </c>
      <c r="K413" s="37">
        <v>202411</v>
      </c>
      <c r="L413" s="37">
        <v>202412</v>
      </c>
      <c r="M413" s="37">
        <v>202413</v>
      </c>
      <c r="N413" s="37">
        <v>202414</v>
      </c>
      <c r="O413" s="37">
        <v>202415</v>
      </c>
      <c r="P413" s="37">
        <v>202415</v>
      </c>
      <c r="Q413" s="37">
        <v>202415</v>
      </c>
      <c r="R413" s="37">
        <v>202415</v>
      </c>
      <c r="S413" s="30"/>
      <c r="T413" s="52" t="str">
        <f t="shared" si="24"/>
        <v>820090-</v>
      </c>
      <c r="U413" s="53" t="str">
        <f>IF(C413="NET","",IF(C413="","",IFERROR(VLOOKUP(T413,EAN!$A:$B,2,FALSE),"MANGLER - MÅ OPPDATERE EAN-FANEN")))</f>
        <v/>
      </c>
      <c r="V413" s="52">
        <f t="shared" si="26"/>
        <v>202409</v>
      </c>
      <c r="W413" s="52">
        <f t="shared" si="27"/>
        <v>202415</v>
      </c>
      <c r="X413" s="30"/>
      <c r="Y413" s="21" t="str">
        <f>IF(C413="NET","",IFERROR(VLOOKUP(U413,'2) Order Form'!$V$9:$V$894,1,FALSE),"Ikke med I order form"))</f>
        <v/>
      </c>
      <c r="Z413" s="30"/>
      <c r="AA413" s="2">
        <v>7048652843814</v>
      </c>
      <c r="AB413" s="23">
        <f>IFERROR(VLOOKUP(AA413,'2) Order Form'!$V$9:$V$895,1,FALSE),"Ikke med I order form")</f>
        <v>7048652843814</v>
      </c>
      <c r="AC413" s="38">
        <f>VLOOKUP(AA413,ATS!$A$4:$H$2762,2,FALSE)</f>
        <v>835025</v>
      </c>
      <c r="AD413" s="35" t="str">
        <f>VLOOKUP(AA413,ATS!$A$4:$G$2762,3,FALSE)</f>
        <v>Winder Helmet JR</v>
      </c>
      <c r="AE413" s="36" t="str">
        <f>VLOOKUP(AA413,ATS!$A$4:$G$2762,5,FALSE)</f>
        <v>NIBLM-XSS</v>
      </c>
      <c r="AF413" s="30"/>
      <c r="AG413" s="38">
        <f>IFERROR(VLOOKUP('2) Order Form'!$V421,$AA$4:$AA$2500,1,FALSE),"Ikke med i Elastic")</f>
        <v>7048652661982</v>
      </c>
      <c r="AH413" s="38">
        <f>SUM('2) Order Form'!V421)</f>
        <v>7048652661982</v>
      </c>
      <c r="AI413" s="38">
        <f>INDEX(ATS!$B:$V,MATCH(ATS!$AH413,ATS!$U:$U,0),1)</f>
        <v>852046</v>
      </c>
      <c r="AJ413" s="38" t="str">
        <f>INDEX(ATS!$B:$V,MATCH(ATS!$AH413,ATS!$U:$U,0),2)</f>
        <v>Ronin Max RIG Reflect</v>
      </c>
      <c r="AK413" s="38" t="str">
        <f>INDEX(ATS!$B:$V,MATCH(ATS!$AH413,ATS!$U:$U,0),4)</f>
        <v>061200-OS</v>
      </c>
    </row>
    <row r="414" spans="1:37">
      <c r="A414" s="175">
        <f t="shared" si="25"/>
        <v>7048652788139</v>
      </c>
      <c r="B414">
        <v>820090</v>
      </c>
      <c r="C414" t="s">
        <v>702</v>
      </c>
      <c r="D414" t="s">
        <v>2991</v>
      </c>
      <c r="E414" t="s">
        <v>1199</v>
      </c>
      <c r="F414" t="s">
        <v>1991</v>
      </c>
      <c r="G414" t="s">
        <v>8</v>
      </c>
      <c r="H414" t="s">
        <v>87</v>
      </c>
      <c r="I414">
        <v>11</v>
      </c>
      <c r="J414">
        <v>11</v>
      </c>
      <c r="K414">
        <v>11</v>
      </c>
      <c r="L414">
        <v>11</v>
      </c>
      <c r="M414">
        <v>11</v>
      </c>
      <c r="N414">
        <v>11</v>
      </c>
      <c r="O414">
        <v>11</v>
      </c>
      <c r="P414">
        <v>11</v>
      </c>
      <c r="Q414">
        <v>11</v>
      </c>
      <c r="R414">
        <v>11</v>
      </c>
      <c r="S414" s="30"/>
      <c r="T414" s="52" t="str">
        <f t="shared" si="24"/>
        <v>820090-55505-S</v>
      </c>
      <c r="U414" s="53">
        <f>IF(C414="NET","",IF(C414="","",IFERROR(VLOOKUP(T414,EAN!$A:$B,2,FALSE),"MANGLER - MÅ OPPDATERE EAN-FANEN")))</f>
        <v>7048652788139</v>
      </c>
      <c r="V414" s="52">
        <f t="shared" si="26"/>
        <v>11</v>
      </c>
      <c r="W414" s="52">
        <f t="shared" si="27"/>
        <v>11</v>
      </c>
      <c r="X414" s="30"/>
      <c r="Y414" s="21">
        <f>IF(C414="NET","",IFERROR(VLOOKUP(U414,'2) Order Form'!$V$9:$V$894,1,FALSE),"Ikke med I order form"))</f>
        <v>7048652788139</v>
      </c>
      <c r="Z414" s="30"/>
      <c r="AA414" s="2">
        <v>7048652843814</v>
      </c>
      <c r="AB414" s="23">
        <f>IFERROR(VLOOKUP(AA414,'2) Order Form'!$V$9:$V$895,1,FALSE),"Ikke med I order form")</f>
        <v>7048652843814</v>
      </c>
      <c r="AC414" s="38">
        <f>VLOOKUP(AA414,ATS!$A$4:$H$2762,2,FALSE)</f>
        <v>835025</v>
      </c>
      <c r="AD414" s="35" t="str">
        <f>VLOOKUP(AA414,ATS!$A$4:$G$2762,3,FALSE)</f>
        <v>Winder Helmet JR</v>
      </c>
      <c r="AE414" s="36" t="str">
        <f>VLOOKUP(AA414,ATS!$A$4:$G$2762,5,FALSE)</f>
        <v>NIBLM-XSS</v>
      </c>
      <c r="AF414" s="30"/>
      <c r="AG414" s="38">
        <f>IFERROR(VLOOKUP('2) Order Form'!$V422,$AA$4:$AA$2500,1,FALSE),"Ikke med i Elastic")</f>
        <v>7048652762689</v>
      </c>
      <c r="AH414" s="38">
        <f>SUM('2) Order Form'!V422)</f>
        <v>7048652762689</v>
      </c>
      <c r="AI414" s="38">
        <f>INDEX(ATS!$B:$V,MATCH(ATS!$AH414,ATS!$U:$U,0),1)</f>
        <v>852046</v>
      </c>
      <c r="AJ414" s="38" t="str">
        <f>INDEX(ATS!$B:$V,MATCH(ATS!$AH414,ATS!$U:$U,0),2)</f>
        <v>Ronin Max RIG Reflect</v>
      </c>
      <c r="AK414" s="38" t="str">
        <f>INDEX(ATS!$B:$V,MATCH(ATS!$AH414,ATS!$U:$U,0),4)</f>
        <v>150500-OS</v>
      </c>
    </row>
    <row r="415" spans="1:37">
      <c r="A415" s="175">
        <f t="shared" si="25"/>
        <v>7048652788122</v>
      </c>
      <c r="B415">
        <v>820090</v>
      </c>
      <c r="C415" t="s">
        <v>702</v>
      </c>
      <c r="D415" t="s">
        <v>2991</v>
      </c>
      <c r="E415" t="s">
        <v>1200</v>
      </c>
      <c r="F415" t="s">
        <v>1991</v>
      </c>
      <c r="G415" t="s">
        <v>7</v>
      </c>
      <c r="H415" t="s">
        <v>87</v>
      </c>
      <c r="I415">
        <v>16</v>
      </c>
      <c r="J415">
        <v>16</v>
      </c>
      <c r="K415">
        <v>16</v>
      </c>
      <c r="L415">
        <v>16</v>
      </c>
      <c r="M415">
        <v>16</v>
      </c>
      <c r="N415">
        <v>16</v>
      </c>
      <c r="O415">
        <v>16</v>
      </c>
      <c r="P415">
        <v>16</v>
      </c>
      <c r="Q415">
        <v>16</v>
      </c>
      <c r="R415">
        <v>16</v>
      </c>
      <c r="S415" s="2"/>
      <c r="T415" s="22" t="str">
        <f t="shared" si="24"/>
        <v>820090-55505-M</v>
      </c>
      <c r="U415" s="24">
        <f>IF(C415="NET","",IF(C415="","",IFERROR(VLOOKUP(T415,EAN!$A:$B,2,FALSE),"MANGLER - MÅ OPPDATERE EAN-FANEN")))</f>
        <v>7048652788122</v>
      </c>
      <c r="V415" s="22">
        <f t="shared" si="26"/>
        <v>16</v>
      </c>
      <c r="W415" s="22">
        <f t="shared" si="27"/>
        <v>16</v>
      </c>
      <c r="X415" s="2"/>
      <c r="Y415" s="21">
        <f>IF(C415="NET","",IFERROR(VLOOKUP(U415,'2) Order Form'!$V$9:$V$894,1,FALSE),"Ikke med I order form"))</f>
        <v>7048652788122</v>
      </c>
      <c r="Z415" s="2"/>
      <c r="AA415" s="2">
        <v>7048652822109</v>
      </c>
      <c r="AB415" s="23">
        <f>IFERROR(VLOOKUP(AA415,'2) Order Form'!$V$9:$V$895,1,FALSE),"Ikke med I order form")</f>
        <v>7048652822109</v>
      </c>
      <c r="AC415" s="38">
        <f>VLOOKUP(AA415,ATS!$A$4:$H$2762,2,FALSE)</f>
        <v>835025</v>
      </c>
      <c r="AD415" s="35" t="str">
        <f>VLOOKUP(AA415,ATS!$A$4:$G$2762,3,FALSE)</f>
        <v>Winder Helmet JR</v>
      </c>
      <c r="AE415" s="36" t="str">
        <f>VLOOKUP(AA415,ATS!$A$4:$G$2762,5,FALSE)</f>
        <v>NIBLM-SM</v>
      </c>
      <c r="AF415" s="2"/>
      <c r="AG415" s="38">
        <f>IFERROR(VLOOKUP('2) Order Form'!$V423,$AA$4:$AA$2500,1,FALSE),"Ikke med i Elastic")</f>
        <v>7048652710253</v>
      </c>
      <c r="AH415" s="38">
        <f>SUM('2) Order Form'!V423)</f>
        <v>7048652710253</v>
      </c>
      <c r="AI415" s="38">
        <f>INDEX(ATS!$B:$V,MATCH(ATS!$AH415,ATS!$U:$U,0),1)</f>
        <v>852046</v>
      </c>
      <c r="AJ415" s="38" t="str">
        <f>INDEX(ATS!$B:$V,MATCH(ATS!$AH415,ATS!$U:$U,0),2)</f>
        <v>Ronin Max RIG Reflect</v>
      </c>
      <c r="AK415" s="38" t="str">
        <f>INDEX(ATS!$B:$V,MATCH(ATS!$AH415,ATS!$U:$U,0),4)</f>
        <v>160400-OS</v>
      </c>
    </row>
    <row r="416" spans="1:37">
      <c r="A416" s="175">
        <f t="shared" si="25"/>
        <v>7048652788115</v>
      </c>
      <c r="B416">
        <v>820090</v>
      </c>
      <c r="C416" t="s">
        <v>702</v>
      </c>
      <c r="D416" t="s">
        <v>2991</v>
      </c>
      <c r="E416" t="s">
        <v>1201</v>
      </c>
      <c r="F416" t="s">
        <v>1991</v>
      </c>
      <c r="G416" t="s">
        <v>52</v>
      </c>
      <c r="H416" t="s">
        <v>87</v>
      </c>
      <c r="I416">
        <v>33</v>
      </c>
      <c r="J416">
        <v>33</v>
      </c>
      <c r="K416">
        <v>33</v>
      </c>
      <c r="L416">
        <v>33</v>
      </c>
      <c r="M416">
        <v>33</v>
      </c>
      <c r="N416">
        <v>33</v>
      </c>
      <c r="O416">
        <v>33</v>
      </c>
      <c r="P416">
        <v>33</v>
      </c>
      <c r="Q416">
        <v>33</v>
      </c>
      <c r="R416">
        <v>33</v>
      </c>
      <c r="S416" s="30"/>
      <c r="T416" s="52" t="str">
        <f t="shared" si="24"/>
        <v>820090-55505-L</v>
      </c>
      <c r="U416" s="53">
        <f>IF(C416="NET","",IF(C416="","",IFERROR(VLOOKUP(T416,EAN!$A:$B,2,FALSE),"MANGLER - MÅ OPPDATERE EAN-FANEN")))</f>
        <v>7048652788115</v>
      </c>
      <c r="V416" s="52">
        <f t="shared" si="26"/>
        <v>33</v>
      </c>
      <c r="W416" s="52">
        <f t="shared" si="27"/>
        <v>33</v>
      </c>
      <c r="X416" s="30"/>
      <c r="Y416" s="21">
        <f>IF(C416="NET","",IFERROR(VLOOKUP(U416,'2) Order Form'!$V$9:$V$894,1,FALSE),"Ikke med I order form"))</f>
        <v>7048652788115</v>
      </c>
      <c r="Z416" s="30"/>
      <c r="AA416" s="2">
        <v>7048652822109</v>
      </c>
      <c r="AB416" s="23">
        <f>IFERROR(VLOOKUP(AA416,'2) Order Form'!$V$9:$V$895,1,FALSE),"Ikke med I order form")</f>
        <v>7048652822109</v>
      </c>
      <c r="AC416" s="38">
        <f>VLOOKUP(AA416,ATS!$A$4:$H$2762,2,FALSE)</f>
        <v>835025</v>
      </c>
      <c r="AD416" s="35" t="str">
        <f>VLOOKUP(AA416,ATS!$A$4:$G$2762,3,FALSE)</f>
        <v>Winder Helmet JR</v>
      </c>
      <c r="AE416" s="36" t="str">
        <f>VLOOKUP(AA416,ATS!$A$4:$G$2762,5,FALSE)</f>
        <v>NIBLM-SM</v>
      </c>
      <c r="AF416" s="30"/>
      <c r="AG416" s="38">
        <f>IFERROR(VLOOKUP('2) Order Form'!$V424,$AA$4:$AA$2500,1,FALSE),"Ikke med i Elastic")</f>
        <v>7048652615343</v>
      </c>
      <c r="AH416" s="38">
        <f>SUM('2) Order Form'!V424)</f>
        <v>7048652615343</v>
      </c>
      <c r="AI416" s="38">
        <f>INDEX(ATS!$B:$V,MATCH(ATS!$AH416,ATS!$U:$U,0),1)</f>
        <v>852046</v>
      </c>
      <c r="AJ416" s="38" t="str">
        <f>INDEX(ATS!$B:$V,MATCH(ATS!$AH416,ATS!$U:$U,0),2)</f>
        <v>Ronin Max RIG Reflect</v>
      </c>
      <c r="AK416" s="38" t="str">
        <f>INDEX(ATS!$B:$V,MATCH(ATS!$AH416,ATS!$U:$U,0),4)</f>
        <v>200100-OS</v>
      </c>
    </row>
    <row r="417" spans="1:37">
      <c r="A417" s="175">
        <f t="shared" si="25"/>
        <v>7048652788146</v>
      </c>
      <c r="B417">
        <v>820090</v>
      </c>
      <c r="C417" t="s">
        <v>702</v>
      </c>
      <c r="D417" t="s">
        <v>2991</v>
      </c>
      <c r="E417" t="s">
        <v>1202</v>
      </c>
      <c r="F417" t="s">
        <v>1991</v>
      </c>
      <c r="G417" t="s">
        <v>53</v>
      </c>
      <c r="H417" t="s">
        <v>87</v>
      </c>
      <c r="I417">
        <v>19</v>
      </c>
      <c r="J417">
        <v>19</v>
      </c>
      <c r="K417">
        <v>19</v>
      </c>
      <c r="L417">
        <v>19</v>
      </c>
      <c r="M417">
        <v>19</v>
      </c>
      <c r="N417">
        <v>19</v>
      </c>
      <c r="O417">
        <v>19</v>
      </c>
      <c r="P417">
        <v>19</v>
      </c>
      <c r="Q417">
        <v>19</v>
      </c>
      <c r="R417">
        <v>19</v>
      </c>
      <c r="S417" s="30"/>
      <c r="T417" s="52" t="str">
        <f t="shared" si="24"/>
        <v>820090-55505-XL</v>
      </c>
      <c r="U417" s="53">
        <f>IF(C417="NET","",IF(C417="","",IFERROR(VLOOKUP(T417,EAN!$A:$B,2,FALSE),"MANGLER - MÅ OPPDATERE EAN-FANEN")))</f>
        <v>7048652788146</v>
      </c>
      <c r="V417" s="52">
        <f t="shared" si="26"/>
        <v>19</v>
      </c>
      <c r="W417" s="52">
        <f t="shared" si="27"/>
        <v>19</v>
      </c>
      <c r="X417" s="30"/>
      <c r="Y417" s="21">
        <f>IF(C417="NET","",IFERROR(VLOOKUP(U417,'2) Order Form'!$V$9:$V$894,1,FALSE),"Ikke med I order form"))</f>
        <v>7048652788146</v>
      </c>
      <c r="Z417" s="30"/>
      <c r="AA417" s="2">
        <v>7048652843739</v>
      </c>
      <c r="AB417" s="23">
        <f>IFERROR(VLOOKUP(AA417,'2) Order Form'!$V$9:$V$895,1,FALSE),"Ikke med I order form")</f>
        <v>7048652843739</v>
      </c>
      <c r="AC417" s="38">
        <f>VLOOKUP(AA417,ATS!$A$4:$H$2762,2,FALSE)</f>
        <v>835025</v>
      </c>
      <c r="AD417" s="35" t="str">
        <f>VLOOKUP(AA417,ATS!$A$4:$G$2762,3,FALSE)</f>
        <v>Winder Helmet JR</v>
      </c>
      <c r="AE417" s="36" t="str">
        <f>VLOOKUP(AA417,ATS!$A$4:$G$2762,5,FALSE)</f>
        <v>RGLDM-XSS</v>
      </c>
      <c r="AF417" s="30"/>
      <c r="AG417" s="38">
        <f>IFERROR(VLOOKUP('2) Order Form'!$V425,$AA$4:$AA$2500,1,FALSE),"Ikke med i Elastic")</f>
        <v>7048652894588</v>
      </c>
      <c r="AH417" s="38">
        <f>SUM('2) Order Form'!V425)</f>
        <v>7048652894588</v>
      </c>
      <c r="AI417" s="38">
        <f>INDEX(ATS!$B:$V,MATCH(ATS!$AH417,ATS!$U:$U,0),1)</f>
        <v>852046</v>
      </c>
      <c r="AJ417" s="38" t="str">
        <f>INDEX(ATS!$B:$V,MATCH(ATS!$AH417,ATS!$U:$U,0),2)</f>
        <v>Ronin Max RIG Reflect</v>
      </c>
      <c r="AK417" s="38" t="str">
        <f>INDEX(ATS!$B:$V,MATCH(ATS!$AH417,ATS!$U:$U,0),4)</f>
        <v>206700-OS</v>
      </c>
    </row>
    <row r="418" spans="1:37">
      <c r="A418" s="175">
        <f t="shared" si="25"/>
        <v>7048652714459</v>
      </c>
      <c r="B418">
        <v>820090</v>
      </c>
      <c r="C418" t="s">
        <v>702</v>
      </c>
      <c r="D418" t="s">
        <v>2991</v>
      </c>
      <c r="E418" t="s">
        <v>2549</v>
      </c>
      <c r="F418" t="s">
        <v>703</v>
      </c>
      <c r="G418" t="s">
        <v>8</v>
      </c>
      <c r="H418" t="s">
        <v>225</v>
      </c>
      <c r="I418">
        <v>1</v>
      </c>
      <c r="J418">
        <v>1</v>
      </c>
      <c r="K418">
        <v>1</v>
      </c>
      <c r="L418">
        <v>1</v>
      </c>
      <c r="M418">
        <v>1</v>
      </c>
      <c r="N418">
        <v>1</v>
      </c>
      <c r="O418">
        <v>1</v>
      </c>
      <c r="P418">
        <v>1</v>
      </c>
      <c r="Q418">
        <v>1</v>
      </c>
      <c r="R418">
        <v>1</v>
      </c>
      <c r="S418" s="30"/>
      <c r="T418" s="52" t="str">
        <f t="shared" si="24"/>
        <v>820090-88002-S</v>
      </c>
      <c r="U418" s="53">
        <f>IF(C418="NET","",IF(C418="","",IFERROR(VLOOKUP(T418,EAN!$A:$B,2,FALSE),"MANGLER - MÅ OPPDATERE EAN-FANEN")))</f>
        <v>7048652714459</v>
      </c>
      <c r="V418" s="52">
        <f t="shared" si="26"/>
        <v>1</v>
      </c>
      <c r="W418" s="52">
        <f t="shared" si="27"/>
        <v>1</v>
      </c>
      <c r="X418" s="30"/>
      <c r="Y418" s="21" t="str">
        <f>IF(C418="NET","",IFERROR(VLOOKUP(U418,'2) Order Form'!$V$9:$V$894,1,FALSE),"Ikke med I order form"))</f>
        <v>Ikke med I order form</v>
      </c>
      <c r="Z418" s="30"/>
      <c r="AA418" s="2">
        <v>7048652843739</v>
      </c>
      <c r="AB418" s="23">
        <f>IFERROR(VLOOKUP(AA418,'2) Order Form'!$V$9:$V$895,1,FALSE),"Ikke med I order form")</f>
        <v>7048652843739</v>
      </c>
      <c r="AC418" s="38">
        <f>VLOOKUP(AA418,ATS!$A$4:$H$2762,2,FALSE)</f>
        <v>835025</v>
      </c>
      <c r="AD418" s="35" t="str">
        <f>VLOOKUP(AA418,ATS!$A$4:$G$2762,3,FALSE)</f>
        <v>Winder Helmet JR</v>
      </c>
      <c r="AE418" s="36" t="str">
        <f>VLOOKUP(AA418,ATS!$A$4:$G$2762,5,FALSE)</f>
        <v>RGLDM-XSS</v>
      </c>
      <c r="AF418" s="30"/>
      <c r="AG418" s="38">
        <f>IFERROR(VLOOKUP('2) Order Form'!$V426,$AA$4:$AA$2500,1,FALSE),"Ikke med i Elastic")</f>
        <v>7048652710260</v>
      </c>
      <c r="AH418" s="38">
        <f>SUM('2) Order Form'!V426)</f>
        <v>7048652710260</v>
      </c>
      <c r="AI418" s="38">
        <f>INDEX(ATS!$B:$V,MATCH(ATS!$AH418,ATS!$U:$U,0),1)</f>
        <v>852047</v>
      </c>
      <c r="AJ418" s="38" t="str">
        <f>INDEX(ATS!$B:$V,MATCH(ATS!$AH418,ATS!$U:$U,0),2)</f>
        <v>Ronin Max RIG Photochromic</v>
      </c>
      <c r="AK418" s="38" t="str">
        <f>INDEX(ATS!$B:$V,MATCH(ATS!$AH418,ATS!$U:$U,0),4)</f>
        <v>220400-OS</v>
      </c>
    </row>
    <row r="419" spans="1:37">
      <c r="A419" s="175">
        <f t="shared" si="25"/>
        <v>7048652714442</v>
      </c>
      <c r="B419">
        <v>820090</v>
      </c>
      <c r="C419" t="s">
        <v>702</v>
      </c>
      <c r="D419" t="s">
        <v>2991</v>
      </c>
      <c r="E419" t="s">
        <v>2550</v>
      </c>
      <c r="F419" t="s">
        <v>703</v>
      </c>
      <c r="G419" t="s">
        <v>7</v>
      </c>
      <c r="H419" t="s">
        <v>225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 s="30"/>
      <c r="T419" s="52" t="str">
        <f t="shared" si="24"/>
        <v>820090-88002-M</v>
      </c>
      <c r="U419" s="53">
        <f>IF(C419="NET","",IF(C419="","",IFERROR(VLOOKUP(T419,EAN!$A:$B,2,FALSE),"MANGLER - MÅ OPPDATERE EAN-FANEN")))</f>
        <v>7048652714442</v>
      </c>
      <c r="V419" s="52">
        <f t="shared" si="26"/>
        <v>0</v>
      </c>
      <c r="W419" s="52">
        <f t="shared" si="27"/>
        <v>0</v>
      </c>
      <c r="X419" s="30"/>
      <c r="Y419" s="21" t="str">
        <f>IF(C419="NET","",IFERROR(VLOOKUP(U419,'2) Order Form'!$V$9:$V$894,1,FALSE),"Ikke med I order form"))</f>
        <v>Ikke med I order form</v>
      </c>
      <c r="Z419" s="30"/>
      <c r="AA419" s="2">
        <v>7048652822086</v>
      </c>
      <c r="AB419" s="23">
        <f>IFERROR(VLOOKUP(AA419,'2) Order Form'!$V$9:$V$895,1,FALSE),"Ikke med I order form")</f>
        <v>7048652822086</v>
      </c>
      <c r="AC419" s="38">
        <f>VLOOKUP(AA419,ATS!$A$4:$H$2762,2,FALSE)</f>
        <v>835025</v>
      </c>
      <c r="AD419" s="35" t="str">
        <f>VLOOKUP(AA419,ATS!$A$4:$G$2762,3,FALSE)</f>
        <v>Winder Helmet JR</v>
      </c>
      <c r="AE419" s="36" t="str">
        <f>VLOOKUP(AA419,ATS!$A$4:$G$2762,5,FALSE)</f>
        <v>RGLDM-SM</v>
      </c>
      <c r="AF419" s="30"/>
      <c r="AG419" s="38">
        <f>IFERROR(VLOOKUP('2) Order Form'!$V427,$AA$4:$AA$2500,1,FALSE),"Ikke med i Elastic")</f>
        <v>7048652615350</v>
      </c>
      <c r="AH419" s="38">
        <f>SUM('2) Order Form'!V427)</f>
        <v>7048652615350</v>
      </c>
      <c r="AI419" s="38">
        <f>INDEX(ATS!$B:$V,MATCH(ATS!$AH419,ATS!$U:$U,0),1)</f>
        <v>852045</v>
      </c>
      <c r="AJ419" s="38" t="str">
        <f>INDEX(ATS!$B:$V,MATCH(ATS!$AH419,ATS!$U:$U,0),2)</f>
        <v>Ronin Max Polarized</v>
      </c>
      <c r="AK419" s="38" t="str">
        <f>INDEX(ATS!$B:$V,MATCH(ATS!$AH419,ATS!$U:$U,0),4)</f>
        <v>230100-OS</v>
      </c>
    </row>
    <row r="420" spans="1:37">
      <c r="A420" s="175">
        <f t="shared" si="25"/>
        <v>7048652714435</v>
      </c>
      <c r="B420">
        <v>820090</v>
      </c>
      <c r="C420" t="s">
        <v>702</v>
      </c>
      <c r="D420" t="s">
        <v>2991</v>
      </c>
      <c r="E420" t="s">
        <v>2551</v>
      </c>
      <c r="F420" t="s">
        <v>703</v>
      </c>
      <c r="G420" t="s">
        <v>52</v>
      </c>
      <c r="H420" t="s">
        <v>225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 s="2"/>
      <c r="T420" s="52" t="str">
        <f t="shared" si="24"/>
        <v>820090-88002-L</v>
      </c>
      <c r="U420" s="53">
        <f>IF(C420="NET","",IF(C420="","",IFERROR(VLOOKUP(T420,EAN!$A:$B,2,FALSE),"MANGLER - MÅ OPPDATERE EAN-FANEN")))</f>
        <v>7048652714435</v>
      </c>
      <c r="V420" s="52">
        <f t="shared" si="26"/>
        <v>0</v>
      </c>
      <c r="W420" s="52">
        <f t="shared" si="27"/>
        <v>0</v>
      </c>
      <c r="X420" s="2"/>
      <c r="Y420" s="21" t="str">
        <f>IF(C420="NET","",IFERROR(VLOOKUP(U420,'2) Order Form'!$V$9:$V$894,1,FALSE),"Ikke med I order form"))</f>
        <v>Ikke med I order form</v>
      </c>
      <c r="Z420" s="2"/>
      <c r="AA420" s="2">
        <v>7048652822086</v>
      </c>
      <c r="AB420" s="23">
        <f>IFERROR(VLOOKUP(AA420,'2) Order Form'!$V$9:$V$895,1,FALSE),"Ikke med I order form")</f>
        <v>7048652822086</v>
      </c>
      <c r="AC420" s="38">
        <f>VLOOKUP(AA420,ATS!$A$4:$H$2762,2,FALSE)</f>
        <v>835025</v>
      </c>
      <c r="AD420" s="35" t="str">
        <f>VLOOKUP(AA420,ATS!$A$4:$G$2762,3,FALSE)</f>
        <v>Winder Helmet JR</v>
      </c>
      <c r="AE420" s="36" t="str">
        <f>VLOOKUP(AA420,ATS!$A$4:$G$2762,5,FALSE)</f>
        <v>RGLDM-SM</v>
      </c>
      <c r="AF420" s="2"/>
      <c r="AG420" s="38">
        <f>IFERROR(VLOOKUP('2) Order Form'!$V428,$AA$4:$AA$2500,1,FALSE),"Ikke med i Elastic")</f>
        <v>7048652894519</v>
      </c>
      <c r="AH420" s="38">
        <f>SUM('2) Order Form'!V428)</f>
        <v>7048652894519</v>
      </c>
      <c r="AI420" s="38">
        <f>INDEX(ATS!$B:$V,MATCH(ATS!$AH420,ATS!$U:$U,0),1)</f>
        <v>852071</v>
      </c>
      <c r="AJ420" s="38" t="str">
        <f>INDEX(ATS!$B:$V,MATCH(ATS!$AH420,ATS!$U:$U,0),2)</f>
        <v>Memento RIG Reflect</v>
      </c>
      <c r="AK420" s="38" t="str">
        <f>INDEX(ATS!$B:$V,MATCH(ATS!$AH420,ATS!$U:$U,0),4)</f>
        <v>065100-OS</v>
      </c>
    </row>
    <row r="421" spans="1:37">
      <c r="A421" s="175">
        <f t="shared" si="25"/>
        <v>7048652714466</v>
      </c>
      <c r="B421">
        <v>820090</v>
      </c>
      <c r="C421" t="s">
        <v>702</v>
      </c>
      <c r="D421" t="s">
        <v>2991</v>
      </c>
      <c r="E421" t="s">
        <v>2552</v>
      </c>
      <c r="F421" t="s">
        <v>703</v>
      </c>
      <c r="G421" t="s">
        <v>53</v>
      </c>
      <c r="H421" t="s">
        <v>225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 s="30"/>
      <c r="T421" s="52" t="str">
        <f t="shared" si="24"/>
        <v>820090-88002-XL</v>
      </c>
      <c r="U421" s="53">
        <f>IF(C421="NET","",IF(C421="","",IFERROR(VLOOKUP(T421,EAN!$A:$B,2,FALSE),"MANGLER - MÅ OPPDATERE EAN-FANEN")))</f>
        <v>7048652714466</v>
      </c>
      <c r="V421" s="52">
        <f t="shared" si="26"/>
        <v>0</v>
      </c>
      <c r="W421" s="52">
        <f t="shared" si="27"/>
        <v>0</v>
      </c>
      <c r="X421" s="30"/>
      <c r="Y421" s="21" t="str">
        <f>IF(C421="NET","",IFERROR(VLOOKUP(U421,'2) Order Form'!$V$9:$V$894,1,FALSE),"Ikke med I order form"))</f>
        <v>Ikke med I order form</v>
      </c>
      <c r="Z421" s="30"/>
      <c r="AA421" s="2">
        <v>7048652843746</v>
      </c>
      <c r="AB421" s="23">
        <f>IFERROR(VLOOKUP(AA421,'2) Order Form'!$V$9:$V$895,1,FALSE),"Ikke med I order form")</f>
        <v>7048652843746</v>
      </c>
      <c r="AC421" s="38">
        <f>VLOOKUP(AA421,ATS!$A$4:$H$2762,2,FALSE)</f>
        <v>835025</v>
      </c>
      <c r="AD421" s="35" t="str">
        <f>VLOOKUP(AA421,ATS!$A$4:$G$2762,3,FALSE)</f>
        <v>Winder Helmet JR</v>
      </c>
      <c r="AE421" s="36" t="str">
        <f>VLOOKUP(AA421,ATS!$A$4:$G$2762,5,FALSE)</f>
        <v>SLGFL-XSS</v>
      </c>
      <c r="AF421" s="30"/>
      <c r="AG421" s="38">
        <f>IFERROR(VLOOKUP('2) Order Form'!$V429,$AA$4:$AA$2500,1,FALSE),"Ikke med i Elastic")</f>
        <v>7048652762542</v>
      </c>
      <c r="AH421" s="38">
        <f>SUM('2) Order Form'!V429)</f>
        <v>7048652762542</v>
      </c>
      <c r="AI421" s="38">
        <f>INDEX(ATS!$B:$V,MATCH(ATS!$AH421,ATS!$U:$U,0),1)</f>
        <v>852071</v>
      </c>
      <c r="AJ421" s="38" t="str">
        <f>INDEX(ATS!$B:$V,MATCH(ATS!$AH421,ATS!$U:$U,0),2)</f>
        <v>Memento RIG Reflect</v>
      </c>
      <c r="AK421" s="38" t="str">
        <f>INDEX(ATS!$B:$V,MATCH(ATS!$AH421,ATS!$U:$U,0),4)</f>
        <v>150500-OS</v>
      </c>
    </row>
    <row r="422" spans="1:37">
      <c r="A422" s="175">
        <f t="shared" si="25"/>
        <v>7048652809650</v>
      </c>
      <c r="B422">
        <v>820090</v>
      </c>
      <c r="C422" t="s">
        <v>702</v>
      </c>
      <c r="D422" t="s">
        <v>2991</v>
      </c>
      <c r="E422" t="s">
        <v>2553</v>
      </c>
      <c r="F422" t="s">
        <v>2554</v>
      </c>
      <c r="G422" t="s">
        <v>8</v>
      </c>
      <c r="H422" t="s">
        <v>87</v>
      </c>
      <c r="I422">
        <v>32</v>
      </c>
      <c r="J422">
        <v>32</v>
      </c>
      <c r="K422">
        <v>32</v>
      </c>
      <c r="L422">
        <v>32</v>
      </c>
      <c r="M422">
        <v>32</v>
      </c>
      <c r="N422">
        <v>32</v>
      </c>
      <c r="O422">
        <v>32</v>
      </c>
      <c r="P422">
        <v>32</v>
      </c>
      <c r="Q422">
        <v>32</v>
      </c>
      <c r="R422">
        <v>32</v>
      </c>
      <c r="S422" s="30"/>
      <c r="T422" s="52" t="str">
        <f t="shared" si="24"/>
        <v>820090-88200-S</v>
      </c>
      <c r="U422" s="53">
        <f>IF(C422="NET","",IF(C422="","",IFERROR(VLOOKUP(T422,EAN!$A:$B,2,FALSE),"MANGLER - MÅ OPPDATERE EAN-FANEN")))</f>
        <v>7048652809650</v>
      </c>
      <c r="V422" s="52">
        <f t="shared" si="26"/>
        <v>32</v>
      </c>
      <c r="W422" s="52">
        <f t="shared" si="27"/>
        <v>32</v>
      </c>
      <c r="X422" s="30"/>
      <c r="Y422" s="21">
        <f>IF(C422="NET","",IFERROR(VLOOKUP(U422,'2) Order Form'!$V$9:$V$894,1,FALSE),"Ikke med I order form"))</f>
        <v>7048652809650</v>
      </c>
      <c r="Z422" s="30"/>
      <c r="AA422" s="2">
        <v>7048652843746</v>
      </c>
      <c r="AB422" s="23">
        <f>IFERROR(VLOOKUP(AA422,'2) Order Form'!$V$9:$V$895,1,FALSE),"Ikke med I order form")</f>
        <v>7048652843746</v>
      </c>
      <c r="AC422" s="38">
        <f>VLOOKUP(AA422,ATS!$A$4:$H$2762,2,FALSE)</f>
        <v>835025</v>
      </c>
      <c r="AD422" s="35" t="str">
        <f>VLOOKUP(AA422,ATS!$A$4:$G$2762,3,FALSE)</f>
        <v>Winder Helmet JR</v>
      </c>
      <c r="AE422" s="36" t="str">
        <f>VLOOKUP(AA422,ATS!$A$4:$G$2762,5,FALSE)</f>
        <v>SLGFL-XSS</v>
      </c>
      <c r="AF422" s="30"/>
      <c r="AG422" s="38">
        <f>IFERROR(VLOOKUP('2) Order Form'!$V430,$AA$4:$AA$2500,1,FALSE),"Ikke med i Elastic")</f>
        <v>7048652894533</v>
      </c>
      <c r="AH422" s="38">
        <f>SUM('2) Order Form'!V430)</f>
        <v>7048652894533</v>
      </c>
      <c r="AI422" s="38">
        <f>INDEX(ATS!$B:$V,MATCH(ATS!$AH422,ATS!$U:$U,0),1)</f>
        <v>852071</v>
      </c>
      <c r="AJ422" s="38" t="str">
        <f>INDEX(ATS!$B:$V,MATCH(ATS!$AH422,ATS!$U:$U,0),2)</f>
        <v>Memento RIG Reflect</v>
      </c>
      <c r="AK422" s="38" t="str">
        <f>INDEX(ATS!$B:$V,MATCH(ATS!$AH422,ATS!$U:$U,0),4)</f>
        <v>161000-OS</v>
      </c>
    </row>
    <row r="423" spans="1:37">
      <c r="A423" s="175">
        <f t="shared" si="25"/>
        <v>7048652809643</v>
      </c>
      <c r="B423">
        <v>820090</v>
      </c>
      <c r="C423" t="s">
        <v>702</v>
      </c>
      <c r="D423" t="s">
        <v>2991</v>
      </c>
      <c r="E423" t="s">
        <v>2555</v>
      </c>
      <c r="F423" t="s">
        <v>2554</v>
      </c>
      <c r="G423" t="s">
        <v>7</v>
      </c>
      <c r="H423" t="s">
        <v>87</v>
      </c>
      <c r="I423">
        <v>70</v>
      </c>
      <c r="J423">
        <v>70</v>
      </c>
      <c r="K423">
        <v>70</v>
      </c>
      <c r="L423">
        <v>70</v>
      </c>
      <c r="M423">
        <v>70</v>
      </c>
      <c r="N423">
        <v>70</v>
      </c>
      <c r="O423">
        <v>70</v>
      </c>
      <c r="P423">
        <v>70</v>
      </c>
      <c r="Q423">
        <v>70</v>
      </c>
      <c r="R423">
        <v>70</v>
      </c>
      <c r="S423" s="30"/>
      <c r="T423" s="52" t="str">
        <f t="shared" si="24"/>
        <v>820090-88200-M</v>
      </c>
      <c r="U423" s="53">
        <f>IF(C423="NET","",IF(C423="","",IFERROR(VLOOKUP(T423,EAN!$A:$B,2,FALSE),"MANGLER - MÅ OPPDATERE EAN-FANEN")))</f>
        <v>7048652809643</v>
      </c>
      <c r="V423" s="52">
        <f t="shared" si="26"/>
        <v>70</v>
      </c>
      <c r="W423" s="52">
        <f t="shared" si="27"/>
        <v>70</v>
      </c>
      <c r="X423" s="30"/>
      <c r="Y423" s="21">
        <f>IF(C423="NET","",IFERROR(VLOOKUP(U423,'2) Order Form'!$V$9:$V$894,1,FALSE),"Ikke med I order form"))</f>
        <v>7048652809643</v>
      </c>
      <c r="Z423" s="30"/>
      <c r="AA423" s="2">
        <v>7048652822123</v>
      </c>
      <c r="AB423" s="23">
        <f>IFERROR(VLOOKUP(AA423,'2) Order Form'!$V$9:$V$895,1,FALSE),"Ikke med I order form")</f>
        <v>7048652822123</v>
      </c>
      <c r="AC423" s="38">
        <f>VLOOKUP(AA423,ATS!$A$4:$H$2762,2,FALSE)</f>
        <v>835025</v>
      </c>
      <c r="AD423" s="35" t="str">
        <f>VLOOKUP(AA423,ATS!$A$4:$G$2762,3,FALSE)</f>
        <v>Winder Helmet JR</v>
      </c>
      <c r="AE423" s="36" t="str">
        <f>VLOOKUP(AA423,ATS!$A$4:$G$2762,5,FALSE)</f>
        <v>SLGFL-SM</v>
      </c>
      <c r="AF423" s="30"/>
      <c r="AG423" s="38">
        <f>IFERROR(VLOOKUP('2) Order Form'!$V431,$AA$4:$AA$2500,1,FALSE),"Ikke med i Elastic")</f>
        <v>7048652894540</v>
      </c>
      <c r="AH423" s="38">
        <f>SUM('2) Order Form'!V431)</f>
        <v>7048652894540</v>
      </c>
      <c r="AI423" s="38">
        <f>INDEX(ATS!$B:$V,MATCH(ATS!$AH423,ATS!$U:$U,0),1)</f>
        <v>852071</v>
      </c>
      <c r="AJ423" s="38" t="str">
        <f>INDEX(ATS!$B:$V,MATCH(ATS!$AH423,ATS!$U:$U,0),2)</f>
        <v>Memento RIG Reflect</v>
      </c>
      <c r="AK423" s="38" t="str">
        <f>INDEX(ATS!$B:$V,MATCH(ATS!$AH423,ATS!$U:$U,0),4)</f>
        <v>167900-OS</v>
      </c>
    </row>
    <row r="424" spans="1:37">
      <c r="A424" s="175">
        <f t="shared" si="25"/>
        <v>7048652809636</v>
      </c>
      <c r="B424">
        <v>820090</v>
      </c>
      <c r="C424" t="s">
        <v>702</v>
      </c>
      <c r="D424" t="s">
        <v>2991</v>
      </c>
      <c r="E424" t="s">
        <v>2556</v>
      </c>
      <c r="F424" t="s">
        <v>2554</v>
      </c>
      <c r="G424" t="s">
        <v>52</v>
      </c>
      <c r="H424" t="s">
        <v>87</v>
      </c>
      <c r="I424">
        <v>86</v>
      </c>
      <c r="J424">
        <v>86</v>
      </c>
      <c r="K424">
        <v>86</v>
      </c>
      <c r="L424">
        <v>86</v>
      </c>
      <c r="M424">
        <v>86</v>
      </c>
      <c r="N424">
        <v>86</v>
      </c>
      <c r="O424">
        <v>86</v>
      </c>
      <c r="P424">
        <v>86</v>
      </c>
      <c r="Q424">
        <v>86</v>
      </c>
      <c r="R424">
        <v>86</v>
      </c>
      <c r="S424" s="30"/>
      <c r="T424" s="52" t="str">
        <f t="shared" si="24"/>
        <v>820090-88200-L</v>
      </c>
      <c r="U424" s="53">
        <f>IF(C424="NET","",IF(C424="","",IFERROR(VLOOKUP(T424,EAN!$A:$B,2,FALSE),"MANGLER - MÅ OPPDATERE EAN-FANEN")))</f>
        <v>7048652809636</v>
      </c>
      <c r="V424" s="52">
        <f t="shared" si="26"/>
        <v>86</v>
      </c>
      <c r="W424" s="52">
        <f t="shared" si="27"/>
        <v>86</v>
      </c>
      <c r="X424" s="30"/>
      <c r="Y424" s="21">
        <f>IF(C424="NET","",IFERROR(VLOOKUP(U424,'2) Order Form'!$V$9:$V$894,1,FALSE),"Ikke med I order form"))</f>
        <v>7048652809636</v>
      </c>
      <c r="Z424" s="30"/>
      <c r="AA424" s="2">
        <v>7048652822123</v>
      </c>
      <c r="AB424" s="23">
        <f>IFERROR(VLOOKUP(AA424,'2) Order Form'!$V$9:$V$895,1,FALSE),"Ikke med I order form")</f>
        <v>7048652822123</v>
      </c>
      <c r="AC424" s="38">
        <f>VLOOKUP(AA424,ATS!$A$4:$H$2762,2,FALSE)</f>
        <v>835025</v>
      </c>
      <c r="AD424" s="35" t="str">
        <f>VLOOKUP(AA424,ATS!$A$4:$G$2762,3,FALSE)</f>
        <v>Winder Helmet JR</v>
      </c>
      <c r="AE424" s="36" t="str">
        <f>VLOOKUP(AA424,ATS!$A$4:$G$2762,5,FALSE)</f>
        <v>SLGFL-SM</v>
      </c>
      <c r="AF424" s="30"/>
      <c r="AG424" s="38">
        <f>IFERROR(VLOOKUP('2) Order Form'!$V432,$AA$4:$AA$2500,1,FALSE),"Ikke med i Elastic")</f>
        <v>7048652762597</v>
      </c>
      <c r="AH424" s="38">
        <f>SUM('2) Order Form'!V432)</f>
        <v>7048652762597</v>
      </c>
      <c r="AI424" s="38">
        <f>INDEX(ATS!$B:$V,MATCH(ATS!$AH424,ATS!$U:$U,0),1)</f>
        <v>852071</v>
      </c>
      <c r="AJ424" s="38" t="str">
        <f>INDEX(ATS!$B:$V,MATCH(ATS!$AH424,ATS!$U:$U,0),2)</f>
        <v>Memento RIG Reflect</v>
      </c>
      <c r="AK424" s="38" t="str">
        <f>INDEX(ATS!$B:$V,MATCH(ATS!$AH424,ATS!$U:$U,0),4)</f>
        <v>200100-OS</v>
      </c>
    </row>
    <row r="425" spans="1:37">
      <c r="A425" s="175">
        <f t="shared" si="25"/>
        <v>7048652809667</v>
      </c>
      <c r="B425">
        <v>820090</v>
      </c>
      <c r="C425" t="s">
        <v>702</v>
      </c>
      <c r="D425" t="s">
        <v>2991</v>
      </c>
      <c r="E425" t="s">
        <v>2557</v>
      </c>
      <c r="F425" t="s">
        <v>2554</v>
      </c>
      <c r="G425" t="s">
        <v>53</v>
      </c>
      <c r="H425" t="s">
        <v>87</v>
      </c>
      <c r="I425">
        <v>48</v>
      </c>
      <c r="J425">
        <v>48</v>
      </c>
      <c r="K425">
        <v>48</v>
      </c>
      <c r="L425">
        <v>48</v>
      </c>
      <c r="M425">
        <v>48</v>
      </c>
      <c r="N425">
        <v>48</v>
      </c>
      <c r="O425">
        <v>48</v>
      </c>
      <c r="P425">
        <v>48</v>
      </c>
      <c r="Q425">
        <v>48</v>
      </c>
      <c r="R425">
        <v>48</v>
      </c>
      <c r="S425" s="30"/>
      <c r="T425" s="52" t="str">
        <f t="shared" si="24"/>
        <v>820090-88200-XL</v>
      </c>
      <c r="U425" s="53">
        <f>IF(C425="NET","",IF(C425="","",IFERROR(VLOOKUP(T425,EAN!$A:$B,2,FALSE),"MANGLER - MÅ OPPDATERE EAN-FANEN")))</f>
        <v>7048652809667</v>
      </c>
      <c r="V425" s="52">
        <f t="shared" si="26"/>
        <v>48</v>
      </c>
      <c r="W425" s="52">
        <f t="shared" si="27"/>
        <v>48</v>
      </c>
      <c r="X425" s="30"/>
      <c r="Y425" s="21">
        <f>IF(C425="NET","",IFERROR(VLOOKUP(U425,'2) Order Form'!$V$9:$V$894,1,FALSE),"Ikke med I order form"))</f>
        <v>7048652809667</v>
      </c>
      <c r="Z425" s="30"/>
      <c r="AA425" s="2">
        <v>7048652965899</v>
      </c>
      <c r="AB425" s="23">
        <f>IFERROR(VLOOKUP(AA425,'2) Order Form'!$V$9:$V$895,1,FALSE),"Ikke med I order form")</f>
        <v>7048652965899</v>
      </c>
      <c r="AC425" s="38">
        <f>VLOOKUP(AA425,ATS!$A$4:$H$2762,2,FALSE)</f>
        <v>835025</v>
      </c>
      <c r="AD425" s="35" t="str">
        <f>VLOOKUP(AA425,ATS!$A$4:$G$2762,3,FALSE)</f>
        <v>Winder Helmet JR</v>
      </c>
      <c r="AE425" s="36" t="str">
        <f>VLOOKUP(AA425,ATS!$A$4:$G$2762,5,FALSE)</f>
        <v>WOLND-XSS</v>
      </c>
      <c r="AF425" s="30"/>
      <c r="AG425" s="38">
        <f>IFERROR(VLOOKUP('2) Order Form'!$V433,$AA$4:$AA$2500,1,FALSE),"Ikke med i Elastic")</f>
        <v>7048652894557</v>
      </c>
      <c r="AH425" s="38">
        <f>SUM('2) Order Form'!V433)</f>
        <v>7048652894557</v>
      </c>
      <c r="AI425" s="38">
        <f>INDEX(ATS!$B:$V,MATCH(ATS!$AH425,ATS!$U:$U,0),1)</f>
        <v>852071</v>
      </c>
      <c r="AJ425" s="38" t="str">
        <f>INDEX(ATS!$B:$V,MATCH(ATS!$AH425,ATS!$U:$U,0),2)</f>
        <v>Memento RIG Reflect</v>
      </c>
      <c r="AK425" s="38" t="str">
        <f>INDEX(ATS!$B:$V,MATCH(ATS!$AH425,ATS!$U:$U,0),4)</f>
        <v>206700-OS</v>
      </c>
    </row>
    <row r="426" spans="1:37">
      <c r="A426" s="175">
        <f t="shared" si="25"/>
        <v>7048652459862</v>
      </c>
      <c r="B426">
        <v>820090</v>
      </c>
      <c r="C426" t="s">
        <v>702</v>
      </c>
      <c r="D426" t="s">
        <v>2991</v>
      </c>
      <c r="E426" t="s">
        <v>99</v>
      </c>
      <c r="F426" t="s">
        <v>70</v>
      </c>
      <c r="G426" t="s">
        <v>8</v>
      </c>
      <c r="H426" t="s">
        <v>87</v>
      </c>
      <c r="I426">
        <v>9</v>
      </c>
      <c r="J426">
        <v>9</v>
      </c>
      <c r="K426">
        <v>9</v>
      </c>
      <c r="L426">
        <v>9</v>
      </c>
      <c r="M426">
        <v>9</v>
      </c>
      <c r="N426">
        <v>9</v>
      </c>
      <c r="O426">
        <v>9</v>
      </c>
      <c r="P426">
        <v>9</v>
      </c>
      <c r="Q426">
        <v>9</v>
      </c>
      <c r="R426">
        <v>9</v>
      </c>
      <c r="S426" s="2"/>
      <c r="T426" s="22" t="str">
        <f t="shared" si="24"/>
        <v>820090-BLACK-S</v>
      </c>
      <c r="U426" s="24">
        <f>IF(C426="NET","",IF(C426="","",IFERROR(VLOOKUP(T426,EAN!$A:$B,2,FALSE),"MANGLER - MÅ OPPDATERE EAN-FANEN")))</f>
        <v>7048652459862</v>
      </c>
      <c r="V426" s="22">
        <f t="shared" si="26"/>
        <v>9</v>
      </c>
      <c r="W426" s="22">
        <f t="shared" si="27"/>
        <v>9</v>
      </c>
      <c r="X426" s="2"/>
      <c r="Y426" s="21">
        <f>IF(C426="NET","",IFERROR(VLOOKUP(U426,'2) Order Form'!$V$9:$V$894,1,FALSE),"Ikke med I order form"))</f>
        <v>7048652459862</v>
      </c>
      <c r="Z426" s="2"/>
      <c r="AA426" s="2">
        <v>7048652965899</v>
      </c>
      <c r="AB426" s="23">
        <f>IFERROR(VLOOKUP(AA426,'2) Order Form'!$V$9:$V$895,1,FALSE),"Ikke med I order form")</f>
        <v>7048652965899</v>
      </c>
      <c r="AC426" s="38">
        <f>VLOOKUP(AA426,ATS!$A$4:$H$2762,2,FALSE)</f>
        <v>835025</v>
      </c>
      <c r="AD426" s="35" t="str">
        <f>VLOOKUP(AA426,ATS!$A$4:$G$2762,3,FALSE)</f>
        <v>Winder Helmet JR</v>
      </c>
      <c r="AE426" s="36" t="str">
        <f>VLOOKUP(AA426,ATS!$A$4:$G$2762,5,FALSE)</f>
        <v>WOLND-XSS</v>
      </c>
      <c r="AF426" s="2"/>
      <c r="AG426" s="38">
        <f>IFERROR(VLOOKUP('2) Order Form'!$V434,$AA$4:$AA$2500,1,FALSE),"Ikke med i Elastic")</f>
        <v>7048652762504</v>
      </c>
      <c r="AH426" s="38">
        <f>SUM('2) Order Form'!V434)</f>
        <v>7048652762504</v>
      </c>
      <c r="AI426" s="38">
        <f>INDEX(ATS!$B:$V,MATCH(ATS!$AH426,ATS!$U:$U,0),1)</f>
        <v>852072</v>
      </c>
      <c r="AJ426" s="38" t="str">
        <f>INDEX(ATS!$B:$V,MATCH(ATS!$AH426,ATS!$U:$U,0),2)</f>
        <v>Memento RIG Photochromic</v>
      </c>
      <c r="AK426" s="38" t="str">
        <f>INDEX(ATS!$B:$V,MATCH(ATS!$AH426,ATS!$U:$U,0),4)</f>
        <v>220400-OS</v>
      </c>
    </row>
    <row r="427" spans="1:37">
      <c r="A427" s="175">
        <f t="shared" si="25"/>
        <v>7048652459855</v>
      </c>
      <c r="B427">
        <v>820090</v>
      </c>
      <c r="C427" t="s">
        <v>702</v>
      </c>
      <c r="D427" t="s">
        <v>2991</v>
      </c>
      <c r="E427" t="s">
        <v>100</v>
      </c>
      <c r="F427" t="s">
        <v>70</v>
      </c>
      <c r="G427" t="s">
        <v>7</v>
      </c>
      <c r="H427" t="s">
        <v>87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 s="30"/>
      <c r="T427" s="52" t="str">
        <f t="shared" si="24"/>
        <v>820090-BLACK-M</v>
      </c>
      <c r="U427" s="53">
        <f>IF(C427="NET","",IF(C427="","",IFERROR(VLOOKUP(T427,EAN!$A:$B,2,FALSE),"MANGLER - MÅ OPPDATERE EAN-FANEN")))</f>
        <v>7048652459855</v>
      </c>
      <c r="V427" s="52">
        <f t="shared" si="26"/>
        <v>0</v>
      </c>
      <c r="W427" s="52">
        <f t="shared" si="27"/>
        <v>0</v>
      </c>
      <c r="X427" s="30"/>
      <c r="Y427" s="21">
        <f>IF(C427="NET","",IFERROR(VLOOKUP(U427,'2) Order Form'!$V$9:$V$894,1,FALSE),"Ikke med I order form"))</f>
        <v>7048652459855</v>
      </c>
      <c r="Z427" s="30"/>
      <c r="AA427" s="2">
        <v>7048652965905</v>
      </c>
      <c r="AB427" s="23">
        <f>IFERROR(VLOOKUP(AA427,'2) Order Form'!$V$9:$V$895,1,FALSE),"Ikke med I order form")</f>
        <v>7048652965905</v>
      </c>
      <c r="AC427" s="38">
        <f>VLOOKUP(AA427,ATS!$A$4:$H$2762,2,FALSE)</f>
        <v>835025</v>
      </c>
      <c r="AD427" s="35" t="str">
        <f>VLOOKUP(AA427,ATS!$A$4:$G$2762,3,FALSE)</f>
        <v>Winder Helmet JR</v>
      </c>
      <c r="AE427" s="36" t="str">
        <f>VLOOKUP(AA427,ATS!$A$4:$G$2762,5,FALSE)</f>
        <v>WOLND-SM</v>
      </c>
      <c r="AF427" s="30"/>
      <c r="AG427" s="38">
        <f>IFERROR(VLOOKUP('2) Order Form'!$V435,$AA$4:$AA$2500,1,FALSE),"Ikke med i Elastic")</f>
        <v>7048652762481</v>
      </c>
      <c r="AH427" s="38">
        <f>SUM('2) Order Form'!V435)</f>
        <v>7048652762481</v>
      </c>
      <c r="AI427" s="38">
        <f>INDEX(ATS!$B:$V,MATCH(ATS!$AH427,ATS!$U:$U,0),1)</f>
        <v>852070</v>
      </c>
      <c r="AJ427" s="38" t="str">
        <f>INDEX(ATS!$B:$V,MATCH(ATS!$AH427,ATS!$U:$U,0),2)</f>
        <v>Memento Polarized</v>
      </c>
      <c r="AK427" s="38" t="str">
        <f>INDEX(ATS!$B:$V,MATCH(ATS!$AH427,ATS!$U:$U,0),4)</f>
        <v>230100-OS</v>
      </c>
    </row>
    <row r="428" spans="1:37">
      <c r="A428" s="175">
        <f t="shared" si="25"/>
        <v>7048652459848</v>
      </c>
      <c r="B428">
        <v>820090</v>
      </c>
      <c r="C428" t="s">
        <v>702</v>
      </c>
      <c r="D428" t="s">
        <v>2991</v>
      </c>
      <c r="E428" t="s">
        <v>101</v>
      </c>
      <c r="F428" t="s">
        <v>70</v>
      </c>
      <c r="G428" t="s">
        <v>52</v>
      </c>
      <c r="H428" t="s">
        <v>87</v>
      </c>
      <c r="I428">
        <v>35</v>
      </c>
      <c r="J428">
        <v>35</v>
      </c>
      <c r="K428">
        <v>35</v>
      </c>
      <c r="L428">
        <v>35</v>
      </c>
      <c r="M428">
        <v>35</v>
      </c>
      <c r="N428">
        <v>35</v>
      </c>
      <c r="O428">
        <v>35</v>
      </c>
      <c r="P428">
        <v>35</v>
      </c>
      <c r="Q428">
        <v>35</v>
      </c>
      <c r="R428">
        <v>35</v>
      </c>
      <c r="S428" s="30"/>
      <c r="T428" s="52" t="str">
        <f t="shared" si="24"/>
        <v>820090-BLACK-L</v>
      </c>
      <c r="U428" s="53">
        <f>IF(C428="NET","",IF(C428="","",IFERROR(VLOOKUP(T428,EAN!$A:$B,2,FALSE),"MANGLER - MÅ OPPDATERE EAN-FANEN")))</f>
        <v>7048652459848</v>
      </c>
      <c r="V428" s="52">
        <f t="shared" si="26"/>
        <v>35</v>
      </c>
      <c r="W428" s="52">
        <f t="shared" si="27"/>
        <v>35</v>
      </c>
      <c r="X428" s="30"/>
      <c r="Y428" s="21">
        <f>IF(C428="NET","",IFERROR(VLOOKUP(U428,'2) Order Form'!$V$9:$V$894,1,FALSE),"Ikke med I order form"))</f>
        <v>7048652459848</v>
      </c>
      <c r="Z428" s="30"/>
      <c r="AA428" s="2">
        <v>7048652965905</v>
      </c>
      <c r="AB428" s="23">
        <f>IFERROR(VLOOKUP(AA428,'2) Order Form'!$V$9:$V$895,1,FALSE),"Ikke med I order form")</f>
        <v>7048652965905</v>
      </c>
      <c r="AC428" s="38">
        <f>VLOOKUP(AA428,ATS!$A$4:$H$2762,2,FALSE)</f>
        <v>835025</v>
      </c>
      <c r="AD428" s="35" t="str">
        <f>VLOOKUP(AA428,ATS!$A$4:$G$2762,3,FALSE)</f>
        <v>Winder Helmet JR</v>
      </c>
      <c r="AE428" s="36" t="str">
        <f>VLOOKUP(AA428,ATS!$A$4:$G$2762,5,FALSE)</f>
        <v>WOLND-SM</v>
      </c>
      <c r="AF428" s="30"/>
      <c r="AG428" s="38">
        <f>IFERROR(VLOOKUP('2) Order Form'!$V436,$AA$4:$AA$2500,1,FALSE),"Ikke med i Elastic")</f>
        <v>7048652833754</v>
      </c>
      <c r="AH428" s="38">
        <f>SUM('2) Order Form'!V436)</f>
        <v>7048652833754</v>
      </c>
      <c r="AI428" s="38">
        <f>INDEX(ATS!$B:$V,MATCH(ATS!$AH428,ATS!$U:$U,0),1)</f>
        <v>852097</v>
      </c>
      <c r="AJ428" s="38" t="str">
        <f>INDEX(ATS!$B:$V,MATCH(ATS!$AH428,ATS!$U:$U,0),2)</f>
        <v>Tachi RIG Reflect</v>
      </c>
      <c r="AK428" s="38" t="str">
        <f>INDEX(ATS!$B:$V,MATCH(ATS!$AH428,ATS!$U:$U,0),4)</f>
        <v>060100-OS</v>
      </c>
    </row>
    <row r="429" spans="1:37">
      <c r="A429" s="175">
        <f t="shared" si="25"/>
        <v>7048652459879</v>
      </c>
      <c r="B429">
        <v>820090</v>
      </c>
      <c r="C429" t="s">
        <v>702</v>
      </c>
      <c r="D429" t="s">
        <v>2991</v>
      </c>
      <c r="E429" t="s">
        <v>102</v>
      </c>
      <c r="F429" t="s">
        <v>70</v>
      </c>
      <c r="G429" t="s">
        <v>53</v>
      </c>
      <c r="H429" t="s">
        <v>87</v>
      </c>
      <c r="I429">
        <v>13</v>
      </c>
      <c r="J429">
        <v>13</v>
      </c>
      <c r="K429">
        <v>13</v>
      </c>
      <c r="L429">
        <v>13</v>
      </c>
      <c r="M429">
        <v>13</v>
      </c>
      <c r="N429">
        <v>13</v>
      </c>
      <c r="O429">
        <v>13</v>
      </c>
      <c r="P429">
        <v>13</v>
      </c>
      <c r="Q429">
        <v>13</v>
      </c>
      <c r="R429">
        <v>13</v>
      </c>
      <c r="S429" s="30"/>
      <c r="T429" s="52" t="str">
        <f t="shared" si="24"/>
        <v>820090-BLACK-XL</v>
      </c>
      <c r="U429" s="53">
        <f>IF(C429="NET","",IF(C429="","",IFERROR(VLOOKUP(T429,EAN!$A:$B,2,FALSE),"MANGLER - MÅ OPPDATERE EAN-FANEN")))</f>
        <v>7048652459879</v>
      </c>
      <c r="V429" s="52">
        <f t="shared" si="26"/>
        <v>13</v>
      </c>
      <c r="W429" s="52">
        <f t="shared" si="27"/>
        <v>13</v>
      </c>
      <c r="X429" s="30"/>
      <c r="Y429" s="21">
        <f>IF(C429="NET","",IFERROR(VLOOKUP(U429,'2) Order Form'!$V$9:$V$894,1,FALSE),"Ikke med I order form"))</f>
        <v>7048652459879</v>
      </c>
      <c r="Z429" s="30"/>
      <c r="AA429" s="2">
        <v>7048652966988</v>
      </c>
      <c r="AB429" s="23">
        <f>IFERROR(VLOOKUP(AA429,'2) Order Form'!$V$9:$V$895,1,FALSE),"Ikke med I order form")</f>
        <v>7048652966988</v>
      </c>
      <c r="AC429" s="38">
        <f>VLOOKUP(AA429,ATS!$A$4:$H$2762,2,FALSE)</f>
        <v>840108</v>
      </c>
      <c r="AD429" s="35" t="str">
        <f>VLOOKUP(AA429,ATS!$A$4:$G$2762,3,FALSE)</f>
        <v>Volata Carbon 2Vi Mips Helmet</v>
      </c>
      <c r="AE429" s="36" t="str">
        <f>VLOOKUP(AA429,ATS!$A$4:$G$2762,5,FALSE)</f>
        <v>DTBLK-SM</v>
      </c>
      <c r="AF429" s="30"/>
      <c r="AG429" s="38">
        <f>IFERROR(VLOOKUP('2) Order Form'!$V437,$AA$4:$AA$2500,1,FALSE),"Ikke med i Elastic")</f>
        <v>7048652833785</v>
      </c>
      <c r="AH429" s="38">
        <f>SUM('2) Order Form'!V437)</f>
        <v>7048652833785</v>
      </c>
      <c r="AI429" s="38">
        <f>INDEX(ATS!$B:$V,MATCH(ATS!$AH429,ATS!$U:$U,0),1)</f>
        <v>852097</v>
      </c>
      <c r="AJ429" s="38" t="str">
        <f>INDEX(ATS!$B:$V,MATCH(ATS!$AH429,ATS!$U:$U,0),2)</f>
        <v>Tachi RIG Reflect</v>
      </c>
      <c r="AK429" s="38" t="str">
        <f>INDEX(ATS!$B:$V,MATCH(ATS!$AH429,ATS!$U:$U,0),4)</f>
        <v>070600-OS</v>
      </c>
    </row>
    <row r="430" spans="1:37">
      <c r="A430" s="175">
        <f t="shared" si="25"/>
        <v>7048652459909</v>
      </c>
      <c r="B430">
        <v>820090</v>
      </c>
      <c r="C430" t="s">
        <v>702</v>
      </c>
      <c r="D430" t="s">
        <v>2991</v>
      </c>
      <c r="E430" t="s">
        <v>2558</v>
      </c>
      <c r="F430" t="s">
        <v>2559</v>
      </c>
      <c r="G430" t="s">
        <v>8</v>
      </c>
      <c r="H430" t="s">
        <v>225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 s="30"/>
      <c r="T430" s="52" t="str">
        <f t="shared" si="24"/>
        <v>820090-OCHER-S</v>
      </c>
      <c r="U430" s="53">
        <f>IF(C430="NET","",IF(C430="","",IFERROR(VLOOKUP(T430,EAN!$A:$B,2,FALSE),"MANGLER - MÅ OPPDATERE EAN-FANEN")))</f>
        <v>7048652459909</v>
      </c>
      <c r="V430" s="52">
        <f t="shared" si="26"/>
        <v>0</v>
      </c>
      <c r="W430" s="52">
        <f t="shared" si="27"/>
        <v>0</v>
      </c>
      <c r="X430" s="30"/>
      <c r="Y430" s="21" t="str">
        <f>IF(C430="NET","",IFERROR(VLOOKUP(U430,'2) Order Form'!$V$9:$V$894,1,FALSE),"Ikke med I order form"))</f>
        <v>Ikke med I order form</v>
      </c>
      <c r="Z430" s="30"/>
      <c r="AA430" s="2">
        <v>7048652966988</v>
      </c>
      <c r="AB430" s="23">
        <f>IFERROR(VLOOKUP(AA430,'2) Order Form'!$V$9:$V$895,1,FALSE),"Ikke med I order form")</f>
        <v>7048652966988</v>
      </c>
      <c r="AC430" s="38">
        <f>VLOOKUP(AA430,ATS!$A$4:$H$2762,2,FALSE)</f>
        <v>840108</v>
      </c>
      <c r="AD430" s="35" t="str">
        <f>VLOOKUP(AA430,ATS!$A$4:$G$2762,3,FALSE)</f>
        <v>Volata Carbon 2Vi Mips Helmet</v>
      </c>
      <c r="AE430" s="36" t="str">
        <f>VLOOKUP(AA430,ATS!$A$4:$G$2762,5,FALSE)</f>
        <v>DTBLK-SM</v>
      </c>
      <c r="AF430" s="30"/>
      <c r="AG430" s="38">
        <f>IFERROR(VLOOKUP('2) Order Form'!$V438,$AA$4:$AA$2500,1,FALSE),"Ikke med i Elastic")</f>
        <v>7048652895844</v>
      </c>
      <c r="AH430" s="38">
        <f>SUM('2) Order Form'!V438)</f>
        <v>7048652895844</v>
      </c>
      <c r="AI430" s="38">
        <f>INDEX(ATS!$B:$V,MATCH(ATS!$AH430,ATS!$U:$U,0),1)</f>
        <v>852097</v>
      </c>
      <c r="AJ430" s="38" t="str">
        <f>INDEX(ATS!$B:$V,MATCH(ATS!$AH430,ATS!$U:$U,0),2)</f>
        <v>Tachi RIG Reflect</v>
      </c>
      <c r="AK430" s="38" t="str">
        <f>INDEX(ATS!$B:$V,MATCH(ATS!$AH430,ATS!$U:$U,0),4)</f>
        <v>150500-OS</v>
      </c>
    </row>
    <row r="431" spans="1:37">
      <c r="A431" s="175">
        <f t="shared" si="25"/>
        <v>7048652459893</v>
      </c>
      <c r="B431">
        <v>820090</v>
      </c>
      <c r="C431" t="s">
        <v>702</v>
      </c>
      <c r="D431" t="s">
        <v>2991</v>
      </c>
      <c r="E431" t="s">
        <v>2560</v>
      </c>
      <c r="F431" t="s">
        <v>2559</v>
      </c>
      <c r="G431" t="s">
        <v>7</v>
      </c>
      <c r="H431" t="s">
        <v>225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 s="30"/>
      <c r="T431" s="52" t="str">
        <f t="shared" si="24"/>
        <v>820090-OCHER-M</v>
      </c>
      <c r="U431" s="53">
        <f>IF(C431="NET","",IF(C431="","",IFERROR(VLOOKUP(T431,EAN!$A:$B,2,FALSE),"MANGLER - MÅ OPPDATERE EAN-FANEN")))</f>
        <v>7048652459893</v>
      </c>
      <c r="V431" s="52">
        <f t="shared" si="26"/>
        <v>0</v>
      </c>
      <c r="W431" s="52">
        <f t="shared" si="27"/>
        <v>0</v>
      </c>
      <c r="X431" s="30"/>
      <c r="Y431" s="21" t="str">
        <f>IF(C431="NET","",IFERROR(VLOOKUP(U431,'2) Order Form'!$V$9:$V$894,1,FALSE),"Ikke med I order form"))</f>
        <v>Ikke med I order form</v>
      </c>
      <c r="Z431" s="30"/>
      <c r="AA431" s="2">
        <v>7048652966988</v>
      </c>
      <c r="AB431" s="23">
        <f>IFERROR(VLOOKUP(AA431,'2) Order Form'!$V$9:$V$895,1,FALSE),"Ikke med I order form")</f>
        <v>7048652966988</v>
      </c>
      <c r="AC431" s="38">
        <f>VLOOKUP(AA431,ATS!$A$4:$H$2762,2,FALSE)</f>
        <v>840108</v>
      </c>
      <c r="AD431" s="35" t="str">
        <f>VLOOKUP(AA431,ATS!$A$4:$G$2762,3,FALSE)</f>
        <v>Volata Carbon 2Vi Mips Helmet</v>
      </c>
      <c r="AE431" s="36" t="str">
        <f>VLOOKUP(AA431,ATS!$A$4:$G$2762,5,FALSE)</f>
        <v>DTBLK-SM</v>
      </c>
      <c r="AF431" s="30"/>
      <c r="AG431" s="38">
        <f>IFERROR(VLOOKUP('2) Order Form'!$V439,$AA$4:$AA$2500,1,FALSE),"Ikke med i Elastic")</f>
        <v>7048652833761</v>
      </c>
      <c r="AH431" s="38">
        <f>SUM('2) Order Form'!V439)</f>
        <v>7048652833761</v>
      </c>
      <c r="AI431" s="38">
        <f>INDEX(ATS!$B:$V,MATCH(ATS!$AH431,ATS!$U:$U,0),1)</f>
        <v>852097</v>
      </c>
      <c r="AJ431" s="38" t="str">
        <f>INDEX(ATS!$B:$V,MATCH(ATS!$AH431,ATS!$U:$U,0),2)</f>
        <v>Tachi RIG Reflect</v>
      </c>
      <c r="AK431" s="38" t="str">
        <f>INDEX(ATS!$B:$V,MATCH(ATS!$AH431,ATS!$U:$U,0),4)</f>
        <v>160400-OS</v>
      </c>
    </row>
    <row r="432" spans="1:37">
      <c r="A432" s="175">
        <f t="shared" si="25"/>
        <v>7048652459886</v>
      </c>
      <c r="B432">
        <v>820090</v>
      </c>
      <c r="C432" t="s">
        <v>702</v>
      </c>
      <c r="D432" t="s">
        <v>2991</v>
      </c>
      <c r="E432" t="s">
        <v>2561</v>
      </c>
      <c r="F432" t="s">
        <v>2559</v>
      </c>
      <c r="G432" t="s">
        <v>52</v>
      </c>
      <c r="H432" t="s">
        <v>225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 s="30"/>
      <c r="T432" s="52" t="str">
        <f t="shared" si="24"/>
        <v>820090-OCHER-L</v>
      </c>
      <c r="U432" s="53">
        <f>IF(C432="NET","",IF(C432="","",IFERROR(VLOOKUP(T432,EAN!$A:$B,2,FALSE),"MANGLER - MÅ OPPDATERE EAN-FANEN")))</f>
        <v>7048652459886</v>
      </c>
      <c r="V432" s="52">
        <f t="shared" si="26"/>
        <v>0</v>
      </c>
      <c r="W432" s="52">
        <f t="shared" si="27"/>
        <v>0</v>
      </c>
      <c r="X432" s="30"/>
      <c r="Y432" s="21" t="str">
        <f>IF(C432="NET","",IFERROR(VLOOKUP(U432,'2) Order Form'!$V$9:$V$894,1,FALSE),"Ikke med I order form"))</f>
        <v>Ikke med I order form</v>
      </c>
      <c r="Z432" s="30"/>
      <c r="AA432" s="2">
        <v>7048652966971</v>
      </c>
      <c r="AB432" s="23">
        <f>IFERROR(VLOOKUP(AA432,'2) Order Form'!$V$9:$V$895,1,FALSE),"Ikke med I order form")</f>
        <v>7048652966971</v>
      </c>
      <c r="AC432" s="38">
        <f>VLOOKUP(AA432,ATS!$A$4:$H$2762,2,FALSE)</f>
        <v>840108</v>
      </c>
      <c r="AD432" s="35" t="str">
        <f>VLOOKUP(AA432,ATS!$A$4:$G$2762,3,FALSE)</f>
        <v>Volata Carbon 2Vi Mips Helmet</v>
      </c>
      <c r="AE432" s="36" t="str">
        <f>VLOOKUP(AA432,ATS!$A$4:$G$2762,5,FALSE)</f>
        <v>DTBLK-ML</v>
      </c>
      <c r="AF432" s="30"/>
      <c r="AG432" s="38">
        <f>IFERROR(VLOOKUP('2) Order Form'!$V440,$AA$4:$AA$2500,1,FALSE),"Ikke med i Elastic")</f>
        <v>7048652833792</v>
      </c>
      <c r="AH432" s="38">
        <f>SUM('2) Order Form'!V440)</f>
        <v>7048652833792</v>
      </c>
      <c r="AI432" s="38">
        <f>INDEX(ATS!$B:$V,MATCH(ATS!$AH432,ATS!$U:$U,0),1)</f>
        <v>852097</v>
      </c>
      <c r="AJ432" s="38" t="str">
        <f>INDEX(ATS!$B:$V,MATCH(ATS!$AH432,ATS!$U:$U,0),2)</f>
        <v>Tachi RIG Reflect</v>
      </c>
      <c r="AK432" s="38" t="str">
        <f>INDEX(ATS!$B:$V,MATCH(ATS!$AH432,ATS!$U:$U,0),4)</f>
        <v>198200-OS</v>
      </c>
    </row>
    <row r="433" spans="1:37">
      <c r="A433" s="175">
        <f t="shared" si="25"/>
        <v>7048652459916</v>
      </c>
      <c r="B433">
        <v>820090</v>
      </c>
      <c r="C433" t="s">
        <v>702</v>
      </c>
      <c r="D433" t="s">
        <v>2991</v>
      </c>
      <c r="E433" t="s">
        <v>2562</v>
      </c>
      <c r="F433" t="s">
        <v>2559</v>
      </c>
      <c r="G433" t="s">
        <v>53</v>
      </c>
      <c r="H433" t="s">
        <v>225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 s="30"/>
      <c r="T433" s="52" t="str">
        <f t="shared" si="24"/>
        <v>820090-OCHER-XL</v>
      </c>
      <c r="U433" s="53">
        <f>IF(C433="NET","",IF(C433="","",IFERROR(VLOOKUP(T433,EAN!$A:$B,2,FALSE),"MANGLER - MÅ OPPDATERE EAN-FANEN")))</f>
        <v>7048652459916</v>
      </c>
      <c r="V433" s="52">
        <f t="shared" si="26"/>
        <v>0</v>
      </c>
      <c r="W433" s="52">
        <f t="shared" si="27"/>
        <v>0</v>
      </c>
      <c r="X433" s="30"/>
      <c r="Y433" s="21" t="str">
        <f>IF(C433="NET","",IFERROR(VLOOKUP(U433,'2) Order Form'!$V$9:$V$894,1,FALSE),"Ikke med I order form"))</f>
        <v>Ikke med I order form</v>
      </c>
      <c r="Z433" s="30"/>
      <c r="AA433" s="2">
        <v>7048652966971</v>
      </c>
      <c r="AB433" s="23">
        <f>IFERROR(VLOOKUP(AA433,'2) Order Form'!$V$9:$V$895,1,FALSE),"Ikke med I order form")</f>
        <v>7048652966971</v>
      </c>
      <c r="AC433" s="38">
        <f>VLOOKUP(AA433,ATS!$A$4:$H$2762,2,FALSE)</f>
        <v>840108</v>
      </c>
      <c r="AD433" s="35" t="str">
        <f>VLOOKUP(AA433,ATS!$A$4:$G$2762,3,FALSE)</f>
        <v>Volata Carbon 2Vi Mips Helmet</v>
      </c>
      <c r="AE433" s="36" t="str">
        <f>VLOOKUP(AA433,ATS!$A$4:$G$2762,5,FALSE)</f>
        <v>DTBLK-ML</v>
      </c>
      <c r="AF433" s="30"/>
      <c r="AG433" s="38">
        <f>IFERROR(VLOOKUP('2) Order Form'!$V441,$AA$4:$AA$2500,1,FALSE),"Ikke med i Elastic")</f>
        <v>7048652833747</v>
      </c>
      <c r="AH433" s="38">
        <f>SUM('2) Order Form'!V441)</f>
        <v>7048652833747</v>
      </c>
      <c r="AI433" s="38">
        <f>INDEX(ATS!$B:$V,MATCH(ATS!$AH433,ATS!$U:$U,0),1)</f>
        <v>852097</v>
      </c>
      <c r="AJ433" s="38" t="str">
        <f>INDEX(ATS!$B:$V,MATCH(ATS!$AH433,ATS!$U:$U,0),2)</f>
        <v>Tachi RIG Reflect</v>
      </c>
      <c r="AK433" s="38" t="str">
        <f>INDEX(ATS!$B:$V,MATCH(ATS!$AH433,ATS!$U:$U,0),4)</f>
        <v>200700-OS</v>
      </c>
    </row>
    <row r="434" spans="1:37">
      <c r="A434" s="175">
        <f t="shared" si="25"/>
        <v>7048652459947</v>
      </c>
      <c r="B434">
        <v>820090</v>
      </c>
      <c r="C434" t="s">
        <v>702</v>
      </c>
      <c r="D434" t="s">
        <v>2991</v>
      </c>
      <c r="E434" t="s">
        <v>2563</v>
      </c>
      <c r="F434" t="s">
        <v>2564</v>
      </c>
      <c r="G434" t="s">
        <v>8</v>
      </c>
      <c r="H434" t="s">
        <v>225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 s="30"/>
      <c r="T434" s="52" t="str">
        <f t="shared" si="24"/>
        <v>820090-PNGRN-S</v>
      </c>
      <c r="U434" s="53">
        <f>IF(C434="NET","",IF(C434="","",IFERROR(VLOOKUP(T434,EAN!$A:$B,2,FALSE),"MANGLER - MÅ OPPDATERE EAN-FANEN")))</f>
        <v>7048652459947</v>
      </c>
      <c r="V434" s="52">
        <f t="shared" si="26"/>
        <v>0</v>
      </c>
      <c r="W434" s="52">
        <f t="shared" si="27"/>
        <v>0</v>
      </c>
      <c r="X434" s="30"/>
      <c r="Y434" s="21" t="str">
        <f>IF(C434="NET","",IFERROR(VLOOKUP(U434,'2) Order Form'!$V$9:$V$894,1,FALSE),"Ikke med I order form"))</f>
        <v>Ikke med I order form</v>
      </c>
      <c r="Z434" s="30"/>
      <c r="AA434" s="2">
        <v>7048652966971</v>
      </c>
      <c r="AB434" s="23">
        <f>IFERROR(VLOOKUP(AA434,'2) Order Form'!$V$9:$V$895,1,FALSE),"Ikke med I order form")</f>
        <v>7048652966971</v>
      </c>
      <c r="AC434" s="38">
        <f>VLOOKUP(AA434,ATS!$A$4:$H$2762,2,FALSE)</f>
        <v>840108</v>
      </c>
      <c r="AD434" s="35" t="str">
        <f>VLOOKUP(AA434,ATS!$A$4:$G$2762,3,FALSE)</f>
        <v>Volata Carbon 2Vi Mips Helmet</v>
      </c>
      <c r="AE434" s="36" t="str">
        <f>VLOOKUP(AA434,ATS!$A$4:$G$2762,5,FALSE)</f>
        <v>DTBLK-ML</v>
      </c>
      <c r="AF434" s="30"/>
      <c r="AG434" s="38">
        <f>IFERROR(VLOOKUP('2) Order Form'!$V442,$AA$4:$AA$2500,1,FALSE),"Ikke med i Elastic")</f>
        <v>7048652894625</v>
      </c>
      <c r="AH434" s="38">
        <f>SUM('2) Order Form'!V442)</f>
        <v>7048652894625</v>
      </c>
      <c r="AI434" s="38">
        <f>INDEX(ATS!$B:$V,MATCH(ATS!$AH434,ATS!$U:$U,0),1)</f>
        <v>852097</v>
      </c>
      <c r="AJ434" s="38" t="str">
        <f>INDEX(ATS!$B:$V,MATCH(ATS!$AH434,ATS!$U:$U,0),2)</f>
        <v>Tachi RIG Reflect</v>
      </c>
      <c r="AK434" s="38" t="str">
        <f>INDEX(ATS!$B:$V,MATCH(ATS!$AH434,ATS!$U:$U,0),4)</f>
        <v>206700-OS</v>
      </c>
    </row>
    <row r="435" spans="1:37">
      <c r="A435" s="175">
        <f t="shared" si="25"/>
        <v>7048652459930</v>
      </c>
      <c r="B435">
        <v>820090</v>
      </c>
      <c r="C435" t="s">
        <v>702</v>
      </c>
      <c r="D435" t="s">
        <v>2991</v>
      </c>
      <c r="E435" t="s">
        <v>2565</v>
      </c>
      <c r="F435" t="s">
        <v>2564</v>
      </c>
      <c r="G435" t="s">
        <v>7</v>
      </c>
      <c r="H435" t="s">
        <v>225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 s="30"/>
      <c r="T435" s="52" t="str">
        <f t="shared" si="24"/>
        <v>820090-PNGRN-M</v>
      </c>
      <c r="U435" s="53">
        <f>IF(C435="NET","",IF(C435="","",IFERROR(VLOOKUP(T435,EAN!$A:$B,2,FALSE),"MANGLER - MÅ OPPDATERE EAN-FANEN")))</f>
        <v>7048652459930</v>
      </c>
      <c r="V435" s="52">
        <f t="shared" si="26"/>
        <v>0</v>
      </c>
      <c r="W435" s="52">
        <f t="shared" si="27"/>
        <v>0</v>
      </c>
      <c r="X435" s="30"/>
      <c r="Y435" s="21" t="str">
        <f>IF(C435="NET","",IFERROR(VLOOKUP(U435,'2) Order Form'!$V$9:$V$894,1,FALSE),"Ikke med I order form"))</f>
        <v>Ikke med I order form</v>
      </c>
      <c r="Z435" s="30"/>
      <c r="AA435" s="2">
        <v>7048652966964</v>
      </c>
      <c r="AB435" s="23">
        <f>IFERROR(VLOOKUP(AA435,'2) Order Form'!$V$9:$V$895,1,FALSE),"Ikke med I order form")</f>
        <v>7048652966964</v>
      </c>
      <c r="AC435" s="38">
        <f>VLOOKUP(AA435,ATS!$A$4:$H$2762,2,FALSE)</f>
        <v>840108</v>
      </c>
      <c r="AD435" s="35" t="str">
        <f>VLOOKUP(AA435,ATS!$A$4:$G$2762,3,FALSE)</f>
        <v>Volata Carbon 2Vi Mips Helmet</v>
      </c>
      <c r="AE435" s="36" t="str">
        <f>VLOOKUP(AA435,ATS!$A$4:$G$2762,5,FALSE)</f>
        <v>DTBLK-LXL</v>
      </c>
      <c r="AF435" s="30"/>
      <c r="AG435" s="38">
        <f>IFERROR(VLOOKUP('2) Order Form'!$V443,$AA$4:$AA$2500,1,FALSE),"Ikke med i Elastic")</f>
        <v>7048652833730</v>
      </c>
      <c r="AH435" s="38">
        <f>SUM('2) Order Form'!V443)</f>
        <v>7048652833730</v>
      </c>
      <c r="AI435" s="38">
        <f>INDEX(ATS!$B:$V,MATCH(ATS!$AH435,ATS!$U:$U,0),1)</f>
        <v>852096</v>
      </c>
      <c r="AJ435" s="38" t="str">
        <f>INDEX(ATS!$B:$V,MATCH(ATS!$AH435,ATS!$U:$U,0),2)</f>
        <v>Tachi Polarized</v>
      </c>
      <c r="AK435" s="38" t="str">
        <f>INDEX(ATS!$B:$V,MATCH(ATS!$AH435,ATS!$U:$U,0),4)</f>
        <v>230100-OS</v>
      </c>
    </row>
    <row r="436" spans="1:37">
      <c r="A436" s="175">
        <f t="shared" si="25"/>
        <v>7048652459923</v>
      </c>
      <c r="B436">
        <v>820090</v>
      </c>
      <c r="C436" t="s">
        <v>702</v>
      </c>
      <c r="D436" t="s">
        <v>2991</v>
      </c>
      <c r="E436" t="s">
        <v>2566</v>
      </c>
      <c r="F436" t="s">
        <v>2564</v>
      </c>
      <c r="G436" t="s">
        <v>52</v>
      </c>
      <c r="H436" t="s">
        <v>225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 s="30"/>
      <c r="T436" s="52" t="str">
        <f t="shared" si="24"/>
        <v>820090-PNGRN-L</v>
      </c>
      <c r="U436" s="53">
        <f>IF(C436="NET","",IF(C436="","",IFERROR(VLOOKUP(T436,EAN!$A:$B,2,FALSE),"MANGLER - MÅ OPPDATERE EAN-FANEN")))</f>
        <v>7048652459923</v>
      </c>
      <c r="V436" s="52">
        <f t="shared" si="26"/>
        <v>0</v>
      </c>
      <c r="W436" s="52">
        <f t="shared" si="27"/>
        <v>0</v>
      </c>
      <c r="X436" s="30"/>
      <c r="Y436" s="21" t="str">
        <f>IF(C436="NET","",IFERROR(VLOOKUP(U436,'2) Order Form'!$V$9:$V$894,1,FALSE),"Ikke med I order form"))</f>
        <v>Ikke med I order form</v>
      </c>
      <c r="Z436" s="30"/>
      <c r="AA436" s="2">
        <v>7048652966964</v>
      </c>
      <c r="AB436" s="23">
        <f>IFERROR(VLOOKUP(AA436,'2) Order Form'!$V$9:$V$895,1,FALSE),"Ikke med I order form")</f>
        <v>7048652966964</v>
      </c>
      <c r="AC436" s="38">
        <f>VLOOKUP(AA436,ATS!$A$4:$H$2762,2,FALSE)</f>
        <v>840108</v>
      </c>
      <c r="AD436" s="35" t="str">
        <f>VLOOKUP(AA436,ATS!$A$4:$G$2762,3,FALSE)</f>
        <v>Volata Carbon 2Vi Mips Helmet</v>
      </c>
      <c r="AE436" s="36" t="str">
        <f>VLOOKUP(AA436,ATS!$A$4:$G$2762,5,FALSE)</f>
        <v>DTBLK-LXL</v>
      </c>
      <c r="AF436" s="30"/>
      <c r="AG436" s="38">
        <f>IFERROR(VLOOKUP('2) Order Form'!$V444,$AA$4:$AA$2500,1,FALSE),"Ikke med i Elastic")</f>
        <v>7048652616456</v>
      </c>
      <c r="AH436" s="38">
        <f>SUM('2) Order Form'!V444)</f>
        <v>7048652616456</v>
      </c>
      <c r="AI436" s="38">
        <f>INDEX(ATS!$B:$V,MATCH(ATS!$AH436,ATS!$U:$U,0),1)</f>
        <v>852031</v>
      </c>
      <c r="AJ436" s="38" t="str">
        <f>INDEX(ATS!$B:$V,MATCH(ATS!$AH436,ATS!$U:$U,0),2)</f>
        <v>Heat RIG Reflect</v>
      </c>
      <c r="AK436" s="38" t="str">
        <f>INDEX(ATS!$B:$V,MATCH(ATS!$AH436,ATS!$U:$U,0),4)</f>
        <v>060100-OS</v>
      </c>
    </row>
    <row r="437" spans="1:37">
      <c r="A437" s="175">
        <f t="shared" si="25"/>
        <v>7048652459954</v>
      </c>
      <c r="B437">
        <v>820090</v>
      </c>
      <c r="C437" t="s">
        <v>702</v>
      </c>
      <c r="D437" t="s">
        <v>2991</v>
      </c>
      <c r="E437" t="s">
        <v>2567</v>
      </c>
      <c r="F437" t="s">
        <v>2564</v>
      </c>
      <c r="G437" t="s">
        <v>53</v>
      </c>
      <c r="H437" t="s">
        <v>225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 s="30"/>
      <c r="T437" s="52" t="str">
        <f t="shared" si="24"/>
        <v>820090-PNGRN-XL</v>
      </c>
      <c r="U437" s="53">
        <f>IF(C437="NET","",IF(C437="","",IFERROR(VLOOKUP(T437,EAN!$A:$B,2,FALSE),"MANGLER - MÅ OPPDATERE EAN-FANEN")))</f>
        <v>7048652459954</v>
      </c>
      <c r="V437" s="52">
        <f t="shared" si="26"/>
        <v>0</v>
      </c>
      <c r="W437" s="52">
        <f t="shared" si="27"/>
        <v>0</v>
      </c>
      <c r="X437" s="30"/>
      <c r="Y437" s="21" t="str">
        <f>IF(C437="NET","",IFERROR(VLOOKUP(U437,'2) Order Form'!$V$9:$V$894,1,FALSE),"Ikke med I order form"))</f>
        <v>Ikke med I order form</v>
      </c>
      <c r="Z437" s="30"/>
      <c r="AA437" s="2">
        <v>7048652966964</v>
      </c>
      <c r="AB437" s="23">
        <f>IFERROR(VLOOKUP(AA437,'2) Order Form'!$V$9:$V$895,1,FALSE),"Ikke med I order form")</f>
        <v>7048652966964</v>
      </c>
      <c r="AC437" s="38">
        <f>VLOOKUP(AA437,ATS!$A$4:$H$2762,2,FALSE)</f>
        <v>840108</v>
      </c>
      <c r="AD437" s="35" t="str">
        <f>VLOOKUP(AA437,ATS!$A$4:$G$2762,3,FALSE)</f>
        <v>Volata Carbon 2Vi Mips Helmet</v>
      </c>
      <c r="AE437" s="36" t="str">
        <f>VLOOKUP(AA437,ATS!$A$4:$G$2762,5,FALSE)</f>
        <v>DTBLK-LXL</v>
      </c>
      <c r="AF437" s="30"/>
      <c r="AG437" s="38">
        <f>IFERROR(VLOOKUP('2) Order Form'!$V445,$AA$4:$AA$2500,1,FALSE),"Ikke med i Elastic")</f>
        <v>7048652894632</v>
      </c>
      <c r="AH437" s="38">
        <f>SUM('2) Order Form'!V445)</f>
        <v>7048652894632</v>
      </c>
      <c r="AI437" s="38">
        <f>INDEX(ATS!$B:$V,MATCH(ATS!$AH437,ATS!$U:$U,0),1)</f>
        <v>852031</v>
      </c>
      <c r="AJ437" s="38" t="str">
        <f>INDEX(ATS!$B:$V,MATCH(ATS!$AH437,ATS!$U:$U,0),2)</f>
        <v>Heat RIG Reflect</v>
      </c>
      <c r="AK437" s="38" t="str">
        <f>INDEX(ATS!$B:$V,MATCH(ATS!$AH437,ATS!$U:$U,0),4)</f>
        <v>076500-OS</v>
      </c>
    </row>
    <row r="438" spans="1:37">
      <c r="A438" s="175">
        <f t="shared" si="25"/>
        <v>7048652459985</v>
      </c>
      <c r="B438">
        <v>820090</v>
      </c>
      <c r="C438" t="s">
        <v>702</v>
      </c>
      <c r="D438" t="s">
        <v>2991</v>
      </c>
      <c r="E438" t="s">
        <v>2568</v>
      </c>
      <c r="F438" t="s">
        <v>2569</v>
      </c>
      <c r="G438" t="s">
        <v>8</v>
      </c>
      <c r="H438" t="s">
        <v>225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 s="30"/>
      <c r="T438" s="52" t="str">
        <f t="shared" si="24"/>
        <v>820090-PTNVY-S</v>
      </c>
      <c r="U438" s="53">
        <f>IF(C438="NET","",IF(C438="","",IFERROR(VLOOKUP(T438,EAN!$A:$B,2,FALSE),"MANGLER - MÅ OPPDATERE EAN-FANEN")))</f>
        <v>7048652459985</v>
      </c>
      <c r="V438" s="52">
        <f t="shared" si="26"/>
        <v>0</v>
      </c>
      <c r="W438" s="52">
        <f t="shared" si="27"/>
        <v>0</v>
      </c>
      <c r="X438" s="30"/>
      <c r="Y438" s="21" t="str">
        <f>IF(C438="NET","",IFERROR(VLOOKUP(U438,'2) Order Form'!$V$9:$V$894,1,FALSE),"Ikke med I order form"))</f>
        <v>Ikke med I order form</v>
      </c>
      <c r="Z438" s="30"/>
      <c r="AA438" s="2">
        <v>7048652967046</v>
      </c>
      <c r="AB438" s="23">
        <f>IFERROR(VLOOKUP(AA438,'2) Order Form'!$V$9:$V$895,1,FALSE),"Ikke med I order form")</f>
        <v>7048652967046</v>
      </c>
      <c r="AC438" s="38">
        <f>VLOOKUP(AA438,ATS!$A$4:$H$2762,2,FALSE)</f>
        <v>840108</v>
      </c>
      <c r="AD438" s="35" t="str">
        <f>VLOOKUP(AA438,ATS!$A$4:$G$2762,3,FALSE)</f>
        <v>Volata Carbon 2Vi Mips Helmet</v>
      </c>
      <c r="AE438" s="36" t="str">
        <f>VLOOKUP(AA438,ATS!$A$4:$G$2762,5,FALSE)</f>
        <v>MTURQ-SM</v>
      </c>
      <c r="AF438" s="30"/>
      <c r="AG438" s="38">
        <f>IFERROR(VLOOKUP('2) Order Form'!$V446,$AA$4:$AA$2500,1,FALSE),"Ikke med i Elastic")</f>
        <v>7048652616463</v>
      </c>
      <c r="AH438" s="38">
        <f>SUM('2) Order Form'!V446)</f>
        <v>7048652616463</v>
      </c>
      <c r="AI438" s="38">
        <f>INDEX(ATS!$B:$V,MATCH(ATS!$AH438,ATS!$U:$U,0),1)</f>
        <v>852031</v>
      </c>
      <c r="AJ438" s="38" t="str">
        <f>INDEX(ATS!$B:$V,MATCH(ATS!$AH438,ATS!$U:$U,0),2)</f>
        <v>Heat RIG Reflect</v>
      </c>
      <c r="AK438" s="38" t="str">
        <f>INDEX(ATS!$B:$V,MATCH(ATS!$AH438,ATS!$U:$U,0),4)</f>
        <v>152100-OS</v>
      </c>
    </row>
    <row r="439" spans="1:37">
      <c r="A439" s="175">
        <f t="shared" si="25"/>
        <v>7048652459978</v>
      </c>
      <c r="B439">
        <v>820090</v>
      </c>
      <c r="C439" t="s">
        <v>702</v>
      </c>
      <c r="D439" t="s">
        <v>2991</v>
      </c>
      <c r="E439" t="s">
        <v>2570</v>
      </c>
      <c r="F439" t="s">
        <v>2569</v>
      </c>
      <c r="G439" t="s">
        <v>7</v>
      </c>
      <c r="H439" t="s">
        <v>225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 s="2"/>
      <c r="T439" s="22" t="str">
        <f t="shared" si="24"/>
        <v>820090-PTNVY-M</v>
      </c>
      <c r="U439" s="24">
        <f>IF(C439="NET","",IF(C439="","",IFERROR(VLOOKUP(T439,EAN!$A:$B,2,FALSE),"MANGLER - MÅ OPPDATERE EAN-FANEN")))</f>
        <v>7048652459978</v>
      </c>
      <c r="V439" s="22">
        <f t="shared" si="26"/>
        <v>0</v>
      </c>
      <c r="W439" s="22">
        <f t="shared" si="27"/>
        <v>0</v>
      </c>
      <c r="X439" s="2"/>
      <c r="Y439" s="21" t="str">
        <f>IF(C439="NET","",IFERROR(VLOOKUP(U439,'2) Order Form'!$V$9:$V$894,1,FALSE),"Ikke med I order form"))</f>
        <v>Ikke med I order form</v>
      </c>
      <c r="Z439" s="2"/>
      <c r="AA439" s="2">
        <v>7048652967046</v>
      </c>
      <c r="AB439" s="23">
        <f>IFERROR(VLOOKUP(AA439,'2) Order Form'!$V$9:$V$895,1,FALSE),"Ikke med I order form")</f>
        <v>7048652967046</v>
      </c>
      <c r="AC439" s="38">
        <f>VLOOKUP(AA439,ATS!$A$4:$H$2762,2,FALSE)</f>
        <v>840108</v>
      </c>
      <c r="AD439" s="35" t="str">
        <f>VLOOKUP(AA439,ATS!$A$4:$G$2762,3,FALSE)</f>
        <v>Volata Carbon 2Vi Mips Helmet</v>
      </c>
      <c r="AE439" s="36" t="str">
        <f>VLOOKUP(AA439,ATS!$A$4:$G$2762,5,FALSE)</f>
        <v>MTURQ-SM</v>
      </c>
      <c r="AF439" s="2"/>
      <c r="AG439" s="38">
        <f>IFERROR(VLOOKUP('2) Order Form'!$V447,$AA$4:$AA$2500,1,FALSE),"Ikke med i Elastic")</f>
        <v>7048652710123</v>
      </c>
      <c r="AH439" s="38">
        <f>SUM('2) Order Form'!V447)</f>
        <v>7048652710123</v>
      </c>
      <c r="AI439" s="38">
        <f>INDEX(ATS!$B:$V,MATCH(ATS!$AH439,ATS!$U:$U,0),1)</f>
        <v>852031</v>
      </c>
      <c r="AJ439" s="38" t="str">
        <f>INDEX(ATS!$B:$V,MATCH(ATS!$AH439,ATS!$U:$U,0),2)</f>
        <v>Heat RIG Reflect</v>
      </c>
      <c r="AK439" s="38" t="str">
        <f>INDEX(ATS!$B:$V,MATCH(ATS!$AH439,ATS!$U:$U,0),4)</f>
        <v>160400-OS</v>
      </c>
    </row>
    <row r="440" spans="1:37">
      <c r="A440" s="175">
        <f t="shared" si="25"/>
        <v>7048652459961</v>
      </c>
      <c r="B440">
        <v>820090</v>
      </c>
      <c r="C440" t="s">
        <v>702</v>
      </c>
      <c r="D440" t="s">
        <v>2991</v>
      </c>
      <c r="E440" t="s">
        <v>2571</v>
      </c>
      <c r="F440" t="s">
        <v>2569</v>
      </c>
      <c r="G440" t="s">
        <v>52</v>
      </c>
      <c r="H440" t="s">
        <v>225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 s="30"/>
      <c r="T440" s="52" t="str">
        <f t="shared" si="24"/>
        <v>820090-PTNVY-L</v>
      </c>
      <c r="U440" s="53">
        <f>IF(C440="NET","",IF(C440="","",IFERROR(VLOOKUP(T440,EAN!$A:$B,2,FALSE),"MANGLER - MÅ OPPDATERE EAN-FANEN")))</f>
        <v>7048652459961</v>
      </c>
      <c r="V440" s="52">
        <f t="shared" si="26"/>
        <v>0</v>
      </c>
      <c r="W440" s="52">
        <f t="shared" si="27"/>
        <v>0</v>
      </c>
      <c r="X440" s="30"/>
      <c r="Y440" s="21" t="str">
        <f>IF(C440="NET","",IFERROR(VLOOKUP(U440,'2) Order Form'!$V$9:$V$894,1,FALSE),"Ikke med I order form"))</f>
        <v>Ikke med I order form</v>
      </c>
      <c r="Z440" s="30"/>
      <c r="AA440" s="2">
        <v>7048652967046</v>
      </c>
      <c r="AB440" s="23">
        <f>IFERROR(VLOOKUP(AA440,'2) Order Form'!$V$9:$V$895,1,FALSE),"Ikke med I order form")</f>
        <v>7048652967046</v>
      </c>
      <c r="AC440" s="38">
        <f>VLOOKUP(AA440,ATS!$A$4:$H$2762,2,FALSE)</f>
        <v>840108</v>
      </c>
      <c r="AD440" s="35" t="str">
        <f>VLOOKUP(AA440,ATS!$A$4:$G$2762,3,FALSE)</f>
        <v>Volata Carbon 2Vi Mips Helmet</v>
      </c>
      <c r="AE440" s="36" t="str">
        <f>VLOOKUP(AA440,ATS!$A$4:$G$2762,5,FALSE)</f>
        <v>MTURQ-SM</v>
      </c>
      <c r="AF440" s="30"/>
      <c r="AG440" s="38">
        <f>IFERROR(VLOOKUP('2) Order Form'!$V448,$AA$4:$AA$2500,1,FALSE),"Ikke med i Elastic")</f>
        <v>7048652710147</v>
      </c>
      <c r="AH440" s="38">
        <f>SUM('2) Order Form'!V448)</f>
        <v>7048652710147</v>
      </c>
      <c r="AI440" s="38">
        <f>INDEX(ATS!$B:$V,MATCH(ATS!$AH440,ATS!$U:$U,0),1)</f>
        <v>852031</v>
      </c>
      <c r="AJ440" s="38" t="str">
        <f>INDEX(ATS!$B:$V,MATCH(ATS!$AH440,ATS!$U:$U,0),2)</f>
        <v>Heat RIG Reflect</v>
      </c>
      <c r="AK440" s="38" t="str">
        <f>INDEX(ATS!$B:$V,MATCH(ATS!$AH440,ATS!$U:$U,0),4)</f>
        <v>200500-OS</v>
      </c>
    </row>
    <row r="441" spans="1:37">
      <c r="A441" s="175">
        <f t="shared" si="25"/>
        <v>7048652459992</v>
      </c>
      <c r="B441">
        <v>820090</v>
      </c>
      <c r="C441" t="s">
        <v>702</v>
      </c>
      <c r="D441" t="s">
        <v>2991</v>
      </c>
      <c r="E441" t="s">
        <v>2572</v>
      </c>
      <c r="F441" t="s">
        <v>2569</v>
      </c>
      <c r="G441" t="s">
        <v>53</v>
      </c>
      <c r="H441" t="s">
        <v>225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 s="30"/>
      <c r="T441" s="52" t="str">
        <f t="shared" si="24"/>
        <v>820090-PTNVY-XL</v>
      </c>
      <c r="U441" s="53">
        <f>IF(C441="NET","",IF(C441="","",IFERROR(VLOOKUP(T441,EAN!$A:$B,2,FALSE),"MANGLER - MÅ OPPDATERE EAN-FANEN")))</f>
        <v>7048652459992</v>
      </c>
      <c r="V441" s="52">
        <f t="shared" si="26"/>
        <v>0</v>
      </c>
      <c r="W441" s="52">
        <f t="shared" si="27"/>
        <v>0</v>
      </c>
      <c r="X441" s="30"/>
      <c r="Y441" s="21" t="str">
        <f>IF(C441="NET","",IFERROR(VLOOKUP(U441,'2) Order Form'!$V$9:$V$894,1,FALSE),"Ikke med I order form"))</f>
        <v>Ikke med I order form</v>
      </c>
      <c r="Z441" s="30"/>
      <c r="AA441" s="2">
        <v>7048652967039</v>
      </c>
      <c r="AB441" s="23">
        <f>IFERROR(VLOOKUP(AA441,'2) Order Form'!$V$9:$V$895,1,FALSE),"Ikke med I order form")</f>
        <v>7048652967039</v>
      </c>
      <c r="AC441" s="38">
        <f>VLOOKUP(AA441,ATS!$A$4:$H$2762,2,FALSE)</f>
        <v>840108</v>
      </c>
      <c r="AD441" s="35" t="str">
        <f>VLOOKUP(AA441,ATS!$A$4:$G$2762,3,FALSE)</f>
        <v>Volata Carbon 2Vi Mips Helmet</v>
      </c>
      <c r="AE441" s="36" t="str">
        <f>VLOOKUP(AA441,ATS!$A$4:$G$2762,5,FALSE)</f>
        <v>MTURQ-ML</v>
      </c>
      <c r="AF441" s="30"/>
      <c r="AG441" s="38">
        <f>IFERROR(VLOOKUP('2) Order Form'!$V449,$AA$4:$AA$2500,1,FALSE),"Ikke med i Elastic")</f>
        <v>7048652894656</v>
      </c>
      <c r="AH441" s="38">
        <f>SUM('2) Order Form'!V449)</f>
        <v>7048652894656</v>
      </c>
      <c r="AI441" s="38">
        <f>INDEX(ATS!$B:$V,MATCH(ATS!$AH441,ATS!$U:$U,0),1)</f>
        <v>852031</v>
      </c>
      <c r="AJ441" s="38" t="str">
        <f>INDEX(ATS!$B:$V,MATCH(ATS!$AH441,ATS!$U:$U,0),2)</f>
        <v>Heat RIG Reflect</v>
      </c>
      <c r="AK441" s="38" t="str">
        <f>INDEX(ATS!$B:$V,MATCH(ATS!$AH441,ATS!$U:$U,0),4)</f>
        <v>206700-OS</v>
      </c>
    </row>
    <row r="442" spans="1:37">
      <c r="A442" s="175">
        <f t="shared" si="25"/>
        <v>7048652609281</v>
      </c>
      <c r="B442">
        <v>820090</v>
      </c>
      <c r="C442" t="s">
        <v>702</v>
      </c>
      <c r="D442" t="s">
        <v>2991</v>
      </c>
      <c r="E442" t="s">
        <v>2573</v>
      </c>
      <c r="F442" t="s">
        <v>2574</v>
      </c>
      <c r="G442" t="s">
        <v>8</v>
      </c>
      <c r="H442" t="s">
        <v>225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 s="30"/>
      <c r="T442" s="52" t="str">
        <f t="shared" si="24"/>
        <v>820090-RUST-S</v>
      </c>
      <c r="U442" s="53">
        <f>IF(C442="NET","",IF(C442="","",IFERROR(VLOOKUP(T442,EAN!$A:$B,2,FALSE),"MANGLER - MÅ OPPDATERE EAN-FANEN")))</f>
        <v>7048652609281</v>
      </c>
      <c r="V442" s="52">
        <f t="shared" si="26"/>
        <v>0</v>
      </c>
      <c r="W442" s="52">
        <f t="shared" si="27"/>
        <v>0</v>
      </c>
      <c r="X442" s="30"/>
      <c r="Y442" s="21" t="str">
        <f>IF(C442="NET","",IFERROR(VLOOKUP(U442,'2) Order Form'!$V$9:$V$894,1,FALSE),"Ikke med I order form"))</f>
        <v>Ikke med I order form</v>
      </c>
      <c r="Z442" s="30"/>
      <c r="AA442" s="2">
        <v>7048652967039</v>
      </c>
      <c r="AB442" s="23">
        <f>IFERROR(VLOOKUP(AA442,'2) Order Form'!$V$9:$V$895,1,FALSE),"Ikke med I order form")</f>
        <v>7048652967039</v>
      </c>
      <c r="AC442" s="38">
        <f>VLOOKUP(AA442,ATS!$A$4:$H$2762,2,FALSE)</f>
        <v>840108</v>
      </c>
      <c r="AD442" s="35" t="str">
        <f>VLOOKUP(AA442,ATS!$A$4:$G$2762,3,FALSE)</f>
        <v>Volata Carbon 2Vi Mips Helmet</v>
      </c>
      <c r="AE442" s="36" t="str">
        <f>VLOOKUP(AA442,ATS!$A$4:$G$2762,5,FALSE)</f>
        <v>MTURQ-ML</v>
      </c>
      <c r="AF442" s="30"/>
      <c r="AG442" s="38">
        <f>IFERROR(VLOOKUP('2) Order Form'!$V450,$AA$4:$AA$2500,1,FALSE),"Ikke med i Elastic")</f>
        <v>7048652762450</v>
      </c>
      <c r="AH442" s="38">
        <f>SUM('2) Order Form'!V450)</f>
        <v>7048652762450</v>
      </c>
      <c r="AI442" s="38">
        <f>INDEX(ATS!$B:$V,MATCH(ATS!$AH442,ATS!$U:$U,0),1)</f>
        <v>852032</v>
      </c>
      <c r="AJ442" s="38" t="str">
        <f>INDEX(ATS!$B:$V,MATCH(ATS!$AH442,ATS!$U:$U,0),2)</f>
        <v>Heat</v>
      </c>
      <c r="AK442" s="38" t="str">
        <f>INDEX(ATS!$B:$V,MATCH(ATS!$AH442,ATS!$U:$U,0),4)</f>
        <v>090700-OS</v>
      </c>
    </row>
    <row r="443" spans="1:37">
      <c r="A443" s="175">
        <f t="shared" si="25"/>
        <v>7048652609274</v>
      </c>
      <c r="B443">
        <v>820090</v>
      </c>
      <c r="C443" t="s">
        <v>702</v>
      </c>
      <c r="D443" t="s">
        <v>2991</v>
      </c>
      <c r="E443" t="s">
        <v>2575</v>
      </c>
      <c r="F443" t="s">
        <v>2574</v>
      </c>
      <c r="G443" t="s">
        <v>7</v>
      </c>
      <c r="H443" t="s">
        <v>225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 s="30"/>
      <c r="T443" s="52" t="str">
        <f t="shared" si="24"/>
        <v>820090-RUST-M</v>
      </c>
      <c r="U443" s="53">
        <f>IF(C443="NET","",IF(C443="","",IFERROR(VLOOKUP(T443,EAN!$A:$B,2,FALSE),"MANGLER - MÅ OPPDATERE EAN-FANEN")))</f>
        <v>7048652609274</v>
      </c>
      <c r="V443" s="52">
        <f t="shared" si="26"/>
        <v>0</v>
      </c>
      <c r="W443" s="52">
        <f t="shared" si="27"/>
        <v>0</v>
      </c>
      <c r="X443" s="30"/>
      <c r="Y443" s="21" t="str">
        <f>IF(C443="NET","",IFERROR(VLOOKUP(U443,'2) Order Form'!$V$9:$V$894,1,FALSE),"Ikke med I order form"))</f>
        <v>Ikke med I order form</v>
      </c>
      <c r="Z443" s="30"/>
      <c r="AA443" s="2">
        <v>7048652967039</v>
      </c>
      <c r="AB443" s="23">
        <f>IFERROR(VLOOKUP(AA443,'2) Order Form'!$V$9:$V$895,1,FALSE),"Ikke med I order form")</f>
        <v>7048652967039</v>
      </c>
      <c r="AC443" s="38">
        <f>VLOOKUP(AA443,ATS!$A$4:$H$2762,2,FALSE)</f>
        <v>840108</v>
      </c>
      <c r="AD443" s="35" t="str">
        <f>VLOOKUP(AA443,ATS!$A$4:$G$2762,3,FALSE)</f>
        <v>Volata Carbon 2Vi Mips Helmet</v>
      </c>
      <c r="AE443" s="36" t="str">
        <f>VLOOKUP(AA443,ATS!$A$4:$G$2762,5,FALSE)</f>
        <v>MTURQ-ML</v>
      </c>
      <c r="AF443" s="30"/>
      <c r="AG443" s="38">
        <f>IFERROR(VLOOKUP('2) Order Form'!$V451,$AA$4:$AA$2500,1,FALSE),"Ikke med i Elastic")</f>
        <v>7048652775078</v>
      </c>
      <c r="AH443" s="38">
        <f>SUM('2) Order Form'!V451)</f>
        <v>7048652775078</v>
      </c>
      <c r="AI443" s="38">
        <f>INDEX(ATS!$B:$V,MATCH(ATS!$AH443,ATS!$U:$U,0),1)</f>
        <v>852032</v>
      </c>
      <c r="AJ443" s="38" t="str">
        <f>INDEX(ATS!$B:$V,MATCH(ATS!$AH443,ATS!$U:$U,0),2)</f>
        <v>Heat</v>
      </c>
      <c r="AK443" s="38" t="str">
        <f>INDEX(ATS!$B:$V,MATCH(ATS!$AH443,ATS!$U:$U,0),4)</f>
        <v>092500-OS</v>
      </c>
    </row>
    <row r="444" spans="1:37">
      <c r="A444" s="175">
        <f t="shared" si="25"/>
        <v>7048652609267</v>
      </c>
      <c r="B444">
        <v>820090</v>
      </c>
      <c r="C444" t="s">
        <v>702</v>
      </c>
      <c r="D444" t="s">
        <v>2991</v>
      </c>
      <c r="E444" t="s">
        <v>2576</v>
      </c>
      <c r="F444" t="s">
        <v>2574</v>
      </c>
      <c r="G444" t="s">
        <v>52</v>
      </c>
      <c r="H444" t="s">
        <v>225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 s="30"/>
      <c r="T444" s="52" t="str">
        <f t="shared" si="24"/>
        <v>820090-RUST-L</v>
      </c>
      <c r="U444" s="53">
        <f>IF(C444="NET","",IF(C444="","",IFERROR(VLOOKUP(T444,EAN!$A:$B,2,FALSE),"MANGLER - MÅ OPPDATERE EAN-FANEN")))</f>
        <v>7048652609267</v>
      </c>
      <c r="V444" s="52">
        <f t="shared" si="26"/>
        <v>0</v>
      </c>
      <c r="W444" s="52">
        <f t="shared" si="27"/>
        <v>0</v>
      </c>
      <c r="X444" s="30"/>
      <c r="Y444" s="21" t="str">
        <f>IF(C444="NET","",IFERROR(VLOOKUP(U444,'2) Order Form'!$V$9:$V$894,1,FALSE),"Ikke med I order form"))</f>
        <v>Ikke med I order form</v>
      </c>
      <c r="Z444" s="30"/>
      <c r="AA444" s="2">
        <v>7048652967022</v>
      </c>
      <c r="AB444" s="23">
        <f>IFERROR(VLOOKUP(AA444,'2) Order Form'!$V$9:$V$895,1,FALSE),"Ikke med I order form")</f>
        <v>7048652967022</v>
      </c>
      <c r="AC444" s="38">
        <f>VLOOKUP(AA444,ATS!$A$4:$H$2762,2,FALSE)</f>
        <v>840108</v>
      </c>
      <c r="AD444" s="35" t="str">
        <f>VLOOKUP(AA444,ATS!$A$4:$G$2762,3,FALSE)</f>
        <v>Volata Carbon 2Vi Mips Helmet</v>
      </c>
      <c r="AE444" s="36" t="str">
        <f>VLOOKUP(AA444,ATS!$A$4:$G$2762,5,FALSE)</f>
        <v>MTURQ-LXL</v>
      </c>
      <c r="AF444" s="30"/>
      <c r="AG444" s="38">
        <f>IFERROR(VLOOKUP('2) Order Form'!$V452,$AA$4:$AA$2500,1,FALSE),"Ikke med i Elastic")</f>
        <v>7048652616449</v>
      </c>
      <c r="AH444" s="38">
        <f>SUM('2) Order Form'!V452)</f>
        <v>7048652616449</v>
      </c>
      <c r="AI444" s="38">
        <f>INDEX(ATS!$B:$V,MATCH(ATS!$AH444,ATS!$U:$U,0),1)</f>
        <v>852032</v>
      </c>
      <c r="AJ444" s="38" t="str">
        <f>INDEX(ATS!$B:$V,MATCH(ATS!$AH444,ATS!$U:$U,0),2)</f>
        <v>Heat</v>
      </c>
      <c r="AK444" s="38" t="str">
        <f>INDEX(ATS!$B:$V,MATCH(ATS!$AH444,ATS!$U:$U,0),4)</f>
        <v>099000-OS</v>
      </c>
    </row>
    <row r="445" spans="1:37">
      <c r="A445" s="175">
        <f t="shared" si="25"/>
        <v>7048652609298</v>
      </c>
      <c r="B445">
        <v>820090</v>
      </c>
      <c r="C445" t="s">
        <v>702</v>
      </c>
      <c r="D445" t="s">
        <v>2991</v>
      </c>
      <c r="E445" t="s">
        <v>2577</v>
      </c>
      <c r="F445" t="s">
        <v>2574</v>
      </c>
      <c r="G445" t="s">
        <v>53</v>
      </c>
      <c r="H445" t="s">
        <v>225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 s="30"/>
      <c r="T445" s="52" t="str">
        <f t="shared" si="24"/>
        <v>820090-RUST-XL</v>
      </c>
      <c r="U445" s="53">
        <f>IF(C445="NET","",IF(C445="","",IFERROR(VLOOKUP(T445,EAN!$A:$B,2,FALSE),"MANGLER - MÅ OPPDATERE EAN-FANEN")))</f>
        <v>7048652609298</v>
      </c>
      <c r="V445" s="52">
        <f t="shared" si="26"/>
        <v>0</v>
      </c>
      <c r="W445" s="52">
        <f t="shared" si="27"/>
        <v>0</v>
      </c>
      <c r="X445" s="30"/>
      <c r="Y445" s="21" t="str">
        <f>IF(C445="NET","",IFERROR(VLOOKUP(U445,'2) Order Form'!$V$9:$V$894,1,FALSE),"Ikke med I order form"))</f>
        <v>Ikke med I order form</v>
      </c>
      <c r="Z445" s="30"/>
      <c r="AA445" s="2">
        <v>7048652967022</v>
      </c>
      <c r="AB445" s="23">
        <f>IFERROR(VLOOKUP(AA445,'2) Order Form'!$V$9:$V$895,1,FALSE),"Ikke med I order form")</f>
        <v>7048652967022</v>
      </c>
      <c r="AC445" s="38">
        <f>VLOOKUP(AA445,ATS!$A$4:$H$2762,2,FALSE)</f>
        <v>840108</v>
      </c>
      <c r="AD445" s="35" t="str">
        <f>VLOOKUP(AA445,ATS!$A$4:$G$2762,3,FALSE)</f>
        <v>Volata Carbon 2Vi Mips Helmet</v>
      </c>
      <c r="AE445" s="36" t="str">
        <f>VLOOKUP(AA445,ATS!$A$4:$G$2762,5,FALSE)</f>
        <v>MTURQ-LXL</v>
      </c>
      <c r="AF445" s="30"/>
      <c r="AG445" s="38">
        <f>IFERROR(VLOOKUP('2) Order Form'!$V453,$AA$4:$AA$2500,1,FALSE),"Ikke med i Elastic")</f>
        <v>7048652762436</v>
      </c>
      <c r="AH445" s="38">
        <f>SUM('2) Order Form'!V453)</f>
        <v>7048652762436</v>
      </c>
      <c r="AI445" s="38">
        <f>INDEX(ATS!$B:$V,MATCH(ATS!$AH445,ATS!$U:$U,0),1)</f>
        <v>852084</v>
      </c>
      <c r="AJ445" s="38" t="str">
        <f>INDEX(ATS!$B:$V,MATCH(ATS!$AH445,ATS!$U:$U,0),2)</f>
        <v>Heat Polarized</v>
      </c>
      <c r="AK445" s="38" t="str">
        <f>INDEX(ATS!$B:$V,MATCH(ATS!$AH445,ATS!$U:$U,0),4)</f>
        <v>230400-OS</v>
      </c>
    </row>
    <row r="446" spans="1:37">
      <c r="A446" s="175">
        <f t="shared" si="25"/>
        <v>7048652609328</v>
      </c>
      <c r="B446">
        <v>820090</v>
      </c>
      <c r="C446" t="s">
        <v>702</v>
      </c>
      <c r="D446" t="s">
        <v>2991</v>
      </c>
      <c r="E446" t="s">
        <v>2578</v>
      </c>
      <c r="F446" t="s">
        <v>2579</v>
      </c>
      <c r="G446" t="s">
        <v>8</v>
      </c>
      <c r="H446" t="s">
        <v>225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 s="30"/>
      <c r="T446" s="52" t="str">
        <f t="shared" si="24"/>
        <v>820090-SARCO-S</v>
      </c>
      <c r="U446" s="53">
        <f>IF(C446="NET","",IF(C446="","",IFERROR(VLOOKUP(T446,EAN!$A:$B,2,FALSE),"MANGLER - MÅ OPPDATERE EAN-FANEN")))</f>
        <v>7048652609328</v>
      </c>
      <c r="V446" s="52">
        <f t="shared" si="26"/>
        <v>0</v>
      </c>
      <c r="W446" s="52">
        <f t="shared" si="27"/>
        <v>0</v>
      </c>
      <c r="X446" s="30"/>
      <c r="Y446" s="21" t="str">
        <f>IF(C446="NET","",IFERROR(VLOOKUP(U446,'2) Order Form'!$V$9:$V$894,1,FALSE),"Ikke med I order form"))</f>
        <v>Ikke med I order form</v>
      </c>
      <c r="Z446" s="30"/>
      <c r="AA446" s="2">
        <v>7048652967022</v>
      </c>
      <c r="AB446" s="23">
        <f>IFERROR(VLOOKUP(AA446,'2) Order Form'!$V$9:$V$895,1,FALSE),"Ikke med I order form")</f>
        <v>7048652967022</v>
      </c>
      <c r="AC446" s="38">
        <f>VLOOKUP(AA446,ATS!$A$4:$H$2762,2,FALSE)</f>
        <v>840108</v>
      </c>
      <c r="AD446" s="35" t="str">
        <f>VLOOKUP(AA446,ATS!$A$4:$G$2762,3,FALSE)</f>
        <v>Volata Carbon 2Vi Mips Helmet</v>
      </c>
      <c r="AE446" s="36" t="str">
        <f>VLOOKUP(AA446,ATS!$A$4:$G$2762,5,FALSE)</f>
        <v>MTURQ-LXL</v>
      </c>
      <c r="AF446" s="30"/>
      <c r="AG446" s="38">
        <f>IFERROR(VLOOKUP('2) Order Form'!$V455,$AA$4:$AA$2500,1,FALSE),"Ikke med i Elastic")</f>
        <v>7048652837288</v>
      </c>
      <c r="AH446" s="38">
        <f>SUM('2) Order Form'!V455)</f>
        <v>7048652837288</v>
      </c>
      <c r="AI446" s="38">
        <f>INDEX(ATS!$B:$V,MATCH(ATS!$AH446,ATS!$U:$U,0),1)</f>
        <v>852116</v>
      </c>
      <c r="AJ446" s="38" t="str">
        <f>INDEX(ATS!$B:$V,MATCH(ATS!$AH446,ATS!$U:$U,0),2)</f>
        <v>Interstellar RIG Reflect Lens</v>
      </c>
      <c r="AK446" s="38" t="str">
        <f>INDEX(ATS!$B:$V,MATCH(ATS!$AH446,ATS!$U:$U,0),4)</f>
        <v>040000-OS</v>
      </c>
    </row>
    <row r="447" spans="1:37">
      <c r="A447" s="175">
        <f t="shared" si="25"/>
        <v>7048652609311</v>
      </c>
      <c r="B447">
        <v>820090</v>
      </c>
      <c r="C447" t="s">
        <v>702</v>
      </c>
      <c r="D447" t="s">
        <v>2991</v>
      </c>
      <c r="E447" t="s">
        <v>2580</v>
      </c>
      <c r="F447" t="s">
        <v>2579</v>
      </c>
      <c r="G447" t="s">
        <v>7</v>
      </c>
      <c r="H447" t="s">
        <v>225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 s="30"/>
      <c r="T447" s="52" t="str">
        <f t="shared" si="24"/>
        <v>820090-SARCO-M</v>
      </c>
      <c r="U447" s="53">
        <f>IF(C447="NET","",IF(C447="","",IFERROR(VLOOKUP(T447,EAN!$A:$B,2,FALSE),"MANGLER - MÅ OPPDATERE EAN-FANEN")))</f>
        <v>7048652609311</v>
      </c>
      <c r="V447" s="52">
        <f t="shared" si="26"/>
        <v>0</v>
      </c>
      <c r="W447" s="52">
        <f t="shared" si="27"/>
        <v>0</v>
      </c>
      <c r="X447" s="30"/>
      <c r="Y447" s="21" t="str">
        <f>IF(C447="NET","",IFERROR(VLOOKUP(U447,'2) Order Form'!$V$9:$V$894,1,FALSE),"Ikke med I order form"))</f>
        <v>Ikke med I order form</v>
      </c>
      <c r="Z447" s="30"/>
      <c r="AA447" s="2">
        <v>7048652967015</v>
      </c>
      <c r="AB447" s="23">
        <f>IFERROR(VLOOKUP(AA447,'2) Order Form'!$V$9:$V$895,1,FALSE),"Ikke med I order form")</f>
        <v>7048652967015</v>
      </c>
      <c r="AC447" s="38">
        <f>VLOOKUP(AA447,ATS!$A$4:$H$2762,2,FALSE)</f>
        <v>840108</v>
      </c>
      <c r="AD447" s="35" t="str">
        <f>VLOOKUP(AA447,ATS!$A$4:$G$2762,3,FALSE)</f>
        <v>Volata Carbon 2Vi Mips Helmet</v>
      </c>
      <c r="AE447" s="36" t="str">
        <f>VLOOKUP(AA447,ATS!$A$4:$G$2762,5,FALSE)</f>
        <v>GSWHT-SM</v>
      </c>
      <c r="AF447" s="30"/>
      <c r="AG447" s="38">
        <f>IFERROR(VLOOKUP('2) Order Form'!$V456,$AA$4:$AA$2500,1,FALSE),"Ikke med i Elastic")</f>
        <v>7048652837295</v>
      </c>
      <c r="AH447" s="38">
        <f>SUM('2) Order Form'!V456)</f>
        <v>7048652837295</v>
      </c>
      <c r="AI447" s="38">
        <f>INDEX(ATS!$B:$V,MATCH(ATS!$AH447,ATS!$U:$U,0),1)</f>
        <v>852116</v>
      </c>
      <c r="AJ447" s="38" t="str">
        <f>INDEX(ATS!$B:$V,MATCH(ATS!$AH447,ATS!$U:$U,0),2)</f>
        <v>Interstellar RIG Reflect Lens</v>
      </c>
      <c r="AK447" s="38" t="str">
        <f>INDEX(ATS!$B:$V,MATCH(ATS!$AH447,ATS!$U:$U,0),4)</f>
        <v>060000-OS</v>
      </c>
    </row>
    <row r="448" spans="1:37">
      <c r="A448" s="175">
        <f t="shared" si="25"/>
        <v>7048652609304</v>
      </c>
      <c r="B448">
        <v>820090</v>
      </c>
      <c r="C448" t="s">
        <v>702</v>
      </c>
      <c r="D448" t="s">
        <v>2991</v>
      </c>
      <c r="E448" t="s">
        <v>2581</v>
      </c>
      <c r="F448" t="s">
        <v>2579</v>
      </c>
      <c r="G448" t="s">
        <v>52</v>
      </c>
      <c r="H448" t="s">
        <v>225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 s="2"/>
      <c r="T448" s="22" t="str">
        <f t="shared" si="24"/>
        <v>820090-SARCO-L</v>
      </c>
      <c r="U448" s="24">
        <f>IF(C448="NET","",IF(C448="","",IFERROR(VLOOKUP(T448,EAN!$A:$B,2,FALSE),"MANGLER - MÅ OPPDATERE EAN-FANEN")))</f>
        <v>7048652609304</v>
      </c>
      <c r="V448" s="22">
        <f t="shared" si="26"/>
        <v>0</v>
      </c>
      <c r="W448" s="22">
        <f t="shared" si="27"/>
        <v>0</v>
      </c>
      <c r="X448" s="2"/>
      <c r="Y448" s="21" t="str">
        <f>IF(C448="NET","",IFERROR(VLOOKUP(U448,'2) Order Form'!$V$9:$V$894,1,FALSE),"Ikke med I order form"))</f>
        <v>Ikke med I order form</v>
      </c>
      <c r="Z448" s="2"/>
      <c r="AA448" s="2">
        <v>7048652967015</v>
      </c>
      <c r="AB448" s="23">
        <f>IFERROR(VLOOKUP(AA448,'2) Order Form'!$V$9:$V$895,1,FALSE),"Ikke med I order form")</f>
        <v>7048652967015</v>
      </c>
      <c r="AC448" s="38">
        <f>VLOOKUP(AA448,ATS!$A$4:$H$2762,2,FALSE)</f>
        <v>840108</v>
      </c>
      <c r="AD448" s="35" t="str">
        <f>VLOOKUP(AA448,ATS!$A$4:$G$2762,3,FALSE)</f>
        <v>Volata Carbon 2Vi Mips Helmet</v>
      </c>
      <c r="AE448" s="36" t="str">
        <f>VLOOKUP(AA448,ATS!$A$4:$G$2762,5,FALSE)</f>
        <v>GSWHT-SM</v>
      </c>
      <c r="AF448" s="2"/>
      <c r="AG448" s="38">
        <f>IFERROR(VLOOKUP('2) Order Form'!$V457,$AA$4:$AA$2500,1,FALSE),"Ikke med i Elastic")</f>
        <v>7048652837301</v>
      </c>
      <c r="AH448" s="38">
        <f>SUM('2) Order Form'!V457)</f>
        <v>7048652837301</v>
      </c>
      <c r="AI448" s="38">
        <f>INDEX(ATS!$B:$V,MATCH(ATS!$AH448,ATS!$U:$U,0),1)</f>
        <v>852116</v>
      </c>
      <c r="AJ448" s="38" t="str">
        <f>INDEX(ATS!$B:$V,MATCH(ATS!$AH448,ATS!$U:$U,0),2)</f>
        <v>Interstellar RIG Reflect Lens</v>
      </c>
      <c r="AK448" s="38" t="str">
        <f>INDEX(ATS!$B:$V,MATCH(ATS!$AH448,ATS!$U:$U,0),4)</f>
        <v>070000-OS</v>
      </c>
    </row>
    <row r="449" spans="1:37">
      <c r="A449" s="175">
        <f t="shared" si="25"/>
        <v>7048652609335</v>
      </c>
      <c r="B449">
        <v>820090</v>
      </c>
      <c r="C449" t="s">
        <v>702</v>
      </c>
      <c r="D449" t="s">
        <v>2991</v>
      </c>
      <c r="E449" t="s">
        <v>2582</v>
      </c>
      <c r="F449" t="s">
        <v>2579</v>
      </c>
      <c r="G449" t="s">
        <v>53</v>
      </c>
      <c r="H449" t="s">
        <v>225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 s="30"/>
      <c r="T449" s="52" t="str">
        <f t="shared" si="24"/>
        <v>820090-SARCO-XL</v>
      </c>
      <c r="U449" s="53">
        <f>IF(C449="NET","",IF(C449="","",IFERROR(VLOOKUP(T449,EAN!$A:$B,2,FALSE),"MANGLER - MÅ OPPDATERE EAN-FANEN")))</f>
        <v>7048652609335</v>
      </c>
      <c r="V449" s="52">
        <f t="shared" si="26"/>
        <v>0</v>
      </c>
      <c r="W449" s="52">
        <f t="shared" si="27"/>
        <v>0</v>
      </c>
      <c r="X449" s="30"/>
      <c r="Y449" s="21" t="str">
        <f>IF(C449="NET","",IFERROR(VLOOKUP(U449,'2) Order Form'!$V$9:$V$894,1,FALSE),"Ikke med I order form"))</f>
        <v>Ikke med I order form</v>
      </c>
      <c r="Z449" s="30"/>
      <c r="AA449" s="2">
        <v>7048652967015</v>
      </c>
      <c r="AB449" s="23">
        <f>IFERROR(VLOOKUP(AA449,'2) Order Form'!$V$9:$V$895,1,FALSE),"Ikke med I order form")</f>
        <v>7048652967015</v>
      </c>
      <c r="AC449" s="38">
        <f>VLOOKUP(AA449,ATS!$A$4:$H$2762,2,FALSE)</f>
        <v>840108</v>
      </c>
      <c r="AD449" s="35" t="str">
        <f>VLOOKUP(AA449,ATS!$A$4:$G$2762,3,FALSE)</f>
        <v>Volata Carbon 2Vi Mips Helmet</v>
      </c>
      <c r="AE449" s="36" t="str">
        <f>VLOOKUP(AA449,ATS!$A$4:$G$2762,5,FALSE)</f>
        <v>GSWHT-SM</v>
      </c>
      <c r="AF449" s="30"/>
      <c r="AG449" s="38">
        <f>IFERROR(VLOOKUP('2) Order Form'!$V458,$AA$4:$AA$2500,1,FALSE),"Ikke med i Elastic")</f>
        <v>7048652837318</v>
      </c>
      <c r="AH449" s="38">
        <f>SUM('2) Order Form'!V458)</f>
        <v>7048652837318</v>
      </c>
      <c r="AI449" s="38">
        <f>INDEX(ATS!$B:$V,MATCH(ATS!$AH449,ATS!$U:$U,0),1)</f>
        <v>852116</v>
      </c>
      <c r="AJ449" s="38" t="str">
        <f>INDEX(ATS!$B:$V,MATCH(ATS!$AH449,ATS!$U:$U,0),2)</f>
        <v>Interstellar RIG Reflect Lens</v>
      </c>
      <c r="AK449" s="38" t="str">
        <f>INDEX(ATS!$B:$V,MATCH(ATS!$AH449,ATS!$U:$U,0),4)</f>
        <v>150000-OS</v>
      </c>
    </row>
    <row r="450" spans="1:37">
      <c r="A450" s="175">
        <f t="shared" si="25"/>
        <v>0</v>
      </c>
      <c r="B450" s="37">
        <v>820091</v>
      </c>
      <c r="C450" t="s">
        <v>131</v>
      </c>
      <c r="I450" s="37">
        <v>202409</v>
      </c>
      <c r="J450" s="37">
        <v>202410</v>
      </c>
      <c r="K450" s="37">
        <v>202411</v>
      </c>
      <c r="L450" s="37">
        <v>202412</v>
      </c>
      <c r="M450" s="37">
        <v>202413</v>
      </c>
      <c r="N450" s="37">
        <v>202414</v>
      </c>
      <c r="O450" s="37">
        <v>202415</v>
      </c>
      <c r="P450" s="37">
        <v>202415</v>
      </c>
      <c r="Q450" s="37">
        <v>202415</v>
      </c>
      <c r="R450" s="37">
        <v>202415</v>
      </c>
      <c r="S450" s="30"/>
      <c r="T450" s="52" t="str">
        <f t="shared" si="24"/>
        <v>820091-</v>
      </c>
      <c r="U450" s="53" t="str">
        <f>IF(C450="NET","",IF(C450="","",IFERROR(VLOOKUP(T450,EAN!$A:$B,2,FALSE),"MANGLER - MÅ OPPDATERE EAN-FANEN")))</f>
        <v/>
      </c>
      <c r="V450" s="52">
        <f t="shared" si="26"/>
        <v>202409</v>
      </c>
      <c r="W450" s="52">
        <f t="shared" si="27"/>
        <v>202415</v>
      </c>
      <c r="X450" s="30"/>
      <c r="Y450" s="21" t="str">
        <f>IF(C450="NET","",IFERROR(VLOOKUP(U450,'2) Order Form'!$V$9:$V$894,1,FALSE),"Ikke med I order form"))</f>
        <v/>
      </c>
      <c r="Z450" s="30"/>
      <c r="AA450" s="2">
        <v>7048652967008</v>
      </c>
      <c r="AB450" s="23">
        <f>IFERROR(VLOOKUP(AA450,'2) Order Form'!$V$9:$V$895,1,FALSE),"Ikke med I order form")</f>
        <v>7048652967008</v>
      </c>
      <c r="AC450" s="38">
        <f>VLOOKUP(AA450,ATS!$A$4:$H$2762,2,FALSE)</f>
        <v>840108</v>
      </c>
      <c r="AD450" s="35" t="str">
        <f>VLOOKUP(AA450,ATS!$A$4:$G$2762,3,FALSE)</f>
        <v>Volata Carbon 2Vi Mips Helmet</v>
      </c>
      <c r="AE450" s="36" t="str">
        <f>VLOOKUP(AA450,ATS!$A$4:$G$2762,5,FALSE)</f>
        <v>GSWHT-ML</v>
      </c>
      <c r="AF450" s="30"/>
      <c r="AG450" s="38">
        <f>IFERROR(VLOOKUP('2) Order Form'!$V459,$AA$4:$AA$2500,1,FALSE),"Ikke med i Elastic")</f>
        <v>7048652837325</v>
      </c>
      <c r="AH450" s="38">
        <f>SUM('2) Order Form'!V459)</f>
        <v>7048652837325</v>
      </c>
      <c r="AI450" s="38">
        <f>INDEX(ATS!$B:$V,MATCH(ATS!$AH450,ATS!$U:$U,0),1)</f>
        <v>852116</v>
      </c>
      <c r="AJ450" s="38" t="str">
        <f>INDEX(ATS!$B:$V,MATCH(ATS!$AH450,ATS!$U:$U,0),2)</f>
        <v>Interstellar RIG Reflect Lens</v>
      </c>
      <c r="AK450" s="38" t="str">
        <f>INDEX(ATS!$B:$V,MATCH(ATS!$AH450,ATS!$U:$U,0),4)</f>
        <v>160000-OS</v>
      </c>
    </row>
    <row r="451" spans="1:37">
      <c r="A451" s="175">
        <f t="shared" si="25"/>
        <v>7048652787972</v>
      </c>
      <c r="B451">
        <v>820091</v>
      </c>
      <c r="C451" t="s">
        <v>704</v>
      </c>
      <c r="D451" t="s">
        <v>2991</v>
      </c>
      <c r="E451" t="s">
        <v>1199</v>
      </c>
      <c r="F451" t="s">
        <v>1991</v>
      </c>
      <c r="G451" t="s">
        <v>8</v>
      </c>
      <c r="H451" t="s">
        <v>87</v>
      </c>
      <c r="I451">
        <v>50</v>
      </c>
      <c r="J451">
        <v>50</v>
      </c>
      <c r="K451">
        <v>50</v>
      </c>
      <c r="L451">
        <v>50</v>
      </c>
      <c r="M451">
        <v>50</v>
      </c>
      <c r="N451">
        <v>50</v>
      </c>
      <c r="O451">
        <v>50</v>
      </c>
      <c r="P451">
        <v>50</v>
      </c>
      <c r="Q451">
        <v>50</v>
      </c>
      <c r="R451">
        <v>50</v>
      </c>
      <c r="S451" s="30"/>
      <c r="T451" s="52" t="str">
        <f t="shared" si="24"/>
        <v>820091-55505-S</v>
      </c>
      <c r="U451" s="53">
        <f>IF(C451="NET","",IF(C451="","",IFERROR(VLOOKUP(T451,EAN!$A:$B,2,FALSE),"MANGLER - MÅ OPPDATERE EAN-FANEN")))</f>
        <v>7048652787972</v>
      </c>
      <c r="V451" s="52">
        <f t="shared" si="26"/>
        <v>50</v>
      </c>
      <c r="W451" s="52">
        <f t="shared" si="27"/>
        <v>50</v>
      </c>
      <c r="X451" s="30"/>
      <c r="Y451" s="21">
        <f>IF(C451="NET","",IFERROR(VLOOKUP(U451,'2) Order Form'!$V$9:$V$894,1,FALSE),"Ikke med I order form"))</f>
        <v>7048652787972</v>
      </c>
      <c r="Z451" s="30"/>
      <c r="AA451" s="2">
        <v>7048652967008</v>
      </c>
      <c r="AB451" s="23">
        <f>IFERROR(VLOOKUP(AA451,'2) Order Form'!$V$9:$V$895,1,FALSE),"Ikke med I order form")</f>
        <v>7048652967008</v>
      </c>
      <c r="AC451" s="38">
        <f>VLOOKUP(AA451,ATS!$A$4:$H$2762,2,FALSE)</f>
        <v>840108</v>
      </c>
      <c r="AD451" s="35" t="str">
        <f>VLOOKUP(AA451,ATS!$A$4:$G$2762,3,FALSE)</f>
        <v>Volata Carbon 2Vi Mips Helmet</v>
      </c>
      <c r="AE451" s="36" t="str">
        <f>VLOOKUP(AA451,ATS!$A$4:$G$2762,5,FALSE)</f>
        <v>GSWHT-ML</v>
      </c>
      <c r="AF451" s="30"/>
      <c r="AG451" s="38">
        <f>IFERROR(VLOOKUP('2) Order Form'!$V460,$AA$4:$AA$2500,1,FALSE),"Ikke med i Elastic")</f>
        <v>7048652967459</v>
      </c>
      <c r="AH451" s="38">
        <f>SUM('2) Order Form'!V460)</f>
        <v>7048652967459</v>
      </c>
      <c r="AI451" s="38">
        <f>INDEX(ATS!$B:$V,MATCH(ATS!$AH451,ATS!$U:$U,0),1)</f>
        <v>852116</v>
      </c>
      <c r="AJ451" s="38" t="str">
        <f>INDEX(ATS!$B:$V,MATCH(ATS!$AH451,ATS!$U:$U,0),2)</f>
        <v>Interstellar RIG Reflect Lens</v>
      </c>
      <c r="AK451" s="38" t="str">
        <f>INDEX(ATS!$B:$V,MATCH(ATS!$AH451,ATS!$U:$U,0),4)</f>
        <v>180000-OS</v>
      </c>
    </row>
    <row r="452" spans="1:37">
      <c r="A452" s="175">
        <f t="shared" si="25"/>
        <v>7048652787965</v>
      </c>
      <c r="B452">
        <v>820091</v>
      </c>
      <c r="C452" t="s">
        <v>704</v>
      </c>
      <c r="D452" t="s">
        <v>2991</v>
      </c>
      <c r="E452" t="s">
        <v>1200</v>
      </c>
      <c r="F452" t="s">
        <v>1991</v>
      </c>
      <c r="G452" t="s">
        <v>7</v>
      </c>
      <c r="H452" t="s">
        <v>87</v>
      </c>
      <c r="I452">
        <v>109</v>
      </c>
      <c r="J452">
        <v>109</v>
      </c>
      <c r="K452">
        <v>109</v>
      </c>
      <c r="L452">
        <v>109</v>
      </c>
      <c r="M452">
        <v>109</v>
      </c>
      <c r="N452">
        <v>109</v>
      </c>
      <c r="O452">
        <v>109</v>
      </c>
      <c r="P452">
        <v>109</v>
      </c>
      <c r="Q452">
        <v>109</v>
      </c>
      <c r="R452">
        <v>109</v>
      </c>
      <c r="S452" s="30"/>
      <c r="T452" s="52" t="str">
        <f t="shared" ref="T452:T515" si="28">CONCATENATE(B452,"-",E452)</f>
        <v>820091-55505-M</v>
      </c>
      <c r="U452" s="53">
        <f>IF(C452="NET","",IF(C452="","",IFERROR(VLOOKUP(T452,EAN!$A:$B,2,FALSE),"MANGLER - MÅ OPPDATERE EAN-FANEN")))</f>
        <v>7048652787965</v>
      </c>
      <c r="V452" s="52">
        <f t="shared" si="26"/>
        <v>109</v>
      </c>
      <c r="W452" s="52">
        <f t="shared" si="27"/>
        <v>109</v>
      </c>
      <c r="X452" s="30"/>
      <c r="Y452" s="21">
        <f>IF(C452="NET","",IFERROR(VLOOKUP(U452,'2) Order Form'!$V$9:$V$894,1,FALSE),"Ikke med I order form"))</f>
        <v>7048652787965</v>
      </c>
      <c r="Z452" s="30"/>
      <c r="AA452" s="2">
        <v>7048652967008</v>
      </c>
      <c r="AB452" s="23">
        <f>IFERROR(VLOOKUP(AA452,'2) Order Form'!$V$9:$V$895,1,FALSE),"Ikke med I order form")</f>
        <v>7048652967008</v>
      </c>
      <c r="AC452" s="38">
        <f>VLOOKUP(AA452,ATS!$A$4:$H$2762,2,FALSE)</f>
        <v>840108</v>
      </c>
      <c r="AD452" s="35" t="str">
        <f>VLOOKUP(AA452,ATS!$A$4:$G$2762,3,FALSE)</f>
        <v>Volata Carbon 2Vi Mips Helmet</v>
      </c>
      <c r="AE452" s="36" t="str">
        <f>VLOOKUP(AA452,ATS!$A$4:$G$2762,5,FALSE)</f>
        <v>GSWHT-ML</v>
      </c>
      <c r="AF452" s="30"/>
      <c r="AG452" s="38">
        <f>IFERROR(VLOOKUP('2) Order Form'!$V461,$AA$4:$AA$2500,1,FALSE),"Ikke med i Elastic")</f>
        <v>7048652837332</v>
      </c>
      <c r="AH452" s="38">
        <f>SUM('2) Order Form'!V461)</f>
        <v>7048652837332</v>
      </c>
      <c r="AI452" s="38">
        <f>INDEX(ATS!$B:$V,MATCH(ATS!$AH452,ATS!$U:$U,0),1)</f>
        <v>852116</v>
      </c>
      <c r="AJ452" s="38" t="str">
        <f>INDEX(ATS!$B:$V,MATCH(ATS!$AH452,ATS!$U:$U,0),2)</f>
        <v>Interstellar RIG Reflect Lens</v>
      </c>
      <c r="AK452" s="38" t="str">
        <f>INDEX(ATS!$B:$V,MATCH(ATS!$AH452,ATS!$U:$U,0),4)</f>
        <v>200000-OS</v>
      </c>
    </row>
    <row r="453" spans="1:37">
      <c r="A453" s="175">
        <f t="shared" ref="A453:A516" si="29">SUM(U453)</f>
        <v>7048652787958</v>
      </c>
      <c r="B453">
        <v>820091</v>
      </c>
      <c r="C453" t="s">
        <v>704</v>
      </c>
      <c r="D453" t="s">
        <v>2991</v>
      </c>
      <c r="E453" t="s">
        <v>1201</v>
      </c>
      <c r="F453" t="s">
        <v>1991</v>
      </c>
      <c r="G453" t="s">
        <v>52</v>
      </c>
      <c r="H453" t="s">
        <v>87</v>
      </c>
      <c r="I453">
        <v>130</v>
      </c>
      <c r="J453">
        <v>130</v>
      </c>
      <c r="K453">
        <v>130</v>
      </c>
      <c r="L453">
        <v>130</v>
      </c>
      <c r="M453">
        <v>130</v>
      </c>
      <c r="N453">
        <v>130</v>
      </c>
      <c r="O453">
        <v>130</v>
      </c>
      <c r="P453">
        <v>130</v>
      </c>
      <c r="Q453">
        <v>130</v>
      </c>
      <c r="R453">
        <v>130</v>
      </c>
      <c r="S453" s="30"/>
      <c r="T453" s="52" t="str">
        <f t="shared" si="28"/>
        <v>820091-55505-L</v>
      </c>
      <c r="U453" s="53">
        <f>IF(C453="NET","",IF(C453="","",IFERROR(VLOOKUP(T453,EAN!$A:$B,2,FALSE),"MANGLER - MÅ OPPDATERE EAN-FANEN")))</f>
        <v>7048652787958</v>
      </c>
      <c r="V453" s="52">
        <f t="shared" ref="V453:V516" si="30">I453</f>
        <v>130</v>
      </c>
      <c r="W453" s="52">
        <f t="shared" ref="W453:W516" si="31">R453</f>
        <v>130</v>
      </c>
      <c r="X453" s="30"/>
      <c r="Y453" s="21">
        <f>IF(C453="NET","",IFERROR(VLOOKUP(U453,'2) Order Form'!$V$9:$V$894,1,FALSE),"Ikke med I order form"))</f>
        <v>7048652787958</v>
      </c>
      <c r="Z453" s="30"/>
      <c r="AA453" s="2">
        <v>7048652966995</v>
      </c>
      <c r="AB453" s="23">
        <f>IFERROR(VLOOKUP(AA453,'2) Order Form'!$V$9:$V$895,1,FALSE),"Ikke med I order form")</f>
        <v>7048652966995</v>
      </c>
      <c r="AC453" s="38">
        <f>VLOOKUP(AA453,ATS!$A$4:$H$2762,2,FALSE)</f>
        <v>840108</v>
      </c>
      <c r="AD453" s="35" t="str">
        <f>VLOOKUP(AA453,ATS!$A$4:$G$2762,3,FALSE)</f>
        <v>Volata Carbon 2Vi Mips Helmet</v>
      </c>
      <c r="AE453" s="36" t="str">
        <f>VLOOKUP(AA453,ATS!$A$4:$G$2762,5,FALSE)</f>
        <v>GSWHT-LXL</v>
      </c>
      <c r="AF453" s="30"/>
      <c r="AG453" s="38">
        <f>IFERROR(VLOOKUP('2) Order Form'!$V462,$AA$4:$AA$2500,1,FALSE),"Ikke med i Elastic")</f>
        <v>7048652837264</v>
      </c>
      <c r="AH453" s="38">
        <f>SUM('2) Order Form'!V462)</f>
        <v>7048652837264</v>
      </c>
      <c r="AI453" s="38">
        <f>INDEX(ATS!$B:$V,MATCH(ATS!$AH453,ATS!$U:$U,0),1)</f>
        <v>852118</v>
      </c>
      <c r="AJ453" s="38" t="str">
        <f>INDEX(ATS!$B:$V,MATCH(ATS!$AH453,ATS!$U:$U,0),2)</f>
        <v>Interstellar Lens</v>
      </c>
      <c r="AK453" s="38" t="str">
        <f>INDEX(ATS!$B:$V,MATCH(ATS!$AH453,ATS!$U:$U,0),4)</f>
        <v>100000-OS</v>
      </c>
    </row>
    <row r="454" spans="1:37">
      <c r="A454" s="175">
        <f t="shared" si="29"/>
        <v>7048652787989</v>
      </c>
      <c r="B454">
        <v>820091</v>
      </c>
      <c r="C454" t="s">
        <v>704</v>
      </c>
      <c r="D454" t="s">
        <v>2991</v>
      </c>
      <c r="E454" t="s">
        <v>1202</v>
      </c>
      <c r="F454" t="s">
        <v>1991</v>
      </c>
      <c r="G454" t="s">
        <v>53</v>
      </c>
      <c r="H454" t="s">
        <v>87</v>
      </c>
      <c r="I454">
        <v>68</v>
      </c>
      <c r="J454">
        <v>68</v>
      </c>
      <c r="K454">
        <v>68</v>
      </c>
      <c r="L454">
        <v>68</v>
      </c>
      <c r="M454">
        <v>68</v>
      </c>
      <c r="N454">
        <v>68</v>
      </c>
      <c r="O454">
        <v>68</v>
      </c>
      <c r="P454">
        <v>68</v>
      </c>
      <c r="Q454">
        <v>68</v>
      </c>
      <c r="R454">
        <v>68</v>
      </c>
      <c r="S454" s="30"/>
      <c r="T454" s="52" t="str">
        <f t="shared" si="28"/>
        <v>820091-55505-XL</v>
      </c>
      <c r="U454" s="53">
        <f>IF(C454="NET","",IF(C454="","",IFERROR(VLOOKUP(T454,EAN!$A:$B,2,FALSE),"MANGLER - MÅ OPPDATERE EAN-FANEN")))</f>
        <v>7048652787989</v>
      </c>
      <c r="V454" s="52">
        <f t="shared" si="30"/>
        <v>68</v>
      </c>
      <c r="W454" s="52">
        <f t="shared" si="31"/>
        <v>68</v>
      </c>
      <c r="X454" s="30"/>
      <c r="Y454" s="21">
        <f>IF(C454="NET","",IFERROR(VLOOKUP(U454,'2) Order Form'!$V$9:$V$894,1,FALSE),"Ikke med I order form"))</f>
        <v>7048652787989</v>
      </c>
      <c r="Z454" s="30"/>
      <c r="AA454" s="2">
        <v>7048652966995</v>
      </c>
      <c r="AB454" s="23">
        <f>IFERROR(VLOOKUP(AA454,'2) Order Form'!$V$9:$V$895,1,FALSE),"Ikke med I order form")</f>
        <v>7048652966995</v>
      </c>
      <c r="AC454" s="38">
        <f>VLOOKUP(AA454,ATS!$A$4:$H$2762,2,FALSE)</f>
        <v>840108</v>
      </c>
      <c r="AD454" s="35" t="str">
        <f>VLOOKUP(AA454,ATS!$A$4:$G$2762,3,FALSE)</f>
        <v>Volata Carbon 2Vi Mips Helmet</v>
      </c>
      <c r="AE454" s="36" t="str">
        <f>VLOOKUP(AA454,ATS!$A$4:$G$2762,5,FALSE)</f>
        <v>GSWHT-LXL</v>
      </c>
      <c r="AF454" s="30"/>
      <c r="AG454" s="38">
        <f>IFERROR(VLOOKUP('2) Order Form'!$V464,$AA$4:$AA$2500,1,FALSE),"Ikke med i Elastic")</f>
        <v>7048652967688</v>
      </c>
      <c r="AH454" s="38">
        <f>SUM('2) Order Form'!V464)</f>
        <v>7048652967688</v>
      </c>
      <c r="AI454" s="38">
        <f>INDEX(ATS!$B:$V,MATCH(ATS!$AH454,ATS!$U:$U,0),1)</f>
        <v>852153</v>
      </c>
      <c r="AJ454" s="38" t="str">
        <f>INDEX(ATS!$B:$V,MATCH(ATS!$AH454,ATS!$U:$U,0),2)</f>
        <v>Connor RIG Reflect Lens</v>
      </c>
      <c r="AK454" s="38" t="str">
        <f>INDEX(ATS!$B:$V,MATCH(ATS!$AH454,ATS!$U:$U,0),4)</f>
        <v>060000-OS</v>
      </c>
    </row>
    <row r="455" spans="1:37">
      <c r="A455" s="175">
        <f t="shared" si="29"/>
        <v>7048652711465</v>
      </c>
      <c r="B455">
        <v>820091</v>
      </c>
      <c r="C455" t="s">
        <v>704</v>
      </c>
      <c r="D455" t="s">
        <v>2991</v>
      </c>
      <c r="E455" t="s">
        <v>2549</v>
      </c>
      <c r="F455" t="s">
        <v>703</v>
      </c>
      <c r="G455" t="s">
        <v>8</v>
      </c>
      <c r="H455" t="s">
        <v>225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 s="30"/>
      <c r="T455" s="52" t="str">
        <f t="shared" si="28"/>
        <v>820091-88002-S</v>
      </c>
      <c r="U455" s="53">
        <f>IF(C455="NET","",IF(C455="","",IFERROR(VLOOKUP(T455,EAN!$A:$B,2,FALSE),"MANGLER - MÅ OPPDATERE EAN-FANEN")))</f>
        <v>7048652711465</v>
      </c>
      <c r="V455" s="52">
        <f t="shared" si="30"/>
        <v>0</v>
      </c>
      <c r="W455" s="52">
        <f t="shared" si="31"/>
        <v>0</v>
      </c>
      <c r="X455" s="30"/>
      <c r="Y455" s="21" t="str">
        <f>IF(C455="NET","",IFERROR(VLOOKUP(U455,'2) Order Form'!$V$9:$V$894,1,FALSE),"Ikke med I order form"))</f>
        <v>Ikke med I order form</v>
      </c>
      <c r="Z455" s="30"/>
      <c r="AA455" s="2">
        <v>7048652966995</v>
      </c>
      <c r="AB455" s="23">
        <f>IFERROR(VLOOKUP(AA455,'2) Order Form'!$V$9:$V$895,1,FALSE),"Ikke med I order form")</f>
        <v>7048652966995</v>
      </c>
      <c r="AC455" s="38">
        <f>VLOOKUP(AA455,ATS!$A$4:$H$2762,2,FALSE)</f>
        <v>840108</v>
      </c>
      <c r="AD455" s="35" t="str">
        <f>VLOOKUP(AA455,ATS!$A$4:$G$2762,3,FALSE)</f>
        <v>Volata Carbon 2Vi Mips Helmet</v>
      </c>
      <c r="AE455" s="36" t="str">
        <f>VLOOKUP(AA455,ATS!$A$4:$G$2762,5,FALSE)</f>
        <v>GSWHT-LXL</v>
      </c>
      <c r="AF455" s="30"/>
      <c r="AG455" s="38">
        <f>IFERROR(VLOOKUP('2) Order Form'!$V465,$AA$4:$AA$2500,1,FALSE),"Ikke med i Elastic")</f>
        <v>7048652967695</v>
      </c>
      <c r="AH455" s="38">
        <f>SUM('2) Order Form'!V465)</f>
        <v>7048652967695</v>
      </c>
      <c r="AI455" s="38">
        <f>INDEX(ATS!$B:$V,MATCH(ATS!$AH455,ATS!$U:$U,0),1)</f>
        <v>852153</v>
      </c>
      <c r="AJ455" s="38" t="str">
        <f>INDEX(ATS!$B:$V,MATCH(ATS!$AH455,ATS!$U:$U,0),2)</f>
        <v>Connor RIG Reflect Lens</v>
      </c>
      <c r="AK455" s="38" t="str">
        <f>INDEX(ATS!$B:$V,MATCH(ATS!$AH455,ATS!$U:$U,0),4)</f>
        <v>070000-OS</v>
      </c>
    </row>
    <row r="456" spans="1:37">
      <c r="A456" s="175">
        <f t="shared" si="29"/>
        <v>7048652711458</v>
      </c>
      <c r="B456">
        <v>820091</v>
      </c>
      <c r="C456" t="s">
        <v>704</v>
      </c>
      <c r="D456" t="s">
        <v>2991</v>
      </c>
      <c r="E456" t="s">
        <v>2550</v>
      </c>
      <c r="F456" t="s">
        <v>703</v>
      </c>
      <c r="G456" t="s">
        <v>7</v>
      </c>
      <c r="H456" t="s">
        <v>225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 s="30"/>
      <c r="T456" s="52" t="str">
        <f t="shared" si="28"/>
        <v>820091-88002-M</v>
      </c>
      <c r="U456" s="53">
        <f>IF(C456="NET","",IF(C456="","",IFERROR(VLOOKUP(T456,EAN!$A:$B,2,FALSE),"MANGLER - MÅ OPPDATERE EAN-FANEN")))</f>
        <v>7048652711458</v>
      </c>
      <c r="V456" s="52">
        <f t="shared" si="30"/>
        <v>0</v>
      </c>
      <c r="W456" s="52">
        <f t="shared" si="31"/>
        <v>0</v>
      </c>
      <c r="X456" s="30"/>
      <c r="Y456" s="21" t="str">
        <f>IF(C456="NET","",IFERROR(VLOOKUP(U456,'2) Order Form'!$V$9:$V$894,1,FALSE),"Ikke med I order form"))</f>
        <v>Ikke med I order form</v>
      </c>
      <c r="Z456" s="30"/>
      <c r="AA456" s="2">
        <v>7048652966858</v>
      </c>
      <c r="AB456" s="23">
        <f>IFERROR(VLOOKUP(AA456,'2) Order Form'!$V$9:$V$895,1,FALSE),"Ikke med I order form")</f>
        <v>7048652966858</v>
      </c>
      <c r="AC456" s="38">
        <f>VLOOKUP(AA456,ATS!$A$4:$H$2762,2,FALSE)</f>
        <v>840106</v>
      </c>
      <c r="AD456" s="35" t="str">
        <f>VLOOKUP(AA456,ATS!$A$4:$G$2762,3,FALSE)</f>
        <v>Volata 2Vi Mips Helmet</v>
      </c>
      <c r="AE456" s="36" t="str">
        <f>VLOOKUP(AA456,ATS!$A$4:$G$2762,5,FALSE)</f>
        <v>PANTH-XSS</v>
      </c>
      <c r="AF456" s="30"/>
      <c r="AG456" s="38">
        <f>IFERROR(VLOOKUP('2) Order Form'!$V466,$AA$4:$AA$2500,1,FALSE),"Ikke med i Elastic")</f>
        <v>7048652967701</v>
      </c>
      <c r="AH456" s="38">
        <f>SUM('2) Order Form'!V466)</f>
        <v>7048652967701</v>
      </c>
      <c r="AI456" s="38">
        <f>INDEX(ATS!$B:$V,MATCH(ATS!$AH456,ATS!$U:$U,0),1)</f>
        <v>852153</v>
      </c>
      <c r="AJ456" s="38" t="str">
        <f>INDEX(ATS!$B:$V,MATCH(ATS!$AH456,ATS!$U:$U,0),2)</f>
        <v>Connor RIG Reflect Lens</v>
      </c>
      <c r="AK456" s="38" t="str">
        <f>INDEX(ATS!$B:$V,MATCH(ATS!$AH456,ATS!$U:$U,0),4)</f>
        <v>150000-OS</v>
      </c>
    </row>
    <row r="457" spans="1:37">
      <c r="A457" s="175">
        <f t="shared" si="29"/>
        <v>7048652711441</v>
      </c>
      <c r="B457">
        <v>820091</v>
      </c>
      <c r="C457" t="s">
        <v>704</v>
      </c>
      <c r="D457" t="s">
        <v>2991</v>
      </c>
      <c r="E457" t="s">
        <v>2551</v>
      </c>
      <c r="F457" t="s">
        <v>703</v>
      </c>
      <c r="G457" t="s">
        <v>52</v>
      </c>
      <c r="H457" t="s">
        <v>225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 s="2"/>
      <c r="T457" s="52" t="str">
        <f t="shared" si="28"/>
        <v>820091-88002-L</v>
      </c>
      <c r="U457" s="53">
        <f>IF(C457="NET","",IF(C457="","",IFERROR(VLOOKUP(T457,EAN!$A:$B,2,FALSE),"MANGLER - MÅ OPPDATERE EAN-FANEN")))</f>
        <v>7048652711441</v>
      </c>
      <c r="V457" s="52">
        <f t="shared" si="30"/>
        <v>0</v>
      </c>
      <c r="W457" s="52">
        <f t="shared" si="31"/>
        <v>0</v>
      </c>
      <c r="X457" s="2"/>
      <c r="Y457" s="21" t="str">
        <f>IF(C457="NET","",IFERROR(VLOOKUP(U457,'2) Order Form'!$V$9:$V$894,1,FALSE),"Ikke med I order form"))</f>
        <v>Ikke med I order form</v>
      </c>
      <c r="Z457" s="2"/>
      <c r="AA457" s="2">
        <v>7048652966858</v>
      </c>
      <c r="AB457" s="23">
        <f>IFERROR(VLOOKUP(AA457,'2) Order Form'!$V$9:$V$895,1,FALSE),"Ikke med I order form")</f>
        <v>7048652966858</v>
      </c>
      <c r="AC457" s="38">
        <f>VLOOKUP(AA457,ATS!$A$4:$H$2762,2,FALSE)</f>
        <v>840106</v>
      </c>
      <c r="AD457" s="35" t="str">
        <f>VLOOKUP(AA457,ATS!$A$4:$G$2762,3,FALSE)</f>
        <v>Volata 2Vi Mips Helmet</v>
      </c>
      <c r="AE457" s="36" t="str">
        <f>VLOOKUP(AA457,ATS!$A$4:$G$2762,5,FALSE)</f>
        <v>PANTH-XSS</v>
      </c>
      <c r="AF457" s="2"/>
      <c r="AG457" s="38">
        <f>IFERROR(VLOOKUP('2) Order Form'!$V467,$AA$4:$AA$2500,1,FALSE),"Ikke med i Elastic")</f>
        <v>7048652967718</v>
      </c>
      <c r="AH457" s="38">
        <f>SUM('2) Order Form'!V467)</f>
        <v>7048652967718</v>
      </c>
      <c r="AI457" s="38">
        <f>INDEX(ATS!$B:$V,MATCH(ATS!$AH457,ATS!$U:$U,0),1)</f>
        <v>852153</v>
      </c>
      <c r="AJ457" s="38" t="str">
        <f>INDEX(ATS!$B:$V,MATCH(ATS!$AH457,ATS!$U:$U,0),2)</f>
        <v>Connor RIG Reflect Lens</v>
      </c>
      <c r="AK457" s="38" t="str">
        <f>INDEX(ATS!$B:$V,MATCH(ATS!$AH457,ATS!$U:$U,0),4)</f>
        <v>160000-OS</v>
      </c>
    </row>
    <row r="458" spans="1:37">
      <c r="A458" s="175">
        <f t="shared" si="29"/>
        <v>7048652711472</v>
      </c>
      <c r="B458">
        <v>820091</v>
      </c>
      <c r="C458" t="s">
        <v>704</v>
      </c>
      <c r="D458" t="s">
        <v>2991</v>
      </c>
      <c r="E458" t="s">
        <v>2552</v>
      </c>
      <c r="F458" t="s">
        <v>703</v>
      </c>
      <c r="G458" t="s">
        <v>53</v>
      </c>
      <c r="H458" t="s">
        <v>225</v>
      </c>
      <c r="I458">
        <v>1</v>
      </c>
      <c r="J458">
        <v>1</v>
      </c>
      <c r="K458">
        <v>1</v>
      </c>
      <c r="L458">
        <v>1</v>
      </c>
      <c r="M458">
        <v>1</v>
      </c>
      <c r="N458">
        <v>1</v>
      </c>
      <c r="O458">
        <v>1</v>
      </c>
      <c r="P458">
        <v>1</v>
      </c>
      <c r="Q458">
        <v>1</v>
      </c>
      <c r="R458">
        <v>1</v>
      </c>
      <c r="S458" s="30"/>
      <c r="T458" s="52" t="str">
        <f t="shared" si="28"/>
        <v>820091-88002-XL</v>
      </c>
      <c r="U458" s="53">
        <f>IF(C458="NET","",IF(C458="","",IFERROR(VLOOKUP(T458,EAN!$A:$B,2,FALSE),"MANGLER - MÅ OPPDATERE EAN-FANEN")))</f>
        <v>7048652711472</v>
      </c>
      <c r="V458" s="52">
        <f t="shared" si="30"/>
        <v>1</v>
      </c>
      <c r="W458" s="52">
        <f t="shared" si="31"/>
        <v>1</v>
      </c>
      <c r="X458" s="30"/>
      <c r="Y458" s="21" t="str">
        <f>IF(C458="NET","",IFERROR(VLOOKUP(U458,'2) Order Form'!$V$9:$V$894,1,FALSE),"Ikke med I order form"))</f>
        <v>Ikke med I order form</v>
      </c>
      <c r="Z458" s="30"/>
      <c r="AA458" s="2">
        <v>7048652966858</v>
      </c>
      <c r="AB458" s="23">
        <f>IFERROR(VLOOKUP(AA458,'2) Order Form'!$V$9:$V$895,1,FALSE),"Ikke med I order form")</f>
        <v>7048652966858</v>
      </c>
      <c r="AC458" s="38">
        <f>VLOOKUP(AA458,ATS!$A$4:$H$2762,2,FALSE)</f>
        <v>840106</v>
      </c>
      <c r="AD458" s="35" t="str">
        <f>VLOOKUP(AA458,ATS!$A$4:$G$2762,3,FALSE)</f>
        <v>Volata 2Vi Mips Helmet</v>
      </c>
      <c r="AE458" s="36" t="str">
        <f>VLOOKUP(AA458,ATS!$A$4:$G$2762,5,FALSE)</f>
        <v>PANTH-XSS</v>
      </c>
      <c r="AF458" s="30"/>
      <c r="AG458" s="38">
        <f>IFERROR(VLOOKUP('2) Order Form'!$V468,$AA$4:$AA$2500,1,FALSE),"Ikke med i Elastic")</f>
        <v>7048652967725</v>
      </c>
      <c r="AH458" s="38">
        <f>SUM('2) Order Form'!V468)</f>
        <v>7048652967725</v>
      </c>
      <c r="AI458" s="38">
        <f>INDEX(ATS!$B:$V,MATCH(ATS!$AH458,ATS!$U:$U,0),1)</f>
        <v>852153</v>
      </c>
      <c r="AJ458" s="38" t="str">
        <f>INDEX(ATS!$B:$V,MATCH(ATS!$AH458,ATS!$U:$U,0),2)</f>
        <v>Connor RIG Reflect Lens</v>
      </c>
      <c r="AK458" s="38" t="str">
        <f>INDEX(ATS!$B:$V,MATCH(ATS!$AH458,ATS!$U:$U,0),4)</f>
        <v>180000-OS</v>
      </c>
    </row>
    <row r="459" spans="1:37">
      <c r="A459" s="175">
        <f t="shared" si="29"/>
        <v>7048652459749</v>
      </c>
      <c r="B459">
        <v>820091</v>
      </c>
      <c r="C459" t="s">
        <v>704</v>
      </c>
      <c r="D459" t="s">
        <v>2991</v>
      </c>
      <c r="E459" t="s">
        <v>99</v>
      </c>
      <c r="F459" t="s">
        <v>70</v>
      </c>
      <c r="G459" t="s">
        <v>8</v>
      </c>
      <c r="H459" t="s">
        <v>87</v>
      </c>
      <c r="I459">
        <v>65</v>
      </c>
      <c r="J459">
        <v>65</v>
      </c>
      <c r="K459">
        <v>65</v>
      </c>
      <c r="L459">
        <v>65</v>
      </c>
      <c r="M459">
        <v>65</v>
      </c>
      <c r="N459">
        <v>65</v>
      </c>
      <c r="O459">
        <v>65</v>
      </c>
      <c r="P459">
        <v>65</v>
      </c>
      <c r="Q459">
        <v>65</v>
      </c>
      <c r="R459">
        <v>65</v>
      </c>
      <c r="S459" s="30"/>
      <c r="T459" s="52" t="str">
        <f t="shared" si="28"/>
        <v>820091-BLACK-S</v>
      </c>
      <c r="U459" s="53">
        <f>IF(C459="NET","",IF(C459="","",IFERROR(VLOOKUP(T459,EAN!$A:$B,2,FALSE),"MANGLER - MÅ OPPDATERE EAN-FANEN")))</f>
        <v>7048652459749</v>
      </c>
      <c r="V459" s="52">
        <f t="shared" si="30"/>
        <v>65</v>
      </c>
      <c r="W459" s="52">
        <f t="shared" si="31"/>
        <v>65</v>
      </c>
      <c r="X459" s="30"/>
      <c r="Y459" s="21">
        <f>IF(C459="NET","",IFERROR(VLOOKUP(U459,'2) Order Form'!$V$9:$V$894,1,FALSE),"Ikke med I order form"))</f>
        <v>7048652459749</v>
      </c>
      <c r="Z459" s="30"/>
      <c r="AA459" s="2">
        <v>7048652966841</v>
      </c>
      <c r="AB459" s="23">
        <f>IFERROR(VLOOKUP(AA459,'2) Order Form'!$V$9:$V$895,1,FALSE),"Ikke med I order form")</f>
        <v>7048652966841</v>
      </c>
      <c r="AC459" s="38">
        <f>VLOOKUP(AA459,ATS!$A$4:$H$2762,2,FALSE)</f>
        <v>840106</v>
      </c>
      <c r="AD459" s="35" t="str">
        <f>VLOOKUP(AA459,ATS!$A$4:$G$2762,3,FALSE)</f>
        <v>Volata 2Vi Mips Helmet</v>
      </c>
      <c r="AE459" s="36" t="str">
        <f>VLOOKUP(AA459,ATS!$A$4:$G$2762,5,FALSE)</f>
        <v>PANTH-SM</v>
      </c>
      <c r="AF459" s="30"/>
      <c r="AG459" s="38">
        <f>IFERROR(VLOOKUP('2) Order Form'!$V469,$AA$4:$AA$2500,1,FALSE),"Ikke med i Elastic")</f>
        <v>7048652967732</v>
      </c>
      <c r="AH459" s="38">
        <f>SUM('2) Order Form'!V469)</f>
        <v>7048652967732</v>
      </c>
      <c r="AI459" s="38">
        <f>INDEX(ATS!$B:$V,MATCH(ATS!$AH459,ATS!$U:$U,0),1)</f>
        <v>852153</v>
      </c>
      <c r="AJ459" s="38" t="str">
        <f>INDEX(ATS!$B:$V,MATCH(ATS!$AH459,ATS!$U:$U,0),2)</f>
        <v>Connor RIG Reflect Lens</v>
      </c>
      <c r="AK459" s="38" t="str">
        <f>INDEX(ATS!$B:$V,MATCH(ATS!$AH459,ATS!$U:$U,0),4)</f>
        <v>190000-OS</v>
      </c>
    </row>
    <row r="460" spans="1:37">
      <c r="A460" s="175">
        <f t="shared" si="29"/>
        <v>7048652459732</v>
      </c>
      <c r="B460">
        <v>820091</v>
      </c>
      <c r="C460" t="s">
        <v>704</v>
      </c>
      <c r="D460" t="s">
        <v>2991</v>
      </c>
      <c r="E460" t="s">
        <v>100</v>
      </c>
      <c r="F460" t="s">
        <v>70</v>
      </c>
      <c r="G460" t="s">
        <v>7</v>
      </c>
      <c r="H460" t="s">
        <v>87</v>
      </c>
      <c r="I460">
        <v>57</v>
      </c>
      <c r="J460">
        <v>57</v>
      </c>
      <c r="K460">
        <v>57</v>
      </c>
      <c r="L460">
        <v>57</v>
      </c>
      <c r="M460">
        <v>57</v>
      </c>
      <c r="N460">
        <v>57</v>
      </c>
      <c r="O460">
        <v>57</v>
      </c>
      <c r="P460">
        <v>57</v>
      </c>
      <c r="Q460">
        <v>57</v>
      </c>
      <c r="R460">
        <v>57</v>
      </c>
      <c r="S460" s="30"/>
      <c r="T460" s="52" t="str">
        <f t="shared" si="28"/>
        <v>820091-BLACK-M</v>
      </c>
      <c r="U460" s="53">
        <f>IF(C460="NET","",IF(C460="","",IFERROR(VLOOKUP(T460,EAN!$A:$B,2,FALSE),"MANGLER - MÅ OPPDATERE EAN-FANEN")))</f>
        <v>7048652459732</v>
      </c>
      <c r="V460" s="52">
        <f t="shared" si="30"/>
        <v>57</v>
      </c>
      <c r="W460" s="52">
        <f t="shared" si="31"/>
        <v>57</v>
      </c>
      <c r="X460" s="30"/>
      <c r="Y460" s="21">
        <f>IF(C460="NET","",IFERROR(VLOOKUP(U460,'2) Order Form'!$V$9:$V$894,1,FALSE),"Ikke med I order form"))</f>
        <v>7048652459732</v>
      </c>
      <c r="Z460" s="30"/>
      <c r="AA460" s="2">
        <v>7048652966841</v>
      </c>
      <c r="AB460" s="23">
        <f>IFERROR(VLOOKUP(AA460,'2) Order Form'!$V$9:$V$895,1,FALSE),"Ikke med I order form")</f>
        <v>7048652966841</v>
      </c>
      <c r="AC460" s="38">
        <f>VLOOKUP(AA460,ATS!$A$4:$H$2762,2,FALSE)</f>
        <v>840106</v>
      </c>
      <c r="AD460" s="35" t="str">
        <f>VLOOKUP(AA460,ATS!$A$4:$G$2762,3,FALSE)</f>
        <v>Volata 2Vi Mips Helmet</v>
      </c>
      <c r="AE460" s="36" t="str">
        <f>VLOOKUP(AA460,ATS!$A$4:$G$2762,5,FALSE)</f>
        <v>PANTH-SM</v>
      </c>
      <c r="AF460" s="30"/>
      <c r="AG460" s="38">
        <f>IFERROR(VLOOKUP('2) Order Form'!$V470,$AA$4:$AA$2500,1,FALSE),"Ikke med i Elastic")</f>
        <v>7048652967749</v>
      </c>
      <c r="AH460" s="38">
        <f>SUM('2) Order Form'!V470)</f>
        <v>7048652967749</v>
      </c>
      <c r="AI460" s="38">
        <f>INDEX(ATS!$B:$V,MATCH(ATS!$AH460,ATS!$U:$U,0),1)</f>
        <v>852153</v>
      </c>
      <c r="AJ460" s="38" t="str">
        <f>INDEX(ATS!$B:$V,MATCH(ATS!$AH460,ATS!$U:$U,0),2)</f>
        <v>Connor RIG Reflect Lens</v>
      </c>
      <c r="AK460" s="38" t="str">
        <f>INDEX(ATS!$B:$V,MATCH(ATS!$AH460,ATS!$U:$U,0),4)</f>
        <v>200000-OS</v>
      </c>
    </row>
    <row r="461" spans="1:37">
      <c r="A461" s="175">
        <f t="shared" si="29"/>
        <v>7048652459725</v>
      </c>
      <c r="B461">
        <v>820091</v>
      </c>
      <c r="C461" t="s">
        <v>704</v>
      </c>
      <c r="D461" t="s">
        <v>2991</v>
      </c>
      <c r="E461" t="s">
        <v>101</v>
      </c>
      <c r="F461" t="s">
        <v>70</v>
      </c>
      <c r="G461" t="s">
        <v>52</v>
      </c>
      <c r="H461" t="s">
        <v>87</v>
      </c>
      <c r="I461">
        <v>115</v>
      </c>
      <c r="J461">
        <v>115</v>
      </c>
      <c r="K461">
        <v>115</v>
      </c>
      <c r="L461">
        <v>115</v>
      </c>
      <c r="M461">
        <v>115</v>
      </c>
      <c r="N461">
        <v>115</v>
      </c>
      <c r="O461">
        <v>115</v>
      </c>
      <c r="P461">
        <v>115</v>
      </c>
      <c r="Q461">
        <v>115</v>
      </c>
      <c r="R461">
        <v>115</v>
      </c>
      <c r="S461" s="30"/>
      <c r="T461" s="52" t="str">
        <f t="shared" si="28"/>
        <v>820091-BLACK-L</v>
      </c>
      <c r="U461" s="53">
        <f>IF(C461="NET","",IF(C461="","",IFERROR(VLOOKUP(T461,EAN!$A:$B,2,FALSE),"MANGLER - MÅ OPPDATERE EAN-FANEN")))</f>
        <v>7048652459725</v>
      </c>
      <c r="V461" s="52">
        <f t="shared" si="30"/>
        <v>115</v>
      </c>
      <c r="W461" s="52">
        <f t="shared" si="31"/>
        <v>115</v>
      </c>
      <c r="X461" s="30"/>
      <c r="Y461" s="21">
        <f>IF(C461="NET","",IFERROR(VLOOKUP(U461,'2) Order Form'!$V$9:$V$894,1,FALSE),"Ikke med I order form"))</f>
        <v>7048652459725</v>
      </c>
      <c r="Z461" s="30"/>
      <c r="AA461" s="2">
        <v>7048652966841</v>
      </c>
      <c r="AB461" s="23">
        <f>IFERROR(VLOOKUP(AA461,'2) Order Form'!$V$9:$V$895,1,FALSE),"Ikke med I order form")</f>
        <v>7048652966841</v>
      </c>
      <c r="AC461" s="38">
        <f>VLOOKUP(AA461,ATS!$A$4:$H$2762,2,FALSE)</f>
        <v>840106</v>
      </c>
      <c r="AD461" s="35" t="str">
        <f>VLOOKUP(AA461,ATS!$A$4:$G$2762,3,FALSE)</f>
        <v>Volata 2Vi Mips Helmet</v>
      </c>
      <c r="AE461" s="36" t="str">
        <f>VLOOKUP(AA461,ATS!$A$4:$G$2762,5,FALSE)</f>
        <v>PANTH-SM</v>
      </c>
      <c r="AF461" s="30"/>
      <c r="AG461" s="38">
        <f>IFERROR(VLOOKUP('2) Order Form'!$V472,$AA$4:$AA$2500,1,FALSE),"Ikke med i Elastic")</f>
        <v>7048652837219</v>
      </c>
      <c r="AH461" s="38">
        <f>SUM('2) Order Form'!V472)</f>
        <v>7048652837219</v>
      </c>
      <c r="AI461" s="38">
        <f>INDEX(ATS!$B:$V,MATCH(ATS!$AH461,ATS!$U:$U,0),1)</f>
        <v>852119</v>
      </c>
      <c r="AJ461" s="38" t="str">
        <f>INDEX(ATS!$B:$V,MATCH(ATS!$AH461,ATS!$U:$U,0),2)</f>
        <v>Clockwork RIG Reflect Lens</v>
      </c>
      <c r="AK461" s="38" t="str">
        <f>INDEX(ATS!$B:$V,MATCH(ATS!$AH461,ATS!$U:$U,0),4)</f>
        <v>060000-OS</v>
      </c>
    </row>
    <row r="462" spans="1:37">
      <c r="A462" s="175">
        <f t="shared" si="29"/>
        <v>7048652459756</v>
      </c>
      <c r="B462">
        <v>820091</v>
      </c>
      <c r="C462" t="s">
        <v>704</v>
      </c>
      <c r="D462" t="s">
        <v>2991</v>
      </c>
      <c r="E462" t="s">
        <v>102</v>
      </c>
      <c r="F462" t="s">
        <v>70</v>
      </c>
      <c r="G462" t="s">
        <v>53</v>
      </c>
      <c r="H462" t="s">
        <v>87</v>
      </c>
      <c r="I462">
        <v>68</v>
      </c>
      <c r="J462">
        <v>68</v>
      </c>
      <c r="K462">
        <v>68</v>
      </c>
      <c r="L462">
        <v>68</v>
      </c>
      <c r="M462">
        <v>68</v>
      </c>
      <c r="N462">
        <v>68</v>
      </c>
      <c r="O462">
        <v>68</v>
      </c>
      <c r="P462">
        <v>68</v>
      </c>
      <c r="Q462">
        <v>68</v>
      </c>
      <c r="R462">
        <v>68</v>
      </c>
      <c r="S462" s="30"/>
      <c r="T462" s="52" t="str">
        <f t="shared" si="28"/>
        <v>820091-BLACK-XL</v>
      </c>
      <c r="U462" s="53">
        <f>IF(C462="NET","",IF(C462="","",IFERROR(VLOOKUP(T462,EAN!$A:$B,2,FALSE),"MANGLER - MÅ OPPDATERE EAN-FANEN")))</f>
        <v>7048652459756</v>
      </c>
      <c r="V462" s="52">
        <f t="shared" si="30"/>
        <v>68</v>
      </c>
      <c r="W462" s="52">
        <f t="shared" si="31"/>
        <v>68</v>
      </c>
      <c r="X462" s="30"/>
      <c r="Y462" s="21">
        <f>IF(C462="NET","",IFERROR(VLOOKUP(U462,'2) Order Form'!$V$9:$V$894,1,FALSE),"Ikke med I order form"))</f>
        <v>7048652459756</v>
      </c>
      <c r="Z462" s="30"/>
      <c r="AA462" s="2">
        <v>7048652966834</v>
      </c>
      <c r="AB462" s="23">
        <f>IFERROR(VLOOKUP(AA462,'2) Order Form'!$V$9:$V$895,1,FALSE),"Ikke med I order form")</f>
        <v>7048652966834</v>
      </c>
      <c r="AC462" s="38">
        <f>VLOOKUP(AA462,ATS!$A$4:$H$2762,2,FALSE)</f>
        <v>840106</v>
      </c>
      <c r="AD462" s="35" t="str">
        <f>VLOOKUP(AA462,ATS!$A$4:$G$2762,3,FALSE)</f>
        <v>Volata 2Vi Mips Helmet</v>
      </c>
      <c r="AE462" s="36" t="str">
        <f>VLOOKUP(AA462,ATS!$A$4:$G$2762,5,FALSE)</f>
        <v>PANTH-ML</v>
      </c>
      <c r="AF462" s="30"/>
      <c r="AG462" s="38">
        <f>IFERROR(VLOOKUP('2) Order Form'!$V473,$AA$4:$AA$2500,1,FALSE),"Ikke med i Elastic")</f>
        <v>7048652837226</v>
      </c>
      <c r="AH462" s="38">
        <f>SUM('2) Order Form'!V473)</f>
        <v>7048652837226</v>
      </c>
      <c r="AI462" s="38">
        <f>INDEX(ATS!$B:$V,MATCH(ATS!$AH462,ATS!$U:$U,0),1)</f>
        <v>852119</v>
      </c>
      <c r="AJ462" s="38" t="str">
        <f>INDEX(ATS!$B:$V,MATCH(ATS!$AH462,ATS!$U:$U,0),2)</f>
        <v>Clockwork RIG Reflect Lens</v>
      </c>
      <c r="AK462" s="38" t="str">
        <f>INDEX(ATS!$B:$V,MATCH(ATS!$AH462,ATS!$U:$U,0),4)</f>
        <v>070000-OS</v>
      </c>
    </row>
    <row r="463" spans="1:37">
      <c r="A463" s="175">
        <f t="shared" si="29"/>
        <v>7048652459787</v>
      </c>
      <c r="B463">
        <v>820091</v>
      </c>
      <c r="C463" t="s">
        <v>704</v>
      </c>
      <c r="D463" t="s">
        <v>2991</v>
      </c>
      <c r="E463" t="s">
        <v>2558</v>
      </c>
      <c r="F463" t="s">
        <v>2559</v>
      </c>
      <c r="G463" t="s">
        <v>8</v>
      </c>
      <c r="H463" t="s">
        <v>225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 s="30"/>
      <c r="T463" s="52" t="str">
        <f t="shared" si="28"/>
        <v>820091-OCHER-S</v>
      </c>
      <c r="U463" s="53">
        <f>IF(C463="NET","",IF(C463="","",IFERROR(VLOOKUP(T463,EAN!$A:$B,2,FALSE),"MANGLER - MÅ OPPDATERE EAN-FANEN")))</f>
        <v>7048652459787</v>
      </c>
      <c r="V463" s="52">
        <f t="shared" si="30"/>
        <v>0</v>
      </c>
      <c r="W463" s="52">
        <f t="shared" si="31"/>
        <v>0</v>
      </c>
      <c r="X463" s="30"/>
      <c r="Y463" s="21" t="str">
        <f>IF(C463="NET","",IFERROR(VLOOKUP(U463,'2) Order Form'!$V$9:$V$894,1,FALSE),"Ikke med I order form"))</f>
        <v>Ikke med I order form</v>
      </c>
      <c r="Z463" s="30"/>
      <c r="AA463" s="2">
        <v>7048652966834</v>
      </c>
      <c r="AB463" s="23">
        <f>IFERROR(VLOOKUP(AA463,'2) Order Form'!$V$9:$V$895,1,FALSE),"Ikke med I order form")</f>
        <v>7048652966834</v>
      </c>
      <c r="AC463" s="38">
        <f>VLOOKUP(AA463,ATS!$A$4:$H$2762,2,FALSE)</f>
        <v>840106</v>
      </c>
      <c r="AD463" s="35" t="str">
        <f>VLOOKUP(AA463,ATS!$A$4:$G$2762,3,FALSE)</f>
        <v>Volata 2Vi Mips Helmet</v>
      </c>
      <c r="AE463" s="36" t="str">
        <f>VLOOKUP(AA463,ATS!$A$4:$G$2762,5,FALSE)</f>
        <v>PANTH-ML</v>
      </c>
      <c r="AF463" s="30"/>
      <c r="AG463" s="38">
        <f>IFERROR(VLOOKUP('2) Order Form'!$V474,$AA$4:$AA$2500,1,FALSE),"Ikke med i Elastic")</f>
        <v>7048652837233</v>
      </c>
      <c r="AH463" s="38">
        <f>SUM('2) Order Form'!V474)</f>
        <v>7048652837233</v>
      </c>
      <c r="AI463" s="38">
        <f>INDEX(ATS!$B:$V,MATCH(ATS!$AH463,ATS!$U:$U,0),1)</f>
        <v>852119</v>
      </c>
      <c r="AJ463" s="38" t="str">
        <f>INDEX(ATS!$B:$V,MATCH(ATS!$AH463,ATS!$U:$U,0),2)</f>
        <v>Clockwork RIG Reflect Lens</v>
      </c>
      <c r="AK463" s="38" t="str">
        <f>INDEX(ATS!$B:$V,MATCH(ATS!$AH463,ATS!$U:$U,0),4)</f>
        <v>150000-OS</v>
      </c>
    </row>
    <row r="464" spans="1:37">
      <c r="A464" s="175">
        <f t="shared" si="29"/>
        <v>7048652459770</v>
      </c>
      <c r="B464">
        <v>820091</v>
      </c>
      <c r="C464" t="s">
        <v>704</v>
      </c>
      <c r="D464" t="s">
        <v>2991</v>
      </c>
      <c r="E464" t="s">
        <v>2560</v>
      </c>
      <c r="F464" t="s">
        <v>2559</v>
      </c>
      <c r="G464" t="s">
        <v>7</v>
      </c>
      <c r="H464" t="s">
        <v>225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 s="30"/>
      <c r="T464" s="52" t="str">
        <f t="shared" si="28"/>
        <v>820091-OCHER-M</v>
      </c>
      <c r="U464" s="53">
        <f>IF(C464="NET","",IF(C464="","",IFERROR(VLOOKUP(T464,EAN!$A:$B,2,FALSE),"MANGLER - MÅ OPPDATERE EAN-FANEN")))</f>
        <v>7048652459770</v>
      </c>
      <c r="V464" s="52">
        <f t="shared" si="30"/>
        <v>0</v>
      </c>
      <c r="W464" s="52">
        <f t="shared" si="31"/>
        <v>0</v>
      </c>
      <c r="X464" s="30"/>
      <c r="Y464" s="21" t="str">
        <f>IF(C464="NET","",IFERROR(VLOOKUP(U464,'2) Order Form'!$V$9:$V$894,1,FALSE),"Ikke med I order form"))</f>
        <v>Ikke med I order form</v>
      </c>
      <c r="Z464" s="30"/>
      <c r="AA464" s="2">
        <v>7048652966834</v>
      </c>
      <c r="AB464" s="23">
        <f>IFERROR(VLOOKUP(AA464,'2) Order Form'!$V$9:$V$895,1,FALSE),"Ikke med I order form")</f>
        <v>7048652966834</v>
      </c>
      <c r="AC464" s="38">
        <f>VLOOKUP(AA464,ATS!$A$4:$H$2762,2,FALSE)</f>
        <v>840106</v>
      </c>
      <c r="AD464" s="35" t="str">
        <f>VLOOKUP(AA464,ATS!$A$4:$G$2762,3,FALSE)</f>
        <v>Volata 2Vi Mips Helmet</v>
      </c>
      <c r="AE464" s="36" t="str">
        <f>VLOOKUP(AA464,ATS!$A$4:$G$2762,5,FALSE)</f>
        <v>PANTH-ML</v>
      </c>
      <c r="AF464" s="30"/>
      <c r="AG464" s="38">
        <f>IFERROR(VLOOKUP('2) Order Form'!$V475,$AA$4:$AA$2500,1,FALSE),"Ikke med i Elastic")</f>
        <v>7048652837240</v>
      </c>
      <c r="AH464" s="38">
        <f>SUM('2) Order Form'!V475)</f>
        <v>7048652837240</v>
      </c>
      <c r="AI464" s="38">
        <f>INDEX(ATS!$B:$V,MATCH(ATS!$AH464,ATS!$U:$U,0),1)</f>
        <v>852119</v>
      </c>
      <c r="AJ464" s="38" t="str">
        <f>INDEX(ATS!$B:$V,MATCH(ATS!$AH464,ATS!$U:$U,0),2)</f>
        <v>Clockwork RIG Reflect Lens</v>
      </c>
      <c r="AK464" s="38" t="str">
        <f>INDEX(ATS!$B:$V,MATCH(ATS!$AH464,ATS!$U:$U,0),4)</f>
        <v>160000-OS</v>
      </c>
    </row>
    <row r="465" spans="1:37">
      <c r="A465" s="175">
        <f t="shared" si="29"/>
        <v>7048652459763</v>
      </c>
      <c r="B465">
        <v>820091</v>
      </c>
      <c r="C465" t="s">
        <v>704</v>
      </c>
      <c r="D465" t="s">
        <v>2991</v>
      </c>
      <c r="E465" t="s">
        <v>2561</v>
      </c>
      <c r="F465" t="s">
        <v>2559</v>
      </c>
      <c r="G465" t="s">
        <v>52</v>
      </c>
      <c r="H465" t="s">
        <v>225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 s="30"/>
      <c r="T465" s="52" t="str">
        <f t="shared" si="28"/>
        <v>820091-OCHER-L</v>
      </c>
      <c r="U465" s="53">
        <f>IF(C465="NET","",IF(C465="","",IFERROR(VLOOKUP(T465,EAN!$A:$B,2,FALSE),"MANGLER - MÅ OPPDATERE EAN-FANEN")))</f>
        <v>7048652459763</v>
      </c>
      <c r="V465" s="52">
        <f t="shared" si="30"/>
        <v>0</v>
      </c>
      <c r="W465" s="52">
        <f t="shared" si="31"/>
        <v>0</v>
      </c>
      <c r="X465" s="30"/>
      <c r="Y465" s="21" t="str">
        <f>IF(C465="NET","",IFERROR(VLOOKUP(U465,'2) Order Form'!$V$9:$V$894,1,FALSE),"Ikke med I order form"))</f>
        <v>Ikke med I order form</v>
      </c>
      <c r="Z465" s="30"/>
      <c r="AA465" s="2">
        <v>7048652966827</v>
      </c>
      <c r="AB465" s="23">
        <f>IFERROR(VLOOKUP(AA465,'2) Order Form'!$V$9:$V$895,1,FALSE),"Ikke med I order form")</f>
        <v>7048652966827</v>
      </c>
      <c r="AC465" s="38">
        <f>VLOOKUP(AA465,ATS!$A$4:$H$2762,2,FALSE)</f>
        <v>840106</v>
      </c>
      <c r="AD465" s="35" t="str">
        <f>VLOOKUP(AA465,ATS!$A$4:$G$2762,3,FALSE)</f>
        <v>Volata 2Vi Mips Helmet</v>
      </c>
      <c r="AE465" s="36" t="str">
        <f>VLOOKUP(AA465,ATS!$A$4:$G$2762,5,FALSE)</f>
        <v>PANTH-LXL</v>
      </c>
      <c r="AF465" s="30"/>
      <c r="AG465" s="38">
        <f>IFERROR(VLOOKUP('2) Order Form'!$V476,$AA$4:$AA$2500,1,FALSE),"Ikke med i Elastic")</f>
        <v>7048652967466</v>
      </c>
      <c r="AH465" s="38">
        <f>SUM('2) Order Form'!V476)</f>
        <v>7048652967466</v>
      </c>
      <c r="AI465" s="38">
        <f>INDEX(ATS!$B:$V,MATCH(ATS!$AH465,ATS!$U:$U,0),1)</f>
        <v>852119</v>
      </c>
      <c r="AJ465" s="38" t="str">
        <f>INDEX(ATS!$B:$V,MATCH(ATS!$AH465,ATS!$U:$U,0),2)</f>
        <v>Clockwork RIG Reflect Lens</v>
      </c>
      <c r="AK465" s="38" t="str">
        <f>INDEX(ATS!$B:$V,MATCH(ATS!$AH465,ATS!$U:$U,0),4)</f>
        <v>180000-OS</v>
      </c>
    </row>
    <row r="466" spans="1:37">
      <c r="A466" s="175">
        <f t="shared" si="29"/>
        <v>7048652459794</v>
      </c>
      <c r="B466">
        <v>820091</v>
      </c>
      <c r="C466" t="s">
        <v>704</v>
      </c>
      <c r="D466" t="s">
        <v>2991</v>
      </c>
      <c r="E466" t="s">
        <v>2562</v>
      </c>
      <c r="F466" t="s">
        <v>2559</v>
      </c>
      <c r="G466" t="s">
        <v>53</v>
      </c>
      <c r="H466" t="s">
        <v>225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 s="2"/>
      <c r="T466" s="52" t="str">
        <f t="shared" si="28"/>
        <v>820091-OCHER-XL</v>
      </c>
      <c r="U466" s="53">
        <f>IF(C466="NET","",IF(C466="","",IFERROR(VLOOKUP(T466,EAN!$A:$B,2,FALSE),"MANGLER - MÅ OPPDATERE EAN-FANEN")))</f>
        <v>7048652459794</v>
      </c>
      <c r="V466" s="52">
        <f t="shared" si="30"/>
        <v>0</v>
      </c>
      <c r="W466" s="52">
        <f t="shared" si="31"/>
        <v>0</v>
      </c>
      <c r="X466" s="2"/>
      <c r="Y466" s="21" t="str">
        <f>IF(C466="NET","",IFERROR(VLOOKUP(U466,'2) Order Form'!$V$9:$V$894,1,FALSE),"Ikke med I order form"))</f>
        <v>Ikke med I order form</v>
      </c>
      <c r="Z466" s="2"/>
      <c r="AA466" s="2">
        <v>7048652966827</v>
      </c>
      <c r="AB466" s="23">
        <f>IFERROR(VLOOKUP(AA466,'2) Order Form'!$V$9:$V$895,1,FALSE),"Ikke med I order form")</f>
        <v>7048652966827</v>
      </c>
      <c r="AC466" s="38">
        <f>VLOOKUP(AA466,ATS!$A$4:$H$2762,2,FALSE)</f>
        <v>840106</v>
      </c>
      <c r="AD466" s="35" t="str">
        <f>VLOOKUP(AA466,ATS!$A$4:$G$2762,3,FALSE)</f>
        <v>Volata 2Vi Mips Helmet</v>
      </c>
      <c r="AE466" s="36" t="str">
        <f>VLOOKUP(AA466,ATS!$A$4:$G$2762,5,FALSE)</f>
        <v>PANTH-LXL</v>
      </c>
      <c r="AF466" s="2"/>
      <c r="AG466" s="38">
        <f>IFERROR(VLOOKUP('2) Order Form'!$V477,$AA$4:$AA$2500,1,FALSE),"Ikke med i Elastic")</f>
        <v>7048652837899</v>
      </c>
      <c r="AH466" s="38">
        <f>SUM('2) Order Form'!V477)</f>
        <v>7048652837899</v>
      </c>
      <c r="AI466" s="38">
        <f>INDEX(ATS!$B:$V,MATCH(ATS!$AH466,ATS!$U:$U,0),1)</f>
        <v>852119</v>
      </c>
      <c r="AJ466" s="38" t="str">
        <f>INDEX(ATS!$B:$V,MATCH(ATS!$AH466,ATS!$U:$U,0),2)</f>
        <v>Clockwork RIG Reflect Lens</v>
      </c>
      <c r="AK466" s="38" t="str">
        <f>INDEX(ATS!$B:$V,MATCH(ATS!$AH466,ATS!$U:$U,0),4)</f>
        <v>190000-OS</v>
      </c>
    </row>
    <row r="467" spans="1:37">
      <c r="A467" s="175">
        <f t="shared" si="29"/>
        <v>7048652459824</v>
      </c>
      <c r="B467">
        <v>820091</v>
      </c>
      <c r="C467" t="s">
        <v>704</v>
      </c>
      <c r="D467" t="s">
        <v>2991</v>
      </c>
      <c r="E467" t="s">
        <v>2563</v>
      </c>
      <c r="F467" t="s">
        <v>2564</v>
      </c>
      <c r="G467" t="s">
        <v>8</v>
      </c>
      <c r="H467" t="s">
        <v>225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 s="30"/>
      <c r="T467" s="52" t="str">
        <f t="shared" si="28"/>
        <v>820091-PNGRN-S</v>
      </c>
      <c r="U467" s="53">
        <f>IF(C467="NET","",IF(C467="","",IFERROR(VLOOKUP(T467,EAN!$A:$B,2,FALSE),"MANGLER - MÅ OPPDATERE EAN-FANEN")))</f>
        <v>7048652459824</v>
      </c>
      <c r="V467" s="52">
        <f t="shared" si="30"/>
        <v>0</v>
      </c>
      <c r="W467" s="52">
        <f t="shared" si="31"/>
        <v>0</v>
      </c>
      <c r="X467" s="30"/>
      <c r="Y467" s="21" t="str">
        <f>IF(C467="NET","",IFERROR(VLOOKUP(U467,'2) Order Form'!$V$9:$V$894,1,FALSE),"Ikke med I order form"))</f>
        <v>Ikke med I order form</v>
      </c>
      <c r="Z467" s="30"/>
      <c r="AA467" s="2">
        <v>7048652966827</v>
      </c>
      <c r="AB467" s="23">
        <f>IFERROR(VLOOKUP(AA467,'2) Order Form'!$V$9:$V$895,1,FALSE),"Ikke med I order form")</f>
        <v>7048652966827</v>
      </c>
      <c r="AC467" s="38">
        <f>VLOOKUP(AA467,ATS!$A$4:$H$2762,2,FALSE)</f>
        <v>840106</v>
      </c>
      <c r="AD467" s="35" t="str">
        <f>VLOOKUP(AA467,ATS!$A$4:$G$2762,3,FALSE)</f>
        <v>Volata 2Vi Mips Helmet</v>
      </c>
      <c r="AE467" s="36" t="str">
        <f>VLOOKUP(AA467,ATS!$A$4:$G$2762,5,FALSE)</f>
        <v>PANTH-LXL</v>
      </c>
      <c r="AF467" s="30"/>
      <c r="AG467" s="38">
        <f>IFERROR(VLOOKUP('2) Order Form'!$V478,$AA$4:$AA$2500,1,FALSE),"Ikke med i Elastic")</f>
        <v>7048652837257</v>
      </c>
      <c r="AH467" s="38">
        <f>SUM('2) Order Form'!V478)</f>
        <v>7048652837257</v>
      </c>
      <c r="AI467" s="38">
        <f>INDEX(ATS!$B:$V,MATCH(ATS!$AH467,ATS!$U:$U,0),1)</f>
        <v>852119</v>
      </c>
      <c r="AJ467" s="38" t="str">
        <f>INDEX(ATS!$B:$V,MATCH(ATS!$AH467,ATS!$U:$U,0),2)</f>
        <v>Clockwork RIG Reflect Lens</v>
      </c>
      <c r="AK467" s="38" t="str">
        <f>INDEX(ATS!$B:$V,MATCH(ATS!$AH467,ATS!$U:$U,0),4)</f>
        <v>200000-OS</v>
      </c>
    </row>
    <row r="468" spans="1:37">
      <c r="A468" s="175">
        <f t="shared" si="29"/>
        <v>7048652459817</v>
      </c>
      <c r="B468">
        <v>820091</v>
      </c>
      <c r="C468" t="s">
        <v>704</v>
      </c>
      <c r="D468" t="s">
        <v>2991</v>
      </c>
      <c r="E468" t="s">
        <v>2565</v>
      </c>
      <c r="F468" t="s">
        <v>2564</v>
      </c>
      <c r="G468" t="s">
        <v>7</v>
      </c>
      <c r="H468" t="s">
        <v>225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 s="30"/>
      <c r="T468" s="52" t="str">
        <f t="shared" si="28"/>
        <v>820091-PNGRN-M</v>
      </c>
      <c r="U468" s="53">
        <f>IF(C468="NET","",IF(C468="","",IFERROR(VLOOKUP(T468,EAN!$A:$B,2,FALSE),"MANGLER - MÅ OPPDATERE EAN-FANEN")))</f>
        <v>7048652459817</v>
      </c>
      <c r="V468" s="52">
        <f t="shared" si="30"/>
        <v>0</v>
      </c>
      <c r="W468" s="52">
        <f t="shared" si="31"/>
        <v>0</v>
      </c>
      <c r="X468" s="30"/>
      <c r="Y468" s="21" t="str">
        <f>IF(C468="NET","",IFERROR(VLOOKUP(U468,'2) Order Form'!$V$9:$V$894,1,FALSE),"Ikke med I order form"))</f>
        <v>Ikke med I order form</v>
      </c>
      <c r="Z468" s="30"/>
      <c r="AA468" s="2">
        <v>7048652966810</v>
      </c>
      <c r="AB468" s="23">
        <f>IFERROR(VLOOKUP(AA468,'2) Order Form'!$V$9:$V$895,1,FALSE),"Ikke med I order form")</f>
        <v>7048652966810</v>
      </c>
      <c r="AC468" s="38">
        <f>VLOOKUP(AA468,ATS!$A$4:$H$2762,2,FALSE)</f>
        <v>840106</v>
      </c>
      <c r="AD468" s="35" t="str">
        <f>VLOOKUP(AA468,ATS!$A$4:$G$2762,3,FALSE)</f>
        <v>Volata 2Vi Mips Helmet</v>
      </c>
      <c r="AE468" s="36" t="str">
        <f>VLOOKUP(AA468,ATS!$A$4:$G$2762,5,FALSE)</f>
        <v>MTURQ-XSS</v>
      </c>
      <c r="AF468" s="30"/>
      <c r="AG468" s="38">
        <f>IFERROR(VLOOKUP('2) Order Form'!$V479,$AA$4:$AA$2500,1,FALSE),"Ikke med i Elastic")</f>
        <v>7048652837196</v>
      </c>
      <c r="AH468" s="38">
        <f>SUM('2) Order Form'!V479)</f>
        <v>7048652837196</v>
      </c>
      <c r="AI468" s="38">
        <f>INDEX(ATS!$B:$V,MATCH(ATS!$AH468,ATS!$U:$U,0),1)</f>
        <v>852121</v>
      </c>
      <c r="AJ468" s="38" t="str">
        <f>INDEX(ATS!$B:$V,MATCH(ATS!$AH468,ATS!$U:$U,0),2)</f>
        <v>Clockwork Lens</v>
      </c>
      <c r="AK468" s="38" t="str">
        <f>INDEX(ATS!$B:$V,MATCH(ATS!$AH468,ATS!$U:$U,0),4)</f>
        <v>100000-OS</v>
      </c>
    </row>
    <row r="469" spans="1:37">
      <c r="A469" s="175">
        <f t="shared" si="29"/>
        <v>7048652459800</v>
      </c>
      <c r="B469">
        <v>820091</v>
      </c>
      <c r="C469" t="s">
        <v>704</v>
      </c>
      <c r="D469" t="s">
        <v>2991</v>
      </c>
      <c r="E469" t="s">
        <v>2566</v>
      </c>
      <c r="F469" t="s">
        <v>2564</v>
      </c>
      <c r="G469" t="s">
        <v>52</v>
      </c>
      <c r="H469" t="s">
        <v>225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 s="30"/>
      <c r="T469" s="52" t="str">
        <f t="shared" si="28"/>
        <v>820091-PNGRN-L</v>
      </c>
      <c r="U469" s="53">
        <f>IF(C469="NET","",IF(C469="","",IFERROR(VLOOKUP(T469,EAN!$A:$B,2,FALSE),"MANGLER - MÅ OPPDATERE EAN-FANEN")))</f>
        <v>7048652459800</v>
      </c>
      <c r="V469" s="52">
        <f t="shared" si="30"/>
        <v>0</v>
      </c>
      <c r="W469" s="52">
        <f t="shared" si="31"/>
        <v>0</v>
      </c>
      <c r="X469" s="30"/>
      <c r="Y469" s="21" t="str">
        <f>IF(C469="NET","",IFERROR(VLOOKUP(U469,'2) Order Form'!$V$9:$V$894,1,FALSE),"Ikke med I order form"))</f>
        <v>Ikke med I order form</v>
      </c>
      <c r="Z469" s="30"/>
      <c r="AA469" s="2">
        <v>7048652966810</v>
      </c>
      <c r="AB469" s="23">
        <f>IFERROR(VLOOKUP(AA469,'2) Order Form'!$V$9:$V$895,1,FALSE),"Ikke med I order form")</f>
        <v>7048652966810</v>
      </c>
      <c r="AC469" s="38">
        <f>VLOOKUP(AA469,ATS!$A$4:$H$2762,2,FALSE)</f>
        <v>840106</v>
      </c>
      <c r="AD469" s="35" t="str">
        <f>VLOOKUP(AA469,ATS!$A$4:$G$2762,3,FALSE)</f>
        <v>Volata 2Vi Mips Helmet</v>
      </c>
      <c r="AE469" s="36" t="str">
        <f>VLOOKUP(AA469,ATS!$A$4:$G$2762,5,FALSE)</f>
        <v>MTURQ-XSS</v>
      </c>
      <c r="AF469" s="30"/>
      <c r="AG469" s="38">
        <f>IFERROR(VLOOKUP('2) Order Form'!$V481,$AA$4:$AA$2500,1,FALSE),"Ikke med i Elastic")</f>
        <v>7048652837141</v>
      </c>
      <c r="AH469" s="38">
        <f>SUM('2) Order Form'!V481)</f>
        <v>7048652837141</v>
      </c>
      <c r="AI469" s="38">
        <f>INDEX(ATS!$B:$V,MATCH(ATS!$AH469,ATS!$U:$U,0),1)</f>
        <v>852122</v>
      </c>
      <c r="AJ469" s="38" t="str">
        <f>INDEX(ATS!$B:$V,MATCH(ATS!$AH469,ATS!$U:$U,0),2)</f>
        <v>Clockwork MAX RIG Reflect Lens</v>
      </c>
      <c r="AK469" s="38" t="str">
        <f>INDEX(ATS!$B:$V,MATCH(ATS!$AH469,ATS!$U:$U,0),4)</f>
        <v>060000-OS</v>
      </c>
    </row>
    <row r="470" spans="1:37">
      <c r="A470" s="175">
        <f t="shared" si="29"/>
        <v>7048652459831</v>
      </c>
      <c r="B470">
        <v>820091</v>
      </c>
      <c r="C470" t="s">
        <v>704</v>
      </c>
      <c r="D470" t="s">
        <v>2991</v>
      </c>
      <c r="E470" t="s">
        <v>2567</v>
      </c>
      <c r="F470" t="s">
        <v>2564</v>
      </c>
      <c r="G470" t="s">
        <v>53</v>
      </c>
      <c r="H470" t="s">
        <v>225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 s="30"/>
      <c r="T470" s="52" t="str">
        <f t="shared" si="28"/>
        <v>820091-PNGRN-XL</v>
      </c>
      <c r="U470" s="53">
        <f>IF(C470="NET","",IF(C470="","",IFERROR(VLOOKUP(T470,EAN!$A:$B,2,FALSE),"MANGLER - MÅ OPPDATERE EAN-FANEN")))</f>
        <v>7048652459831</v>
      </c>
      <c r="V470" s="52">
        <f t="shared" si="30"/>
        <v>0</v>
      </c>
      <c r="W470" s="52">
        <f t="shared" si="31"/>
        <v>0</v>
      </c>
      <c r="X470" s="30"/>
      <c r="Y470" s="21" t="str">
        <f>IF(C470="NET","",IFERROR(VLOOKUP(U470,'2) Order Form'!$V$9:$V$894,1,FALSE),"Ikke med I order form"))</f>
        <v>Ikke med I order form</v>
      </c>
      <c r="Z470" s="30"/>
      <c r="AA470" s="2">
        <v>7048652966810</v>
      </c>
      <c r="AB470" s="23">
        <f>IFERROR(VLOOKUP(AA470,'2) Order Form'!$V$9:$V$895,1,FALSE),"Ikke med I order form")</f>
        <v>7048652966810</v>
      </c>
      <c r="AC470" s="38">
        <f>VLOOKUP(AA470,ATS!$A$4:$H$2762,2,FALSE)</f>
        <v>840106</v>
      </c>
      <c r="AD470" s="35" t="str">
        <f>VLOOKUP(AA470,ATS!$A$4:$G$2762,3,FALSE)</f>
        <v>Volata 2Vi Mips Helmet</v>
      </c>
      <c r="AE470" s="36" t="str">
        <f>VLOOKUP(AA470,ATS!$A$4:$G$2762,5,FALSE)</f>
        <v>MTURQ-XSS</v>
      </c>
      <c r="AF470" s="30"/>
      <c r="AG470" s="38">
        <f>IFERROR(VLOOKUP('2) Order Form'!$V482,$AA$4:$AA$2500,1,FALSE),"Ikke med i Elastic")</f>
        <v>7048652837158</v>
      </c>
      <c r="AH470" s="38">
        <f>SUM('2) Order Form'!V482)</f>
        <v>7048652837158</v>
      </c>
      <c r="AI470" s="38">
        <f>INDEX(ATS!$B:$V,MATCH(ATS!$AH470,ATS!$U:$U,0),1)</f>
        <v>852122</v>
      </c>
      <c r="AJ470" s="38" t="str">
        <f>INDEX(ATS!$B:$V,MATCH(ATS!$AH470,ATS!$U:$U,0),2)</f>
        <v>Clockwork MAX RIG Reflect Lens</v>
      </c>
      <c r="AK470" s="38" t="str">
        <f>INDEX(ATS!$B:$V,MATCH(ATS!$AH470,ATS!$U:$U,0),4)</f>
        <v>070000-OS</v>
      </c>
    </row>
    <row r="471" spans="1:37">
      <c r="A471" s="175">
        <f t="shared" si="29"/>
        <v>7048652609403</v>
      </c>
      <c r="B471">
        <v>820091</v>
      </c>
      <c r="C471" t="s">
        <v>704</v>
      </c>
      <c r="D471" t="s">
        <v>2991</v>
      </c>
      <c r="E471" t="s">
        <v>2573</v>
      </c>
      <c r="F471" t="s">
        <v>2574</v>
      </c>
      <c r="G471" t="s">
        <v>8</v>
      </c>
      <c r="H471" t="s">
        <v>225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 s="2"/>
      <c r="T471" s="52" t="str">
        <f t="shared" si="28"/>
        <v>820091-RUST-S</v>
      </c>
      <c r="U471" s="53">
        <f>IF(C471="NET","",IF(C471="","",IFERROR(VLOOKUP(T471,EAN!$A:$B,2,FALSE),"MANGLER - MÅ OPPDATERE EAN-FANEN")))</f>
        <v>7048652609403</v>
      </c>
      <c r="V471" s="52">
        <f t="shared" si="30"/>
        <v>0</v>
      </c>
      <c r="W471" s="52">
        <f t="shared" si="31"/>
        <v>0</v>
      </c>
      <c r="X471" s="2"/>
      <c r="Y471" s="21" t="str">
        <f>IF(C471="NET","",IFERROR(VLOOKUP(U471,'2) Order Form'!$V$9:$V$894,1,FALSE),"Ikke med I order form"))</f>
        <v>Ikke med I order form</v>
      </c>
      <c r="Z471" s="2"/>
      <c r="AA471" s="2">
        <v>7048652966803</v>
      </c>
      <c r="AB471" s="23">
        <f>IFERROR(VLOOKUP(AA471,'2) Order Form'!$V$9:$V$895,1,FALSE),"Ikke med I order form")</f>
        <v>7048652966803</v>
      </c>
      <c r="AC471" s="38">
        <f>VLOOKUP(AA471,ATS!$A$4:$H$2762,2,FALSE)</f>
        <v>840106</v>
      </c>
      <c r="AD471" s="35" t="str">
        <f>VLOOKUP(AA471,ATS!$A$4:$G$2762,3,FALSE)</f>
        <v>Volata 2Vi Mips Helmet</v>
      </c>
      <c r="AE471" s="36" t="str">
        <f>VLOOKUP(AA471,ATS!$A$4:$G$2762,5,FALSE)</f>
        <v>MTURQ-SM</v>
      </c>
      <c r="AF471" s="2"/>
      <c r="AG471" s="38">
        <f>IFERROR(VLOOKUP('2) Order Form'!$V483,$AA$4:$AA$2500,1,FALSE),"Ikke med i Elastic")</f>
        <v>7048652837165</v>
      </c>
      <c r="AH471" s="38">
        <f>SUM('2) Order Form'!V483)</f>
        <v>7048652837165</v>
      </c>
      <c r="AI471" s="38">
        <f>INDEX(ATS!$B:$V,MATCH(ATS!$AH471,ATS!$U:$U,0),1)</f>
        <v>852122</v>
      </c>
      <c r="AJ471" s="38" t="str">
        <f>INDEX(ATS!$B:$V,MATCH(ATS!$AH471,ATS!$U:$U,0),2)</f>
        <v>Clockwork MAX RIG Reflect Lens</v>
      </c>
      <c r="AK471" s="38" t="str">
        <f>INDEX(ATS!$B:$V,MATCH(ATS!$AH471,ATS!$U:$U,0),4)</f>
        <v>150000-OS</v>
      </c>
    </row>
    <row r="472" spans="1:37">
      <c r="A472" s="175">
        <f t="shared" si="29"/>
        <v>7048652609397</v>
      </c>
      <c r="B472">
        <v>820091</v>
      </c>
      <c r="C472" t="s">
        <v>704</v>
      </c>
      <c r="D472" t="s">
        <v>2991</v>
      </c>
      <c r="E472" t="s">
        <v>2575</v>
      </c>
      <c r="F472" t="s">
        <v>2574</v>
      </c>
      <c r="G472" t="s">
        <v>7</v>
      </c>
      <c r="H472" t="s">
        <v>225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 s="30"/>
      <c r="T472" s="52" t="str">
        <f t="shared" si="28"/>
        <v>820091-RUST-M</v>
      </c>
      <c r="U472" s="53">
        <f>IF(C472="NET","",IF(C472="","",IFERROR(VLOOKUP(T472,EAN!$A:$B,2,FALSE),"MANGLER - MÅ OPPDATERE EAN-FANEN")))</f>
        <v>7048652609397</v>
      </c>
      <c r="V472" s="52">
        <f t="shared" si="30"/>
        <v>0</v>
      </c>
      <c r="W472" s="52">
        <f t="shared" si="31"/>
        <v>0</v>
      </c>
      <c r="X472" s="30"/>
      <c r="Y472" s="21" t="str">
        <f>IF(C472="NET","",IFERROR(VLOOKUP(U472,'2) Order Form'!$V$9:$V$894,1,FALSE),"Ikke med I order form"))</f>
        <v>Ikke med I order form</v>
      </c>
      <c r="Z472" s="30"/>
      <c r="AA472" s="2">
        <v>7048652966803</v>
      </c>
      <c r="AB472" s="23">
        <f>IFERROR(VLOOKUP(AA472,'2) Order Form'!$V$9:$V$895,1,FALSE),"Ikke med I order form")</f>
        <v>7048652966803</v>
      </c>
      <c r="AC472" s="38">
        <f>VLOOKUP(AA472,ATS!$A$4:$H$2762,2,FALSE)</f>
        <v>840106</v>
      </c>
      <c r="AD472" s="35" t="str">
        <f>VLOOKUP(AA472,ATS!$A$4:$G$2762,3,FALSE)</f>
        <v>Volata 2Vi Mips Helmet</v>
      </c>
      <c r="AE472" s="36" t="str">
        <f>VLOOKUP(AA472,ATS!$A$4:$G$2762,5,FALSE)</f>
        <v>MTURQ-SM</v>
      </c>
      <c r="AF472" s="30"/>
      <c r="AG472" s="38">
        <f>IFERROR(VLOOKUP('2) Order Form'!$V484,$AA$4:$AA$2500,1,FALSE),"Ikke med i Elastic")</f>
        <v>7048652837172</v>
      </c>
      <c r="AH472" s="38">
        <f>SUM('2) Order Form'!V484)</f>
        <v>7048652837172</v>
      </c>
      <c r="AI472" s="38">
        <f>INDEX(ATS!$B:$V,MATCH(ATS!$AH472,ATS!$U:$U,0),1)</f>
        <v>852122</v>
      </c>
      <c r="AJ472" s="38" t="str">
        <f>INDEX(ATS!$B:$V,MATCH(ATS!$AH472,ATS!$U:$U,0),2)</f>
        <v>Clockwork MAX RIG Reflect Lens</v>
      </c>
      <c r="AK472" s="38" t="str">
        <f>INDEX(ATS!$B:$V,MATCH(ATS!$AH472,ATS!$U:$U,0),4)</f>
        <v>160000-OS</v>
      </c>
    </row>
    <row r="473" spans="1:37">
      <c r="A473" s="175">
        <f t="shared" si="29"/>
        <v>7048652609380</v>
      </c>
      <c r="B473">
        <v>820091</v>
      </c>
      <c r="C473" t="s">
        <v>704</v>
      </c>
      <c r="D473" t="s">
        <v>2991</v>
      </c>
      <c r="E473" t="s">
        <v>2576</v>
      </c>
      <c r="F473" t="s">
        <v>2574</v>
      </c>
      <c r="G473" t="s">
        <v>52</v>
      </c>
      <c r="H473" t="s">
        <v>225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 s="30"/>
      <c r="T473" s="52" t="str">
        <f t="shared" si="28"/>
        <v>820091-RUST-L</v>
      </c>
      <c r="U473" s="53">
        <f>IF(C473="NET","",IF(C473="","",IFERROR(VLOOKUP(T473,EAN!$A:$B,2,FALSE),"MANGLER - MÅ OPPDATERE EAN-FANEN")))</f>
        <v>7048652609380</v>
      </c>
      <c r="V473" s="52">
        <f t="shared" si="30"/>
        <v>0</v>
      </c>
      <c r="W473" s="52">
        <f t="shared" si="31"/>
        <v>0</v>
      </c>
      <c r="X473" s="30"/>
      <c r="Y473" s="21" t="str">
        <f>IF(C473="NET","",IFERROR(VLOOKUP(U473,'2) Order Form'!$V$9:$V$894,1,FALSE),"Ikke med I order form"))</f>
        <v>Ikke med I order form</v>
      </c>
      <c r="Z473" s="30"/>
      <c r="AA473" s="2">
        <v>7048652966803</v>
      </c>
      <c r="AB473" s="23">
        <f>IFERROR(VLOOKUP(AA473,'2) Order Form'!$V$9:$V$895,1,FALSE),"Ikke med I order form")</f>
        <v>7048652966803</v>
      </c>
      <c r="AC473" s="38">
        <f>VLOOKUP(AA473,ATS!$A$4:$H$2762,2,FALSE)</f>
        <v>840106</v>
      </c>
      <c r="AD473" s="35" t="str">
        <f>VLOOKUP(AA473,ATS!$A$4:$G$2762,3,FALSE)</f>
        <v>Volata 2Vi Mips Helmet</v>
      </c>
      <c r="AE473" s="36" t="str">
        <f>VLOOKUP(AA473,ATS!$A$4:$G$2762,5,FALSE)</f>
        <v>MTURQ-SM</v>
      </c>
      <c r="AF473" s="30"/>
      <c r="AG473" s="38">
        <f>IFERROR(VLOOKUP('2) Order Form'!$V485,$AA$4:$AA$2500,1,FALSE),"Ikke med i Elastic")</f>
        <v>7048652967473</v>
      </c>
      <c r="AH473" s="38">
        <f>SUM('2) Order Form'!V485)</f>
        <v>7048652967473</v>
      </c>
      <c r="AI473" s="38">
        <f>INDEX(ATS!$B:$V,MATCH(ATS!$AH473,ATS!$U:$U,0),1)</f>
        <v>852122</v>
      </c>
      <c r="AJ473" s="38" t="str">
        <f>INDEX(ATS!$B:$V,MATCH(ATS!$AH473,ATS!$U:$U,0),2)</f>
        <v>Clockwork MAX RIG Reflect Lens</v>
      </c>
      <c r="AK473" s="38" t="str">
        <f>INDEX(ATS!$B:$V,MATCH(ATS!$AH473,ATS!$U:$U,0),4)</f>
        <v>180000-OS</v>
      </c>
    </row>
    <row r="474" spans="1:37">
      <c r="A474" s="175">
        <f t="shared" si="29"/>
        <v>7048652609410</v>
      </c>
      <c r="B474">
        <v>820091</v>
      </c>
      <c r="C474" t="s">
        <v>704</v>
      </c>
      <c r="D474" t="s">
        <v>2991</v>
      </c>
      <c r="E474" t="s">
        <v>2577</v>
      </c>
      <c r="F474" t="s">
        <v>2574</v>
      </c>
      <c r="G474" t="s">
        <v>53</v>
      </c>
      <c r="H474" t="s">
        <v>225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 s="30"/>
      <c r="T474" s="52" t="str">
        <f t="shared" si="28"/>
        <v>820091-RUST-XL</v>
      </c>
      <c r="U474" s="53">
        <f>IF(C474="NET","",IF(C474="","",IFERROR(VLOOKUP(T474,EAN!$A:$B,2,FALSE),"MANGLER - MÅ OPPDATERE EAN-FANEN")))</f>
        <v>7048652609410</v>
      </c>
      <c r="V474" s="52">
        <f t="shared" si="30"/>
        <v>0</v>
      </c>
      <c r="W474" s="52">
        <f t="shared" si="31"/>
        <v>0</v>
      </c>
      <c r="X474" s="30"/>
      <c r="Y474" s="21" t="str">
        <f>IF(C474="NET","",IFERROR(VLOOKUP(U474,'2) Order Form'!$V$9:$V$894,1,FALSE),"Ikke med I order form"))</f>
        <v>Ikke med I order form</v>
      </c>
      <c r="Z474" s="30"/>
      <c r="AA474" s="2">
        <v>7048652966797</v>
      </c>
      <c r="AB474" s="23">
        <f>IFERROR(VLOOKUP(AA474,'2) Order Form'!$V$9:$V$895,1,FALSE),"Ikke med I order form")</f>
        <v>7048652966797</v>
      </c>
      <c r="AC474" s="38">
        <f>VLOOKUP(AA474,ATS!$A$4:$H$2762,2,FALSE)</f>
        <v>840106</v>
      </c>
      <c r="AD474" s="35" t="str">
        <f>VLOOKUP(AA474,ATS!$A$4:$G$2762,3,FALSE)</f>
        <v>Volata 2Vi Mips Helmet</v>
      </c>
      <c r="AE474" s="36" t="str">
        <f>VLOOKUP(AA474,ATS!$A$4:$G$2762,5,FALSE)</f>
        <v>MTURQ-ML</v>
      </c>
      <c r="AF474" s="30"/>
      <c r="AG474" s="38">
        <f>IFERROR(VLOOKUP('2) Order Form'!$V486,$AA$4:$AA$2500,1,FALSE),"Ikke med i Elastic")</f>
        <v>7048652837189</v>
      </c>
      <c r="AH474" s="38">
        <f>SUM('2) Order Form'!V486)</f>
        <v>7048652837189</v>
      </c>
      <c r="AI474" s="38">
        <f>INDEX(ATS!$B:$V,MATCH(ATS!$AH474,ATS!$U:$U,0),1)</f>
        <v>852122</v>
      </c>
      <c r="AJ474" s="38" t="str">
        <f>INDEX(ATS!$B:$V,MATCH(ATS!$AH474,ATS!$U:$U,0),2)</f>
        <v>Clockwork MAX RIG Reflect Lens</v>
      </c>
      <c r="AK474" s="38" t="str">
        <f>INDEX(ATS!$B:$V,MATCH(ATS!$AH474,ATS!$U:$U,0),4)</f>
        <v>200000-OS</v>
      </c>
    </row>
    <row r="475" spans="1:37">
      <c r="A475" s="175">
        <f t="shared" si="29"/>
        <v>0</v>
      </c>
      <c r="B475" s="37">
        <v>820172</v>
      </c>
      <c r="C475" t="s">
        <v>131</v>
      </c>
      <c r="I475" s="37">
        <v>202409</v>
      </c>
      <c r="J475" s="37">
        <v>202410</v>
      </c>
      <c r="K475" s="37">
        <v>202411</v>
      </c>
      <c r="L475" s="37">
        <v>202412</v>
      </c>
      <c r="M475" s="37">
        <v>202413</v>
      </c>
      <c r="N475" s="37">
        <v>202414</v>
      </c>
      <c r="O475" s="37">
        <v>202415</v>
      </c>
      <c r="P475" s="37">
        <v>202415</v>
      </c>
      <c r="Q475" s="37">
        <v>202415</v>
      </c>
      <c r="R475" s="37">
        <v>202415</v>
      </c>
      <c r="S475" s="30"/>
      <c r="T475" s="52" t="str">
        <f t="shared" si="28"/>
        <v>820172-</v>
      </c>
      <c r="U475" s="53" t="str">
        <f>IF(C475="NET","",IF(C475="","",IFERROR(VLOOKUP(T475,EAN!$A:$B,2,FALSE),"MANGLER - MÅ OPPDATERE EAN-FANEN")))</f>
        <v/>
      </c>
      <c r="V475" s="52">
        <f t="shared" si="30"/>
        <v>202409</v>
      </c>
      <c r="W475" s="52">
        <f t="shared" si="31"/>
        <v>202415</v>
      </c>
      <c r="X475" s="30"/>
      <c r="Y475" s="21" t="str">
        <f>IF(C475="NET","",IFERROR(VLOOKUP(U475,'2) Order Form'!$V$9:$V$894,1,FALSE),"Ikke med I order form"))</f>
        <v/>
      </c>
      <c r="Z475" s="30"/>
      <c r="AA475" s="2">
        <v>7048652966797</v>
      </c>
      <c r="AB475" s="23">
        <f>IFERROR(VLOOKUP(AA475,'2) Order Form'!$V$9:$V$895,1,FALSE),"Ikke med I order form")</f>
        <v>7048652966797</v>
      </c>
      <c r="AC475" s="38">
        <f>VLOOKUP(AA475,ATS!$A$4:$H$2762,2,FALSE)</f>
        <v>840106</v>
      </c>
      <c r="AD475" s="35" t="str">
        <f>VLOOKUP(AA475,ATS!$A$4:$G$2762,3,FALSE)</f>
        <v>Volata 2Vi Mips Helmet</v>
      </c>
      <c r="AE475" s="36" t="str">
        <f>VLOOKUP(AA475,ATS!$A$4:$G$2762,5,FALSE)</f>
        <v>MTURQ-ML</v>
      </c>
      <c r="AF475" s="30"/>
      <c r="AG475" s="38">
        <f>IFERROR(VLOOKUP('2) Order Form'!$V487,$AA$4:$AA$2500,1,FALSE),"Ikke med i Elastic")</f>
        <v>7048652837127</v>
      </c>
      <c r="AH475" s="38">
        <f>SUM('2) Order Form'!V487)</f>
        <v>7048652837127</v>
      </c>
      <c r="AI475" s="38">
        <f>INDEX(ATS!$B:$V,MATCH(ATS!$AH475,ATS!$U:$U,0),1)</f>
        <v>852124</v>
      </c>
      <c r="AJ475" s="38" t="str">
        <f>INDEX(ATS!$B:$V,MATCH(ATS!$AH475,ATS!$U:$U,0),2)</f>
        <v>Clockwork MAX Lens</v>
      </c>
      <c r="AK475" s="38" t="str">
        <f>INDEX(ATS!$B:$V,MATCH(ATS!$AH475,ATS!$U:$U,0),4)</f>
        <v>100000-OS</v>
      </c>
    </row>
    <row r="476" spans="1:37">
      <c r="A476" s="175">
        <f t="shared" si="29"/>
        <v>7048652340191</v>
      </c>
      <c r="B476">
        <v>820172</v>
      </c>
      <c r="C476" t="s">
        <v>2764</v>
      </c>
      <c r="D476" t="s">
        <v>2991</v>
      </c>
      <c r="E476" t="s">
        <v>98</v>
      </c>
      <c r="F476" t="s">
        <v>70</v>
      </c>
      <c r="G476" t="s">
        <v>63</v>
      </c>
      <c r="H476" t="s">
        <v>225</v>
      </c>
      <c r="I476">
        <v>192</v>
      </c>
      <c r="J476">
        <v>192</v>
      </c>
      <c r="K476">
        <v>192</v>
      </c>
      <c r="L476">
        <v>192</v>
      </c>
      <c r="M476">
        <v>192</v>
      </c>
      <c r="N476">
        <v>192</v>
      </c>
      <c r="O476">
        <v>192</v>
      </c>
      <c r="P476">
        <v>192</v>
      </c>
      <c r="Q476">
        <v>192</v>
      </c>
      <c r="R476">
        <v>192</v>
      </c>
      <c r="S476" s="30"/>
      <c r="T476" s="52" t="str">
        <f t="shared" si="28"/>
        <v>820172-BLACK-OS</v>
      </c>
      <c r="U476" s="53">
        <f>IF(C476="NET","",IF(C476="","",IFERROR(VLOOKUP(T476,EAN!$A:$B,2,FALSE),"MANGLER - MÅ OPPDATERE EAN-FANEN")))</f>
        <v>7048652340191</v>
      </c>
      <c r="V476" s="52">
        <f t="shared" si="30"/>
        <v>192</v>
      </c>
      <c r="W476" s="52">
        <f t="shared" si="31"/>
        <v>192</v>
      </c>
      <c r="X476" s="30"/>
      <c r="Y476" s="21">
        <f>IF(C476="NET","",IFERROR(VLOOKUP(U476,'2) Order Form'!$V$9:$V$894,1,FALSE),"Ikke med I order form"))</f>
        <v>7048652340191</v>
      </c>
      <c r="Z476" s="30"/>
      <c r="AA476" s="2">
        <v>7048652966797</v>
      </c>
      <c r="AB476" s="23">
        <f>IFERROR(VLOOKUP(AA476,'2) Order Form'!$V$9:$V$895,1,FALSE),"Ikke med I order form")</f>
        <v>7048652966797</v>
      </c>
      <c r="AC476" s="38">
        <f>VLOOKUP(AA476,ATS!$A$4:$H$2762,2,FALSE)</f>
        <v>840106</v>
      </c>
      <c r="AD476" s="35" t="str">
        <f>VLOOKUP(AA476,ATS!$A$4:$G$2762,3,FALSE)</f>
        <v>Volata 2Vi Mips Helmet</v>
      </c>
      <c r="AE476" s="36" t="str">
        <f>VLOOKUP(AA476,ATS!$A$4:$G$2762,5,FALSE)</f>
        <v>MTURQ-ML</v>
      </c>
      <c r="AF476" s="30"/>
      <c r="AG476" s="38">
        <f>IFERROR(VLOOKUP('2) Order Form'!$V489,$AA$4:$AA$2500,1,FALSE),"Ikke med i Elastic")</f>
        <v>7048652837066</v>
      </c>
      <c r="AH476" s="38">
        <f>SUM('2) Order Form'!V489)</f>
        <v>7048652837066</v>
      </c>
      <c r="AI476" s="38">
        <f>INDEX(ATS!$B:$V,MATCH(ATS!$AH476,ATS!$U:$U,0),1)</f>
        <v>852125</v>
      </c>
      <c r="AJ476" s="38" t="str">
        <f>INDEX(ATS!$B:$V,MATCH(ATS!$AH476,ATS!$U:$U,0),2)</f>
        <v>Boondock RIG Reflect Lens</v>
      </c>
      <c r="AK476" s="38" t="str">
        <f>INDEX(ATS!$B:$V,MATCH(ATS!$AH476,ATS!$U:$U,0),4)</f>
        <v>040000-OS</v>
      </c>
    </row>
    <row r="477" spans="1:37">
      <c r="A477" s="175">
        <f t="shared" si="29"/>
        <v>7048652340207</v>
      </c>
      <c r="B477">
        <v>820172</v>
      </c>
      <c r="C477" t="s">
        <v>2764</v>
      </c>
      <c r="D477" t="s">
        <v>2991</v>
      </c>
      <c r="E477" t="s">
        <v>652</v>
      </c>
      <c r="F477" t="s">
        <v>1046</v>
      </c>
      <c r="G477" t="s">
        <v>63</v>
      </c>
      <c r="H477" t="s">
        <v>225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 s="30"/>
      <c r="T477" s="52" t="str">
        <f t="shared" si="28"/>
        <v>820172-EHRED-OS</v>
      </c>
      <c r="U477" s="53">
        <f>IF(C477="NET","",IF(C477="","",IFERROR(VLOOKUP(T477,EAN!$A:$B,2,FALSE),"MANGLER - MÅ OPPDATERE EAN-FANEN")))</f>
        <v>7048652340207</v>
      </c>
      <c r="V477" s="52">
        <f t="shared" si="30"/>
        <v>0</v>
      </c>
      <c r="W477" s="52">
        <f t="shared" si="31"/>
        <v>0</v>
      </c>
      <c r="X477" s="30"/>
      <c r="Y477" s="21" t="str">
        <f>IF(C477="NET","",IFERROR(VLOOKUP(U477,'2) Order Form'!$V$9:$V$894,1,FALSE),"Ikke med I order form"))</f>
        <v>Ikke med I order form</v>
      </c>
      <c r="Z477" s="30"/>
      <c r="AA477" s="2">
        <v>7048652966780</v>
      </c>
      <c r="AB477" s="23">
        <f>IFERROR(VLOOKUP(AA477,'2) Order Form'!$V$9:$V$895,1,FALSE),"Ikke med I order form")</f>
        <v>7048652966780</v>
      </c>
      <c r="AC477" s="38">
        <f>VLOOKUP(AA477,ATS!$A$4:$H$2762,2,FALSE)</f>
        <v>840106</v>
      </c>
      <c r="AD477" s="35" t="str">
        <f>VLOOKUP(AA477,ATS!$A$4:$G$2762,3,FALSE)</f>
        <v>Volata 2Vi Mips Helmet</v>
      </c>
      <c r="AE477" s="36" t="str">
        <f>VLOOKUP(AA477,ATS!$A$4:$G$2762,5,FALSE)</f>
        <v>MTURQ-LXL</v>
      </c>
      <c r="AF477" s="30"/>
      <c r="AG477" s="38">
        <f>IFERROR(VLOOKUP('2) Order Form'!$V490,$AA$4:$AA$2500,1,FALSE),"Ikke med i Elastic")</f>
        <v>7048652837073</v>
      </c>
      <c r="AH477" s="38">
        <f>SUM('2) Order Form'!V490)</f>
        <v>7048652837073</v>
      </c>
      <c r="AI477" s="38">
        <f>INDEX(ATS!$B:$V,MATCH(ATS!$AH477,ATS!$U:$U,0),1)</f>
        <v>852125</v>
      </c>
      <c r="AJ477" s="38" t="str">
        <f>INDEX(ATS!$B:$V,MATCH(ATS!$AH477,ATS!$U:$U,0),2)</f>
        <v>Boondock RIG Reflect Lens</v>
      </c>
      <c r="AK477" s="38" t="str">
        <f>INDEX(ATS!$B:$V,MATCH(ATS!$AH477,ATS!$U:$U,0),4)</f>
        <v>060000-OS</v>
      </c>
    </row>
    <row r="478" spans="1:37">
      <c r="A478" s="175">
        <f t="shared" si="29"/>
        <v>7048652340214</v>
      </c>
      <c r="B478">
        <v>820172</v>
      </c>
      <c r="C478" t="s">
        <v>2764</v>
      </c>
      <c r="D478" t="s">
        <v>2991</v>
      </c>
      <c r="E478" t="s">
        <v>1026</v>
      </c>
      <c r="F478" t="s">
        <v>1048</v>
      </c>
      <c r="G478" t="s">
        <v>63</v>
      </c>
      <c r="H478" t="s">
        <v>225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 s="2"/>
      <c r="T478" s="52" t="str">
        <f t="shared" si="28"/>
        <v>820172-LTGRY-OS</v>
      </c>
      <c r="U478" s="53">
        <f>IF(C478="NET","",IF(C478="","",IFERROR(VLOOKUP(T478,EAN!$A:$B,2,FALSE),"MANGLER - MÅ OPPDATERE EAN-FANEN")))</f>
        <v>7048652340214</v>
      </c>
      <c r="V478" s="52">
        <f t="shared" si="30"/>
        <v>0</v>
      </c>
      <c r="W478" s="52">
        <f t="shared" si="31"/>
        <v>0</v>
      </c>
      <c r="X478" s="2"/>
      <c r="Y478" s="21" t="str">
        <f>IF(C478="NET","",IFERROR(VLOOKUP(U478,'2) Order Form'!$V$9:$V$894,1,FALSE),"Ikke med I order form"))</f>
        <v>Ikke med I order form</v>
      </c>
      <c r="Z478" s="2"/>
      <c r="AA478" s="2">
        <v>7048652966780</v>
      </c>
      <c r="AB478" s="23">
        <f>IFERROR(VLOOKUP(AA478,'2) Order Form'!$V$9:$V$895,1,FALSE),"Ikke med I order form")</f>
        <v>7048652966780</v>
      </c>
      <c r="AC478" s="38">
        <f>VLOOKUP(AA478,ATS!$A$4:$H$2762,2,FALSE)</f>
        <v>840106</v>
      </c>
      <c r="AD478" s="35" t="str">
        <f>VLOOKUP(AA478,ATS!$A$4:$G$2762,3,FALSE)</f>
        <v>Volata 2Vi Mips Helmet</v>
      </c>
      <c r="AE478" s="36" t="str">
        <f>VLOOKUP(AA478,ATS!$A$4:$G$2762,5,FALSE)</f>
        <v>MTURQ-LXL</v>
      </c>
      <c r="AF478" s="2"/>
      <c r="AG478" s="38">
        <f>IFERROR(VLOOKUP('2) Order Form'!$V491,$AA$4:$AA$2500,1,FALSE),"Ikke med i Elastic")</f>
        <v>7048652837080</v>
      </c>
      <c r="AH478" s="38">
        <f>SUM('2) Order Form'!V491)</f>
        <v>7048652837080</v>
      </c>
      <c r="AI478" s="38">
        <f>INDEX(ATS!$B:$V,MATCH(ATS!$AH478,ATS!$U:$U,0),1)</f>
        <v>852125</v>
      </c>
      <c r="AJ478" s="38" t="str">
        <f>INDEX(ATS!$B:$V,MATCH(ATS!$AH478,ATS!$U:$U,0),2)</f>
        <v>Boondock RIG Reflect Lens</v>
      </c>
      <c r="AK478" s="38" t="str">
        <f>INDEX(ATS!$B:$V,MATCH(ATS!$AH478,ATS!$U:$U,0),4)</f>
        <v>070000-OS</v>
      </c>
    </row>
    <row r="479" spans="1:37">
      <c r="A479" s="175">
        <f t="shared" si="29"/>
        <v>0</v>
      </c>
      <c r="B479" s="37">
        <v>820235</v>
      </c>
      <c r="C479" t="s">
        <v>131</v>
      </c>
      <c r="I479" s="37">
        <v>202409</v>
      </c>
      <c r="J479" s="37">
        <v>202410</v>
      </c>
      <c r="K479" s="37">
        <v>202411</v>
      </c>
      <c r="L479" s="37">
        <v>202412</v>
      </c>
      <c r="M479" s="37">
        <v>202413</v>
      </c>
      <c r="N479" s="37">
        <v>202414</v>
      </c>
      <c r="O479" s="37">
        <v>202415</v>
      </c>
      <c r="P479" s="37">
        <v>202415</v>
      </c>
      <c r="Q479" s="37">
        <v>202415</v>
      </c>
      <c r="R479" s="37">
        <v>202415</v>
      </c>
      <c r="S479" s="30"/>
      <c r="T479" s="52" t="str">
        <f t="shared" si="28"/>
        <v>820235-</v>
      </c>
      <c r="U479" s="53" t="str">
        <f>IF(C479="NET","",IF(C479="","",IFERROR(VLOOKUP(T479,EAN!$A:$B,2,FALSE),"MANGLER - MÅ OPPDATERE EAN-FANEN")))</f>
        <v/>
      </c>
      <c r="V479" s="52">
        <f t="shared" si="30"/>
        <v>202409</v>
      </c>
      <c r="W479" s="52">
        <f t="shared" si="31"/>
        <v>202415</v>
      </c>
      <c r="X479" s="30"/>
      <c r="Y479" s="21" t="str">
        <f>IF(C479="NET","",IFERROR(VLOOKUP(U479,'2) Order Form'!$V$9:$V$894,1,FALSE),"Ikke med I order form"))</f>
        <v/>
      </c>
      <c r="Z479" s="30"/>
      <c r="AA479" s="2">
        <v>7048652966780</v>
      </c>
      <c r="AB479" s="23">
        <f>IFERROR(VLOOKUP(AA479,'2) Order Form'!$V$9:$V$895,1,FALSE),"Ikke med I order form")</f>
        <v>7048652966780</v>
      </c>
      <c r="AC479" s="38">
        <f>VLOOKUP(AA479,ATS!$A$4:$H$2762,2,FALSE)</f>
        <v>840106</v>
      </c>
      <c r="AD479" s="35" t="str">
        <f>VLOOKUP(AA479,ATS!$A$4:$G$2762,3,FALSE)</f>
        <v>Volata 2Vi Mips Helmet</v>
      </c>
      <c r="AE479" s="36" t="str">
        <f>VLOOKUP(AA479,ATS!$A$4:$G$2762,5,FALSE)</f>
        <v>MTURQ-LXL</v>
      </c>
      <c r="AF479" s="30"/>
      <c r="AG479" s="38">
        <f>IFERROR(VLOOKUP('2) Order Form'!$V492,$AA$4:$AA$2500,1,FALSE),"Ikke med i Elastic")</f>
        <v>7048652837097</v>
      </c>
      <c r="AH479" s="38">
        <f>SUM('2) Order Form'!V492)</f>
        <v>7048652837097</v>
      </c>
      <c r="AI479" s="38">
        <f>INDEX(ATS!$B:$V,MATCH(ATS!$AH479,ATS!$U:$U,0),1)</f>
        <v>852125</v>
      </c>
      <c r="AJ479" s="38" t="str">
        <f>INDEX(ATS!$B:$V,MATCH(ATS!$AH479,ATS!$U:$U,0),2)</f>
        <v>Boondock RIG Reflect Lens</v>
      </c>
      <c r="AK479" s="38" t="str">
        <f>INDEX(ATS!$B:$V,MATCH(ATS!$AH479,ATS!$U:$U,0),4)</f>
        <v>150000-OS</v>
      </c>
    </row>
    <row r="480" spans="1:37">
      <c r="A480" s="175">
        <f t="shared" si="29"/>
        <v>7048652715067</v>
      </c>
      <c r="B480">
        <v>820235</v>
      </c>
      <c r="C480" t="s">
        <v>173</v>
      </c>
      <c r="D480" t="s">
        <v>2991</v>
      </c>
      <c r="E480" t="s">
        <v>1018</v>
      </c>
      <c r="F480" t="s">
        <v>1019</v>
      </c>
      <c r="G480" t="s">
        <v>8</v>
      </c>
      <c r="H480" t="s">
        <v>87</v>
      </c>
      <c r="I480">
        <v>44</v>
      </c>
      <c r="J480">
        <v>44</v>
      </c>
      <c r="K480">
        <v>44</v>
      </c>
      <c r="L480">
        <v>44</v>
      </c>
      <c r="M480">
        <v>44</v>
      </c>
      <c r="N480">
        <v>44</v>
      </c>
      <c r="O480">
        <v>44</v>
      </c>
      <c r="P480">
        <v>44</v>
      </c>
      <c r="Q480">
        <v>44</v>
      </c>
      <c r="R480">
        <v>44</v>
      </c>
      <c r="S480" s="30"/>
      <c r="T480" s="52" t="str">
        <f t="shared" si="28"/>
        <v>820235-11000-S</v>
      </c>
      <c r="U480" s="53">
        <f>IF(C480="NET","",IF(C480="","",IFERROR(VLOOKUP(T480,EAN!$A:$B,2,FALSE),"MANGLER - MÅ OPPDATERE EAN-FANEN")))</f>
        <v>7048652715067</v>
      </c>
      <c r="V480" s="52">
        <f t="shared" si="30"/>
        <v>44</v>
      </c>
      <c r="W480" s="52">
        <f t="shared" si="31"/>
        <v>44</v>
      </c>
      <c r="X480" s="30"/>
      <c r="Y480" s="21" t="str">
        <f>IF(C480="NET","",IFERROR(VLOOKUP(U480,'2) Order Form'!$V$9:$V$894,1,FALSE),"Ikke med I order form"))</f>
        <v>Ikke med I order form</v>
      </c>
      <c r="Z480" s="30"/>
      <c r="AA480" s="2">
        <v>7048652966698</v>
      </c>
      <c r="AB480" s="23" t="str">
        <f>IFERROR(VLOOKUP(AA480,'2) Order Form'!$V$9:$V$895,1,FALSE),"Ikke med I order form")</f>
        <v>Ikke med I order form</v>
      </c>
      <c r="AC480" s="38" t="e">
        <f>VLOOKUP(AA480,ATS!$A$4:$H$2762,2,FALSE)</f>
        <v>#N/A</v>
      </c>
      <c r="AD480" s="35" t="e">
        <f>VLOOKUP(AA480,ATS!$A$4:$G$2762,3,FALSE)</f>
        <v>#N/A</v>
      </c>
      <c r="AE480" s="36" t="e">
        <f>VLOOKUP(AA480,ATS!$A$4:$G$2762,5,FALSE)</f>
        <v>#N/A</v>
      </c>
      <c r="AF480" s="30"/>
      <c r="AG480" s="38">
        <f>IFERROR(VLOOKUP('2) Order Form'!$V493,$AA$4:$AA$2500,1,FALSE),"Ikke med i Elastic")</f>
        <v>7048652837103</v>
      </c>
      <c r="AH480" s="38">
        <f>SUM('2) Order Form'!V493)</f>
        <v>7048652837103</v>
      </c>
      <c r="AI480" s="38">
        <f>INDEX(ATS!$B:$V,MATCH(ATS!$AH480,ATS!$U:$U,0),1)</f>
        <v>852125</v>
      </c>
      <c r="AJ480" s="38" t="str">
        <f>INDEX(ATS!$B:$V,MATCH(ATS!$AH480,ATS!$U:$U,0),2)</f>
        <v>Boondock RIG Reflect Lens</v>
      </c>
      <c r="AK480" s="38" t="str">
        <f>INDEX(ATS!$B:$V,MATCH(ATS!$AH480,ATS!$U:$U,0),4)</f>
        <v>160000-OS</v>
      </c>
    </row>
    <row r="481" spans="1:37">
      <c r="A481" s="175">
        <f t="shared" si="29"/>
        <v>7048652715050</v>
      </c>
      <c r="B481">
        <v>820235</v>
      </c>
      <c r="C481" t="s">
        <v>173</v>
      </c>
      <c r="D481" t="s">
        <v>2991</v>
      </c>
      <c r="E481" t="s">
        <v>1020</v>
      </c>
      <c r="F481" t="s">
        <v>1019</v>
      </c>
      <c r="G481" t="s">
        <v>7</v>
      </c>
      <c r="H481" t="s">
        <v>87</v>
      </c>
      <c r="I481">
        <v>15</v>
      </c>
      <c r="J481">
        <v>15</v>
      </c>
      <c r="K481">
        <v>15</v>
      </c>
      <c r="L481">
        <v>15</v>
      </c>
      <c r="M481">
        <v>15</v>
      </c>
      <c r="N481">
        <v>15</v>
      </c>
      <c r="O481">
        <v>15</v>
      </c>
      <c r="P481">
        <v>15</v>
      </c>
      <c r="Q481">
        <v>15</v>
      </c>
      <c r="R481">
        <v>15</v>
      </c>
      <c r="S481" s="30"/>
      <c r="T481" s="52" t="str">
        <f t="shared" si="28"/>
        <v>820235-11000-M</v>
      </c>
      <c r="U481" s="53">
        <f>IF(C481="NET","",IF(C481="","",IFERROR(VLOOKUP(T481,EAN!$A:$B,2,FALSE),"MANGLER - MÅ OPPDATERE EAN-FANEN")))</f>
        <v>7048652715050</v>
      </c>
      <c r="V481" s="52">
        <f t="shared" si="30"/>
        <v>15</v>
      </c>
      <c r="W481" s="52">
        <f t="shared" si="31"/>
        <v>15</v>
      </c>
      <c r="X481" s="30"/>
      <c r="Y481" s="21" t="str">
        <f>IF(C481="NET","",IFERROR(VLOOKUP(U481,'2) Order Form'!$V$9:$V$894,1,FALSE),"Ikke med I order form"))</f>
        <v>Ikke med I order form</v>
      </c>
      <c r="Z481" s="30"/>
      <c r="AA481" s="2">
        <v>7048652966698</v>
      </c>
      <c r="AB481" s="23" t="str">
        <f>IFERROR(VLOOKUP(AA481,'2) Order Form'!$V$9:$V$895,1,FALSE),"Ikke med I order form")</f>
        <v>Ikke med I order form</v>
      </c>
      <c r="AC481" s="38" t="e">
        <f>VLOOKUP(AA481,ATS!$A$4:$H$2762,2,FALSE)</f>
        <v>#N/A</v>
      </c>
      <c r="AD481" s="35" t="e">
        <f>VLOOKUP(AA481,ATS!$A$4:$G$2762,3,FALSE)</f>
        <v>#N/A</v>
      </c>
      <c r="AE481" s="36" t="e">
        <f>VLOOKUP(AA481,ATS!$A$4:$G$2762,5,FALSE)</f>
        <v>#N/A</v>
      </c>
      <c r="AF481" s="30"/>
      <c r="AG481" s="38">
        <f>IFERROR(VLOOKUP('2) Order Form'!$V494,$AA$4:$AA$2500,1,FALSE),"Ikke med i Elastic")</f>
        <v>7048652967480</v>
      </c>
      <c r="AH481" s="38">
        <f>SUM('2) Order Form'!V494)</f>
        <v>7048652967480</v>
      </c>
      <c r="AI481" s="38">
        <f>INDEX(ATS!$B:$V,MATCH(ATS!$AH481,ATS!$U:$U,0),1)</f>
        <v>852125</v>
      </c>
      <c r="AJ481" s="38" t="str">
        <f>INDEX(ATS!$B:$V,MATCH(ATS!$AH481,ATS!$U:$U,0),2)</f>
        <v>Boondock RIG Reflect Lens</v>
      </c>
      <c r="AK481" s="38" t="str">
        <f>INDEX(ATS!$B:$V,MATCH(ATS!$AH481,ATS!$U:$U,0),4)</f>
        <v>180000-OS</v>
      </c>
    </row>
    <row r="482" spans="1:37">
      <c r="A482" s="175">
        <f t="shared" si="29"/>
        <v>7048652715043</v>
      </c>
      <c r="B482">
        <v>820235</v>
      </c>
      <c r="C482" t="s">
        <v>173</v>
      </c>
      <c r="D482" t="s">
        <v>2991</v>
      </c>
      <c r="E482" t="s">
        <v>1021</v>
      </c>
      <c r="F482" t="s">
        <v>1019</v>
      </c>
      <c r="G482" t="s">
        <v>52</v>
      </c>
      <c r="H482" t="s">
        <v>87</v>
      </c>
      <c r="I482">
        <v>11</v>
      </c>
      <c r="J482">
        <v>11</v>
      </c>
      <c r="K482">
        <v>11</v>
      </c>
      <c r="L482">
        <v>11</v>
      </c>
      <c r="M482">
        <v>11</v>
      </c>
      <c r="N482">
        <v>11</v>
      </c>
      <c r="O482">
        <v>11</v>
      </c>
      <c r="P482">
        <v>11</v>
      </c>
      <c r="Q482">
        <v>11</v>
      </c>
      <c r="R482">
        <v>11</v>
      </c>
      <c r="S482" s="2"/>
      <c r="T482" s="22" t="str">
        <f t="shared" si="28"/>
        <v>820235-11000-L</v>
      </c>
      <c r="U482" s="24">
        <f>IF(C482="NET","",IF(C482="","",IFERROR(VLOOKUP(T482,EAN!$A:$B,2,FALSE),"MANGLER - MÅ OPPDATERE EAN-FANEN")))</f>
        <v>7048652715043</v>
      </c>
      <c r="V482" s="22">
        <f t="shared" si="30"/>
        <v>11</v>
      </c>
      <c r="W482" s="22">
        <f t="shared" si="31"/>
        <v>11</v>
      </c>
      <c r="X482" s="2"/>
      <c r="Y482" s="21" t="str">
        <f>IF(C482="NET","",IFERROR(VLOOKUP(U482,'2) Order Form'!$V$9:$V$894,1,FALSE),"Ikke med I order form"))</f>
        <v>Ikke med I order form</v>
      </c>
      <c r="Z482" s="2"/>
      <c r="AA482" s="2">
        <v>7048652966681</v>
      </c>
      <c r="AB482" s="23" t="str">
        <f>IFERROR(VLOOKUP(AA482,'2) Order Form'!$V$9:$V$895,1,FALSE),"Ikke med I order form")</f>
        <v>Ikke med I order form</v>
      </c>
      <c r="AC482" s="38" t="e">
        <f>VLOOKUP(AA482,ATS!$A$4:$H$2762,2,FALSE)</f>
        <v>#N/A</v>
      </c>
      <c r="AD482" s="35" t="e">
        <f>VLOOKUP(AA482,ATS!$A$4:$G$2762,3,FALSE)</f>
        <v>#N/A</v>
      </c>
      <c r="AE482" s="36" t="e">
        <f>VLOOKUP(AA482,ATS!$A$4:$G$2762,5,FALSE)</f>
        <v>#N/A</v>
      </c>
      <c r="AF482" s="2"/>
      <c r="AG482" s="38">
        <f>IFERROR(VLOOKUP('2) Order Form'!$V495,$AA$4:$AA$2500,1,FALSE),"Ikke med i Elastic")</f>
        <v>7048652837905</v>
      </c>
      <c r="AH482" s="38">
        <f>SUM('2) Order Form'!V495)</f>
        <v>7048652837905</v>
      </c>
      <c r="AI482" s="38">
        <f>INDEX(ATS!$B:$V,MATCH(ATS!$AH482,ATS!$U:$U,0),1)</f>
        <v>852125</v>
      </c>
      <c r="AJ482" s="38" t="str">
        <f>INDEX(ATS!$B:$V,MATCH(ATS!$AH482,ATS!$U:$U,0),2)</f>
        <v>Boondock RIG Reflect Lens</v>
      </c>
      <c r="AK482" s="38" t="str">
        <f>INDEX(ATS!$B:$V,MATCH(ATS!$AH482,ATS!$U:$U,0),4)</f>
        <v>190000-OS</v>
      </c>
    </row>
    <row r="483" spans="1:37">
      <c r="A483" s="175">
        <f t="shared" si="29"/>
        <v>7048652715074</v>
      </c>
      <c r="B483">
        <v>820235</v>
      </c>
      <c r="C483" t="s">
        <v>173</v>
      </c>
      <c r="D483" t="s">
        <v>2991</v>
      </c>
      <c r="E483" t="s">
        <v>1022</v>
      </c>
      <c r="F483" t="s">
        <v>1019</v>
      </c>
      <c r="G483" t="s">
        <v>53</v>
      </c>
      <c r="H483" t="s">
        <v>87</v>
      </c>
      <c r="I483">
        <v>31</v>
      </c>
      <c r="J483">
        <v>31</v>
      </c>
      <c r="K483">
        <v>31</v>
      </c>
      <c r="L483">
        <v>31</v>
      </c>
      <c r="M483">
        <v>31</v>
      </c>
      <c r="N483">
        <v>31</v>
      </c>
      <c r="O483">
        <v>31</v>
      </c>
      <c r="P483">
        <v>31</v>
      </c>
      <c r="Q483">
        <v>31</v>
      </c>
      <c r="R483">
        <v>31</v>
      </c>
      <c r="S483" s="30"/>
      <c r="T483" s="52" t="str">
        <f t="shared" si="28"/>
        <v>820235-11000-XL</v>
      </c>
      <c r="U483" s="53">
        <f>IF(C483="NET","",IF(C483="","",IFERROR(VLOOKUP(T483,EAN!$A:$B,2,FALSE),"MANGLER - MÅ OPPDATERE EAN-FANEN")))</f>
        <v>7048652715074</v>
      </c>
      <c r="V483" s="52">
        <f t="shared" si="30"/>
        <v>31</v>
      </c>
      <c r="W483" s="52">
        <f t="shared" si="31"/>
        <v>31</v>
      </c>
      <c r="X483" s="30"/>
      <c r="Y483" s="21" t="str">
        <f>IF(C483="NET","",IFERROR(VLOOKUP(U483,'2) Order Form'!$V$9:$V$894,1,FALSE),"Ikke med I order form"))</f>
        <v>Ikke med I order form</v>
      </c>
      <c r="Z483" s="30"/>
      <c r="AA483" s="2">
        <v>7048652966681</v>
      </c>
      <c r="AB483" s="23" t="str">
        <f>IFERROR(VLOOKUP(AA483,'2) Order Form'!$V$9:$V$895,1,FALSE),"Ikke med I order form")</f>
        <v>Ikke med I order form</v>
      </c>
      <c r="AC483" s="38" t="e">
        <f>VLOOKUP(AA483,ATS!$A$4:$H$2762,2,FALSE)</f>
        <v>#N/A</v>
      </c>
      <c r="AD483" s="35" t="e">
        <f>VLOOKUP(AA483,ATS!$A$4:$G$2762,3,FALSE)</f>
        <v>#N/A</v>
      </c>
      <c r="AE483" s="36" t="e">
        <f>VLOOKUP(AA483,ATS!$A$4:$G$2762,5,FALSE)</f>
        <v>#N/A</v>
      </c>
      <c r="AF483" s="30"/>
      <c r="AG483" s="38">
        <f>IFERROR(VLOOKUP('2) Order Form'!$V496,$AA$4:$AA$2500,1,FALSE),"Ikke med i Elastic")</f>
        <v>7048652837110</v>
      </c>
      <c r="AH483" s="38">
        <f>SUM('2) Order Form'!V496)</f>
        <v>7048652837110</v>
      </c>
      <c r="AI483" s="38">
        <f>INDEX(ATS!$B:$V,MATCH(ATS!$AH483,ATS!$U:$U,0),1)</f>
        <v>852125</v>
      </c>
      <c r="AJ483" s="38" t="str">
        <f>INDEX(ATS!$B:$V,MATCH(ATS!$AH483,ATS!$U:$U,0),2)</f>
        <v>Boondock RIG Reflect Lens</v>
      </c>
      <c r="AK483" s="38" t="str">
        <f>INDEX(ATS!$B:$V,MATCH(ATS!$AH483,ATS!$U:$U,0),4)</f>
        <v>200000-OS</v>
      </c>
    </row>
    <row r="484" spans="1:37">
      <c r="A484" s="175">
        <f t="shared" si="29"/>
        <v>7048652710741</v>
      </c>
      <c r="B484">
        <v>820235</v>
      </c>
      <c r="C484" t="s">
        <v>173</v>
      </c>
      <c r="D484" t="s">
        <v>2991</v>
      </c>
      <c r="E484" t="s">
        <v>692</v>
      </c>
      <c r="F484" t="s">
        <v>1984</v>
      </c>
      <c r="G484" t="s">
        <v>8</v>
      </c>
      <c r="H484" t="s">
        <v>87</v>
      </c>
      <c r="I484">
        <v>19</v>
      </c>
      <c r="J484">
        <v>19</v>
      </c>
      <c r="K484">
        <v>19</v>
      </c>
      <c r="L484">
        <v>19</v>
      </c>
      <c r="M484">
        <v>19</v>
      </c>
      <c r="N484">
        <v>19</v>
      </c>
      <c r="O484">
        <v>19</v>
      </c>
      <c r="P484">
        <v>19</v>
      </c>
      <c r="Q484">
        <v>19</v>
      </c>
      <c r="R484">
        <v>19</v>
      </c>
      <c r="S484" s="30"/>
      <c r="T484" s="52" t="str">
        <f t="shared" si="28"/>
        <v>820235-66101-S</v>
      </c>
      <c r="U484" s="53">
        <f>IF(C484="NET","",IF(C484="","",IFERROR(VLOOKUP(T484,EAN!$A:$B,2,FALSE),"MANGLER - MÅ OPPDATERE EAN-FANEN")))</f>
        <v>7048652710741</v>
      </c>
      <c r="V484" s="52">
        <f t="shared" si="30"/>
        <v>19</v>
      </c>
      <c r="W484" s="52">
        <f t="shared" si="31"/>
        <v>19</v>
      </c>
      <c r="X484" s="30"/>
      <c r="Y484" s="21" t="str">
        <f>IF(C484="NET","",IFERROR(VLOOKUP(U484,'2) Order Form'!$V$9:$V$894,1,FALSE),"Ikke med I order form"))</f>
        <v>Ikke med I order form</v>
      </c>
      <c r="Z484" s="30"/>
      <c r="AA484" s="2">
        <v>7048652966674</v>
      </c>
      <c r="AB484" s="23" t="str">
        <f>IFERROR(VLOOKUP(AA484,'2) Order Form'!$V$9:$V$895,1,FALSE),"Ikke med I order form")</f>
        <v>Ikke med I order form</v>
      </c>
      <c r="AC484" s="38" t="e">
        <f>VLOOKUP(AA484,ATS!$A$4:$H$2762,2,FALSE)</f>
        <v>#N/A</v>
      </c>
      <c r="AD484" s="35" t="e">
        <f>VLOOKUP(AA484,ATS!$A$4:$G$2762,3,FALSE)</f>
        <v>#N/A</v>
      </c>
      <c r="AE484" s="36" t="e">
        <f>VLOOKUP(AA484,ATS!$A$4:$G$2762,5,FALSE)</f>
        <v>#N/A</v>
      </c>
      <c r="AF484" s="30"/>
      <c r="AG484" s="38">
        <f>IFERROR(VLOOKUP('2) Order Form'!$V497,$AA$4:$AA$2500,1,FALSE),"Ikke med i Elastic")</f>
        <v>7048652837912</v>
      </c>
      <c r="AH484" s="38">
        <f>SUM('2) Order Form'!V497)</f>
        <v>7048652837912</v>
      </c>
      <c r="AI484" s="38">
        <f>INDEX(ATS!$B:$V,MATCH(ATS!$AH484,ATS!$U:$U,0),1)</f>
        <v>852127</v>
      </c>
      <c r="AJ484" s="38" t="str">
        <f>INDEX(ATS!$B:$V,MATCH(ATS!$AH484,ATS!$U:$U,0),2)</f>
        <v>Boondock TE Lens</v>
      </c>
      <c r="AK484" s="38" t="str">
        <f>INDEX(ATS!$B:$V,MATCH(ATS!$AH484,ATS!$U:$U,0),4)</f>
        <v>1000018-OS</v>
      </c>
    </row>
    <row r="485" spans="1:37">
      <c r="A485" s="175">
        <f t="shared" si="29"/>
        <v>7048652710734</v>
      </c>
      <c r="B485">
        <v>820235</v>
      </c>
      <c r="C485" t="s">
        <v>173</v>
      </c>
      <c r="D485" t="s">
        <v>2991</v>
      </c>
      <c r="E485" t="s">
        <v>693</v>
      </c>
      <c r="F485" t="s">
        <v>1984</v>
      </c>
      <c r="G485" t="s">
        <v>7</v>
      </c>
      <c r="H485" t="s">
        <v>87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 s="30"/>
      <c r="T485" s="52" t="str">
        <f t="shared" si="28"/>
        <v>820235-66101-M</v>
      </c>
      <c r="U485" s="53">
        <f>IF(C485="NET","",IF(C485="","",IFERROR(VLOOKUP(T485,EAN!$A:$B,2,FALSE),"MANGLER - MÅ OPPDATERE EAN-FANEN")))</f>
        <v>7048652710734</v>
      </c>
      <c r="V485" s="52">
        <f t="shared" si="30"/>
        <v>0</v>
      </c>
      <c r="W485" s="52">
        <f t="shared" si="31"/>
        <v>0</v>
      </c>
      <c r="X485" s="30"/>
      <c r="Y485" s="21" t="str">
        <f>IF(C485="NET","",IFERROR(VLOOKUP(U485,'2) Order Form'!$V$9:$V$894,1,FALSE),"Ikke med I order form"))</f>
        <v>Ikke med I order form</v>
      </c>
      <c r="Z485" s="30"/>
      <c r="AA485" s="2">
        <v>7048652966674</v>
      </c>
      <c r="AB485" s="23" t="str">
        <f>IFERROR(VLOOKUP(AA485,'2) Order Form'!$V$9:$V$895,1,FALSE),"Ikke med I order form")</f>
        <v>Ikke med I order form</v>
      </c>
      <c r="AC485" s="38" t="e">
        <f>VLOOKUP(AA485,ATS!$A$4:$H$2762,2,FALSE)</f>
        <v>#N/A</v>
      </c>
      <c r="AD485" s="35" t="e">
        <f>VLOOKUP(AA485,ATS!$A$4:$G$2762,3,FALSE)</f>
        <v>#N/A</v>
      </c>
      <c r="AE485" s="36" t="e">
        <f>VLOOKUP(AA485,ATS!$A$4:$G$2762,5,FALSE)</f>
        <v>#N/A</v>
      </c>
      <c r="AF485" s="30"/>
      <c r="AG485" s="38">
        <f>IFERROR(VLOOKUP('2) Order Form'!$V499,$AA$4:$AA$2500,1,FALSE),"Ikke med i Elastic")</f>
        <v>7048652833662</v>
      </c>
      <c r="AH485" s="38">
        <f>SUM('2) Order Form'!V499)</f>
        <v>7048652833662</v>
      </c>
      <c r="AI485" s="38">
        <f>INDEX(ATS!$B:$V,MATCH(ATS!$AH485,ATS!$U:$U,0),1)</f>
        <v>852093</v>
      </c>
      <c r="AJ485" s="38" t="str">
        <f>INDEX(ATS!$B:$V,MATCH(ATS!$AH485,ATS!$U:$U,0),2)</f>
        <v>Durden RIG Reflect Lens</v>
      </c>
      <c r="AK485" s="38" t="str">
        <f>INDEX(ATS!$B:$V,MATCH(ATS!$AH485,ATS!$U:$U,0),4)</f>
        <v>060000-OS</v>
      </c>
    </row>
    <row r="486" spans="1:37">
      <c r="A486" s="175">
        <f t="shared" si="29"/>
        <v>7048652710727</v>
      </c>
      <c r="B486">
        <v>820235</v>
      </c>
      <c r="C486" t="s">
        <v>173</v>
      </c>
      <c r="D486" t="s">
        <v>2991</v>
      </c>
      <c r="E486" t="s">
        <v>694</v>
      </c>
      <c r="F486" t="s">
        <v>1984</v>
      </c>
      <c r="G486" t="s">
        <v>52</v>
      </c>
      <c r="H486" t="s">
        <v>87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 s="30"/>
      <c r="T486" s="52" t="str">
        <f t="shared" si="28"/>
        <v>820235-66101-L</v>
      </c>
      <c r="U486" s="53">
        <f>IF(C486="NET","",IF(C486="","",IFERROR(VLOOKUP(T486,EAN!$A:$B,2,FALSE),"MANGLER - MÅ OPPDATERE EAN-FANEN")))</f>
        <v>7048652710727</v>
      </c>
      <c r="V486" s="52">
        <f t="shared" si="30"/>
        <v>0</v>
      </c>
      <c r="W486" s="52">
        <f t="shared" si="31"/>
        <v>0</v>
      </c>
      <c r="X486" s="30"/>
      <c r="Y486" s="21" t="str">
        <f>IF(C486="NET","",IFERROR(VLOOKUP(U486,'2) Order Form'!$V$9:$V$894,1,FALSE),"Ikke med I order form"))</f>
        <v>Ikke med I order form</v>
      </c>
      <c r="Z486" s="30"/>
      <c r="AA486" s="2">
        <v>7048652966667</v>
      </c>
      <c r="AB486" s="23" t="str">
        <f>IFERROR(VLOOKUP(AA486,'2) Order Form'!$V$9:$V$895,1,FALSE),"Ikke med I order form")</f>
        <v>Ikke med I order form</v>
      </c>
      <c r="AC486" s="38" t="e">
        <f>VLOOKUP(AA486,ATS!$A$4:$H$2762,2,FALSE)</f>
        <v>#N/A</v>
      </c>
      <c r="AD486" s="35" t="e">
        <f>VLOOKUP(AA486,ATS!$A$4:$G$2762,3,FALSE)</f>
        <v>#N/A</v>
      </c>
      <c r="AE486" s="36" t="e">
        <f>VLOOKUP(AA486,ATS!$A$4:$G$2762,5,FALSE)</f>
        <v>#N/A</v>
      </c>
      <c r="AF486" s="30"/>
      <c r="AG486" s="38">
        <f>IFERROR(VLOOKUP('2) Order Form'!$V500,$AA$4:$AA$2500,1,FALSE),"Ikke med i Elastic")</f>
        <v>7048652967237</v>
      </c>
      <c r="AH486" s="38">
        <f>SUM('2) Order Form'!V500)</f>
        <v>7048652967237</v>
      </c>
      <c r="AI486" s="38">
        <f>INDEX(ATS!$B:$V,MATCH(ATS!$AH486,ATS!$U:$U,0),1)</f>
        <v>852093</v>
      </c>
      <c r="AJ486" s="38" t="str">
        <f>INDEX(ATS!$B:$V,MATCH(ATS!$AH486,ATS!$U:$U,0),2)</f>
        <v>Durden RIG Reflect Lens</v>
      </c>
      <c r="AK486" s="38" t="str">
        <f>INDEX(ATS!$B:$V,MATCH(ATS!$AH486,ATS!$U:$U,0),4)</f>
        <v>070000-OS</v>
      </c>
    </row>
    <row r="487" spans="1:37">
      <c r="A487" s="175">
        <f t="shared" si="29"/>
        <v>7048652710758</v>
      </c>
      <c r="B487">
        <v>820235</v>
      </c>
      <c r="C487" t="s">
        <v>173</v>
      </c>
      <c r="D487" t="s">
        <v>2991</v>
      </c>
      <c r="E487" t="s">
        <v>695</v>
      </c>
      <c r="F487" t="s">
        <v>1984</v>
      </c>
      <c r="G487" t="s">
        <v>53</v>
      </c>
      <c r="H487" t="s">
        <v>87</v>
      </c>
      <c r="I487">
        <v>14</v>
      </c>
      <c r="J487">
        <v>14</v>
      </c>
      <c r="K487">
        <v>14</v>
      </c>
      <c r="L487">
        <v>14</v>
      </c>
      <c r="M487">
        <v>14</v>
      </c>
      <c r="N487">
        <v>14</v>
      </c>
      <c r="O487">
        <v>14</v>
      </c>
      <c r="P487">
        <v>14</v>
      </c>
      <c r="Q487">
        <v>14</v>
      </c>
      <c r="R487">
        <v>14</v>
      </c>
      <c r="S487" s="30"/>
      <c r="T487" s="52" t="str">
        <f t="shared" si="28"/>
        <v>820235-66101-XL</v>
      </c>
      <c r="U487" s="53">
        <f>IF(C487="NET","",IF(C487="","",IFERROR(VLOOKUP(T487,EAN!$A:$B,2,FALSE),"MANGLER - MÅ OPPDATERE EAN-FANEN")))</f>
        <v>7048652710758</v>
      </c>
      <c r="V487" s="52">
        <f t="shared" si="30"/>
        <v>14</v>
      </c>
      <c r="W487" s="52">
        <f t="shared" si="31"/>
        <v>14</v>
      </c>
      <c r="X487" s="30"/>
      <c r="Y487" s="21" t="str">
        <f>IF(C487="NET","",IFERROR(VLOOKUP(U487,'2) Order Form'!$V$9:$V$894,1,FALSE),"Ikke med I order form"))</f>
        <v>Ikke med I order form</v>
      </c>
      <c r="Z487" s="30"/>
      <c r="AA487" s="2">
        <v>7048652966667</v>
      </c>
      <c r="AB487" s="23" t="str">
        <f>IFERROR(VLOOKUP(AA487,'2) Order Form'!$V$9:$V$895,1,FALSE),"Ikke med I order form")</f>
        <v>Ikke med I order form</v>
      </c>
      <c r="AC487" s="38" t="e">
        <f>VLOOKUP(AA487,ATS!$A$4:$H$2762,2,FALSE)</f>
        <v>#N/A</v>
      </c>
      <c r="AD487" s="35" t="e">
        <f>VLOOKUP(AA487,ATS!$A$4:$G$2762,3,FALSE)</f>
        <v>#N/A</v>
      </c>
      <c r="AE487" s="36" t="e">
        <f>VLOOKUP(AA487,ATS!$A$4:$G$2762,5,FALSE)</f>
        <v>#N/A</v>
      </c>
      <c r="AF487" s="30"/>
      <c r="AG487" s="38">
        <f>IFERROR(VLOOKUP('2) Order Form'!$V501,$AA$4:$AA$2500,1,FALSE),"Ikke med i Elastic")</f>
        <v>7048652833693</v>
      </c>
      <c r="AH487" s="38">
        <f>SUM('2) Order Form'!V501)</f>
        <v>7048652833693</v>
      </c>
      <c r="AI487" s="38">
        <f>INDEX(ATS!$B:$V,MATCH(ATS!$AH487,ATS!$U:$U,0),1)</f>
        <v>852093</v>
      </c>
      <c r="AJ487" s="38" t="str">
        <f>INDEX(ATS!$B:$V,MATCH(ATS!$AH487,ATS!$U:$U,0),2)</f>
        <v>Durden RIG Reflect Lens</v>
      </c>
      <c r="AK487" s="38" t="str">
        <f>INDEX(ATS!$B:$V,MATCH(ATS!$AH487,ATS!$U:$U,0),4)</f>
        <v>150000-OS</v>
      </c>
    </row>
    <row r="488" spans="1:37">
      <c r="A488" s="175">
        <f t="shared" si="29"/>
        <v>7048652800220</v>
      </c>
      <c r="B488">
        <v>820235</v>
      </c>
      <c r="C488" t="s">
        <v>173</v>
      </c>
      <c r="D488" t="s">
        <v>2991</v>
      </c>
      <c r="E488" t="s">
        <v>1208</v>
      </c>
      <c r="F488" t="s">
        <v>1994</v>
      </c>
      <c r="G488" t="s">
        <v>8</v>
      </c>
      <c r="H488" t="s">
        <v>87</v>
      </c>
      <c r="I488">
        <v>7</v>
      </c>
      <c r="J488">
        <v>7</v>
      </c>
      <c r="K488">
        <v>7</v>
      </c>
      <c r="L488">
        <v>7</v>
      </c>
      <c r="M488">
        <v>7</v>
      </c>
      <c r="N488">
        <v>7</v>
      </c>
      <c r="O488">
        <v>7</v>
      </c>
      <c r="P488">
        <v>7</v>
      </c>
      <c r="Q488">
        <v>7</v>
      </c>
      <c r="R488">
        <v>7</v>
      </c>
      <c r="S488" s="2"/>
      <c r="T488" s="52" t="str">
        <f t="shared" si="28"/>
        <v>820235-75000-S</v>
      </c>
      <c r="U488" s="53">
        <f>IF(C488="NET","",IF(C488="","",IFERROR(VLOOKUP(T488,EAN!$A:$B,2,FALSE),"MANGLER - MÅ OPPDATERE EAN-FANEN")))</f>
        <v>7048652800220</v>
      </c>
      <c r="V488" s="52">
        <f t="shared" si="30"/>
        <v>7</v>
      </c>
      <c r="W488" s="52">
        <f t="shared" si="31"/>
        <v>7</v>
      </c>
      <c r="X488" s="2"/>
      <c r="Y488" s="21" t="str">
        <f>IF(C488="NET","",IFERROR(VLOOKUP(U488,'2) Order Form'!$V$9:$V$894,1,FALSE),"Ikke med I order form"))</f>
        <v>Ikke med I order form</v>
      </c>
      <c r="Z488" s="2"/>
      <c r="AA488" s="2">
        <v>7048652966735</v>
      </c>
      <c r="AB488" s="23">
        <f>IFERROR(VLOOKUP(AA488,'2) Order Form'!$V$9:$V$895,1,FALSE),"Ikke med I order form")</f>
        <v>7048652966735</v>
      </c>
      <c r="AC488" s="38">
        <f>VLOOKUP(AA488,ATS!$A$4:$H$2762,2,FALSE)</f>
        <v>840106</v>
      </c>
      <c r="AD488" s="35" t="str">
        <f>VLOOKUP(AA488,ATS!$A$4:$G$2762,3,FALSE)</f>
        <v>Volata 2Vi Mips Helmet</v>
      </c>
      <c r="AE488" s="36" t="str">
        <f>VLOOKUP(AA488,ATS!$A$4:$G$2762,5,FALSE)</f>
        <v>GSWHT-XSS</v>
      </c>
      <c r="AF488" s="2"/>
      <c r="AG488" s="38">
        <f>IFERROR(VLOOKUP('2) Order Form'!$V502,$AA$4:$AA$2500,1,FALSE),"Ikke med i Elastic")</f>
        <v>7048652833679</v>
      </c>
      <c r="AH488" s="38">
        <f>SUM('2) Order Form'!V502)</f>
        <v>7048652833679</v>
      </c>
      <c r="AI488" s="38">
        <f>INDEX(ATS!$B:$V,MATCH(ATS!$AH488,ATS!$U:$U,0),1)</f>
        <v>852093</v>
      </c>
      <c r="AJ488" s="38" t="str">
        <f>INDEX(ATS!$B:$V,MATCH(ATS!$AH488,ATS!$U:$U,0),2)</f>
        <v>Durden RIG Reflect Lens</v>
      </c>
      <c r="AK488" s="38" t="str">
        <f>INDEX(ATS!$B:$V,MATCH(ATS!$AH488,ATS!$U:$U,0),4)</f>
        <v>160000-OS</v>
      </c>
    </row>
    <row r="489" spans="1:37">
      <c r="A489" s="175">
        <f t="shared" si="29"/>
        <v>7048652800213</v>
      </c>
      <c r="B489">
        <v>820235</v>
      </c>
      <c r="C489" t="s">
        <v>173</v>
      </c>
      <c r="D489" t="s">
        <v>2991</v>
      </c>
      <c r="E489" t="s">
        <v>1209</v>
      </c>
      <c r="F489" t="s">
        <v>1994</v>
      </c>
      <c r="G489" t="s">
        <v>7</v>
      </c>
      <c r="H489" t="s">
        <v>87</v>
      </c>
      <c r="I489">
        <v>19</v>
      </c>
      <c r="J489">
        <v>19</v>
      </c>
      <c r="K489">
        <v>19</v>
      </c>
      <c r="L489">
        <v>19</v>
      </c>
      <c r="M489">
        <v>19</v>
      </c>
      <c r="N489">
        <v>19</v>
      </c>
      <c r="O489">
        <v>19</v>
      </c>
      <c r="P489">
        <v>19</v>
      </c>
      <c r="Q489">
        <v>19</v>
      </c>
      <c r="R489">
        <v>19</v>
      </c>
      <c r="S489" s="30"/>
      <c r="T489" s="52" t="str">
        <f t="shared" si="28"/>
        <v>820235-75000-M</v>
      </c>
      <c r="U489" s="53">
        <f>IF(C489="NET","",IF(C489="","",IFERROR(VLOOKUP(T489,EAN!$A:$B,2,FALSE),"MANGLER - MÅ OPPDATERE EAN-FANEN")))</f>
        <v>7048652800213</v>
      </c>
      <c r="V489" s="52">
        <f t="shared" si="30"/>
        <v>19</v>
      </c>
      <c r="W489" s="52">
        <f t="shared" si="31"/>
        <v>19</v>
      </c>
      <c r="X489" s="30"/>
      <c r="Y489" s="21" t="str">
        <f>IF(C489="NET","",IFERROR(VLOOKUP(U489,'2) Order Form'!$V$9:$V$894,1,FALSE),"Ikke med I order form"))</f>
        <v>Ikke med I order form</v>
      </c>
      <c r="Z489" s="30"/>
      <c r="AA489" s="2">
        <v>7048652966735</v>
      </c>
      <c r="AB489" s="23">
        <f>IFERROR(VLOOKUP(AA489,'2) Order Form'!$V$9:$V$895,1,FALSE),"Ikke med I order form")</f>
        <v>7048652966735</v>
      </c>
      <c r="AC489" s="38">
        <f>VLOOKUP(AA489,ATS!$A$4:$H$2762,2,FALSE)</f>
        <v>840106</v>
      </c>
      <c r="AD489" s="35" t="str">
        <f>VLOOKUP(AA489,ATS!$A$4:$G$2762,3,FALSE)</f>
        <v>Volata 2Vi Mips Helmet</v>
      </c>
      <c r="AE489" s="36" t="str">
        <f>VLOOKUP(AA489,ATS!$A$4:$G$2762,5,FALSE)</f>
        <v>GSWHT-XSS</v>
      </c>
      <c r="AF489" s="30"/>
      <c r="AG489" s="38">
        <f>IFERROR(VLOOKUP('2) Order Form'!$V503,$AA$4:$AA$2500,1,FALSE),"Ikke med i Elastic")</f>
        <v>7048652967244</v>
      </c>
      <c r="AH489" s="38">
        <f>SUM('2) Order Form'!V503)</f>
        <v>7048652967244</v>
      </c>
      <c r="AI489" s="38">
        <f>INDEX(ATS!$B:$V,MATCH(ATS!$AH489,ATS!$U:$U,0),1)</f>
        <v>852093</v>
      </c>
      <c r="AJ489" s="38" t="str">
        <f>INDEX(ATS!$B:$V,MATCH(ATS!$AH489,ATS!$U:$U,0),2)</f>
        <v>Durden RIG Reflect Lens</v>
      </c>
      <c r="AK489" s="38" t="str">
        <f>INDEX(ATS!$B:$V,MATCH(ATS!$AH489,ATS!$U:$U,0),4)</f>
        <v>180000-OS</v>
      </c>
    </row>
    <row r="490" spans="1:37">
      <c r="A490" s="175">
        <f t="shared" si="29"/>
        <v>7048652800206</v>
      </c>
      <c r="B490">
        <v>820235</v>
      </c>
      <c r="C490" t="s">
        <v>173</v>
      </c>
      <c r="D490" t="s">
        <v>2991</v>
      </c>
      <c r="E490" t="s">
        <v>1210</v>
      </c>
      <c r="F490" t="s">
        <v>1994</v>
      </c>
      <c r="G490" t="s">
        <v>52</v>
      </c>
      <c r="H490" t="s">
        <v>87</v>
      </c>
      <c r="I490">
        <v>18</v>
      </c>
      <c r="J490">
        <v>18</v>
      </c>
      <c r="K490">
        <v>18</v>
      </c>
      <c r="L490">
        <v>18</v>
      </c>
      <c r="M490">
        <v>18</v>
      </c>
      <c r="N490">
        <v>18</v>
      </c>
      <c r="O490">
        <v>18</v>
      </c>
      <c r="P490">
        <v>18</v>
      </c>
      <c r="Q490">
        <v>18</v>
      </c>
      <c r="R490">
        <v>18</v>
      </c>
      <c r="S490" s="30"/>
      <c r="T490" s="52" t="str">
        <f t="shared" si="28"/>
        <v>820235-75000-L</v>
      </c>
      <c r="U490" s="53">
        <f>IF(C490="NET","",IF(C490="","",IFERROR(VLOOKUP(T490,EAN!$A:$B,2,FALSE),"MANGLER - MÅ OPPDATERE EAN-FANEN")))</f>
        <v>7048652800206</v>
      </c>
      <c r="V490" s="52">
        <f t="shared" si="30"/>
        <v>18</v>
      </c>
      <c r="W490" s="52">
        <f t="shared" si="31"/>
        <v>18</v>
      </c>
      <c r="X490" s="30"/>
      <c r="Y490" s="21" t="str">
        <f>IF(C490="NET","",IFERROR(VLOOKUP(U490,'2) Order Form'!$V$9:$V$894,1,FALSE),"Ikke med I order form"))</f>
        <v>Ikke med I order form</v>
      </c>
      <c r="Z490" s="30"/>
      <c r="AA490" s="2">
        <v>7048652966735</v>
      </c>
      <c r="AB490" s="23">
        <f>IFERROR(VLOOKUP(AA490,'2) Order Form'!$V$9:$V$895,1,FALSE),"Ikke med I order form")</f>
        <v>7048652966735</v>
      </c>
      <c r="AC490" s="38">
        <f>VLOOKUP(AA490,ATS!$A$4:$H$2762,2,FALSE)</f>
        <v>840106</v>
      </c>
      <c r="AD490" s="35" t="str">
        <f>VLOOKUP(AA490,ATS!$A$4:$G$2762,3,FALSE)</f>
        <v>Volata 2Vi Mips Helmet</v>
      </c>
      <c r="AE490" s="36" t="str">
        <f>VLOOKUP(AA490,ATS!$A$4:$G$2762,5,FALSE)</f>
        <v>GSWHT-XSS</v>
      </c>
      <c r="AF490" s="30"/>
      <c r="AG490" s="38">
        <f>IFERROR(VLOOKUP('2) Order Form'!$V504,$AA$4:$AA$2500,1,FALSE),"Ikke med i Elastic")</f>
        <v>7048652967251</v>
      </c>
      <c r="AH490" s="38">
        <f>SUM('2) Order Form'!V504)</f>
        <v>7048652967251</v>
      </c>
      <c r="AI490" s="38">
        <f>INDEX(ATS!$B:$V,MATCH(ATS!$AH490,ATS!$U:$U,0),1)</f>
        <v>852093</v>
      </c>
      <c r="AJ490" s="38" t="str">
        <f>INDEX(ATS!$B:$V,MATCH(ATS!$AH490,ATS!$U:$U,0),2)</f>
        <v>Durden RIG Reflect Lens</v>
      </c>
      <c r="AK490" s="38" t="str">
        <f>INDEX(ATS!$B:$V,MATCH(ATS!$AH490,ATS!$U:$U,0),4)</f>
        <v>190000-OS</v>
      </c>
    </row>
    <row r="491" spans="1:37">
      <c r="A491" s="175">
        <f t="shared" si="29"/>
        <v>7048652800237</v>
      </c>
      <c r="B491">
        <v>820235</v>
      </c>
      <c r="C491" t="s">
        <v>173</v>
      </c>
      <c r="D491" t="s">
        <v>2991</v>
      </c>
      <c r="E491" t="s">
        <v>1211</v>
      </c>
      <c r="F491" t="s">
        <v>1994</v>
      </c>
      <c r="G491" t="s">
        <v>53</v>
      </c>
      <c r="H491" t="s">
        <v>87</v>
      </c>
      <c r="I491">
        <v>4</v>
      </c>
      <c r="J491">
        <v>4</v>
      </c>
      <c r="K491">
        <v>4</v>
      </c>
      <c r="L491">
        <v>4</v>
      </c>
      <c r="M491">
        <v>4</v>
      </c>
      <c r="N491">
        <v>4</v>
      </c>
      <c r="O491">
        <v>4</v>
      </c>
      <c r="P491">
        <v>4</v>
      </c>
      <c r="Q491">
        <v>4</v>
      </c>
      <c r="R491">
        <v>4</v>
      </c>
      <c r="S491" s="30"/>
      <c r="T491" s="52" t="str">
        <f t="shared" si="28"/>
        <v>820235-75000-XL</v>
      </c>
      <c r="U491" s="53">
        <f>IF(C491="NET","",IF(C491="","",IFERROR(VLOOKUP(T491,EAN!$A:$B,2,FALSE),"MANGLER - MÅ OPPDATERE EAN-FANEN")))</f>
        <v>7048652800237</v>
      </c>
      <c r="V491" s="52">
        <f t="shared" si="30"/>
        <v>4</v>
      </c>
      <c r="W491" s="52">
        <f t="shared" si="31"/>
        <v>4</v>
      </c>
      <c r="X491" s="30"/>
      <c r="Y491" s="21" t="str">
        <f>IF(C491="NET","",IFERROR(VLOOKUP(U491,'2) Order Form'!$V$9:$V$894,1,FALSE),"Ikke med I order form"))</f>
        <v>Ikke med I order form</v>
      </c>
      <c r="Z491" s="30"/>
      <c r="AA491" s="2">
        <v>7048652966728</v>
      </c>
      <c r="AB491" s="23">
        <f>IFERROR(VLOOKUP(AA491,'2) Order Form'!$V$9:$V$895,1,FALSE),"Ikke med I order form")</f>
        <v>7048652966728</v>
      </c>
      <c r="AC491" s="38">
        <f>VLOOKUP(AA491,ATS!$A$4:$H$2762,2,FALSE)</f>
        <v>840106</v>
      </c>
      <c r="AD491" s="35" t="str">
        <f>VLOOKUP(AA491,ATS!$A$4:$G$2762,3,FALSE)</f>
        <v>Volata 2Vi Mips Helmet</v>
      </c>
      <c r="AE491" s="36" t="str">
        <f>VLOOKUP(AA491,ATS!$A$4:$G$2762,5,FALSE)</f>
        <v>GSWHT-SM</v>
      </c>
      <c r="AF491" s="30"/>
      <c r="AG491" s="38">
        <f>IFERROR(VLOOKUP('2) Order Form'!$V505,$AA$4:$AA$2500,1,FALSE),"Ikke med i Elastic")</f>
        <v>7048652833709</v>
      </c>
      <c r="AH491" s="38">
        <f>SUM('2) Order Form'!V505)</f>
        <v>7048652833709</v>
      </c>
      <c r="AI491" s="38">
        <f>INDEX(ATS!$B:$V,MATCH(ATS!$AH491,ATS!$U:$U,0),1)</f>
        <v>852093</v>
      </c>
      <c r="AJ491" s="38" t="str">
        <f>INDEX(ATS!$B:$V,MATCH(ATS!$AH491,ATS!$U:$U,0),2)</f>
        <v>Durden RIG Reflect Lens</v>
      </c>
      <c r="AK491" s="38" t="str">
        <f>INDEX(ATS!$B:$V,MATCH(ATS!$AH491,ATS!$U:$U,0),4)</f>
        <v>200000-OS</v>
      </c>
    </row>
    <row r="492" spans="1:37">
      <c r="A492" s="175">
        <f t="shared" si="29"/>
        <v>7048652710789</v>
      </c>
      <c r="B492">
        <v>820235</v>
      </c>
      <c r="C492" t="s">
        <v>173</v>
      </c>
      <c r="D492" t="s">
        <v>2991</v>
      </c>
      <c r="E492" t="s">
        <v>710</v>
      </c>
      <c r="F492" t="s">
        <v>1995</v>
      </c>
      <c r="G492" t="s">
        <v>8</v>
      </c>
      <c r="H492" t="s">
        <v>87</v>
      </c>
      <c r="I492">
        <v>15</v>
      </c>
      <c r="J492">
        <v>15</v>
      </c>
      <c r="K492">
        <v>15</v>
      </c>
      <c r="L492">
        <v>15</v>
      </c>
      <c r="M492">
        <v>15</v>
      </c>
      <c r="N492">
        <v>15</v>
      </c>
      <c r="O492">
        <v>15</v>
      </c>
      <c r="P492">
        <v>15</v>
      </c>
      <c r="Q492">
        <v>15</v>
      </c>
      <c r="R492">
        <v>15</v>
      </c>
      <c r="S492" s="30"/>
      <c r="T492" s="52" t="str">
        <f t="shared" si="28"/>
        <v>820235-88001-S</v>
      </c>
      <c r="U492" s="53">
        <f>IF(C492="NET","",IF(C492="","",IFERROR(VLOOKUP(T492,EAN!$A:$B,2,FALSE),"MANGLER - MÅ OPPDATERE EAN-FANEN")))</f>
        <v>7048652710789</v>
      </c>
      <c r="V492" s="52">
        <f t="shared" si="30"/>
        <v>15</v>
      </c>
      <c r="W492" s="52">
        <f t="shared" si="31"/>
        <v>15</v>
      </c>
      <c r="X492" s="30"/>
      <c r="Y492" s="21" t="str">
        <f>IF(C492="NET","",IFERROR(VLOOKUP(U492,'2) Order Form'!$V$9:$V$894,1,FALSE),"Ikke med I order form"))</f>
        <v>Ikke med I order form</v>
      </c>
      <c r="Z492" s="30"/>
      <c r="AA492" s="2">
        <v>7048652966728</v>
      </c>
      <c r="AB492" s="23">
        <f>IFERROR(VLOOKUP(AA492,'2) Order Form'!$V$9:$V$895,1,FALSE),"Ikke med I order form")</f>
        <v>7048652966728</v>
      </c>
      <c r="AC492" s="38">
        <f>VLOOKUP(AA492,ATS!$A$4:$H$2762,2,FALSE)</f>
        <v>840106</v>
      </c>
      <c r="AD492" s="35" t="str">
        <f>VLOOKUP(AA492,ATS!$A$4:$G$2762,3,FALSE)</f>
        <v>Volata 2Vi Mips Helmet</v>
      </c>
      <c r="AE492" s="36" t="str">
        <f>VLOOKUP(AA492,ATS!$A$4:$G$2762,5,FALSE)</f>
        <v>GSWHT-SM</v>
      </c>
      <c r="AF492" s="30"/>
      <c r="AG492" s="38">
        <f>IFERROR(VLOOKUP('2) Order Form'!$V506,$AA$4:$AA$2500,1,FALSE),"Ikke med i Elastic")</f>
        <v>7048652833716</v>
      </c>
      <c r="AH492" s="38">
        <f>SUM('2) Order Form'!V506)</f>
        <v>7048652833716</v>
      </c>
      <c r="AI492" s="38">
        <f>INDEX(ATS!$B:$V,MATCH(ATS!$AH492,ATS!$U:$U,0),1)</f>
        <v>852095</v>
      </c>
      <c r="AJ492" s="38" t="str">
        <f>INDEX(ATS!$B:$V,MATCH(ATS!$AH492,ATS!$U:$U,0),2)</f>
        <v>Durden Lens</v>
      </c>
      <c r="AK492" s="38" t="str">
        <f>INDEX(ATS!$B:$V,MATCH(ATS!$AH492,ATS!$U:$U,0),4)</f>
        <v>090000-OS</v>
      </c>
    </row>
    <row r="493" spans="1:37">
      <c r="A493" s="175">
        <f t="shared" si="29"/>
        <v>7048652710772</v>
      </c>
      <c r="B493">
        <v>820235</v>
      </c>
      <c r="C493" t="s">
        <v>173</v>
      </c>
      <c r="D493" t="s">
        <v>2991</v>
      </c>
      <c r="E493" t="s">
        <v>711</v>
      </c>
      <c r="F493" t="s">
        <v>1995</v>
      </c>
      <c r="G493" t="s">
        <v>7</v>
      </c>
      <c r="H493" t="s">
        <v>87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 s="2"/>
      <c r="T493" s="52" t="str">
        <f t="shared" si="28"/>
        <v>820235-88001-M</v>
      </c>
      <c r="U493" s="53">
        <f>IF(C493="NET","",IF(C493="","",IFERROR(VLOOKUP(T493,EAN!$A:$B,2,FALSE),"MANGLER - MÅ OPPDATERE EAN-FANEN")))</f>
        <v>7048652710772</v>
      </c>
      <c r="V493" s="52">
        <f t="shared" si="30"/>
        <v>0</v>
      </c>
      <c r="W493" s="52">
        <f t="shared" si="31"/>
        <v>0</v>
      </c>
      <c r="X493" s="2"/>
      <c r="Y493" s="21" t="str">
        <f>IF(C493="NET","",IFERROR(VLOOKUP(U493,'2) Order Form'!$V$9:$V$894,1,FALSE),"Ikke med I order form"))</f>
        <v>Ikke med I order form</v>
      </c>
      <c r="Z493" s="2"/>
      <c r="AA493" s="2">
        <v>7048652966728</v>
      </c>
      <c r="AB493" s="23">
        <f>IFERROR(VLOOKUP(AA493,'2) Order Form'!$V$9:$V$895,1,FALSE),"Ikke med I order form")</f>
        <v>7048652966728</v>
      </c>
      <c r="AC493" s="38">
        <f>VLOOKUP(AA493,ATS!$A$4:$H$2762,2,FALSE)</f>
        <v>840106</v>
      </c>
      <c r="AD493" s="35" t="str">
        <f>VLOOKUP(AA493,ATS!$A$4:$G$2762,3,FALSE)</f>
        <v>Volata 2Vi Mips Helmet</v>
      </c>
      <c r="AE493" s="36" t="str">
        <f>VLOOKUP(AA493,ATS!$A$4:$G$2762,5,FALSE)</f>
        <v>GSWHT-SM</v>
      </c>
      <c r="AF493" s="2"/>
      <c r="AG493" s="38">
        <f>IFERROR(VLOOKUP('2) Order Form'!$V507,$AA$4:$AA$2500,1,FALSE),"Ikke med i Elastic")</f>
        <v>7048652851277</v>
      </c>
      <c r="AH493" s="38">
        <f>SUM('2) Order Form'!V507)</f>
        <v>7048652851277</v>
      </c>
      <c r="AI493" s="38">
        <f>INDEX(ATS!$B:$V,MATCH(ATS!$AH493,ATS!$U:$U,0),1)</f>
        <v>852095</v>
      </c>
      <c r="AJ493" s="38" t="str">
        <f>INDEX(ATS!$B:$V,MATCH(ATS!$AH493,ATS!$U:$U,0),2)</f>
        <v>Durden Lens</v>
      </c>
      <c r="AK493" s="38" t="str">
        <f>INDEX(ATS!$B:$V,MATCH(ATS!$AH493,ATS!$U:$U,0),4)</f>
        <v>100000-OS</v>
      </c>
    </row>
    <row r="494" spans="1:37">
      <c r="A494" s="175">
        <f t="shared" si="29"/>
        <v>7048652710765</v>
      </c>
      <c r="B494">
        <v>820235</v>
      </c>
      <c r="C494" t="s">
        <v>173</v>
      </c>
      <c r="D494" t="s">
        <v>2991</v>
      </c>
      <c r="E494" t="s">
        <v>712</v>
      </c>
      <c r="F494" t="s">
        <v>1995</v>
      </c>
      <c r="G494" t="s">
        <v>52</v>
      </c>
      <c r="H494" t="s">
        <v>87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 s="2"/>
      <c r="T494" s="22" t="str">
        <f t="shared" si="28"/>
        <v>820235-88001-L</v>
      </c>
      <c r="U494" s="24">
        <f>IF(C494="NET","",IF(C494="","",IFERROR(VLOOKUP(T494,EAN!$A:$B,2,FALSE),"MANGLER - MÅ OPPDATERE EAN-FANEN")))</f>
        <v>7048652710765</v>
      </c>
      <c r="V494" s="22">
        <f t="shared" si="30"/>
        <v>0</v>
      </c>
      <c r="W494" s="22">
        <f t="shared" si="31"/>
        <v>0</v>
      </c>
      <c r="X494" s="2"/>
      <c r="Y494" s="21" t="str">
        <f>IF(C494="NET","",IFERROR(VLOOKUP(U494,'2) Order Form'!$V$9:$V$894,1,FALSE),"Ikke med I order form"))</f>
        <v>Ikke med I order form</v>
      </c>
      <c r="Z494" s="2"/>
      <c r="AA494" s="2">
        <v>7048652966711</v>
      </c>
      <c r="AB494" s="23">
        <f>IFERROR(VLOOKUP(AA494,'2) Order Form'!$V$9:$V$895,1,FALSE),"Ikke med I order form")</f>
        <v>7048652966711</v>
      </c>
      <c r="AC494" s="38">
        <f>VLOOKUP(AA494,ATS!$A$4:$H$2762,2,FALSE)</f>
        <v>840106</v>
      </c>
      <c r="AD494" s="35" t="str">
        <f>VLOOKUP(AA494,ATS!$A$4:$G$2762,3,FALSE)</f>
        <v>Volata 2Vi Mips Helmet</v>
      </c>
      <c r="AE494" s="36" t="str">
        <f>VLOOKUP(AA494,ATS!$A$4:$G$2762,5,FALSE)</f>
        <v>GSWHT-ML</v>
      </c>
      <c r="AF494" s="2"/>
      <c r="AG494" s="38">
        <f>IFERROR(VLOOKUP('2) Order Form'!$V508,$AA$4:$AA$2500,1,FALSE),"Ikke med i Elastic")</f>
        <v>7048652833723</v>
      </c>
      <c r="AH494" s="38">
        <f>SUM('2) Order Form'!V508)</f>
        <v>7048652833723</v>
      </c>
      <c r="AI494" s="38">
        <f>INDEX(ATS!$B:$V,MATCH(ATS!$AH494,ATS!$U:$U,0),1)</f>
        <v>852095</v>
      </c>
      <c r="AJ494" s="38" t="str">
        <f>INDEX(ATS!$B:$V,MATCH(ATS!$AH494,ATS!$U:$U,0),2)</f>
        <v>Durden Lens</v>
      </c>
      <c r="AK494" s="38" t="str">
        <f>INDEX(ATS!$B:$V,MATCH(ATS!$AH494,ATS!$U:$U,0),4)</f>
        <v>120000-OS</v>
      </c>
    </row>
    <row r="495" spans="1:37">
      <c r="A495" s="175">
        <f t="shared" si="29"/>
        <v>7048652710796</v>
      </c>
      <c r="B495">
        <v>820235</v>
      </c>
      <c r="C495" t="s">
        <v>173</v>
      </c>
      <c r="D495" t="s">
        <v>2991</v>
      </c>
      <c r="E495" t="s">
        <v>713</v>
      </c>
      <c r="F495" t="s">
        <v>1995</v>
      </c>
      <c r="G495" t="s">
        <v>53</v>
      </c>
      <c r="H495" t="s">
        <v>87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 s="2"/>
      <c r="T495" s="52" t="str">
        <f t="shared" si="28"/>
        <v>820235-88001-XL</v>
      </c>
      <c r="U495" s="53">
        <f>IF(C495="NET","",IF(C495="","",IFERROR(VLOOKUP(T495,EAN!$A:$B,2,FALSE),"MANGLER - MÅ OPPDATERE EAN-FANEN")))</f>
        <v>7048652710796</v>
      </c>
      <c r="V495" s="52">
        <f t="shared" si="30"/>
        <v>0</v>
      </c>
      <c r="W495" s="52">
        <f t="shared" si="31"/>
        <v>0</v>
      </c>
      <c r="X495" s="2"/>
      <c r="Y495" s="21" t="str">
        <f>IF(C495="NET","",IFERROR(VLOOKUP(U495,'2) Order Form'!$V$9:$V$894,1,FALSE),"Ikke med I order form"))</f>
        <v>Ikke med I order form</v>
      </c>
      <c r="Z495" s="2"/>
      <c r="AA495" s="2">
        <v>7048652966711</v>
      </c>
      <c r="AB495" s="23">
        <f>IFERROR(VLOOKUP(AA495,'2) Order Form'!$V$9:$V$895,1,FALSE),"Ikke med I order form")</f>
        <v>7048652966711</v>
      </c>
      <c r="AC495" s="38">
        <f>VLOOKUP(AA495,ATS!$A$4:$H$2762,2,FALSE)</f>
        <v>840106</v>
      </c>
      <c r="AD495" s="35" t="str">
        <f>VLOOKUP(AA495,ATS!$A$4:$G$2762,3,FALSE)</f>
        <v>Volata 2Vi Mips Helmet</v>
      </c>
      <c r="AE495" s="36" t="str">
        <f>VLOOKUP(AA495,ATS!$A$4:$G$2762,5,FALSE)</f>
        <v>GSWHT-ML</v>
      </c>
      <c r="AF495" s="2"/>
      <c r="AG495" s="38">
        <f>IFERROR(VLOOKUP('2) Order Form'!$V509,$AA$4:$AA$2500,1,FALSE),"Ikke med i Elastic")</f>
        <v>7048652615817</v>
      </c>
      <c r="AH495" s="38">
        <f>SUM('2) Order Form'!V509)</f>
        <v>7048652615817</v>
      </c>
      <c r="AI495" s="38">
        <f>INDEX(ATS!$B:$V,MATCH(ATS!$AH495,ATS!$U:$U,0),1)</f>
        <v>852026</v>
      </c>
      <c r="AJ495" s="38" t="str">
        <f>INDEX(ATS!$B:$V,MATCH(ATS!$AH495,ATS!$U:$U,0),2)</f>
        <v xml:space="preserve">Firewall RIG Reflect Lens </v>
      </c>
      <c r="AK495" s="38" t="str">
        <f>INDEX(ATS!$B:$V,MATCH(ATS!$AH495,ATS!$U:$U,0),4)</f>
        <v>150000-OS</v>
      </c>
    </row>
    <row r="496" spans="1:37">
      <c r="A496" s="175">
        <f t="shared" si="29"/>
        <v>7048652800268</v>
      </c>
      <c r="B496">
        <v>820235</v>
      </c>
      <c r="C496" t="s">
        <v>173</v>
      </c>
      <c r="D496" t="s">
        <v>2991</v>
      </c>
      <c r="E496" t="s">
        <v>1212</v>
      </c>
      <c r="F496" t="s">
        <v>1923</v>
      </c>
      <c r="G496" t="s">
        <v>8</v>
      </c>
      <c r="H496" t="s">
        <v>87</v>
      </c>
      <c r="I496">
        <v>32</v>
      </c>
      <c r="J496">
        <v>32</v>
      </c>
      <c r="K496">
        <v>32</v>
      </c>
      <c r="L496">
        <v>32</v>
      </c>
      <c r="M496">
        <v>32</v>
      </c>
      <c r="N496">
        <v>32</v>
      </c>
      <c r="O496">
        <v>32</v>
      </c>
      <c r="P496">
        <v>32</v>
      </c>
      <c r="Q496">
        <v>32</v>
      </c>
      <c r="R496">
        <v>32</v>
      </c>
      <c r="S496" s="2"/>
      <c r="T496" s="52" t="str">
        <f t="shared" si="28"/>
        <v>820235-88300-S</v>
      </c>
      <c r="U496" s="53">
        <f>IF(C496="NET","",IF(C496="","",IFERROR(VLOOKUP(T496,EAN!$A:$B,2,FALSE),"MANGLER - MÅ OPPDATERE EAN-FANEN")))</f>
        <v>7048652800268</v>
      </c>
      <c r="V496" s="52">
        <f t="shared" si="30"/>
        <v>32</v>
      </c>
      <c r="W496" s="52">
        <f t="shared" si="31"/>
        <v>32</v>
      </c>
      <c r="X496" s="2"/>
      <c r="Y496" s="21" t="str">
        <f>IF(C496="NET","",IFERROR(VLOOKUP(U496,'2) Order Form'!$V$9:$V$894,1,FALSE),"Ikke med I order form"))</f>
        <v>Ikke med I order form</v>
      </c>
      <c r="Z496" s="2"/>
      <c r="AA496" s="2">
        <v>7048652966711</v>
      </c>
      <c r="AB496" s="23">
        <f>IFERROR(VLOOKUP(AA496,'2) Order Form'!$V$9:$V$895,1,FALSE),"Ikke med I order form")</f>
        <v>7048652966711</v>
      </c>
      <c r="AC496" s="38">
        <f>VLOOKUP(AA496,ATS!$A$4:$H$2762,2,FALSE)</f>
        <v>840106</v>
      </c>
      <c r="AD496" s="35" t="str">
        <f>VLOOKUP(AA496,ATS!$A$4:$G$2762,3,FALSE)</f>
        <v>Volata 2Vi Mips Helmet</v>
      </c>
      <c r="AE496" s="36" t="str">
        <f>VLOOKUP(AA496,ATS!$A$4:$G$2762,5,FALSE)</f>
        <v>GSWHT-ML</v>
      </c>
      <c r="AF496" s="2"/>
      <c r="AG496" s="38">
        <f>IFERROR(VLOOKUP('2) Order Form'!$V510,$AA$4:$AA$2500,1,FALSE),"Ikke med i Elastic")</f>
        <v>7048652967084</v>
      </c>
      <c r="AH496" s="38">
        <f>SUM('2) Order Form'!V510)</f>
        <v>7048652967084</v>
      </c>
      <c r="AI496" s="38">
        <f>INDEX(ATS!$B:$V,MATCH(ATS!$AH496,ATS!$U:$U,0),1)</f>
        <v>852028</v>
      </c>
      <c r="AJ496" s="38" t="str">
        <f>INDEX(ATS!$B:$V,MATCH(ATS!$AH496,ATS!$U:$U,0),2)</f>
        <v>Firewall Lens</v>
      </c>
      <c r="AK496" s="38" t="str">
        <f>INDEX(ATS!$B:$V,MATCH(ATS!$AH496,ATS!$U:$U,0),4)</f>
        <v>050000-OS</v>
      </c>
    </row>
    <row r="497" spans="1:37">
      <c r="A497" s="175">
        <f t="shared" si="29"/>
        <v>7048652800251</v>
      </c>
      <c r="B497">
        <v>820235</v>
      </c>
      <c r="C497" t="s">
        <v>173</v>
      </c>
      <c r="D497" t="s">
        <v>2991</v>
      </c>
      <c r="E497" t="s">
        <v>1213</v>
      </c>
      <c r="F497" t="s">
        <v>1923</v>
      </c>
      <c r="G497" t="s">
        <v>7</v>
      </c>
      <c r="H497" t="s">
        <v>87</v>
      </c>
      <c r="I497">
        <v>106</v>
      </c>
      <c r="J497">
        <v>106</v>
      </c>
      <c r="K497">
        <v>106</v>
      </c>
      <c r="L497">
        <v>106</v>
      </c>
      <c r="M497">
        <v>106</v>
      </c>
      <c r="N497">
        <v>106</v>
      </c>
      <c r="O497">
        <v>106</v>
      </c>
      <c r="P497">
        <v>106</v>
      </c>
      <c r="Q497">
        <v>106</v>
      </c>
      <c r="R497">
        <v>106</v>
      </c>
      <c r="S497" s="2"/>
      <c r="T497" s="52" t="str">
        <f t="shared" si="28"/>
        <v>820235-88300-M</v>
      </c>
      <c r="U497" s="53">
        <f>IF(C497="NET","",IF(C497="","",IFERROR(VLOOKUP(T497,EAN!$A:$B,2,FALSE),"MANGLER - MÅ OPPDATERE EAN-FANEN")))</f>
        <v>7048652800251</v>
      </c>
      <c r="V497" s="52">
        <f t="shared" si="30"/>
        <v>106</v>
      </c>
      <c r="W497" s="52">
        <f t="shared" si="31"/>
        <v>106</v>
      </c>
      <c r="X497" s="2"/>
      <c r="Y497" s="21" t="str">
        <f>IF(C497="NET","",IFERROR(VLOOKUP(U497,'2) Order Form'!$V$9:$V$894,1,FALSE),"Ikke med I order form"))</f>
        <v>Ikke med I order form</v>
      </c>
      <c r="Z497" s="2"/>
      <c r="AA497" s="2">
        <v>7048652966704</v>
      </c>
      <c r="AB497" s="23">
        <f>IFERROR(VLOOKUP(AA497,'2) Order Form'!$V$9:$V$895,1,FALSE),"Ikke med I order form")</f>
        <v>7048652966704</v>
      </c>
      <c r="AC497" s="38">
        <f>VLOOKUP(AA497,ATS!$A$4:$H$2762,2,FALSE)</f>
        <v>840106</v>
      </c>
      <c r="AD497" s="35" t="str">
        <f>VLOOKUP(AA497,ATS!$A$4:$G$2762,3,FALSE)</f>
        <v>Volata 2Vi Mips Helmet</v>
      </c>
      <c r="AE497" s="36" t="str">
        <f>VLOOKUP(AA497,ATS!$A$4:$G$2762,5,FALSE)</f>
        <v>GSWHT-LXL</v>
      </c>
      <c r="AF497" s="2"/>
      <c r="AG497" s="38">
        <f>IFERROR(VLOOKUP('2) Order Form'!$V511,$AA$4:$AA$2500,1,FALSE),"Ikke med i Elastic")</f>
        <v>7048652967107</v>
      </c>
      <c r="AH497" s="38">
        <f>SUM('2) Order Form'!V511)</f>
        <v>7048652967107</v>
      </c>
      <c r="AI497" s="38">
        <f>INDEX(ATS!$B:$V,MATCH(ATS!$AH497,ATS!$U:$U,0),1)</f>
        <v>852028</v>
      </c>
      <c r="AJ497" s="38" t="str">
        <f>INDEX(ATS!$B:$V,MATCH(ATS!$AH497,ATS!$U:$U,0),2)</f>
        <v>Firewall Lens</v>
      </c>
      <c r="AK497" s="38" t="str">
        <f>INDEX(ATS!$B:$V,MATCH(ATS!$AH497,ATS!$U:$U,0),4)</f>
        <v>090000-OS</v>
      </c>
    </row>
    <row r="498" spans="1:37">
      <c r="A498" s="175">
        <f t="shared" si="29"/>
        <v>7048652800244</v>
      </c>
      <c r="B498">
        <v>820235</v>
      </c>
      <c r="C498" t="s">
        <v>173</v>
      </c>
      <c r="D498" t="s">
        <v>2991</v>
      </c>
      <c r="E498" t="s">
        <v>1214</v>
      </c>
      <c r="F498" t="s">
        <v>1923</v>
      </c>
      <c r="G498" t="s">
        <v>52</v>
      </c>
      <c r="H498" t="s">
        <v>87</v>
      </c>
      <c r="I498">
        <v>121</v>
      </c>
      <c r="J498">
        <v>121</v>
      </c>
      <c r="K498">
        <v>121</v>
      </c>
      <c r="L498">
        <v>121</v>
      </c>
      <c r="M498">
        <v>121</v>
      </c>
      <c r="N498">
        <v>121</v>
      </c>
      <c r="O498">
        <v>121</v>
      </c>
      <c r="P498">
        <v>121</v>
      </c>
      <c r="Q498">
        <v>121</v>
      </c>
      <c r="R498">
        <v>121</v>
      </c>
      <c r="S498" s="2"/>
      <c r="T498" s="22" t="str">
        <f t="shared" si="28"/>
        <v>820235-88300-L</v>
      </c>
      <c r="U498" s="24">
        <f>IF(C498="NET","",IF(C498="","",IFERROR(VLOOKUP(T498,EAN!$A:$B,2,FALSE),"MANGLER - MÅ OPPDATERE EAN-FANEN")))</f>
        <v>7048652800244</v>
      </c>
      <c r="V498" s="22">
        <f t="shared" si="30"/>
        <v>121</v>
      </c>
      <c r="W498" s="22">
        <f t="shared" si="31"/>
        <v>121</v>
      </c>
      <c r="X498" s="2"/>
      <c r="Y498" s="21" t="str">
        <f>IF(C498="NET","",IFERROR(VLOOKUP(U498,'2) Order Form'!$V$9:$V$894,1,FALSE),"Ikke med I order form"))</f>
        <v>Ikke med I order form</v>
      </c>
      <c r="Z498" s="2"/>
      <c r="AA498" s="2">
        <v>7048652966704</v>
      </c>
      <c r="AB498" s="23">
        <f>IFERROR(VLOOKUP(AA498,'2) Order Form'!$V$9:$V$895,1,FALSE),"Ikke med I order form")</f>
        <v>7048652966704</v>
      </c>
      <c r="AC498" s="38">
        <f>VLOOKUP(AA498,ATS!$A$4:$H$2762,2,FALSE)</f>
        <v>840106</v>
      </c>
      <c r="AD498" s="35" t="str">
        <f>VLOOKUP(AA498,ATS!$A$4:$G$2762,3,FALSE)</f>
        <v>Volata 2Vi Mips Helmet</v>
      </c>
      <c r="AE498" s="36" t="str">
        <f>VLOOKUP(AA498,ATS!$A$4:$G$2762,5,FALSE)</f>
        <v>GSWHT-LXL</v>
      </c>
      <c r="AF498" s="2"/>
      <c r="AG498" s="38">
        <f>IFERROR(VLOOKUP('2) Order Form'!$V512,$AA$4:$AA$2500,1,FALSE),"Ikke med i Elastic")</f>
        <v>7048652615763</v>
      </c>
      <c r="AH498" s="38">
        <f>SUM('2) Order Form'!V512)</f>
        <v>7048652615763</v>
      </c>
      <c r="AI498" s="38">
        <f>INDEX(ATS!$B:$V,MATCH(ATS!$AH498,ATS!$U:$U,0),1)</f>
        <v>852028</v>
      </c>
      <c r="AJ498" s="38" t="str">
        <f>INDEX(ATS!$B:$V,MATCH(ATS!$AH498,ATS!$U:$U,0),2)</f>
        <v>Firewall Lens</v>
      </c>
      <c r="AK498" s="38" t="str">
        <f>INDEX(ATS!$B:$V,MATCH(ATS!$AH498,ATS!$U:$U,0),4)</f>
        <v>100000-OS</v>
      </c>
    </row>
    <row r="499" spans="1:37">
      <c r="A499" s="175">
        <f t="shared" si="29"/>
        <v>7048652800275</v>
      </c>
      <c r="B499">
        <v>820235</v>
      </c>
      <c r="C499" t="s">
        <v>173</v>
      </c>
      <c r="D499" t="s">
        <v>2991</v>
      </c>
      <c r="E499" t="s">
        <v>1215</v>
      </c>
      <c r="F499" t="s">
        <v>1923</v>
      </c>
      <c r="G499" t="s">
        <v>53</v>
      </c>
      <c r="H499" t="s">
        <v>87</v>
      </c>
      <c r="I499">
        <v>67</v>
      </c>
      <c r="J499">
        <v>67</v>
      </c>
      <c r="K499">
        <v>67</v>
      </c>
      <c r="L499">
        <v>67</v>
      </c>
      <c r="M499">
        <v>67</v>
      </c>
      <c r="N499">
        <v>67</v>
      </c>
      <c r="O499">
        <v>67</v>
      </c>
      <c r="P499">
        <v>67</v>
      </c>
      <c r="Q499">
        <v>67</v>
      </c>
      <c r="R499">
        <v>67</v>
      </c>
      <c r="S499" s="2"/>
      <c r="T499" s="22" t="str">
        <f t="shared" si="28"/>
        <v>820235-88300-XL</v>
      </c>
      <c r="U499" s="24">
        <f>IF(C499="NET","",IF(C499="","",IFERROR(VLOOKUP(T499,EAN!$A:$B,2,FALSE),"MANGLER - MÅ OPPDATERE EAN-FANEN")))</f>
        <v>7048652800275</v>
      </c>
      <c r="V499" s="22">
        <f t="shared" si="30"/>
        <v>67</v>
      </c>
      <c r="W499" s="22">
        <f t="shared" si="31"/>
        <v>67</v>
      </c>
      <c r="X499" s="2"/>
      <c r="Y499" s="21" t="str">
        <f>IF(C499="NET","",IFERROR(VLOOKUP(U499,'2) Order Form'!$V$9:$V$894,1,FALSE),"Ikke med I order form"))</f>
        <v>Ikke med I order form</v>
      </c>
      <c r="Z499" s="2"/>
      <c r="AA499" s="2">
        <v>7048652966704</v>
      </c>
      <c r="AB499" s="23">
        <f>IFERROR(VLOOKUP(AA499,'2) Order Form'!$V$9:$V$895,1,FALSE),"Ikke med I order form")</f>
        <v>7048652966704</v>
      </c>
      <c r="AC499" s="38">
        <f>VLOOKUP(AA499,ATS!$A$4:$H$2762,2,FALSE)</f>
        <v>840106</v>
      </c>
      <c r="AD499" s="35" t="str">
        <f>VLOOKUP(AA499,ATS!$A$4:$G$2762,3,FALSE)</f>
        <v>Volata 2Vi Mips Helmet</v>
      </c>
      <c r="AE499" s="36" t="str">
        <f>VLOOKUP(AA499,ATS!$A$4:$G$2762,5,FALSE)</f>
        <v>GSWHT-LXL</v>
      </c>
      <c r="AF499" s="2"/>
      <c r="AG499" s="38">
        <f>IFERROR(VLOOKUP('2) Order Form'!$V513,$AA$4:$AA$2500,1,FALSE),"Ikke med i Elastic")</f>
        <v>7048652967091</v>
      </c>
      <c r="AH499" s="38">
        <f>SUM('2) Order Form'!V513)</f>
        <v>7048652967091</v>
      </c>
      <c r="AI499" s="38">
        <f>INDEX(ATS!$B:$V,MATCH(ATS!$AH499,ATS!$U:$U,0),1)</f>
        <v>852028</v>
      </c>
      <c r="AJ499" s="38" t="str">
        <f>INDEX(ATS!$B:$V,MATCH(ATS!$AH499,ATS!$U:$U,0),2)</f>
        <v>Firewall Lens</v>
      </c>
      <c r="AK499" s="38" t="str">
        <f>INDEX(ATS!$B:$V,MATCH(ATS!$AH499,ATS!$U:$U,0),4)</f>
        <v>110000-OS</v>
      </c>
    </row>
    <row r="500" spans="1:37">
      <c r="A500" s="175">
        <f t="shared" si="29"/>
        <v>7048652800305</v>
      </c>
      <c r="B500">
        <v>820235</v>
      </c>
      <c r="C500" t="s">
        <v>173</v>
      </c>
      <c r="D500" t="s">
        <v>2991</v>
      </c>
      <c r="E500" t="s">
        <v>685</v>
      </c>
      <c r="F500" t="s">
        <v>1982</v>
      </c>
      <c r="G500" t="s">
        <v>8</v>
      </c>
      <c r="H500" t="s">
        <v>87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 s="2"/>
      <c r="T500" s="22" t="str">
        <f t="shared" si="28"/>
        <v>820235-99901-S</v>
      </c>
      <c r="U500" s="24">
        <f>IF(C500="NET","",IF(C500="","",IFERROR(VLOOKUP(T500,EAN!$A:$B,2,FALSE),"MANGLER - MÅ OPPDATERE EAN-FANEN")))</f>
        <v>7048652800305</v>
      </c>
      <c r="V500" s="22">
        <f t="shared" si="30"/>
        <v>0</v>
      </c>
      <c r="W500" s="22">
        <f t="shared" si="31"/>
        <v>0</v>
      </c>
      <c r="X500" s="2"/>
      <c r="Y500" s="21" t="str">
        <f>IF(C500="NET","",IFERROR(VLOOKUP(U500,'2) Order Form'!$V$9:$V$894,1,FALSE),"Ikke med I order form"))</f>
        <v>Ikke med I order form</v>
      </c>
      <c r="Z500" s="2"/>
      <c r="AA500" s="2">
        <v>7048652966926</v>
      </c>
      <c r="AB500" s="23">
        <f>IFERROR(VLOOKUP(AA500,'2) Order Form'!$V$9:$V$895,1,FALSE),"Ikke med I order form")</f>
        <v>7048652966926</v>
      </c>
      <c r="AC500" s="38">
        <f>VLOOKUP(AA500,ATS!$A$4:$H$2762,2,FALSE)</f>
        <v>840107</v>
      </c>
      <c r="AD500" s="35" t="str">
        <f>VLOOKUP(AA500,ATS!$A$4:$G$2762,3,FALSE)</f>
        <v>Volata 2Vi Mips Helmet x Henrik</v>
      </c>
      <c r="AE500" s="36" t="str">
        <f>VLOOKUP(AA500,ATS!$A$4:$G$2762,5,FALSE)</f>
        <v>HK006-SM</v>
      </c>
      <c r="AF500" s="2"/>
      <c r="AG500" s="38">
        <f>IFERROR(VLOOKUP('2) Order Form'!$V514,$AA$4:$AA$2500,1,FALSE),"Ikke med i Elastic")</f>
        <v>7048652615770</v>
      </c>
      <c r="AH500" s="38">
        <f>SUM('2) Order Form'!V514)</f>
        <v>7048652615770</v>
      </c>
      <c r="AI500" s="38">
        <f>INDEX(ATS!$B:$V,MATCH(ATS!$AH500,ATS!$U:$U,0),1)</f>
        <v>852028</v>
      </c>
      <c r="AJ500" s="38" t="str">
        <f>INDEX(ATS!$B:$V,MATCH(ATS!$AH500,ATS!$U:$U,0),2)</f>
        <v>Firewall Lens</v>
      </c>
      <c r="AK500" s="38" t="str">
        <f>INDEX(ATS!$B:$V,MATCH(ATS!$AH500,ATS!$U:$U,0),4)</f>
        <v>120000-OS</v>
      </c>
    </row>
    <row r="501" spans="1:37">
      <c r="A501" s="175">
        <f t="shared" si="29"/>
        <v>7048652800299</v>
      </c>
      <c r="B501">
        <v>820235</v>
      </c>
      <c r="C501" t="s">
        <v>173</v>
      </c>
      <c r="D501" t="s">
        <v>2991</v>
      </c>
      <c r="E501" t="s">
        <v>686</v>
      </c>
      <c r="F501" t="s">
        <v>1982</v>
      </c>
      <c r="G501" t="s">
        <v>7</v>
      </c>
      <c r="H501" t="s">
        <v>87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 s="2"/>
      <c r="T501" s="52" t="str">
        <f t="shared" si="28"/>
        <v>820235-99901-M</v>
      </c>
      <c r="U501" s="53">
        <f>IF(C501="NET","",IF(C501="","",IFERROR(VLOOKUP(T501,EAN!$A:$B,2,FALSE),"MANGLER - MÅ OPPDATERE EAN-FANEN")))</f>
        <v>7048652800299</v>
      </c>
      <c r="V501" s="52">
        <f t="shared" si="30"/>
        <v>0</v>
      </c>
      <c r="W501" s="52">
        <f t="shared" si="31"/>
        <v>0</v>
      </c>
      <c r="X501" s="2"/>
      <c r="Y501" s="21" t="str">
        <f>IF(C501="NET","",IFERROR(VLOOKUP(U501,'2) Order Form'!$V$9:$V$894,1,FALSE),"Ikke med I order form"))</f>
        <v>Ikke med I order form</v>
      </c>
      <c r="Z501" s="2"/>
      <c r="AA501" s="2">
        <v>7048652966926</v>
      </c>
      <c r="AB501" s="23">
        <f>IFERROR(VLOOKUP(AA501,'2) Order Form'!$V$9:$V$895,1,FALSE),"Ikke med I order form")</f>
        <v>7048652966926</v>
      </c>
      <c r="AC501" s="38">
        <f>VLOOKUP(AA501,ATS!$A$4:$H$2762,2,FALSE)</f>
        <v>840107</v>
      </c>
      <c r="AD501" s="35" t="str">
        <f>VLOOKUP(AA501,ATS!$A$4:$G$2762,3,FALSE)</f>
        <v>Volata 2Vi Mips Helmet x Henrik</v>
      </c>
      <c r="AE501" s="36" t="str">
        <f>VLOOKUP(AA501,ATS!$A$4:$G$2762,5,FALSE)</f>
        <v>HK006-SM</v>
      </c>
      <c r="AF501" s="2"/>
      <c r="AG501" s="38">
        <f>IFERROR(VLOOKUP('2) Order Form'!$V515,$AA$4:$AA$2500,1,FALSE),"Ikke med i Elastic")</f>
        <v>7048652615787</v>
      </c>
      <c r="AH501" s="38">
        <f>SUM('2) Order Form'!V515)</f>
        <v>7048652615787</v>
      </c>
      <c r="AI501" s="38">
        <f>INDEX(ATS!$B:$V,MATCH(ATS!$AH501,ATS!$U:$U,0),1)</f>
        <v>852028</v>
      </c>
      <c r="AJ501" s="38" t="str">
        <f>INDEX(ATS!$B:$V,MATCH(ATS!$AH501,ATS!$U:$U,0),2)</f>
        <v>Firewall Lens</v>
      </c>
      <c r="AK501" s="38" t="str">
        <f>INDEX(ATS!$B:$V,MATCH(ATS!$AH501,ATS!$U:$U,0),4)</f>
        <v>140000-OS</v>
      </c>
    </row>
    <row r="502" spans="1:37">
      <c r="A502" s="175">
        <f t="shared" si="29"/>
        <v>7048652800282</v>
      </c>
      <c r="B502">
        <v>820235</v>
      </c>
      <c r="C502" t="s">
        <v>173</v>
      </c>
      <c r="D502" t="s">
        <v>2991</v>
      </c>
      <c r="E502" t="s">
        <v>687</v>
      </c>
      <c r="F502" t="s">
        <v>1982</v>
      </c>
      <c r="G502" t="s">
        <v>52</v>
      </c>
      <c r="H502" t="s">
        <v>87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 s="2"/>
      <c r="T502" s="52" t="str">
        <f t="shared" si="28"/>
        <v>820235-99901-L</v>
      </c>
      <c r="U502" s="53">
        <f>IF(C502="NET","",IF(C502="","",IFERROR(VLOOKUP(T502,EAN!$A:$B,2,FALSE),"MANGLER - MÅ OPPDATERE EAN-FANEN")))</f>
        <v>7048652800282</v>
      </c>
      <c r="V502" s="52">
        <f t="shared" si="30"/>
        <v>0</v>
      </c>
      <c r="W502" s="52">
        <f t="shared" si="31"/>
        <v>0</v>
      </c>
      <c r="X502" s="2"/>
      <c r="Y502" s="21" t="str">
        <f>IF(C502="NET","",IFERROR(VLOOKUP(U502,'2) Order Form'!$V$9:$V$894,1,FALSE),"Ikke med I order form"))</f>
        <v>Ikke med I order form</v>
      </c>
      <c r="Z502" s="2"/>
      <c r="AA502" s="2">
        <v>7048652966926</v>
      </c>
      <c r="AB502" s="23">
        <f>IFERROR(VLOOKUP(AA502,'2) Order Form'!$V$9:$V$895,1,FALSE),"Ikke med I order form")</f>
        <v>7048652966926</v>
      </c>
      <c r="AC502" s="38">
        <f>VLOOKUP(AA502,ATS!$A$4:$H$2762,2,FALSE)</f>
        <v>840107</v>
      </c>
      <c r="AD502" s="35" t="str">
        <f>VLOOKUP(AA502,ATS!$A$4:$G$2762,3,FALSE)</f>
        <v>Volata 2Vi Mips Helmet x Henrik</v>
      </c>
      <c r="AE502" s="36" t="str">
        <f>VLOOKUP(AA502,ATS!$A$4:$G$2762,5,FALSE)</f>
        <v>HK006-SM</v>
      </c>
      <c r="AF502" s="2"/>
      <c r="AG502" s="38">
        <f>IFERROR(VLOOKUP('2) Order Form'!$V516,$AA$4:$AA$2500,1,FALSE),"Ikke med i Elastic")</f>
        <v>7048652821621</v>
      </c>
      <c r="AH502" s="38">
        <f>SUM('2) Order Form'!V516)</f>
        <v>7048652821621</v>
      </c>
      <c r="AI502" s="38">
        <f>INDEX(ATS!$B:$V,MATCH(ATS!$AH502,ATS!$U:$U,0),1)</f>
        <v>835019</v>
      </c>
      <c r="AJ502" s="38" t="str">
        <f>INDEX(ATS!$B:$V,MATCH(ATS!$AH502,ATS!$U:$U,0),2)</f>
        <v>Ripley RIG Reflect Lens JR</v>
      </c>
      <c r="AK502" s="38" t="str">
        <f>INDEX(ATS!$B:$V,MATCH(ATS!$AH502,ATS!$U:$U,0),4)</f>
        <v>060000-OS</v>
      </c>
    </row>
    <row r="503" spans="1:37">
      <c r="A503" s="175">
        <f t="shared" si="29"/>
        <v>7048652800312</v>
      </c>
      <c r="B503">
        <v>820235</v>
      </c>
      <c r="C503" t="s">
        <v>173</v>
      </c>
      <c r="D503" t="s">
        <v>2991</v>
      </c>
      <c r="E503" t="s">
        <v>688</v>
      </c>
      <c r="F503" t="s">
        <v>1982</v>
      </c>
      <c r="G503" t="s">
        <v>53</v>
      </c>
      <c r="H503" t="s">
        <v>87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 s="2"/>
      <c r="T503" s="52" t="str">
        <f t="shared" si="28"/>
        <v>820235-99901-XL</v>
      </c>
      <c r="U503" s="53">
        <f>IF(C503="NET","",IF(C503="","",IFERROR(VLOOKUP(T503,EAN!$A:$B,2,FALSE),"MANGLER - MÅ OPPDATERE EAN-FANEN")))</f>
        <v>7048652800312</v>
      </c>
      <c r="V503" s="52">
        <f t="shared" si="30"/>
        <v>0</v>
      </c>
      <c r="W503" s="52">
        <f t="shared" si="31"/>
        <v>0</v>
      </c>
      <c r="X503" s="2"/>
      <c r="Y503" s="21" t="str">
        <f>IF(C503="NET","",IFERROR(VLOOKUP(U503,'2) Order Form'!$V$9:$V$894,1,FALSE),"Ikke med I order form"))</f>
        <v>Ikke med I order form</v>
      </c>
      <c r="Z503" s="2"/>
      <c r="AA503" s="2">
        <v>7048652966919</v>
      </c>
      <c r="AB503" s="23">
        <f>IFERROR(VLOOKUP(AA503,'2) Order Form'!$V$9:$V$895,1,FALSE),"Ikke med I order form")</f>
        <v>7048652966919</v>
      </c>
      <c r="AC503" s="38">
        <f>VLOOKUP(AA503,ATS!$A$4:$H$2762,2,FALSE)</f>
        <v>840107</v>
      </c>
      <c r="AD503" s="35" t="str">
        <f>VLOOKUP(AA503,ATS!$A$4:$G$2762,3,FALSE)</f>
        <v>Volata 2Vi Mips Helmet x Henrik</v>
      </c>
      <c r="AE503" s="36" t="str">
        <f>VLOOKUP(AA503,ATS!$A$4:$G$2762,5,FALSE)</f>
        <v>HK006-ML</v>
      </c>
      <c r="AF503" s="2"/>
      <c r="AG503" s="38">
        <f>IFERROR(VLOOKUP('2) Order Form'!$V517,$AA$4:$AA$2500,1,FALSE),"Ikke med i Elastic")</f>
        <v>7048652965875</v>
      </c>
      <c r="AH503" s="38">
        <f>SUM('2) Order Form'!V517)</f>
        <v>7048652965875</v>
      </c>
      <c r="AI503" s="38">
        <f>INDEX(ATS!$B:$V,MATCH(ATS!$AH503,ATS!$U:$U,0),1)</f>
        <v>835019</v>
      </c>
      <c r="AJ503" s="38" t="str">
        <f>INDEX(ATS!$B:$V,MATCH(ATS!$AH503,ATS!$U:$U,0),2)</f>
        <v>Ripley RIG Reflect Lens JR</v>
      </c>
      <c r="AK503" s="38" t="str">
        <f>INDEX(ATS!$B:$V,MATCH(ATS!$AH503,ATS!$U:$U,0),4)</f>
        <v>150000-OS</v>
      </c>
    </row>
    <row r="504" spans="1:37">
      <c r="A504" s="175">
        <f t="shared" si="29"/>
        <v>0</v>
      </c>
      <c r="B504" s="37">
        <v>820236</v>
      </c>
      <c r="C504" t="s">
        <v>131</v>
      </c>
      <c r="I504" s="37">
        <v>202409</v>
      </c>
      <c r="J504" s="37">
        <v>202410</v>
      </c>
      <c r="K504" s="37">
        <v>202411</v>
      </c>
      <c r="L504" s="37">
        <v>202412</v>
      </c>
      <c r="M504" s="37">
        <v>202413</v>
      </c>
      <c r="N504" s="37">
        <v>202414</v>
      </c>
      <c r="O504" s="37">
        <v>202415</v>
      </c>
      <c r="P504" s="37">
        <v>202415</v>
      </c>
      <c r="Q504" s="37">
        <v>202415</v>
      </c>
      <c r="R504" s="37">
        <v>202415</v>
      </c>
      <c r="S504" s="2"/>
      <c r="T504" s="22" t="str">
        <f t="shared" si="28"/>
        <v>820236-</v>
      </c>
      <c r="U504" s="24" t="str">
        <f>IF(C504="NET","",IF(C504="","",IFERROR(VLOOKUP(T504,EAN!$A:$B,2,FALSE),"MANGLER - MÅ OPPDATERE EAN-FANEN")))</f>
        <v/>
      </c>
      <c r="V504" s="22">
        <f t="shared" si="30"/>
        <v>202409</v>
      </c>
      <c r="W504" s="22">
        <f t="shared" si="31"/>
        <v>202415</v>
      </c>
      <c r="X504" s="2"/>
      <c r="Y504" s="21" t="str">
        <f>IF(C504="NET","",IFERROR(VLOOKUP(U504,'2) Order Form'!$V$9:$V$894,1,FALSE),"Ikke med I order form"))</f>
        <v/>
      </c>
      <c r="Z504" s="2"/>
      <c r="AA504" s="2">
        <v>7048652966919</v>
      </c>
      <c r="AB504" s="23">
        <f>IFERROR(VLOOKUP(AA504,'2) Order Form'!$V$9:$V$895,1,FALSE),"Ikke med I order form")</f>
        <v>7048652966919</v>
      </c>
      <c r="AC504" s="38">
        <f>VLOOKUP(AA504,ATS!$A$4:$H$2762,2,FALSE)</f>
        <v>840107</v>
      </c>
      <c r="AD504" s="35" t="str">
        <f>VLOOKUP(AA504,ATS!$A$4:$G$2762,3,FALSE)</f>
        <v>Volata 2Vi Mips Helmet x Henrik</v>
      </c>
      <c r="AE504" s="36" t="str">
        <f>VLOOKUP(AA504,ATS!$A$4:$G$2762,5,FALSE)</f>
        <v>HK006-ML</v>
      </c>
      <c r="AF504" s="2"/>
      <c r="AG504" s="38">
        <f>IFERROR(VLOOKUP('2) Order Form'!$V518,$AA$4:$AA$2500,1,FALSE),"Ikke med i Elastic")</f>
        <v>7048652821638</v>
      </c>
      <c r="AH504" s="38">
        <f>SUM('2) Order Form'!V518)</f>
        <v>7048652821638</v>
      </c>
      <c r="AI504" s="38">
        <f>INDEX(ATS!$B:$V,MATCH(ATS!$AH504,ATS!$U:$U,0),1)</f>
        <v>835019</v>
      </c>
      <c r="AJ504" s="38" t="str">
        <f>INDEX(ATS!$B:$V,MATCH(ATS!$AH504,ATS!$U:$U,0),2)</f>
        <v>Ripley RIG Reflect Lens JR</v>
      </c>
      <c r="AK504" s="38" t="str">
        <f>INDEX(ATS!$B:$V,MATCH(ATS!$AH504,ATS!$U:$U,0),4)</f>
        <v>160000-OS</v>
      </c>
    </row>
    <row r="505" spans="1:37">
      <c r="A505" s="175">
        <f t="shared" si="29"/>
        <v>7048652710901</v>
      </c>
      <c r="B505">
        <v>820236</v>
      </c>
      <c r="C505" t="s">
        <v>174</v>
      </c>
      <c r="D505" t="s">
        <v>2991</v>
      </c>
      <c r="E505" t="s">
        <v>692</v>
      </c>
      <c r="F505" t="s">
        <v>1984</v>
      </c>
      <c r="G505" t="s">
        <v>8</v>
      </c>
      <c r="H505" t="s">
        <v>87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 s="2"/>
      <c r="T505" s="52" t="str">
        <f t="shared" si="28"/>
        <v>820236-66101-S</v>
      </c>
      <c r="U505" s="53">
        <f>IF(C505="NET","",IF(C505="","",IFERROR(VLOOKUP(T505,EAN!$A:$B,2,FALSE),"MANGLER - MÅ OPPDATERE EAN-FANEN")))</f>
        <v>7048652710901</v>
      </c>
      <c r="V505" s="52">
        <f t="shared" si="30"/>
        <v>0</v>
      </c>
      <c r="W505" s="52">
        <f t="shared" si="31"/>
        <v>0</v>
      </c>
      <c r="X505" s="2"/>
      <c r="Y505" s="21" t="str">
        <f>IF(C505="NET","",IFERROR(VLOOKUP(U505,'2) Order Form'!$V$9:$V$894,1,FALSE),"Ikke med I order form"))</f>
        <v>Ikke med I order form</v>
      </c>
      <c r="Z505" s="2"/>
      <c r="AA505" s="2">
        <v>7048652966919</v>
      </c>
      <c r="AB505" s="23">
        <f>IFERROR(VLOOKUP(AA505,'2) Order Form'!$V$9:$V$895,1,FALSE),"Ikke med I order form")</f>
        <v>7048652966919</v>
      </c>
      <c r="AC505" s="38">
        <f>VLOOKUP(AA505,ATS!$A$4:$H$2762,2,FALSE)</f>
        <v>840107</v>
      </c>
      <c r="AD505" s="35" t="str">
        <f>VLOOKUP(AA505,ATS!$A$4:$G$2762,3,FALSE)</f>
        <v>Volata 2Vi Mips Helmet x Henrik</v>
      </c>
      <c r="AE505" s="36" t="str">
        <f>VLOOKUP(AA505,ATS!$A$4:$G$2762,5,FALSE)</f>
        <v>HK006-ML</v>
      </c>
      <c r="AF505" s="2"/>
      <c r="AG505" s="38">
        <f>IFERROR(VLOOKUP('2) Order Form'!$V519,$AA$4:$AA$2500,1,FALSE),"Ikke med i Elastic")</f>
        <v>7048652965882</v>
      </c>
      <c r="AH505" s="38">
        <f>SUM('2) Order Form'!V519)</f>
        <v>7048652965882</v>
      </c>
      <c r="AI505" s="38">
        <f>INDEX(ATS!$B:$V,MATCH(ATS!$AH505,ATS!$U:$U,0),1)</f>
        <v>835019</v>
      </c>
      <c r="AJ505" s="38" t="str">
        <f>INDEX(ATS!$B:$V,MATCH(ATS!$AH505,ATS!$U:$U,0),2)</f>
        <v>Ripley RIG Reflect Lens JR</v>
      </c>
      <c r="AK505" s="38" t="str">
        <f>INDEX(ATS!$B:$V,MATCH(ATS!$AH505,ATS!$U:$U,0),4)</f>
        <v>180000-OS</v>
      </c>
    </row>
    <row r="506" spans="1:37">
      <c r="A506" s="175">
        <f t="shared" si="29"/>
        <v>7048652710895</v>
      </c>
      <c r="B506">
        <v>820236</v>
      </c>
      <c r="C506" t="s">
        <v>174</v>
      </c>
      <c r="D506" t="s">
        <v>2991</v>
      </c>
      <c r="E506" t="s">
        <v>693</v>
      </c>
      <c r="F506" t="s">
        <v>1984</v>
      </c>
      <c r="G506" t="s">
        <v>7</v>
      </c>
      <c r="H506" t="s">
        <v>87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 s="2"/>
      <c r="T506" s="52" t="str">
        <f t="shared" si="28"/>
        <v>820236-66101-M</v>
      </c>
      <c r="U506" s="53">
        <f>IF(C506="NET","",IF(C506="","",IFERROR(VLOOKUP(T506,EAN!$A:$B,2,FALSE),"MANGLER - MÅ OPPDATERE EAN-FANEN")))</f>
        <v>7048652710895</v>
      </c>
      <c r="V506" s="52">
        <f t="shared" si="30"/>
        <v>0</v>
      </c>
      <c r="W506" s="52">
        <f t="shared" si="31"/>
        <v>0</v>
      </c>
      <c r="X506" s="2"/>
      <c r="Y506" s="21" t="str">
        <f>IF(C506="NET","",IFERROR(VLOOKUP(U506,'2) Order Form'!$V$9:$V$894,1,FALSE),"Ikke med I order form"))</f>
        <v>Ikke med I order form</v>
      </c>
      <c r="Z506" s="2"/>
      <c r="AA506" s="2">
        <v>7048652966902</v>
      </c>
      <c r="AB506" s="23">
        <f>IFERROR(VLOOKUP(AA506,'2) Order Form'!$V$9:$V$895,1,FALSE),"Ikke med I order form")</f>
        <v>7048652966902</v>
      </c>
      <c r="AC506" s="38">
        <f>VLOOKUP(AA506,ATS!$A$4:$H$2762,2,FALSE)</f>
        <v>840107</v>
      </c>
      <c r="AD506" s="35" t="str">
        <f>VLOOKUP(AA506,ATS!$A$4:$G$2762,3,FALSE)</f>
        <v>Volata 2Vi Mips Helmet x Henrik</v>
      </c>
      <c r="AE506" s="36" t="str">
        <f>VLOOKUP(AA506,ATS!$A$4:$G$2762,5,FALSE)</f>
        <v>HK006-LXL</v>
      </c>
      <c r="AF506" s="2"/>
      <c r="AG506" s="38">
        <f>IFERROR(VLOOKUP('2) Order Form'!$V520,$AA$4:$AA$2500,1,FALSE),"Ikke med i Elastic")</f>
        <v>7048652821652</v>
      </c>
      <c r="AH506" s="38">
        <f>SUM('2) Order Form'!V520)</f>
        <v>7048652821652</v>
      </c>
      <c r="AI506" s="38">
        <f>INDEX(ATS!$B:$V,MATCH(ATS!$AH506,ATS!$U:$U,0),1)</f>
        <v>835021</v>
      </c>
      <c r="AJ506" s="38" t="str">
        <f>INDEX(ATS!$B:$V,MATCH(ATS!$AH506,ATS!$U:$U,0),2)</f>
        <v>Ripley Lens JR</v>
      </c>
      <c r="AK506" s="38" t="str">
        <f>INDEX(ATS!$B:$V,MATCH(ATS!$AH506,ATS!$U:$U,0),4)</f>
        <v>090000-OS</v>
      </c>
    </row>
    <row r="507" spans="1:37">
      <c r="A507" s="175">
        <f t="shared" si="29"/>
        <v>7048652710888</v>
      </c>
      <c r="B507">
        <v>820236</v>
      </c>
      <c r="C507" t="s">
        <v>174</v>
      </c>
      <c r="D507" t="s">
        <v>2991</v>
      </c>
      <c r="E507" t="s">
        <v>694</v>
      </c>
      <c r="F507" t="s">
        <v>1984</v>
      </c>
      <c r="G507" t="s">
        <v>52</v>
      </c>
      <c r="H507" t="s">
        <v>87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 s="2"/>
      <c r="T507" s="52" t="str">
        <f t="shared" si="28"/>
        <v>820236-66101-L</v>
      </c>
      <c r="U507" s="53">
        <f>IF(C507="NET","",IF(C507="","",IFERROR(VLOOKUP(T507,EAN!$A:$B,2,FALSE),"MANGLER - MÅ OPPDATERE EAN-FANEN")))</f>
        <v>7048652710888</v>
      </c>
      <c r="V507" s="52">
        <f t="shared" si="30"/>
        <v>0</v>
      </c>
      <c r="W507" s="52">
        <f t="shared" si="31"/>
        <v>0</v>
      </c>
      <c r="X507" s="2"/>
      <c r="Y507" s="21" t="str">
        <f>IF(C507="NET","",IFERROR(VLOOKUP(U507,'2) Order Form'!$V$9:$V$894,1,FALSE),"Ikke med I order form"))</f>
        <v>Ikke med I order form</v>
      </c>
      <c r="Z507" s="2"/>
      <c r="AA507" s="2">
        <v>7048652966902</v>
      </c>
      <c r="AB507" s="23">
        <f>IFERROR(VLOOKUP(AA507,'2) Order Form'!$V$9:$V$895,1,FALSE),"Ikke med I order form")</f>
        <v>7048652966902</v>
      </c>
      <c r="AC507" s="38">
        <f>VLOOKUP(AA507,ATS!$A$4:$H$2762,2,FALSE)</f>
        <v>840107</v>
      </c>
      <c r="AD507" s="35" t="str">
        <f>VLOOKUP(AA507,ATS!$A$4:$G$2762,3,FALSE)</f>
        <v>Volata 2Vi Mips Helmet x Henrik</v>
      </c>
      <c r="AE507" s="36" t="str">
        <f>VLOOKUP(AA507,ATS!$A$4:$G$2762,5,FALSE)</f>
        <v>HK006-LXL</v>
      </c>
      <c r="AF507" s="2"/>
      <c r="AG507" s="38">
        <f>IFERROR(VLOOKUP('2) Order Form'!$V521,$AA$4:$AA$2500,1,FALSE),"Ikke med i Elastic")</f>
        <v>7048652821669</v>
      </c>
      <c r="AH507" s="38">
        <f>SUM('2) Order Form'!V521)</f>
        <v>7048652821669</v>
      </c>
      <c r="AI507" s="38">
        <f>INDEX(ATS!$B:$V,MATCH(ATS!$AH507,ATS!$U:$U,0),1)</f>
        <v>835021</v>
      </c>
      <c r="AJ507" s="38" t="str">
        <f>INDEX(ATS!$B:$V,MATCH(ATS!$AH507,ATS!$U:$U,0),2)</f>
        <v>Ripley Lens JR</v>
      </c>
      <c r="AK507" s="38" t="str">
        <f>INDEX(ATS!$B:$V,MATCH(ATS!$AH507,ATS!$U:$U,0),4)</f>
        <v>120000-OS</v>
      </c>
    </row>
    <row r="508" spans="1:37">
      <c r="A508" s="175">
        <f t="shared" si="29"/>
        <v>7048652710918</v>
      </c>
      <c r="B508">
        <v>820236</v>
      </c>
      <c r="C508" t="s">
        <v>174</v>
      </c>
      <c r="D508" t="s">
        <v>2991</v>
      </c>
      <c r="E508" t="s">
        <v>695</v>
      </c>
      <c r="F508" t="s">
        <v>1984</v>
      </c>
      <c r="G508" t="s">
        <v>53</v>
      </c>
      <c r="H508" t="s">
        <v>87</v>
      </c>
      <c r="I508">
        <v>5</v>
      </c>
      <c r="J508">
        <v>5</v>
      </c>
      <c r="K508">
        <v>5</v>
      </c>
      <c r="L508">
        <v>5</v>
      </c>
      <c r="M508">
        <v>5</v>
      </c>
      <c r="N508">
        <v>5</v>
      </c>
      <c r="O508">
        <v>5</v>
      </c>
      <c r="P508">
        <v>5</v>
      </c>
      <c r="Q508">
        <v>5</v>
      </c>
      <c r="R508">
        <v>5</v>
      </c>
      <c r="S508" s="2"/>
      <c r="T508" s="22" t="str">
        <f t="shared" si="28"/>
        <v>820236-66101-XL</v>
      </c>
      <c r="U508" s="24">
        <f>IF(C508="NET","",IF(C508="","",IFERROR(VLOOKUP(T508,EAN!$A:$B,2,FALSE),"MANGLER - MÅ OPPDATERE EAN-FANEN")))</f>
        <v>7048652710918</v>
      </c>
      <c r="V508" s="22">
        <f t="shared" si="30"/>
        <v>5</v>
      </c>
      <c r="W508" s="22">
        <f t="shared" si="31"/>
        <v>5</v>
      </c>
      <c r="X508" s="2"/>
      <c r="Y508" s="21" t="str">
        <f>IF(C508="NET","",IFERROR(VLOOKUP(U508,'2) Order Form'!$V$9:$V$894,1,FALSE),"Ikke med I order form"))</f>
        <v>Ikke med I order form</v>
      </c>
      <c r="Z508" s="2"/>
      <c r="AA508" s="2">
        <v>7048652966902</v>
      </c>
      <c r="AB508" s="23">
        <f>IFERROR(VLOOKUP(AA508,'2) Order Form'!$V$9:$V$895,1,FALSE),"Ikke med I order form")</f>
        <v>7048652966902</v>
      </c>
      <c r="AC508" s="38">
        <f>VLOOKUP(AA508,ATS!$A$4:$H$2762,2,FALSE)</f>
        <v>840107</v>
      </c>
      <c r="AD508" s="35" t="str">
        <f>VLOOKUP(AA508,ATS!$A$4:$G$2762,3,FALSE)</f>
        <v>Volata 2Vi Mips Helmet x Henrik</v>
      </c>
      <c r="AE508" s="36" t="str">
        <f>VLOOKUP(AA508,ATS!$A$4:$G$2762,5,FALSE)</f>
        <v>HK006-LXL</v>
      </c>
      <c r="AF508" s="2"/>
      <c r="AG508" s="38">
        <f>IFERROR(VLOOKUP('2) Order Form'!$V522,$AA$4:$AA$2500,1,FALSE),"Ikke med i Elastic")</f>
        <v>7048652821676</v>
      </c>
      <c r="AH508" s="38">
        <f>SUM('2) Order Form'!V522)</f>
        <v>7048652821676</v>
      </c>
      <c r="AI508" s="38">
        <f>INDEX(ATS!$B:$V,MATCH(ATS!$AH508,ATS!$U:$U,0),1)</f>
        <v>835021</v>
      </c>
      <c r="AJ508" s="38" t="str">
        <f>INDEX(ATS!$B:$V,MATCH(ATS!$AH508,ATS!$U:$U,0),2)</f>
        <v>Ripley Lens JR</v>
      </c>
      <c r="AK508" s="38" t="str">
        <f>INDEX(ATS!$B:$V,MATCH(ATS!$AH508,ATS!$U:$U,0),4)</f>
        <v>140000-OS</v>
      </c>
    </row>
    <row r="509" spans="1:37">
      <c r="A509" s="175">
        <f t="shared" si="29"/>
        <v>7048652800046</v>
      </c>
      <c r="B509">
        <v>820236</v>
      </c>
      <c r="C509" t="s">
        <v>174</v>
      </c>
      <c r="D509" t="s">
        <v>2991</v>
      </c>
      <c r="E509" t="s">
        <v>1208</v>
      </c>
      <c r="F509" t="s">
        <v>1994</v>
      </c>
      <c r="G509" t="s">
        <v>8</v>
      </c>
      <c r="H509" t="s">
        <v>87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 s="2"/>
      <c r="T509" s="22" t="str">
        <f t="shared" si="28"/>
        <v>820236-75000-S</v>
      </c>
      <c r="U509" s="24">
        <f>IF(C509="NET","",IF(C509="","",IFERROR(VLOOKUP(T509,EAN!$A:$B,2,FALSE),"MANGLER - MÅ OPPDATERE EAN-FANEN")))</f>
        <v>7048652800046</v>
      </c>
      <c r="V509" s="22">
        <f t="shared" si="30"/>
        <v>0</v>
      </c>
      <c r="W509" s="22">
        <f t="shared" si="31"/>
        <v>0</v>
      </c>
      <c r="X509" s="2"/>
      <c r="Y509" s="21" t="str">
        <f>IF(C509="NET","",IFERROR(VLOOKUP(U509,'2) Order Form'!$V$9:$V$894,1,FALSE),"Ikke med I order form"))</f>
        <v>Ikke med I order form</v>
      </c>
      <c r="Z509" s="2"/>
      <c r="AA509" s="2">
        <v>7048652969033</v>
      </c>
      <c r="AB509" s="23">
        <f>IFERROR(VLOOKUP(AA509,'2) Order Form'!$V$9:$V$895,1,FALSE),"Ikke med I order form")</f>
        <v>7048652969033</v>
      </c>
      <c r="AC509" s="38">
        <f>VLOOKUP(AA509,ATS!$A$4:$H$2762,2,FALSE)</f>
        <v>840109</v>
      </c>
      <c r="AD509" s="35" t="str">
        <f>VLOOKUP(AA509,ATS!$A$4:$G$2762,3,FALSE)</f>
        <v>Volata 2Vi Mips Helmet x Ragnhild</v>
      </c>
      <c r="AE509" s="36" t="str">
        <f>VLOOKUP(AA509,ATS!$A$4:$G$2762,5,FALSE)</f>
        <v>RM005-SM</v>
      </c>
      <c r="AF509" s="2"/>
      <c r="AG509" s="38">
        <f>IFERROR(VLOOKUP('2) Order Form'!$V523,$AA$4:$AA$2500,1,FALSE),"Ikke med i Elastic")</f>
        <v>7048652762245</v>
      </c>
      <c r="AH509" s="38">
        <f>SUM('2) Order Form'!V523)</f>
        <v>7048652762245</v>
      </c>
      <c r="AI509" s="38">
        <f>INDEX(ATS!$B:$V,MATCH(ATS!$AH509,ATS!$U:$U,0),1)</f>
        <v>852081</v>
      </c>
      <c r="AJ509" s="38" t="str">
        <f>INDEX(ATS!$B:$V,MATCH(ATS!$AH509,ATS!$U:$U,0),2)</f>
        <v>Shinobi RIG Reflect Lens</v>
      </c>
      <c r="AK509" s="38" t="str">
        <f>INDEX(ATS!$B:$V,MATCH(ATS!$AH509,ATS!$U:$U,0),4)</f>
        <v>060000-OS</v>
      </c>
    </row>
    <row r="510" spans="1:37">
      <c r="A510" s="175">
        <f t="shared" si="29"/>
        <v>7048652800039</v>
      </c>
      <c r="B510">
        <v>820236</v>
      </c>
      <c r="C510" t="s">
        <v>174</v>
      </c>
      <c r="D510" t="s">
        <v>2991</v>
      </c>
      <c r="E510" t="s">
        <v>1209</v>
      </c>
      <c r="F510" t="s">
        <v>1994</v>
      </c>
      <c r="G510" t="s">
        <v>7</v>
      </c>
      <c r="H510" t="s">
        <v>87</v>
      </c>
      <c r="I510">
        <v>21</v>
      </c>
      <c r="J510">
        <v>21</v>
      </c>
      <c r="K510">
        <v>21</v>
      </c>
      <c r="L510">
        <v>21</v>
      </c>
      <c r="M510">
        <v>21</v>
      </c>
      <c r="N510">
        <v>21</v>
      </c>
      <c r="O510">
        <v>21</v>
      </c>
      <c r="P510">
        <v>21</v>
      </c>
      <c r="Q510">
        <v>21</v>
      </c>
      <c r="R510">
        <v>21</v>
      </c>
      <c r="S510" s="2"/>
      <c r="T510" s="22" t="str">
        <f t="shared" si="28"/>
        <v>820236-75000-M</v>
      </c>
      <c r="U510" s="24">
        <f>IF(C510="NET","",IF(C510="","",IFERROR(VLOOKUP(T510,EAN!$A:$B,2,FALSE),"MANGLER - MÅ OPPDATERE EAN-FANEN")))</f>
        <v>7048652800039</v>
      </c>
      <c r="V510" s="22">
        <f t="shared" si="30"/>
        <v>21</v>
      </c>
      <c r="W510" s="22">
        <f t="shared" si="31"/>
        <v>21</v>
      </c>
      <c r="X510" s="2"/>
      <c r="Y510" s="21" t="str">
        <f>IF(C510="NET","",IFERROR(VLOOKUP(U510,'2) Order Form'!$V$9:$V$894,1,FALSE),"Ikke med I order form"))</f>
        <v>Ikke med I order form</v>
      </c>
      <c r="Z510" s="2"/>
      <c r="AA510" s="2">
        <v>7048652969026</v>
      </c>
      <c r="AB510" s="23">
        <f>IFERROR(VLOOKUP(AA510,'2) Order Form'!$V$9:$V$895,1,FALSE),"Ikke med I order form")</f>
        <v>7048652969026</v>
      </c>
      <c r="AC510" s="38">
        <f>VLOOKUP(AA510,ATS!$A$4:$H$2762,2,FALSE)</f>
        <v>840109</v>
      </c>
      <c r="AD510" s="35" t="str">
        <f>VLOOKUP(AA510,ATS!$A$4:$G$2762,3,FALSE)</f>
        <v>Volata 2Vi Mips Helmet x Ragnhild</v>
      </c>
      <c r="AE510" s="36" t="str">
        <f>VLOOKUP(AA510,ATS!$A$4:$G$2762,5,FALSE)</f>
        <v>RM005-ML</v>
      </c>
      <c r="AF510" s="2"/>
      <c r="AG510" s="38">
        <f>IFERROR(VLOOKUP('2) Order Form'!$V524,$AA$4:$AA$2500,1,FALSE),"Ikke med i Elastic")</f>
        <v>7048652762252</v>
      </c>
      <c r="AH510" s="38">
        <f>SUM('2) Order Form'!V524)</f>
        <v>7048652762252</v>
      </c>
      <c r="AI510" s="38">
        <f>INDEX(ATS!$B:$V,MATCH(ATS!$AH510,ATS!$U:$U,0),1)</f>
        <v>852081</v>
      </c>
      <c r="AJ510" s="38" t="str">
        <f>INDEX(ATS!$B:$V,MATCH(ATS!$AH510,ATS!$U:$U,0),2)</f>
        <v>Shinobi RIG Reflect Lens</v>
      </c>
      <c r="AK510" s="38" t="str">
        <f>INDEX(ATS!$B:$V,MATCH(ATS!$AH510,ATS!$U:$U,0),4)</f>
        <v>070000-OS</v>
      </c>
    </row>
    <row r="511" spans="1:37">
      <c r="A511" s="175">
        <f t="shared" si="29"/>
        <v>7048652800022</v>
      </c>
      <c r="B511">
        <v>820236</v>
      </c>
      <c r="C511" t="s">
        <v>174</v>
      </c>
      <c r="D511" t="s">
        <v>2991</v>
      </c>
      <c r="E511" t="s">
        <v>1210</v>
      </c>
      <c r="F511" t="s">
        <v>1994</v>
      </c>
      <c r="G511" t="s">
        <v>52</v>
      </c>
      <c r="H511" t="s">
        <v>87</v>
      </c>
      <c r="I511">
        <v>38</v>
      </c>
      <c r="J511">
        <v>38</v>
      </c>
      <c r="K511">
        <v>38</v>
      </c>
      <c r="L511">
        <v>38</v>
      </c>
      <c r="M511">
        <v>38</v>
      </c>
      <c r="N511">
        <v>38</v>
      </c>
      <c r="O511">
        <v>38</v>
      </c>
      <c r="P511">
        <v>38</v>
      </c>
      <c r="Q511">
        <v>38</v>
      </c>
      <c r="R511">
        <v>38</v>
      </c>
      <c r="S511" s="2"/>
      <c r="T511" s="52" t="str">
        <f t="shared" si="28"/>
        <v>820236-75000-L</v>
      </c>
      <c r="U511" s="53">
        <f>IF(C511="NET","",IF(C511="","",IFERROR(VLOOKUP(T511,EAN!$A:$B,2,FALSE),"MANGLER - MÅ OPPDATERE EAN-FANEN")))</f>
        <v>7048652800022</v>
      </c>
      <c r="V511" s="52">
        <f t="shared" si="30"/>
        <v>38</v>
      </c>
      <c r="W511" s="52">
        <f t="shared" si="31"/>
        <v>38</v>
      </c>
      <c r="X511" s="2"/>
      <c r="Y511" s="21" t="str">
        <f>IF(C511="NET","",IFERROR(VLOOKUP(U511,'2) Order Form'!$V$9:$V$894,1,FALSE),"Ikke med I order form"))</f>
        <v>Ikke med I order form</v>
      </c>
      <c r="Z511" s="2"/>
      <c r="AA511" s="2">
        <v>7048652969019</v>
      </c>
      <c r="AB511" s="23">
        <f>IFERROR(VLOOKUP(AA511,'2) Order Form'!$V$9:$V$895,1,FALSE),"Ikke med I order form")</f>
        <v>7048652969019</v>
      </c>
      <c r="AC511" s="38">
        <f>VLOOKUP(AA511,ATS!$A$4:$H$2762,2,FALSE)</f>
        <v>840109</v>
      </c>
      <c r="AD511" s="35" t="str">
        <f>VLOOKUP(AA511,ATS!$A$4:$G$2762,3,FALSE)</f>
        <v>Volata 2Vi Mips Helmet x Ragnhild</v>
      </c>
      <c r="AE511" s="36" t="str">
        <f>VLOOKUP(AA511,ATS!$A$4:$G$2762,5,FALSE)</f>
        <v>RM005-LXL</v>
      </c>
      <c r="AF511" s="2"/>
      <c r="AG511" s="38">
        <f>IFERROR(VLOOKUP('2) Order Form'!$V525,$AA$4:$AA$2500,1,FALSE),"Ikke med i Elastic")</f>
        <v>7048652762269</v>
      </c>
      <c r="AH511" s="38">
        <f>SUM('2) Order Form'!V525)</f>
        <v>7048652762269</v>
      </c>
      <c r="AI511" s="38">
        <f>INDEX(ATS!$B:$V,MATCH(ATS!$AH511,ATS!$U:$U,0),1)</f>
        <v>852081</v>
      </c>
      <c r="AJ511" s="38" t="str">
        <f>INDEX(ATS!$B:$V,MATCH(ATS!$AH511,ATS!$U:$U,0),2)</f>
        <v>Shinobi RIG Reflect Lens</v>
      </c>
      <c r="AK511" s="38" t="str">
        <f>INDEX(ATS!$B:$V,MATCH(ATS!$AH511,ATS!$U:$U,0),4)</f>
        <v>150000-OS</v>
      </c>
    </row>
    <row r="512" spans="1:37">
      <c r="A512" s="175">
        <f t="shared" si="29"/>
        <v>7048652800053</v>
      </c>
      <c r="B512">
        <v>820236</v>
      </c>
      <c r="C512" t="s">
        <v>174</v>
      </c>
      <c r="D512" t="s">
        <v>2991</v>
      </c>
      <c r="E512" t="s">
        <v>1211</v>
      </c>
      <c r="F512" t="s">
        <v>1994</v>
      </c>
      <c r="G512" t="s">
        <v>53</v>
      </c>
      <c r="H512" t="s">
        <v>87</v>
      </c>
      <c r="I512">
        <v>21</v>
      </c>
      <c r="J512">
        <v>21</v>
      </c>
      <c r="K512">
        <v>21</v>
      </c>
      <c r="L512">
        <v>21</v>
      </c>
      <c r="M512">
        <v>21</v>
      </c>
      <c r="N512">
        <v>21</v>
      </c>
      <c r="O512">
        <v>21</v>
      </c>
      <c r="P512">
        <v>21</v>
      </c>
      <c r="Q512">
        <v>21</v>
      </c>
      <c r="R512">
        <v>21</v>
      </c>
      <c r="S512" s="2"/>
      <c r="T512" s="52" t="str">
        <f t="shared" si="28"/>
        <v>820236-75000-XL</v>
      </c>
      <c r="U512" s="53">
        <f>IF(C512="NET","",IF(C512="","",IFERROR(VLOOKUP(T512,EAN!$A:$B,2,FALSE),"MANGLER - MÅ OPPDATERE EAN-FANEN")))</f>
        <v>7048652800053</v>
      </c>
      <c r="V512" s="52">
        <f t="shared" si="30"/>
        <v>21</v>
      </c>
      <c r="W512" s="52">
        <f t="shared" si="31"/>
        <v>21</v>
      </c>
      <c r="X512" s="2"/>
      <c r="Y512" s="21" t="str">
        <f>IF(C512="NET","",IFERROR(VLOOKUP(U512,'2) Order Form'!$V$9:$V$894,1,FALSE),"Ikke med I order form"))</f>
        <v>Ikke med I order form</v>
      </c>
      <c r="Z512" s="2"/>
      <c r="AA512" s="2">
        <v>7048652713612</v>
      </c>
      <c r="AB512" s="23">
        <f>IFERROR(VLOOKUP(AA512,'2) Order Form'!$V$9:$V$895,1,FALSE),"Ikke med I order form")</f>
        <v>7048652713612</v>
      </c>
      <c r="AC512" s="38">
        <f>VLOOKUP(AA512,ATS!$A$4:$H$2762,2,FALSE)</f>
        <v>840095</v>
      </c>
      <c r="AD512" s="35" t="str">
        <f>VLOOKUP(AA512,ATS!$A$4:$G$2762,3,FALSE)</f>
        <v>Trooper 2Vi SL Mips Helmet</v>
      </c>
      <c r="AE512" s="36" t="str">
        <f>VLOOKUP(AA512,ATS!$A$4:$G$2762,5,FALSE)</f>
        <v>GSWHT-SM</v>
      </c>
      <c r="AF512" s="2"/>
      <c r="AG512" s="38">
        <f>IFERROR(VLOOKUP('2) Order Form'!$V526,$AA$4:$AA$2500,1,FALSE),"Ikke med i Elastic")</f>
        <v>7048652762276</v>
      </c>
      <c r="AH512" s="38">
        <f>SUM('2) Order Form'!V526)</f>
        <v>7048652762276</v>
      </c>
      <c r="AI512" s="38">
        <f>INDEX(ATS!$B:$V,MATCH(ATS!$AH512,ATS!$U:$U,0),1)</f>
        <v>852081</v>
      </c>
      <c r="AJ512" s="38" t="str">
        <f>INDEX(ATS!$B:$V,MATCH(ATS!$AH512,ATS!$U:$U,0),2)</f>
        <v>Shinobi RIG Reflect Lens</v>
      </c>
      <c r="AK512" s="38" t="str">
        <f>INDEX(ATS!$B:$V,MATCH(ATS!$AH512,ATS!$U:$U,0),4)</f>
        <v>160000-OS</v>
      </c>
    </row>
    <row r="513" spans="1:37">
      <c r="A513" s="175">
        <f t="shared" si="29"/>
        <v>7048652710949</v>
      </c>
      <c r="B513">
        <v>820236</v>
      </c>
      <c r="C513" t="s">
        <v>174</v>
      </c>
      <c r="D513" t="s">
        <v>2991</v>
      </c>
      <c r="E513" t="s">
        <v>685</v>
      </c>
      <c r="F513" t="s">
        <v>1982</v>
      </c>
      <c r="G513" t="s">
        <v>8</v>
      </c>
      <c r="H513" t="s">
        <v>87</v>
      </c>
      <c r="I513">
        <v>19</v>
      </c>
      <c r="J513">
        <v>19</v>
      </c>
      <c r="K513">
        <v>19</v>
      </c>
      <c r="L513">
        <v>19</v>
      </c>
      <c r="M513">
        <v>19</v>
      </c>
      <c r="N513">
        <v>19</v>
      </c>
      <c r="O513">
        <v>19</v>
      </c>
      <c r="P513">
        <v>19</v>
      </c>
      <c r="Q513">
        <v>19</v>
      </c>
      <c r="R513">
        <v>19</v>
      </c>
      <c r="S513" s="2"/>
      <c r="T513" s="22" t="str">
        <f t="shared" si="28"/>
        <v>820236-99901-S</v>
      </c>
      <c r="U513" s="24">
        <f>IF(C513="NET","",IF(C513="","",IFERROR(VLOOKUP(T513,EAN!$A:$B,2,FALSE),"MANGLER - MÅ OPPDATERE EAN-FANEN")))</f>
        <v>7048652710949</v>
      </c>
      <c r="V513" s="22">
        <f t="shared" si="30"/>
        <v>19</v>
      </c>
      <c r="W513" s="22">
        <f t="shared" si="31"/>
        <v>19</v>
      </c>
      <c r="X513" s="2"/>
      <c r="Y513" s="21" t="str">
        <f>IF(C513="NET","",IFERROR(VLOOKUP(U513,'2) Order Form'!$V$9:$V$894,1,FALSE),"Ikke med I order form"))</f>
        <v>Ikke med I order form</v>
      </c>
      <c r="Z513" s="2"/>
      <c r="AA513" s="2">
        <v>7048652713612</v>
      </c>
      <c r="AB513" s="23">
        <f>IFERROR(VLOOKUP(AA513,'2) Order Form'!$V$9:$V$895,1,FALSE),"Ikke med I order form")</f>
        <v>7048652713612</v>
      </c>
      <c r="AC513" s="38">
        <f>VLOOKUP(AA513,ATS!$A$4:$H$2762,2,FALSE)</f>
        <v>840095</v>
      </c>
      <c r="AD513" s="35" t="str">
        <f>VLOOKUP(AA513,ATS!$A$4:$G$2762,3,FALSE)</f>
        <v>Trooper 2Vi SL Mips Helmet</v>
      </c>
      <c r="AE513" s="36" t="str">
        <f>VLOOKUP(AA513,ATS!$A$4:$G$2762,5,FALSE)</f>
        <v>GSWHT-SM</v>
      </c>
      <c r="AF513" s="2"/>
      <c r="AG513" s="38">
        <f>IFERROR(VLOOKUP('2) Order Form'!$V527,$AA$4:$AA$2500,1,FALSE),"Ikke med i Elastic")</f>
        <v>7048652762283</v>
      </c>
      <c r="AH513" s="38">
        <f>SUM('2) Order Form'!V527)</f>
        <v>7048652762283</v>
      </c>
      <c r="AI513" s="38">
        <f>INDEX(ATS!$B:$V,MATCH(ATS!$AH513,ATS!$U:$U,0),1)</f>
        <v>852081</v>
      </c>
      <c r="AJ513" s="38" t="str">
        <f>INDEX(ATS!$B:$V,MATCH(ATS!$AH513,ATS!$U:$U,0),2)</f>
        <v>Shinobi RIG Reflect Lens</v>
      </c>
      <c r="AK513" s="38" t="str">
        <f>INDEX(ATS!$B:$V,MATCH(ATS!$AH513,ATS!$U:$U,0),4)</f>
        <v>190000-OS</v>
      </c>
    </row>
    <row r="514" spans="1:37">
      <c r="A514" s="175">
        <f t="shared" si="29"/>
        <v>7048652710932</v>
      </c>
      <c r="B514">
        <v>820236</v>
      </c>
      <c r="C514" t="s">
        <v>174</v>
      </c>
      <c r="D514" t="s">
        <v>2991</v>
      </c>
      <c r="E514" t="s">
        <v>686</v>
      </c>
      <c r="F514" t="s">
        <v>1982</v>
      </c>
      <c r="G514" t="s">
        <v>7</v>
      </c>
      <c r="H514" t="s">
        <v>87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 s="2"/>
      <c r="T514" s="52" t="str">
        <f t="shared" si="28"/>
        <v>820236-99901-M</v>
      </c>
      <c r="U514" s="53">
        <f>IF(C514="NET","",IF(C514="","",IFERROR(VLOOKUP(T514,EAN!$A:$B,2,FALSE),"MANGLER - MÅ OPPDATERE EAN-FANEN")))</f>
        <v>7048652710932</v>
      </c>
      <c r="V514" s="52">
        <f t="shared" si="30"/>
        <v>0</v>
      </c>
      <c r="W514" s="52">
        <f t="shared" si="31"/>
        <v>0</v>
      </c>
      <c r="X514" s="2"/>
      <c r="Y514" s="21" t="str">
        <f>IF(C514="NET","",IFERROR(VLOOKUP(U514,'2) Order Form'!$V$9:$V$894,1,FALSE),"Ikke med I order form"))</f>
        <v>Ikke med I order form</v>
      </c>
      <c r="Z514" s="2"/>
      <c r="AA514" s="2">
        <v>7048652713612</v>
      </c>
      <c r="AB514" s="23">
        <f>IFERROR(VLOOKUP(AA514,'2) Order Form'!$V$9:$V$895,1,FALSE),"Ikke med I order form")</f>
        <v>7048652713612</v>
      </c>
      <c r="AC514" s="38">
        <f>VLOOKUP(AA514,ATS!$A$4:$H$2762,2,FALSE)</f>
        <v>840095</v>
      </c>
      <c r="AD514" s="35" t="str">
        <f>VLOOKUP(AA514,ATS!$A$4:$G$2762,3,FALSE)</f>
        <v>Trooper 2Vi SL Mips Helmet</v>
      </c>
      <c r="AE514" s="36" t="str">
        <f>VLOOKUP(AA514,ATS!$A$4:$G$2762,5,FALSE)</f>
        <v>GSWHT-SM</v>
      </c>
      <c r="AF514" s="2"/>
      <c r="AG514" s="38">
        <f>IFERROR(VLOOKUP('2) Order Form'!$V528,$AA$4:$AA$2500,1,FALSE),"Ikke med i Elastic")</f>
        <v>7048652762290</v>
      </c>
      <c r="AH514" s="38">
        <f>SUM('2) Order Form'!V528)</f>
        <v>7048652762290</v>
      </c>
      <c r="AI514" s="38">
        <f>INDEX(ATS!$B:$V,MATCH(ATS!$AH514,ATS!$U:$U,0),1)</f>
        <v>852081</v>
      </c>
      <c r="AJ514" s="38" t="str">
        <f>INDEX(ATS!$B:$V,MATCH(ATS!$AH514,ATS!$U:$U,0),2)</f>
        <v>Shinobi RIG Reflect Lens</v>
      </c>
      <c r="AK514" s="38" t="str">
        <f>INDEX(ATS!$B:$V,MATCH(ATS!$AH514,ATS!$U:$U,0),4)</f>
        <v>200000-OS</v>
      </c>
    </row>
    <row r="515" spans="1:37">
      <c r="A515" s="175">
        <f t="shared" si="29"/>
        <v>7048652710925</v>
      </c>
      <c r="B515">
        <v>820236</v>
      </c>
      <c r="C515" t="s">
        <v>174</v>
      </c>
      <c r="D515" t="s">
        <v>2991</v>
      </c>
      <c r="E515" t="s">
        <v>687</v>
      </c>
      <c r="F515" t="s">
        <v>1982</v>
      </c>
      <c r="G515" t="s">
        <v>52</v>
      </c>
      <c r="H515" t="s">
        <v>87</v>
      </c>
      <c r="I515">
        <v>26</v>
      </c>
      <c r="J515">
        <v>26</v>
      </c>
      <c r="K515">
        <v>26</v>
      </c>
      <c r="L515">
        <v>26</v>
      </c>
      <c r="M515">
        <v>26</v>
      </c>
      <c r="N515">
        <v>26</v>
      </c>
      <c r="O515">
        <v>26</v>
      </c>
      <c r="P515">
        <v>26</v>
      </c>
      <c r="Q515">
        <v>26</v>
      </c>
      <c r="R515">
        <v>26</v>
      </c>
      <c r="S515" s="2"/>
      <c r="T515" s="52" t="str">
        <f t="shared" si="28"/>
        <v>820236-99901-L</v>
      </c>
      <c r="U515" s="53">
        <f>IF(C515="NET","",IF(C515="","",IFERROR(VLOOKUP(T515,EAN!$A:$B,2,FALSE),"MANGLER - MÅ OPPDATERE EAN-FANEN")))</f>
        <v>7048652710925</v>
      </c>
      <c r="V515" s="52">
        <f t="shared" si="30"/>
        <v>26</v>
      </c>
      <c r="W515" s="52">
        <f t="shared" si="31"/>
        <v>26</v>
      </c>
      <c r="X515" s="2"/>
      <c r="Y515" s="21" t="str">
        <f>IF(C515="NET","",IFERROR(VLOOKUP(U515,'2) Order Form'!$V$9:$V$894,1,FALSE),"Ikke med I order form"))</f>
        <v>Ikke med I order form</v>
      </c>
      <c r="Z515" s="2"/>
      <c r="AA515" s="2">
        <v>7048652713605</v>
      </c>
      <c r="AB515" s="23">
        <f>IFERROR(VLOOKUP(AA515,'2) Order Form'!$V$9:$V$895,1,FALSE),"Ikke med I order form")</f>
        <v>7048652713605</v>
      </c>
      <c r="AC515" s="38">
        <f>VLOOKUP(AA515,ATS!$A$4:$H$2762,2,FALSE)</f>
        <v>840095</v>
      </c>
      <c r="AD515" s="35" t="str">
        <f>VLOOKUP(AA515,ATS!$A$4:$G$2762,3,FALSE)</f>
        <v>Trooper 2Vi SL Mips Helmet</v>
      </c>
      <c r="AE515" s="36" t="str">
        <f>VLOOKUP(AA515,ATS!$A$4:$G$2762,5,FALSE)</f>
        <v>GSWHT-ML</v>
      </c>
      <c r="AF515" s="2"/>
      <c r="AG515" s="38">
        <f>IFERROR(VLOOKUP('2) Order Form'!$V529,$AA$4:$AA$2500,1,FALSE),"Ikke med i Elastic")</f>
        <v>7048652777850</v>
      </c>
      <c r="AH515" s="38">
        <f>SUM('2) Order Form'!V529)</f>
        <v>7048652777850</v>
      </c>
      <c r="AI515" s="38">
        <f>INDEX(ATS!$B:$V,MATCH(ATS!$AH515,ATS!$U:$U,0),1)</f>
        <v>852086</v>
      </c>
      <c r="AJ515" s="38" t="str">
        <f>INDEX(ATS!$B:$V,MATCH(ATS!$AH515,ATS!$U:$U,0),2)</f>
        <v xml:space="preserve">Shinobi Lens </v>
      </c>
      <c r="AK515" s="38" t="str">
        <f>INDEX(ATS!$B:$V,MATCH(ATS!$AH515,ATS!$U:$U,0),4)</f>
        <v>100000-OS</v>
      </c>
    </row>
    <row r="516" spans="1:37">
      <c r="A516" s="175">
        <f t="shared" si="29"/>
        <v>7048652710956</v>
      </c>
      <c r="B516">
        <v>820236</v>
      </c>
      <c r="C516" t="s">
        <v>174</v>
      </c>
      <c r="D516" t="s">
        <v>2991</v>
      </c>
      <c r="E516" t="s">
        <v>688</v>
      </c>
      <c r="F516" t="s">
        <v>1982</v>
      </c>
      <c r="G516" t="s">
        <v>53</v>
      </c>
      <c r="H516" t="s">
        <v>87</v>
      </c>
      <c r="I516">
        <v>35</v>
      </c>
      <c r="J516">
        <v>35</v>
      </c>
      <c r="K516">
        <v>35</v>
      </c>
      <c r="L516">
        <v>35</v>
      </c>
      <c r="M516">
        <v>35</v>
      </c>
      <c r="N516">
        <v>35</v>
      </c>
      <c r="O516">
        <v>35</v>
      </c>
      <c r="P516">
        <v>35</v>
      </c>
      <c r="Q516">
        <v>35</v>
      </c>
      <c r="R516">
        <v>35</v>
      </c>
      <c r="S516" s="2"/>
      <c r="T516" s="52" t="str">
        <f t="shared" ref="T516:T579" si="32">CONCATENATE(B516,"-",E516)</f>
        <v>820236-99901-XL</v>
      </c>
      <c r="U516" s="53">
        <f>IF(C516="NET","",IF(C516="","",IFERROR(VLOOKUP(T516,EAN!$A:$B,2,FALSE),"MANGLER - MÅ OPPDATERE EAN-FANEN")))</f>
        <v>7048652710956</v>
      </c>
      <c r="V516" s="52">
        <f t="shared" si="30"/>
        <v>35</v>
      </c>
      <c r="W516" s="52">
        <f t="shared" si="31"/>
        <v>35</v>
      </c>
      <c r="X516" s="2"/>
      <c r="Y516" s="21" t="str">
        <f>IF(C516="NET","",IFERROR(VLOOKUP(U516,'2) Order Form'!$V$9:$V$894,1,FALSE),"Ikke med I order form"))</f>
        <v>Ikke med I order form</v>
      </c>
      <c r="Z516" s="2"/>
      <c r="AA516" s="2">
        <v>7048652713605</v>
      </c>
      <c r="AB516" s="23">
        <f>IFERROR(VLOOKUP(AA516,'2) Order Form'!$V$9:$V$895,1,FALSE),"Ikke med I order form")</f>
        <v>7048652713605</v>
      </c>
      <c r="AC516" s="38">
        <f>VLOOKUP(AA516,ATS!$A$4:$H$2762,2,FALSE)</f>
        <v>840095</v>
      </c>
      <c r="AD516" s="35" t="str">
        <f>VLOOKUP(AA516,ATS!$A$4:$G$2762,3,FALSE)</f>
        <v>Trooper 2Vi SL Mips Helmet</v>
      </c>
      <c r="AE516" s="36" t="str">
        <f>VLOOKUP(AA516,ATS!$A$4:$G$2762,5,FALSE)</f>
        <v>GSWHT-ML</v>
      </c>
      <c r="AF516" s="2"/>
      <c r="AG516" s="38">
        <f>IFERROR(VLOOKUP('2) Order Form'!$V530,$AA$4:$AA$2500,1,FALSE),"Ikke med i Elastic")</f>
        <v>7048652762375</v>
      </c>
      <c r="AH516" s="38">
        <f>SUM('2) Order Form'!V530)</f>
        <v>7048652762375</v>
      </c>
      <c r="AI516" s="38">
        <f>INDEX(ATS!$B:$V,MATCH(ATS!$AH516,ATS!$U:$U,0),1)</f>
        <v>852080</v>
      </c>
      <c r="AJ516" s="38" t="str">
        <f>INDEX(ATS!$B:$V,MATCH(ATS!$AH516,ATS!$U:$U,0),2)</f>
        <v>Shinobi RIG Photochromic Lens</v>
      </c>
      <c r="AK516" s="38" t="str">
        <f>INDEX(ATS!$B:$V,MATCH(ATS!$AH516,ATS!$U:$U,0),4)</f>
        <v>220000-OS</v>
      </c>
    </row>
    <row r="517" spans="1:37">
      <c r="A517" s="175">
        <f t="shared" ref="A517:A580" si="33">SUM(U517)</f>
        <v>0</v>
      </c>
      <c r="B517" s="37">
        <v>820243</v>
      </c>
      <c r="C517" t="s">
        <v>131</v>
      </c>
      <c r="I517" s="37">
        <v>202409</v>
      </c>
      <c r="J517" s="37">
        <v>202410</v>
      </c>
      <c r="K517" s="37">
        <v>202411</v>
      </c>
      <c r="L517" s="37">
        <v>202412</v>
      </c>
      <c r="M517" s="37">
        <v>202413</v>
      </c>
      <c r="N517" s="37">
        <v>202414</v>
      </c>
      <c r="O517" s="37">
        <v>202415</v>
      </c>
      <c r="P517" s="37">
        <v>202415</v>
      </c>
      <c r="Q517" s="37">
        <v>202415</v>
      </c>
      <c r="R517" s="37">
        <v>202415</v>
      </c>
      <c r="S517" s="2"/>
      <c r="T517" s="52" t="str">
        <f t="shared" si="32"/>
        <v>820243-</v>
      </c>
      <c r="U517" s="53" t="str">
        <f>IF(C517="NET","",IF(C517="","",IFERROR(VLOOKUP(T517,EAN!$A:$B,2,FALSE),"MANGLER - MÅ OPPDATERE EAN-FANEN")))</f>
        <v/>
      </c>
      <c r="V517" s="52">
        <f t="shared" ref="V517:V580" si="34">I517</f>
        <v>202409</v>
      </c>
      <c r="W517" s="52">
        <f t="shared" ref="W517:W580" si="35">R517</f>
        <v>202415</v>
      </c>
      <c r="X517" s="2"/>
      <c r="Y517" s="21" t="str">
        <f>IF(C517="NET","",IFERROR(VLOOKUP(U517,'2) Order Form'!$V$9:$V$894,1,FALSE),"Ikke med I order form"))</f>
        <v/>
      </c>
      <c r="Z517" s="2"/>
      <c r="AA517" s="2">
        <v>7048652713605</v>
      </c>
      <c r="AB517" s="23">
        <f>IFERROR(VLOOKUP(AA517,'2) Order Form'!$V$9:$V$895,1,FALSE),"Ikke med I order form")</f>
        <v>7048652713605</v>
      </c>
      <c r="AC517" s="38">
        <f>VLOOKUP(AA517,ATS!$A$4:$H$2762,2,FALSE)</f>
        <v>840095</v>
      </c>
      <c r="AD517" s="35" t="str">
        <f>VLOOKUP(AA517,ATS!$A$4:$G$2762,3,FALSE)</f>
        <v>Trooper 2Vi SL Mips Helmet</v>
      </c>
      <c r="AE517" s="36" t="str">
        <f>VLOOKUP(AA517,ATS!$A$4:$G$2762,5,FALSE)</f>
        <v>GSWHT-ML</v>
      </c>
      <c r="AF517" s="2"/>
      <c r="AG517" s="38">
        <f>IFERROR(VLOOKUP('2) Order Form'!$V531,$AA$4:$AA$2500,1,FALSE),"Ikke med i Elastic")</f>
        <v>7048652762405</v>
      </c>
      <c r="AH517" s="38">
        <f>SUM('2) Order Form'!V531)</f>
        <v>7048652762405</v>
      </c>
      <c r="AI517" s="38">
        <f>INDEX(ATS!$B:$V,MATCH(ATS!$AH517,ATS!$U:$U,0),1)</f>
        <v>852079</v>
      </c>
      <c r="AJ517" s="38" t="str">
        <f>INDEX(ATS!$B:$V,MATCH(ATS!$AH517,ATS!$U:$U,0),2)</f>
        <v>Shinobi Polarized Lens</v>
      </c>
      <c r="AK517" s="38" t="str">
        <f>INDEX(ATS!$B:$V,MATCH(ATS!$AH517,ATS!$U:$U,0),4)</f>
        <v>230000-OS</v>
      </c>
    </row>
    <row r="518" spans="1:37">
      <c r="A518" s="175">
        <f t="shared" si="33"/>
        <v>7048652710635</v>
      </c>
      <c r="B518">
        <v>820243</v>
      </c>
      <c r="C518" t="s">
        <v>175</v>
      </c>
      <c r="D518" t="s">
        <v>2991</v>
      </c>
      <c r="E518" t="s">
        <v>714</v>
      </c>
      <c r="F518" t="s">
        <v>1996</v>
      </c>
      <c r="G518" t="s">
        <v>54</v>
      </c>
      <c r="H518" t="s">
        <v>87</v>
      </c>
      <c r="I518">
        <v>28</v>
      </c>
      <c r="J518">
        <v>28</v>
      </c>
      <c r="K518">
        <v>28</v>
      </c>
      <c r="L518">
        <v>28</v>
      </c>
      <c r="M518">
        <v>28</v>
      </c>
      <c r="N518">
        <v>28</v>
      </c>
      <c r="O518">
        <v>28</v>
      </c>
      <c r="P518">
        <v>28</v>
      </c>
      <c r="Q518">
        <v>28</v>
      </c>
      <c r="R518">
        <v>28</v>
      </c>
      <c r="S518" s="2"/>
      <c r="T518" s="52" t="str">
        <f t="shared" si="32"/>
        <v>820243-55503-XS</v>
      </c>
      <c r="U518" s="53">
        <f>IF(C518="NET","",IF(C518="","",IFERROR(VLOOKUP(T518,EAN!$A:$B,2,FALSE),"MANGLER - MÅ OPPDATERE EAN-FANEN")))</f>
        <v>7048652710635</v>
      </c>
      <c r="V518" s="52">
        <f t="shared" si="34"/>
        <v>28</v>
      </c>
      <c r="W518" s="52">
        <f t="shared" si="35"/>
        <v>28</v>
      </c>
      <c r="X518" s="2"/>
      <c r="Y518" s="21" t="str">
        <f>IF(C518="NET","",IFERROR(VLOOKUP(U518,'2) Order Form'!$V$9:$V$894,1,FALSE),"Ikke med I order form"))</f>
        <v>Ikke med I order form</v>
      </c>
      <c r="Z518" s="2"/>
      <c r="AA518" s="2">
        <v>7048652713599</v>
      </c>
      <c r="AB518" s="23">
        <f>IFERROR(VLOOKUP(AA518,'2) Order Form'!$V$9:$V$895,1,FALSE),"Ikke med I order form")</f>
        <v>7048652713599</v>
      </c>
      <c r="AC518" s="38">
        <f>VLOOKUP(AA518,ATS!$A$4:$H$2762,2,FALSE)</f>
        <v>840095</v>
      </c>
      <c r="AD518" s="35" t="str">
        <f>VLOOKUP(AA518,ATS!$A$4:$G$2762,3,FALSE)</f>
        <v>Trooper 2Vi SL Mips Helmet</v>
      </c>
      <c r="AE518" s="36" t="str">
        <f>VLOOKUP(AA518,ATS!$A$4:$G$2762,5,FALSE)</f>
        <v>GSWHT-LXL</v>
      </c>
      <c r="AF518" s="2"/>
      <c r="AG518" s="38">
        <f>IFERROR(VLOOKUP('2) Order Form'!$V532,$AA$4:$AA$2500,1,FALSE),"Ikke med i Elastic")</f>
        <v>7048652967114</v>
      </c>
      <c r="AH518" s="38">
        <f>SUM('2) Order Form'!V532)</f>
        <v>7048652967114</v>
      </c>
      <c r="AI518" s="38">
        <f>INDEX(ATS!$B:$V,MATCH(ATS!$AH518,ATS!$U:$U,0),1)</f>
        <v>852049</v>
      </c>
      <c r="AJ518" s="38" t="str">
        <f>INDEX(ATS!$B:$V,MATCH(ATS!$AH518,ATS!$U:$U,0),2)</f>
        <v>Ronin RIG Reflect Lens</v>
      </c>
      <c r="AK518" s="38" t="str">
        <f>INDEX(ATS!$B:$V,MATCH(ATS!$AH518,ATS!$U:$U,0),4)</f>
        <v>010000-OS</v>
      </c>
    </row>
    <row r="519" spans="1:37">
      <c r="A519" s="175">
        <f t="shared" si="33"/>
        <v>7048652710628</v>
      </c>
      <c r="B519">
        <v>820243</v>
      </c>
      <c r="C519" t="s">
        <v>175</v>
      </c>
      <c r="D519" t="s">
        <v>2991</v>
      </c>
      <c r="E519" t="s">
        <v>715</v>
      </c>
      <c r="F519" t="s">
        <v>1996</v>
      </c>
      <c r="G519" t="s">
        <v>8</v>
      </c>
      <c r="H519" t="s">
        <v>87</v>
      </c>
      <c r="I519">
        <v>86</v>
      </c>
      <c r="J519">
        <v>86</v>
      </c>
      <c r="K519">
        <v>86</v>
      </c>
      <c r="L519">
        <v>86</v>
      </c>
      <c r="M519">
        <v>86</v>
      </c>
      <c r="N519">
        <v>86</v>
      </c>
      <c r="O519">
        <v>86</v>
      </c>
      <c r="P519">
        <v>86</v>
      </c>
      <c r="Q519">
        <v>86</v>
      </c>
      <c r="R519">
        <v>86</v>
      </c>
      <c r="S519" s="2"/>
      <c r="T519" s="52" t="str">
        <f t="shared" si="32"/>
        <v>820243-55503-S</v>
      </c>
      <c r="U519" s="53">
        <f>IF(C519="NET","",IF(C519="","",IFERROR(VLOOKUP(T519,EAN!$A:$B,2,FALSE),"MANGLER - MÅ OPPDATERE EAN-FANEN")))</f>
        <v>7048652710628</v>
      </c>
      <c r="V519" s="52">
        <f t="shared" si="34"/>
        <v>86</v>
      </c>
      <c r="W519" s="52">
        <f t="shared" si="35"/>
        <v>86</v>
      </c>
      <c r="X519" s="2"/>
      <c r="Y519" s="21" t="str">
        <f>IF(C519="NET","",IFERROR(VLOOKUP(U519,'2) Order Form'!$V$9:$V$894,1,FALSE),"Ikke med I order form"))</f>
        <v>Ikke med I order form</v>
      </c>
      <c r="Z519" s="2"/>
      <c r="AA519" s="2">
        <v>7048652713599</v>
      </c>
      <c r="AB519" s="23">
        <f>IFERROR(VLOOKUP(AA519,'2) Order Form'!$V$9:$V$895,1,FALSE),"Ikke med I order form")</f>
        <v>7048652713599</v>
      </c>
      <c r="AC519" s="38">
        <f>VLOOKUP(AA519,ATS!$A$4:$H$2762,2,FALSE)</f>
        <v>840095</v>
      </c>
      <c r="AD519" s="35" t="str">
        <f>VLOOKUP(AA519,ATS!$A$4:$G$2762,3,FALSE)</f>
        <v>Trooper 2Vi SL Mips Helmet</v>
      </c>
      <c r="AE519" s="36" t="str">
        <f>VLOOKUP(AA519,ATS!$A$4:$G$2762,5,FALSE)</f>
        <v>GSWHT-LXL</v>
      </c>
      <c r="AF519" s="2"/>
      <c r="AG519" s="38">
        <f>IFERROR(VLOOKUP('2) Order Form'!$V533,$AA$4:$AA$2500,1,FALSE),"Ikke med i Elastic")</f>
        <v>7048652615251</v>
      </c>
      <c r="AH519" s="38">
        <f>SUM('2) Order Form'!V533)</f>
        <v>7048652615251</v>
      </c>
      <c r="AI519" s="38">
        <f>INDEX(ATS!$B:$V,MATCH(ATS!$AH519,ATS!$U:$U,0),1)</f>
        <v>852049</v>
      </c>
      <c r="AJ519" s="38" t="str">
        <f>INDEX(ATS!$B:$V,MATCH(ATS!$AH519,ATS!$U:$U,0),2)</f>
        <v>Ronin RIG Reflect Lens</v>
      </c>
      <c r="AK519" s="38" t="str">
        <f>INDEX(ATS!$B:$V,MATCH(ATS!$AH519,ATS!$U:$U,0),4)</f>
        <v>060000-OS</v>
      </c>
    </row>
    <row r="520" spans="1:37">
      <c r="A520" s="175">
        <f t="shared" si="33"/>
        <v>7048652710611</v>
      </c>
      <c r="B520">
        <v>820243</v>
      </c>
      <c r="C520" t="s">
        <v>175</v>
      </c>
      <c r="D520" t="s">
        <v>2991</v>
      </c>
      <c r="E520" t="s">
        <v>716</v>
      </c>
      <c r="F520" t="s">
        <v>1996</v>
      </c>
      <c r="G520" t="s">
        <v>7</v>
      </c>
      <c r="H520" t="s">
        <v>87</v>
      </c>
      <c r="I520">
        <v>87</v>
      </c>
      <c r="J520">
        <v>87</v>
      </c>
      <c r="K520">
        <v>87</v>
      </c>
      <c r="L520">
        <v>87</v>
      </c>
      <c r="M520">
        <v>87</v>
      </c>
      <c r="N520">
        <v>87</v>
      </c>
      <c r="O520">
        <v>87</v>
      </c>
      <c r="P520">
        <v>87</v>
      </c>
      <c r="Q520">
        <v>87</v>
      </c>
      <c r="R520">
        <v>87</v>
      </c>
      <c r="S520" s="2"/>
      <c r="T520" s="52" t="str">
        <f t="shared" si="32"/>
        <v>820243-55503-M</v>
      </c>
      <c r="U520" s="53">
        <f>IF(C520="NET","",IF(C520="","",IFERROR(VLOOKUP(T520,EAN!$A:$B,2,FALSE),"MANGLER - MÅ OPPDATERE EAN-FANEN")))</f>
        <v>7048652710611</v>
      </c>
      <c r="V520" s="52">
        <f t="shared" si="34"/>
        <v>87</v>
      </c>
      <c r="W520" s="52">
        <f t="shared" si="35"/>
        <v>87</v>
      </c>
      <c r="X520" s="2"/>
      <c r="Y520" s="21" t="str">
        <f>IF(C520="NET","",IFERROR(VLOOKUP(U520,'2) Order Form'!$V$9:$V$894,1,FALSE),"Ikke med I order form"))</f>
        <v>Ikke med I order form</v>
      </c>
      <c r="Z520" s="2"/>
      <c r="AA520" s="2">
        <v>7048652713599</v>
      </c>
      <c r="AB520" s="23">
        <f>IFERROR(VLOOKUP(AA520,'2) Order Form'!$V$9:$V$895,1,FALSE),"Ikke med I order form")</f>
        <v>7048652713599</v>
      </c>
      <c r="AC520" s="38">
        <f>VLOOKUP(AA520,ATS!$A$4:$H$2762,2,FALSE)</f>
        <v>840095</v>
      </c>
      <c r="AD520" s="35" t="str">
        <f>VLOOKUP(AA520,ATS!$A$4:$G$2762,3,FALSE)</f>
        <v>Trooper 2Vi SL Mips Helmet</v>
      </c>
      <c r="AE520" s="36" t="str">
        <f>VLOOKUP(AA520,ATS!$A$4:$G$2762,5,FALSE)</f>
        <v>GSWHT-LXL</v>
      </c>
      <c r="AF520" s="2"/>
      <c r="AG520" s="38">
        <f>IFERROR(VLOOKUP('2) Order Form'!$V534,$AA$4:$AA$2500,1,FALSE),"Ikke med i Elastic")</f>
        <v>7048652710154</v>
      </c>
      <c r="AH520" s="38">
        <f>SUM('2) Order Form'!V534)</f>
        <v>7048652710154</v>
      </c>
      <c r="AI520" s="38">
        <f>INDEX(ATS!$B:$V,MATCH(ATS!$AH520,ATS!$U:$U,0),1)</f>
        <v>852049</v>
      </c>
      <c r="AJ520" s="38" t="str">
        <f>INDEX(ATS!$B:$V,MATCH(ATS!$AH520,ATS!$U:$U,0),2)</f>
        <v>Ronin RIG Reflect Lens</v>
      </c>
      <c r="AK520" s="38" t="str">
        <f>INDEX(ATS!$B:$V,MATCH(ATS!$AH520,ATS!$U:$U,0),4)</f>
        <v>070000-OS</v>
      </c>
    </row>
    <row r="521" spans="1:37">
      <c r="A521" s="175">
        <f t="shared" si="33"/>
        <v>7048652710604</v>
      </c>
      <c r="B521">
        <v>820243</v>
      </c>
      <c r="C521" t="s">
        <v>175</v>
      </c>
      <c r="D521" t="s">
        <v>2991</v>
      </c>
      <c r="E521" t="s">
        <v>717</v>
      </c>
      <c r="F521" t="s">
        <v>1996</v>
      </c>
      <c r="G521" t="s">
        <v>52</v>
      </c>
      <c r="H521" t="s">
        <v>87</v>
      </c>
      <c r="I521">
        <v>45</v>
      </c>
      <c r="J521">
        <v>45</v>
      </c>
      <c r="K521">
        <v>45</v>
      </c>
      <c r="L521">
        <v>45</v>
      </c>
      <c r="M521">
        <v>45</v>
      </c>
      <c r="N521">
        <v>45</v>
      </c>
      <c r="O521">
        <v>45</v>
      </c>
      <c r="P521">
        <v>45</v>
      </c>
      <c r="Q521">
        <v>45</v>
      </c>
      <c r="R521">
        <v>45</v>
      </c>
      <c r="S521" s="2"/>
      <c r="T521" s="52" t="str">
        <f t="shared" si="32"/>
        <v>820243-55503-L</v>
      </c>
      <c r="U521" s="53">
        <f>IF(C521="NET","",IF(C521="","",IFERROR(VLOOKUP(T521,EAN!$A:$B,2,FALSE),"MANGLER - MÅ OPPDATERE EAN-FANEN")))</f>
        <v>7048652710604</v>
      </c>
      <c r="V521" s="52">
        <f t="shared" si="34"/>
        <v>45</v>
      </c>
      <c r="W521" s="52">
        <f t="shared" si="35"/>
        <v>45</v>
      </c>
      <c r="X521" s="2"/>
      <c r="Y521" s="21" t="str">
        <f>IF(C521="NET","",IFERROR(VLOOKUP(U521,'2) Order Form'!$V$9:$V$894,1,FALSE),"Ikke med I order form"))</f>
        <v>Ikke med I order form</v>
      </c>
      <c r="Z521" s="2"/>
      <c r="AA521" s="2">
        <v>7048652823502</v>
      </c>
      <c r="AB521" s="23">
        <f>IFERROR(VLOOKUP(AA521,'2) Order Form'!$V$9:$V$895,1,FALSE),"Ikke med I order form")</f>
        <v>7048652823502</v>
      </c>
      <c r="AC521" s="38">
        <f>VLOOKUP(AA521,ATS!$A$4:$H$2762,2,FALSE)</f>
        <v>840095</v>
      </c>
      <c r="AD521" s="35" t="str">
        <f>VLOOKUP(AA521,ATS!$A$4:$G$2762,3,FALSE)</f>
        <v>Trooper 2Vi SL Mips Helmet</v>
      </c>
      <c r="AE521" s="36" t="str">
        <f>VLOOKUP(AA521,ATS!$A$4:$G$2762,5,FALSE)</f>
        <v>DTBLK-SM</v>
      </c>
      <c r="AF521" s="2"/>
      <c r="AG521" s="38">
        <f>IFERROR(VLOOKUP('2) Order Form'!$V535,$AA$4:$AA$2500,1,FALSE),"Ikke med i Elastic")</f>
        <v>7048652615268</v>
      </c>
      <c r="AH521" s="38">
        <f>SUM('2) Order Form'!V535)</f>
        <v>7048652615268</v>
      </c>
      <c r="AI521" s="38">
        <f>INDEX(ATS!$B:$V,MATCH(ATS!$AH521,ATS!$U:$U,0),1)</f>
        <v>852049</v>
      </c>
      <c r="AJ521" s="38" t="str">
        <f>INDEX(ATS!$B:$V,MATCH(ATS!$AH521,ATS!$U:$U,0),2)</f>
        <v>Ronin RIG Reflect Lens</v>
      </c>
      <c r="AK521" s="38" t="str">
        <f>INDEX(ATS!$B:$V,MATCH(ATS!$AH521,ATS!$U:$U,0),4)</f>
        <v>150000-OS</v>
      </c>
    </row>
    <row r="522" spans="1:37">
      <c r="A522" s="175">
        <f t="shared" si="33"/>
        <v>7048652800091</v>
      </c>
      <c r="B522">
        <v>820243</v>
      </c>
      <c r="C522" t="s">
        <v>175</v>
      </c>
      <c r="D522" t="s">
        <v>2991</v>
      </c>
      <c r="E522" t="s">
        <v>1216</v>
      </c>
      <c r="F522" t="s">
        <v>1923</v>
      </c>
      <c r="G522" t="s">
        <v>54</v>
      </c>
      <c r="H522" t="s">
        <v>87</v>
      </c>
      <c r="I522">
        <v>11</v>
      </c>
      <c r="J522">
        <v>11</v>
      </c>
      <c r="K522">
        <v>11</v>
      </c>
      <c r="L522">
        <v>11</v>
      </c>
      <c r="M522">
        <v>11</v>
      </c>
      <c r="N522">
        <v>11</v>
      </c>
      <c r="O522">
        <v>11</v>
      </c>
      <c r="P522">
        <v>11</v>
      </c>
      <c r="Q522">
        <v>11</v>
      </c>
      <c r="R522">
        <v>11</v>
      </c>
      <c r="S522" s="2"/>
      <c r="T522" s="22" t="str">
        <f t="shared" si="32"/>
        <v>820243-88300-XS</v>
      </c>
      <c r="U522" s="24">
        <f>IF(C522="NET","",IF(C522="","",IFERROR(VLOOKUP(T522,EAN!$A:$B,2,FALSE),"MANGLER - MÅ OPPDATERE EAN-FANEN")))</f>
        <v>7048652800091</v>
      </c>
      <c r="V522" s="22">
        <f t="shared" si="34"/>
        <v>11</v>
      </c>
      <c r="W522" s="22">
        <f t="shared" si="35"/>
        <v>11</v>
      </c>
      <c r="X522" s="2"/>
      <c r="Y522" s="21" t="str">
        <f>IF(C522="NET","",IFERROR(VLOOKUP(U522,'2) Order Form'!$V$9:$V$894,1,FALSE),"Ikke med I order form"))</f>
        <v>Ikke med I order form</v>
      </c>
      <c r="Z522" s="2"/>
      <c r="AA522" s="2">
        <v>7048652823502</v>
      </c>
      <c r="AB522" s="23">
        <f>IFERROR(VLOOKUP(AA522,'2) Order Form'!$V$9:$V$895,1,FALSE),"Ikke med I order form")</f>
        <v>7048652823502</v>
      </c>
      <c r="AC522" s="38">
        <f>VLOOKUP(AA522,ATS!$A$4:$H$2762,2,FALSE)</f>
        <v>840095</v>
      </c>
      <c r="AD522" s="35" t="str">
        <f>VLOOKUP(AA522,ATS!$A$4:$G$2762,3,FALSE)</f>
        <v>Trooper 2Vi SL Mips Helmet</v>
      </c>
      <c r="AE522" s="36" t="str">
        <f>VLOOKUP(AA522,ATS!$A$4:$G$2762,5,FALSE)</f>
        <v>DTBLK-SM</v>
      </c>
      <c r="AF522" s="2"/>
      <c r="AG522" s="38">
        <f>IFERROR(VLOOKUP('2) Order Form'!$V536,$AA$4:$AA$2500,1,FALSE),"Ikke med i Elastic")</f>
        <v>7048652615275</v>
      </c>
      <c r="AH522" s="38">
        <f>SUM('2) Order Form'!V536)</f>
        <v>7048652615275</v>
      </c>
      <c r="AI522" s="38">
        <f>INDEX(ATS!$B:$V,MATCH(ATS!$AH522,ATS!$U:$U,0),1)</f>
        <v>852049</v>
      </c>
      <c r="AJ522" s="38" t="str">
        <f>INDEX(ATS!$B:$V,MATCH(ATS!$AH522,ATS!$U:$U,0),2)</f>
        <v>Ronin RIG Reflect Lens</v>
      </c>
      <c r="AK522" s="38" t="str">
        <f>INDEX(ATS!$B:$V,MATCH(ATS!$AH522,ATS!$U:$U,0),4)</f>
        <v>160000-OS</v>
      </c>
    </row>
    <row r="523" spans="1:37">
      <c r="A523" s="175">
        <f t="shared" si="33"/>
        <v>7048652800084</v>
      </c>
      <c r="B523">
        <v>820243</v>
      </c>
      <c r="C523" t="s">
        <v>175</v>
      </c>
      <c r="D523" t="s">
        <v>2991</v>
      </c>
      <c r="E523" t="s">
        <v>1212</v>
      </c>
      <c r="F523" t="s">
        <v>1923</v>
      </c>
      <c r="G523" t="s">
        <v>8</v>
      </c>
      <c r="H523" t="s">
        <v>87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 s="2"/>
      <c r="T523" s="52" t="str">
        <f t="shared" si="32"/>
        <v>820243-88300-S</v>
      </c>
      <c r="U523" s="53">
        <f>IF(C523="NET","",IF(C523="","",IFERROR(VLOOKUP(T523,EAN!$A:$B,2,FALSE),"MANGLER - MÅ OPPDATERE EAN-FANEN")))</f>
        <v>7048652800084</v>
      </c>
      <c r="V523" s="52">
        <f t="shared" si="34"/>
        <v>0</v>
      </c>
      <c r="W523" s="52">
        <f t="shared" si="35"/>
        <v>0</v>
      </c>
      <c r="X523" s="2"/>
      <c r="Y523" s="21" t="str">
        <f>IF(C523="NET","",IFERROR(VLOOKUP(U523,'2) Order Form'!$V$9:$V$894,1,FALSE),"Ikke med I order form"))</f>
        <v>Ikke med I order form</v>
      </c>
      <c r="Z523" s="2"/>
      <c r="AA523" s="2">
        <v>7048652823496</v>
      </c>
      <c r="AB523" s="23">
        <f>IFERROR(VLOOKUP(AA523,'2) Order Form'!$V$9:$V$895,1,FALSE),"Ikke med I order form")</f>
        <v>7048652823496</v>
      </c>
      <c r="AC523" s="38">
        <f>VLOOKUP(AA523,ATS!$A$4:$H$2762,2,FALSE)</f>
        <v>840095</v>
      </c>
      <c r="AD523" s="35" t="str">
        <f>VLOOKUP(AA523,ATS!$A$4:$G$2762,3,FALSE)</f>
        <v>Trooper 2Vi SL Mips Helmet</v>
      </c>
      <c r="AE523" s="36" t="str">
        <f>VLOOKUP(AA523,ATS!$A$4:$G$2762,5,FALSE)</f>
        <v>DTBLK-ML</v>
      </c>
      <c r="AF523" s="2"/>
      <c r="AG523" s="38">
        <f>IFERROR(VLOOKUP('2) Order Form'!$V537,$AA$4:$AA$2500,1,FALSE),"Ikke med i Elastic")</f>
        <v>7048652762788</v>
      </c>
      <c r="AH523" s="38">
        <f>SUM('2) Order Form'!V537)</f>
        <v>7048652762788</v>
      </c>
      <c r="AI523" s="38">
        <f>INDEX(ATS!$B:$V,MATCH(ATS!$AH523,ATS!$U:$U,0),1)</f>
        <v>852049</v>
      </c>
      <c r="AJ523" s="38" t="str">
        <f>INDEX(ATS!$B:$V,MATCH(ATS!$AH523,ATS!$U:$U,0),2)</f>
        <v>Ronin RIG Reflect Lens</v>
      </c>
      <c r="AK523" s="38" t="str">
        <f>INDEX(ATS!$B:$V,MATCH(ATS!$AH523,ATS!$U:$U,0),4)</f>
        <v>190000-OS</v>
      </c>
    </row>
    <row r="524" spans="1:37">
      <c r="A524" s="175">
        <f t="shared" si="33"/>
        <v>7048652800077</v>
      </c>
      <c r="B524">
        <v>820243</v>
      </c>
      <c r="C524" t="s">
        <v>175</v>
      </c>
      <c r="D524" t="s">
        <v>2991</v>
      </c>
      <c r="E524" t="s">
        <v>1213</v>
      </c>
      <c r="F524" t="s">
        <v>1923</v>
      </c>
      <c r="G524" t="s">
        <v>7</v>
      </c>
      <c r="H524" t="s">
        <v>87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 s="2"/>
      <c r="T524" s="52" t="str">
        <f t="shared" si="32"/>
        <v>820243-88300-M</v>
      </c>
      <c r="U524" s="53">
        <f>IF(C524="NET","",IF(C524="","",IFERROR(VLOOKUP(T524,EAN!$A:$B,2,FALSE),"MANGLER - MÅ OPPDATERE EAN-FANEN")))</f>
        <v>7048652800077</v>
      </c>
      <c r="V524" s="52">
        <f t="shared" si="34"/>
        <v>0</v>
      </c>
      <c r="W524" s="52">
        <f t="shared" si="35"/>
        <v>0</v>
      </c>
      <c r="X524" s="2"/>
      <c r="Y524" s="21" t="str">
        <f>IF(C524="NET","",IFERROR(VLOOKUP(U524,'2) Order Form'!$V$9:$V$894,1,FALSE),"Ikke med I order form"))</f>
        <v>Ikke med I order form</v>
      </c>
      <c r="Z524" s="2"/>
      <c r="AA524" s="2">
        <v>7048652823496</v>
      </c>
      <c r="AB524" s="23">
        <f>IFERROR(VLOOKUP(AA524,'2) Order Form'!$V$9:$V$895,1,FALSE),"Ikke med I order form")</f>
        <v>7048652823496</v>
      </c>
      <c r="AC524" s="38">
        <f>VLOOKUP(AA524,ATS!$A$4:$H$2762,2,FALSE)</f>
        <v>840095</v>
      </c>
      <c r="AD524" s="35" t="str">
        <f>VLOOKUP(AA524,ATS!$A$4:$G$2762,3,FALSE)</f>
        <v>Trooper 2Vi SL Mips Helmet</v>
      </c>
      <c r="AE524" s="36" t="str">
        <f>VLOOKUP(AA524,ATS!$A$4:$G$2762,5,FALSE)</f>
        <v>DTBLK-ML</v>
      </c>
      <c r="AF524" s="2"/>
      <c r="AG524" s="38">
        <f>IFERROR(VLOOKUP('2) Order Form'!$V538,$AA$4:$AA$2500,1,FALSE),"Ikke med i Elastic")</f>
        <v>7048652615282</v>
      </c>
      <c r="AH524" s="38">
        <f>SUM('2) Order Form'!V538)</f>
        <v>7048652615282</v>
      </c>
      <c r="AI524" s="38">
        <f>INDEX(ATS!$B:$V,MATCH(ATS!$AH524,ATS!$U:$U,0),1)</f>
        <v>852049</v>
      </c>
      <c r="AJ524" s="38" t="str">
        <f>INDEX(ATS!$B:$V,MATCH(ATS!$AH524,ATS!$U:$U,0),2)</f>
        <v>Ronin RIG Reflect Lens</v>
      </c>
      <c r="AK524" s="38" t="str">
        <f>INDEX(ATS!$B:$V,MATCH(ATS!$AH524,ATS!$U:$U,0),4)</f>
        <v>200000-OS</v>
      </c>
    </row>
    <row r="525" spans="1:37">
      <c r="A525" s="175">
        <f t="shared" si="33"/>
        <v>7048652800060</v>
      </c>
      <c r="B525">
        <v>820243</v>
      </c>
      <c r="C525" t="s">
        <v>175</v>
      </c>
      <c r="D525" t="s">
        <v>2991</v>
      </c>
      <c r="E525" t="s">
        <v>1214</v>
      </c>
      <c r="F525" t="s">
        <v>1923</v>
      </c>
      <c r="G525" t="s">
        <v>52</v>
      </c>
      <c r="H525" t="s">
        <v>87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 s="2"/>
      <c r="T525" s="52" t="str">
        <f t="shared" si="32"/>
        <v>820243-88300-L</v>
      </c>
      <c r="U525" s="53">
        <f>IF(C525="NET","",IF(C525="","",IFERROR(VLOOKUP(T525,EAN!$A:$B,2,FALSE),"MANGLER - MÅ OPPDATERE EAN-FANEN")))</f>
        <v>7048652800060</v>
      </c>
      <c r="V525" s="52">
        <f t="shared" si="34"/>
        <v>0</v>
      </c>
      <c r="W525" s="52">
        <f t="shared" si="35"/>
        <v>0</v>
      </c>
      <c r="X525" s="2"/>
      <c r="Y525" s="21" t="str">
        <f>IF(C525="NET","",IFERROR(VLOOKUP(U525,'2) Order Form'!$V$9:$V$894,1,FALSE),"Ikke med I order form"))</f>
        <v>Ikke med I order form</v>
      </c>
      <c r="Z525" s="2"/>
      <c r="AA525" s="2">
        <v>7048652823489</v>
      </c>
      <c r="AB525" s="23">
        <f>IFERROR(VLOOKUP(AA525,'2) Order Form'!$V$9:$V$895,1,FALSE),"Ikke med I order form")</f>
        <v>7048652823489</v>
      </c>
      <c r="AC525" s="38">
        <f>VLOOKUP(AA525,ATS!$A$4:$H$2762,2,FALSE)</f>
        <v>840095</v>
      </c>
      <c r="AD525" s="35" t="str">
        <f>VLOOKUP(AA525,ATS!$A$4:$G$2762,3,FALSE)</f>
        <v>Trooper 2Vi SL Mips Helmet</v>
      </c>
      <c r="AE525" s="36" t="str">
        <f>VLOOKUP(AA525,ATS!$A$4:$G$2762,5,FALSE)</f>
        <v>DTBLK-LXL</v>
      </c>
      <c r="AF525" s="2"/>
      <c r="AG525" s="38">
        <f>IFERROR(VLOOKUP('2) Order Form'!$V539,$AA$4:$AA$2500,1,FALSE),"Ikke med i Elastic")</f>
        <v>7048652762771</v>
      </c>
      <c r="AH525" s="38">
        <f>SUM('2) Order Form'!V539)</f>
        <v>7048652762771</v>
      </c>
      <c r="AI525" s="38">
        <f>INDEX(ATS!$B:$V,MATCH(ATS!$AH525,ATS!$U:$U,0),1)</f>
        <v>852082</v>
      </c>
      <c r="AJ525" s="38" t="str">
        <f>INDEX(ATS!$B:$V,MATCH(ATS!$AH525,ATS!$U:$U,0),2)</f>
        <v>Ronin RIG Reflect AF Lens</v>
      </c>
      <c r="AK525" s="38" t="str">
        <f>INDEX(ATS!$B:$V,MATCH(ATS!$AH525,ATS!$U:$U,0),4)</f>
        <v>150000-OS</v>
      </c>
    </row>
    <row r="526" spans="1:37">
      <c r="A526" s="175">
        <f t="shared" si="33"/>
        <v>7048652710673</v>
      </c>
      <c r="B526">
        <v>820243</v>
      </c>
      <c r="C526" t="s">
        <v>175</v>
      </c>
      <c r="D526" t="s">
        <v>2991</v>
      </c>
      <c r="E526" t="s">
        <v>691</v>
      </c>
      <c r="F526" t="s">
        <v>1982</v>
      </c>
      <c r="G526" t="s">
        <v>54</v>
      </c>
      <c r="H526" t="s">
        <v>87</v>
      </c>
      <c r="I526">
        <v>22</v>
      </c>
      <c r="J526">
        <v>22</v>
      </c>
      <c r="K526">
        <v>22</v>
      </c>
      <c r="L526">
        <v>22</v>
      </c>
      <c r="M526">
        <v>22</v>
      </c>
      <c r="N526">
        <v>22</v>
      </c>
      <c r="O526">
        <v>22</v>
      </c>
      <c r="P526">
        <v>22</v>
      </c>
      <c r="Q526">
        <v>22</v>
      </c>
      <c r="R526">
        <v>22</v>
      </c>
      <c r="S526" s="2"/>
      <c r="T526" s="22" t="str">
        <f t="shared" si="32"/>
        <v>820243-99901-XS</v>
      </c>
      <c r="U526" s="24">
        <f>IF(C526="NET","",IF(C526="","",IFERROR(VLOOKUP(T526,EAN!$A:$B,2,FALSE),"MANGLER - MÅ OPPDATERE EAN-FANEN")))</f>
        <v>7048652710673</v>
      </c>
      <c r="V526" s="22">
        <f t="shared" si="34"/>
        <v>22</v>
      </c>
      <c r="W526" s="22">
        <f t="shared" si="35"/>
        <v>22</v>
      </c>
      <c r="X526" s="2"/>
      <c r="Y526" s="21" t="str">
        <f>IF(C526="NET","",IFERROR(VLOOKUP(U526,'2) Order Form'!$V$9:$V$894,1,FALSE),"Ikke med I order form"))</f>
        <v>Ikke med I order form</v>
      </c>
      <c r="Z526" s="2"/>
      <c r="AA526" s="2">
        <v>7048652823489</v>
      </c>
      <c r="AB526" s="23">
        <f>IFERROR(VLOOKUP(AA526,'2) Order Form'!$V$9:$V$895,1,FALSE),"Ikke med I order form")</f>
        <v>7048652823489</v>
      </c>
      <c r="AC526" s="38">
        <f>VLOOKUP(AA526,ATS!$A$4:$H$2762,2,FALSE)</f>
        <v>840095</v>
      </c>
      <c r="AD526" s="35" t="str">
        <f>VLOOKUP(AA526,ATS!$A$4:$G$2762,3,FALSE)</f>
        <v>Trooper 2Vi SL Mips Helmet</v>
      </c>
      <c r="AE526" s="36" t="str">
        <f>VLOOKUP(AA526,ATS!$A$4:$G$2762,5,FALSE)</f>
        <v>DTBLK-LXL</v>
      </c>
      <c r="AF526" s="2"/>
      <c r="AG526" s="38">
        <f>IFERROR(VLOOKUP('2) Order Form'!$V540,$AA$4:$AA$2500,1,FALSE),"Ikke med i Elastic")</f>
        <v>7048652615299</v>
      </c>
      <c r="AH526" s="38">
        <f>SUM('2) Order Form'!V540)</f>
        <v>7048652615299</v>
      </c>
      <c r="AI526" s="38">
        <f>INDEX(ATS!$B:$V,MATCH(ATS!$AH526,ATS!$U:$U,0),1)</f>
        <v>852048</v>
      </c>
      <c r="AJ526" s="38" t="str">
        <f>INDEX(ATS!$B:$V,MATCH(ATS!$AH526,ATS!$U:$U,0),2)</f>
        <v>Ronin Lens</v>
      </c>
      <c r="AK526" s="38" t="str">
        <f>INDEX(ATS!$B:$V,MATCH(ATS!$AH526,ATS!$U:$U,0),4)</f>
        <v>100000-OS</v>
      </c>
    </row>
    <row r="527" spans="1:37">
      <c r="A527" s="175">
        <f t="shared" si="33"/>
        <v>7048652710666</v>
      </c>
      <c r="B527">
        <v>820243</v>
      </c>
      <c r="C527" t="s">
        <v>175</v>
      </c>
      <c r="D527" t="s">
        <v>2991</v>
      </c>
      <c r="E527" t="s">
        <v>685</v>
      </c>
      <c r="F527" t="s">
        <v>1982</v>
      </c>
      <c r="G527" t="s">
        <v>8</v>
      </c>
      <c r="H527" t="s">
        <v>87</v>
      </c>
      <c r="I527">
        <v>12</v>
      </c>
      <c r="J527">
        <v>12</v>
      </c>
      <c r="K527">
        <v>12</v>
      </c>
      <c r="L527">
        <v>12</v>
      </c>
      <c r="M527">
        <v>12</v>
      </c>
      <c r="N527">
        <v>12</v>
      </c>
      <c r="O527">
        <v>12</v>
      </c>
      <c r="P527">
        <v>12</v>
      </c>
      <c r="Q527">
        <v>12</v>
      </c>
      <c r="R527">
        <v>12</v>
      </c>
      <c r="S527" s="2"/>
      <c r="T527" s="52" t="str">
        <f t="shared" si="32"/>
        <v>820243-99901-S</v>
      </c>
      <c r="U527" s="53">
        <f>IF(C527="NET","",IF(C527="","",IFERROR(VLOOKUP(T527,EAN!$A:$B,2,FALSE),"MANGLER - MÅ OPPDATERE EAN-FANEN")))</f>
        <v>7048652710666</v>
      </c>
      <c r="V527" s="52">
        <f t="shared" si="34"/>
        <v>12</v>
      </c>
      <c r="W527" s="52">
        <f t="shared" si="35"/>
        <v>12</v>
      </c>
      <c r="X527" s="2"/>
      <c r="Y527" s="21" t="str">
        <f>IF(C527="NET","",IFERROR(VLOOKUP(U527,'2) Order Form'!$V$9:$V$894,1,FALSE),"Ikke med I order form"))</f>
        <v>Ikke med I order form</v>
      </c>
      <c r="Z527" s="2"/>
      <c r="AA527" s="2">
        <v>7048652966384</v>
      </c>
      <c r="AB527" s="23">
        <f>IFERROR(VLOOKUP(AA527,'2) Order Form'!$V$9:$V$895,1,FALSE),"Ikke med I order form")</f>
        <v>7048652966384</v>
      </c>
      <c r="AC527" s="38">
        <f>VLOOKUP(AA527,ATS!$A$4:$H$2762,2,FALSE)</f>
        <v>840095</v>
      </c>
      <c r="AD527" s="35" t="str">
        <f>VLOOKUP(AA527,ATS!$A$4:$G$2762,3,FALSE)</f>
        <v>Trooper 2Vi SL Mips Helmet</v>
      </c>
      <c r="AE527" s="36" t="str">
        <f>VLOOKUP(AA527,ATS!$A$4:$G$2762,5,FALSE)</f>
        <v>MTURQ-SM</v>
      </c>
      <c r="AF527" s="2"/>
      <c r="AG527" s="38">
        <f>IFERROR(VLOOKUP('2) Order Form'!$V541,$AA$4:$AA$2500,1,FALSE),"Ikke med i Elastic")</f>
        <v>7048652615138</v>
      </c>
      <c r="AH527" s="38">
        <f>SUM('2) Order Form'!V541)</f>
        <v>7048652615138</v>
      </c>
      <c r="AI527" s="38">
        <f>INDEX(ATS!$B:$V,MATCH(ATS!$AH527,ATS!$U:$U,0),1)</f>
        <v>852050</v>
      </c>
      <c r="AJ527" s="38" t="str">
        <f>INDEX(ATS!$B:$V,MATCH(ATS!$AH527,ATS!$U:$U,0),2)</f>
        <v>Ronin RIG Photochromic Lens</v>
      </c>
      <c r="AK527" s="38" t="str">
        <f>INDEX(ATS!$B:$V,MATCH(ATS!$AH527,ATS!$U:$U,0),4)</f>
        <v>220000-OS</v>
      </c>
    </row>
    <row r="528" spans="1:37">
      <c r="A528" s="175">
        <f t="shared" si="33"/>
        <v>7048652710659</v>
      </c>
      <c r="B528">
        <v>820243</v>
      </c>
      <c r="C528" t="s">
        <v>175</v>
      </c>
      <c r="D528" t="s">
        <v>2991</v>
      </c>
      <c r="E528" t="s">
        <v>686</v>
      </c>
      <c r="F528" t="s">
        <v>1982</v>
      </c>
      <c r="G528" t="s">
        <v>7</v>
      </c>
      <c r="H528" t="s">
        <v>87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 s="2"/>
      <c r="T528" s="22" t="str">
        <f t="shared" si="32"/>
        <v>820243-99901-M</v>
      </c>
      <c r="U528" s="24">
        <f>IF(C528="NET","",IF(C528="","",IFERROR(VLOOKUP(T528,EAN!$A:$B,2,FALSE),"MANGLER - MÅ OPPDATERE EAN-FANEN")))</f>
        <v>7048652710659</v>
      </c>
      <c r="V528" s="22">
        <f t="shared" si="34"/>
        <v>0</v>
      </c>
      <c r="W528" s="22">
        <f t="shared" si="35"/>
        <v>0</v>
      </c>
      <c r="X528" s="2"/>
      <c r="Y528" s="21" t="str">
        <f>IF(C528="NET","",IFERROR(VLOOKUP(U528,'2) Order Form'!$V$9:$V$894,1,FALSE),"Ikke med I order form"))</f>
        <v>Ikke med I order form</v>
      </c>
      <c r="Z528" s="2"/>
      <c r="AA528" s="2">
        <v>7048652966384</v>
      </c>
      <c r="AB528" s="23">
        <f>IFERROR(VLOOKUP(AA528,'2) Order Form'!$V$9:$V$895,1,FALSE),"Ikke med I order form")</f>
        <v>7048652966384</v>
      </c>
      <c r="AC528" s="38">
        <f>VLOOKUP(AA528,ATS!$A$4:$H$2762,2,FALSE)</f>
        <v>840095</v>
      </c>
      <c r="AD528" s="35" t="str">
        <f>VLOOKUP(AA528,ATS!$A$4:$G$2762,3,FALSE)</f>
        <v>Trooper 2Vi SL Mips Helmet</v>
      </c>
      <c r="AE528" s="36" t="str">
        <f>VLOOKUP(AA528,ATS!$A$4:$G$2762,5,FALSE)</f>
        <v>MTURQ-SM</v>
      </c>
      <c r="AF528" s="2"/>
      <c r="AG528" s="38">
        <f>IFERROR(VLOOKUP('2) Order Form'!$V542,$AA$4:$AA$2500,1,FALSE),"Ikke med i Elastic")</f>
        <v>7048652614919</v>
      </c>
      <c r="AH528" s="38">
        <f>SUM('2) Order Form'!V542)</f>
        <v>7048652614919</v>
      </c>
      <c r="AI528" s="38">
        <f>INDEX(ATS!$B:$V,MATCH(ATS!$AH528,ATS!$U:$U,0),1)</f>
        <v>852058</v>
      </c>
      <c r="AJ528" s="38" t="str">
        <f>INDEX(ATS!$B:$V,MATCH(ATS!$AH528,ATS!$U:$U,0),2)</f>
        <v>Ronin Polarized Lens</v>
      </c>
      <c r="AK528" s="38" t="str">
        <f>INDEX(ATS!$B:$V,MATCH(ATS!$AH528,ATS!$U:$U,0),4)</f>
        <v>230000-OS</v>
      </c>
    </row>
    <row r="529" spans="1:37">
      <c r="A529" s="175">
        <f t="shared" si="33"/>
        <v>7048652710642</v>
      </c>
      <c r="B529">
        <v>820243</v>
      </c>
      <c r="C529" t="s">
        <v>175</v>
      </c>
      <c r="D529" t="s">
        <v>2991</v>
      </c>
      <c r="E529" t="s">
        <v>687</v>
      </c>
      <c r="F529" t="s">
        <v>1982</v>
      </c>
      <c r="G529" t="s">
        <v>52</v>
      </c>
      <c r="H529" t="s">
        <v>87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 s="2"/>
      <c r="T529" s="52" t="str">
        <f t="shared" si="32"/>
        <v>820243-99901-L</v>
      </c>
      <c r="U529" s="53">
        <f>IF(C529="NET","",IF(C529="","",IFERROR(VLOOKUP(T529,EAN!$A:$B,2,FALSE),"MANGLER - MÅ OPPDATERE EAN-FANEN")))</f>
        <v>7048652710642</v>
      </c>
      <c r="V529" s="52">
        <f t="shared" si="34"/>
        <v>0</v>
      </c>
      <c r="W529" s="52">
        <f t="shared" si="35"/>
        <v>0</v>
      </c>
      <c r="X529" s="2"/>
      <c r="Y529" s="21" t="str">
        <f>IF(C529="NET","",IFERROR(VLOOKUP(U529,'2) Order Form'!$V$9:$V$894,1,FALSE),"Ikke med I order form"))</f>
        <v>Ikke med I order form</v>
      </c>
      <c r="Z529" s="2"/>
      <c r="AA529" s="2">
        <v>7048652966384</v>
      </c>
      <c r="AB529" s="23">
        <f>IFERROR(VLOOKUP(AA529,'2) Order Form'!$V$9:$V$895,1,FALSE),"Ikke med I order form")</f>
        <v>7048652966384</v>
      </c>
      <c r="AC529" s="38">
        <f>VLOOKUP(AA529,ATS!$A$4:$H$2762,2,FALSE)</f>
        <v>840095</v>
      </c>
      <c r="AD529" s="35" t="str">
        <f>VLOOKUP(AA529,ATS!$A$4:$G$2762,3,FALSE)</f>
        <v>Trooper 2Vi SL Mips Helmet</v>
      </c>
      <c r="AE529" s="36" t="str">
        <f>VLOOKUP(AA529,ATS!$A$4:$G$2762,5,FALSE)</f>
        <v>MTURQ-SM</v>
      </c>
      <c r="AF529" s="2"/>
      <c r="AG529" s="38">
        <f>IFERROR(VLOOKUP('2) Order Form'!$V543,$AA$4:$AA$2500,1,FALSE),"Ikke med i Elastic")</f>
        <v>7048652967121</v>
      </c>
      <c r="AH529" s="38">
        <f>SUM('2) Order Form'!V543)</f>
        <v>7048652967121</v>
      </c>
      <c r="AI529" s="38">
        <f>INDEX(ATS!$B:$V,MATCH(ATS!$AH529,ATS!$U:$U,0),1)</f>
        <v>852052</v>
      </c>
      <c r="AJ529" s="38" t="str">
        <f>INDEX(ATS!$B:$V,MATCH(ATS!$AH529,ATS!$U:$U,0),2)</f>
        <v>Ronin Max RIG Reflect Lens</v>
      </c>
      <c r="AK529" s="38" t="str">
        <f>INDEX(ATS!$B:$V,MATCH(ATS!$AH529,ATS!$U:$U,0),4)</f>
        <v>010000-OS</v>
      </c>
    </row>
    <row r="530" spans="1:37">
      <c r="A530" s="175">
        <f t="shared" si="33"/>
        <v>0</v>
      </c>
      <c r="B530" s="37">
        <v>820244</v>
      </c>
      <c r="C530" t="s">
        <v>131</v>
      </c>
      <c r="I530" s="37">
        <v>202409</v>
      </c>
      <c r="J530" s="37">
        <v>202410</v>
      </c>
      <c r="K530" s="37">
        <v>202411</v>
      </c>
      <c r="L530" s="37">
        <v>202412</v>
      </c>
      <c r="M530" s="37">
        <v>202413</v>
      </c>
      <c r="N530" s="37">
        <v>202414</v>
      </c>
      <c r="O530" s="37">
        <v>202415</v>
      </c>
      <c r="P530" s="37">
        <v>202415</v>
      </c>
      <c r="Q530" s="37">
        <v>202415</v>
      </c>
      <c r="R530" s="37">
        <v>202415</v>
      </c>
      <c r="S530" s="2"/>
      <c r="T530" s="52" t="str">
        <f t="shared" si="32"/>
        <v>820244-</v>
      </c>
      <c r="U530" s="53" t="str">
        <f>IF(C530="NET","",IF(C530="","",IFERROR(VLOOKUP(T530,EAN!$A:$B,2,FALSE),"MANGLER - MÅ OPPDATERE EAN-FANEN")))</f>
        <v/>
      </c>
      <c r="V530" s="52">
        <f t="shared" si="34"/>
        <v>202409</v>
      </c>
      <c r="W530" s="52">
        <f t="shared" si="35"/>
        <v>202415</v>
      </c>
      <c r="X530" s="2"/>
      <c r="Y530" s="21" t="str">
        <f>IF(C530="NET","",IFERROR(VLOOKUP(U530,'2) Order Form'!$V$9:$V$894,1,FALSE),"Ikke med I order form"))</f>
        <v/>
      </c>
      <c r="Z530" s="2"/>
      <c r="AA530" s="2">
        <v>7048652966377</v>
      </c>
      <c r="AB530" s="23">
        <f>IFERROR(VLOOKUP(AA530,'2) Order Form'!$V$9:$V$895,1,FALSE),"Ikke med I order form")</f>
        <v>7048652966377</v>
      </c>
      <c r="AC530" s="38">
        <f>VLOOKUP(AA530,ATS!$A$4:$H$2762,2,FALSE)</f>
        <v>840095</v>
      </c>
      <c r="AD530" s="35" t="str">
        <f>VLOOKUP(AA530,ATS!$A$4:$G$2762,3,FALSE)</f>
        <v>Trooper 2Vi SL Mips Helmet</v>
      </c>
      <c r="AE530" s="36" t="str">
        <f>VLOOKUP(AA530,ATS!$A$4:$G$2762,5,FALSE)</f>
        <v>MTURQ-ML</v>
      </c>
      <c r="AF530" s="2"/>
      <c r="AG530" s="38">
        <f>IFERROR(VLOOKUP('2) Order Form'!$V544,$AA$4:$AA$2500,1,FALSE),"Ikke med i Elastic")</f>
        <v>7048652615084</v>
      </c>
      <c r="AH530" s="38">
        <f>SUM('2) Order Form'!V544)</f>
        <v>7048652615084</v>
      </c>
      <c r="AI530" s="38">
        <f>INDEX(ATS!$B:$V,MATCH(ATS!$AH530,ATS!$U:$U,0),1)</f>
        <v>852052</v>
      </c>
      <c r="AJ530" s="38" t="str">
        <f>INDEX(ATS!$B:$V,MATCH(ATS!$AH530,ATS!$U:$U,0),2)</f>
        <v>Ronin Max RIG Reflect Lens</v>
      </c>
      <c r="AK530" s="38" t="str">
        <f>INDEX(ATS!$B:$V,MATCH(ATS!$AH530,ATS!$U:$U,0),4)</f>
        <v>060000-OS</v>
      </c>
    </row>
    <row r="531" spans="1:37">
      <c r="A531" s="175">
        <f t="shared" si="33"/>
        <v>7048652710833</v>
      </c>
      <c r="B531">
        <v>820244</v>
      </c>
      <c r="C531" t="s">
        <v>176</v>
      </c>
      <c r="D531" t="s">
        <v>2991</v>
      </c>
      <c r="E531" t="s">
        <v>714</v>
      </c>
      <c r="F531" t="s">
        <v>1996</v>
      </c>
      <c r="G531" t="s">
        <v>54</v>
      </c>
      <c r="H531" t="s">
        <v>87</v>
      </c>
      <c r="I531">
        <v>24</v>
      </c>
      <c r="J531">
        <v>24</v>
      </c>
      <c r="K531">
        <v>24</v>
      </c>
      <c r="L531">
        <v>24</v>
      </c>
      <c r="M531">
        <v>24</v>
      </c>
      <c r="N531">
        <v>24</v>
      </c>
      <c r="O531">
        <v>24</v>
      </c>
      <c r="P531">
        <v>24</v>
      </c>
      <c r="Q531">
        <v>24</v>
      </c>
      <c r="R531">
        <v>24</v>
      </c>
      <c r="S531" s="2"/>
      <c r="T531" s="22" t="str">
        <f t="shared" si="32"/>
        <v>820244-55503-XS</v>
      </c>
      <c r="U531" s="24">
        <f>IF(C531="NET","",IF(C531="","",IFERROR(VLOOKUP(T531,EAN!$A:$B,2,FALSE),"MANGLER - MÅ OPPDATERE EAN-FANEN")))</f>
        <v>7048652710833</v>
      </c>
      <c r="V531" s="22">
        <f t="shared" si="34"/>
        <v>24</v>
      </c>
      <c r="W531" s="22">
        <f t="shared" si="35"/>
        <v>24</v>
      </c>
      <c r="X531" s="2"/>
      <c r="Y531" s="21" t="str">
        <f>IF(C531="NET","",IFERROR(VLOOKUP(U531,'2) Order Form'!$V$9:$V$894,1,FALSE),"Ikke med I order form"))</f>
        <v>Ikke med I order form</v>
      </c>
      <c r="Z531" s="2"/>
      <c r="AA531" s="2">
        <v>7048652966377</v>
      </c>
      <c r="AB531" s="23">
        <f>IFERROR(VLOOKUP(AA531,'2) Order Form'!$V$9:$V$895,1,FALSE),"Ikke med I order form")</f>
        <v>7048652966377</v>
      </c>
      <c r="AC531" s="38">
        <f>VLOOKUP(AA531,ATS!$A$4:$H$2762,2,FALSE)</f>
        <v>840095</v>
      </c>
      <c r="AD531" s="35" t="str">
        <f>VLOOKUP(AA531,ATS!$A$4:$G$2762,3,FALSE)</f>
        <v>Trooper 2Vi SL Mips Helmet</v>
      </c>
      <c r="AE531" s="36" t="str">
        <f>VLOOKUP(AA531,ATS!$A$4:$G$2762,5,FALSE)</f>
        <v>MTURQ-ML</v>
      </c>
      <c r="AF531" s="2"/>
      <c r="AG531" s="38">
        <f>IFERROR(VLOOKUP('2) Order Form'!$V545,$AA$4:$AA$2500,1,FALSE),"Ikke med i Elastic")</f>
        <v>7048652710239</v>
      </c>
      <c r="AH531" s="38">
        <f>SUM('2) Order Form'!V545)</f>
        <v>7048652710239</v>
      </c>
      <c r="AI531" s="38">
        <f>INDEX(ATS!$B:$V,MATCH(ATS!$AH531,ATS!$U:$U,0),1)</f>
        <v>852052</v>
      </c>
      <c r="AJ531" s="38" t="str">
        <f>INDEX(ATS!$B:$V,MATCH(ATS!$AH531,ATS!$U:$U,0),2)</f>
        <v>Ronin Max RIG Reflect Lens</v>
      </c>
      <c r="AK531" s="38" t="str">
        <f>INDEX(ATS!$B:$V,MATCH(ATS!$AH531,ATS!$U:$U,0),4)</f>
        <v>070000-OS</v>
      </c>
    </row>
    <row r="532" spans="1:37">
      <c r="A532" s="175">
        <f t="shared" si="33"/>
        <v>7048652710826</v>
      </c>
      <c r="B532">
        <v>820244</v>
      </c>
      <c r="C532" t="s">
        <v>176</v>
      </c>
      <c r="D532" t="s">
        <v>2991</v>
      </c>
      <c r="E532" t="s">
        <v>715</v>
      </c>
      <c r="F532" t="s">
        <v>1996</v>
      </c>
      <c r="G532" t="s">
        <v>8</v>
      </c>
      <c r="H532" t="s">
        <v>87</v>
      </c>
      <c r="I532">
        <v>82</v>
      </c>
      <c r="J532">
        <v>82</v>
      </c>
      <c r="K532">
        <v>82</v>
      </c>
      <c r="L532">
        <v>82</v>
      </c>
      <c r="M532">
        <v>82</v>
      </c>
      <c r="N532">
        <v>82</v>
      </c>
      <c r="O532">
        <v>82</v>
      </c>
      <c r="P532">
        <v>82</v>
      </c>
      <c r="Q532">
        <v>82</v>
      </c>
      <c r="R532">
        <v>82</v>
      </c>
      <c r="S532" s="2"/>
      <c r="T532" s="22" t="str">
        <f t="shared" si="32"/>
        <v>820244-55503-S</v>
      </c>
      <c r="U532" s="24">
        <f>IF(C532="NET","",IF(C532="","",IFERROR(VLOOKUP(T532,EAN!$A:$B,2,FALSE),"MANGLER - MÅ OPPDATERE EAN-FANEN")))</f>
        <v>7048652710826</v>
      </c>
      <c r="V532" s="22">
        <f t="shared" si="34"/>
        <v>82</v>
      </c>
      <c r="W532" s="22">
        <f t="shared" si="35"/>
        <v>82</v>
      </c>
      <c r="X532" s="2"/>
      <c r="Y532" s="21" t="str">
        <f>IF(C532="NET","",IFERROR(VLOOKUP(U532,'2) Order Form'!$V$9:$V$894,1,FALSE),"Ikke med I order form"))</f>
        <v>Ikke med I order form</v>
      </c>
      <c r="Z532" s="2"/>
      <c r="AA532" s="2">
        <v>7048652966377</v>
      </c>
      <c r="AB532" s="23">
        <f>IFERROR(VLOOKUP(AA532,'2) Order Form'!$V$9:$V$895,1,FALSE),"Ikke med I order form")</f>
        <v>7048652966377</v>
      </c>
      <c r="AC532" s="38">
        <f>VLOOKUP(AA532,ATS!$A$4:$H$2762,2,FALSE)</f>
        <v>840095</v>
      </c>
      <c r="AD532" s="35" t="str">
        <f>VLOOKUP(AA532,ATS!$A$4:$G$2762,3,FALSE)</f>
        <v>Trooper 2Vi SL Mips Helmet</v>
      </c>
      <c r="AE532" s="36" t="str">
        <f>VLOOKUP(AA532,ATS!$A$4:$G$2762,5,FALSE)</f>
        <v>MTURQ-ML</v>
      </c>
      <c r="AF532" s="2"/>
      <c r="AG532" s="38">
        <f>IFERROR(VLOOKUP('2) Order Form'!$V546,$AA$4:$AA$2500,1,FALSE),"Ikke med i Elastic")</f>
        <v>7048652615091</v>
      </c>
      <c r="AH532" s="38">
        <f>SUM('2) Order Form'!V546)</f>
        <v>7048652615091</v>
      </c>
      <c r="AI532" s="38">
        <f>INDEX(ATS!$B:$V,MATCH(ATS!$AH532,ATS!$U:$U,0),1)</f>
        <v>852052</v>
      </c>
      <c r="AJ532" s="38" t="str">
        <f>INDEX(ATS!$B:$V,MATCH(ATS!$AH532,ATS!$U:$U,0),2)</f>
        <v>Ronin Max RIG Reflect Lens</v>
      </c>
      <c r="AK532" s="38" t="str">
        <f>INDEX(ATS!$B:$V,MATCH(ATS!$AH532,ATS!$U:$U,0),4)</f>
        <v>150000-OS</v>
      </c>
    </row>
    <row r="533" spans="1:37">
      <c r="A533" s="175">
        <f t="shared" si="33"/>
        <v>7048652710819</v>
      </c>
      <c r="B533">
        <v>820244</v>
      </c>
      <c r="C533" t="s">
        <v>176</v>
      </c>
      <c r="D533" t="s">
        <v>2991</v>
      </c>
      <c r="E533" t="s">
        <v>716</v>
      </c>
      <c r="F533" t="s">
        <v>1996</v>
      </c>
      <c r="G533" t="s">
        <v>7</v>
      </c>
      <c r="H533" t="s">
        <v>87</v>
      </c>
      <c r="I533">
        <v>79</v>
      </c>
      <c r="J533">
        <v>79</v>
      </c>
      <c r="K533">
        <v>79</v>
      </c>
      <c r="L533">
        <v>79</v>
      </c>
      <c r="M533">
        <v>79</v>
      </c>
      <c r="N533">
        <v>79</v>
      </c>
      <c r="O533">
        <v>79</v>
      </c>
      <c r="P533">
        <v>79</v>
      </c>
      <c r="Q533">
        <v>79</v>
      </c>
      <c r="R533">
        <v>79</v>
      </c>
      <c r="S533" s="2"/>
      <c r="T533" s="52" t="str">
        <f t="shared" si="32"/>
        <v>820244-55503-M</v>
      </c>
      <c r="U533" s="53">
        <f>IF(C533="NET","",IF(C533="","",IFERROR(VLOOKUP(T533,EAN!$A:$B,2,FALSE),"MANGLER - MÅ OPPDATERE EAN-FANEN")))</f>
        <v>7048652710819</v>
      </c>
      <c r="V533" s="52">
        <f t="shared" si="34"/>
        <v>79</v>
      </c>
      <c r="W533" s="52">
        <f t="shared" si="35"/>
        <v>79</v>
      </c>
      <c r="X533" s="2"/>
      <c r="Y533" s="21" t="str">
        <f>IF(C533="NET","",IFERROR(VLOOKUP(U533,'2) Order Form'!$V$9:$V$894,1,FALSE),"Ikke med I order form"))</f>
        <v>Ikke med I order form</v>
      </c>
      <c r="Z533" s="2"/>
      <c r="AA533" s="2">
        <v>7048652966360</v>
      </c>
      <c r="AB533" s="23">
        <f>IFERROR(VLOOKUP(AA533,'2) Order Form'!$V$9:$V$895,1,FALSE),"Ikke med I order form")</f>
        <v>7048652966360</v>
      </c>
      <c r="AC533" s="38">
        <f>VLOOKUP(AA533,ATS!$A$4:$H$2762,2,FALSE)</f>
        <v>840095</v>
      </c>
      <c r="AD533" s="35" t="str">
        <f>VLOOKUP(AA533,ATS!$A$4:$G$2762,3,FALSE)</f>
        <v>Trooper 2Vi SL Mips Helmet</v>
      </c>
      <c r="AE533" s="36" t="str">
        <f>VLOOKUP(AA533,ATS!$A$4:$G$2762,5,FALSE)</f>
        <v>MTURQ-LXL</v>
      </c>
      <c r="AF533" s="2"/>
      <c r="AG533" s="38">
        <f>IFERROR(VLOOKUP('2) Order Form'!$V547,$AA$4:$AA$2500,1,FALSE),"Ikke med i Elastic")</f>
        <v>7048652615107</v>
      </c>
      <c r="AH533" s="38">
        <f>SUM('2) Order Form'!V547)</f>
        <v>7048652615107</v>
      </c>
      <c r="AI533" s="38">
        <f>INDEX(ATS!$B:$V,MATCH(ATS!$AH533,ATS!$U:$U,0),1)</f>
        <v>852052</v>
      </c>
      <c r="AJ533" s="38" t="str">
        <f>INDEX(ATS!$B:$V,MATCH(ATS!$AH533,ATS!$U:$U,0),2)</f>
        <v>Ronin Max RIG Reflect Lens</v>
      </c>
      <c r="AK533" s="38" t="str">
        <f>INDEX(ATS!$B:$V,MATCH(ATS!$AH533,ATS!$U:$U,0),4)</f>
        <v>160000-OS</v>
      </c>
    </row>
    <row r="534" spans="1:37">
      <c r="A534" s="175">
        <f t="shared" si="33"/>
        <v>7048652710802</v>
      </c>
      <c r="B534">
        <v>820244</v>
      </c>
      <c r="C534" t="s">
        <v>176</v>
      </c>
      <c r="D534" t="s">
        <v>2991</v>
      </c>
      <c r="E534" t="s">
        <v>717</v>
      </c>
      <c r="F534" t="s">
        <v>1996</v>
      </c>
      <c r="G534" t="s">
        <v>52</v>
      </c>
      <c r="H534" t="s">
        <v>87</v>
      </c>
      <c r="I534">
        <v>44</v>
      </c>
      <c r="J534">
        <v>44</v>
      </c>
      <c r="K534">
        <v>44</v>
      </c>
      <c r="L534">
        <v>44</v>
      </c>
      <c r="M534">
        <v>44</v>
      </c>
      <c r="N534">
        <v>44</v>
      </c>
      <c r="O534">
        <v>44</v>
      </c>
      <c r="P534">
        <v>44</v>
      </c>
      <c r="Q534">
        <v>44</v>
      </c>
      <c r="R534">
        <v>44</v>
      </c>
      <c r="S534" s="2"/>
      <c r="T534" s="22" t="str">
        <f t="shared" si="32"/>
        <v>820244-55503-L</v>
      </c>
      <c r="U534" s="24">
        <f>IF(C534="NET","",IF(C534="","",IFERROR(VLOOKUP(T534,EAN!$A:$B,2,FALSE),"MANGLER - MÅ OPPDATERE EAN-FANEN")))</f>
        <v>7048652710802</v>
      </c>
      <c r="V534" s="22">
        <f t="shared" si="34"/>
        <v>44</v>
      </c>
      <c r="W534" s="22">
        <f t="shared" si="35"/>
        <v>44</v>
      </c>
      <c r="X534" s="2"/>
      <c r="Y534" s="21" t="str">
        <f>IF(C534="NET","",IFERROR(VLOOKUP(U534,'2) Order Form'!$V$9:$V$894,1,FALSE),"Ikke med I order form"))</f>
        <v>Ikke med I order form</v>
      </c>
      <c r="Z534" s="2"/>
      <c r="AA534" s="2">
        <v>7048652966360</v>
      </c>
      <c r="AB534" s="23">
        <f>IFERROR(VLOOKUP(AA534,'2) Order Form'!$V$9:$V$895,1,FALSE),"Ikke med I order form")</f>
        <v>7048652966360</v>
      </c>
      <c r="AC534" s="38">
        <f>VLOOKUP(AA534,ATS!$A$4:$H$2762,2,FALSE)</f>
        <v>840095</v>
      </c>
      <c r="AD534" s="35" t="str">
        <f>VLOOKUP(AA534,ATS!$A$4:$G$2762,3,FALSE)</f>
        <v>Trooper 2Vi SL Mips Helmet</v>
      </c>
      <c r="AE534" s="36" t="str">
        <f>VLOOKUP(AA534,ATS!$A$4:$G$2762,5,FALSE)</f>
        <v>MTURQ-LXL</v>
      </c>
      <c r="AF534" s="2"/>
      <c r="AG534" s="38">
        <f>IFERROR(VLOOKUP('2) Order Form'!$V548,$AA$4:$AA$2500,1,FALSE),"Ikke med i Elastic")</f>
        <v>7048652762726</v>
      </c>
      <c r="AH534" s="38">
        <f>SUM('2) Order Form'!V548)</f>
        <v>7048652762726</v>
      </c>
      <c r="AI534" s="38">
        <f>INDEX(ATS!$B:$V,MATCH(ATS!$AH534,ATS!$U:$U,0),1)</f>
        <v>852052</v>
      </c>
      <c r="AJ534" s="38" t="str">
        <f>INDEX(ATS!$B:$V,MATCH(ATS!$AH534,ATS!$U:$U,0),2)</f>
        <v>Ronin Max RIG Reflect Lens</v>
      </c>
      <c r="AK534" s="38" t="str">
        <f>INDEX(ATS!$B:$V,MATCH(ATS!$AH534,ATS!$U:$U,0),4)</f>
        <v>190000-OS</v>
      </c>
    </row>
    <row r="535" spans="1:37">
      <c r="A535" s="175">
        <f t="shared" si="33"/>
        <v>7048652809704</v>
      </c>
      <c r="B535">
        <v>820244</v>
      </c>
      <c r="C535" t="s">
        <v>176</v>
      </c>
      <c r="D535" t="s">
        <v>2991</v>
      </c>
      <c r="E535" t="s">
        <v>1216</v>
      </c>
      <c r="F535" t="s">
        <v>1923</v>
      </c>
      <c r="G535" t="s">
        <v>54</v>
      </c>
      <c r="H535" t="s">
        <v>87</v>
      </c>
      <c r="I535">
        <v>2</v>
      </c>
      <c r="J535">
        <v>2</v>
      </c>
      <c r="K535">
        <v>2</v>
      </c>
      <c r="L535">
        <v>2</v>
      </c>
      <c r="M535">
        <v>2</v>
      </c>
      <c r="N535">
        <v>2</v>
      </c>
      <c r="O535">
        <v>2</v>
      </c>
      <c r="P535">
        <v>2</v>
      </c>
      <c r="Q535">
        <v>2</v>
      </c>
      <c r="R535">
        <v>2</v>
      </c>
      <c r="S535" s="2"/>
      <c r="T535" s="52" t="str">
        <f t="shared" si="32"/>
        <v>820244-88300-XS</v>
      </c>
      <c r="U535" s="53">
        <f>IF(C535="NET","",IF(C535="","",IFERROR(VLOOKUP(T535,EAN!$A:$B,2,FALSE),"MANGLER - MÅ OPPDATERE EAN-FANEN")))</f>
        <v>7048652809704</v>
      </c>
      <c r="V535" s="52">
        <f t="shared" si="34"/>
        <v>2</v>
      </c>
      <c r="W535" s="52">
        <f t="shared" si="35"/>
        <v>2</v>
      </c>
      <c r="X535" s="2"/>
      <c r="Y535" s="21" t="str">
        <f>IF(C535="NET","",IFERROR(VLOOKUP(U535,'2) Order Form'!$V$9:$V$894,1,FALSE),"Ikke med I order form"))</f>
        <v>Ikke med I order form</v>
      </c>
      <c r="Z535" s="2"/>
      <c r="AA535" s="2">
        <v>7048652966360</v>
      </c>
      <c r="AB535" s="23">
        <f>IFERROR(VLOOKUP(AA535,'2) Order Form'!$V$9:$V$895,1,FALSE),"Ikke med I order form")</f>
        <v>7048652966360</v>
      </c>
      <c r="AC535" s="38">
        <f>VLOOKUP(AA535,ATS!$A$4:$H$2762,2,FALSE)</f>
        <v>840095</v>
      </c>
      <c r="AD535" s="35" t="str">
        <f>VLOOKUP(AA535,ATS!$A$4:$G$2762,3,FALSE)</f>
        <v>Trooper 2Vi SL Mips Helmet</v>
      </c>
      <c r="AE535" s="36" t="str">
        <f>VLOOKUP(AA535,ATS!$A$4:$G$2762,5,FALSE)</f>
        <v>MTURQ-LXL</v>
      </c>
      <c r="AF535" s="2"/>
      <c r="AG535" s="38">
        <f>IFERROR(VLOOKUP('2) Order Form'!$V549,$AA$4:$AA$2500,1,FALSE),"Ikke med i Elastic")</f>
        <v>7048652615114</v>
      </c>
      <c r="AH535" s="38">
        <f>SUM('2) Order Form'!V549)</f>
        <v>7048652615114</v>
      </c>
      <c r="AI535" s="38">
        <f>INDEX(ATS!$B:$V,MATCH(ATS!$AH535,ATS!$U:$U,0),1)</f>
        <v>852052</v>
      </c>
      <c r="AJ535" s="38" t="str">
        <f>INDEX(ATS!$B:$V,MATCH(ATS!$AH535,ATS!$U:$U,0),2)</f>
        <v>Ronin Max RIG Reflect Lens</v>
      </c>
      <c r="AK535" s="38" t="str">
        <f>INDEX(ATS!$B:$V,MATCH(ATS!$AH535,ATS!$U:$U,0),4)</f>
        <v>200000-OS</v>
      </c>
    </row>
    <row r="536" spans="1:37">
      <c r="A536" s="175">
        <f t="shared" si="33"/>
        <v>7048652809698</v>
      </c>
      <c r="B536">
        <v>820244</v>
      </c>
      <c r="C536" t="s">
        <v>176</v>
      </c>
      <c r="D536" t="s">
        <v>2991</v>
      </c>
      <c r="E536" t="s">
        <v>1212</v>
      </c>
      <c r="F536" t="s">
        <v>1923</v>
      </c>
      <c r="G536" t="s">
        <v>8</v>
      </c>
      <c r="H536" t="s">
        <v>87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 s="2"/>
      <c r="T536" s="22" t="str">
        <f t="shared" si="32"/>
        <v>820244-88300-S</v>
      </c>
      <c r="U536" s="24">
        <f>IF(C536="NET","",IF(C536="","",IFERROR(VLOOKUP(T536,EAN!$A:$B,2,FALSE),"MANGLER - MÅ OPPDATERE EAN-FANEN")))</f>
        <v>7048652809698</v>
      </c>
      <c r="V536" s="22">
        <f t="shared" si="34"/>
        <v>0</v>
      </c>
      <c r="W536" s="22">
        <f t="shared" si="35"/>
        <v>0</v>
      </c>
      <c r="X536" s="2"/>
      <c r="Y536" s="21" t="str">
        <f>IF(C536="NET","",IFERROR(VLOOKUP(U536,'2) Order Form'!$V$9:$V$894,1,FALSE),"Ikke med I order form"))</f>
        <v>Ikke med I order form</v>
      </c>
      <c r="Z536" s="2"/>
      <c r="AA536" s="2">
        <v>7048652966414</v>
      </c>
      <c r="AB536" s="23">
        <f>IFERROR(VLOOKUP(AA536,'2) Order Form'!$V$9:$V$895,1,FALSE),"Ikke med I order form")</f>
        <v>7048652966414</v>
      </c>
      <c r="AC536" s="38">
        <f>VLOOKUP(AA536,ATS!$A$4:$H$2762,2,FALSE)</f>
        <v>840095</v>
      </c>
      <c r="AD536" s="35" t="str">
        <f>VLOOKUP(AA536,ATS!$A$4:$G$2762,3,FALSE)</f>
        <v>Trooper 2Vi SL Mips Helmet</v>
      </c>
      <c r="AE536" s="36" t="str">
        <f>VLOOKUP(AA536,ATS!$A$4:$G$2762,5,FALSE)</f>
        <v>PANTH-SM</v>
      </c>
      <c r="AF536" s="2"/>
      <c r="AG536" s="38">
        <f>IFERROR(VLOOKUP('2) Order Form'!$V550,$AA$4:$AA$2500,1,FALSE),"Ikke med i Elastic")</f>
        <v>7048652762719</v>
      </c>
      <c r="AH536" s="38">
        <f>SUM('2) Order Form'!V550)</f>
        <v>7048652762719</v>
      </c>
      <c r="AI536" s="38">
        <f>INDEX(ATS!$B:$V,MATCH(ATS!$AH536,ATS!$U:$U,0),1)</f>
        <v>852083</v>
      </c>
      <c r="AJ536" s="38" t="str">
        <f>INDEX(ATS!$B:$V,MATCH(ATS!$AH536,ATS!$U:$U,0),2)</f>
        <v>Ronin Max RIG Reflect AF Lens</v>
      </c>
      <c r="AK536" s="38" t="str">
        <f>INDEX(ATS!$B:$V,MATCH(ATS!$AH536,ATS!$U:$U,0),4)</f>
        <v>150000-OS</v>
      </c>
    </row>
    <row r="537" spans="1:37">
      <c r="A537" s="175">
        <f t="shared" si="33"/>
        <v>7048652809681</v>
      </c>
      <c r="B537">
        <v>820244</v>
      </c>
      <c r="C537" t="s">
        <v>176</v>
      </c>
      <c r="D537" t="s">
        <v>2991</v>
      </c>
      <c r="E537" t="s">
        <v>1213</v>
      </c>
      <c r="F537" t="s">
        <v>1923</v>
      </c>
      <c r="G537" t="s">
        <v>7</v>
      </c>
      <c r="H537" t="s">
        <v>87</v>
      </c>
      <c r="I537">
        <v>2</v>
      </c>
      <c r="J537">
        <v>2</v>
      </c>
      <c r="K537">
        <v>2</v>
      </c>
      <c r="L537">
        <v>2</v>
      </c>
      <c r="M537">
        <v>2</v>
      </c>
      <c r="N537">
        <v>2</v>
      </c>
      <c r="O537">
        <v>2</v>
      </c>
      <c r="P537">
        <v>2</v>
      </c>
      <c r="Q537">
        <v>2</v>
      </c>
      <c r="R537">
        <v>2</v>
      </c>
      <c r="S537" s="2"/>
      <c r="T537" s="52" t="str">
        <f t="shared" si="32"/>
        <v>820244-88300-M</v>
      </c>
      <c r="U537" s="53">
        <f>IF(C537="NET","",IF(C537="","",IFERROR(VLOOKUP(T537,EAN!$A:$B,2,FALSE),"MANGLER - MÅ OPPDATERE EAN-FANEN")))</f>
        <v>7048652809681</v>
      </c>
      <c r="V537" s="52">
        <f t="shared" si="34"/>
        <v>2</v>
      </c>
      <c r="W537" s="52">
        <f t="shared" si="35"/>
        <v>2</v>
      </c>
      <c r="X537" s="2"/>
      <c r="Y537" s="21" t="str">
        <f>IF(C537="NET","",IFERROR(VLOOKUP(U537,'2) Order Form'!$V$9:$V$894,1,FALSE),"Ikke med I order form"))</f>
        <v>Ikke med I order form</v>
      </c>
      <c r="Z537" s="2"/>
      <c r="AA537" s="2">
        <v>7048652966414</v>
      </c>
      <c r="AB537" s="23">
        <f>IFERROR(VLOOKUP(AA537,'2) Order Form'!$V$9:$V$895,1,FALSE),"Ikke med I order form")</f>
        <v>7048652966414</v>
      </c>
      <c r="AC537" s="38">
        <f>VLOOKUP(AA537,ATS!$A$4:$H$2762,2,FALSE)</f>
        <v>840095</v>
      </c>
      <c r="AD537" s="35" t="str">
        <f>VLOOKUP(AA537,ATS!$A$4:$G$2762,3,FALSE)</f>
        <v>Trooper 2Vi SL Mips Helmet</v>
      </c>
      <c r="AE537" s="36" t="str">
        <f>VLOOKUP(AA537,ATS!$A$4:$G$2762,5,FALSE)</f>
        <v>PANTH-SM</v>
      </c>
      <c r="AF537" s="2"/>
      <c r="AG537" s="38">
        <f>IFERROR(VLOOKUP('2) Order Form'!$V551,$AA$4:$AA$2500,1,FALSE),"Ikke med i Elastic")</f>
        <v>7048652615121</v>
      </c>
      <c r="AH537" s="38">
        <f>SUM('2) Order Form'!V551)</f>
        <v>7048652615121</v>
      </c>
      <c r="AI537" s="38">
        <f>INDEX(ATS!$B:$V,MATCH(ATS!$AH537,ATS!$U:$U,0),1)</f>
        <v>852051</v>
      </c>
      <c r="AJ537" s="38" t="str">
        <f>INDEX(ATS!$B:$V,MATCH(ATS!$AH537,ATS!$U:$U,0),2)</f>
        <v>Ronin Max Lens</v>
      </c>
      <c r="AK537" s="38" t="str">
        <f>INDEX(ATS!$B:$V,MATCH(ATS!$AH537,ATS!$U:$U,0),4)</f>
        <v>100000-OS</v>
      </c>
    </row>
    <row r="538" spans="1:37">
      <c r="A538" s="175">
        <f t="shared" si="33"/>
        <v>7048652809674</v>
      </c>
      <c r="B538">
        <v>820244</v>
      </c>
      <c r="C538" t="s">
        <v>176</v>
      </c>
      <c r="D538" t="s">
        <v>2991</v>
      </c>
      <c r="E538" t="s">
        <v>1214</v>
      </c>
      <c r="F538" t="s">
        <v>1923</v>
      </c>
      <c r="G538" t="s">
        <v>52</v>
      </c>
      <c r="H538" t="s">
        <v>87</v>
      </c>
      <c r="I538">
        <v>3</v>
      </c>
      <c r="J538">
        <v>3</v>
      </c>
      <c r="K538">
        <v>3</v>
      </c>
      <c r="L538">
        <v>3</v>
      </c>
      <c r="M538">
        <v>3</v>
      </c>
      <c r="N538">
        <v>3</v>
      </c>
      <c r="O538">
        <v>3</v>
      </c>
      <c r="P538">
        <v>3</v>
      </c>
      <c r="Q538">
        <v>3</v>
      </c>
      <c r="R538">
        <v>3</v>
      </c>
      <c r="S538" s="2"/>
      <c r="T538" s="22" t="str">
        <f t="shared" si="32"/>
        <v>820244-88300-L</v>
      </c>
      <c r="U538" s="24">
        <f>IF(C538="NET","",IF(C538="","",IFERROR(VLOOKUP(T538,EAN!$A:$B,2,FALSE),"MANGLER - MÅ OPPDATERE EAN-FANEN")))</f>
        <v>7048652809674</v>
      </c>
      <c r="V538" s="22">
        <f t="shared" si="34"/>
        <v>3</v>
      </c>
      <c r="W538" s="22">
        <f t="shared" si="35"/>
        <v>3</v>
      </c>
      <c r="X538" s="2"/>
      <c r="Y538" s="21" t="str">
        <f>IF(C538="NET","",IFERROR(VLOOKUP(U538,'2) Order Form'!$V$9:$V$894,1,FALSE),"Ikke med I order form"))</f>
        <v>Ikke med I order form</v>
      </c>
      <c r="Z538" s="2"/>
      <c r="AA538" s="2">
        <v>7048652966414</v>
      </c>
      <c r="AB538" s="23">
        <f>IFERROR(VLOOKUP(AA538,'2) Order Form'!$V$9:$V$895,1,FALSE),"Ikke med I order form")</f>
        <v>7048652966414</v>
      </c>
      <c r="AC538" s="38">
        <f>VLOOKUP(AA538,ATS!$A$4:$H$2762,2,FALSE)</f>
        <v>840095</v>
      </c>
      <c r="AD538" s="35" t="str">
        <f>VLOOKUP(AA538,ATS!$A$4:$G$2762,3,FALSE)</f>
        <v>Trooper 2Vi SL Mips Helmet</v>
      </c>
      <c r="AE538" s="36" t="str">
        <f>VLOOKUP(AA538,ATS!$A$4:$G$2762,5,FALSE)</f>
        <v>PANTH-SM</v>
      </c>
      <c r="AF538" s="2"/>
      <c r="AG538" s="38">
        <f>IFERROR(VLOOKUP('2) Order Form'!$V552,$AA$4:$AA$2500,1,FALSE),"Ikke med i Elastic")</f>
        <v>7048652615077</v>
      </c>
      <c r="AH538" s="38">
        <f>SUM('2) Order Form'!V552)</f>
        <v>7048652615077</v>
      </c>
      <c r="AI538" s="38">
        <f>INDEX(ATS!$B:$V,MATCH(ATS!$AH538,ATS!$U:$U,0),1)</f>
        <v>852053</v>
      </c>
      <c r="AJ538" s="38" t="str">
        <f>INDEX(ATS!$B:$V,MATCH(ATS!$AH538,ATS!$U:$U,0),2)</f>
        <v>Ronin Max RIG Photochromic Lens</v>
      </c>
      <c r="AK538" s="38" t="str">
        <f>INDEX(ATS!$B:$V,MATCH(ATS!$AH538,ATS!$U:$U,0),4)</f>
        <v>220000-OS</v>
      </c>
    </row>
    <row r="539" spans="1:37">
      <c r="A539" s="175">
        <f t="shared" si="33"/>
        <v>7048652710871</v>
      </c>
      <c r="B539">
        <v>820244</v>
      </c>
      <c r="C539" t="s">
        <v>176</v>
      </c>
      <c r="D539" t="s">
        <v>2991</v>
      </c>
      <c r="E539" t="s">
        <v>691</v>
      </c>
      <c r="F539" t="s">
        <v>1982</v>
      </c>
      <c r="G539" t="s">
        <v>54</v>
      </c>
      <c r="H539" t="s">
        <v>87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 s="2"/>
      <c r="T539" s="52" t="str">
        <f t="shared" si="32"/>
        <v>820244-99901-XS</v>
      </c>
      <c r="U539" s="53">
        <f>IF(C539="NET","",IF(C539="","",IFERROR(VLOOKUP(T539,EAN!$A:$B,2,FALSE),"MANGLER - MÅ OPPDATERE EAN-FANEN")))</f>
        <v>7048652710871</v>
      </c>
      <c r="V539" s="52">
        <f t="shared" si="34"/>
        <v>0</v>
      </c>
      <c r="W539" s="52">
        <f t="shared" si="35"/>
        <v>0</v>
      </c>
      <c r="X539" s="2"/>
      <c r="Y539" s="21" t="str">
        <f>IF(C539="NET","",IFERROR(VLOOKUP(U539,'2) Order Form'!$V$9:$V$894,1,FALSE),"Ikke med I order form"))</f>
        <v>Ikke med I order form</v>
      </c>
      <c r="Z539" s="2"/>
      <c r="AA539" s="2">
        <v>7048652966407</v>
      </c>
      <c r="AB539" s="23">
        <f>IFERROR(VLOOKUP(AA539,'2) Order Form'!$V$9:$V$895,1,FALSE),"Ikke med I order form")</f>
        <v>7048652966407</v>
      </c>
      <c r="AC539" s="38">
        <f>VLOOKUP(AA539,ATS!$A$4:$H$2762,2,FALSE)</f>
        <v>840095</v>
      </c>
      <c r="AD539" s="35" t="str">
        <f>VLOOKUP(AA539,ATS!$A$4:$G$2762,3,FALSE)</f>
        <v>Trooper 2Vi SL Mips Helmet</v>
      </c>
      <c r="AE539" s="36" t="str">
        <f>VLOOKUP(AA539,ATS!$A$4:$G$2762,5,FALSE)</f>
        <v>PANTH-ML</v>
      </c>
      <c r="AF539" s="2"/>
      <c r="AG539" s="38">
        <f>IFERROR(VLOOKUP('2) Order Form'!$V553,$AA$4:$AA$2500,1,FALSE),"Ikke med i Elastic")</f>
        <v>7048652614896</v>
      </c>
      <c r="AH539" s="38">
        <f>SUM('2) Order Form'!V553)</f>
        <v>7048652614896</v>
      </c>
      <c r="AI539" s="38">
        <f>INDEX(ATS!$B:$V,MATCH(ATS!$AH539,ATS!$U:$U,0),1)</f>
        <v>852059</v>
      </c>
      <c r="AJ539" s="38" t="str">
        <f>INDEX(ATS!$B:$V,MATCH(ATS!$AH539,ATS!$U:$U,0),2)</f>
        <v>Ronin Max Polarized Lens</v>
      </c>
      <c r="AK539" s="38" t="str">
        <f>INDEX(ATS!$B:$V,MATCH(ATS!$AH539,ATS!$U:$U,0),4)</f>
        <v>230000-OS</v>
      </c>
    </row>
    <row r="540" spans="1:37">
      <c r="A540" s="175">
        <f t="shared" si="33"/>
        <v>7048652710864</v>
      </c>
      <c r="B540">
        <v>820244</v>
      </c>
      <c r="C540" t="s">
        <v>176</v>
      </c>
      <c r="D540" t="s">
        <v>2991</v>
      </c>
      <c r="E540" t="s">
        <v>685</v>
      </c>
      <c r="F540" t="s">
        <v>1982</v>
      </c>
      <c r="G540" t="s">
        <v>8</v>
      </c>
      <c r="H540" t="s">
        <v>87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 s="2"/>
      <c r="T540" s="22" t="str">
        <f t="shared" si="32"/>
        <v>820244-99901-S</v>
      </c>
      <c r="U540" s="24">
        <f>IF(C540="NET","",IF(C540="","",IFERROR(VLOOKUP(T540,EAN!$A:$B,2,FALSE),"MANGLER - MÅ OPPDATERE EAN-FANEN")))</f>
        <v>7048652710864</v>
      </c>
      <c r="V540" s="22">
        <f t="shared" si="34"/>
        <v>0</v>
      </c>
      <c r="W540" s="22">
        <f t="shared" si="35"/>
        <v>0</v>
      </c>
      <c r="X540" s="2"/>
      <c r="Y540" s="21" t="str">
        <f>IF(C540="NET","",IFERROR(VLOOKUP(U540,'2) Order Form'!$V$9:$V$894,1,FALSE),"Ikke med I order form"))</f>
        <v>Ikke med I order form</v>
      </c>
      <c r="Z540" s="2"/>
      <c r="AA540" s="2">
        <v>7048652966407</v>
      </c>
      <c r="AB540" s="23">
        <f>IFERROR(VLOOKUP(AA540,'2) Order Form'!$V$9:$V$895,1,FALSE),"Ikke med I order form")</f>
        <v>7048652966407</v>
      </c>
      <c r="AC540" s="38">
        <f>VLOOKUP(AA540,ATS!$A$4:$H$2762,2,FALSE)</f>
        <v>840095</v>
      </c>
      <c r="AD540" s="35" t="str">
        <f>VLOOKUP(AA540,ATS!$A$4:$G$2762,3,FALSE)</f>
        <v>Trooper 2Vi SL Mips Helmet</v>
      </c>
      <c r="AE540" s="36" t="str">
        <f>VLOOKUP(AA540,ATS!$A$4:$G$2762,5,FALSE)</f>
        <v>PANTH-ML</v>
      </c>
      <c r="AF540" s="2"/>
      <c r="AG540" s="38">
        <f>IFERROR(VLOOKUP('2) Order Form'!$V554,$AA$4:$AA$2500,1,FALSE),"Ikke med i Elastic")</f>
        <v>7048652762610</v>
      </c>
      <c r="AH540" s="38">
        <f>SUM('2) Order Form'!V554)</f>
        <v>7048652762610</v>
      </c>
      <c r="AI540" s="38">
        <f>INDEX(ATS!$B:$V,MATCH(ATS!$AH540,ATS!$U:$U,0),1)</f>
        <v>852078</v>
      </c>
      <c r="AJ540" s="38" t="str">
        <f>INDEX(ATS!$B:$V,MATCH(ATS!$AH540,ATS!$U:$U,0),2)</f>
        <v>Memento RIG Reflect Lens</v>
      </c>
      <c r="AK540" s="38" t="str">
        <f>INDEX(ATS!$B:$V,MATCH(ATS!$AH540,ATS!$U:$U,0),4)</f>
        <v>060000-OS</v>
      </c>
    </row>
    <row r="541" spans="1:37">
      <c r="A541" s="175">
        <f t="shared" si="33"/>
        <v>7048652710857</v>
      </c>
      <c r="B541">
        <v>820244</v>
      </c>
      <c r="C541" t="s">
        <v>176</v>
      </c>
      <c r="D541" t="s">
        <v>2991</v>
      </c>
      <c r="E541" t="s">
        <v>686</v>
      </c>
      <c r="F541" t="s">
        <v>1982</v>
      </c>
      <c r="G541" t="s">
        <v>7</v>
      </c>
      <c r="H541" t="s">
        <v>87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 s="2"/>
      <c r="T541" s="52" t="str">
        <f t="shared" si="32"/>
        <v>820244-99901-M</v>
      </c>
      <c r="U541" s="53">
        <f>IF(C541="NET","",IF(C541="","",IFERROR(VLOOKUP(T541,EAN!$A:$B,2,FALSE),"MANGLER - MÅ OPPDATERE EAN-FANEN")))</f>
        <v>7048652710857</v>
      </c>
      <c r="V541" s="52">
        <f t="shared" si="34"/>
        <v>0</v>
      </c>
      <c r="W541" s="52">
        <f t="shared" si="35"/>
        <v>0</v>
      </c>
      <c r="X541" s="2"/>
      <c r="Y541" s="21" t="str">
        <f>IF(C541="NET","",IFERROR(VLOOKUP(U541,'2) Order Form'!$V$9:$V$894,1,FALSE),"Ikke med I order form"))</f>
        <v>Ikke med I order form</v>
      </c>
      <c r="Z541" s="2"/>
      <c r="AA541" s="2">
        <v>7048652966407</v>
      </c>
      <c r="AB541" s="23">
        <f>IFERROR(VLOOKUP(AA541,'2) Order Form'!$V$9:$V$895,1,FALSE),"Ikke med I order form")</f>
        <v>7048652966407</v>
      </c>
      <c r="AC541" s="38">
        <f>VLOOKUP(AA541,ATS!$A$4:$H$2762,2,FALSE)</f>
        <v>840095</v>
      </c>
      <c r="AD541" s="35" t="str">
        <f>VLOOKUP(AA541,ATS!$A$4:$G$2762,3,FALSE)</f>
        <v>Trooper 2Vi SL Mips Helmet</v>
      </c>
      <c r="AE541" s="36" t="str">
        <f>VLOOKUP(AA541,ATS!$A$4:$G$2762,5,FALSE)</f>
        <v>PANTH-ML</v>
      </c>
      <c r="AF541" s="2"/>
      <c r="AG541" s="38">
        <f>IFERROR(VLOOKUP('2) Order Form'!$V555,$AA$4:$AA$2500,1,FALSE),"Ikke med i Elastic")</f>
        <v>7048652762627</v>
      </c>
      <c r="AH541" s="38">
        <f>SUM('2) Order Form'!V555)</f>
        <v>7048652762627</v>
      </c>
      <c r="AI541" s="38">
        <f>INDEX(ATS!$B:$V,MATCH(ATS!$AH541,ATS!$U:$U,0),1)</f>
        <v>852078</v>
      </c>
      <c r="AJ541" s="38" t="str">
        <f>INDEX(ATS!$B:$V,MATCH(ATS!$AH541,ATS!$U:$U,0),2)</f>
        <v>Memento RIG Reflect Lens</v>
      </c>
      <c r="AK541" s="38" t="str">
        <f>INDEX(ATS!$B:$V,MATCH(ATS!$AH541,ATS!$U:$U,0),4)</f>
        <v>070000-OS</v>
      </c>
    </row>
    <row r="542" spans="1:37">
      <c r="A542" s="175">
        <f t="shared" si="33"/>
        <v>7048652710840</v>
      </c>
      <c r="B542">
        <v>820244</v>
      </c>
      <c r="C542" t="s">
        <v>176</v>
      </c>
      <c r="D542" t="s">
        <v>2991</v>
      </c>
      <c r="E542" t="s">
        <v>687</v>
      </c>
      <c r="F542" t="s">
        <v>1982</v>
      </c>
      <c r="G542" t="s">
        <v>52</v>
      </c>
      <c r="H542" t="s">
        <v>87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1</v>
      </c>
      <c r="P542">
        <v>1</v>
      </c>
      <c r="Q542">
        <v>1</v>
      </c>
      <c r="R542">
        <v>1</v>
      </c>
      <c r="S542" s="30"/>
      <c r="T542" s="52" t="str">
        <f t="shared" si="32"/>
        <v>820244-99901-L</v>
      </c>
      <c r="U542" s="53">
        <f>IF(C542="NET","",IF(C542="","",IFERROR(VLOOKUP(T542,EAN!$A:$B,2,FALSE),"MANGLER - MÅ OPPDATERE EAN-FANEN")))</f>
        <v>7048652710840</v>
      </c>
      <c r="V542" s="52">
        <f t="shared" si="34"/>
        <v>1</v>
      </c>
      <c r="W542" s="52">
        <f t="shared" si="35"/>
        <v>1</v>
      </c>
      <c r="X542" s="30"/>
      <c r="Y542" s="21" t="str">
        <f>IF(C542="NET","",IFERROR(VLOOKUP(U542,'2) Order Form'!$V$9:$V$894,1,FALSE),"Ikke med I order form"))</f>
        <v>Ikke med I order form</v>
      </c>
      <c r="Z542" s="30"/>
      <c r="AA542" s="2">
        <v>7048652966391</v>
      </c>
      <c r="AB542" s="23">
        <f>IFERROR(VLOOKUP(AA542,'2) Order Form'!$V$9:$V$895,1,FALSE),"Ikke med I order form")</f>
        <v>7048652966391</v>
      </c>
      <c r="AC542" s="38">
        <f>VLOOKUP(AA542,ATS!$A$4:$H$2762,2,FALSE)</f>
        <v>840095</v>
      </c>
      <c r="AD542" s="35" t="str">
        <f>VLOOKUP(AA542,ATS!$A$4:$G$2762,3,FALSE)</f>
        <v>Trooper 2Vi SL Mips Helmet</v>
      </c>
      <c r="AE542" s="36" t="str">
        <f>VLOOKUP(AA542,ATS!$A$4:$G$2762,5,FALSE)</f>
        <v>PANTH-LXL</v>
      </c>
      <c r="AF542" s="30"/>
      <c r="AG542" s="38">
        <f>IFERROR(VLOOKUP('2) Order Form'!$V556,$AA$4:$AA$2500,1,FALSE),"Ikke med i Elastic")</f>
        <v>7048652762634</v>
      </c>
      <c r="AH542" s="38">
        <f>SUM('2) Order Form'!V556)</f>
        <v>7048652762634</v>
      </c>
      <c r="AI542" s="38">
        <f>INDEX(ATS!$B:$V,MATCH(ATS!$AH542,ATS!$U:$U,0),1)</f>
        <v>852078</v>
      </c>
      <c r="AJ542" s="38" t="str">
        <f>INDEX(ATS!$B:$V,MATCH(ATS!$AH542,ATS!$U:$U,0),2)</f>
        <v>Memento RIG Reflect Lens</v>
      </c>
      <c r="AK542" s="38" t="str">
        <f>INDEX(ATS!$B:$V,MATCH(ATS!$AH542,ATS!$U:$U,0),4)</f>
        <v>150000-OS</v>
      </c>
    </row>
    <row r="543" spans="1:37">
      <c r="A543" s="175">
        <f t="shared" si="33"/>
        <v>0</v>
      </c>
      <c r="B543" s="37">
        <v>820253</v>
      </c>
      <c r="C543" t="s">
        <v>131</v>
      </c>
      <c r="I543" s="37">
        <v>202409</v>
      </c>
      <c r="J543" s="37">
        <v>202410</v>
      </c>
      <c r="K543" s="37">
        <v>202411</v>
      </c>
      <c r="L543" s="37">
        <v>202412</v>
      </c>
      <c r="M543" s="37">
        <v>202413</v>
      </c>
      <c r="N543" s="37">
        <v>202414</v>
      </c>
      <c r="O543" s="37">
        <v>202415</v>
      </c>
      <c r="P543" s="37">
        <v>202415</v>
      </c>
      <c r="Q543" s="37">
        <v>202415</v>
      </c>
      <c r="R543" s="37">
        <v>202415</v>
      </c>
      <c r="S543" s="30"/>
      <c r="T543" s="52" t="str">
        <f t="shared" si="32"/>
        <v>820253-</v>
      </c>
      <c r="U543" s="53" t="str">
        <f>IF(C543="NET","",IF(C543="","",IFERROR(VLOOKUP(T543,EAN!$A:$B,2,FALSE),"MANGLER - MÅ OPPDATERE EAN-FANEN")))</f>
        <v/>
      </c>
      <c r="V543" s="52">
        <f t="shared" si="34"/>
        <v>202409</v>
      </c>
      <c r="W543" s="52">
        <f t="shared" si="35"/>
        <v>202415</v>
      </c>
      <c r="X543" s="30"/>
      <c r="Y543" s="21" t="str">
        <f>IF(C543="NET","",IFERROR(VLOOKUP(U543,'2) Order Form'!$V$9:$V$894,1,FALSE),"Ikke med I order form"))</f>
        <v/>
      </c>
      <c r="Z543" s="30"/>
      <c r="AA543" s="2">
        <v>7048652966391</v>
      </c>
      <c r="AB543" s="23">
        <f>IFERROR(VLOOKUP(AA543,'2) Order Form'!$V$9:$V$895,1,FALSE),"Ikke med I order form")</f>
        <v>7048652966391</v>
      </c>
      <c r="AC543" s="38">
        <f>VLOOKUP(AA543,ATS!$A$4:$H$2762,2,FALSE)</f>
        <v>840095</v>
      </c>
      <c r="AD543" s="35" t="str">
        <f>VLOOKUP(AA543,ATS!$A$4:$G$2762,3,FALSE)</f>
        <v>Trooper 2Vi SL Mips Helmet</v>
      </c>
      <c r="AE543" s="36" t="str">
        <f>VLOOKUP(AA543,ATS!$A$4:$G$2762,5,FALSE)</f>
        <v>PANTH-LXL</v>
      </c>
      <c r="AF543" s="30"/>
      <c r="AG543" s="38">
        <f>IFERROR(VLOOKUP('2) Order Form'!$V557,$AA$4:$AA$2500,1,FALSE),"Ikke med i Elastic")</f>
        <v>7048652762641</v>
      </c>
      <c r="AH543" s="38">
        <f>SUM('2) Order Form'!V557)</f>
        <v>7048652762641</v>
      </c>
      <c r="AI543" s="38">
        <f>INDEX(ATS!$B:$V,MATCH(ATS!$AH543,ATS!$U:$U,0),1)</f>
        <v>852078</v>
      </c>
      <c r="AJ543" s="38" t="str">
        <f>INDEX(ATS!$B:$V,MATCH(ATS!$AH543,ATS!$U:$U,0),2)</f>
        <v>Memento RIG Reflect Lens</v>
      </c>
      <c r="AK543" s="38" t="str">
        <f>INDEX(ATS!$B:$V,MATCH(ATS!$AH543,ATS!$U:$U,0),4)</f>
        <v>160000-OS</v>
      </c>
    </row>
    <row r="544" spans="1:37">
      <c r="A544" s="175">
        <f t="shared" si="33"/>
        <v>7048652712172</v>
      </c>
      <c r="B544">
        <v>820253</v>
      </c>
      <c r="C544" t="s">
        <v>2708</v>
      </c>
      <c r="D544" t="s">
        <v>2991</v>
      </c>
      <c r="E544" t="s">
        <v>710</v>
      </c>
      <c r="F544" t="s">
        <v>1995</v>
      </c>
      <c r="G544" t="s">
        <v>8</v>
      </c>
      <c r="H544" t="s">
        <v>87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 s="30"/>
      <c r="T544" s="52" t="str">
        <f t="shared" si="32"/>
        <v>820253-88001-S</v>
      </c>
      <c r="U544" s="53">
        <f>IF(C544="NET","",IF(C544="","",IFERROR(VLOOKUP(T544,EAN!$A:$B,2,FALSE),"MANGLER - MÅ OPPDATERE EAN-FANEN")))</f>
        <v>7048652712172</v>
      </c>
      <c r="V544" s="52">
        <f t="shared" si="34"/>
        <v>0</v>
      </c>
      <c r="W544" s="52">
        <f t="shared" si="35"/>
        <v>0</v>
      </c>
      <c r="X544" s="30"/>
      <c r="Y544" s="21" t="str">
        <f>IF(C544="NET","",IFERROR(VLOOKUP(U544,'2) Order Form'!$V$9:$V$894,1,FALSE),"Ikke med I order form"))</f>
        <v>Ikke med I order form</v>
      </c>
      <c r="Z544" s="30"/>
      <c r="AA544" s="2">
        <v>7048652966391</v>
      </c>
      <c r="AB544" s="23">
        <f>IFERROR(VLOOKUP(AA544,'2) Order Form'!$V$9:$V$895,1,FALSE),"Ikke med I order form")</f>
        <v>7048652966391</v>
      </c>
      <c r="AC544" s="38">
        <f>VLOOKUP(AA544,ATS!$A$4:$H$2762,2,FALSE)</f>
        <v>840095</v>
      </c>
      <c r="AD544" s="35" t="str">
        <f>VLOOKUP(AA544,ATS!$A$4:$G$2762,3,FALSE)</f>
        <v>Trooper 2Vi SL Mips Helmet</v>
      </c>
      <c r="AE544" s="36" t="str">
        <f>VLOOKUP(AA544,ATS!$A$4:$G$2762,5,FALSE)</f>
        <v>PANTH-LXL</v>
      </c>
      <c r="AF544" s="30"/>
      <c r="AG544" s="38">
        <f>IFERROR(VLOOKUP('2) Order Form'!$V558,$AA$4:$AA$2500,1,FALSE),"Ikke med i Elastic")</f>
        <v>7048652762658</v>
      </c>
      <c r="AH544" s="38">
        <f>SUM('2) Order Form'!V558)</f>
        <v>7048652762658</v>
      </c>
      <c r="AI544" s="38">
        <f>INDEX(ATS!$B:$V,MATCH(ATS!$AH544,ATS!$U:$U,0),1)</f>
        <v>852078</v>
      </c>
      <c r="AJ544" s="38" t="str">
        <f>INDEX(ATS!$B:$V,MATCH(ATS!$AH544,ATS!$U:$U,0),2)</f>
        <v>Memento RIG Reflect Lens</v>
      </c>
      <c r="AK544" s="38" t="str">
        <f>INDEX(ATS!$B:$V,MATCH(ATS!$AH544,ATS!$U:$U,0),4)</f>
        <v>190000-OS</v>
      </c>
    </row>
    <row r="545" spans="1:37">
      <c r="A545" s="175">
        <f t="shared" si="33"/>
        <v>7048652712165</v>
      </c>
      <c r="B545">
        <v>820253</v>
      </c>
      <c r="C545" t="s">
        <v>2708</v>
      </c>
      <c r="D545" t="s">
        <v>2991</v>
      </c>
      <c r="E545" t="s">
        <v>711</v>
      </c>
      <c r="F545" t="s">
        <v>1995</v>
      </c>
      <c r="G545" t="s">
        <v>7</v>
      </c>
      <c r="H545" t="s">
        <v>87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 s="30"/>
      <c r="T545" s="52" t="str">
        <f t="shared" si="32"/>
        <v>820253-88001-M</v>
      </c>
      <c r="U545" s="53">
        <f>IF(C545="NET","",IF(C545="","",IFERROR(VLOOKUP(T545,EAN!$A:$B,2,FALSE),"MANGLER - MÅ OPPDATERE EAN-FANEN")))</f>
        <v>7048652712165</v>
      </c>
      <c r="V545" s="52">
        <f t="shared" si="34"/>
        <v>0</v>
      </c>
      <c r="W545" s="52">
        <f t="shared" si="35"/>
        <v>0</v>
      </c>
      <c r="X545" s="30"/>
      <c r="Y545" s="21" t="str">
        <f>IF(C545="NET","",IFERROR(VLOOKUP(U545,'2) Order Form'!$V$9:$V$894,1,FALSE),"Ikke med I order form"))</f>
        <v>Ikke med I order form</v>
      </c>
      <c r="Z545" s="30"/>
      <c r="AA545" s="2">
        <v>7048652966445</v>
      </c>
      <c r="AB545" s="23">
        <f>IFERROR(VLOOKUP(AA545,'2) Order Form'!$V$9:$V$895,1,FALSE),"Ikke med I order form")</f>
        <v>7048652966445</v>
      </c>
      <c r="AC545" s="38">
        <f>VLOOKUP(AA545,ATS!$A$4:$H$2762,2,FALSE)</f>
        <v>840096</v>
      </c>
      <c r="AD545" s="35" t="str">
        <f>VLOOKUP(AA545,ATS!$A$4:$G$2762,3,FALSE)</f>
        <v>Trooper 2Vi SL Mips TE Helmet</v>
      </c>
      <c r="AE545" s="36" t="str">
        <f>VLOOKUP(AA545,ATS!$A$4:$G$2762,5,FALSE)</f>
        <v>HK006-SM</v>
      </c>
      <c r="AF545" s="30"/>
      <c r="AG545" s="38">
        <f>IFERROR(VLOOKUP('2) Order Form'!$V559,$AA$4:$AA$2500,1,FALSE),"Ikke med i Elastic")</f>
        <v>7048652762665</v>
      </c>
      <c r="AH545" s="38">
        <f>SUM('2) Order Form'!V559)</f>
        <v>7048652762665</v>
      </c>
      <c r="AI545" s="38">
        <f>INDEX(ATS!$B:$V,MATCH(ATS!$AH545,ATS!$U:$U,0),1)</f>
        <v>852078</v>
      </c>
      <c r="AJ545" s="38" t="str">
        <f>INDEX(ATS!$B:$V,MATCH(ATS!$AH545,ATS!$U:$U,0),2)</f>
        <v>Memento RIG Reflect Lens</v>
      </c>
      <c r="AK545" s="38" t="str">
        <f>INDEX(ATS!$B:$V,MATCH(ATS!$AH545,ATS!$U:$U,0),4)</f>
        <v>200000-OS</v>
      </c>
    </row>
    <row r="546" spans="1:37">
      <c r="A546" s="175">
        <f t="shared" si="33"/>
        <v>7048652712158</v>
      </c>
      <c r="B546">
        <v>820253</v>
      </c>
      <c r="C546" t="s">
        <v>2708</v>
      </c>
      <c r="D546" t="s">
        <v>2991</v>
      </c>
      <c r="E546" t="s">
        <v>712</v>
      </c>
      <c r="F546" t="s">
        <v>1995</v>
      </c>
      <c r="G546" t="s">
        <v>52</v>
      </c>
      <c r="H546" t="s">
        <v>87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 s="2"/>
      <c r="T546" s="22" t="str">
        <f t="shared" si="32"/>
        <v>820253-88001-L</v>
      </c>
      <c r="U546" s="24">
        <f>IF(C546="NET","",IF(C546="","",IFERROR(VLOOKUP(T546,EAN!$A:$B,2,FALSE),"MANGLER - MÅ OPPDATERE EAN-FANEN")))</f>
        <v>7048652712158</v>
      </c>
      <c r="V546" s="22">
        <f t="shared" si="34"/>
        <v>0</v>
      </c>
      <c r="W546" s="22">
        <f t="shared" si="35"/>
        <v>0</v>
      </c>
      <c r="X546" s="2"/>
      <c r="Y546" s="21" t="str">
        <f>IF(C546="NET","",IFERROR(VLOOKUP(U546,'2) Order Form'!$V$9:$V$894,1,FALSE),"Ikke med I order form"))</f>
        <v>Ikke med I order form</v>
      </c>
      <c r="Z546" s="2"/>
      <c r="AA546" s="2">
        <v>7048652966445</v>
      </c>
      <c r="AB546" s="23">
        <f>IFERROR(VLOOKUP(AA546,'2) Order Form'!$V$9:$V$895,1,FALSE),"Ikke med I order form")</f>
        <v>7048652966445</v>
      </c>
      <c r="AC546" s="38">
        <f>VLOOKUP(AA546,ATS!$A$4:$H$2762,2,FALSE)</f>
        <v>840096</v>
      </c>
      <c r="AD546" s="35" t="str">
        <f>VLOOKUP(AA546,ATS!$A$4:$G$2762,3,FALSE)</f>
        <v>Trooper 2Vi SL Mips TE Helmet</v>
      </c>
      <c r="AE546" s="36" t="str">
        <f>VLOOKUP(AA546,ATS!$A$4:$G$2762,5,FALSE)</f>
        <v>HK006-SM</v>
      </c>
      <c r="AF546" s="2"/>
      <c r="AG546" s="38">
        <f>IFERROR(VLOOKUP('2) Order Form'!$V560,$AA$4:$AA$2500,1,FALSE),"Ikke med i Elastic")</f>
        <v>7048652777867</v>
      </c>
      <c r="AH546" s="38">
        <f>SUM('2) Order Form'!V560)</f>
        <v>7048652777867</v>
      </c>
      <c r="AI546" s="38">
        <f>INDEX(ATS!$B:$V,MATCH(ATS!$AH546,ATS!$U:$U,0),1)</f>
        <v>852087</v>
      </c>
      <c r="AJ546" s="38" t="str">
        <f>INDEX(ATS!$B:$V,MATCH(ATS!$AH546,ATS!$U:$U,0),2)</f>
        <v xml:space="preserve">Memento Lens </v>
      </c>
      <c r="AK546" s="38" t="str">
        <f>INDEX(ATS!$B:$V,MATCH(ATS!$AH546,ATS!$U:$U,0),4)</f>
        <v>100000-OS</v>
      </c>
    </row>
    <row r="547" spans="1:37">
      <c r="A547" s="175">
        <f t="shared" si="33"/>
        <v>7048652712189</v>
      </c>
      <c r="B547">
        <v>820253</v>
      </c>
      <c r="C547" t="s">
        <v>2708</v>
      </c>
      <c r="D547" t="s">
        <v>2991</v>
      </c>
      <c r="E547" t="s">
        <v>713</v>
      </c>
      <c r="F547" t="s">
        <v>1995</v>
      </c>
      <c r="G547" t="s">
        <v>53</v>
      </c>
      <c r="H547" t="s">
        <v>87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 s="2"/>
      <c r="T547" s="22" t="str">
        <f t="shared" si="32"/>
        <v>820253-88001-XL</v>
      </c>
      <c r="U547" s="24">
        <f>IF(C547="NET","",IF(C547="","",IFERROR(VLOOKUP(T547,EAN!$A:$B,2,FALSE),"MANGLER - MÅ OPPDATERE EAN-FANEN")))</f>
        <v>7048652712189</v>
      </c>
      <c r="V547" s="22">
        <f t="shared" si="34"/>
        <v>0</v>
      </c>
      <c r="W547" s="22">
        <f t="shared" si="35"/>
        <v>0</v>
      </c>
      <c r="X547" s="2"/>
      <c r="Y547" s="21" t="str">
        <f>IF(C547="NET","",IFERROR(VLOOKUP(U547,'2) Order Form'!$V$9:$V$894,1,FALSE),"Ikke med I order form"))</f>
        <v>Ikke med I order form</v>
      </c>
      <c r="Z547" s="2"/>
      <c r="AA547" s="2">
        <v>7048652966445</v>
      </c>
      <c r="AB547" s="23">
        <f>IFERROR(VLOOKUP(AA547,'2) Order Form'!$V$9:$V$895,1,FALSE),"Ikke med I order form")</f>
        <v>7048652966445</v>
      </c>
      <c r="AC547" s="38">
        <f>VLOOKUP(AA547,ATS!$A$4:$H$2762,2,FALSE)</f>
        <v>840096</v>
      </c>
      <c r="AD547" s="35" t="str">
        <f>VLOOKUP(AA547,ATS!$A$4:$G$2762,3,FALSE)</f>
        <v>Trooper 2Vi SL Mips TE Helmet</v>
      </c>
      <c r="AE547" s="36" t="str">
        <f>VLOOKUP(AA547,ATS!$A$4:$G$2762,5,FALSE)</f>
        <v>HK006-SM</v>
      </c>
      <c r="AF547" s="2"/>
      <c r="AG547" s="38">
        <f>IFERROR(VLOOKUP('2) Order Form'!$V561,$AA$4:$AA$2500,1,FALSE),"Ikke med i Elastic")</f>
        <v>7048652762528</v>
      </c>
      <c r="AH547" s="38">
        <f>SUM('2) Order Form'!V561)</f>
        <v>7048652762528</v>
      </c>
      <c r="AI547" s="38">
        <f>INDEX(ATS!$B:$V,MATCH(ATS!$AH547,ATS!$U:$U,0),1)</f>
        <v>852077</v>
      </c>
      <c r="AJ547" s="38" t="str">
        <f>INDEX(ATS!$B:$V,MATCH(ATS!$AH547,ATS!$U:$U,0),2)</f>
        <v>Memento RIG Photochromic Lens</v>
      </c>
      <c r="AK547" s="38" t="str">
        <f>INDEX(ATS!$B:$V,MATCH(ATS!$AH547,ATS!$U:$U,0),4)</f>
        <v>220000-OS</v>
      </c>
    </row>
    <row r="548" spans="1:37">
      <c r="A548" s="175">
        <f t="shared" si="33"/>
        <v>7048652712219</v>
      </c>
      <c r="B548">
        <v>820253</v>
      </c>
      <c r="C548" t="s">
        <v>2708</v>
      </c>
      <c r="D548" t="s">
        <v>2991</v>
      </c>
      <c r="E548" t="s">
        <v>685</v>
      </c>
      <c r="F548" t="s">
        <v>1982</v>
      </c>
      <c r="G548" t="s">
        <v>8</v>
      </c>
      <c r="H548" t="s">
        <v>87</v>
      </c>
      <c r="I548">
        <v>3</v>
      </c>
      <c r="J548">
        <v>3</v>
      </c>
      <c r="K548">
        <v>3</v>
      </c>
      <c r="L548">
        <v>3</v>
      </c>
      <c r="M548">
        <v>3</v>
      </c>
      <c r="N548">
        <v>3</v>
      </c>
      <c r="O548">
        <v>3</v>
      </c>
      <c r="P548">
        <v>3</v>
      </c>
      <c r="Q548">
        <v>3</v>
      </c>
      <c r="R548">
        <v>3</v>
      </c>
      <c r="S548" s="2"/>
      <c r="T548" s="22" t="str">
        <f t="shared" si="32"/>
        <v>820253-99901-S</v>
      </c>
      <c r="U548" s="24">
        <f>IF(C548="NET","",IF(C548="","",IFERROR(VLOOKUP(T548,EAN!$A:$B,2,FALSE),"MANGLER - MÅ OPPDATERE EAN-FANEN")))</f>
        <v>7048652712219</v>
      </c>
      <c r="V548" s="22">
        <f t="shared" si="34"/>
        <v>3</v>
      </c>
      <c r="W548" s="22">
        <f t="shared" si="35"/>
        <v>3</v>
      </c>
      <c r="X548" s="2"/>
      <c r="Y548" s="21" t="str">
        <f>IF(C548="NET","",IFERROR(VLOOKUP(U548,'2) Order Form'!$V$9:$V$894,1,FALSE),"Ikke med I order form"))</f>
        <v>Ikke med I order form</v>
      </c>
      <c r="Z548" s="2"/>
      <c r="AA548" s="2">
        <v>7048652966438</v>
      </c>
      <c r="AB548" s="23">
        <f>IFERROR(VLOOKUP(AA548,'2) Order Form'!$V$9:$V$895,1,FALSE),"Ikke med I order form")</f>
        <v>7048652966438</v>
      </c>
      <c r="AC548" s="38">
        <f>VLOOKUP(AA548,ATS!$A$4:$H$2762,2,FALSE)</f>
        <v>840096</v>
      </c>
      <c r="AD548" s="35" t="str">
        <f>VLOOKUP(AA548,ATS!$A$4:$G$2762,3,FALSE)</f>
        <v>Trooper 2Vi SL Mips TE Helmet</v>
      </c>
      <c r="AE548" s="36" t="str">
        <f>VLOOKUP(AA548,ATS!$A$4:$G$2762,5,FALSE)</f>
        <v>HK006-ML</v>
      </c>
      <c r="AF548" s="2"/>
      <c r="AG548" s="38">
        <f>IFERROR(VLOOKUP('2) Order Form'!$V562,$AA$4:$AA$2500,1,FALSE),"Ikke med i Elastic")</f>
        <v>7048652762498</v>
      </c>
      <c r="AH548" s="38">
        <f>SUM('2) Order Form'!V562)</f>
        <v>7048652762498</v>
      </c>
      <c r="AI548" s="38">
        <f>INDEX(ATS!$B:$V,MATCH(ATS!$AH548,ATS!$U:$U,0),1)</f>
        <v>852076</v>
      </c>
      <c r="AJ548" s="38" t="str">
        <f>INDEX(ATS!$B:$V,MATCH(ATS!$AH548,ATS!$U:$U,0),2)</f>
        <v>Memento Polarized Lens</v>
      </c>
      <c r="AK548" s="38" t="str">
        <f>INDEX(ATS!$B:$V,MATCH(ATS!$AH548,ATS!$U:$U,0),4)</f>
        <v>230000-OS</v>
      </c>
    </row>
    <row r="549" spans="1:37">
      <c r="A549" s="175">
        <f t="shared" si="33"/>
        <v>7048652712202</v>
      </c>
      <c r="B549">
        <v>820253</v>
      </c>
      <c r="C549" t="s">
        <v>2708</v>
      </c>
      <c r="D549" t="s">
        <v>2991</v>
      </c>
      <c r="E549" t="s">
        <v>686</v>
      </c>
      <c r="F549" t="s">
        <v>1982</v>
      </c>
      <c r="G549" t="s">
        <v>7</v>
      </c>
      <c r="H549" t="s">
        <v>87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 s="2"/>
      <c r="T549" s="22" t="str">
        <f t="shared" si="32"/>
        <v>820253-99901-M</v>
      </c>
      <c r="U549" s="24">
        <f>IF(C549="NET","",IF(C549="","",IFERROR(VLOOKUP(T549,EAN!$A:$B,2,FALSE),"MANGLER - MÅ OPPDATERE EAN-FANEN")))</f>
        <v>7048652712202</v>
      </c>
      <c r="V549" s="22">
        <f t="shared" si="34"/>
        <v>0</v>
      </c>
      <c r="W549" s="22">
        <f t="shared" si="35"/>
        <v>0</v>
      </c>
      <c r="X549" s="2"/>
      <c r="Y549" s="21" t="str">
        <f>IF(C549="NET","",IFERROR(VLOOKUP(U549,'2) Order Form'!$V$9:$V$894,1,FALSE),"Ikke med I order form"))</f>
        <v>Ikke med I order form</v>
      </c>
      <c r="Z549" s="2"/>
      <c r="AA549" s="2">
        <v>7048652966438</v>
      </c>
      <c r="AB549" s="23">
        <f>IFERROR(VLOOKUP(AA549,'2) Order Form'!$V$9:$V$895,1,FALSE),"Ikke med I order form")</f>
        <v>7048652966438</v>
      </c>
      <c r="AC549" s="38">
        <f>VLOOKUP(AA549,ATS!$A$4:$H$2762,2,FALSE)</f>
        <v>840096</v>
      </c>
      <c r="AD549" s="35" t="str">
        <f>VLOOKUP(AA549,ATS!$A$4:$G$2762,3,FALSE)</f>
        <v>Trooper 2Vi SL Mips TE Helmet</v>
      </c>
      <c r="AE549" s="36" t="str">
        <f>VLOOKUP(AA549,ATS!$A$4:$G$2762,5,FALSE)</f>
        <v>HK006-ML</v>
      </c>
      <c r="AF549" s="2"/>
      <c r="AG549" s="38">
        <f>IFERROR(VLOOKUP('2) Order Form'!$V563,$AA$4:$AA$2500,1,FALSE),"Ikke med i Elastic")</f>
        <v>7048652475442</v>
      </c>
      <c r="AH549" s="38">
        <f>SUM('2) Order Form'!V563)</f>
        <v>7048652475442</v>
      </c>
      <c r="AI549" s="38">
        <f>INDEX(ATS!$B:$V,MATCH(ATS!$AH549,ATS!$U:$U,0),1)</f>
        <v>850014</v>
      </c>
      <c r="AJ549" s="38" t="str">
        <f>INDEX(ATS!$B:$V,MATCH(ATS!$AH549,ATS!$U:$U,0),2)</f>
        <v>Lens Cleaning Set</v>
      </c>
      <c r="AK549" s="38" t="str">
        <f>INDEX(ATS!$B:$V,MATCH(ATS!$AH549,ATS!$U:$U,0),4)</f>
        <v>BLACK-OS</v>
      </c>
    </row>
    <row r="550" spans="1:37">
      <c r="A550" s="175">
        <f t="shared" si="33"/>
        <v>7048652712196</v>
      </c>
      <c r="B550">
        <v>820253</v>
      </c>
      <c r="C550" t="s">
        <v>2708</v>
      </c>
      <c r="D550" t="s">
        <v>2991</v>
      </c>
      <c r="E550" t="s">
        <v>687</v>
      </c>
      <c r="F550" t="s">
        <v>1982</v>
      </c>
      <c r="G550" t="s">
        <v>52</v>
      </c>
      <c r="H550" t="s">
        <v>87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 s="2"/>
      <c r="T550" s="52" t="str">
        <f t="shared" si="32"/>
        <v>820253-99901-L</v>
      </c>
      <c r="U550" s="53">
        <f>IF(C550="NET","",IF(C550="","",IFERROR(VLOOKUP(T550,EAN!$A:$B,2,FALSE),"MANGLER - MÅ OPPDATERE EAN-FANEN")))</f>
        <v>7048652712196</v>
      </c>
      <c r="V550" s="52">
        <f t="shared" si="34"/>
        <v>0</v>
      </c>
      <c r="W550" s="52">
        <f t="shared" si="35"/>
        <v>0</v>
      </c>
      <c r="X550" s="2"/>
      <c r="Y550" s="21" t="str">
        <f>IF(C550="NET","",IFERROR(VLOOKUP(U550,'2) Order Form'!$V$9:$V$894,1,FALSE),"Ikke med I order form"))</f>
        <v>Ikke med I order form</v>
      </c>
      <c r="Z550" s="2"/>
      <c r="AA550" s="2">
        <v>7048652966438</v>
      </c>
      <c r="AB550" s="23">
        <f>IFERROR(VLOOKUP(AA550,'2) Order Form'!$V$9:$V$895,1,FALSE),"Ikke med I order form")</f>
        <v>7048652966438</v>
      </c>
      <c r="AC550" s="38">
        <f>VLOOKUP(AA550,ATS!$A$4:$H$2762,2,FALSE)</f>
        <v>840096</v>
      </c>
      <c r="AD550" s="35" t="str">
        <f>VLOOKUP(AA550,ATS!$A$4:$G$2762,3,FALSE)</f>
        <v>Trooper 2Vi SL Mips TE Helmet</v>
      </c>
      <c r="AE550" s="36" t="str">
        <f>VLOOKUP(AA550,ATS!$A$4:$G$2762,5,FALSE)</f>
        <v>HK006-ML</v>
      </c>
      <c r="AF550" s="2"/>
      <c r="AG550" s="38">
        <f>IFERROR(VLOOKUP('2) Order Form'!$V564,$AA$4:$AA$2500,1,FALSE),"Ikke med i Elastic")</f>
        <v>7048652617590</v>
      </c>
      <c r="AH550" s="38">
        <f>SUM('2) Order Form'!V564)</f>
        <v>7048652617590</v>
      </c>
      <c r="AI550" s="38">
        <f>INDEX(ATS!$B:$V,MATCH(ATS!$AH550,ATS!$U:$U,0),1)</f>
        <v>850086</v>
      </c>
      <c r="AJ550" s="38" t="str">
        <f>INDEX(ATS!$B:$V,MATCH(ATS!$AH550,ATS!$U:$U,0),2)</f>
        <v>Sports Glasses Hard Case WEB</v>
      </c>
      <c r="AK550" s="38" t="str">
        <f>INDEX(ATS!$B:$V,MATCH(ATS!$AH550,ATS!$U:$U,0),4)</f>
        <v>BLACK-OS</v>
      </c>
    </row>
    <row r="551" spans="1:37">
      <c r="A551" s="175">
        <f t="shared" si="33"/>
        <v>7048652712226</v>
      </c>
      <c r="B551">
        <v>820253</v>
      </c>
      <c r="C551" t="s">
        <v>2708</v>
      </c>
      <c r="D551" t="s">
        <v>2991</v>
      </c>
      <c r="E551" t="s">
        <v>688</v>
      </c>
      <c r="F551" t="s">
        <v>1982</v>
      </c>
      <c r="G551" t="s">
        <v>53</v>
      </c>
      <c r="H551" t="s">
        <v>87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 s="2"/>
      <c r="T551" s="52" t="str">
        <f t="shared" si="32"/>
        <v>820253-99901-XL</v>
      </c>
      <c r="U551" s="53">
        <f>IF(C551="NET","",IF(C551="","",IFERROR(VLOOKUP(T551,EAN!$A:$B,2,FALSE),"MANGLER - MÅ OPPDATERE EAN-FANEN")))</f>
        <v>7048652712226</v>
      </c>
      <c r="V551" s="52">
        <f t="shared" si="34"/>
        <v>0</v>
      </c>
      <c r="W551" s="52">
        <f t="shared" si="35"/>
        <v>0</v>
      </c>
      <c r="X551" s="2"/>
      <c r="Y551" s="21" t="str">
        <f>IF(C551="NET","",IFERROR(VLOOKUP(U551,'2) Order Form'!$V$9:$V$894,1,FALSE),"Ikke med I order form"))</f>
        <v>Ikke med I order form</v>
      </c>
      <c r="Z551" s="2"/>
      <c r="AA551" s="2">
        <v>7048652966421</v>
      </c>
      <c r="AB551" s="23">
        <f>IFERROR(VLOOKUP(AA551,'2) Order Form'!$V$9:$V$895,1,FALSE),"Ikke med I order form")</f>
        <v>7048652966421</v>
      </c>
      <c r="AC551" s="38">
        <f>VLOOKUP(AA551,ATS!$A$4:$H$2762,2,FALSE)</f>
        <v>840096</v>
      </c>
      <c r="AD551" s="35" t="str">
        <f>VLOOKUP(AA551,ATS!$A$4:$G$2762,3,FALSE)</f>
        <v>Trooper 2Vi SL Mips TE Helmet</v>
      </c>
      <c r="AE551" s="36" t="str">
        <f>VLOOKUP(AA551,ATS!$A$4:$G$2762,5,FALSE)</f>
        <v>HK006-LXL</v>
      </c>
      <c r="AF551" s="2"/>
      <c r="AG551" s="38">
        <f>IFERROR(VLOOKUP('2) Order Form'!$V565,$AA$4:$AA$2500,1,FALSE),"Ikke med i Elastic")</f>
        <v>7048652617606</v>
      </c>
      <c r="AH551" s="38">
        <f>SUM('2) Order Form'!V565)</f>
        <v>7048652617606</v>
      </c>
      <c r="AI551" s="38">
        <f>INDEX(ATS!$B:$V,MATCH(ATS!$AH551,ATS!$U:$U,0),1)</f>
        <v>850087</v>
      </c>
      <c r="AJ551" s="38" t="str">
        <f>INDEX(ATS!$B:$V,MATCH(ATS!$AH551,ATS!$U:$U,0),2)</f>
        <v>Goggle Hard Case WEB</v>
      </c>
      <c r="AK551" s="38" t="str">
        <f>INDEX(ATS!$B:$V,MATCH(ATS!$AH551,ATS!$U:$U,0),4)</f>
        <v>BLACK-OS</v>
      </c>
    </row>
    <row r="552" spans="1:37">
      <c r="A552" s="175">
        <f t="shared" si="33"/>
        <v>0</v>
      </c>
      <c r="B552" s="37">
        <v>820255</v>
      </c>
      <c r="C552" t="s">
        <v>131</v>
      </c>
      <c r="I552" s="37">
        <v>202409</v>
      </c>
      <c r="J552" s="37">
        <v>202410</v>
      </c>
      <c r="K552" s="37">
        <v>202411</v>
      </c>
      <c r="L552" s="37">
        <v>202412</v>
      </c>
      <c r="M552" s="37">
        <v>202413</v>
      </c>
      <c r="N552" s="37">
        <v>202414</v>
      </c>
      <c r="O552" s="37">
        <v>202415</v>
      </c>
      <c r="P552" s="37">
        <v>202415</v>
      </c>
      <c r="Q552" s="37">
        <v>202415</v>
      </c>
      <c r="R552" s="37">
        <v>202415</v>
      </c>
      <c r="S552" s="2"/>
      <c r="T552" s="52" t="str">
        <f t="shared" si="32"/>
        <v>820255-</v>
      </c>
      <c r="U552" s="53" t="str">
        <f>IF(C552="NET","",IF(C552="","",IFERROR(VLOOKUP(T552,EAN!$A:$B,2,FALSE),"MANGLER - MÅ OPPDATERE EAN-FANEN")))</f>
        <v/>
      </c>
      <c r="V552" s="52">
        <f t="shared" si="34"/>
        <v>202409</v>
      </c>
      <c r="W552" s="52">
        <f t="shared" si="35"/>
        <v>202415</v>
      </c>
      <c r="X552" s="2"/>
      <c r="Y552" s="21" t="str">
        <f>IF(C552="NET","",IFERROR(VLOOKUP(U552,'2) Order Form'!$V$9:$V$894,1,FALSE),"Ikke med I order form"))</f>
        <v/>
      </c>
      <c r="Z552" s="2"/>
      <c r="AA552" s="2">
        <v>7048652966421</v>
      </c>
      <c r="AB552" s="23">
        <f>IFERROR(VLOOKUP(AA552,'2) Order Form'!$V$9:$V$895,1,FALSE),"Ikke med I order form")</f>
        <v>7048652966421</v>
      </c>
      <c r="AC552" s="38">
        <f>VLOOKUP(AA552,ATS!$A$4:$H$2762,2,FALSE)</f>
        <v>840096</v>
      </c>
      <c r="AD552" s="35" t="str">
        <f>VLOOKUP(AA552,ATS!$A$4:$G$2762,3,FALSE)</f>
        <v>Trooper 2Vi SL Mips TE Helmet</v>
      </c>
      <c r="AE552" s="36" t="str">
        <f>VLOOKUP(AA552,ATS!$A$4:$G$2762,5,FALSE)</f>
        <v>HK006-LXL</v>
      </c>
      <c r="AF552" s="2"/>
      <c r="AG552" s="38" t="str">
        <f>IFERROR(VLOOKUP('2) Order Form'!#REF!,$AA$4:$AA$2500,1,FALSE),"Ikke med i Elastic")</f>
        <v>Ikke med i Elastic</v>
      </c>
      <c r="AH552" s="38" t="e">
        <f>SUM('2) Order Form'!#REF!)</f>
        <v>#REF!</v>
      </c>
      <c r="AI552" s="38" t="e">
        <f>INDEX(ATS!$B:$V,MATCH(ATS!$AH552,ATS!$U:$U,0),1)</f>
        <v>#REF!</v>
      </c>
      <c r="AJ552" s="38" t="e">
        <f>INDEX(ATS!$B:$V,MATCH(ATS!$AH552,ATS!$U:$U,0),2)</f>
        <v>#REF!</v>
      </c>
      <c r="AK552" s="38" t="e">
        <f>INDEX(ATS!$B:$V,MATCH(ATS!$AH552,ATS!$U:$U,0),4)</f>
        <v>#REF!</v>
      </c>
    </row>
    <row r="553" spans="1:37">
      <c r="A553" s="175">
        <f t="shared" si="33"/>
        <v>7048652805126</v>
      </c>
      <c r="B553">
        <v>820255</v>
      </c>
      <c r="C553" t="s">
        <v>177</v>
      </c>
      <c r="D553" t="s">
        <v>2991</v>
      </c>
      <c r="E553" t="s">
        <v>1217</v>
      </c>
      <c r="F553" t="s">
        <v>1994</v>
      </c>
      <c r="G553" t="s">
        <v>63</v>
      </c>
      <c r="H553" t="s">
        <v>87</v>
      </c>
      <c r="I553">
        <v>318</v>
      </c>
      <c r="J553">
        <v>318</v>
      </c>
      <c r="K553">
        <v>318</v>
      </c>
      <c r="L553">
        <v>318</v>
      </c>
      <c r="M553">
        <v>318</v>
      </c>
      <c r="N553">
        <v>318</v>
      </c>
      <c r="O553">
        <v>318</v>
      </c>
      <c r="P553">
        <v>318</v>
      </c>
      <c r="Q553">
        <v>318</v>
      </c>
      <c r="R553">
        <v>318</v>
      </c>
      <c r="S553" s="2"/>
      <c r="T553" s="52" t="str">
        <f t="shared" si="32"/>
        <v>820255-75000-OS</v>
      </c>
      <c r="U553" s="53">
        <f>IF(C553="NET","",IF(C553="","",IFERROR(VLOOKUP(T553,EAN!$A:$B,2,FALSE),"MANGLER - MÅ OPPDATERE EAN-FANEN")))</f>
        <v>7048652805126</v>
      </c>
      <c r="V553" s="52">
        <f t="shared" si="34"/>
        <v>318</v>
      </c>
      <c r="W553" s="52">
        <f t="shared" si="35"/>
        <v>318</v>
      </c>
      <c r="X553" s="2"/>
      <c r="Y553" s="21" t="str">
        <f>IF(C553="NET","",IFERROR(VLOOKUP(U553,'2) Order Form'!$V$9:$V$894,1,FALSE),"Ikke med I order form"))</f>
        <v>Ikke med I order form</v>
      </c>
      <c r="Z553" s="2"/>
      <c r="AA553" s="2">
        <v>7048652966421</v>
      </c>
      <c r="AB553" s="23">
        <f>IFERROR(VLOOKUP(AA553,'2) Order Form'!$V$9:$V$895,1,FALSE),"Ikke med I order form")</f>
        <v>7048652966421</v>
      </c>
      <c r="AC553" s="38">
        <f>VLOOKUP(AA553,ATS!$A$4:$H$2762,2,FALSE)</f>
        <v>840096</v>
      </c>
      <c r="AD553" s="35" t="str">
        <f>VLOOKUP(AA553,ATS!$A$4:$G$2762,3,FALSE)</f>
        <v>Trooper 2Vi SL Mips TE Helmet</v>
      </c>
      <c r="AE553" s="36" t="str">
        <f>VLOOKUP(AA553,ATS!$A$4:$G$2762,5,FALSE)</f>
        <v>HK006-LXL</v>
      </c>
      <c r="AF553" s="2"/>
      <c r="AG553" s="38" t="str">
        <f>IFERROR(VLOOKUP('2) Order Form'!#REF!,$AA$4:$AA$2500,1,FALSE),"Ikke med i Elastic")</f>
        <v>Ikke med i Elastic</v>
      </c>
      <c r="AH553" s="38" t="e">
        <f>SUM('2) Order Form'!#REF!)</f>
        <v>#REF!</v>
      </c>
      <c r="AI553" s="38" t="e">
        <f>INDEX(ATS!$B:$V,MATCH(ATS!$AH553,ATS!$U:$U,0),1)</f>
        <v>#REF!</v>
      </c>
      <c r="AJ553" s="38" t="e">
        <f>INDEX(ATS!$B:$V,MATCH(ATS!$AH553,ATS!$U:$U,0),2)</f>
        <v>#REF!</v>
      </c>
      <c r="AK553" s="38" t="e">
        <f>INDEX(ATS!$B:$V,MATCH(ATS!$AH553,ATS!$U:$U,0),4)</f>
        <v>#REF!</v>
      </c>
    </row>
    <row r="554" spans="1:37">
      <c r="A554" s="175">
        <f t="shared" si="33"/>
        <v>7048652712134</v>
      </c>
      <c r="B554">
        <v>820255</v>
      </c>
      <c r="C554" t="s">
        <v>177</v>
      </c>
      <c r="D554" t="s">
        <v>2991</v>
      </c>
      <c r="E554" t="s">
        <v>705</v>
      </c>
      <c r="F554" t="s">
        <v>1982</v>
      </c>
      <c r="G554" t="s">
        <v>63</v>
      </c>
      <c r="H554" t="s">
        <v>87</v>
      </c>
      <c r="I554">
        <v>360</v>
      </c>
      <c r="J554">
        <v>360</v>
      </c>
      <c r="K554">
        <v>360</v>
      </c>
      <c r="L554">
        <v>360</v>
      </c>
      <c r="M554">
        <v>360</v>
      </c>
      <c r="N554">
        <v>360</v>
      </c>
      <c r="O554">
        <v>360</v>
      </c>
      <c r="P554">
        <v>360</v>
      </c>
      <c r="Q554">
        <v>360</v>
      </c>
      <c r="R554">
        <v>360</v>
      </c>
      <c r="S554" s="2"/>
      <c r="T554" s="22" t="str">
        <f t="shared" si="32"/>
        <v>820255-99901-OS</v>
      </c>
      <c r="U554" s="24">
        <f>IF(C554="NET","",IF(C554="","",IFERROR(VLOOKUP(T554,EAN!$A:$B,2,FALSE),"MANGLER - MÅ OPPDATERE EAN-FANEN")))</f>
        <v>7048652712134</v>
      </c>
      <c r="V554" s="22">
        <f t="shared" si="34"/>
        <v>360</v>
      </c>
      <c r="W554" s="22">
        <f t="shared" si="35"/>
        <v>360</v>
      </c>
      <c r="X554" s="2"/>
      <c r="Y554" s="21" t="str">
        <f>IF(C554="NET","",IFERROR(VLOOKUP(U554,'2) Order Form'!$V$9:$V$894,1,FALSE),"Ikke med I order form"))</f>
        <v>Ikke med I order form</v>
      </c>
      <c r="Z554" s="2"/>
      <c r="AA554" s="2">
        <v>7048652476418</v>
      </c>
      <c r="AB554" s="23" t="str">
        <f>IFERROR(VLOOKUP(AA554,'2) Order Form'!$V$9:$V$895,1,FALSE),"Ikke med I order form")</f>
        <v>Ikke med I order form</v>
      </c>
      <c r="AC554" s="38">
        <f>VLOOKUP(AA554,ATS!$A$4:$H$2762,2,FALSE)</f>
        <v>810088</v>
      </c>
      <c r="AD554" s="35" t="str">
        <f>VLOOKUP(AA554,ATS!$A$4:$G$2762,3,FALSE)</f>
        <v>Audio Chips Ultra</v>
      </c>
      <c r="AE554" s="36" t="str">
        <f>VLOOKUP(AA554,ATS!$A$4:$G$2762,5,FALSE)</f>
        <v>BLACK-OS</v>
      </c>
      <c r="AF554" s="2"/>
      <c r="AG554" s="38" t="str">
        <f>IFERROR(VLOOKUP('2) Order Form'!#REF!,$AA$4:$AA$2500,1,FALSE),"Ikke med i Elastic")</f>
        <v>Ikke med i Elastic</v>
      </c>
      <c r="AH554" s="38" t="e">
        <f>SUM('2) Order Form'!#REF!)</f>
        <v>#REF!</v>
      </c>
      <c r="AI554" s="38" t="e">
        <f>INDEX(ATS!$B:$V,MATCH(ATS!$AH554,ATS!$U:$U,0),1)</f>
        <v>#REF!</v>
      </c>
      <c r="AJ554" s="38" t="e">
        <f>INDEX(ATS!$B:$V,MATCH(ATS!$AH554,ATS!$U:$U,0),2)</f>
        <v>#REF!</v>
      </c>
      <c r="AK554" s="38" t="e">
        <f>INDEX(ATS!$B:$V,MATCH(ATS!$AH554,ATS!$U:$U,0),4)</f>
        <v>#REF!</v>
      </c>
    </row>
    <row r="555" spans="1:37">
      <c r="A555" s="175">
        <f t="shared" si="33"/>
        <v>0</v>
      </c>
      <c r="B555" s="37">
        <v>820256</v>
      </c>
      <c r="C555" t="s">
        <v>131</v>
      </c>
      <c r="I555" s="37">
        <v>202409</v>
      </c>
      <c r="J555" s="37">
        <v>202410</v>
      </c>
      <c r="K555" s="37">
        <v>202411</v>
      </c>
      <c r="L555" s="37">
        <v>202412</v>
      </c>
      <c r="M555" s="37">
        <v>202413</v>
      </c>
      <c r="N555" s="37">
        <v>202414</v>
      </c>
      <c r="O555" s="37">
        <v>202415</v>
      </c>
      <c r="P555" s="37">
        <v>202415</v>
      </c>
      <c r="Q555" s="37">
        <v>202415</v>
      </c>
      <c r="R555" s="37">
        <v>202415</v>
      </c>
      <c r="S555" s="2"/>
      <c r="T555" s="22" t="str">
        <f t="shared" si="32"/>
        <v>820256-</v>
      </c>
      <c r="U555" s="24" t="str">
        <f>IF(C555="NET","",IF(C555="","",IFERROR(VLOOKUP(T555,EAN!$A:$B,2,FALSE),"MANGLER - MÅ OPPDATERE EAN-FANEN")))</f>
        <v/>
      </c>
      <c r="V555" s="22">
        <f t="shared" si="34"/>
        <v>202409</v>
      </c>
      <c r="W555" s="22">
        <f t="shared" si="35"/>
        <v>202415</v>
      </c>
      <c r="X555" s="2"/>
      <c r="Y555" s="21" t="str">
        <f>IF(C555="NET","",IFERROR(VLOOKUP(U555,'2) Order Form'!$V$9:$V$894,1,FALSE),"Ikke med I order form"))</f>
        <v/>
      </c>
      <c r="Z555" s="2"/>
      <c r="AA555" s="2">
        <v>7048652476418</v>
      </c>
      <c r="AB555" s="23" t="str">
        <f>IFERROR(VLOOKUP(AA555,'2) Order Form'!$V$9:$V$895,1,FALSE),"Ikke med I order form")</f>
        <v>Ikke med I order form</v>
      </c>
      <c r="AC555" s="38">
        <f>VLOOKUP(AA555,ATS!$A$4:$H$2762,2,FALSE)</f>
        <v>810088</v>
      </c>
      <c r="AD555" s="35" t="str">
        <f>VLOOKUP(AA555,ATS!$A$4:$G$2762,3,FALSE)</f>
        <v>Audio Chips Ultra</v>
      </c>
      <c r="AE555" s="36" t="str">
        <f>VLOOKUP(AA555,ATS!$A$4:$G$2762,5,FALSE)</f>
        <v>BLACK-OS</v>
      </c>
      <c r="AF555" s="2"/>
      <c r="AG555" s="38" t="str">
        <f>IFERROR(VLOOKUP('2) Order Form'!#REF!,$AA$4:$AA$2500,1,FALSE),"Ikke med i Elastic")</f>
        <v>Ikke med i Elastic</v>
      </c>
      <c r="AH555" s="38" t="e">
        <f>SUM('2) Order Form'!#REF!)</f>
        <v>#REF!</v>
      </c>
      <c r="AI555" s="38" t="e">
        <f>INDEX(ATS!$B:$V,MATCH(ATS!$AH555,ATS!$U:$U,0),1)</f>
        <v>#REF!</v>
      </c>
      <c r="AJ555" s="38" t="e">
        <f>INDEX(ATS!$B:$V,MATCH(ATS!$AH555,ATS!$U:$U,0),2)</f>
        <v>#REF!</v>
      </c>
      <c r="AK555" s="38" t="e">
        <f>INDEX(ATS!$B:$V,MATCH(ATS!$AH555,ATS!$U:$U,0),4)</f>
        <v>#REF!</v>
      </c>
    </row>
    <row r="556" spans="1:37">
      <c r="A556" s="175">
        <f t="shared" si="33"/>
        <v>7048652712080</v>
      </c>
      <c r="B556">
        <v>820256</v>
      </c>
      <c r="C556" t="s">
        <v>178</v>
      </c>
      <c r="D556" t="s">
        <v>2991</v>
      </c>
      <c r="E556" t="s">
        <v>720</v>
      </c>
      <c r="F556" t="s">
        <v>2174</v>
      </c>
      <c r="G556" t="s">
        <v>63</v>
      </c>
      <c r="H556" t="s">
        <v>87</v>
      </c>
      <c r="I556">
        <v>300</v>
      </c>
      <c r="J556">
        <v>300</v>
      </c>
      <c r="K556">
        <v>300</v>
      </c>
      <c r="L556">
        <v>300</v>
      </c>
      <c r="M556">
        <v>300</v>
      </c>
      <c r="N556">
        <v>300</v>
      </c>
      <c r="O556">
        <v>300</v>
      </c>
      <c r="P556">
        <v>300</v>
      </c>
      <c r="Q556">
        <v>300</v>
      </c>
      <c r="R556">
        <v>300</v>
      </c>
      <c r="S556" s="2"/>
      <c r="T556" s="22" t="str">
        <f t="shared" si="32"/>
        <v>820256-10002-OS</v>
      </c>
      <c r="U556" s="24">
        <f>IF(C556="NET","",IF(C556="","",IFERROR(VLOOKUP(T556,EAN!$A:$B,2,FALSE),"MANGLER - MÅ OPPDATERE EAN-FANEN")))</f>
        <v>7048652712080</v>
      </c>
      <c r="V556" s="22">
        <f t="shared" si="34"/>
        <v>300</v>
      </c>
      <c r="W556" s="22">
        <f t="shared" si="35"/>
        <v>300</v>
      </c>
      <c r="X556" s="2"/>
      <c r="Y556" s="21" t="str">
        <f>IF(C556="NET","",IFERROR(VLOOKUP(U556,'2) Order Form'!$V$9:$V$894,1,FALSE),"Ikke med I order form"))</f>
        <v>Ikke med I order form</v>
      </c>
      <c r="Z556" s="2"/>
      <c r="AA556" s="2">
        <v>7048652736369</v>
      </c>
      <c r="AB556" s="23">
        <f>IFERROR(VLOOKUP(AA556,'2) Order Form'!$V$9:$V$895,1,FALSE),"Ikke med I order form")</f>
        <v>7048652736369</v>
      </c>
      <c r="AC556" s="38">
        <f>VLOOKUP(AA556,ATS!$A$4:$H$2762,2,FALSE)</f>
        <v>810127</v>
      </c>
      <c r="AD556" s="35" t="str">
        <f>VLOOKUP(AA556,ATS!$A$4:$G$2762,3,FALSE)</f>
        <v>Audio Chips Wireless 3.0</v>
      </c>
      <c r="AE556" s="36" t="str">
        <f>VLOOKUP(AA556,ATS!$A$4:$G$2762,5,FALSE)</f>
        <v>RED-OS</v>
      </c>
      <c r="AF556" s="2"/>
      <c r="AG556" s="38">
        <f>IFERROR(VLOOKUP('2) Order Form'!$V566,$AA$4:$AA$2500,1,FALSE),"Ikke med i Elastic")</f>
        <v>7048652788252</v>
      </c>
      <c r="AH556" s="38">
        <f>SUM('2) Order Form'!V566)</f>
        <v>7048652788252</v>
      </c>
      <c r="AI556" s="38">
        <f>INDEX(ATS!$B:$V,MATCH(ATS!$AH556,ATS!$U:$U,0),1)</f>
        <v>828178</v>
      </c>
      <c r="AJ556" s="38" t="str">
        <f>INDEX(ATS!$B:$V,MATCH(ATS!$AH556,ATS!$U:$U,0),2)</f>
        <v>Crusader GORE-TEX Pro Jacket M</v>
      </c>
      <c r="AK556" s="38" t="str">
        <f>INDEX(ATS!$B:$V,MATCH(ATS!$AH556,ATS!$U:$U,0),4)</f>
        <v>55505-S</v>
      </c>
    </row>
    <row r="557" spans="1:37">
      <c r="A557" s="175">
        <f t="shared" si="33"/>
        <v>7048652712097</v>
      </c>
      <c r="B557">
        <v>820256</v>
      </c>
      <c r="C557" t="s">
        <v>178</v>
      </c>
      <c r="D557" t="s">
        <v>2991</v>
      </c>
      <c r="E557" t="s">
        <v>721</v>
      </c>
      <c r="F557" t="s">
        <v>1996</v>
      </c>
      <c r="G557" t="s">
        <v>63</v>
      </c>
      <c r="H557" t="s">
        <v>87</v>
      </c>
      <c r="I557">
        <v>18</v>
      </c>
      <c r="J557">
        <v>18</v>
      </c>
      <c r="K557">
        <v>18</v>
      </c>
      <c r="L557">
        <v>18</v>
      </c>
      <c r="M557">
        <v>18</v>
      </c>
      <c r="N557">
        <v>18</v>
      </c>
      <c r="O557">
        <v>18</v>
      </c>
      <c r="P557">
        <v>18</v>
      </c>
      <c r="Q557">
        <v>18</v>
      </c>
      <c r="R557">
        <v>18</v>
      </c>
      <c r="S557" s="2"/>
      <c r="T557" s="22" t="str">
        <f t="shared" si="32"/>
        <v>820256-55503-OS</v>
      </c>
      <c r="U557" s="24">
        <f>IF(C557="NET","",IF(C557="","",IFERROR(VLOOKUP(T557,EAN!$A:$B,2,FALSE),"MANGLER - MÅ OPPDATERE EAN-FANEN")))</f>
        <v>7048652712097</v>
      </c>
      <c r="V557" s="22">
        <f t="shared" si="34"/>
        <v>18</v>
      </c>
      <c r="W557" s="22">
        <f t="shared" si="35"/>
        <v>18</v>
      </c>
      <c r="X557" s="2"/>
      <c r="Y557" s="21" t="str">
        <f>IF(C557="NET","",IFERROR(VLOOKUP(U557,'2) Order Form'!$V$9:$V$894,1,FALSE),"Ikke med I order form"))</f>
        <v>Ikke med I order form</v>
      </c>
      <c r="Z557" s="2"/>
      <c r="AA557" s="2">
        <v>7048652736369</v>
      </c>
      <c r="AB557" s="23">
        <f>IFERROR(VLOOKUP(AA557,'2) Order Form'!$V$9:$V$895,1,FALSE),"Ikke med I order form")</f>
        <v>7048652736369</v>
      </c>
      <c r="AC557" s="38">
        <f>VLOOKUP(AA557,ATS!$A$4:$H$2762,2,FALSE)</f>
        <v>810127</v>
      </c>
      <c r="AD557" s="35" t="str">
        <f>VLOOKUP(AA557,ATS!$A$4:$G$2762,3,FALSE)</f>
        <v>Audio Chips Wireless 3.0</v>
      </c>
      <c r="AE557" s="36" t="str">
        <f>VLOOKUP(AA557,ATS!$A$4:$G$2762,5,FALSE)</f>
        <v>RED-OS</v>
      </c>
      <c r="AF557" s="2"/>
      <c r="AG557" s="38">
        <f>IFERROR(VLOOKUP('2) Order Form'!$V567,$AA$4:$AA$2500,1,FALSE),"Ikke med i Elastic")</f>
        <v>7048652788245</v>
      </c>
      <c r="AH557" s="38">
        <f>SUM('2) Order Form'!V567)</f>
        <v>7048652788245</v>
      </c>
      <c r="AI557" s="38">
        <f>INDEX(ATS!$B:$V,MATCH(ATS!$AH557,ATS!$U:$U,0),1)</f>
        <v>828178</v>
      </c>
      <c r="AJ557" s="38" t="str">
        <f>INDEX(ATS!$B:$V,MATCH(ATS!$AH557,ATS!$U:$U,0),2)</f>
        <v>Crusader GORE-TEX Pro Jacket M</v>
      </c>
      <c r="AK557" s="38" t="str">
        <f>INDEX(ATS!$B:$V,MATCH(ATS!$AH557,ATS!$U:$U,0),4)</f>
        <v>55505-M</v>
      </c>
    </row>
    <row r="558" spans="1:37">
      <c r="A558" s="175">
        <f t="shared" si="33"/>
        <v>0</v>
      </c>
      <c r="B558" s="37">
        <v>820260</v>
      </c>
      <c r="C558" t="s">
        <v>131</v>
      </c>
      <c r="I558" s="37">
        <v>202409</v>
      </c>
      <c r="J558" s="37">
        <v>202410</v>
      </c>
      <c r="K558" s="37">
        <v>202411</v>
      </c>
      <c r="L558" s="37">
        <v>202412</v>
      </c>
      <c r="M558" s="37">
        <v>202413</v>
      </c>
      <c r="N558" s="37">
        <v>202414</v>
      </c>
      <c r="O558" s="37">
        <v>202415</v>
      </c>
      <c r="P558" s="37">
        <v>202415</v>
      </c>
      <c r="Q558" s="37">
        <v>202415</v>
      </c>
      <c r="R558" s="37">
        <v>202415</v>
      </c>
      <c r="S558" s="2"/>
      <c r="T558" s="52" t="str">
        <f t="shared" si="32"/>
        <v>820260-</v>
      </c>
      <c r="U558" s="53" t="str">
        <f>IF(C558="NET","",IF(C558="","",IFERROR(VLOOKUP(T558,EAN!$A:$B,2,FALSE),"MANGLER - MÅ OPPDATERE EAN-FANEN")))</f>
        <v/>
      </c>
      <c r="V558" s="52">
        <f t="shared" si="34"/>
        <v>202409</v>
      </c>
      <c r="W558" s="52">
        <f t="shared" si="35"/>
        <v>202415</v>
      </c>
      <c r="X558" s="2"/>
      <c r="Y558" s="21" t="str">
        <f>IF(C558="NET","",IFERROR(VLOOKUP(U558,'2) Order Form'!$V$9:$V$894,1,FALSE),"Ikke med I order form"))</f>
        <v/>
      </c>
      <c r="Z558" s="2"/>
      <c r="AA558" s="2">
        <v>7048652194046</v>
      </c>
      <c r="AB558" s="23">
        <f>IFERROR(VLOOKUP(AA558,'2) Order Form'!$V$9:$V$895,1,FALSE),"Ikke med I order form")</f>
        <v>7048652194046</v>
      </c>
      <c r="AC558" s="38">
        <f>VLOOKUP(AA558,ATS!$A$4:$H$2762,2,FALSE)</f>
        <v>810072</v>
      </c>
      <c r="AD558" s="35" t="str">
        <f>VLOOKUP(AA558,ATS!$A$4:$G$2762,3,FALSE)</f>
        <v>Universal Helmet Case</v>
      </c>
      <c r="AE558" s="36" t="str">
        <f>VLOOKUP(AA558,ATS!$A$4:$G$2762,5,FALSE)</f>
        <v>BLACK-OS</v>
      </c>
      <c r="AF558" s="2"/>
      <c r="AG558" s="38">
        <f>IFERROR(VLOOKUP('2) Order Form'!$V568,$AA$4:$AA$2500,1,FALSE),"Ikke med i Elastic")</f>
        <v>7048652788238</v>
      </c>
      <c r="AH558" s="38">
        <f>SUM('2) Order Form'!V568)</f>
        <v>7048652788238</v>
      </c>
      <c r="AI558" s="38">
        <f>INDEX(ATS!$B:$V,MATCH(ATS!$AH558,ATS!$U:$U,0),1)</f>
        <v>828178</v>
      </c>
      <c r="AJ558" s="38" t="str">
        <f>INDEX(ATS!$B:$V,MATCH(ATS!$AH558,ATS!$U:$U,0),2)</f>
        <v>Crusader GORE-TEX Pro Jacket M</v>
      </c>
      <c r="AK558" s="38" t="str">
        <f>INDEX(ATS!$B:$V,MATCH(ATS!$AH558,ATS!$U:$U,0),4)</f>
        <v>55505-L</v>
      </c>
    </row>
    <row r="559" spans="1:37">
      <c r="A559" s="175">
        <f t="shared" si="33"/>
        <v>7048652710543</v>
      </c>
      <c r="B559">
        <v>820260</v>
      </c>
      <c r="C559" t="s">
        <v>722</v>
      </c>
      <c r="D559" t="s">
        <v>2991</v>
      </c>
      <c r="E559" t="s">
        <v>723</v>
      </c>
      <c r="F559" t="s">
        <v>2174</v>
      </c>
      <c r="G559" t="s">
        <v>8</v>
      </c>
      <c r="H559" t="s">
        <v>87</v>
      </c>
      <c r="I559">
        <v>43</v>
      </c>
      <c r="J559">
        <v>43</v>
      </c>
      <c r="K559">
        <v>43</v>
      </c>
      <c r="L559">
        <v>43</v>
      </c>
      <c r="M559">
        <v>43</v>
      </c>
      <c r="N559">
        <v>43</v>
      </c>
      <c r="O559">
        <v>43</v>
      </c>
      <c r="P559">
        <v>43</v>
      </c>
      <c r="Q559">
        <v>43</v>
      </c>
      <c r="R559">
        <v>43</v>
      </c>
      <c r="S559" s="2"/>
      <c r="T559" s="52" t="str">
        <f t="shared" si="32"/>
        <v>820260-10002-S</v>
      </c>
      <c r="U559" s="53">
        <f>IF(C559="NET","",IF(C559="","",IFERROR(VLOOKUP(T559,EAN!$A:$B,2,FALSE),"MANGLER - MÅ OPPDATERE EAN-FANEN")))</f>
        <v>7048652710543</v>
      </c>
      <c r="V559" s="52">
        <f t="shared" si="34"/>
        <v>43</v>
      </c>
      <c r="W559" s="52">
        <f t="shared" si="35"/>
        <v>43</v>
      </c>
      <c r="X559" s="2"/>
      <c r="Y559" s="21" t="str">
        <f>IF(C559="NET","",IFERROR(VLOOKUP(U559,'2) Order Form'!$V$9:$V$894,1,FALSE),"Ikke med I order form"))</f>
        <v>Ikke med I order form</v>
      </c>
      <c r="Z559" s="2"/>
      <c r="AA559" s="2">
        <v>7048652194046</v>
      </c>
      <c r="AB559" s="23">
        <f>IFERROR(VLOOKUP(AA559,'2) Order Form'!$V$9:$V$895,1,FALSE),"Ikke med I order form")</f>
        <v>7048652194046</v>
      </c>
      <c r="AC559" s="38">
        <f>VLOOKUP(AA559,ATS!$A$4:$H$2762,2,FALSE)</f>
        <v>810072</v>
      </c>
      <c r="AD559" s="35" t="str">
        <f>VLOOKUP(AA559,ATS!$A$4:$G$2762,3,FALSE)</f>
        <v>Universal Helmet Case</v>
      </c>
      <c r="AE559" s="36" t="str">
        <f>VLOOKUP(AA559,ATS!$A$4:$G$2762,5,FALSE)</f>
        <v>BLACK-OS</v>
      </c>
      <c r="AF559" s="2"/>
      <c r="AG559" s="38">
        <f>IFERROR(VLOOKUP('2) Order Form'!$V569,$AA$4:$AA$2500,1,FALSE),"Ikke med i Elastic")</f>
        <v>7048652788269</v>
      </c>
      <c r="AH559" s="38">
        <f>SUM('2) Order Form'!V569)</f>
        <v>7048652788269</v>
      </c>
      <c r="AI559" s="38">
        <f>INDEX(ATS!$B:$V,MATCH(ATS!$AH559,ATS!$U:$U,0),1)</f>
        <v>828178</v>
      </c>
      <c r="AJ559" s="38" t="str">
        <f>INDEX(ATS!$B:$V,MATCH(ATS!$AH559,ATS!$U:$U,0),2)</f>
        <v>Crusader GORE-TEX Pro Jacket M</v>
      </c>
      <c r="AK559" s="38" t="str">
        <f>INDEX(ATS!$B:$V,MATCH(ATS!$AH559,ATS!$U:$U,0),4)</f>
        <v>55505-XL</v>
      </c>
    </row>
    <row r="560" spans="1:37">
      <c r="A560" s="175">
        <f t="shared" si="33"/>
        <v>7048652710536</v>
      </c>
      <c r="B560">
        <v>820260</v>
      </c>
      <c r="C560" t="s">
        <v>722</v>
      </c>
      <c r="D560" t="s">
        <v>2991</v>
      </c>
      <c r="E560" t="s">
        <v>724</v>
      </c>
      <c r="F560" t="s">
        <v>2174</v>
      </c>
      <c r="G560" t="s">
        <v>7</v>
      </c>
      <c r="H560" t="s">
        <v>87</v>
      </c>
      <c r="I560">
        <v>38</v>
      </c>
      <c r="J560">
        <v>38</v>
      </c>
      <c r="K560">
        <v>38</v>
      </c>
      <c r="L560">
        <v>38</v>
      </c>
      <c r="M560">
        <v>38</v>
      </c>
      <c r="N560">
        <v>38</v>
      </c>
      <c r="O560">
        <v>38</v>
      </c>
      <c r="P560">
        <v>38</v>
      </c>
      <c r="Q560">
        <v>38</v>
      </c>
      <c r="R560">
        <v>38</v>
      </c>
      <c r="S560" s="2"/>
      <c r="T560" s="52" t="str">
        <f t="shared" si="32"/>
        <v>820260-10002-M</v>
      </c>
      <c r="U560" s="53">
        <f>IF(C560="NET","",IF(C560="","",IFERROR(VLOOKUP(T560,EAN!$A:$B,2,FALSE),"MANGLER - MÅ OPPDATERE EAN-FANEN")))</f>
        <v>7048652710536</v>
      </c>
      <c r="V560" s="52">
        <f t="shared" si="34"/>
        <v>38</v>
      </c>
      <c r="W560" s="52">
        <f t="shared" si="35"/>
        <v>38</v>
      </c>
      <c r="X560" s="2"/>
      <c r="Y560" s="21" t="str">
        <f>IF(C560="NET","",IFERROR(VLOOKUP(U560,'2) Order Form'!$V$9:$V$894,1,FALSE),"Ikke med I order form"))</f>
        <v>Ikke med I order form</v>
      </c>
      <c r="Z560" s="2"/>
      <c r="AA560" s="2">
        <v>7048652194046</v>
      </c>
      <c r="AB560" s="23">
        <f>IFERROR(VLOOKUP(AA560,'2) Order Form'!$V$9:$V$895,1,FALSE),"Ikke med I order form")</f>
        <v>7048652194046</v>
      </c>
      <c r="AC560" s="38">
        <f>VLOOKUP(AA560,ATS!$A$4:$H$2762,2,FALSE)</f>
        <v>810072</v>
      </c>
      <c r="AD560" s="35" t="str">
        <f>VLOOKUP(AA560,ATS!$A$4:$G$2762,3,FALSE)</f>
        <v>Universal Helmet Case</v>
      </c>
      <c r="AE560" s="36" t="str">
        <f>VLOOKUP(AA560,ATS!$A$4:$G$2762,5,FALSE)</f>
        <v>BLACK-OS</v>
      </c>
      <c r="AF560" s="2"/>
      <c r="AG560" s="38">
        <f>IFERROR(VLOOKUP('2) Order Form'!$V570,$AA$4:$AA$2500,1,FALSE),"Ikke med i Elastic")</f>
        <v>7048652711663</v>
      </c>
      <c r="AH560" s="38">
        <f>SUM('2) Order Form'!V570)</f>
        <v>7048652711663</v>
      </c>
      <c r="AI560" s="38">
        <f>INDEX(ATS!$B:$V,MATCH(ATS!$AH560,ATS!$U:$U,0),1)</f>
        <v>828178</v>
      </c>
      <c r="AJ560" s="38" t="str">
        <f>INDEX(ATS!$B:$V,MATCH(ATS!$AH560,ATS!$U:$U,0),2)</f>
        <v>Crusader GORE-TEX Pro Jacket M</v>
      </c>
      <c r="AK560" s="38" t="str">
        <f>INDEX(ATS!$B:$V,MATCH(ATS!$AH560,ATS!$U:$U,0),4)</f>
        <v>99901-S</v>
      </c>
    </row>
    <row r="561" spans="1:37">
      <c r="A561" s="175">
        <f t="shared" si="33"/>
        <v>7048652710529</v>
      </c>
      <c r="B561">
        <v>820260</v>
      </c>
      <c r="C561" t="s">
        <v>722</v>
      </c>
      <c r="D561" t="s">
        <v>2991</v>
      </c>
      <c r="E561" t="s">
        <v>725</v>
      </c>
      <c r="F561" t="s">
        <v>2174</v>
      </c>
      <c r="G561" t="s">
        <v>52</v>
      </c>
      <c r="H561" t="s">
        <v>87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10</v>
      </c>
      <c r="P561">
        <v>10</v>
      </c>
      <c r="Q561">
        <v>10</v>
      </c>
      <c r="R561">
        <v>10</v>
      </c>
      <c r="S561" s="2"/>
      <c r="T561" s="52" t="str">
        <f t="shared" si="32"/>
        <v>820260-10002-L</v>
      </c>
      <c r="U561" s="53">
        <f>IF(C561="NET","",IF(C561="","",IFERROR(VLOOKUP(T561,EAN!$A:$B,2,FALSE),"MANGLER - MÅ OPPDATERE EAN-FANEN")))</f>
        <v>7048652710529</v>
      </c>
      <c r="V561" s="52">
        <f t="shared" si="34"/>
        <v>10</v>
      </c>
      <c r="W561" s="52">
        <f t="shared" si="35"/>
        <v>10</v>
      </c>
      <c r="X561" s="2"/>
      <c r="Y561" s="21" t="str">
        <f>IF(C561="NET","",IFERROR(VLOOKUP(U561,'2) Order Form'!$V$9:$V$894,1,FALSE),"Ikke med I order form"))</f>
        <v>Ikke med I order form</v>
      </c>
      <c r="Z561" s="2"/>
      <c r="AA561" s="2">
        <v>7048652194053</v>
      </c>
      <c r="AB561" s="23">
        <f>IFERROR(VLOOKUP(AA561,'2) Order Form'!$V$9:$V$895,1,FALSE),"Ikke med I order form")</f>
        <v>7048652194053</v>
      </c>
      <c r="AC561" s="38">
        <f>VLOOKUP(AA561,ATS!$A$4:$H$2762,2,FALSE)</f>
        <v>810073</v>
      </c>
      <c r="AD561" s="35" t="str">
        <f>VLOOKUP(AA561,ATS!$A$4:$G$2762,3,FALSE)</f>
        <v>Universal Helmet Bag</v>
      </c>
      <c r="AE561" s="36" t="str">
        <f>VLOOKUP(AA561,ATS!$A$4:$G$2762,5,FALSE)</f>
        <v>BLACK-OS</v>
      </c>
      <c r="AF561" s="2"/>
      <c r="AG561" s="38">
        <f>IFERROR(VLOOKUP('2) Order Form'!$V571,$AA$4:$AA$2500,1,FALSE),"Ikke med i Elastic")</f>
        <v>7048652711656</v>
      </c>
      <c r="AH561" s="38">
        <f>SUM('2) Order Form'!V571)</f>
        <v>7048652711656</v>
      </c>
      <c r="AI561" s="38">
        <f>INDEX(ATS!$B:$V,MATCH(ATS!$AH561,ATS!$U:$U,0),1)</f>
        <v>828178</v>
      </c>
      <c r="AJ561" s="38" t="str">
        <f>INDEX(ATS!$B:$V,MATCH(ATS!$AH561,ATS!$U:$U,0),2)</f>
        <v>Crusader GORE-TEX Pro Jacket M</v>
      </c>
      <c r="AK561" s="38" t="str">
        <f>INDEX(ATS!$B:$V,MATCH(ATS!$AH561,ATS!$U:$U,0),4)</f>
        <v>99901-M</v>
      </c>
    </row>
    <row r="562" spans="1:37">
      <c r="A562" s="175">
        <f t="shared" si="33"/>
        <v>7048652710550</v>
      </c>
      <c r="B562">
        <v>820260</v>
      </c>
      <c r="C562" t="s">
        <v>722</v>
      </c>
      <c r="D562" t="s">
        <v>2991</v>
      </c>
      <c r="E562" t="s">
        <v>726</v>
      </c>
      <c r="F562" t="s">
        <v>2174</v>
      </c>
      <c r="G562" t="s">
        <v>53</v>
      </c>
      <c r="H562" t="s">
        <v>87</v>
      </c>
      <c r="I562">
        <v>29</v>
      </c>
      <c r="J562">
        <v>29</v>
      </c>
      <c r="K562">
        <v>29</v>
      </c>
      <c r="L562">
        <v>29</v>
      </c>
      <c r="M562">
        <v>29</v>
      </c>
      <c r="N562">
        <v>29</v>
      </c>
      <c r="O562">
        <v>29</v>
      </c>
      <c r="P562">
        <v>29</v>
      </c>
      <c r="Q562">
        <v>29</v>
      </c>
      <c r="R562">
        <v>29</v>
      </c>
      <c r="S562" s="2"/>
      <c r="T562" s="52" t="str">
        <f t="shared" si="32"/>
        <v>820260-10002-XL</v>
      </c>
      <c r="U562" s="53">
        <f>IF(C562="NET","",IF(C562="","",IFERROR(VLOOKUP(T562,EAN!$A:$B,2,FALSE),"MANGLER - MÅ OPPDATERE EAN-FANEN")))</f>
        <v>7048652710550</v>
      </c>
      <c r="V562" s="52">
        <f t="shared" si="34"/>
        <v>29</v>
      </c>
      <c r="W562" s="52">
        <f t="shared" si="35"/>
        <v>29</v>
      </c>
      <c r="X562" s="2"/>
      <c r="Y562" s="21" t="str">
        <f>IF(C562="NET","",IFERROR(VLOOKUP(U562,'2) Order Form'!$V$9:$V$894,1,FALSE),"Ikke med I order form"))</f>
        <v>Ikke med I order form</v>
      </c>
      <c r="Z562" s="2"/>
      <c r="AA562" s="2">
        <v>7048652194053</v>
      </c>
      <c r="AB562" s="23">
        <f>IFERROR(VLOOKUP(AA562,'2) Order Form'!$V$9:$V$895,1,FALSE),"Ikke med I order form")</f>
        <v>7048652194053</v>
      </c>
      <c r="AC562" s="38">
        <f>VLOOKUP(AA562,ATS!$A$4:$H$2762,2,FALSE)</f>
        <v>810073</v>
      </c>
      <c r="AD562" s="35" t="str">
        <f>VLOOKUP(AA562,ATS!$A$4:$G$2762,3,FALSE)</f>
        <v>Universal Helmet Bag</v>
      </c>
      <c r="AE562" s="36" t="str">
        <f>VLOOKUP(AA562,ATS!$A$4:$G$2762,5,FALSE)</f>
        <v>BLACK-OS</v>
      </c>
      <c r="AF562" s="2"/>
      <c r="AG562" s="38">
        <f>IFERROR(VLOOKUP('2) Order Form'!$V572,$AA$4:$AA$2500,1,FALSE),"Ikke med i Elastic")</f>
        <v>7048652711649</v>
      </c>
      <c r="AH562" s="38">
        <f>SUM('2) Order Form'!V572)</f>
        <v>7048652711649</v>
      </c>
      <c r="AI562" s="38">
        <f>INDEX(ATS!$B:$V,MATCH(ATS!$AH562,ATS!$U:$U,0),1)</f>
        <v>828178</v>
      </c>
      <c r="AJ562" s="38" t="str">
        <f>INDEX(ATS!$B:$V,MATCH(ATS!$AH562,ATS!$U:$U,0),2)</f>
        <v>Crusader GORE-TEX Pro Jacket M</v>
      </c>
      <c r="AK562" s="38" t="str">
        <f>INDEX(ATS!$B:$V,MATCH(ATS!$AH562,ATS!$U:$U,0),4)</f>
        <v>99901-L</v>
      </c>
    </row>
    <row r="563" spans="1:37">
      <c r="A563" s="175">
        <f t="shared" si="33"/>
        <v>7048652788535</v>
      </c>
      <c r="B563">
        <v>820260</v>
      </c>
      <c r="C563" t="s">
        <v>722</v>
      </c>
      <c r="D563" t="s">
        <v>2991</v>
      </c>
      <c r="E563" t="s">
        <v>1208</v>
      </c>
      <c r="F563" t="s">
        <v>1994</v>
      </c>
      <c r="G563" t="s">
        <v>8</v>
      </c>
      <c r="H563" t="s">
        <v>87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 s="2"/>
      <c r="T563" s="52" t="str">
        <f t="shared" si="32"/>
        <v>820260-75000-S</v>
      </c>
      <c r="U563" s="53">
        <f>IF(C563="NET","",IF(C563="","",IFERROR(VLOOKUP(T563,EAN!$A:$B,2,FALSE),"MANGLER - MÅ OPPDATERE EAN-FANEN")))</f>
        <v>7048652788535</v>
      </c>
      <c r="V563" s="52">
        <f t="shared" si="34"/>
        <v>0</v>
      </c>
      <c r="W563" s="52">
        <f t="shared" si="35"/>
        <v>0</v>
      </c>
      <c r="X563" s="2"/>
      <c r="Y563" s="21" t="str">
        <f>IF(C563="NET","",IFERROR(VLOOKUP(U563,'2) Order Form'!$V$9:$V$894,1,FALSE),"Ikke med I order form"))</f>
        <v>Ikke med I order form</v>
      </c>
      <c r="Z563" s="2"/>
      <c r="AA563" s="2">
        <v>7048652712936</v>
      </c>
      <c r="AB563" s="23">
        <f>IFERROR(VLOOKUP(AA563,'2) Order Form'!$V$9:$V$895,1,FALSE),"Ikke med I order form")</f>
        <v>7048652712936</v>
      </c>
      <c r="AC563" s="38">
        <f>VLOOKUP(AA563,ATS!$A$4:$H$2762,2,FALSE)</f>
        <v>810126</v>
      </c>
      <c r="AD563" s="35" t="str">
        <f>VLOOKUP(AA563,ATS!$A$4:$G$2762,3,FALSE)</f>
        <v>Igniter/Trooper/Grimnir 2Vi Earpads</v>
      </c>
      <c r="AE563" s="36" t="str">
        <f>VLOOKUP(AA563,ATS!$A$4:$G$2762,5,FALSE)</f>
        <v>BLACK-OS</v>
      </c>
      <c r="AF563" s="2"/>
      <c r="AG563" s="38">
        <f>IFERROR(VLOOKUP('2) Order Form'!$V573,$AA$4:$AA$2500,1,FALSE),"Ikke med i Elastic")</f>
        <v>7048652711670</v>
      </c>
      <c r="AH563" s="38">
        <f>SUM('2) Order Form'!V573)</f>
        <v>7048652711670</v>
      </c>
      <c r="AI563" s="38">
        <f>INDEX(ATS!$B:$V,MATCH(ATS!$AH563,ATS!$U:$U,0),1)</f>
        <v>828178</v>
      </c>
      <c r="AJ563" s="38" t="str">
        <f>INDEX(ATS!$B:$V,MATCH(ATS!$AH563,ATS!$U:$U,0),2)</f>
        <v>Crusader GORE-TEX Pro Jacket M</v>
      </c>
      <c r="AK563" s="38" t="str">
        <f>INDEX(ATS!$B:$V,MATCH(ATS!$AH563,ATS!$U:$U,0),4)</f>
        <v>99901-XL</v>
      </c>
    </row>
    <row r="564" spans="1:37">
      <c r="A564" s="175">
        <f t="shared" si="33"/>
        <v>7048652788528</v>
      </c>
      <c r="B564">
        <v>820260</v>
      </c>
      <c r="C564" t="s">
        <v>722</v>
      </c>
      <c r="D564" t="s">
        <v>2991</v>
      </c>
      <c r="E564" t="s">
        <v>1209</v>
      </c>
      <c r="F564" t="s">
        <v>1994</v>
      </c>
      <c r="G564" t="s">
        <v>7</v>
      </c>
      <c r="H564" t="s">
        <v>87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 s="2"/>
      <c r="T564" s="52" t="str">
        <f t="shared" si="32"/>
        <v>820260-75000-M</v>
      </c>
      <c r="U564" s="53">
        <f>IF(C564="NET","",IF(C564="","",IFERROR(VLOOKUP(T564,EAN!$A:$B,2,FALSE),"MANGLER - MÅ OPPDATERE EAN-FANEN")))</f>
        <v>7048652788528</v>
      </c>
      <c r="V564" s="52">
        <f t="shared" si="34"/>
        <v>0</v>
      </c>
      <c r="W564" s="52">
        <f t="shared" si="35"/>
        <v>0</v>
      </c>
      <c r="X564" s="2"/>
      <c r="Y564" s="21" t="str">
        <f>IF(C564="NET","",IFERROR(VLOOKUP(U564,'2) Order Form'!$V$9:$V$894,1,FALSE),"Ikke med I order form"))</f>
        <v>Ikke med I order form</v>
      </c>
      <c r="Z564" s="2"/>
      <c r="AA564" s="2">
        <v>7048652712936</v>
      </c>
      <c r="AB564" s="23">
        <f>IFERROR(VLOOKUP(AA564,'2) Order Form'!$V$9:$V$895,1,FALSE),"Ikke med I order form")</f>
        <v>7048652712936</v>
      </c>
      <c r="AC564" s="38">
        <f>VLOOKUP(AA564,ATS!$A$4:$H$2762,2,FALSE)</f>
        <v>810126</v>
      </c>
      <c r="AD564" s="35" t="str">
        <f>VLOOKUP(AA564,ATS!$A$4:$G$2762,3,FALSE)</f>
        <v>Igniter/Trooper/Grimnir 2Vi Earpads</v>
      </c>
      <c r="AE564" s="36" t="str">
        <f>VLOOKUP(AA564,ATS!$A$4:$G$2762,5,FALSE)</f>
        <v>BLACK-OS</v>
      </c>
      <c r="AF564" s="2"/>
      <c r="AG564" s="38">
        <f>IFERROR(VLOOKUP('2) Order Form'!$V574,$AA$4:$AA$2500,1,FALSE),"Ikke med i Elastic")</f>
        <v>7048652711540</v>
      </c>
      <c r="AH564" s="38">
        <f>SUM('2) Order Form'!V574)</f>
        <v>7048652711540</v>
      </c>
      <c r="AI564" s="38">
        <f>INDEX(ATS!$B:$V,MATCH(ATS!$AH564,ATS!$U:$U,0),1)</f>
        <v>828180</v>
      </c>
      <c r="AJ564" s="38" t="str">
        <f>INDEX(ATS!$B:$V,MATCH(ATS!$AH564,ATS!$U:$U,0),2)</f>
        <v>Crusader GORE-TEX Pro Pants M</v>
      </c>
      <c r="AK564" s="38" t="str">
        <f>INDEX(ATS!$B:$V,MATCH(ATS!$AH564,ATS!$U:$U,0),4)</f>
        <v>99901-S</v>
      </c>
    </row>
    <row r="565" spans="1:37">
      <c r="A565" s="175">
        <f t="shared" si="33"/>
        <v>7048652788511</v>
      </c>
      <c r="B565">
        <v>820260</v>
      </c>
      <c r="C565" t="s">
        <v>722</v>
      </c>
      <c r="D565" t="s">
        <v>2991</v>
      </c>
      <c r="E565" t="s">
        <v>1210</v>
      </c>
      <c r="F565" t="s">
        <v>1994</v>
      </c>
      <c r="G565" t="s">
        <v>52</v>
      </c>
      <c r="H565" t="s">
        <v>87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 s="2"/>
      <c r="T565" s="52" t="str">
        <f t="shared" si="32"/>
        <v>820260-75000-L</v>
      </c>
      <c r="U565" s="53">
        <f>IF(C565="NET","",IF(C565="","",IFERROR(VLOOKUP(T565,EAN!$A:$B,2,FALSE),"MANGLER - MÅ OPPDATERE EAN-FANEN")))</f>
        <v>7048652788511</v>
      </c>
      <c r="V565" s="52">
        <f t="shared" si="34"/>
        <v>0</v>
      </c>
      <c r="W565" s="52">
        <f t="shared" si="35"/>
        <v>0</v>
      </c>
      <c r="X565" s="2"/>
      <c r="Y565" s="21" t="str">
        <f>IF(C565="NET","",IFERROR(VLOOKUP(U565,'2) Order Form'!$V$9:$V$894,1,FALSE),"Ikke med I order form"))</f>
        <v>Ikke med I order form</v>
      </c>
      <c r="Z565" s="2"/>
      <c r="AA565" s="2">
        <v>7048652712936</v>
      </c>
      <c r="AB565" s="23">
        <f>IFERROR(VLOOKUP(AA565,'2) Order Form'!$V$9:$V$895,1,FALSE),"Ikke med I order form")</f>
        <v>7048652712936</v>
      </c>
      <c r="AC565" s="38">
        <f>VLOOKUP(AA565,ATS!$A$4:$H$2762,2,FALSE)</f>
        <v>810126</v>
      </c>
      <c r="AD565" s="35" t="str">
        <f>VLOOKUP(AA565,ATS!$A$4:$G$2762,3,FALSE)</f>
        <v>Igniter/Trooper/Grimnir 2Vi Earpads</v>
      </c>
      <c r="AE565" s="36" t="str">
        <f>VLOOKUP(AA565,ATS!$A$4:$G$2762,5,FALSE)</f>
        <v>BLACK-OS</v>
      </c>
      <c r="AF565" s="2"/>
      <c r="AG565" s="38">
        <f>IFERROR(VLOOKUP('2) Order Form'!$V575,$AA$4:$AA$2500,1,FALSE),"Ikke med i Elastic")</f>
        <v>7048652711533</v>
      </c>
      <c r="AH565" s="38">
        <f>SUM('2) Order Form'!V575)</f>
        <v>7048652711533</v>
      </c>
      <c r="AI565" s="38">
        <f>INDEX(ATS!$B:$V,MATCH(ATS!$AH565,ATS!$U:$U,0),1)</f>
        <v>828180</v>
      </c>
      <c r="AJ565" s="38" t="str">
        <f>INDEX(ATS!$B:$V,MATCH(ATS!$AH565,ATS!$U:$U,0),2)</f>
        <v>Crusader GORE-TEX Pro Pants M</v>
      </c>
      <c r="AK565" s="38" t="str">
        <f>INDEX(ATS!$B:$V,MATCH(ATS!$AH565,ATS!$U:$U,0),4)</f>
        <v>99901-M</v>
      </c>
    </row>
    <row r="566" spans="1:37">
      <c r="A566" s="175">
        <f t="shared" si="33"/>
        <v>7048652788542</v>
      </c>
      <c r="B566">
        <v>820260</v>
      </c>
      <c r="C566" t="s">
        <v>722</v>
      </c>
      <c r="D566" t="s">
        <v>2991</v>
      </c>
      <c r="E566" t="s">
        <v>1211</v>
      </c>
      <c r="F566" t="s">
        <v>1994</v>
      </c>
      <c r="G566" t="s">
        <v>53</v>
      </c>
      <c r="H566" t="s">
        <v>87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 s="2"/>
      <c r="T566" s="22" t="str">
        <f t="shared" si="32"/>
        <v>820260-75000-XL</v>
      </c>
      <c r="U566" s="24">
        <f>IF(C566="NET","",IF(C566="","",IFERROR(VLOOKUP(T566,EAN!$A:$B,2,FALSE),"MANGLER - MÅ OPPDATERE EAN-FANEN")))</f>
        <v>7048652788542</v>
      </c>
      <c r="V566" s="22">
        <f t="shared" si="34"/>
        <v>0</v>
      </c>
      <c r="W566" s="22">
        <f t="shared" si="35"/>
        <v>0</v>
      </c>
      <c r="X566" s="2"/>
      <c r="Y566" s="21" t="str">
        <f>IF(C566="NET","",IFERROR(VLOOKUP(U566,'2) Order Form'!$V$9:$V$894,1,FALSE),"Ikke med I order form"))</f>
        <v>Ikke med I order form</v>
      </c>
      <c r="Z566" s="2"/>
      <c r="AA566" s="2">
        <v>7048652256423</v>
      </c>
      <c r="AB566" s="23">
        <f>IFERROR(VLOOKUP(AA566,'2) Order Form'!$V$9:$V$895,1,FALSE),"Ikke med I order form")</f>
        <v>7048652256423</v>
      </c>
      <c r="AC566" s="38">
        <f>VLOOKUP(AA566,ATS!$A$4:$H$2762,2,FALSE)</f>
        <v>810084</v>
      </c>
      <c r="AD566" s="35" t="str">
        <f>VLOOKUP(AA566,ATS!$A$4:$G$2762,3,FALSE)</f>
        <v>Switcher Earpads</v>
      </c>
      <c r="AE566" s="36" t="str">
        <f>VLOOKUP(AA566,ATS!$A$4:$G$2762,5,FALSE)</f>
        <v>BLACK-OS</v>
      </c>
      <c r="AF566" s="2"/>
      <c r="AG566" s="38">
        <f>IFERROR(VLOOKUP('2) Order Form'!$V576,$AA$4:$AA$2500,1,FALSE),"Ikke med i Elastic")</f>
        <v>7048652711526</v>
      </c>
      <c r="AH566" s="38">
        <f>SUM('2) Order Form'!V576)</f>
        <v>7048652711526</v>
      </c>
      <c r="AI566" s="38">
        <f>INDEX(ATS!$B:$V,MATCH(ATS!$AH566,ATS!$U:$U,0),1)</f>
        <v>828180</v>
      </c>
      <c r="AJ566" s="38" t="str">
        <f>INDEX(ATS!$B:$V,MATCH(ATS!$AH566,ATS!$U:$U,0),2)</f>
        <v>Crusader GORE-TEX Pro Pants M</v>
      </c>
      <c r="AK566" s="38" t="str">
        <f>INDEX(ATS!$B:$V,MATCH(ATS!$AH566,ATS!$U:$U,0),4)</f>
        <v>99901-L</v>
      </c>
    </row>
    <row r="567" spans="1:37">
      <c r="A567" s="175">
        <f t="shared" si="33"/>
        <v>7048652710581</v>
      </c>
      <c r="B567">
        <v>820260</v>
      </c>
      <c r="C567" t="s">
        <v>722</v>
      </c>
      <c r="D567" t="s">
        <v>2991</v>
      </c>
      <c r="E567" t="s">
        <v>685</v>
      </c>
      <c r="F567" t="s">
        <v>1982</v>
      </c>
      <c r="G567" t="s">
        <v>8</v>
      </c>
      <c r="H567" t="s">
        <v>87</v>
      </c>
      <c r="I567">
        <v>32</v>
      </c>
      <c r="J567">
        <v>32</v>
      </c>
      <c r="K567">
        <v>32</v>
      </c>
      <c r="L567">
        <v>32</v>
      </c>
      <c r="M567">
        <v>32</v>
      </c>
      <c r="N567">
        <v>32</v>
      </c>
      <c r="O567">
        <v>32</v>
      </c>
      <c r="P567">
        <v>32</v>
      </c>
      <c r="Q567">
        <v>32</v>
      </c>
      <c r="R567">
        <v>32</v>
      </c>
      <c r="S567" s="2"/>
      <c r="T567" s="22" t="str">
        <f t="shared" si="32"/>
        <v>820260-99901-S</v>
      </c>
      <c r="U567" s="24">
        <f>IF(C567="NET","",IF(C567="","",IFERROR(VLOOKUP(T567,EAN!$A:$B,2,FALSE),"MANGLER - MÅ OPPDATERE EAN-FANEN")))</f>
        <v>7048652710581</v>
      </c>
      <c r="V567" s="22">
        <f t="shared" si="34"/>
        <v>32</v>
      </c>
      <c r="W567" s="22">
        <f t="shared" si="35"/>
        <v>32</v>
      </c>
      <c r="X567" s="2"/>
      <c r="Y567" s="21" t="str">
        <f>IF(C567="NET","",IFERROR(VLOOKUP(U567,'2) Order Form'!$V$9:$V$894,1,FALSE),"Ikke med I order form"))</f>
        <v>Ikke med I order form</v>
      </c>
      <c r="Z567" s="2"/>
      <c r="AA567" s="2">
        <v>7048652256423</v>
      </c>
      <c r="AB567" s="23">
        <f>IFERROR(VLOOKUP(AA567,'2) Order Form'!$V$9:$V$895,1,FALSE),"Ikke med I order form")</f>
        <v>7048652256423</v>
      </c>
      <c r="AC567" s="38">
        <f>VLOOKUP(AA567,ATS!$A$4:$H$2762,2,FALSE)</f>
        <v>810084</v>
      </c>
      <c r="AD567" s="35" t="str">
        <f>VLOOKUP(AA567,ATS!$A$4:$G$2762,3,FALSE)</f>
        <v>Switcher Earpads</v>
      </c>
      <c r="AE567" s="36" t="str">
        <f>VLOOKUP(AA567,ATS!$A$4:$G$2762,5,FALSE)</f>
        <v>BLACK-OS</v>
      </c>
      <c r="AF567" s="2"/>
      <c r="AG567" s="38">
        <f>IFERROR(VLOOKUP('2) Order Form'!$V577,$AA$4:$AA$2500,1,FALSE),"Ikke med i Elastic")</f>
        <v>7048652711557</v>
      </c>
      <c r="AH567" s="38">
        <f>SUM('2) Order Form'!V577)</f>
        <v>7048652711557</v>
      </c>
      <c r="AI567" s="38">
        <f>INDEX(ATS!$B:$V,MATCH(ATS!$AH567,ATS!$U:$U,0),1)</f>
        <v>828180</v>
      </c>
      <c r="AJ567" s="38" t="str">
        <f>INDEX(ATS!$B:$V,MATCH(ATS!$AH567,ATS!$U:$U,0),2)</f>
        <v>Crusader GORE-TEX Pro Pants M</v>
      </c>
      <c r="AK567" s="38" t="str">
        <f>INDEX(ATS!$B:$V,MATCH(ATS!$AH567,ATS!$U:$U,0),4)</f>
        <v>99901-XL</v>
      </c>
    </row>
    <row r="568" spans="1:37">
      <c r="A568" s="175">
        <f t="shared" si="33"/>
        <v>7048652710574</v>
      </c>
      <c r="B568">
        <v>820260</v>
      </c>
      <c r="C568" t="s">
        <v>722</v>
      </c>
      <c r="D568" t="s">
        <v>2991</v>
      </c>
      <c r="E568" t="s">
        <v>686</v>
      </c>
      <c r="F568" t="s">
        <v>1982</v>
      </c>
      <c r="G568" t="s">
        <v>7</v>
      </c>
      <c r="H568" t="s">
        <v>87</v>
      </c>
      <c r="I568">
        <v>8</v>
      </c>
      <c r="J568">
        <v>8</v>
      </c>
      <c r="K568">
        <v>8</v>
      </c>
      <c r="L568">
        <v>8</v>
      </c>
      <c r="M568">
        <v>8</v>
      </c>
      <c r="N568">
        <v>8</v>
      </c>
      <c r="O568">
        <v>8</v>
      </c>
      <c r="P568">
        <v>8</v>
      </c>
      <c r="Q568">
        <v>8</v>
      </c>
      <c r="R568">
        <v>8</v>
      </c>
      <c r="S568" s="2"/>
      <c r="T568" s="22" t="str">
        <f t="shared" si="32"/>
        <v>820260-99901-M</v>
      </c>
      <c r="U568" s="24">
        <f>IF(C568="NET","",IF(C568="","",IFERROR(VLOOKUP(T568,EAN!$A:$B,2,FALSE),"MANGLER - MÅ OPPDATERE EAN-FANEN")))</f>
        <v>7048652710574</v>
      </c>
      <c r="V568" s="22">
        <f t="shared" si="34"/>
        <v>8</v>
      </c>
      <c r="W568" s="22">
        <f t="shared" si="35"/>
        <v>8</v>
      </c>
      <c r="X568" s="2"/>
      <c r="Y568" s="21" t="str">
        <f>IF(C568="NET","",IFERROR(VLOOKUP(U568,'2) Order Form'!$V$9:$V$894,1,FALSE),"Ikke med I order form"))</f>
        <v>Ikke med I order form</v>
      </c>
      <c r="Z568" s="2"/>
      <c r="AA568" s="2">
        <v>7048652607591</v>
      </c>
      <c r="AB568" s="23">
        <f>IFERROR(VLOOKUP(AA568,'2) Order Form'!$V$9:$V$895,1,FALSE),"Ikke med I order form")</f>
        <v>7048652607591</v>
      </c>
      <c r="AC568" s="38">
        <f>VLOOKUP(AA568,ATS!$A$4:$H$2762,2,FALSE)</f>
        <v>810098</v>
      </c>
      <c r="AD568" s="35" t="str">
        <f>VLOOKUP(AA568,ATS!$A$4:$G$2762,3,FALSE)</f>
        <v>Looper/Winder Earpads</v>
      </c>
      <c r="AE568" s="36" t="str">
        <f>VLOOKUP(AA568,ATS!$A$4:$G$2762,5,FALSE)</f>
        <v>BLACK-OS</v>
      </c>
      <c r="AF568" s="2"/>
      <c r="AG568" s="38" t="str">
        <f>IFERROR(VLOOKUP('2) Order Form'!#REF!,$AA$4:$AA$2500,1,FALSE),"Ikke med i Elastic")</f>
        <v>Ikke med i Elastic</v>
      </c>
      <c r="AH568" s="38" t="e">
        <f>SUM('2) Order Form'!#REF!)</f>
        <v>#REF!</v>
      </c>
      <c r="AI568" s="38" t="e">
        <f>INDEX(ATS!$B:$V,MATCH(ATS!$AH568,ATS!$U:$U,0),1)</f>
        <v>#REF!</v>
      </c>
      <c r="AJ568" s="38" t="e">
        <f>INDEX(ATS!$B:$V,MATCH(ATS!$AH568,ATS!$U:$U,0),2)</f>
        <v>#REF!</v>
      </c>
      <c r="AK568" s="38" t="e">
        <f>INDEX(ATS!$B:$V,MATCH(ATS!$AH568,ATS!$U:$U,0),4)</f>
        <v>#REF!</v>
      </c>
    </row>
    <row r="569" spans="1:37">
      <c r="A569" s="175">
        <f t="shared" si="33"/>
        <v>7048652710567</v>
      </c>
      <c r="B569">
        <v>820260</v>
      </c>
      <c r="C569" t="s">
        <v>722</v>
      </c>
      <c r="D569" t="s">
        <v>2991</v>
      </c>
      <c r="E569" t="s">
        <v>687</v>
      </c>
      <c r="F569" t="s">
        <v>1982</v>
      </c>
      <c r="G569" t="s">
        <v>52</v>
      </c>
      <c r="H569" t="s">
        <v>87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 s="2"/>
      <c r="T569" s="22" t="str">
        <f t="shared" si="32"/>
        <v>820260-99901-L</v>
      </c>
      <c r="U569" s="24">
        <f>IF(C569="NET","",IF(C569="","",IFERROR(VLOOKUP(T569,EAN!$A:$B,2,FALSE),"MANGLER - MÅ OPPDATERE EAN-FANEN")))</f>
        <v>7048652710567</v>
      </c>
      <c r="V569" s="22">
        <f t="shared" si="34"/>
        <v>0</v>
      </c>
      <c r="W569" s="22">
        <f t="shared" si="35"/>
        <v>0</v>
      </c>
      <c r="X569" s="2"/>
      <c r="Y569" s="21" t="str">
        <f>IF(C569="NET","",IFERROR(VLOOKUP(U569,'2) Order Form'!$V$9:$V$894,1,FALSE),"Ikke med I order form"))</f>
        <v>Ikke med I order form</v>
      </c>
      <c r="Z569" s="2"/>
      <c r="AA569" s="2">
        <v>7048652607591</v>
      </c>
      <c r="AB569" s="23">
        <f>IFERROR(VLOOKUP(AA569,'2) Order Form'!$V$9:$V$895,1,FALSE),"Ikke med I order form")</f>
        <v>7048652607591</v>
      </c>
      <c r="AC569" s="38">
        <f>VLOOKUP(AA569,ATS!$A$4:$H$2762,2,FALSE)</f>
        <v>810098</v>
      </c>
      <c r="AD569" s="35" t="str">
        <f>VLOOKUP(AA569,ATS!$A$4:$G$2762,3,FALSE)</f>
        <v>Looper/Winder Earpads</v>
      </c>
      <c r="AE569" s="36" t="str">
        <f>VLOOKUP(AA569,ATS!$A$4:$G$2762,5,FALSE)</f>
        <v>BLACK-OS</v>
      </c>
      <c r="AF569" s="2"/>
      <c r="AG569" s="38" t="str">
        <f>IFERROR(VLOOKUP('2) Order Form'!#REF!,$AA$4:$AA$2500,1,FALSE),"Ikke med i Elastic")</f>
        <v>Ikke med i Elastic</v>
      </c>
      <c r="AH569" s="38" t="e">
        <f>SUM('2) Order Form'!#REF!)</f>
        <v>#REF!</v>
      </c>
      <c r="AI569" s="38" t="e">
        <f>INDEX(ATS!$B:$V,MATCH(ATS!$AH569,ATS!$U:$U,0),1)</f>
        <v>#REF!</v>
      </c>
      <c r="AJ569" s="38" t="e">
        <f>INDEX(ATS!$B:$V,MATCH(ATS!$AH569,ATS!$U:$U,0),2)</f>
        <v>#REF!</v>
      </c>
      <c r="AK569" s="38" t="e">
        <f>INDEX(ATS!$B:$V,MATCH(ATS!$AH569,ATS!$U:$U,0),4)</f>
        <v>#REF!</v>
      </c>
    </row>
    <row r="570" spans="1:37">
      <c r="A570" s="175">
        <f t="shared" si="33"/>
        <v>7048652710598</v>
      </c>
      <c r="B570">
        <v>820260</v>
      </c>
      <c r="C570" t="s">
        <v>722</v>
      </c>
      <c r="D570" t="s">
        <v>2991</v>
      </c>
      <c r="E570" t="s">
        <v>688</v>
      </c>
      <c r="F570" t="s">
        <v>1982</v>
      </c>
      <c r="G570" t="s">
        <v>53</v>
      </c>
      <c r="H570" t="s">
        <v>87</v>
      </c>
      <c r="I570">
        <v>12</v>
      </c>
      <c r="J570">
        <v>12</v>
      </c>
      <c r="K570">
        <v>12</v>
      </c>
      <c r="L570">
        <v>12</v>
      </c>
      <c r="M570">
        <v>12</v>
      </c>
      <c r="N570">
        <v>12</v>
      </c>
      <c r="O570">
        <v>12</v>
      </c>
      <c r="P570">
        <v>12</v>
      </c>
      <c r="Q570">
        <v>12</v>
      </c>
      <c r="R570">
        <v>12</v>
      </c>
      <c r="S570" s="2"/>
      <c r="T570" s="22" t="str">
        <f t="shared" si="32"/>
        <v>820260-99901-XL</v>
      </c>
      <c r="U570" s="24">
        <f>IF(C570="NET","",IF(C570="","",IFERROR(VLOOKUP(T570,EAN!$A:$B,2,FALSE),"MANGLER - MÅ OPPDATERE EAN-FANEN")))</f>
        <v>7048652710598</v>
      </c>
      <c r="V570" s="22">
        <f t="shared" si="34"/>
        <v>12</v>
      </c>
      <c r="W570" s="22">
        <f t="shared" si="35"/>
        <v>12</v>
      </c>
      <c r="X570" s="2"/>
      <c r="Y570" s="21" t="str">
        <f>IF(C570="NET","",IFERROR(VLOOKUP(U570,'2) Order Form'!$V$9:$V$894,1,FALSE),"Ikke med I order form"))</f>
        <v>Ikke med I order form</v>
      </c>
      <c r="Z570" s="2"/>
      <c r="AA570" s="2">
        <v>7048652194107</v>
      </c>
      <c r="AB570" s="23">
        <f>IFERROR(VLOOKUP(AA570,'2) Order Form'!$V$9:$V$895,1,FALSE),"Ikke med I order form")</f>
        <v>7048652194107</v>
      </c>
      <c r="AC570" s="38">
        <f>VLOOKUP(AA570,ATS!$A$4:$H$2762,2,FALSE)</f>
        <v>810078</v>
      </c>
      <c r="AD570" s="35" t="str">
        <f>VLOOKUP(AA570,ATS!$A$4:$G$2762,3,FALSE)</f>
        <v>Rooster II LE Earpads</v>
      </c>
      <c r="AE570" s="36" t="str">
        <f>VLOOKUP(AA570,ATS!$A$4:$G$2762,5,FALSE)</f>
        <v>BLACK-OS</v>
      </c>
      <c r="AF570" s="2"/>
      <c r="AG570" s="38" t="str">
        <f>IFERROR(VLOOKUP('2) Order Form'!#REF!,$AA$4:$AA$2500,1,FALSE),"Ikke med i Elastic")</f>
        <v>Ikke med i Elastic</v>
      </c>
      <c r="AH570" s="38" t="e">
        <f>SUM('2) Order Form'!#REF!)</f>
        <v>#REF!</v>
      </c>
      <c r="AI570" s="38" t="e">
        <f>INDEX(ATS!$B:$V,MATCH(ATS!$AH570,ATS!$U:$U,0),1)</f>
        <v>#REF!</v>
      </c>
      <c r="AJ570" s="38" t="e">
        <f>INDEX(ATS!$B:$V,MATCH(ATS!$AH570,ATS!$U:$U,0),2)</f>
        <v>#REF!</v>
      </c>
      <c r="AK570" s="38" t="e">
        <f>INDEX(ATS!$B:$V,MATCH(ATS!$AH570,ATS!$U:$U,0),4)</f>
        <v>#REF!</v>
      </c>
    </row>
    <row r="571" spans="1:37">
      <c r="A571" s="175">
        <f t="shared" si="33"/>
        <v>0</v>
      </c>
      <c r="B571" s="37">
        <v>820261</v>
      </c>
      <c r="C571" t="s">
        <v>131</v>
      </c>
      <c r="I571" s="37">
        <v>202409</v>
      </c>
      <c r="J571" s="37">
        <v>202410</v>
      </c>
      <c r="K571" s="37">
        <v>202411</v>
      </c>
      <c r="L571" s="37">
        <v>202412</v>
      </c>
      <c r="M571" s="37">
        <v>202413</v>
      </c>
      <c r="N571" s="37">
        <v>202414</v>
      </c>
      <c r="O571" s="37">
        <v>202415</v>
      </c>
      <c r="P571" s="37">
        <v>202415</v>
      </c>
      <c r="Q571" s="37">
        <v>202415</v>
      </c>
      <c r="R571" s="37">
        <v>202415</v>
      </c>
      <c r="S571" s="2"/>
      <c r="T571" s="52" t="str">
        <f t="shared" si="32"/>
        <v>820261-</v>
      </c>
      <c r="U571" s="53" t="str">
        <f>IF(C571="NET","",IF(C571="","",IFERROR(VLOOKUP(T571,EAN!$A:$B,2,FALSE),"MANGLER - MÅ OPPDATERE EAN-FANEN")))</f>
        <v/>
      </c>
      <c r="V571" s="52">
        <f t="shared" si="34"/>
        <v>202409</v>
      </c>
      <c r="W571" s="52">
        <f t="shared" si="35"/>
        <v>202415</v>
      </c>
      <c r="X571" s="2"/>
      <c r="Y571" s="21" t="str">
        <f>IF(C571="NET","",IFERROR(VLOOKUP(U571,'2) Order Form'!$V$9:$V$894,1,FALSE),"Ikke med I order form"))</f>
        <v/>
      </c>
      <c r="Z571" s="2"/>
      <c r="AA571" s="2">
        <v>7048652194107</v>
      </c>
      <c r="AB571" s="23">
        <f>IFERROR(VLOOKUP(AA571,'2) Order Form'!$V$9:$V$895,1,FALSE),"Ikke med I order form")</f>
        <v>7048652194107</v>
      </c>
      <c r="AC571" s="38">
        <f>VLOOKUP(AA571,ATS!$A$4:$H$2762,2,FALSE)</f>
        <v>810078</v>
      </c>
      <c r="AD571" s="35" t="str">
        <f>VLOOKUP(AA571,ATS!$A$4:$G$2762,3,FALSE)</f>
        <v>Rooster II LE Earpads</v>
      </c>
      <c r="AE571" s="36" t="str">
        <f>VLOOKUP(AA571,ATS!$A$4:$G$2762,5,FALSE)</f>
        <v>BLACK-OS</v>
      </c>
      <c r="AF571" s="2"/>
      <c r="AG571" s="38" t="str">
        <f>IFERROR(VLOOKUP('2) Order Form'!#REF!,$AA$4:$AA$2500,1,FALSE),"Ikke med i Elastic")</f>
        <v>Ikke med i Elastic</v>
      </c>
      <c r="AH571" s="38" t="e">
        <f>SUM('2) Order Form'!#REF!)</f>
        <v>#REF!</v>
      </c>
      <c r="AI571" s="38" t="e">
        <f>INDEX(ATS!$B:$V,MATCH(ATS!$AH571,ATS!$U:$U,0),1)</f>
        <v>#REF!</v>
      </c>
      <c r="AJ571" s="38" t="e">
        <f>INDEX(ATS!$B:$V,MATCH(ATS!$AH571,ATS!$U:$U,0),2)</f>
        <v>#REF!</v>
      </c>
      <c r="AK571" s="38" t="e">
        <f>INDEX(ATS!$B:$V,MATCH(ATS!$AH571,ATS!$U:$U,0),4)</f>
        <v>#REF!</v>
      </c>
    </row>
    <row r="572" spans="1:37">
      <c r="A572" s="175">
        <f t="shared" si="33"/>
        <v>7048652788504</v>
      </c>
      <c r="B572">
        <v>820261</v>
      </c>
      <c r="C572" t="s">
        <v>727</v>
      </c>
      <c r="D572" t="s">
        <v>2991</v>
      </c>
      <c r="E572" t="s">
        <v>744</v>
      </c>
      <c r="F572" t="s">
        <v>2174</v>
      </c>
      <c r="G572" t="s">
        <v>54</v>
      </c>
      <c r="H572" t="s">
        <v>87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 s="2"/>
      <c r="T572" s="52" t="str">
        <f t="shared" si="32"/>
        <v>820261-10002-XS</v>
      </c>
      <c r="U572" s="53">
        <f>IF(C572="NET","",IF(C572="","",IFERROR(VLOOKUP(T572,EAN!$A:$B,2,FALSE),"MANGLER - MÅ OPPDATERE EAN-FANEN")))</f>
        <v>7048652788504</v>
      </c>
      <c r="V572" s="52">
        <f t="shared" si="34"/>
        <v>0</v>
      </c>
      <c r="W572" s="52">
        <f t="shared" si="35"/>
        <v>0</v>
      </c>
      <c r="X572" s="2"/>
      <c r="Y572" s="21" t="str">
        <f>IF(C572="NET","",IFERROR(VLOOKUP(U572,'2) Order Form'!$V$9:$V$894,1,FALSE),"Ikke med I order form"))</f>
        <v>Ikke med I order form</v>
      </c>
      <c r="Z572" s="2"/>
      <c r="AA572" s="2">
        <v>7048652281531</v>
      </c>
      <c r="AB572" s="23">
        <f>IFERROR(VLOOKUP(AA572,'2) Order Form'!$V$9:$V$895,1,FALSE),"Ikke med I order form")</f>
        <v>7048652281531</v>
      </c>
      <c r="AC572" s="38">
        <f>VLOOKUP(AA572,ATS!$A$4:$H$2762,2,FALSE)</f>
        <v>810077</v>
      </c>
      <c r="AD572" s="35" t="str">
        <f>VLOOKUP(AA572,ATS!$A$4:$G$2762,3,FALSE)</f>
        <v>Volata Earpads</v>
      </c>
      <c r="AE572" s="36" t="str">
        <f>VLOOKUP(AA572,ATS!$A$4:$G$2762,5,FALSE)</f>
        <v>BLCK-XS/SM</v>
      </c>
      <c r="AF572" s="2"/>
      <c r="AG572" s="38" t="str">
        <f>IFERROR(VLOOKUP('2) Order Form'!#REF!,$AA$4:$AA$2500,1,FALSE),"Ikke med i Elastic")</f>
        <v>Ikke med i Elastic</v>
      </c>
      <c r="AH572" s="38" t="e">
        <f>SUM('2) Order Form'!#REF!)</f>
        <v>#REF!</v>
      </c>
      <c r="AI572" s="38" t="e">
        <f>INDEX(ATS!$B:$V,MATCH(ATS!$AH572,ATS!$U:$U,0),1)</f>
        <v>#REF!</v>
      </c>
      <c r="AJ572" s="38" t="e">
        <f>INDEX(ATS!$B:$V,MATCH(ATS!$AH572,ATS!$U:$U,0),2)</f>
        <v>#REF!</v>
      </c>
      <c r="AK572" s="38" t="e">
        <f>INDEX(ATS!$B:$V,MATCH(ATS!$AH572,ATS!$U:$U,0),4)</f>
        <v>#REF!</v>
      </c>
    </row>
    <row r="573" spans="1:37">
      <c r="A573" s="175">
        <f t="shared" si="33"/>
        <v>7048652788498</v>
      </c>
      <c r="B573">
        <v>820261</v>
      </c>
      <c r="C573" t="s">
        <v>727</v>
      </c>
      <c r="D573" t="s">
        <v>2991</v>
      </c>
      <c r="E573" t="s">
        <v>723</v>
      </c>
      <c r="F573" t="s">
        <v>2174</v>
      </c>
      <c r="G573" t="s">
        <v>8</v>
      </c>
      <c r="H573" t="s">
        <v>87</v>
      </c>
      <c r="I573">
        <v>1</v>
      </c>
      <c r="J573">
        <v>1</v>
      </c>
      <c r="K573">
        <v>1</v>
      </c>
      <c r="L573">
        <v>1</v>
      </c>
      <c r="M573">
        <v>1</v>
      </c>
      <c r="N573">
        <v>1</v>
      </c>
      <c r="O573">
        <v>1</v>
      </c>
      <c r="P573">
        <v>1</v>
      </c>
      <c r="Q573">
        <v>1</v>
      </c>
      <c r="R573">
        <v>1</v>
      </c>
      <c r="S573" s="30"/>
      <c r="T573" s="52" t="str">
        <f t="shared" si="32"/>
        <v>820261-10002-S</v>
      </c>
      <c r="U573" s="53">
        <f>IF(C573="NET","",IF(C573="","",IFERROR(VLOOKUP(T573,EAN!$A:$B,2,FALSE),"MANGLER - MÅ OPPDATERE EAN-FANEN")))</f>
        <v>7048652788498</v>
      </c>
      <c r="V573" s="52">
        <f t="shared" si="34"/>
        <v>1</v>
      </c>
      <c r="W573" s="52">
        <f t="shared" si="35"/>
        <v>1</v>
      </c>
      <c r="X573" s="30"/>
      <c r="Y573" s="21" t="str">
        <f>IF(C573="NET","",IFERROR(VLOOKUP(U573,'2) Order Form'!$V$9:$V$894,1,FALSE),"Ikke med I order form"))</f>
        <v>Ikke med I order form</v>
      </c>
      <c r="Z573" s="30"/>
      <c r="AA573" s="2">
        <v>7048652281531</v>
      </c>
      <c r="AB573" s="23">
        <f>IFERROR(VLOOKUP(AA573,'2) Order Form'!$V$9:$V$895,1,FALSE),"Ikke med I order form")</f>
        <v>7048652281531</v>
      </c>
      <c r="AC573" s="38">
        <f>VLOOKUP(AA573,ATS!$A$4:$H$2762,2,FALSE)</f>
        <v>810077</v>
      </c>
      <c r="AD573" s="35" t="str">
        <f>VLOOKUP(AA573,ATS!$A$4:$G$2762,3,FALSE)</f>
        <v>Volata Earpads</v>
      </c>
      <c r="AE573" s="36" t="str">
        <f>VLOOKUP(AA573,ATS!$A$4:$G$2762,5,FALSE)</f>
        <v>BLCK-XS/SM</v>
      </c>
      <c r="AF573" s="30"/>
      <c r="AG573" s="38" t="str">
        <f>IFERROR(VLOOKUP('2) Order Form'!#REF!,$AA$4:$AA$2500,1,FALSE),"Ikke med i Elastic")</f>
        <v>Ikke med i Elastic</v>
      </c>
      <c r="AH573" s="38" t="e">
        <f>SUM('2) Order Form'!#REF!)</f>
        <v>#REF!</v>
      </c>
      <c r="AI573" s="38" t="e">
        <f>INDEX(ATS!$B:$V,MATCH(ATS!$AH573,ATS!$U:$U,0),1)</f>
        <v>#REF!</v>
      </c>
      <c r="AJ573" s="38" t="e">
        <f>INDEX(ATS!$B:$V,MATCH(ATS!$AH573,ATS!$U:$U,0),2)</f>
        <v>#REF!</v>
      </c>
      <c r="AK573" s="38" t="e">
        <f>INDEX(ATS!$B:$V,MATCH(ATS!$AH573,ATS!$U:$U,0),4)</f>
        <v>#REF!</v>
      </c>
    </row>
    <row r="574" spans="1:37">
      <c r="A574" s="175">
        <f t="shared" si="33"/>
        <v>7048652788481</v>
      </c>
      <c r="B574">
        <v>820261</v>
      </c>
      <c r="C574" t="s">
        <v>727</v>
      </c>
      <c r="D574" t="s">
        <v>2991</v>
      </c>
      <c r="E574" t="s">
        <v>724</v>
      </c>
      <c r="F574" t="s">
        <v>2174</v>
      </c>
      <c r="G574" t="s">
        <v>7</v>
      </c>
      <c r="H574" t="s">
        <v>87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 s="30"/>
      <c r="T574" s="52" t="str">
        <f t="shared" si="32"/>
        <v>820261-10002-M</v>
      </c>
      <c r="U574" s="53">
        <f>IF(C574="NET","",IF(C574="","",IFERROR(VLOOKUP(T574,EAN!$A:$B,2,FALSE),"MANGLER - MÅ OPPDATERE EAN-FANEN")))</f>
        <v>7048652788481</v>
      </c>
      <c r="V574" s="52">
        <f t="shared" si="34"/>
        <v>0</v>
      </c>
      <c r="W574" s="52">
        <f t="shared" si="35"/>
        <v>0</v>
      </c>
      <c r="X574" s="30"/>
      <c r="Y574" s="21" t="str">
        <f>IF(C574="NET","",IFERROR(VLOOKUP(U574,'2) Order Form'!$V$9:$V$894,1,FALSE),"Ikke med I order form"))</f>
        <v>Ikke med I order form</v>
      </c>
      <c r="Z574" s="30"/>
      <c r="AA574" s="2">
        <v>7048652281524</v>
      </c>
      <c r="AB574" s="23">
        <f>IFERROR(VLOOKUP(AA574,'2) Order Form'!$V$9:$V$895,1,FALSE),"Ikke med I order form")</f>
        <v>7048652281524</v>
      </c>
      <c r="AC574" s="38">
        <f>VLOOKUP(AA574,ATS!$A$4:$H$2762,2,FALSE)</f>
        <v>810077</v>
      </c>
      <c r="AD574" s="35" t="str">
        <f>VLOOKUP(AA574,ATS!$A$4:$G$2762,3,FALSE)</f>
        <v>Volata Earpads</v>
      </c>
      <c r="AE574" s="36" t="str">
        <f>VLOOKUP(AA574,ATS!$A$4:$G$2762,5,FALSE)</f>
        <v>BLCK-ML</v>
      </c>
      <c r="AF574" s="30"/>
      <c r="AG574" s="38" t="str">
        <f>IFERROR(VLOOKUP('2) Order Form'!#REF!,$AA$4:$AA$2500,1,FALSE),"Ikke med i Elastic")</f>
        <v>Ikke med i Elastic</v>
      </c>
      <c r="AH574" s="38" t="e">
        <f>SUM('2) Order Form'!#REF!)</f>
        <v>#REF!</v>
      </c>
      <c r="AI574" s="38" t="e">
        <f>INDEX(ATS!$B:$V,MATCH(ATS!$AH574,ATS!$U:$U,0),1)</f>
        <v>#REF!</v>
      </c>
      <c r="AJ574" s="38" t="e">
        <f>INDEX(ATS!$B:$V,MATCH(ATS!$AH574,ATS!$U:$U,0),2)</f>
        <v>#REF!</v>
      </c>
      <c r="AK574" s="38" t="e">
        <f>INDEX(ATS!$B:$V,MATCH(ATS!$AH574,ATS!$U:$U,0),4)</f>
        <v>#REF!</v>
      </c>
    </row>
    <row r="575" spans="1:37">
      <c r="A575" s="175">
        <f t="shared" si="33"/>
        <v>7048652788474</v>
      </c>
      <c r="B575">
        <v>820261</v>
      </c>
      <c r="C575" t="s">
        <v>727</v>
      </c>
      <c r="D575" t="s">
        <v>2991</v>
      </c>
      <c r="E575" t="s">
        <v>725</v>
      </c>
      <c r="F575" t="s">
        <v>2174</v>
      </c>
      <c r="G575" t="s">
        <v>52</v>
      </c>
      <c r="H575" t="s">
        <v>87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 s="30"/>
      <c r="T575" s="52" t="str">
        <f t="shared" si="32"/>
        <v>820261-10002-L</v>
      </c>
      <c r="U575" s="53">
        <f>IF(C575="NET","",IF(C575="","",IFERROR(VLOOKUP(T575,EAN!$A:$B,2,FALSE),"MANGLER - MÅ OPPDATERE EAN-FANEN")))</f>
        <v>7048652788474</v>
      </c>
      <c r="V575" s="52">
        <f t="shared" si="34"/>
        <v>0</v>
      </c>
      <c r="W575" s="52">
        <f t="shared" si="35"/>
        <v>0</v>
      </c>
      <c r="X575" s="30"/>
      <c r="Y575" s="21" t="str">
        <f>IF(C575="NET","",IFERROR(VLOOKUP(U575,'2) Order Form'!$V$9:$V$894,1,FALSE),"Ikke med I order form"))</f>
        <v>Ikke med I order form</v>
      </c>
      <c r="Z575" s="30"/>
      <c r="AA575" s="2">
        <v>7048652281524</v>
      </c>
      <c r="AB575" s="23">
        <f>IFERROR(VLOOKUP(AA575,'2) Order Form'!$V$9:$V$895,1,FALSE),"Ikke med I order form")</f>
        <v>7048652281524</v>
      </c>
      <c r="AC575" s="38">
        <f>VLOOKUP(AA575,ATS!$A$4:$H$2762,2,FALSE)</f>
        <v>810077</v>
      </c>
      <c r="AD575" s="35" t="str">
        <f>VLOOKUP(AA575,ATS!$A$4:$G$2762,3,FALSE)</f>
        <v>Volata Earpads</v>
      </c>
      <c r="AE575" s="36" t="str">
        <f>VLOOKUP(AA575,ATS!$A$4:$G$2762,5,FALSE)</f>
        <v>BLCK-ML</v>
      </c>
      <c r="AF575" s="30"/>
      <c r="AG575" s="38" t="str">
        <f>IFERROR(VLOOKUP('2) Order Form'!#REF!,$AA$4:$AA$2500,1,FALSE),"Ikke med i Elastic")</f>
        <v>Ikke med i Elastic</v>
      </c>
      <c r="AH575" s="38" t="e">
        <f>SUM('2) Order Form'!#REF!)</f>
        <v>#REF!</v>
      </c>
      <c r="AI575" s="38" t="e">
        <f>INDEX(ATS!$B:$V,MATCH(ATS!$AH575,ATS!$U:$U,0),1)</f>
        <v>#REF!</v>
      </c>
      <c r="AJ575" s="38" t="e">
        <f>INDEX(ATS!$B:$V,MATCH(ATS!$AH575,ATS!$U:$U,0),2)</f>
        <v>#REF!</v>
      </c>
      <c r="AK575" s="38" t="e">
        <f>INDEX(ATS!$B:$V,MATCH(ATS!$AH575,ATS!$U:$U,0),4)</f>
        <v>#REF!</v>
      </c>
    </row>
    <row r="576" spans="1:37">
      <c r="A576" s="175">
        <f t="shared" si="33"/>
        <v>7048652710512</v>
      </c>
      <c r="B576">
        <v>820261</v>
      </c>
      <c r="C576" t="s">
        <v>727</v>
      </c>
      <c r="D576" t="s">
        <v>2991</v>
      </c>
      <c r="E576" t="s">
        <v>691</v>
      </c>
      <c r="F576" t="s">
        <v>1982</v>
      </c>
      <c r="G576" t="s">
        <v>54</v>
      </c>
      <c r="H576" t="s">
        <v>87</v>
      </c>
      <c r="I576">
        <v>36</v>
      </c>
      <c r="J576">
        <v>36</v>
      </c>
      <c r="K576">
        <v>36</v>
      </c>
      <c r="L576">
        <v>36</v>
      </c>
      <c r="M576">
        <v>36</v>
      </c>
      <c r="N576">
        <v>36</v>
      </c>
      <c r="O576">
        <v>36</v>
      </c>
      <c r="P576">
        <v>36</v>
      </c>
      <c r="Q576">
        <v>36</v>
      </c>
      <c r="R576">
        <v>36</v>
      </c>
      <c r="S576" s="30"/>
      <c r="T576" s="52" t="str">
        <f t="shared" si="32"/>
        <v>820261-99901-XS</v>
      </c>
      <c r="U576" s="53">
        <f>IF(C576="NET","",IF(C576="","",IFERROR(VLOOKUP(T576,EAN!$A:$B,2,FALSE),"MANGLER - MÅ OPPDATERE EAN-FANEN")))</f>
        <v>7048652710512</v>
      </c>
      <c r="V576" s="52">
        <f t="shared" si="34"/>
        <v>36</v>
      </c>
      <c r="W576" s="52">
        <f t="shared" si="35"/>
        <v>36</v>
      </c>
      <c r="X576" s="30"/>
      <c r="Y576" s="21" t="str">
        <f>IF(C576="NET","",IFERROR(VLOOKUP(U576,'2) Order Form'!$V$9:$V$894,1,FALSE),"Ikke med I order form"))</f>
        <v>Ikke med I order form</v>
      </c>
      <c r="Z576" s="30"/>
      <c r="AA576" s="2">
        <v>7048652281517</v>
      </c>
      <c r="AB576" s="23">
        <f>IFERROR(VLOOKUP(AA576,'2) Order Form'!$V$9:$V$895,1,FALSE),"Ikke med I order form")</f>
        <v>7048652281517</v>
      </c>
      <c r="AC576" s="38">
        <f>VLOOKUP(AA576,ATS!$A$4:$H$2762,2,FALSE)</f>
        <v>810077</v>
      </c>
      <c r="AD576" s="35" t="str">
        <f>VLOOKUP(AA576,ATS!$A$4:$G$2762,3,FALSE)</f>
        <v>Volata Earpads</v>
      </c>
      <c r="AE576" s="36" t="str">
        <f>VLOOKUP(AA576,ATS!$A$4:$G$2762,5,FALSE)</f>
        <v>BLCK-LXL</v>
      </c>
      <c r="AF576" s="30"/>
      <c r="AG576" s="38" t="str">
        <f>IFERROR(VLOOKUP('2) Order Form'!#REF!,$AA$4:$AA$2500,1,FALSE),"Ikke med i Elastic")</f>
        <v>Ikke med i Elastic</v>
      </c>
      <c r="AH576" s="38" t="e">
        <f>SUM('2) Order Form'!#REF!)</f>
        <v>#REF!</v>
      </c>
      <c r="AI576" s="38" t="e">
        <f>INDEX(ATS!$B:$V,MATCH(ATS!$AH576,ATS!$U:$U,0),1)</f>
        <v>#REF!</v>
      </c>
      <c r="AJ576" s="38" t="e">
        <f>INDEX(ATS!$B:$V,MATCH(ATS!$AH576,ATS!$U:$U,0),2)</f>
        <v>#REF!</v>
      </c>
      <c r="AK576" s="38" t="e">
        <f>INDEX(ATS!$B:$V,MATCH(ATS!$AH576,ATS!$U:$U,0),4)</f>
        <v>#REF!</v>
      </c>
    </row>
    <row r="577" spans="1:37">
      <c r="A577" s="175">
        <f t="shared" si="33"/>
        <v>7048652710505</v>
      </c>
      <c r="B577">
        <v>820261</v>
      </c>
      <c r="C577" t="s">
        <v>727</v>
      </c>
      <c r="D577" t="s">
        <v>2991</v>
      </c>
      <c r="E577" t="s">
        <v>685</v>
      </c>
      <c r="F577" t="s">
        <v>1982</v>
      </c>
      <c r="G577" t="s">
        <v>8</v>
      </c>
      <c r="H577" t="s">
        <v>87</v>
      </c>
      <c r="I577">
        <v>82</v>
      </c>
      <c r="J577">
        <v>82</v>
      </c>
      <c r="K577">
        <v>82</v>
      </c>
      <c r="L577">
        <v>82</v>
      </c>
      <c r="M577">
        <v>82</v>
      </c>
      <c r="N577">
        <v>82</v>
      </c>
      <c r="O577">
        <v>82</v>
      </c>
      <c r="P577">
        <v>82</v>
      </c>
      <c r="Q577">
        <v>82</v>
      </c>
      <c r="R577">
        <v>82</v>
      </c>
      <c r="S577" s="30"/>
      <c r="T577" s="52" t="str">
        <f t="shared" si="32"/>
        <v>820261-99901-S</v>
      </c>
      <c r="U577" s="53">
        <f>IF(C577="NET","",IF(C577="","",IFERROR(VLOOKUP(T577,EAN!$A:$B,2,FALSE),"MANGLER - MÅ OPPDATERE EAN-FANEN")))</f>
        <v>7048652710505</v>
      </c>
      <c r="V577" s="52">
        <f t="shared" si="34"/>
        <v>82</v>
      </c>
      <c r="W577" s="52">
        <f t="shared" si="35"/>
        <v>82</v>
      </c>
      <c r="X577" s="30"/>
      <c r="Y577" s="21" t="str">
        <f>IF(C577="NET","",IFERROR(VLOOKUP(U577,'2) Order Form'!$V$9:$V$894,1,FALSE),"Ikke med I order form"))</f>
        <v>Ikke med I order form</v>
      </c>
      <c r="Z577" s="30"/>
      <c r="AA577" s="2">
        <v>7048652281517</v>
      </c>
      <c r="AB577" s="23">
        <f>IFERROR(VLOOKUP(AA577,'2) Order Form'!$V$9:$V$895,1,FALSE),"Ikke med I order form")</f>
        <v>7048652281517</v>
      </c>
      <c r="AC577" s="38">
        <f>VLOOKUP(AA577,ATS!$A$4:$H$2762,2,FALSE)</f>
        <v>810077</v>
      </c>
      <c r="AD577" s="35" t="str">
        <f>VLOOKUP(AA577,ATS!$A$4:$G$2762,3,FALSE)</f>
        <v>Volata Earpads</v>
      </c>
      <c r="AE577" s="36" t="str">
        <f>VLOOKUP(AA577,ATS!$A$4:$G$2762,5,FALSE)</f>
        <v>BLCK-LXL</v>
      </c>
      <c r="AF577" s="30"/>
      <c r="AG577" s="38" t="str">
        <f>IFERROR(VLOOKUP('2) Order Form'!#REF!,$AA$4:$AA$2500,1,FALSE),"Ikke med i Elastic")</f>
        <v>Ikke med i Elastic</v>
      </c>
      <c r="AH577" s="38" t="e">
        <f>SUM('2) Order Form'!#REF!)</f>
        <v>#REF!</v>
      </c>
      <c r="AI577" s="38" t="e">
        <f>INDEX(ATS!$B:$V,MATCH(ATS!$AH577,ATS!$U:$U,0),1)</f>
        <v>#REF!</v>
      </c>
      <c r="AJ577" s="38" t="e">
        <f>INDEX(ATS!$B:$V,MATCH(ATS!$AH577,ATS!$U:$U,0),2)</f>
        <v>#REF!</v>
      </c>
      <c r="AK577" s="38" t="e">
        <f>INDEX(ATS!$B:$V,MATCH(ATS!$AH577,ATS!$U:$U,0),4)</f>
        <v>#REF!</v>
      </c>
    </row>
    <row r="578" spans="1:37">
      <c r="A578" s="175">
        <f t="shared" si="33"/>
        <v>7048652710499</v>
      </c>
      <c r="B578">
        <v>820261</v>
      </c>
      <c r="C578" t="s">
        <v>727</v>
      </c>
      <c r="D578" t="s">
        <v>2991</v>
      </c>
      <c r="E578" t="s">
        <v>686</v>
      </c>
      <c r="F578" t="s">
        <v>1982</v>
      </c>
      <c r="G578" t="s">
        <v>7</v>
      </c>
      <c r="H578" t="s">
        <v>87</v>
      </c>
      <c r="I578">
        <v>62</v>
      </c>
      <c r="J578">
        <v>62</v>
      </c>
      <c r="K578">
        <v>62</v>
      </c>
      <c r="L578">
        <v>62</v>
      </c>
      <c r="M578">
        <v>62</v>
      </c>
      <c r="N578">
        <v>62</v>
      </c>
      <c r="O578">
        <v>62</v>
      </c>
      <c r="P578">
        <v>62</v>
      </c>
      <c r="Q578">
        <v>62</v>
      </c>
      <c r="R578">
        <v>62</v>
      </c>
      <c r="S578" s="30"/>
      <c r="T578" s="52" t="str">
        <f t="shared" si="32"/>
        <v>820261-99901-M</v>
      </c>
      <c r="U578" s="53">
        <f>IF(C578="NET","",IF(C578="","",IFERROR(VLOOKUP(T578,EAN!$A:$B,2,FALSE),"MANGLER - MÅ OPPDATERE EAN-FANEN")))</f>
        <v>7048652710499</v>
      </c>
      <c r="V578" s="52">
        <f t="shared" si="34"/>
        <v>62</v>
      </c>
      <c r="W578" s="52">
        <f t="shared" si="35"/>
        <v>62</v>
      </c>
      <c r="X578" s="30"/>
      <c r="Y578" s="21" t="str">
        <f>IF(C578="NET","",IFERROR(VLOOKUP(U578,'2) Order Form'!$V$9:$V$894,1,FALSE),"Ikke med I order form"))</f>
        <v>Ikke med I order form</v>
      </c>
      <c r="Z578" s="30"/>
      <c r="AA578" s="2">
        <v>7048652193919</v>
      </c>
      <c r="AB578" s="23">
        <f>IFERROR(VLOOKUP(AA578,'2) Order Form'!$V$9:$V$895,1,FALSE),"Ikke med I order form")</f>
        <v>7048652193919</v>
      </c>
      <c r="AC578" s="38">
        <f>VLOOKUP(AA578,ATS!$A$4:$H$2762,2,FALSE)</f>
        <v>810079</v>
      </c>
      <c r="AD578" s="35" t="str">
        <f>VLOOKUP(AA578,ATS!$A$4:$G$2762,3,FALSE)</f>
        <v>Volata Chin Guard</v>
      </c>
      <c r="AE578" s="36" t="str">
        <f>VLOOKUP(AA578,ATS!$A$4:$G$2762,5,FALSE)</f>
        <v>ADBLK-OS</v>
      </c>
      <c r="AF578" s="30"/>
      <c r="AG578" s="38" t="str">
        <f>IFERROR(VLOOKUP('2) Order Form'!#REF!,$AA$4:$AA$2500,1,FALSE),"Ikke med i Elastic")</f>
        <v>Ikke med i Elastic</v>
      </c>
      <c r="AH578" s="38" t="e">
        <f>SUM('2) Order Form'!#REF!)</f>
        <v>#REF!</v>
      </c>
      <c r="AI578" s="38" t="e">
        <f>INDEX(ATS!$B:$V,MATCH(ATS!$AH578,ATS!$U:$U,0),1)</f>
        <v>#REF!</v>
      </c>
      <c r="AJ578" s="38" t="e">
        <f>INDEX(ATS!$B:$V,MATCH(ATS!$AH578,ATS!$U:$U,0),2)</f>
        <v>#REF!</v>
      </c>
      <c r="AK578" s="38" t="e">
        <f>INDEX(ATS!$B:$V,MATCH(ATS!$AH578,ATS!$U:$U,0),4)</f>
        <v>#REF!</v>
      </c>
    </row>
    <row r="579" spans="1:37">
      <c r="A579" s="175">
        <f t="shared" si="33"/>
        <v>7048652710482</v>
      </c>
      <c r="B579">
        <v>820261</v>
      </c>
      <c r="C579" t="s">
        <v>727</v>
      </c>
      <c r="D579" t="s">
        <v>2991</v>
      </c>
      <c r="E579" t="s">
        <v>687</v>
      </c>
      <c r="F579" t="s">
        <v>1982</v>
      </c>
      <c r="G579" t="s">
        <v>52</v>
      </c>
      <c r="H579" t="s">
        <v>87</v>
      </c>
      <c r="I579">
        <v>52</v>
      </c>
      <c r="J579">
        <v>52</v>
      </c>
      <c r="K579">
        <v>52</v>
      </c>
      <c r="L579">
        <v>52</v>
      </c>
      <c r="M579">
        <v>52</v>
      </c>
      <c r="N579">
        <v>52</v>
      </c>
      <c r="O579">
        <v>52</v>
      </c>
      <c r="P579">
        <v>52</v>
      </c>
      <c r="Q579">
        <v>52</v>
      </c>
      <c r="R579">
        <v>52</v>
      </c>
      <c r="S579" s="30"/>
      <c r="T579" s="52" t="str">
        <f t="shared" si="32"/>
        <v>820261-99901-L</v>
      </c>
      <c r="U579" s="53">
        <f>IF(C579="NET","",IF(C579="","",IFERROR(VLOOKUP(T579,EAN!$A:$B,2,FALSE),"MANGLER - MÅ OPPDATERE EAN-FANEN")))</f>
        <v>7048652710482</v>
      </c>
      <c r="V579" s="52">
        <f t="shared" si="34"/>
        <v>52</v>
      </c>
      <c r="W579" s="52">
        <f t="shared" si="35"/>
        <v>52</v>
      </c>
      <c r="X579" s="30"/>
      <c r="Y579" s="21" t="str">
        <f>IF(C579="NET","",IFERROR(VLOOKUP(U579,'2) Order Form'!$V$9:$V$894,1,FALSE),"Ikke med I order form"))</f>
        <v>Ikke med I order form</v>
      </c>
      <c r="Z579" s="30"/>
      <c r="AA579" s="2">
        <v>7048652193919</v>
      </c>
      <c r="AB579" s="23">
        <f>IFERROR(VLOOKUP(AA579,'2) Order Form'!$V$9:$V$895,1,FALSE),"Ikke med I order form")</f>
        <v>7048652193919</v>
      </c>
      <c r="AC579" s="38">
        <f>VLOOKUP(AA579,ATS!$A$4:$H$2762,2,FALSE)</f>
        <v>810079</v>
      </c>
      <c r="AD579" s="35" t="str">
        <f>VLOOKUP(AA579,ATS!$A$4:$G$2762,3,FALSE)</f>
        <v>Volata Chin Guard</v>
      </c>
      <c r="AE579" s="36" t="str">
        <f>VLOOKUP(AA579,ATS!$A$4:$G$2762,5,FALSE)</f>
        <v>ADBLK-OS</v>
      </c>
      <c r="AF579" s="30"/>
      <c r="AG579" s="38" t="str">
        <f>IFERROR(VLOOKUP('2) Order Form'!#REF!,$AA$4:$AA$2500,1,FALSE),"Ikke med i Elastic")</f>
        <v>Ikke med i Elastic</v>
      </c>
      <c r="AH579" s="38" t="e">
        <f>SUM('2) Order Form'!#REF!)</f>
        <v>#REF!</v>
      </c>
      <c r="AI579" s="38" t="e">
        <f>INDEX(ATS!$B:$V,MATCH(ATS!$AH579,ATS!$U:$U,0),1)</f>
        <v>#REF!</v>
      </c>
      <c r="AJ579" s="38" t="e">
        <f>INDEX(ATS!$B:$V,MATCH(ATS!$AH579,ATS!$U:$U,0),2)</f>
        <v>#REF!</v>
      </c>
      <c r="AK579" s="38" t="e">
        <f>INDEX(ATS!$B:$V,MATCH(ATS!$AH579,ATS!$U:$U,0),4)</f>
        <v>#REF!</v>
      </c>
    </row>
    <row r="580" spans="1:37">
      <c r="A580" s="175">
        <f t="shared" si="33"/>
        <v>0</v>
      </c>
      <c r="B580" s="37">
        <v>820262</v>
      </c>
      <c r="C580" t="s">
        <v>131</v>
      </c>
      <c r="I580" s="37">
        <v>202409</v>
      </c>
      <c r="J580" s="37">
        <v>202410</v>
      </c>
      <c r="K580" s="37">
        <v>202411</v>
      </c>
      <c r="L580" s="37">
        <v>202412</v>
      </c>
      <c r="M580" s="37">
        <v>202413</v>
      </c>
      <c r="N580" s="37">
        <v>202414</v>
      </c>
      <c r="O580" s="37">
        <v>202415</v>
      </c>
      <c r="P580" s="37">
        <v>202415</v>
      </c>
      <c r="Q580" s="37">
        <v>202415</v>
      </c>
      <c r="R580" s="37">
        <v>202415</v>
      </c>
      <c r="S580" s="30"/>
      <c r="T580" s="52" t="str">
        <f t="shared" ref="T580:T643" si="36">CONCATENATE(B580,"-",E580)</f>
        <v>820262-</v>
      </c>
      <c r="U580" s="53" t="str">
        <f>IF(C580="NET","",IF(C580="","",IFERROR(VLOOKUP(T580,EAN!$A:$B,2,FALSE),"MANGLER - MÅ OPPDATERE EAN-FANEN")))</f>
        <v/>
      </c>
      <c r="V580" s="52">
        <f t="shared" si="34"/>
        <v>202409</v>
      </c>
      <c r="W580" s="52">
        <f t="shared" si="35"/>
        <v>202415</v>
      </c>
      <c r="X580" s="30"/>
      <c r="Y580" s="21" t="str">
        <f>IF(C580="NET","",IFERROR(VLOOKUP(U580,'2) Order Form'!$V$9:$V$894,1,FALSE),"Ikke med I order form"))</f>
        <v/>
      </c>
      <c r="Z580" s="30"/>
      <c r="AA580" s="2">
        <v>7048652194114</v>
      </c>
      <c r="AB580" s="23">
        <f>IFERROR(VLOOKUP(AA580,'2) Order Form'!$V$9:$V$895,1,FALSE),"Ikke med I order form")</f>
        <v>7048652194114</v>
      </c>
      <c r="AC580" s="38">
        <f>VLOOKUP(AA580,ATS!$A$4:$H$2762,2,FALSE)</f>
        <v>810080</v>
      </c>
      <c r="AD580" s="35" t="str">
        <f>VLOOKUP(AA580,ATS!$A$4:$G$2762,3,FALSE)</f>
        <v>Volata Chin Guard Cover</v>
      </c>
      <c r="AE580" s="36" t="str">
        <f>VLOOKUP(AA580,ATS!$A$4:$G$2762,5,FALSE)</f>
        <v>BLACK-OS</v>
      </c>
      <c r="AF580" s="30"/>
      <c r="AG580" s="38" t="str">
        <f>IFERROR(VLOOKUP('2) Order Form'!#REF!,$AA$4:$AA$2500,1,FALSE),"Ikke med i Elastic")</f>
        <v>Ikke med i Elastic</v>
      </c>
      <c r="AH580" s="38" t="e">
        <f>SUM('2) Order Form'!#REF!)</f>
        <v>#REF!</v>
      </c>
      <c r="AI580" s="38" t="e">
        <f>INDEX(ATS!$B:$V,MATCH(ATS!$AH580,ATS!$U:$U,0),1)</f>
        <v>#REF!</v>
      </c>
      <c r="AJ580" s="38" t="e">
        <f>INDEX(ATS!$B:$V,MATCH(ATS!$AH580,ATS!$U:$U,0),2)</f>
        <v>#REF!</v>
      </c>
      <c r="AK580" s="38" t="e">
        <f>INDEX(ATS!$B:$V,MATCH(ATS!$AH580,ATS!$U:$U,0),4)</f>
        <v>#REF!</v>
      </c>
    </row>
    <row r="581" spans="1:37">
      <c r="A581" s="175">
        <f t="shared" ref="A581:A644" si="37">SUM(U581)</f>
        <v>7048652788450</v>
      </c>
      <c r="B581">
        <v>820262</v>
      </c>
      <c r="C581" t="s">
        <v>728</v>
      </c>
      <c r="D581" t="s">
        <v>2991</v>
      </c>
      <c r="E581" t="s">
        <v>1208</v>
      </c>
      <c r="F581" t="s">
        <v>1994</v>
      </c>
      <c r="G581" t="s">
        <v>8</v>
      </c>
      <c r="H581" t="s">
        <v>87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 s="2"/>
      <c r="T581" s="22" t="str">
        <f t="shared" si="36"/>
        <v>820262-75000-S</v>
      </c>
      <c r="U581" s="24">
        <f>IF(C581="NET","",IF(C581="","",IFERROR(VLOOKUP(T581,EAN!$A:$B,2,FALSE),"MANGLER - MÅ OPPDATERE EAN-FANEN")))</f>
        <v>7048652788450</v>
      </c>
      <c r="V581" s="22">
        <f t="shared" ref="V581:V644" si="38">I581</f>
        <v>0</v>
      </c>
      <c r="W581" s="22">
        <f t="shared" ref="W581:W644" si="39">R581</f>
        <v>0</v>
      </c>
      <c r="X581" s="2"/>
      <c r="Y581" s="21" t="str">
        <f>IF(C581="NET","",IFERROR(VLOOKUP(U581,'2) Order Form'!$V$9:$V$894,1,FALSE),"Ikke med I order form"))</f>
        <v>Ikke med I order form</v>
      </c>
      <c r="Z581" s="2"/>
      <c r="AA581" s="2">
        <v>7048652194114</v>
      </c>
      <c r="AB581" s="23">
        <f>IFERROR(VLOOKUP(AA581,'2) Order Form'!$V$9:$V$895,1,FALSE),"Ikke med I order form")</f>
        <v>7048652194114</v>
      </c>
      <c r="AC581" s="38">
        <f>VLOOKUP(AA581,ATS!$A$4:$H$2762,2,FALSE)</f>
        <v>810080</v>
      </c>
      <c r="AD581" s="35" t="str">
        <f>VLOOKUP(AA581,ATS!$A$4:$G$2762,3,FALSE)</f>
        <v>Volata Chin Guard Cover</v>
      </c>
      <c r="AE581" s="36" t="str">
        <f>VLOOKUP(AA581,ATS!$A$4:$G$2762,5,FALSE)</f>
        <v>BLACK-OS</v>
      </c>
      <c r="AF581" s="2"/>
      <c r="AG581" s="38" t="str">
        <f>IFERROR(VLOOKUP('2) Order Form'!#REF!,$AA$4:$AA$2500,1,FALSE),"Ikke med i Elastic")</f>
        <v>Ikke med i Elastic</v>
      </c>
      <c r="AH581" s="38" t="e">
        <f>SUM('2) Order Form'!#REF!)</f>
        <v>#REF!</v>
      </c>
      <c r="AI581" s="38" t="e">
        <f>INDEX(ATS!$B:$V,MATCH(ATS!$AH581,ATS!$U:$U,0),1)</f>
        <v>#REF!</v>
      </c>
      <c r="AJ581" s="38" t="e">
        <f>INDEX(ATS!$B:$V,MATCH(ATS!$AH581,ATS!$U:$U,0),2)</f>
        <v>#REF!</v>
      </c>
      <c r="AK581" s="38" t="e">
        <f>INDEX(ATS!$B:$V,MATCH(ATS!$AH581,ATS!$U:$U,0),4)</f>
        <v>#REF!</v>
      </c>
    </row>
    <row r="582" spans="1:37">
      <c r="A582" s="175">
        <f t="shared" si="37"/>
        <v>7048652788443</v>
      </c>
      <c r="B582">
        <v>820262</v>
      </c>
      <c r="C582" t="s">
        <v>728</v>
      </c>
      <c r="D582" t="s">
        <v>2991</v>
      </c>
      <c r="E582" t="s">
        <v>1209</v>
      </c>
      <c r="F582" t="s">
        <v>1994</v>
      </c>
      <c r="G582" t="s">
        <v>7</v>
      </c>
      <c r="H582" t="s">
        <v>87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  <c r="S582" s="30"/>
      <c r="T582" s="52" t="str">
        <f t="shared" si="36"/>
        <v>820262-75000-M</v>
      </c>
      <c r="U582" s="53">
        <f>IF(C582="NET","",IF(C582="","",IFERROR(VLOOKUP(T582,EAN!$A:$B,2,FALSE),"MANGLER - MÅ OPPDATERE EAN-FANEN")))</f>
        <v>7048652788443</v>
      </c>
      <c r="V582" s="52">
        <f t="shared" si="38"/>
        <v>1</v>
      </c>
      <c r="W582" s="52">
        <f t="shared" si="39"/>
        <v>1</v>
      </c>
      <c r="X582" s="30"/>
      <c r="Y582" s="21" t="str">
        <f>IF(C582="NET","",IFERROR(VLOOKUP(U582,'2) Order Form'!$V$9:$V$894,1,FALSE),"Ikke med I order form"))</f>
        <v>Ikke med I order form</v>
      </c>
      <c r="Z582" s="30"/>
      <c r="AA582" s="2">
        <v>7048652714381</v>
      </c>
      <c r="AB582" s="23">
        <f>IFERROR(VLOOKUP(AA582,'2) Order Form'!$V$9:$V$895,1,FALSE),"Ikke med I order form")</f>
        <v>7048652714381</v>
      </c>
      <c r="AC582" s="38">
        <f>VLOOKUP(AA582,ATS!$A$4:$H$2762,2,FALSE)</f>
        <v>810080</v>
      </c>
      <c r="AD582" s="35" t="str">
        <f>VLOOKUP(AA582,ATS!$A$4:$G$2762,3,FALSE)</f>
        <v>Volata Chin Guard Cover</v>
      </c>
      <c r="AE582" s="36" t="str">
        <f>VLOOKUP(AA582,ATS!$A$4:$G$2762,5,FALSE)</f>
        <v>WHITE-OS</v>
      </c>
      <c r="AF582" s="30"/>
      <c r="AG582" s="38" t="str">
        <f>IFERROR(VLOOKUP('2) Order Form'!#REF!,$AA$4:$AA$2500,1,FALSE),"Ikke med i Elastic")</f>
        <v>Ikke med i Elastic</v>
      </c>
      <c r="AH582" s="38" t="e">
        <f>SUM('2) Order Form'!#REF!)</f>
        <v>#REF!</v>
      </c>
      <c r="AI582" s="38" t="e">
        <f>INDEX(ATS!$B:$V,MATCH(ATS!$AH582,ATS!$U:$U,0),1)</f>
        <v>#REF!</v>
      </c>
      <c r="AJ582" s="38" t="e">
        <f>INDEX(ATS!$B:$V,MATCH(ATS!$AH582,ATS!$U:$U,0),2)</f>
        <v>#REF!</v>
      </c>
      <c r="AK582" s="38" t="e">
        <f>INDEX(ATS!$B:$V,MATCH(ATS!$AH582,ATS!$U:$U,0),4)</f>
        <v>#REF!</v>
      </c>
    </row>
    <row r="583" spans="1:37">
      <c r="A583" s="175">
        <f t="shared" si="37"/>
        <v>7048652788436</v>
      </c>
      <c r="B583">
        <v>820262</v>
      </c>
      <c r="C583" t="s">
        <v>728</v>
      </c>
      <c r="D583" t="s">
        <v>2991</v>
      </c>
      <c r="E583" t="s">
        <v>1210</v>
      </c>
      <c r="F583" t="s">
        <v>1994</v>
      </c>
      <c r="G583" t="s">
        <v>52</v>
      </c>
      <c r="H583" t="s">
        <v>87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 s="30"/>
      <c r="T583" s="52" t="str">
        <f t="shared" si="36"/>
        <v>820262-75000-L</v>
      </c>
      <c r="U583" s="53">
        <f>IF(C583="NET","",IF(C583="","",IFERROR(VLOOKUP(T583,EAN!$A:$B,2,FALSE),"MANGLER - MÅ OPPDATERE EAN-FANEN")))</f>
        <v>7048652788436</v>
      </c>
      <c r="V583" s="52">
        <f t="shared" si="38"/>
        <v>0</v>
      </c>
      <c r="W583" s="52">
        <f t="shared" si="39"/>
        <v>0</v>
      </c>
      <c r="X583" s="30"/>
      <c r="Y583" s="21" t="str">
        <f>IF(C583="NET","",IFERROR(VLOOKUP(U583,'2) Order Form'!$V$9:$V$894,1,FALSE),"Ikke med I order form"))</f>
        <v>Ikke med I order form</v>
      </c>
      <c r="Z583" s="30"/>
      <c r="AA583" s="2">
        <v>7048652714381</v>
      </c>
      <c r="AB583" s="23">
        <f>IFERROR(VLOOKUP(AA583,'2) Order Form'!$V$9:$V$895,1,FALSE),"Ikke med I order form")</f>
        <v>7048652714381</v>
      </c>
      <c r="AC583" s="38">
        <f>VLOOKUP(AA583,ATS!$A$4:$H$2762,2,FALSE)</f>
        <v>810080</v>
      </c>
      <c r="AD583" s="35" t="str">
        <f>VLOOKUP(AA583,ATS!$A$4:$G$2762,3,FALSE)</f>
        <v>Volata Chin Guard Cover</v>
      </c>
      <c r="AE583" s="36" t="str">
        <f>VLOOKUP(AA583,ATS!$A$4:$G$2762,5,FALSE)</f>
        <v>WHITE-OS</v>
      </c>
      <c r="AF583" s="30"/>
      <c r="AG583" s="38" t="str">
        <f>IFERROR(VLOOKUP('2) Order Form'!#REF!,$AA$4:$AA$2500,1,FALSE),"Ikke med i Elastic")</f>
        <v>Ikke med i Elastic</v>
      </c>
      <c r="AH583" s="38" t="e">
        <f>SUM('2) Order Form'!#REF!)</f>
        <v>#REF!</v>
      </c>
      <c r="AI583" s="38" t="e">
        <f>INDEX(ATS!$B:$V,MATCH(ATS!$AH583,ATS!$U:$U,0),1)</f>
        <v>#REF!</v>
      </c>
      <c r="AJ583" s="38" t="e">
        <f>INDEX(ATS!$B:$V,MATCH(ATS!$AH583,ATS!$U:$U,0),2)</f>
        <v>#REF!</v>
      </c>
      <c r="AK583" s="38" t="e">
        <f>INDEX(ATS!$B:$V,MATCH(ATS!$AH583,ATS!$U:$U,0),4)</f>
        <v>#REF!</v>
      </c>
    </row>
    <row r="584" spans="1:37">
      <c r="A584" s="175">
        <f t="shared" si="37"/>
        <v>7048652788467</v>
      </c>
      <c r="B584">
        <v>820262</v>
      </c>
      <c r="C584" t="s">
        <v>728</v>
      </c>
      <c r="D584" t="s">
        <v>2991</v>
      </c>
      <c r="E584" t="s">
        <v>1211</v>
      </c>
      <c r="F584" t="s">
        <v>1994</v>
      </c>
      <c r="G584" t="s">
        <v>53</v>
      </c>
      <c r="H584" t="s">
        <v>87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 s="30"/>
      <c r="T584" s="52" t="str">
        <f t="shared" si="36"/>
        <v>820262-75000-XL</v>
      </c>
      <c r="U584" s="53">
        <f>IF(C584="NET","",IF(C584="","",IFERROR(VLOOKUP(T584,EAN!$A:$B,2,FALSE),"MANGLER - MÅ OPPDATERE EAN-FANEN")))</f>
        <v>7048652788467</v>
      </c>
      <c r="V584" s="52">
        <f t="shared" si="38"/>
        <v>0</v>
      </c>
      <c r="W584" s="52">
        <f t="shared" si="39"/>
        <v>0</v>
      </c>
      <c r="X584" s="30"/>
      <c r="Y584" s="21" t="str">
        <f>IF(C584="NET","",IFERROR(VLOOKUP(U584,'2) Order Form'!$V$9:$V$894,1,FALSE),"Ikke med I order form"))</f>
        <v>Ikke med I order form</v>
      </c>
      <c r="Z584" s="30"/>
      <c r="AA584" s="2">
        <v>7048652965820</v>
      </c>
      <c r="AB584" s="23">
        <f>IFERROR(VLOOKUP(AA584,'2) Order Form'!$V$9:$V$895,1,FALSE),"Ikke med I order form")</f>
        <v>7048652965820</v>
      </c>
      <c r="AC584" s="38">
        <f>VLOOKUP(AA584,ATS!$A$4:$H$2762,2,FALSE)</f>
        <v>810080</v>
      </c>
      <c r="AD584" s="35" t="str">
        <f>VLOOKUP(AA584,ATS!$A$4:$G$2762,3,FALSE)</f>
        <v>Volata Chin Guard Cover</v>
      </c>
      <c r="AE584" s="36" t="str">
        <f>VLOOKUP(AA584,ATS!$A$4:$G$2762,5,FALSE)</f>
        <v>PANTH-OS</v>
      </c>
      <c r="AF584" s="30"/>
      <c r="AG584" s="38">
        <f>IFERROR(VLOOKUP('2) Order Form'!$V578,$AA$4:$AA$2500,1,FALSE),"Ikke med i Elastic")</f>
        <v>7048652714411</v>
      </c>
      <c r="AH584" s="38">
        <f>SUM('2) Order Form'!V578)</f>
        <v>7048652714411</v>
      </c>
      <c r="AI584" s="38">
        <f>INDEX(ATS!$B:$V,MATCH(ATS!$AH584,ATS!$U:$U,0),1)</f>
        <v>810112</v>
      </c>
      <c r="AJ584" s="38" t="str">
        <f>INDEX(ATS!$B:$V,MATCH(ATS!$AH584,ATS!$U:$U,0),2)</f>
        <v>Crusader X GORE-TEX Bib Pants M</v>
      </c>
      <c r="AK584" s="38" t="str">
        <f>INDEX(ATS!$B:$V,MATCH(ATS!$AH584,ATS!$U:$U,0),4)</f>
        <v>99901-S</v>
      </c>
    </row>
    <row r="585" spans="1:37">
      <c r="A585" s="175">
        <f t="shared" si="37"/>
        <v>7048652710420</v>
      </c>
      <c r="B585">
        <v>820262</v>
      </c>
      <c r="C585" t="s">
        <v>728</v>
      </c>
      <c r="D585" t="s">
        <v>2991</v>
      </c>
      <c r="E585" t="s">
        <v>685</v>
      </c>
      <c r="F585" t="s">
        <v>1982</v>
      </c>
      <c r="G585" t="s">
        <v>8</v>
      </c>
      <c r="H585" t="s">
        <v>87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s="30"/>
      <c r="T585" s="52" t="str">
        <f t="shared" si="36"/>
        <v>820262-99901-S</v>
      </c>
      <c r="U585" s="53">
        <f>IF(C585="NET","",IF(C585="","",IFERROR(VLOOKUP(T585,EAN!$A:$B,2,FALSE),"MANGLER - MÅ OPPDATERE EAN-FANEN")))</f>
        <v>7048652710420</v>
      </c>
      <c r="V585" s="52">
        <f t="shared" si="38"/>
        <v>0</v>
      </c>
      <c r="W585" s="52">
        <f t="shared" si="39"/>
        <v>0</v>
      </c>
      <c r="X585" s="30"/>
      <c r="Y585" s="21" t="str">
        <f>IF(C585="NET","",IFERROR(VLOOKUP(U585,'2) Order Form'!$V$9:$V$894,1,FALSE),"Ikke med I order form"))</f>
        <v>Ikke med I order form</v>
      </c>
      <c r="Z585" s="30"/>
      <c r="AA585" s="2">
        <v>7048652965820</v>
      </c>
      <c r="AB585" s="23">
        <f>IFERROR(VLOOKUP(AA585,'2) Order Form'!$V$9:$V$895,1,FALSE),"Ikke med I order form")</f>
        <v>7048652965820</v>
      </c>
      <c r="AC585" s="38">
        <f>VLOOKUP(AA585,ATS!$A$4:$H$2762,2,FALSE)</f>
        <v>810080</v>
      </c>
      <c r="AD585" s="35" t="str">
        <f>VLOOKUP(AA585,ATS!$A$4:$G$2762,3,FALSE)</f>
        <v>Volata Chin Guard Cover</v>
      </c>
      <c r="AE585" s="36" t="str">
        <f>VLOOKUP(AA585,ATS!$A$4:$G$2762,5,FALSE)</f>
        <v>PANTH-OS</v>
      </c>
      <c r="AF585" s="30"/>
      <c r="AG585" s="38">
        <f>IFERROR(VLOOKUP('2) Order Form'!$V579,$AA$4:$AA$2500,1,FALSE),"Ikke med i Elastic")</f>
        <v>7048652714404</v>
      </c>
      <c r="AH585" s="38">
        <f>SUM('2) Order Form'!V579)</f>
        <v>7048652714404</v>
      </c>
      <c r="AI585" s="38">
        <f>INDEX(ATS!$B:$V,MATCH(ATS!$AH585,ATS!$U:$U,0),1)</f>
        <v>810112</v>
      </c>
      <c r="AJ585" s="38" t="str">
        <f>INDEX(ATS!$B:$V,MATCH(ATS!$AH585,ATS!$U:$U,0),2)</f>
        <v>Crusader X GORE-TEX Bib Pants M</v>
      </c>
      <c r="AK585" s="38" t="str">
        <f>INDEX(ATS!$B:$V,MATCH(ATS!$AH585,ATS!$U:$U,0),4)</f>
        <v>99901-M</v>
      </c>
    </row>
    <row r="586" spans="1:37">
      <c r="A586" s="175">
        <f t="shared" si="37"/>
        <v>7048652710413</v>
      </c>
      <c r="B586">
        <v>820262</v>
      </c>
      <c r="C586" t="s">
        <v>728</v>
      </c>
      <c r="D586" t="s">
        <v>2991</v>
      </c>
      <c r="E586" t="s">
        <v>686</v>
      </c>
      <c r="F586" t="s">
        <v>1982</v>
      </c>
      <c r="G586" t="s">
        <v>7</v>
      </c>
      <c r="H586" t="s">
        <v>87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 s="30"/>
      <c r="T586" s="52" t="str">
        <f t="shared" si="36"/>
        <v>820262-99901-M</v>
      </c>
      <c r="U586" s="53">
        <f>IF(C586="NET","",IF(C586="","",IFERROR(VLOOKUP(T586,EAN!$A:$B,2,FALSE),"MANGLER - MÅ OPPDATERE EAN-FANEN")))</f>
        <v>7048652710413</v>
      </c>
      <c r="V586" s="52">
        <f t="shared" si="38"/>
        <v>0</v>
      </c>
      <c r="W586" s="52">
        <f t="shared" si="39"/>
        <v>0</v>
      </c>
      <c r="X586" s="30"/>
      <c r="Y586" s="21" t="str">
        <f>IF(C586="NET","",IFERROR(VLOOKUP(U586,'2) Order Form'!$V$9:$V$894,1,FALSE),"Ikke med I order form"))</f>
        <v>Ikke med I order form</v>
      </c>
      <c r="Z586" s="30"/>
      <c r="AA586" s="2">
        <v>7048652965813</v>
      </c>
      <c r="AB586" s="23">
        <f>IFERROR(VLOOKUP(AA586,'2) Order Form'!$V$9:$V$895,1,FALSE),"Ikke med I order form")</f>
        <v>7048652965813</v>
      </c>
      <c r="AC586" s="38">
        <f>VLOOKUP(AA586,ATS!$A$4:$H$2762,2,FALSE)</f>
        <v>810080</v>
      </c>
      <c r="AD586" s="35" t="str">
        <f>VLOOKUP(AA586,ATS!$A$4:$G$2762,3,FALSE)</f>
        <v>Volata Chin Guard Cover</v>
      </c>
      <c r="AE586" s="36" t="str">
        <f>VLOOKUP(AA586,ATS!$A$4:$G$2762,5,FALSE)</f>
        <v>MTURQ-OS</v>
      </c>
      <c r="AF586" s="30"/>
      <c r="AG586" s="38">
        <f>IFERROR(VLOOKUP('2) Order Form'!$V580,$AA$4:$AA$2500,1,FALSE),"Ikke med i Elastic")</f>
        <v>7048652714398</v>
      </c>
      <c r="AH586" s="38">
        <f>SUM('2) Order Form'!V580)</f>
        <v>7048652714398</v>
      </c>
      <c r="AI586" s="38">
        <f>INDEX(ATS!$B:$V,MATCH(ATS!$AH586,ATS!$U:$U,0),1)</f>
        <v>810112</v>
      </c>
      <c r="AJ586" s="38" t="str">
        <f>INDEX(ATS!$B:$V,MATCH(ATS!$AH586,ATS!$U:$U,0),2)</f>
        <v>Crusader X GORE-TEX Bib Pants M</v>
      </c>
      <c r="AK586" s="38" t="str">
        <f>INDEX(ATS!$B:$V,MATCH(ATS!$AH586,ATS!$U:$U,0),4)</f>
        <v>99901-L</v>
      </c>
    </row>
    <row r="587" spans="1:37">
      <c r="A587" s="175">
        <f t="shared" si="37"/>
        <v>7048652710406</v>
      </c>
      <c r="B587">
        <v>820262</v>
      </c>
      <c r="C587" t="s">
        <v>728</v>
      </c>
      <c r="D587" t="s">
        <v>2991</v>
      </c>
      <c r="E587" t="s">
        <v>687</v>
      </c>
      <c r="F587" t="s">
        <v>1982</v>
      </c>
      <c r="G587" t="s">
        <v>52</v>
      </c>
      <c r="H587" t="s">
        <v>87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 s="30"/>
      <c r="T587" s="52" t="str">
        <f t="shared" si="36"/>
        <v>820262-99901-L</v>
      </c>
      <c r="U587" s="53">
        <f>IF(C587="NET","",IF(C587="","",IFERROR(VLOOKUP(T587,EAN!$A:$B,2,FALSE),"MANGLER - MÅ OPPDATERE EAN-FANEN")))</f>
        <v>7048652710406</v>
      </c>
      <c r="V587" s="52">
        <f t="shared" si="38"/>
        <v>0</v>
      </c>
      <c r="W587" s="52">
        <f t="shared" si="39"/>
        <v>0</v>
      </c>
      <c r="X587" s="30"/>
      <c r="Y587" s="21" t="str">
        <f>IF(C587="NET","",IFERROR(VLOOKUP(U587,'2) Order Form'!$V$9:$V$894,1,FALSE),"Ikke med I order form"))</f>
        <v>Ikke med I order form</v>
      </c>
      <c r="Z587" s="30"/>
      <c r="AA587" s="2">
        <v>7048652965813</v>
      </c>
      <c r="AB587" s="23">
        <f>IFERROR(VLOOKUP(AA587,'2) Order Form'!$V$9:$V$895,1,FALSE),"Ikke med I order form")</f>
        <v>7048652965813</v>
      </c>
      <c r="AC587" s="38">
        <f>VLOOKUP(AA587,ATS!$A$4:$H$2762,2,FALSE)</f>
        <v>810080</v>
      </c>
      <c r="AD587" s="35" t="str">
        <f>VLOOKUP(AA587,ATS!$A$4:$G$2762,3,FALSE)</f>
        <v>Volata Chin Guard Cover</v>
      </c>
      <c r="AE587" s="36" t="str">
        <f>VLOOKUP(AA587,ATS!$A$4:$G$2762,5,FALSE)</f>
        <v>MTURQ-OS</v>
      </c>
      <c r="AF587" s="30"/>
      <c r="AG587" s="38">
        <f>IFERROR(VLOOKUP('2) Order Form'!$V581,$AA$4:$AA$2500,1,FALSE),"Ikke med i Elastic")</f>
        <v>7048652714428</v>
      </c>
      <c r="AH587" s="38">
        <f>SUM('2) Order Form'!V581)</f>
        <v>7048652714428</v>
      </c>
      <c r="AI587" s="38">
        <f>INDEX(ATS!$B:$V,MATCH(ATS!$AH587,ATS!$U:$U,0),1)</f>
        <v>810112</v>
      </c>
      <c r="AJ587" s="38" t="str">
        <f>INDEX(ATS!$B:$V,MATCH(ATS!$AH587,ATS!$U:$U,0),2)</f>
        <v>Crusader X GORE-TEX Bib Pants M</v>
      </c>
      <c r="AK587" s="38" t="str">
        <f>INDEX(ATS!$B:$V,MATCH(ATS!$AH587,ATS!$U:$U,0),4)</f>
        <v>99901-XL</v>
      </c>
    </row>
    <row r="588" spans="1:37">
      <c r="A588" s="175">
        <f t="shared" si="37"/>
        <v>7048652710437</v>
      </c>
      <c r="B588">
        <v>820262</v>
      </c>
      <c r="C588" t="s">
        <v>728</v>
      </c>
      <c r="D588" t="s">
        <v>2991</v>
      </c>
      <c r="E588" t="s">
        <v>688</v>
      </c>
      <c r="F588" t="s">
        <v>1982</v>
      </c>
      <c r="G588" t="s">
        <v>53</v>
      </c>
      <c r="H588" t="s">
        <v>87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 s="30"/>
      <c r="T588" s="52" t="str">
        <f t="shared" si="36"/>
        <v>820262-99901-XL</v>
      </c>
      <c r="U588" s="53">
        <f>IF(C588="NET","",IF(C588="","",IFERROR(VLOOKUP(T588,EAN!$A:$B,2,FALSE),"MANGLER - MÅ OPPDATERE EAN-FANEN")))</f>
        <v>7048652710437</v>
      </c>
      <c r="V588" s="52">
        <f t="shared" si="38"/>
        <v>0</v>
      </c>
      <c r="W588" s="52">
        <f t="shared" si="39"/>
        <v>0</v>
      </c>
      <c r="X588" s="30"/>
      <c r="Y588" s="21" t="str">
        <f>IF(C588="NET","",IFERROR(VLOOKUP(U588,'2) Order Form'!$V$9:$V$894,1,FALSE),"Ikke med I order form"))</f>
        <v>Ikke med I order form</v>
      </c>
      <c r="Z588" s="30"/>
      <c r="AA588" s="2">
        <v>7048652712943</v>
      </c>
      <c r="AB588" s="23">
        <f>IFERROR(VLOOKUP(AA588,'2) Order Form'!$V$9:$V$895,1,FALSE),"Ikke med I order form")</f>
        <v>7048652712943</v>
      </c>
      <c r="AC588" s="38">
        <f>VLOOKUP(AA588,ATS!$A$4:$H$2762,2,FALSE)</f>
        <v>810125</v>
      </c>
      <c r="AD588" s="35" t="str">
        <f>VLOOKUP(AA588,ATS!$A$4:$G$2762,3,FALSE)</f>
        <v xml:space="preserve">Trooper 2Vi SL Chin Guard Titanium </v>
      </c>
      <c r="AE588" s="36" t="str">
        <f>VLOOKUP(AA588,ATS!$A$4:$G$2762,5,FALSE)</f>
        <v>TITAN-OS</v>
      </c>
      <c r="AF588" s="30"/>
      <c r="AG588" s="38">
        <f>IFERROR(VLOOKUP('2) Order Form'!$V582,$AA$4:$AA$2500,1,FALSE),"Ikke med i Elastic")</f>
        <v>7048652788139</v>
      </c>
      <c r="AH588" s="38">
        <f>SUM('2) Order Form'!V582)</f>
        <v>7048652788139</v>
      </c>
      <c r="AI588" s="38">
        <f>INDEX(ATS!$B:$V,MATCH(ATS!$AH588,ATS!$U:$U,0),1)</f>
        <v>820090</v>
      </c>
      <c r="AJ588" s="38" t="str">
        <f>INDEX(ATS!$B:$V,MATCH(ATS!$AH588,ATS!$U:$U,0),2)</f>
        <v>Crusader GTX Infinium Jacket M</v>
      </c>
      <c r="AK588" s="38" t="str">
        <f>INDEX(ATS!$B:$V,MATCH(ATS!$AH588,ATS!$U:$U,0),4)</f>
        <v>55505-S</v>
      </c>
    </row>
    <row r="589" spans="1:37">
      <c r="A589" s="175">
        <f t="shared" si="37"/>
        <v>0</v>
      </c>
      <c r="B589" s="37">
        <v>820263</v>
      </c>
      <c r="C589" t="s">
        <v>131</v>
      </c>
      <c r="I589" s="37">
        <v>202409</v>
      </c>
      <c r="J589" s="37">
        <v>202410</v>
      </c>
      <c r="K589" s="37">
        <v>202411</v>
      </c>
      <c r="L589" s="37">
        <v>202412</v>
      </c>
      <c r="M589" s="37">
        <v>202413</v>
      </c>
      <c r="N589" s="37">
        <v>202414</v>
      </c>
      <c r="O589" s="37">
        <v>202415</v>
      </c>
      <c r="P589" s="37">
        <v>202415</v>
      </c>
      <c r="Q589" s="37">
        <v>202415</v>
      </c>
      <c r="R589" s="37">
        <v>202415</v>
      </c>
      <c r="S589" s="30"/>
      <c r="T589" s="52" t="str">
        <f t="shared" si="36"/>
        <v>820263-</v>
      </c>
      <c r="U589" s="53" t="str">
        <f>IF(C589="NET","",IF(C589="","",IFERROR(VLOOKUP(T589,EAN!$A:$B,2,FALSE),"MANGLER - MÅ OPPDATERE EAN-FANEN")))</f>
        <v/>
      </c>
      <c r="V589" s="52">
        <f t="shared" si="38"/>
        <v>202409</v>
      </c>
      <c r="W589" s="52">
        <f t="shared" si="39"/>
        <v>202415</v>
      </c>
      <c r="X589" s="30"/>
      <c r="Y589" s="21" t="str">
        <f>IF(C589="NET","",IFERROR(VLOOKUP(U589,'2) Order Form'!$V$9:$V$894,1,FALSE),"Ikke med I order form"))</f>
        <v/>
      </c>
      <c r="Z589" s="30"/>
      <c r="AA589" s="2">
        <v>7048652712943</v>
      </c>
      <c r="AB589" s="23">
        <f>IFERROR(VLOOKUP(AA589,'2) Order Form'!$V$9:$V$895,1,FALSE),"Ikke med I order form")</f>
        <v>7048652712943</v>
      </c>
      <c r="AC589" s="38">
        <f>VLOOKUP(AA589,ATS!$A$4:$H$2762,2,FALSE)</f>
        <v>810125</v>
      </c>
      <c r="AD589" s="35" t="str">
        <f>VLOOKUP(AA589,ATS!$A$4:$G$2762,3,FALSE)</f>
        <v xml:space="preserve">Trooper 2Vi SL Chin Guard Titanium </v>
      </c>
      <c r="AE589" s="36" t="str">
        <f>VLOOKUP(AA589,ATS!$A$4:$G$2762,5,FALSE)</f>
        <v>TITAN-OS</v>
      </c>
      <c r="AF589" s="30"/>
      <c r="AG589" s="38">
        <f>IFERROR(VLOOKUP('2) Order Form'!$V583,$AA$4:$AA$2500,1,FALSE),"Ikke med i Elastic")</f>
        <v>7048652788122</v>
      </c>
      <c r="AH589" s="38">
        <f>SUM('2) Order Form'!V583)</f>
        <v>7048652788122</v>
      </c>
      <c r="AI589" s="38">
        <f>INDEX(ATS!$B:$V,MATCH(ATS!$AH589,ATS!$U:$U,0),1)</f>
        <v>820090</v>
      </c>
      <c r="AJ589" s="38" t="str">
        <f>INDEX(ATS!$B:$V,MATCH(ATS!$AH589,ATS!$U:$U,0),2)</f>
        <v>Crusader GTX Infinium Jacket M</v>
      </c>
      <c r="AK589" s="38" t="str">
        <f>INDEX(ATS!$B:$V,MATCH(ATS!$AH589,ATS!$U:$U,0),4)</f>
        <v>55505-M</v>
      </c>
    </row>
    <row r="590" spans="1:37">
      <c r="A590" s="175">
        <f t="shared" si="37"/>
        <v>7048652788429</v>
      </c>
      <c r="B590">
        <v>820263</v>
      </c>
      <c r="C590" t="s">
        <v>729</v>
      </c>
      <c r="D590" t="s">
        <v>2991</v>
      </c>
      <c r="E590" t="s">
        <v>744</v>
      </c>
      <c r="F590" t="s">
        <v>2174</v>
      </c>
      <c r="G590" t="s">
        <v>54</v>
      </c>
      <c r="H590" t="s">
        <v>87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 s="2"/>
      <c r="T590" s="52" t="str">
        <f t="shared" si="36"/>
        <v>820263-10002-XS</v>
      </c>
      <c r="U590" s="53">
        <f>IF(C590="NET","",IF(C590="","",IFERROR(VLOOKUP(T590,EAN!$A:$B,2,FALSE),"MANGLER - MÅ OPPDATERE EAN-FANEN")))</f>
        <v>7048652788429</v>
      </c>
      <c r="V590" s="52">
        <f t="shared" si="38"/>
        <v>0</v>
      </c>
      <c r="W590" s="52">
        <f t="shared" si="39"/>
        <v>0</v>
      </c>
      <c r="X590" s="2"/>
      <c r="Y590" s="21" t="str">
        <f>IF(C590="NET","",IFERROR(VLOOKUP(U590,'2) Order Form'!$V$9:$V$894,1,FALSE),"Ikke med I order form"))</f>
        <v>Ikke med I order form</v>
      </c>
      <c r="Z590" s="2"/>
      <c r="AA590" s="2">
        <v>7048652712943</v>
      </c>
      <c r="AB590" s="23">
        <f>IFERROR(VLOOKUP(AA590,'2) Order Form'!$V$9:$V$895,1,FALSE),"Ikke med I order form")</f>
        <v>7048652712943</v>
      </c>
      <c r="AC590" s="38">
        <f>VLOOKUP(AA590,ATS!$A$4:$H$2762,2,FALSE)</f>
        <v>810125</v>
      </c>
      <c r="AD590" s="35" t="str">
        <f>VLOOKUP(AA590,ATS!$A$4:$G$2762,3,FALSE)</f>
        <v xml:space="preserve">Trooper 2Vi SL Chin Guard Titanium </v>
      </c>
      <c r="AE590" s="36" t="str">
        <f>VLOOKUP(AA590,ATS!$A$4:$G$2762,5,FALSE)</f>
        <v>TITAN-OS</v>
      </c>
      <c r="AF590" s="2"/>
      <c r="AG590" s="38">
        <f>IFERROR(VLOOKUP('2) Order Form'!$V584,$AA$4:$AA$2500,1,FALSE),"Ikke med i Elastic")</f>
        <v>7048652788115</v>
      </c>
      <c r="AH590" s="38">
        <f>SUM('2) Order Form'!V584)</f>
        <v>7048652788115</v>
      </c>
      <c r="AI590" s="38">
        <f>INDEX(ATS!$B:$V,MATCH(ATS!$AH590,ATS!$U:$U,0),1)</f>
        <v>820090</v>
      </c>
      <c r="AJ590" s="38" t="str">
        <f>INDEX(ATS!$B:$V,MATCH(ATS!$AH590,ATS!$U:$U,0),2)</f>
        <v>Crusader GTX Infinium Jacket M</v>
      </c>
      <c r="AK590" s="38" t="str">
        <f>INDEX(ATS!$B:$V,MATCH(ATS!$AH590,ATS!$U:$U,0),4)</f>
        <v>55505-L</v>
      </c>
    </row>
    <row r="591" spans="1:37">
      <c r="A591" s="175">
        <f t="shared" si="37"/>
        <v>7048652788412</v>
      </c>
      <c r="B591">
        <v>820263</v>
      </c>
      <c r="C591" t="s">
        <v>729</v>
      </c>
      <c r="D591" t="s">
        <v>2991</v>
      </c>
      <c r="E591" t="s">
        <v>723</v>
      </c>
      <c r="F591" t="s">
        <v>2174</v>
      </c>
      <c r="G591" t="s">
        <v>8</v>
      </c>
      <c r="H591" t="s">
        <v>87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 s="30"/>
      <c r="T591" s="52" t="str">
        <f t="shared" si="36"/>
        <v>820263-10002-S</v>
      </c>
      <c r="U591" s="53">
        <f>IF(C591="NET","",IF(C591="","",IFERROR(VLOOKUP(T591,EAN!$A:$B,2,FALSE),"MANGLER - MÅ OPPDATERE EAN-FANEN")))</f>
        <v>7048652788412</v>
      </c>
      <c r="V591" s="52">
        <f t="shared" si="38"/>
        <v>0</v>
      </c>
      <c r="W591" s="52">
        <f t="shared" si="39"/>
        <v>0</v>
      </c>
      <c r="X591" s="30"/>
      <c r="Y591" s="21" t="str">
        <f>IF(C591="NET","",IFERROR(VLOOKUP(U591,'2) Order Form'!$V$9:$V$894,1,FALSE),"Ikke med I order form"))</f>
        <v>Ikke med I order form</v>
      </c>
      <c r="Z591" s="30"/>
      <c r="AA591" s="2">
        <v>7048652712950</v>
      </c>
      <c r="AB591" s="23">
        <f>IFERROR(VLOOKUP(AA591,'2) Order Form'!$V$9:$V$895,1,FALSE),"Ikke med I order form")</f>
        <v>7048652712950</v>
      </c>
      <c r="AC591" s="38">
        <f>VLOOKUP(AA591,ATS!$A$4:$H$2762,2,FALSE)</f>
        <v>810124</v>
      </c>
      <c r="AD591" s="35" t="str">
        <f>VLOOKUP(AA591,ATS!$A$4:$G$2762,3,FALSE)</f>
        <v>Trooper 2Vi SL Chin Guard</v>
      </c>
      <c r="AE591" s="36" t="str">
        <f>VLOOKUP(AA591,ATS!$A$4:$G$2762,5,FALSE)</f>
        <v>BLACK-OS</v>
      </c>
      <c r="AF591" s="30"/>
      <c r="AG591" s="38">
        <f>IFERROR(VLOOKUP('2) Order Form'!$V585,$AA$4:$AA$2500,1,FALSE),"Ikke med i Elastic")</f>
        <v>7048652788146</v>
      </c>
      <c r="AH591" s="38">
        <f>SUM('2) Order Form'!V585)</f>
        <v>7048652788146</v>
      </c>
      <c r="AI591" s="38">
        <f>INDEX(ATS!$B:$V,MATCH(ATS!$AH591,ATS!$U:$U,0),1)</f>
        <v>820090</v>
      </c>
      <c r="AJ591" s="38" t="str">
        <f>INDEX(ATS!$B:$V,MATCH(ATS!$AH591,ATS!$U:$U,0),2)</f>
        <v>Crusader GTX Infinium Jacket M</v>
      </c>
      <c r="AK591" s="38" t="str">
        <f>INDEX(ATS!$B:$V,MATCH(ATS!$AH591,ATS!$U:$U,0),4)</f>
        <v>55505-XL</v>
      </c>
    </row>
    <row r="592" spans="1:37">
      <c r="A592" s="175">
        <f t="shared" si="37"/>
        <v>7048652788405</v>
      </c>
      <c r="B592">
        <v>820263</v>
      </c>
      <c r="C592" t="s">
        <v>729</v>
      </c>
      <c r="D592" t="s">
        <v>2991</v>
      </c>
      <c r="E592" t="s">
        <v>724</v>
      </c>
      <c r="F592" t="s">
        <v>2174</v>
      </c>
      <c r="G592" t="s">
        <v>7</v>
      </c>
      <c r="H592" t="s">
        <v>87</v>
      </c>
      <c r="I592">
        <v>13</v>
      </c>
      <c r="J592">
        <v>13</v>
      </c>
      <c r="K592">
        <v>13</v>
      </c>
      <c r="L592">
        <v>13</v>
      </c>
      <c r="M592">
        <v>13</v>
      </c>
      <c r="N592">
        <v>13</v>
      </c>
      <c r="O592">
        <v>13</v>
      </c>
      <c r="P592">
        <v>13</v>
      </c>
      <c r="Q592">
        <v>13</v>
      </c>
      <c r="R592">
        <v>13</v>
      </c>
      <c r="S592" s="30"/>
      <c r="T592" s="52" t="str">
        <f t="shared" si="36"/>
        <v>820263-10002-M</v>
      </c>
      <c r="U592" s="53">
        <f>IF(C592="NET","",IF(C592="","",IFERROR(VLOOKUP(T592,EAN!$A:$B,2,FALSE),"MANGLER - MÅ OPPDATERE EAN-FANEN")))</f>
        <v>7048652788405</v>
      </c>
      <c r="V592" s="52">
        <f t="shared" si="38"/>
        <v>13</v>
      </c>
      <c r="W592" s="52">
        <f t="shared" si="39"/>
        <v>13</v>
      </c>
      <c r="X592" s="30"/>
      <c r="Y592" s="21" t="str">
        <f>IF(C592="NET","",IFERROR(VLOOKUP(U592,'2) Order Form'!$V$9:$V$894,1,FALSE),"Ikke med I order form"))</f>
        <v>Ikke med I order form</v>
      </c>
      <c r="Z592" s="30"/>
      <c r="AA592" s="2">
        <v>7048652712950</v>
      </c>
      <c r="AB592" s="23">
        <f>IFERROR(VLOOKUP(AA592,'2) Order Form'!$V$9:$V$895,1,FALSE),"Ikke med I order form")</f>
        <v>7048652712950</v>
      </c>
      <c r="AC592" s="38">
        <f>VLOOKUP(AA592,ATS!$A$4:$H$2762,2,FALSE)</f>
        <v>810124</v>
      </c>
      <c r="AD592" s="35" t="str">
        <f>VLOOKUP(AA592,ATS!$A$4:$G$2762,3,FALSE)</f>
        <v>Trooper 2Vi SL Chin Guard</v>
      </c>
      <c r="AE592" s="36" t="str">
        <f>VLOOKUP(AA592,ATS!$A$4:$G$2762,5,FALSE)</f>
        <v>BLACK-OS</v>
      </c>
      <c r="AF592" s="30"/>
      <c r="AG592" s="38">
        <f>IFERROR(VLOOKUP('2) Order Form'!$V586,$AA$4:$AA$2500,1,FALSE),"Ikke med i Elastic")</f>
        <v>7048652809650</v>
      </c>
      <c r="AH592" s="38">
        <f>SUM('2) Order Form'!V586)</f>
        <v>7048652809650</v>
      </c>
      <c r="AI592" s="38">
        <f>INDEX(ATS!$B:$V,MATCH(ATS!$AH592,ATS!$U:$U,0),1)</f>
        <v>820090</v>
      </c>
      <c r="AJ592" s="38" t="str">
        <f>INDEX(ATS!$B:$V,MATCH(ATS!$AH592,ATS!$U:$U,0),2)</f>
        <v>Crusader GTX Infinium Jacket M</v>
      </c>
      <c r="AK592" s="38" t="str">
        <f>INDEX(ATS!$B:$V,MATCH(ATS!$AH592,ATS!$U:$U,0),4)</f>
        <v>88200-S</v>
      </c>
    </row>
    <row r="593" spans="1:37">
      <c r="A593" s="175">
        <f t="shared" si="37"/>
        <v>7048652788399</v>
      </c>
      <c r="B593">
        <v>820263</v>
      </c>
      <c r="C593" t="s">
        <v>729</v>
      </c>
      <c r="D593" t="s">
        <v>2991</v>
      </c>
      <c r="E593" t="s">
        <v>725</v>
      </c>
      <c r="F593" t="s">
        <v>2174</v>
      </c>
      <c r="G593" t="s">
        <v>52</v>
      </c>
      <c r="H593" t="s">
        <v>87</v>
      </c>
      <c r="I593">
        <v>21</v>
      </c>
      <c r="J593">
        <v>21</v>
      </c>
      <c r="K593">
        <v>21</v>
      </c>
      <c r="L593">
        <v>21</v>
      </c>
      <c r="M593">
        <v>21</v>
      </c>
      <c r="N593">
        <v>21</v>
      </c>
      <c r="O593">
        <v>21</v>
      </c>
      <c r="P593">
        <v>21</v>
      </c>
      <c r="Q593">
        <v>21</v>
      </c>
      <c r="R593">
        <v>21</v>
      </c>
      <c r="S593" s="30"/>
      <c r="T593" s="52" t="str">
        <f t="shared" si="36"/>
        <v>820263-10002-L</v>
      </c>
      <c r="U593" s="53">
        <f>IF(C593="NET","",IF(C593="","",IFERROR(VLOOKUP(T593,EAN!$A:$B,2,FALSE),"MANGLER - MÅ OPPDATERE EAN-FANEN")))</f>
        <v>7048652788399</v>
      </c>
      <c r="V593" s="52">
        <f t="shared" si="38"/>
        <v>21</v>
      </c>
      <c r="W593" s="52">
        <f t="shared" si="39"/>
        <v>21</v>
      </c>
      <c r="X593" s="30"/>
      <c r="Y593" s="21" t="str">
        <f>IF(C593="NET","",IFERROR(VLOOKUP(U593,'2) Order Form'!$V$9:$V$894,1,FALSE),"Ikke med I order form"))</f>
        <v>Ikke med I order form</v>
      </c>
      <c r="Z593" s="30"/>
      <c r="AA593" s="2">
        <v>7048652227867</v>
      </c>
      <c r="AB593" s="23">
        <f>IFERROR(VLOOKUP(AA593,'2) Order Form'!$V$9:$V$895,1,FALSE),"Ikke med I order form")</f>
        <v>7048652227867</v>
      </c>
      <c r="AC593" s="38">
        <f>VLOOKUP(AA593,ATS!$A$4:$H$2762,2,FALSE)</f>
        <v>835000</v>
      </c>
      <c r="AD593" s="35" t="str">
        <f>VLOOKUP(AA593,ATS!$A$4:$G$2762,3,FALSE)</f>
        <v>Back Protector Vest M</v>
      </c>
      <c r="AE593" s="36" t="str">
        <f>VLOOKUP(AA593,ATS!$A$4:$G$2762,5,FALSE)</f>
        <v>TEBLK-S</v>
      </c>
      <c r="AF593" s="30"/>
      <c r="AG593" s="38">
        <f>IFERROR(VLOOKUP('2) Order Form'!$V587,$AA$4:$AA$2500,1,FALSE),"Ikke med i Elastic")</f>
        <v>7048652809643</v>
      </c>
      <c r="AH593" s="38">
        <f>SUM('2) Order Form'!V587)</f>
        <v>7048652809643</v>
      </c>
      <c r="AI593" s="38">
        <f>INDEX(ATS!$B:$V,MATCH(ATS!$AH593,ATS!$U:$U,0),1)</f>
        <v>820090</v>
      </c>
      <c r="AJ593" s="38" t="str">
        <f>INDEX(ATS!$B:$V,MATCH(ATS!$AH593,ATS!$U:$U,0),2)</f>
        <v>Crusader GTX Infinium Jacket M</v>
      </c>
      <c r="AK593" s="38" t="str">
        <f>INDEX(ATS!$B:$V,MATCH(ATS!$AH593,ATS!$U:$U,0),4)</f>
        <v>88200-M</v>
      </c>
    </row>
    <row r="594" spans="1:37">
      <c r="A594" s="175">
        <f t="shared" si="37"/>
        <v>7048652724335</v>
      </c>
      <c r="B594">
        <v>820263</v>
      </c>
      <c r="C594" t="s">
        <v>729</v>
      </c>
      <c r="D594" t="s">
        <v>2991</v>
      </c>
      <c r="E594" t="s">
        <v>691</v>
      </c>
      <c r="F594" t="s">
        <v>1982</v>
      </c>
      <c r="G594" t="s">
        <v>54</v>
      </c>
      <c r="H594" t="s">
        <v>87</v>
      </c>
      <c r="I594">
        <v>15</v>
      </c>
      <c r="J594">
        <v>15</v>
      </c>
      <c r="K594">
        <v>15</v>
      </c>
      <c r="L594">
        <v>15</v>
      </c>
      <c r="M594">
        <v>15</v>
      </c>
      <c r="N594">
        <v>15</v>
      </c>
      <c r="O594">
        <v>15</v>
      </c>
      <c r="P594">
        <v>15</v>
      </c>
      <c r="Q594">
        <v>15</v>
      </c>
      <c r="R594">
        <v>15</v>
      </c>
      <c r="S594" s="30"/>
      <c r="T594" s="52" t="str">
        <f t="shared" si="36"/>
        <v>820263-99901-XS</v>
      </c>
      <c r="U594" s="53">
        <f>IF(C594="NET","",IF(C594="","",IFERROR(VLOOKUP(T594,EAN!$A:$B,2,FALSE),"MANGLER - MÅ OPPDATERE EAN-FANEN")))</f>
        <v>7048652724335</v>
      </c>
      <c r="V594" s="52">
        <f t="shared" si="38"/>
        <v>15</v>
      </c>
      <c r="W594" s="52">
        <f t="shared" si="39"/>
        <v>15</v>
      </c>
      <c r="X594" s="30"/>
      <c r="Y594" s="21" t="str">
        <f>IF(C594="NET","",IFERROR(VLOOKUP(U594,'2) Order Form'!$V$9:$V$894,1,FALSE),"Ikke med I order form"))</f>
        <v>Ikke med I order form</v>
      </c>
      <c r="Z594" s="30"/>
      <c r="AA594" s="2">
        <v>7048652227867</v>
      </c>
      <c r="AB594" s="23">
        <f>IFERROR(VLOOKUP(AA594,'2) Order Form'!$V$9:$V$895,1,FALSE),"Ikke med I order form")</f>
        <v>7048652227867</v>
      </c>
      <c r="AC594" s="38">
        <f>VLOOKUP(AA594,ATS!$A$4:$H$2762,2,FALSE)</f>
        <v>835000</v>
      </c>
      <c r="AD594" s="35" t="str">
        <f>VLOOKUP(AA594,ATS!$A$4:$G$2762,3,FALSE)</f>
        <v>Back Protector Vest M</v>
      </c>
      <c r="AE594" s="36" t="str">
        <f>VLOOKUP(AA594,ATS!$A$4:$G$2762,5,FALSE)</f>
        <v>TEBLK-S</v>
      </c>
      <c r="AF594" s="30"/>
      <c r="AG594" s="38">
        <f>IFERROR(VLOOKUP('2) Order Form'!$V588,$AA$4:$AA$2500,1,FALSE),"Ikke med i Elastic")</f>
        <v>7048652809636</v>
      </c>
      <c r="AH594" s="38">
        <f>SUM('2) Order Form'!V588)</f>
        <v>7048652809636</v>
      </c>
      <c r="AI594" s="38">
        <f>INDEX(ATS!$B:$V,MATCH(ATS!$AH594,ATS!$U:$U,0),1)</f>
        <v>820090</v>
      </c>
      <c r="AJ594" s="38" t="str">
        <f>INDEX(ATS!$B:$V,MATCH(ATS!$AH594,ATS!$U:$U,0),2)</f>
        <v>Crusader GTX Infinium Jacket M</v>
      </c>
      <c r="AK594" s="38" t="str">
        <f>INDEX(ATS!$B:$V,MATCH(ATS!$AH594,ATS!$U:$U,0),4)</f>
        <v>88200-L</v>
      </c>
    </row>
    <row r="595" spans="1:37">
      <c r="A595" s="175">
        <f t="shared" si="37"/>
        <v>7048652710383</v>
      </c>
      <c r="B595">
        <v>820263</v>
      </c>
      <c r="C595" t="s">
        <v>729</v>
      </c>
      <c r="D595" t="s">
        <v>2991</v>
      </c>
      <c r="E595" t="s">
        <v>685</v>
      </c>
      <c r="F595" t="s">
        <v>1982</v>
      </c>
      <c r="G595" t="s">
        <v>8</v>
      </c>
      <c r="H595" t="s">
        <v>87</v>
      </c>
      <c r="I595">
        <v>17</v>
      </c>
      <c r="J595">
        <v>17</v>
      </c>
      <c r="K595">
        <v>17</v>
      </c>
      <c r="L595">
        <v>17</v>
      </c>
      <c r="M595">
        <v>17</v>
      </c>
      <c r="N595">
        <v>17</v>
      </c>
      <c r="O595">
        <v>17</v>
      </c>
      <c r="P595">
        <v>17</v>
      </c>
      <c r="Q595">
        <v>17</v>
      </c>
      <c r="R595">
        <v>17</v>
      </c>
      <c r="S595" s="30"/>
      <c r="T595" s="52" t="str">
        <f t="shared" si="36"/>
        <v>820263-99901-S</v>
      </c>
      <c r="U595" s="53">
        <f>IF(C595="NET","",IF(C595="","",IFERROR(VLOOKUP(T595,EAN!$A:$B,2,FALSE),"MANGLER - MÅ OPPDATERE EAN-FANEN")))</f>
        <v>7048652710383</v>
      </c>
      <c r="V595" s="52">
        <f t="shared" si="38"/>
        <v>17</v>
      </c>
      <c r="W595" s="52">
        <f t="shared" si="39"/>
        <v>17</v>
      </c>
      <c r="X595" s="30"/>
      <c r="Y595" s="21" t="str">
        <f>IF(C595="NET","",IFERROR(VLOOKUP(U595,'2) Order Form'!$V$9:$V$894,1,FALSE),"Ikke med I order form"))</f>
        <v>Ikke med I order form</v>
      </c>
      <c r="Z595" s="30"/>
      <c r="AA595" s="2">
        <v>7048652227867</v>
      </c>
      <c r="AB595" s="23">
        <f>IFERROR(VLOOKUP(AA595,'2) Order Form'!$V$9:$V$895,1,FALSE),"Ikke med I order form")</f>
        <v>7048652227867</v>
      </c>
      <c r="AC595" s="38">
        <f>VLOOKUP(AA595,ATS!$A$4:$H$2762,2,FALSE)</f>
        <v>835000</v>
      </c>
      <c r="AD595" s="35" t="str">
        <f>VLOOKUP(AA595,ATS!$A$4:$G$2762,3,FALSE)</f>
        <v>Back Protector Vest M</v>
      </c>
      <c r="AE595" s="36" t="str">
        <f>VLOOKUP(AA595,ATS!$A$4:$G$2762,5,FALSE)</f>
        <v>TEBLK-S</v>
      </c>
      <c r="AF595" s="30"/>
      <c r="AG595" s="38">
        <f>IFERROR(VLOOKUP('2) Order Form'!$V589,$AA$4:$AA$2500,1,FALSE),"Ikke med i Elastic")</f>
        <v>7048652809667</v>
      </c>
      <c r="AH595" s="38">
        <f>SUM('2) Order Form'!V589)</f>
        <v>7048652809667</v>
      </c>
      <c r="AI595" s="38">
        <f>INDEX(ATS!$B:$V,MATCH(ATS!$AH595,ATS!$U:$U,0),1)</f>
        <v>820090</v>
      </c>
      <c r="AJ595" s="38" t="str">
        <f>INDEX(ATS!$B:$V,MATCH(ATS!$AH595,ATS!$U:$U,0),2)</f>
        <v>Crusader GTX Infinium Jacket M</v>
      </c>
      <c r="AK595" s="38" t="str">
        <f>INDEX(ATS!$B:$V,MATCH(ATS!$AH595,ATS!$U:$U,0),4)</f>
        <v>88200-XL</v>
      </c>
    </row>
    <row r="596" spans="1:37">
      <c r="A596" s="175">
        <f t="shared" si="37"/>
        <v>7048652710376</v>
      </c>
      <c r="B596">
        <v>820263</v>
      </c>
      <c r="C596" t="s">
        <v>729</v>
      </c>
      <c r="D596" t="s">
        <v>2991</v>
      </c>
      <c r="E596" t="s">
        <v>686</v>
      </c>
      <c r="F596" t="s">
        <v>1982</v>
      </c>
      <c r="G596" t="s">
        <v>7</v>
      </c>
      <c r="H596" t="s">
        <v>87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s="30"/>
      <c r="T596" s="52" t="str">
        <f t="shared" si="36"/>
        <v>820263-99901-M</v>
      </c>
      <c r="U596" s="53">
        <f>IF(C596="NET","",IF(C596="","",IFERROR(VLOOKUP(T596,EAN!$A:$B,2,FALSE),"MANGLER - MÅ OPPDATERE EAN-FANEN")))</f>
        <v>7048652710376</v>
      </c>
      <c r="V596" s="52">
        <f t="shared" si="38"/>
        <v>0</v>
      </c>
      <c r="W596" s="52">
        <f t="shared" si="39"/>
        <v>0</v>
      </c>
      <c r="X596" s="30"/>
      <c r="Y596" s="21" t="str">
        <f>IF(C596="NET","",IFERROR(VLOOKUP(U596,'2) Order Form'!$V$9:$V$894,1,FALSE),"Ikke med I order form"))</f>
        <v>Ikke med I order form</v>
      </c>
      <c r="Z596" s="30"/>
      <c r="AA596" s="2">
        <v>7048652194565</v>
      </c>
      <c r="AB596" s="23">
        <f>IFERROR(VLOOKUP(AA596,'2) Order Form'!$V$9:$V$895,1,FALSE),"Ikke med I order form")</f>
        <v>7048652194565</v>
      </c>
      <c r="AC596" s="38">
        <f>VLOOKUP(AA596,ATS!$A$4:$H$2762,2,FALSE)</f>
        <v>835000</v>
      </c>
      <c r="AD596" s="35" t="str">
        <f>VLOOKUP(AA596,ATS!$A$4:$G$2762,3,FALSE)</f>
        <v>Back Protector Vest M</v>
      </c>
      <c r="AE596" s="36" t="str">
        <f>VLOOKUP(AA596,ATS!$A$4:$G$2762,5,FALSE)</f>
        <v>TEBLK-M</v>
      </c>
      <c r="AF596" s="30"/>
      <c r="AG596" s="38">
        <f>IFERROR(VLOOKUP('2) Order Form'!$V590,$AA$4:$AA$2500,1,FALSE),"Ikke med i Elastic")</f>
        <v>7048652459862</v>
      </c>
      <c r="AH596" s="38">
        <f>SUM('2) Order Form'!V590)</f>
        <v>7048652459862</v>
      </c>
      <c r="AI596" s="38">
        <f>INDEX(ATS!$B:$V,MATCH(ATS!$AH596,ATS!$U:$U,0),1)</f>
        <v>820090</v>
      </c>
      <c r="AJ596" s="38" t="str">
        <f>INDEX(ATS!$B:$V,MATCH(ATS!$AH596,ATS!$U:$U,0),2)</f>
        <v>Crusader GTX Infinium Jacket M</v>
      </c>
      <c r="AK596" s="38" t="str">
        <f>INDEX(ATS!$B:$V,MATCH(ATS!$AH596,ATS!$U:$U,0),4)</f>
        <v>BLACK-S</v>
      </c>
    </row>
    <row r="597" spans="1:37">
      <c r="A597" s="175">
        <f t="shared" si="37"/>
        <v>7048652710369</v>
      </c>
      <c r="B597">
        <v>820263</v>
      </c>
      <c r="C597" t="s">
        <v>729</v>
      </c>
      <c r="D597" t="s">
        <v>2991</v>
      </c>
      <c r="E597" t="s">
        <v>687</v>
      </c>
      <c r="F597" t="s">
        <v>1982</v>
      </c>
      <c r="G597" t="s">
        <v>52</v>
      </c>
      <c r="H597" t="s">
        <v>87</v>
      </c>
      <c r="I597">
        <v>17</v>
      </c>
      <c r="J597">
        <v>17</v>
      </c>
      <c r="K597">
        <v>17</v>
      </c>
      <c r="L597">
        <v>17</v>
      </c>
      <c r="M597">
        <v>17</v>
      </c>
      <c r="N597">
        <v>17</v>
      </c>
      <c r="O597">
        <v>17</v>
      </c>
      <c r="P597">
        <v>17</v>
      </c>
      <c r="Q597">
        <v>17</v>
      </c>
      <c r="R597">
        <v>17</v>
      </c>
      <c r="S597" s="30"/>
      <c r="T597" s="52" t="str">
        <f t="shared" si="36"/>
        <v>820263-99901-L</v>
      </c>
      <c r="U597" s="53">
        <f>IF(C597="NET","",IF(C597="","",IFERROR(VLOOKUP(T597,EAN!$A:$B,2,FALSE),"MANGLER - MÅ OPPDATERE EAN-FANEN")))</f>
        <v>7048652710369</v>
      </c>
      <c r="V597" s="52">
        <f t="shared" si="38"/>
        <v>17</v>
      </c>
      <c r="W597" s="52">
        <f t="shared" si="39"/>
        <v>17</v>
      </c>
      <c r="X597" s="30"/>
      <c r="Y597" s="21" t="str">
        <f>IF(C597="NET","",IFERROR(VLOOKUP(U597,'2) Order Form'!$V$9:$V$894,1,FALSE),"Ikke med I order form"))</f>
        <v>Ikke med I order form</v>
      </c>
      <c r="Z597" s="30"/>
      <c r="AA597" s="2">
        <v>7048652194565</v>
      </c>
      <c r="AB597" s="23">
        <f>IFERROR(VLOOKUP(AA597,'2) Order Form'!$V$9:$V$895,1,FALSE),"Ikke med I order form")</f>
        <v>7048652194565</v>
      </c>
      <c r="AC597" s="38">
        <f>VLOOKUP(AA597,ATS!$A$4:$H$2762,2,FALSE)</f>
        <v>835000</v>
      </c>
      <c r="AD597" s="35" t="str">
        <f>VLOOKUP(AA597,ATS!$A$4:$G$2762,3,FALSE)</f>
        <v>Back Protector Vest M</v>
      </c>
      <c r="AE597" s="36" t="str">
        <f>VLOOKUP(AA597,ATS!$A$4:$G$2762,5,FALSE)</f>
        <v>TEBLK-M</v>
      </c>
      <c r="AF597" s="30"/>
      <c r="AG597" s="38">
        <f>IFERROR(VLOOKUP('2) Order Form'!$V591,$AA$4:$AA$2500,1,FALSE),"Ikke med i Elastic")</f>
        <v>7048652459855</v>
      </c>
      <c r="AH597" s="38">
        <f>SUM('2) Order Form'!V591)</f>
        <v>7048652459855</v>
      </c>
      <c r="AI597" s="38">
        <f>INDEX(ATS!$B:$V,MATCH(ATS!$AH597,ATS!$U:$U,0),1)</f>
        <v>820090</v>
      </c>
      <c r="AJ597" s="38" t="str">
        <f>INDEX(ATS!$B:$V,MATCH(ATS!$AH597,ATS!$U:$U,0),2)</f>
        <v>Crusader GTX Infinium Jacket M</v>
      </c>
      <c r="AK597" s="38" t="str">
        <f>INDEX(ATS!$B:$V,MATCH(ATS!$AH597,ATS!$U:$U,0),4)</f>
        <v>BLACK-M</v>
      </c>
    </row>
    <row r="598" spans="1:37">
      <c r="A598" s="175">
        <f t="shared" si="37"/>
        <v>0</v>
      </c>
      <c r="B598" s="37">
        <v>820282</v>
      </c>
      <c r="C598" t="s">
        <v>131</v>
      </c>
      <c r="I598" s="37">
        <v>202409</v>
      </c>
      <c r="J598" s="37">
        <v>202410</v>
      </c>
      <c r="K598" s="37">
        <v>202411</v>
      </c>
      <c r="L598" s="37">
        <v>202412</v>
      </c>
      <c r="M598" s="37">
        <v>202413</v>
      </c>
      <c r="N598" s="37">
        <v>202414</v>
      </c>
      <c r="O598" s="37">
        <v>202415</v>
      </c>
      <c r="P598" s="37">
        <v>202415</v>
      </c>
      <c r="Q598" s="37">
        <v>202415</v>
      </c>
      <c r="R598" s="37">
        <v>202415</v>
      </c>
      <c r="S598" s="30"/>
      <c r="T598" s="52" t="str">
        <f t="shared" si="36"/>
        <v>820282-</v>
      </c>
      <c r="U598" s="53" t="str">
        <f>IF(C598="NET","",IF(C598="","",IFERROR(VLOOKUP(T598,EAN!$A:$B,2,FALSE),"MANGLER - MÅ OPPDATERE EAN-FANEN")))</f>
        <v/>
      </c>
      <c r="V598" s="52">
        <f t="shared" si="38"/>
        <v>202409</v>
      </c>
      <c r="W598" s="52">
        <f t="shared" si="39"/>
        <v>202415</v>
      </c>
      <c r="X598" s="30"/>
      <c r="Y598" s="21" t="str">
        <f>IF(C598="NET","",IFERROR(VLOOKUP(U598,'2) Order Form'!$V$9:$V$894,1,FALSE),"Ikke med I order form"))</f>
        <v/>
      </c>
      <c r="Z598" s="30"/>
      <c r="AA598" s="2">
        <v>7048652194565</v>
      </c>
      <c r="AB598" s="23">
        <f>IFERROR(VLOOKUP(AA598,'2) Order Form'!$V$9:$V$895,1,FALSE),"Ikke med I order form")</f>
        <v>7048652194565</v>
      </c>
      <c r="AC598" s="38">
        <f>VLOOKUP(AA598,ATS!$A$4:$H$2762,2,FALSE)</f>
        <v>835000</v>
      </c>
      <c r="AD598" s="35" t="str">
        <f>VLOOKUP(AA598,ATS!$A$4:$G$2762,3,FALSE)</f>
        <v>Back Protector Vest M</v>
      </c>
      <c r="AE598" s="36" t="str">
        <f>VLOOKUP(AA598,ATS!$A$4:$G$2762,5,FALSE)</f>
        <v>TEBLK-M</v>
      </c>
      <c r="AF598" s="30"/>
      <c r="AG598" s="38">
        <f>IFERROR(VLOOKUP('2) Order Form'!$V592,$AA$4:$AA$2500,1,FALSE),"Ikke med i Elastic")</f>
        <v>7048652459848</v>
      </c>
      <c r="AH598" s="38">
        <f>SUM('2) Order Form'!V592)</f>
        <v>7048652459848</v>
      </c>
      <c r="AI598" s="38">
        <f>INDEX(ATS!$B:$V,MATCH(ATS!$AH598,ATS!$U:$U,0),1)</f>
        <v>820090</v>
      </c>
      <c r="AJ598" s="38" t="str">
        <f>INDEX(ATS!$B:$V,MATCH(ATS!$AH598,ATS!$U:$U,0),2)</f>
        <v>Crusader GTX Infinium Jacket M</v>
      </c>
      <c r="AK598" s="38" t="str">
        <f>INDEX(ATS!$B:$V,MATCH(ATS!$AH598,ATS!$U:$U,0),4)</f>
        <v>BLACK-L</v>
      </c>
    </row>
    <row r="599" spans="1:37">
      <c r="A599" s="175">
        <f t="shared" si="37"/>
        <v>7048652812636</v>
      </c>
      <c r="B599">
        <v>820282</v>
      </c>
      <c r="C599" t="s">
        <v>1997</v>
      </c>
      <c r="D599" t="s">
        <v>2991</v>
      </c>
      <c r="E599" t="s">
        <v>1218</v>
      </c>
      <c r="F599" t="s">
        <v>1219</v>
      </c>
      <c r="G599" t="s">
        <v>63</v>
      </c>
      <c r="H599" t="s">
        <v>87</v>
      </c>
      <c r="I599">
        <v>126</v>
      </c>
      <c r="J599">
        <v>126</v>
      </c>
      <c r="K599">
        <v>126</v>
      </c>
      <c r="L599">
        <v>126</v>
      </c>
      <c r="M599">
        <v>126</v>
      </c>
      <c r="N599">
        <v>126</v>
      </c>
      <c r="O599">
        <v>126</v>
      </c>
      <c r="P599">
        <v>126</v>
      </c>
      <c r="Q599">
        <v>126</v>
      </c>
      <c r="R599">
        <v>126</v>
      </c>
      <c r="S599" s="2"/>
      <c r="T599" s="52" t="str">
        <f t="shared" si="36"/>
        <v>820282-20100-OS</v>
      </c>
      <c r="U599" s="53">
        <f>IF(C599="NET","",IF(C599="","",IFERROR(VLOOKUP(T599,EAN!$A:$B,2,FALSE),"MANGLER - MÅ OPPDATERE EAN-FANEN")))</f>
        <v>7048652812636</v>
      </c>
      <c r="V599" s="52">
        <f t="shared" si="38"/>
        <v>126</v>
      </c>
      <c r="W599" s="52">
        <f t="shared" si="39"/>
        <v>126</v>
      </c>
      <c r="X599" s="2"/>
      <c r="Y599" s="21" t="str">
        <f>IF(C599="NET","",IFERROR(VLOOKUP(U599,'2) Order Form'!$V$9:$V$894,1,FALSE),"Ikke med I order form"))</f>
        <v>Ikke med I order form</v>
      </c>
      <c r="Z599" s="2"/>
      <c r="AA599" s="2">
        <v>7048652194558</v>
      </c>
      <c r="AB599" s="23">
        <f>IFERROR(VLOOKUP(AA599,'2) Order Form'!$V$9:$V$895,1,FALSE),"Ikke med I order form")</f>
        <v>7048652194558</v>
      </c>
      <c r="AC599" s="38">
        <f>VLOOKUP(AA599,ATS!$A$4:$H$2762,2,FALSE)</f>
        <v>835000</v>
      </c>
      <c r="AD599" s="35" t="str">
        <f>VLOOKUP(AA599,ATS!$A$4:$G$2762,3,FALSE)</f>
        <v>Back Protector Vest M</v>
      </c>
      <c r="AE599" s="36" t="str">
        <f>VLOOKUP(AA599,ATS!$A$4:$G$2762,5,FALSE)</f>
        <v>TEBLK-L</v>
      </c>
      <c r="AF599" s="2"/>
      <c r="AG599" s="38">
        <f>IFERROR(VLOOKUP('2) Order Form'!$V593,$AA$4:$AA$2500,1,FALSE),"Ikke med i Elastic")</f>
        <v>7048652459879</v>
      </c>
      <c r="AH599" s="38">
        <f>SUM('2) Order Form'!V593)</f>
        <v>7048652459879</v>
      </c>
      <c r="AI599" s="38">
        <f>INDEX(ATS!$B:$V,MATCH(ATS!$AH599,ATS!$U:$U,0),1)</f>
        <v>820090</v>
      </c>
      <c r="AJ599" s="38" t="str">
        <f>INDEX(ATS!$B:$V,MATCH(ATS!$AH599,ATS!$U:$U,0),2)</f>
        <v>Crusader GTX Infinium Jacket M</v>
      </c>
      <c r="AK599" s="38" t="str">
        <f>INDEX(ATS!$B:$V,MATCH(ATS!$AH599,ATS!$U:$U,0),4)</f>
        <v>BLACK-XL</v>
      </c>
    </row>
    <row r="600" spans="1:37">
      <c r="A600" s="175">
        <f t="shared" si="37"/>
        <v>7048652805133</v>
      </c>
      <c r="B600">
        <v>820282</v>
      </c>
      <c r="C600" t="s">
        <v>1997</v>
      </c>
      <c r="D600" t="s">
        <v>2991</v>
      </c>
      <c r="E600" t="s">
        <v>730</v>
      </c>
      <c r="F600" t="s">
        <v>703</v>
      </c>
      <c r="G600" t="s">
        <v>63</v>
      </c>
      <c r="H600" t="s">
        <v>87</v>
      </c>
      <c r="I600">
        <v>112</v>
      </c>
      <c r="J600">
        <v>112</v>
      </c>
      <c r="K600">
        <v>112</v>
      </c>
      <c r="L600">
        <v>112</v>
      </c>
      <c r="M600">
        <v>112</v>
      </c>
      <c r="N600">
        <v>112</v>
      </c>
      <c r="O600">
        <v>112</v>
      </c>
      <c r="P600">
        <v>112</v>
      </c>
      <c r="Q600">
        <v>112</v>
      </c>
      <c r="R600">
        <v>112</v>
      </c>
      <c r="S600" s="30"/>
      <c r="T600" s="52" t="str">
        <f t="shared" si="36"/>
        <v>820282-88002-OS</v>
      </c>
      <c r="U600" s="53">
        <f>IF(C600="NET","",IF(C600="","",IFERROR(VLOOKUP(T600,EAN!$A:$B,2,FALSE),"MANGLER - MÅ OPPDATERE EAN-FANEN")))</f>
        <v>7048652805133</v>
      </c>
      <c r="V600" s="52">
        <f t="shared" si="38"/>
        <v>112</v>
      </c>
      <c r="W600" s="52">
        <f t="shared" si="39"/>
        <v>112</v>
      </c>
      <c r="X600" s="30"/>
      <c r="Y600" s="21" t="str">
        <f>IF(C600="NET","",IFERROR(VLOOKUP(U600,'2) Order Form'!$V$9:$V$894,1,FALSE),"Ikke med I order form"))</f>
        <v>Ikke med I order form</v>
      </c>
      <c r="Z600" s="30"/>
      <c r="AA600" s="2">
        <v>7048652194558</v>
      </c>
      <c r="AB600" s="23">
        <f>IFERROR(VLOOKUP(AA600,'2) Order Form'!$V$9:$V$895,1,FALSE),"Ikke med I order form")</f>
        <v>7048652194558</v>
      </c>
      <c r="AC600" s="38">
        <f>VLOOKUP(AA600,ATS!$A$4:$H$2762,2,FALSE)</f>
        <v>835000</v>
      </c>
      <c r="AD600" s="35" t="str">
        <f>VLOOKUP(AA600,ATS!$A$4:$G$2762,3,FALSE)</f>
        <v>Back Protector Vest M</v>
      </c>
      <c r="AE600" s="36" t="str">
        <f>VLOOKUP(AA600,ATS!$A$4:$G$2762,5,FALSE)</f>
        <v>TEBLK-L</v>
      </c>
      <c r="AF600" s="30"/>
      <c r="AG600" s="38">
        <f>IFERROR(VLOOKUP('2) Order Form'!$V594,$AA$4:$AA$2500,1,FALSE),"Ikke med i Elastic")</f>
        <v>7048652787972</v>
      </c>
      <c r="AH600" s="38">
        <f>SUM('2) Order Form'!V594)</f>
        <v>7048652787972</v>
      </c>
      <c r="AI600" s="38">
        <f>INDEX(ATS!$B:$V,MATCH(ATS!$AH600,ATS!$U:$U,0),1)</f>
        <v>820091</v>
      </c>
      <c r="AJ600" s="38" t="str">
        <f>INDEX(ATS!$B:$V,MATCH(ATS!$AH600,ATS!$U:$U,0),2)</f>
        <v>Crusader GTX Infinium Pants M</v>
      </c>
      <c r="AK600" s="38" t="str">
        <f>INDEX(ATS!$B:$V,MATCH(ATS!$AH600,ATS!$U:$U,0),4)</f>
        <v>55505-S</v>
      </c>
    </row>
    <row r="601" spans="1:37">
      <c r="A601" s="175">
        <f t="shared" si="37"/>
        <v>0</v>
      </c>
      <c r="B601" s="37">
        <v>820290</v>
      </c>
      <c r="C601" t="s">
        <v>131</v>
      </c>
      <c r="I601" s="37">
        <v>202409</v>
      </c>
      <c r="J601" s="37">
        <v>202410</v>
      </c>
      <c r="K601" s="37">
        <v>202411</v>
      </c>
      <c r="L601" s="37">
        <v>202412</v>
      </c>
      <c r="M601" s="37">
        <v>202413</v>
      </c>
      <c r="N601" s="37">
        <v>202414</v>
      </c>
      <c r="O601" s="37">
        <v>202415</v>
      </c>
      <c r="P601" s="37">
        <v>202415</v>
      </c>
      <c r="Q601" s="37">
        <v>202415</v>
      </c>
      <c r="R601" s="37">
        <v>202415</v>
      </c>
      <c r="S601" s="30"/>
      <c r="T601" s="52" t="str">
        <f t="shared" si="36"/>
        <v>820290-</v>
      </c>
      <c r="U601" s="53" t="str">
        <f>IF(C601="NET","",IF(C601="","",IFERROR(VLOOKUP(T601,EAN!$A:$B,2,FALSE),"MANGLER - MÅ OPPDATERE EAN-FANEN")))</f>
        <v/>
      </c>
      <c r="V601" s="52">
        <f t="shared" si="38"/>
        <v>202409</v>
      </c>
      <c r="W601" s="52">
        <f t="shared" si="39"/>
        <v>202415</v>
      </c>
      <c r="X601" s="30"/>
      <c r="Y601" s="21" t="str">
        <f>IF(C601="NET","",IFERROR(VLOOKUP(U601,'2) Order Form'!$V$9:$V$894,1,FALSE),"Ikke med I order form"))</f>
        <v/>
      </c>
      <c r="Z601" s="30"/>
      <c r="AA601" s="2">
        <v>7048652194558</v>
      </c>
      <c r="AB601" s="23">
        <f>IFERROR(VLOOKUP(AA601,'2) Order Form'!$V$9:$V$895,1,FALSE),"Ikke med I order form")</f>
        <v>7048652194558</v>
      </c>
      <c r="AC601" s="38">
        <f>VLOOKUP(AA601,ATS!$A$4:$H$2762,2,FALSE)</f>
        <v>835000</v>
      </c>
      <c r="AD601" s="35" t="str">
        <f>VLOOKUP(AA601,ATS!$A$4:$G$2762,3,FALSE)</f>
        <v>Back Protector Vest M</v>
      </c>
      <c r="AE601" s="36" t="str">
        <f>VLOOKUP(AA601,ATS!$A$4:$G$2762,5,FALSE)</f>
        <v>TEBLK-L</v>
      </c>
      <c r="AF601" s="30"/>
      <c r="AG601" s="38">
        <f>IFERROR(VLOOKUP('2) Order Form'!$V595,$AA$4:$AA$2500,1,FALSE),"Ikke med i Elastic")</f>
        <v>7048652787965</v>
      </c>
      <c r="AH601" s="38">
        <f>SUM('2) Order Form'!V595)</f>
        <v>7048652787965</v>
      </c>
      <c r="AI601" s="38">
        <f>INDEX(ATS!$B:$V,MATCH(ATS!$AH601,ATS!$U:$U,0),1)</f>
        <v>820091</v>
      </c>
      <c r="AJ601" s="38" t="str">
        <f>INDEX(ATS!$B:$V,MATCH(ATS!$AH601,ATS!$U:$U,0),2)</f>
        <v>Crusader GTX Infinium Pants M</v>
      </c>
      <c r="AK601" s="38" t="str">
        <f>INDEX(ATS!$B:$V,MATCH(ATS!$AH601,ATS!$U:$U,0),4)</f>
        <v>55505-M</v>
      </c>
    </row>
    <row r="602" spans="1:37">
      <c r="A602" s="175">
        <f t="shared" si="37"/>
        <v>7048652714329</v>
      </c>
      <c r="B602">
        <v>820290</v>
      </c>
      <c r="C602" t="s">
        <v>2709</v>
      </c>
      <c r="D602" t="s">
        <v>2991</v>
      </c>
      <c r="E602" t="s">
        <v>718</v>
      </c>
      <c r="F602" t="s">
        <v>1984</v>
      </c>
      <c r="G602" t="s">
        <v>63</v>
      </c>
      <c r="H602" t="s">
        <v>225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 s="30"/>
      <c r="T602" s="52" t="str">
        <f t="shared" si="36"/>
        <v>820290-66101-OS</v>
      </c>
      <c r="U602" s="53">
        <f>IF(C602="NET","",IF(C602="","",IFERROR(VLOOKUP(T602,EAN!$A:$B,2,FALSE),"MANGLER - MÅ OPPDATERE EAN-FANEN")))</f>
        <v>7048652714329</v>
      </c>
      <c r="V602" s="52">
        <f t="shared" si="38"/>
        <v>0</v>
      </c>
      <c r="W602" s="52">
        <f t="shared" si="39"/>
        <v>0</v>
      </c>
      <c r="X602" s="30"/>
      <c r="Y602" s="21" t="str">
        <f>IF(C602="NET","",IFERROR(VLOOKUP(U602,'2) Order Form'!$V$9:$V$894,1,FALSE),"Ikke med I order form"))</f>
        <v>Ikke med I order form</v>
      </c>
      <c r="Z602" s="30"/>
      <c r="AA602" s="2">
        <v>7048652194572</v>
      </c>
      <c r="AB602" s="23">
        <f>IFERROR(VLOOKUP(AA602,'2) Order Form'!$V$9:$V$895,1,FALSE),"Ikke med I order form")</f>
        <v>7048652194572</v>
      </c>
      <c r="AC602" s="38">
        <f>VLOOKUP(AA602,ATS!$A$4:$H$2762,2,FALSE)</f>
        <v>835000</v>
      </c>
      <c r="AD602" s="35" t="str">
        <f>VLOOKUP(AA602,ATS!$A$4:$G$2762,3,FALSE)</f>
        <v>Back Protector Vest M</v>
      </c>
      <c r="AE602" s="36" t="str">
        <f>VLOOKUP(AA602,ATS!$A$4:$G$2762,5,FALSE)</f>
        <v>TEBLK-XL</v>
      </c>
      <c r="AF602" s="30"/>
      <c r="AG602" s="38">
        <f>IFERROR(VLOOKUP('2) Order Form'!$V596,$AA$4:$AA$2500,1,FALSE),"Ikke med i Elastic")</f>
        <v>7048652787958</v>
      </c>
      <c r="AH602" s="38">
        <f>SUM('2) Order Form'!V596)</f>
        <v>7048652787958</v>
      </c>
      <c r="AI602" s="38">
        <f>INDEX(ATS!$B:$V,MATCH(ATS!$AH602,ATS!$U:$U,0),1)</f>
        <v>820091</v>
      </c>
      <c r="AJ602" s="38" t="str">
        <f>INDEX(ATS!$B:$V,MATCH(ATS!$AH602,ATS!$U:$U,0),2)</f>
        <v>Crusader GTX Infinium Pants M</v>
      </c>
      <c r="AK602" s="38" t="str">
        <f>INDEX(ATS!$B:$V,MATCH(ATS!$AH602,ATS!$U:$U,0),4)</f>
        <v>55505-L</v>
      </c>
    </row>
    <row r="603" spans="1:37">
      <c r="A603" s="175">
        <f t="shared" si="37"/>
        <v>7048652813435</v>
      </c>
      <c r="B603">
        <v>820290</v>
      </c>
      <c r="C603" t="s">
        <v>2709</v>
      </c>
      <c r="D603" t="s">
        <v>2991</v>
      </c>
      <c r="E603" t="s">
        <v>1217</v>
      </c>
      <c r="F603" t="s">
        <v>1994</v>
      </c>
      <c r="G603" t="s">
        <v>63</v>
      </c>
      <c r="H603" t="s">
        <v>87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 s="30"/>
      <c r="T603" s="52" t="str">
        <f t="shared" si="36"/>
        <v>820290-75000-OS</v>
      </c>
      <c r="U603" s="53">
        <f>IF(C603="NET","",IF(C603="","",IFERROR(VLOOKUP(T603,EAN!$A:$B,2,FALSE),"MANGLER - MÅ OPPDATERE EAN-FANEN")))</f>
        <v>7048652813435</v>
      </c>
      <c r="V603" s="52">
        <f t="shared" si="38"/>
        <v>0</v>
      </c>
      <c r="W603" s="52">
        <f t="shared" si="39"/>
        <v>0</v>
      </c>
      <c r="X603" s="30"/>
      <c r="Y603" s="21" t="str">
        <f>IF(C603="NET","",IFERROR(VLOOKUP(U603,'2) Order Form'!$V$9:$V$894,1,FALSE),"Ikke med I order form"))</f>
        <v>Ikke med I order form</v>
      </c>
      <c r="Z603" s="30"/>
      <c r="AA603" s="2">
        <v>7048652194572</v>
      </c>
      <c r="AB603" s="23">
        <f>IFERROR(VLOOKUP(AA603,'2) Order Form'!$V$9:$V$895,1,FALSE),"Ikke med I order form")</f>
        <v>7048652194572</v>
      </c>
      <c r="AC603" s="38">
        <f>VLOOKUP(AA603,ATS!$A$4:$H$2762,2,FALSE)</f>
        <v>835000</v>
      </c>
      <c r="AD603" s="35" t="str">
        <f>VLOOKUP(AA603,ATS!$A$4:$G$2762,3,FALSE)</f>
        <v>Back Protector Vest M</v>
      </c>
      <c r="AE603" s="36" t="str">
        <f>VLOOKUP(AA603,ATS!$A$4:$G$2762,5,FALSE)</f>
        <v>TEBLK-XL</v>
      </c>
      <c r="AF603" s="30"/>
      <c r="AG603" s="38">
        <f>IFERROR(VLOOKUP('2) Order Form'!$V597,$AA$4:$AA$2500,1,FALSE),"Ikke med i Elastic")</f>
        <v>7048652787989</v>
      </c>
      <c r="AH603" s="38">
        <f>SUM('2) Order Form'!V597)</f>
        <v>7048652787989</v>
      </c>
      <c r="AI603" s="38">
        <f>INDEX(ATS!$B:$V,MATCH(ATS!$AH603,ATS!$U:$U,0),1)</f>
        <v>820091</v>
      </c>
      <c r="AJ603" s="38" t="str">
        <f>INDEX(ATS!$B:$V,MATCH(ATS!$AH603,ATS!$U:$U,0),2)</f>
        <v>Crusader GTX Infinium Pants M</v>
      </c>
      <c r="AK603" s="38" t="str">
        <f>INDEX(ATS!$B:$V,MATCH(ATS!$AH603,ATS!$U:$U,0),4)</f>
        <v>55505-XL</v>
      </c>
    </row>
    <row r="604" spans="1:37">
      <c r="A604" s="175">
        <f t="shared" si="37"/>
        <v>7048652733702</v>
      </c>
      <c r="B604">
        <v>820290</v>
      </c>
      <c r="C604" t="s">
        <v>2709</v>
      </c>
      <c r="D604" t="s">
        <v>2991</v>
      </c>
      <c r="E604" t="s">
        <v>719</v>
      </c>
      <c r="F604" t="s">
        <v>1995</v>
      </c>
      <c r="G604" t="s">
        <v>63</v>
      </c>
      <c r="H604" t="s">
        <v>87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 s="30"/>
      <c r="T604" s="52" t="str">
        <f t="shared" si="36"/>
        <v>820290-88001-OS</v>
      </c>
      <c r="U604" s="53">
        <f>IF(C604="NET","",IF(C604="","",IFERROR(VLOOKUP(T604,EAN!$A:$B,2,FALSE),"MANGLER - MÅ OPPDATERE EAN-FANEN")))</f>
        <v>7048652733702</v>
      </c>
      <c r="V604" s="52">
        <f t="shared" si="38"/>
        <v>0</v>
      </c>
      <c r="W604" s="52">
        <f t="shared" si="39"/>
        <v>0</v>
      </c>
      <c r="X604" s="30"/>
      <c r="Y604" s="21" t="str">
        <f>IF(C604="NET","",IFERROR(VLOOKUP(U604,'2) Order Form'!$V$9:$V$894,1,FALSE),"Ikke med I order form"))</f>
        <v>Ikke med I order form</v>
      </c>
      <c r="Z604" s="30"/>
      <c r="AA604" s="2">
        <v>7048652194572</v>
      </c>
      <c r="AB604" s="23">
        <f>IFERROR(VLOOKUP(AA604,'2) Order Form'!$V$9:$V$895,1,FALSE),"Ikke med I order form")</f>
        <v>7048652194572</v>
      </c>
      <c r="AC604" s="38">
        <f>VLOOKUP(AA604,ATS!$A$4:$H$2762,2,FALSE)</f>
        <v>835000</v>
      </c>
      <c r="AD604" s="35" t="str">
        <f>VLOOKUP(AA604,ATS!$A$4:$G$2762,3,FALSE)</f>
        <v>Back Protector Vest M</v>
      </c>
      <c r="AE604" s="36" t="str">
        <f>VLOOKUP(AA604,ATS!$A$4:$G$2762,5,FALSE)</f>
        <v>TEBLK-XL</v>
      </c>
      <c r="AF604" s="30"/>
      <c r="AG604" s="38">
        <f>IFERROR(VLOOKUP('2) Order Form'!$V598,$AA$4:$AA$2500,1,FALSE),"Ikke med i Elastic")</f>
        <v>7048652459749</v>
      </c>
      <c r="AH604" s="38">
        <f>SUM('2) Order Form'!V598)</f>
        <v>7048652459749</v>
      </c>
      <c r="AI604" s="38">
        <f>INDEX(ATS!$B:$V,MATCH(ATS!$AH604,ATS!$U:$U,0),1)</f>
        <v>820091</v>
      </c>
      <c r="AJ604" s="38" t="str">
        <f>INDEX(ATS!$B:$V,MATCH(ATS!$AH604,ATS!$U:$U,0),2)</f>
        <v>Crusader GTX Infinium Pants M</v>
      </c>
      <c r="AK604" s="38" t="str">
        <f>INDEX(ATS!$B:$V,MATCH(ATS!$AH604,ATS!$U:$U,0),4)</f>
        <v>BLACK-S</v>
      </c>
    </row>
    <row r="605" spans="1:37">
      <c r="A605" s="175">
        <f t="shared" si="37"/>
        <v>7048652733696</v>
      </c>
      <c r="B605">
        <v>820290</v>
      </c>
      <c r="C605" t="s">
        <v>2709</v>
      </c>
      <c r="D605" t="s">
        <v>2991</v>
      </c>
      <c r="E605" t="s">
        <v>705</v>
      </c>
      <c r="F605" t="s">
        <v>1982</v>
      </c>
      <c r="G605" t="s">
        <v>63</v>
      </c>
      <c r="H605" t="s">
        <v>87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 s="30"/>
      <c r="T605" s="52" t="str">
        <f t="shared" si="36"/>
        <v>820290-99901-OS</v>
      </c>
      <c r="U605" s="53">
        <f>IF(C605="NET","",IF(C605="","",IFERROR(VLOOKUP(T605,EAN!$A:$B,2,FALSE),"MANGLER - MÅ OPPDATERE EAN-FANEN")))</f>
        <v>7048652733696</v>
      </c>
      <c r="V605" s="52">
        <f t="shared" si="38"/>
        <v>0</v>
      </c>
      <c r="W605" s="52">
        <f t="shared" si="39"/>
        <v>0</v>
      </c>
      <c r="X605" s="30"/>
      <c r="Y605" s="21" t="str">
        <f>IF(C605="NET","",IFERROR(VLOOKUP(U605,'2) Order Form'!$V$9:$V$894,1,FALSE),"Ikke med I order form"))</f>
        <v>Ikke med I order form</v>
      </c>
      <c r="Z605" s="30"/>
      <c r="AA605" s="2">
        <v>7048652193315</v>
      </c>
      <c r="AB605" s="23">
        <f>IFERROR(VLOOKUP(AA605,'2) Order Form'!$V$9:$V$895,1,FALSE),"Ikke med I order form")</f>
        <v>7048652193315</v>
      </c>
      <c r="AC605" s="38">
        <f>VLOOKUP(AA605,ATS!$A$4:$H$2762,2,FALSE)</f>
        <v>835001</v>
      </c>
      <c r="AD605" s="35" t="str">
        <f>VLOOKUP(AA605,ATS!$A$4:$G$2762,3,FALSE)</f>
        <v>Back Protector Vest W</v>
      </c>
      <c r="AE605" s="36" t="str">
        <f>VLOOKUP(AA605,ATS!$A$4:$G$2762,5,FALSE)</f>
        <v>TBSWT-S</v>
      </c>
      <c r="AF605" s="30"/>
      <c r="AG605" s="38">
        <f>IFERROR(VLOOKUP('2) Order Form'!$V599,$AA$4:$AA$2500,1,FALSE),"Ikke med i Elastic")</f>
        <v>7048652459732</v>
      </c>
      <c r="AH605" s="38">
        <f>SUM('2) Order Form'!V599)</f>
        <v>7048652459732</v>
      </c>
      <c r="AI605" s="38">
        <f>INDEX(ATS!$B:$V,MATCH(ATS!$AH605,ATS!$U:$U,0),1)</f>
        <v>820091</v>
      </c>
      <c r="AJ605" s="38" t="str">
        <f>INDEX(ATS!$B:$V,MATCH(ATS!$AH605,ATS!$U:$U,0),2)</f>
        <v>Crusader GTX Infinium Pants M</v>
      </c>
      <c r="AK605" s="38" t="str">
        <f>INDEX(ATS!$B:$V,MATCH(ATS!$AH605,ATS!$U:$U,0),4)</f>
        <v>BLACK-M</v>
      </c>
    </row>
    <row r="606" spans="1:37">
      <c r="A606" s="175">
        <f t="shared" si="37"/>
        <v>0</v>
      </c>
      <c r="B606" s="37">
        <v>820291</v>
      </c>
      <c r="C606" t="s">
        <v>131</v>
      </c>
      <c r="I606" s="37">
        <v>202409</v>
      </c>
      <c r="J606" s="37">
        <v>202410</v>
      </c>
      <c r="K606" s="37">
        <v>202411</v>
      </c>
      <c r="L606" s="37">
        <v>202412</v>
      </c>
      <c r="M606" s="37">
        <v>202413</v>
      </c>
      <c r="N606" s="37">
        <v>202414</v>
      </c>
      <c r="O606" s="37">
        <v>202415</v>
      </c>
      <c r="P606" s="37">
        <v>202415</v>
      </c>
      <c r="Q606" s="37">
        <v>202415</v>
      </c>
      <c r="R606" s="37">
        <v>202415</v>
      </c>
      <c r="S606" s="30"/>
      <c r="T606" s="52" t="str">
        <f t="shared" si="36"/>
        <v>820291-</v>
      </c>
      <c r="U606" s="53" t="str">
        <f>IF(C606="NET","",IF(C606="","",IFERROR(VLOOKUP(T606,EAN!$A:$B,2,FALSE),"MANGLER - MÅ OPPDATERE EAN-FANEN")))</f>
        <v/>
      </c>
      <c r="V606" s="52">
        <f t="shared" si="38"/>
        <v>202409</v>
      </c>
      <c r="W606" s="52">
        <f t="shared" si="39"/>
        <v>202415</v>
      </c>
      <c r="X606" s="30"/>
      <c r="Y606" s="21" t="str">
        <f>IF(C606="NET","",IFERROR(VLOOKUP(U606,'2) Order Form'!$V$9:$V$894,1,FALSE),"Ikke med I order form"))</f>
        <v/>
      </c>
      <c r="Z606" s="30"/>
      <c r="AA606" s="2">
        <v>7048652193315</v>
      </c>
      <c r="AB606" s="23">
        <f>IFERROR(VLOOKUP(AA606,'2) Order Form'!$V$9:$V$895,1,FALSE),"Ikke med I order form")</f>
        <v>7048652193315</v>
      </c>
      <c r="AC606" s="38">
        <f>VLOOKUP(AA606,ATS!$A$4:$H$2762,2,FALSE)</f>
        <v>835001</v>
      </c>
      <c r="AD606" s="35" t="str">
        <f>VLOOKUP(AA606,ATS!$A$4:$G$2762,3,FALSE)</f>
        <v>Back Protector Vest W</v>
      </c>
      <c r="AE606" s="36" t="str">
        <f>VLOOKUP(AA606,ATS!$A$4:$G$2762,5,FALSE)</f>
        <v>TBSWT-S</v>
      </c>
      <c r="AF606" s="30"/>
      <c r="AG606" s="38">
        <f>IFERROR(VLOOKUP('2) Order Form'!$V600,$AA$4:$AA$2500,1,FALSE),"Ikke med i Elastic")</f>
        <v>7048652459725</v>
      </c>
      <c r="AH606" s="38">
        <f>SUM('2) Order Form'!V600)</f>
        <v>7048652459725</v>
      </c>
      <c r="AI606" s="38">
        <f>INDEX(ATS!$B:$V,MATCH(ATS!$AH606,ATS!$U:$U,0),1)</f>
        <v>820091</v>
      </c>
      <c r="AJ606" s="38" t="str">
        <f>INDEX(ATS!$B:$V,MATCH(ATS!$AH606,ATS!$U:$U,0),2)</f>
        <v>Crusader GTX Infinium Pants M</v>
      </c>
      <c r="AK606" s="38" t="str">
        <f>INDEX(ATS!$B:$V,MATCH(ATS!$AH606,ATS!$U:$U,0),4)</f>
        <v>BLACK-L</v>
      </c>
    </row>
    <row r="607" spans="1:37">
      <c r="A607" s="175">
        <f t="shared" si="37"/>
        <v>7048652714275</v>
      </c>
      <c r="B607">
        <v>820291</v>
      </c>
      <c r="C607" t="s">
        <v>2710</v>
      </c>
      <c r="D607" t="s">
        <v>2991</v>
      </c>
      <c r="E607" t="s">
        <v>720</v>
      </c>
      <c r="F607" t="s">
        <v>2174</v>
      </c>
      <c r="G607" t="s">
        <v>63</v>
      </c>
      <c r="H607" t="s">
        <v>87</v>
      </c>
      <c r="I607">
        <v>210</v>
      </c>
      <c r="J607">
        <v>210</v>
      </c>
      <c r="K607">
        <v>210</v>
      </c>
      <c r="L607">
        <v>210</v>
      </c>
      <c r="M607">
        <v>210</v>
      </c>
      <c r="N607">
        <v>210</v>
      </c>
      <c r="O607">
        <v>210</v>
      </c>
      <c r="P607">
        <v>210</v>
      </c>
      <c r="Q607">
        <v>210</v>
      </c>
      <c r="R607">
        <v>210</v>
      </c>
      <c r="S607" s="30"/>
      <c r="T607" s="52" t="str">
        <f t="shared" si="36"/>
        <v>820291-10002-OS</v>
      </c>
      <c r="U607" s="53">
        <f>IF(C607="NET","",IF(C607="","",IFERROR(VLOOKUP(T607,EAN!$A:$B,2,FALSE),"MANGLER - MÅ OPPDATERE EAN-FANEN")))</f>
        <v>7048652714275</v>
      </c>
      <c r="V607" s="52">
        <f t="shared" si="38"/>
        <v>210</v>
      </c>
      <c r="W607" s="52">
        <f t="shared" si="39"/>
        <v>210</v>
      </c>
      <c r="X607" s="30"/>
      <c r="Y607" s="21" t="str">
        <f>IF(C607="NET","",IFERROR(VLOOKUP(U607,'2) Order Form'!$V$9:$V$894,1,FALSE),"Ikke med I order form"))</f>
        <v>Ikke med I order form</v>
      </c>
      <c r="Z607" s="30"/>
      <c r="AA607" s="2">
        <v>7048652193308</v>
      </c>
      <c r="AB607" s="23">
        <f>IFERROR(VLOOKUP(AA607,'2) Order Form'!$V$9:$V$895,1,FALSE),"Ikke med I order form")</f>
        <v>7048652193308</v>
      </c>
      <c r="AC607" s="38">
        <f>VLOOKUP(AA607,ATS!$A$4:$H$2762,2,FALSE)</f>
        <v>835001</v>
      </c>
      <c r="AD607" s="35" t="str">
        <f>VLOOKUP(AA607,ATS!$A$4:$G$2762,3,FALSE)</f>
        <v>Back Protector Vest W</v>
      </c>
      <c r="AE607" s="36" t="str">
        <f>VLOOKUP(AA607,ATS!$A$4:$G$2762,5,FALSE)</f>
        <v>TBSWT-M</v>
      </c>
      <c r="AF607" s="30"/>
      <c r="AG607" s="38">
        <f>IFERROR(VLOOKUP('2) Order Form'!$V601,$AA$4:$AA$2500,1,FALSE),"Ikke med i Elastic")</f>
        <v>7048652459756</v>
      </c>
      <c r="AH607" s="38">
        <f>SUM('2) Order Form'!V601)</f>
        <v>7048652459756</v>
      </c>
      <c r="AI607" s="38">
        <f>INDEX(ATS!$B:$V,MATCH(ATS!$AH607,ATS!$U:$U,0),1)</f>
        <v>820091</v>
      </c>
      <c r="AJ607" s="38" t="str">
        <f>INDEX(ATS!$B:$V,MATCH(ATS!$AH607,ATS!$U:$U,0),2)</f>
        <v>Crusader GTX Infinium Pants M</v>
      </c>
      <c r="AK607" s="38" t="str">
        <f>INDEX(ATS!$B:$V,MATCH(ATS!$AH607,ATS!$U:$U,0),4)</f>
        <v>BLACK-XL</v>
      </c>
    </row>
    <row r="608" spans="1:37">
      <c r="A608" s="175">
        <f t="shared" si="37"/>
        <v>7048652714282</v>
      </c>
      <c r="B608">
        <v>820291</v>
      </c>
      <c r="C608" t="s">
        <v>2710</v>
      </c>
      <c r="D608" t="s">
        <v>2991</v>
      </c>
      <c r="E608" t="s">
        <v>721</v>
      </c>
      <c r="F608" t="s">
        <v>1996</v>
      </c>
      <c r="G608" t="s">
        <v>63</v>
      </c>
      <c r="H608" t="s">
        <v>87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 s="2"/>
      <c r="T608" s="52" t="str">
        <f t="shared" si="36"/>
        <v>820291-55503-OS</v>
      </c>
      <c r="U608" s="53">
        <f>IF(C608="NET","",IF(C608="","",IFERROR(VLOOKUP(T608,EAN!$A:$B,2,FALSE),"MANGLER - MÅ OPPDATERE EAN-FANEN")))</f>
        <v>7048652714282</v>
      </c>
      <c r="V608" s="52">
        <f t="shared" si="38"/>
        <v>0</v>
      </c>
      <c r="W608" s="52">
        <f t="shared" si="39"/>
        <v>0</v>
      </c>
      <c r="X608" s="2"/>
      <c r="Y608" s="21" t="str">
        <f>IF(C608="NET","",IFERROR(VLOOKUP(U608,'2) Order Form'!$V$9:$V$894,1,FALSE),"Ikke med I order form"))</f>
        <v>Ikke med I order form</v>
      </c>
      <c r="Z608" s="2"/>
      <c r="AA608" s="2">
        <v>7048652193308</v>
      </c>
      <c r="AB608" s="23">
        <f>IFERROR(VLOOKUP(AA608,'2) Order Form'!$V$9:$V$895,1,FALSE),"Ikke med I order form")</f>
        <v>7048652193308</v>
      </c>
      <c r="AC608" s="38">
        <f>VLOOKUP(AA608,ATS!$A$4:$H$2762,2,FALSE)</f>
        <v>835001</v>
      </c>
      <c r="AD608" s="35" t="str">
        <f>VLOOKUP(AA608,ATS!$A$4:$G$2762,3,FALSE)</f>
        <v>Back Protector Vest W</v>
      </c>
      <c r="AE608" s="36" t="str">
        <f>VLOOKUP(AA608,ATS!$A$4:$G$2762,5,FALSE)</f>
        <v>TBSWT-M</v>
      </c>
      <c r="AF608" s="2"/>
      <c r="AG608" s="38">
        <f>IFERROR(VLOOKUP('2) Order Form'!$V602,$AA$4:$AA$2500,1,FALSE),"Ikke med i Elastic")</f>
        <v>7048652799227</v>
      </c>
      <c r="AH608" s="38">
        <f>SUM('2) Order Form'!V602)</f>
        <v>7048652799227</v>
      </c>
      <c r="AI608" s="38">
        <f>INDEX(ATS!$B:$V,MATCH(ATS!$AH608,ATS!$U:$U,0),1)</f>
        <v>820429</v>
      </c>
      <c r="AJ608" s="38" t="str">
        <f>INDEX(ATS!$B:$V,MATCH(ATS!$AH608,ATS!$U:$U,0),2)</f>
        <v>Supernaut GTX Infinium Jacket M</v>
      </c>
      <c r="AK608" s="38" t="str">
        <f>INDEX(ATS!$B:$V,MATCH(ATS!$AH608,ATS!$U:$U,0),4)</f>
        <v>55505-S</v>
      </c>
    </row>
    <row r="609" spans="1:37">
      <c r="A609" s="175">
        <f t="shared" si="37"/>
        <v>7048652714299</v>
      </c>
      <c r="B609">
        <v>820291</v>
      </c>
      <c r="C609" t="s">
        <v>2710</v>
      </c>
      <c r="D609" t="s">
        <v>2991</v>
      </c>
      <c r="E609" t="s">
        <v>718</v>
      </c>
      <c r="F609" t="s">
        <v>1984</v>
      </c>
      <c r="G609" t="s">
        <v>63</v>
      </c>
      <c r="H609" t="s">
        <v>225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 s="30"/>
      <c r="T609" s="52" t="str">
        <f t="shared" si="36"/>
        <v>820291-66101-OS</v>
      </c>
      <c r="U609" s="53">
        <f>IF(C609="NET","",IF(C609="","",IFERROR(VLOOKUP(T609,EAN!$A:$B,2,FALSE),"MANGLER - MÅ OPPDATERE EAN-FANEN")))</f>
        <v>7048652714299</v>
      </c>
      <c r="V609" s="52">
        <f t="shared" si="38"/>
        <v>0</v>
      </c>
      <c r="W609" s="52">
        <f t="shared" si="39"/>
        <v>0</v>
      </c>
      <c r="X609" s="30"/>
      <c r="Y609" s="21" t="str">
        <f>IF(C609="NET","",IFERROR(VLOOKUP(U609,'2) Order Form'!$V$9:$V$894,1,FALSE),"Ikke med I order form"))</f>
        <v>Ikke med I order form</v>
      </c>
      <c r="Z609" s="30"/>
      <c r="AA609" s="2">
        <v>7048652193292</v>
      </c>
      <c r="AB609" s="23">
        <f>IFERROR(VLOOKUP(AA609,'2) Order Form'!$V$9:$V$895,1,FALSE),"Ikke med I order form")</f>
        <v>7048652193292</v>
      </c>
      <c r="AC609" s="38">
        <f>VLOOKUP(AA609,ATS!$A$4:$H$2762,2,FALSE)</f>
        <v>835001</v>
      </c>
      <c r="AD609" s="35" t="str">
        <f>VLOOKUP(AA609,ATS!$A$4:$G$2762,3,FALSE)</f>
        <v>Back Protector Vest W</v>
      </c>
      <c r="AE609" s="36" t="str">
        <f>VLOOKUP(AA609,ATS!$A$4:$G$2762,5,FALSE)</f>
        <v>TBSWT-L</v>
      </c>
      <c r="AF609" s="30"/>
      <c r="AG609" s="38">
        <f>IFERROR(VLOOKUP('2) Order Form'!$V603,$AA$4:$AA$2500,1,FALSE),"Ikke med i Elastic")</f>
        <v>7048652799210</v>
      </c>
      <c r="AH609" s="38">
        <f>SUM('2) Order Form'!V603)</f>
        <v>7048652799210</v>
      </c>
      <c r="AI609" s="38">
        <f>INDEX(ATS!$B:$V,MATCH(ATS!$AH609,ATS!$U:$U,0),1)</f>
        <v>820429</v>
      </c>
      <c r="AJ609" s="38" t="str">
        <f>INDEX(ATS!$B:$V,MATCH(ATS!$AH609,ATS!$U:$U,0),2)</f>
        <v>Supernaut GTX Infinium Jacket M</v>
      </c>
      <c r="AK609" s="38" t="str">
        <f>INDEX(ATS!$B:$V,MATCH(ATS!$AH609,ATS!$U:$U,0),4)</f>
        <v>55505-M</v>
      </c>
    </row>
    <row r="610" spans="1:37">
      <c r="A610" s="175">
        <f t="shared" si="37"/>
        <v>0</v>
      </c>
      <c r="B610" s="37">
        <v>820294</v>
      </c>
      <c r="C610" t="s">
        <v>131</v>
      </c>
      <c r="I610" s="37">
        <v>202409</v>
      </c>
      <c r="J610" s="37">
        <v>202410</v>
      </c>
      <c r="K610" s="37">
        <v>202411</v>
      </c>
      <c r="L610" s="37">
        <v>202412</v>
      </c>
      <c r="M610" s="37">
        <v>202413</v>
      </c>
      <c r="N610" s="37">
        <v>202414</v>
      </c>
      <c r="O610" s="37">
        <v>202415</v>
      </c>
      <c r="P610" s="37">
        <v>202415</v>
      </c>
      <c r="Q610" s="37">
        <v>202415</v>
      </c>
      <c r="R610" s="37">
        <v>202415</v>
      </c>
      <c r="S610" s="30"/>
      <c r="T610" s="52" t="str">
        <f t="shared" si="36"/>
        <v>820294-</v>
      </c>
      <c r="U610" s="53" t="str">
        <f>IF(C610="NET","",IF(C610="","",IFERROR(VLOOKUP(T610,EAN!$A:$B,2,FALSE),"MANGLER - MÅ OPPDATERE EAN-FANEN")))</f>
        <v/>
      </c>
      <c r="V610" s="52">
        <f t="shared" si="38"/>
        <v>202409</v>
      </c>
      <c r="W610" s="52">
        <f t="shared" si="39"/>
        <v>202415</v>
      </c>
      <c r="X610" s="30"/>
      <c r="Y610" s="21" t="str">
        <f>IF(C610="NET","",IFERROR(VLOOKUP(U610,'2) Order Form'!$V$9:$V$894,1,FALSE),"Ikke med I order form"))</f>
        <v/>
      </c>
      <c r="Z610" s="30"/>
      <c r="AA610" s="2">
        <v>7048652193292</v>
      </c>
      <c r="AB610" s="23">
        <f>IFERROR(VLOOKUP(AA610,'2) Order Form'!$V$9:$V$895,1,FALSE),"Ikke med I order form")</f>
        <v>7048652193292</v>
      </c>
      <c r="AC610" s="38">
        <f>VLOOKUP(AA610,ATS!$A$4:$H$2762,2,FALSE)</f>
        <v>835001</v>
      </c>
      <c r="AD610" s="35" t="str">
        <f>VLOOKUP(AA610,ATS!$A$4:$G$2762,3,FALSE)</f>
        <v>Back Protector Vest W</v>
      </c>
      <c r="AE610" s="36" t="str">
        <f>VLOOKUP(AA610,ATS!$A$4:$G$2762,5,FALSE)</f>
        <v>TBSWT-L</v>
      </c>
      <c r="AF610" s="30"/>
      <c r="AG610" s="38">
        <f>IFERROR(VLOOKUP('2) Order Form'!$V604,$AA$4:$AA$2500,1,FALSE),"Ikke med i Elastic")</f>
        <v>7048652799203</v>
      </c>
      <c r="AH610" s="38">
        <f>SUM('2) Order Form'!V604)</f>
        <v>7048652799203</v>
      </c>
      <c r="AI610" s="38">
        <f>INDEX(ATS!$B:$V,MATCH(ATS!$AH610,ATS!$U:$U,0),1)</f>
        <v>820429</v>
      </c>
      <c r="AJ610" s="38" t="str">
        <f>INDEX(ATS!$B:$V,MATCH(ATS!$AH610,ATS!$U:$U,0),2)</f>
        <v>Supernaut GTX Infinium Jacket M</v>
      </c>
      <c r="AK610" s="38" t="str">
        <f>INDEX(ATS!$B:$V,MATCH(ATS!$AH610,ATS!$U:$U,0),4)</f>
        <v>55505-L</v>
      </c>
    </row>
    <row r="611" spans="1:37">
      <c r="A611" s="175">
        <f t="shared" si="37"/>
        <v>7048652714206</v>
      </c>
      <c r="B611">
        <v>820294</v>
      </c>
      <c r="C611" t="s">
        <v>2583</v>
      </c>
      <c r="D611" t="s">
        <v>2991</v>
      </c>
      <c r="E611" t="s">
        <v>2584</v>
      </c>
      <c r="F611" t="s">
        <v>681</v>
      </c>
      <c r="G611" t="s">
        <v>63</v>
      </c>
      <c r="H611" t="s">
        <v>225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 s="30"/>
      <c r="T611" s="52" t="str">
        <f t="shared" si="36"/>
        <v>820294-54000-OS</v>
      </c>
      <c r="U611" s="53">
        <f>IF(C611="NET","",IF(C611="","",IFERROR(VLOOKUP(T611,EAN!$A:$B,2,FALSE),"MANGLER - MÅ OPPDATERE EAN-FANEN")))</f>
        <v>7048652714206</v>
      </c>
      <c r="V611" s="52">
        <f t="shared" si="38"/>
        <v>0</v>
      </c>
      <c r="W611" s="52">
        <f t="shared" si="39"/>
        <v>0</v>
      </c>
      <c r="X611" s="30"/>
      <c r="Y611" s="21" t="str">
        <f>IF(C611="NET","",IFERROR(VLOOKUP(U611,'2) Order Form'!$V$9:$V$894,1,FALSE),"Ikke med I order form"))</f>
        <v>Ikke med I order form</v>
      </c>
      <c r="Z611" s="30"/>
      <c r="AA611" s="2">
        <v>7048652193353</v>
      </c>
      <c r="AB611" s="23">
        <f>IFERROR(VLOOKUP(AA611,'2) Order Form'!$V$9:$V$895,1,FALSE),"Ikke med I order form")</f>
        <v>7048652193353</v>
      </c>
      <c r="AC611" s="38">
        <f>VLOOKUP(AA611,ATS!$A$4:$H$2762,2,FALSE)</f>
        <v>835002</v>
      </c>
      <c r="AD611" s="35" t="str">
        <f>VLOOKUP(AA611,ATS!$A$4:$G$2762,3,FALSE)</f>
        <v>Back Protector Vest JR</v>
      </c>
      <c r="AE611" s="36" t="str">
        <f>VLOOKUP(AA611,ATS!$A$4:$G$2762,5,FALSE)</f>
        <v>RURED-XS</v>
      </c>
      <c r="AF611" s="30"/>
      <c r="AG611" s="38">
        <f>IFERROR(VLOOKUP('2) Order Form'!$V605,$AA$4:$AA$2500,1,FALSE),"Ikke med i Elastic")</f>
        <v>7048652799234</v>
      </c>
      <c r="AH611" s="38">
        <f>SUM('2) Order Form'!V605)</f>
        <v>7048652799234</v>
      </c>
      <c r="AI611" s="38">
        <f>INDEX(ATS!$B:$V,MATCH(ATS!$AH611,ATS!$U:$U,0),1)</f>
        <v>820429</v>
      </c>
      <c r="AJ611" s="38" t="str">
        <f>INDEX(ATS!$B:$V,MATCH(ATS!$AH611,ATS!$U:$U,0),2)</f>
        <v>Supernaut GTX Infinium Jacket M</v>
      </c>
      <c r="AK611" s="38" t="str">
        <f>INDEX(ATS!$B:$V,MATCH(ATS!$AH611,ATS!$U:$U,0),4)</f>
        <v>55505-XL</v>
      </c>
    </row>
    <row r="612" spans="1:37">
      <c r="A612" s="175">
        <f t="shared" si="37"/>
        <v>7048652841131</v>
      </c>
      <c r="B612">
        <v>820294</v>
      </c>
      <c r="C612" t="s">
        <v>2583</v>
      </c>
      <c r="D612" t="s">
        <v>2991</v>
      </c>
      <c r="E612" t="s">
        <v>1207</v>
      </c>
      <c r="F612" t="s">
        <v>1983</v>
      </c>
      <c r="G612" t="s">
        <v>63</v>
      </c>
      <c r="H612" t="s">
        <v>87</v>
      </c>
      <c r="I612">
        <v>103</v>
      </c>
      <c r="J612">
        <v>103</v>
      </c>
      <c r="K612">
        <v>103</v>
      </c>
      <c r="L612">
        <v>103</v>
      </c>
      <c r="M612">
        <v>103</v>
      </c>
      <c r="N612">
        <v>103</v>
      </c>
      <c r="O612">
        <v>103</v>
      </c>
      <c r="P612">
        <v>103</v>
      </c>
      <c r="Q612">
        <v>103</v>
      </c>
      <c r="R612">
        <v>103</v>
      </c>
      <c r="S612" s="30"/>
      <c r="T612" s="52" t="str">
        <f t="shared" si="36"/>
        <v>820294-58000-OS</v>
      </c>
      <c r="U612" s="53">
        <f>IF(C612="NET","",IF(C612="","",IFERROR(VLOOKUP(T612,EAN!$A:$B,2,FALSE),"MANGLER - MÅ OPPDATERE EAN-FANEN")))</f>
        <v>7048652841131</v>
      </c>
      <c r="V612" s="52">
        <f t="shared" si="38"/>
        <v>103</v>
      </c>
      <c r="W612" s="52">
        <f t="shared" si="39"/>
        <v>103</v>
      </c>
      <c r="X612" s="30"/>
      <c r="Y612" s="21">
        <f>IF(C612="NET","",IFERROR(VLOOKUP(U612,'2) Order Form'!$V$9:$V$894,1,FALSE),"Ikke med I order form"))</f>
        <v>7048652841131</v>
      </c>
      <c r="Z612" s="30"/>
      <c r="AA612" s="2">
        <v>7048652193353</v>
      </c>
      <c r="AB612" s="23">
        <f>IFERROR(VLOOKUP(AA612,'2) Order Form'!$V$9:$V$895,1,FALSE),"Ikke med I order form")</f>
        <v>7048652193353</v>
      </c>
      <c r="AC612" s="38">
        <f>VLOOKUP(AA612,ATS!$A$4:$H$2762,2,FALSE)</f>
        <v>835002</v>
      </c>
      <c r="AD612" s="35" t="str">
        <f>VLOOKUP(AA612,ATS!$A$4:$G$2762,3,FALSE)</f>
        <v>Back Protector Vest JR</v>
      </c>
      <c r="AE612" s="36" t="str">
        <f>VLOOKUP(AA612,ATS!$A$4:$G$2762,5,FALSE)</f>
        <v>RURED-XS</v>
      </c>
      <c r="AF612" s="30"/>
      <c r="AG612" s="38">
        <f>IFERROR(VLOOKUP('2) Order Form'!$V606,$AA$4:$AA$2500,1,FALSE),"Ikke med i Elastic")</f>
        <v>7048652799265</v>
      </c>
      <c r="AH612" s="38">
        <f>SUM('2) Order Form'!V606)</f>
        <v>7048652799265</v>
      </c>
      <c r="AI612" s="38">
        <f>INDEX(ATS!$B:$V,MATCH(ATS!$AH612,ATS!$U:$U,0),1)</f>
        <v>820429</v>
      </c>
      <c r="AJ612" s="38" t="str">
        <f>INDEX(ATS!$B:$V,MATCH(ATS!$AH612,ATS!$U:$U,0),2)</f>
        <v>Supernaut GTX Infinium Jacket M</v>
      </c>
      <c r="AK612" s="38" t="str">
        <f>INDEX(ATS!$B:$V,MATCH(ATS!$AH612,ATS!$U:$U,0),4)</f>
        <v>99901-S</v>
      </c>
    </row>
    <row r="613" spans="1:37">
      <c r="A613" s="175">
        <f t="shared" si="37"/>
        <v>7048652841148</v>
      </c>
      <c r="B613">
        <v>820294</v>
      </c>
      <c r="C613" t="s">
        <v>2583</v>
      </c>
      <c r="D613" t="s">
        <v>2991</v>
      </c>
      <c r="E613" t="s">
        <v>1206</v>
      </c>
      <c r="F613" t="s">
        <v>1182</v>
      </c>
      <c r="G613" t="s">
        <v>63</v>
      </c>
      <c r="H613" t="s">
        <v>87</v>
      </c>
      <c r="I613">
        <v>67</v>
      </c>
      <c r="J613">
        <v>67</v>
      </c>
      <c r="K613">
        <v>67</v>
      </c>
      <c r="L613">
        <v>67</v>
      </c>
      <c r="M613">
        <v>67</v>
      </c>
      <c r="N613">
        <v>67</v>
      </c>
      <c r="O613">
        <v>67</v>
      </c>
      <c r="P613">
        <v>67</v>
      </c>
      <c r="Q613">
        <v>67</v>
      </c>
      <c r="R613">
        <v>67</v>
      </c>
      <c r="S613" s="2"/>
      <c r="T613" s="52" t="str">
        <f t="shared" si="36"/>
        <v>820294-77003-OS</v>
      </c>
      <c r="U613" s="53">
        <f>IF(C613="NET","",IF(C613="","",IFERROR(VLOOKUP(T613,EAN!$A:$B,2,FALSE),"MANGLER - MÅ OPPDATERE EAN-FANEN")))</f>
        <v>7048652841148</v>
      </c>
      <c r="V613" s="52">
        <f t="shared" si="38"/>
        <v>67</v>
      </c>
      <c r="W613" s="52">
        <f t="shared" si="39"/>
        <v>67</v>
      </c>
      <c r="X613" s="2"/>
      <c r="Y613" s="21">
        <f>IF(C613="NET","",IFERROR(VLOOKUP(U613,'2) Order Form'!$V$9:$V$894,1,FALSE),"Ikke med I order form"))</f>
        <v>7048652841148</v>
      </c>
      <c r="Z613" s="2"/>
      <c r="AA613" s="2">
        <v>7048652193346</v>
      </c>
      <c r="AB613" s="23">
        <f>IFERROR(VLOOKUP(AA613,'2) Order Form'!$V$9:$V$895,1,FALSE),"Ikke med I order form")</f>
        <v>7048652193346</v>
      </c>
      <c r="AC613" s="38">
        <f>VLOOKUP(AA613,ATS!$A$4:$H$2762,2,FALSE)</f>
        <v>835002</v>
      </c>
      <c r="AD613" s="35" t="str">
        <f>VLOOKUP(AA613,ATS!$A$4:$G$2762,3,FALSE)</f>
        <v>Back Protector Vest JR</v>
      </c>
      <c r="AE613" s="36" t="str">
        <f>VLOOKUP(AA613,ATS!$A$4:$G$2762,5,FALSE)</f>
        <v>RURED-S</v>
      </c>
      <c r="AF613" s="2"/>
      <c r="AG613" s="38">
        <f>IFERROR(VLOOKUP('2) Order Form'!$V607,$AA$4:$AA$2500,1,FALSE),"Ikke med i Elastic")</f>
        <v>7048652799258</v>
      </c>
      <c r="AH613" s="38">
        <f>SUM('2) Order Form'!V607)</f>
        <v>7048652799258</v>
      </c>
      <c r="AI613" s="38">
        <f>INDEX(ATS!$B:$V,MATCH(ATS!$AH613,ATS!$U:$U,0),1)</f>
        <v>820429</v>
      </c>
      <c r="AJ613" s="38" t="str">
        <f>INDEX(ATS!$B:$V,MATCH(ATS!$AH613,ATS!$U:$U,0),2)</f>
        <v>Supernaut GTX Infinium Jacket M</v>
      </c>
      <c r="AK613" s="38" t="str">
        <f>INDEX(ATS!$B:$V,MATCH(ATS!$AH613,ATS!$U:$U,0),4)</f>
        <v>99901-M</v>
      </c>
    </row>
    <row r="614" spans="1:37">
      <c r="A614" s="175">
        <f t="shared" si="37"/>
        <v>7048652714213</v>
      </c>
      <c r="B614">
        <v>820294</v>
      </c>
      <c r="C614" t="s">
        <v>2583</v>
      </c>
      <c r="D614" t="s">
        <v>2991</v>
      </c>
      <c r="E614" t="s">
        <v>705</v>
      </c>
      <c r="F614" t="s">
        <v>1982</v>
      </c>
      <c r="G614" t="s">
        <v>63</v>
      </c>
      <c r="H614" t="s">
        <v>225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s="30"/>
      <c r="T614" s="52" t="str">
        <f t="shared" si="36"/>
        <v>820294-99901-OS</v>
      </c>
      <c r="U614" s="53">
        <f>IF(C614="NET","",IF(C614="","",IFERROR(VLOOKUP(T614,EAN!$A:$B,2,FALSE),"MANGLER - MÅ OPPDATERE EAN-FANEN")))</f>
        <v>7048652714213</v>
      </c>
      <c r="V614" s="52">
        <f t="shared" si="38"/>
        <v>0</v>
      </c>
      <c r="W614" s="52">
        <f t="shared" si="39"/>
        <v>0</v>
      </c>
      <c r="X614" s="30"/>
      <c r="Y614" s="21" t="str">
        <f>IF(C614="NET","",IFERROR(VLOOKUP(U614,'2) Order Form'!$V$9:$V$894,1,FALSE),"Ikke med I order form"))</f>
        <v>Ikke med I order form</v>
      </c>
      <c r="Z614" s="30"/>
      <c r="AA614" s="2">
        <v>7048652193346</v>
      </c>
      <c r="AB614" s="23">
        <f>IFERROR(VLOOKUP(AA614,'2) Order Form'!$V$9:$V$895,1,FALSE),"Ikke med I order form")</f>
        <v>7048652193346</v>
      </c>
      <c r="AC614" s="38">
        <f>VLOOKUP(AA614,ATS!$A$4:$H$2762,2,FALSE)</f>
        <v>835002</v>
      </c>
      <c r="AD614" s="35" t="str">
        <f>VLOOKUP(AA614,ATS!$A$4:$G$2762,3,FALSE)</f>
        <v>Back Protector Vest JR</v>
      </c>
      <c r="AE614" s="36" t="str">
        <f>VLOOKUP(AA614,ATS!$A$4:$G$2762,5,FALSE)</f>
        <v>RURED-S</v>
      </c>
      <c r="AF614" s="30"/>
      <c r="AG614" s="38">
        <f>IFERROR(VLOOKUP('2) Order Form'!$V608,$AA$4:$AA$2500,1,FALSE),"Ikke med i Elastic")</f>
        <v>7048652799241</v>
      </c>
      <c r="AH614" s="38">
        <f>SUM('2) Order Form'!V608)</f>
        <v>7048652799241</v>
      </c>
      <c r="AI614" s="38">
        <f>INDEX(ATS!$B:$V,MATCH(ATS!$AH614,ATS!$U:$U,0),1)</f>
        <v>820429</v>
      </c>
      <c r="AJ614" s="38" t="str">
        <f>INDEX(ATS!$B:$V,MATCH(ATS!$AH614,ATS!$U:$U,0),2)</f>
        <v>Supernaut GTX Infinium Jacket M</v>
      </c>
      <c r="AK614" s="38" t="str">
        <f>INDEX(ATS!$B:$V,MATCH(ATS!$AH614,ATS!$U:$U,0),4)</f>
        <v>99901-L</v>
      </c>
    </row>
    <row r="615" spans="1:37">
      <c r="A615" s="175">
        <f t="shared" si="37"/>
        <v>0</v>
      </c>
      <c r="B615" s="37">
        <v>820296</v>
      </c>
      <c r="C615" t="s">
        <v>131</v>
      </c>
      <c r="I615" s="37">
        <v>202409</v>
      </c>
      <c r="J615" s="37">
        <v>202410</v>
      </c>
      <c r="K615" s="37">
        <v>202411</v>
      </c>
      <c r="L615" s="37">
        <v>202412</v>
      </c>
      <c r="M615" s="37">
        <v>202413</v>
      </c>
      <c r="N615" s="37">
        <v>202414</v>
      </c>
      <c r="O615" s="37">
        <v>202415</v>
      </c>
      <c r="P615" s="37">
        <v>202415</v>
      </c>
      <c r="Q615" s="37">
        <v>202415</v>
      </c>
      <c r="R615" s="37">
        <v>202415</v>
      </c>
      <c r="S615" s="30"/>
      <c r="T615" s="52" t="str">
        <f t="shared" si="36"/>
        <v>820296-</v>
      </c>
      <c r="U615" s="53" t="str">
        <f>IF(C615="NET","",IF(C615="","",IFERROR(VLOOKUP(T615,EAN!$A:$B,2,FALSE),"MANGLER - MÅ OPPDATERE EAN-FANEN")))</f>
        <v/>
      </c>
      <c r="V615" s="52">
        <f t="shared" si="38"/>
        <v>202409</v>
      </c>
      <c r="W615" s="52">
        <f t="shared" si="39"/>
        <v>202415</v>
      </c>
      <c r="X615" s="30"/>
      <c r="Y615" s="21" t="str">
        <f>IF(C615="NET","",IFERROR(VLOOKUP(U615,'2) Order Form'!$V$9:$V$894,1,FALSE),"Ikke med I order form"))</f>
        <v/>
      </c>
      <c r="Z615" s="30"/>
      <c r="AA615" s="2">
        <v>7048652490322</v>
      </c>
      <c r="AB615" s="23">
        <f>IFERROR(VLOOKUP(AA615,'2) Order Form'!$V$9:$V$895,1,FALSE),"Ikke med I order form")</f>
        <v>7048652490322</v>
      </c>
      <c r="AC615" s="38">
        <f>VLOOKUP(AA615,ATS!$A$4:$H$2762,2,FALSE)</f>
        <v>835002</v>
      </c>
      <c r="AD615" s="35" t="str">
        <f>VLOOKUP(AA615,ATS!$A$4:$G$2762,3,FALSE)</f>
        <v>Back Protector Vest JR</v>
      </c>
      <c r="AE615" s="36" t="str">
        <f>VLOOKUP(AA615,ATS!$A$4:$G$2762,5,FALSE)</f>
        <v>TEBLK-XS</v>
      </c>
      <c r="AF615" s="30"/>
      <c r="AG615" s="38">
        <f>IFERROR(VLOOKUP('2) Order Form'!$V609,$AA$4:$AA$2500,1,FALSE),"Ikke med i Elastic")</f>
        <v>7048652799272</v>
      </c>
      <c r="AH615" s="38">
        <f>SUM('2) Order Form'!V609)</f>
        <v>7048652799272</v>
      </c>
      <c r="AI615" s="38">
        <f>INDEX(ATS!$B:$V,MATCH(ATS!$AH615,ATS!$U:$U,0),1)</f>
        <v>820429</v>
      </c>
      <c r="AJ615" s="38" t="str">
        <f>INDEX(ATS!$B:$V,MATCH(ATS!$AH615,ATS!$U:$U,0),2)</f>
        <v>Supernaut GTX Infinium Jacket M</v>
      </c>
      <c r="AK615" s="38" t="str">
        <f>INDEX(ATS!$B:$V,MATCH(ATS!$AH615,ATS!$U:$U,0),4)</f>
        <v>99901-XL</v>
      </c>
    </row>
    <row r="616" spans="1:37">
      <c r="A616" s="175">
        <f t="shared" si="37"/>
        <v>7048652801920</v>
      </c>
      <c r="B616">
        <v>820296</v>
      </c>
      <c r="C616" t="s">
        <v>1222</v>
      </c>
      <c r="D616" t="s">
        <v>2991</v>
      </c>
      <c r="E616" t="s">
        <v>1223</v>
      </c>
      <c r="F616" t="s">
        <v>1205</v>
      </c>
      <c r="G616" t="s">
        <v>8</v>
      </c>
      <c r="H616" t="s">
        <v>225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 s="30"/>
      <c r="T616" s="52" t="str">
        <f t="shared" si="36"/>
        <v>820296-44002-S</v>
      </c>
      <c r="U616" s="53">
        <f>IF(C616="NET","",IF(C616="","",IFERROR(VLOOKUP(T616,EAN!$A:$B,2,FALSE),"MANGLER - MÅ OPPDATERE EAN-FANEN")))</f>
        <v>7048652801920</v>
      </c>
      <c r="V616" s="52">
        <f t="shared" si="38"/>
        <v>0</v>
      </c>
      <c r="W616" s="52">
        <f t="shared" si="39"/>
        <v>0</v>
      </c>
      <c r="X616" s="30"/>
      <c r="Y616" s="21" t="str">
        <f>IF(C616="NET","",IFERROR(VLOOKUP(U616,'2) Order Form'!$V$9:$V$894,1,FALSE),"Ikke med I order form"))</f>
        <v>Ikke med I order form</v>
      </c>
      <c r="Z616" s="30"/>
      <c r="AA616" s="2">
        <v>7048652490322</v>
      </c>
      <c r="AB616" s="23">
        <f>IFERROR(VLOOKUP(AA616,'2) Order Form'!$V$9:$V$895,1,FALSE),"Ikke med I order form")</f>
        <v>7048652490322</v>
      </c>
      <c r="AC616" s="38">
        <f>VLOOKUP(AA616,ATS!$A$4:$H$2762,2,FALSE)</f>
        <v>835002</v>
      </c>
      <c r="AD616" s="35" t="str">
        <f>VLOOKUP(AA616,ATS!$A$4:$G$2762,3,FALSE)</f>
        <v>Back Protector Vest JR</v>
      </c>
      <c r="AE616" s="36" t="str">
        <f>VLOOKUP(AA616,ATS!$A$4:$G$2762,5,FALSE)</f>
        <v>TEBLK-XS</v>
      </c>
      <c r="AF616" s="30"/>
      <c r="AG616" s="38">
        <f>IFERROR(VLOOKUP('2) Order Form'!$V610,$AA$4:$AA$2500,1,FALSE),"Ikke med i Elastic")</f>
        <v>7048652799142</v>
      </c>
      <c r="AH616" s="38">
        <f>SUM('2) Order Form'!V610)</f>
        <v>7048652799142</v>
      </c>
      <c r="AI616" s="38">
        <f>INDEX(ATS!$B:$V,MATCH(ATS!$AH616,ATS!$U:$U,0),1)</f>
        <v>820431</v>
      </c>
      <c r="AJ616" s="38" t="str">
        <f>INDEX(ATS!$B:$V,MATCH(ATS!$AH616,ATS!$U:$U,0),2)</f>
        <v>Supernaut GTX Infinium Pants M</v>
      </c>
      <c r="AK616" s="38" t="str">
        <f>INDEX(ATS!$B:$V,MATCH(ATS!$AH616,ATS!$U:$U,0),4)</f>
        <v>99901-S</v>
      </c>
    </row>
    <row r="617" spans="1:37">
      <c r="A617" s="175">
        <f t="shared" si="37"/>
        <v>7048652801913</v>
      </c>
      <c r="B617">
        <v>820296</v>
      </c>
      <c r="C617" t="s">
        <v>1222</v>
      </c>
      <c r="D617" t="s">
        <v>2991</v>
      </c>
      <c r="E617" t="s">
        <v>1224</v>
      </c>
      <c r="F617" t="s">
        <v>1205</v>
      </c>
      <c r="G617" t="s">
        <v>7</v>
      </c>
      <c r="H617" t="s">
        <v>225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 s="30"/>
      <c r="T617" s="52" t="str">
        <f t="shared" si="36"/>
        <v>820296-44002-M</v>
      </c>
      <c r="U617" s="53">
        <f>IF(C617="NET","",IF(C617="","",IFERROR(VLOOKUP(T617,EAN!$A:$B,2,FALSE),"MANGLER - MÅ OPPDATERE EAN-FANEN")))</f>
        <v>7048652801913</v>
      </c>
      <c r="V617" s="52">
        <f t="shared" si="38"/>
        <v>0</v>
      </c>
      <c r="W617" s="52">
        <f t="shared" si="39"/>
        <v>0</v>
      </c>
      <c r="X617" s="30"/>
      <c r="Y617" s="21" t="str">
        <f>IF(C617="NET","",IFERROR(VLOOKUP(U617,'2) Order Form'!$V$9:$V$894,1,FALSE),"Ikke med I order form"))</f>
        <v>Ikke med I order form</v>
      </c>
      <c r="Z617" s="30"/>
      <c r="AA617" s="2">
        <v>7048652490315</v>
      </c>
      <c r="AB617" s="23">
        <f>IFERROR(VLOOKUP(AA617,'2) Order Form'!$V$9:$V$895,1,FALSE),"Ikke med I order form")</f>
        <v>7048652490315</v>
      </c>
      <c r="AC617" s="38">
        <f>VLOOKUP(AA617,ATS!$A$4:$H$2762,2,FALSE)</f>
        <v>835002</v>
      </c>
      <c r="AD617" s="35" t="str">
        <f>VLOOKUP(AA617,ATS!$A$4:$G$2762,3,FALSE)</f>
        <v>Back Protector Vest JR</v>
      </c>
      <c r="AE617" s="36" t="str">
        <f>VLOOKUP(AA617,ATS!$A$4:$G$2762,5,FALSE)</f>
        <v>TEBLK-S</v>
      </c>
      <c r="AF617" s="30"/>
      <c r="AG617" s="38">
        <f>IFERROR(VLOOKUP('2) Order Form'!$V611,$AA$4:$AA$2500,1,FALSE),"Ikke med i Elastic")</f>
        <v>7048652799135</v>
      </c>
      <c r="AH617" s="38">
        <f>SUM('2) Order Form'!V611)</f>
        <v>7048652799135</v>
      </c>
      <c r="AI617" s="38">
        <f>INDEX(ATS!$B:$V,MATCH(ATS!$AH617,ATS!$U:$U,0),1)</f>
        <v>820431</v>
      </c>
      <c r="AJ617" s="38" t="str">
        <f>INDEX(ATS!$B:$V,MATCH(ATS!$AH617,ATS!$U:$U,0),2)</f>
        <v>Supernaut GTX Infinium Pants M</v>
      </c>
      <c r="AK617" s="38" t="str">
        <f>INDEX(ATS!$B:$V,MATCH(ATS!$AH617,ATS!$U:$U,0),4)</f>
        <v>99901-M</v>
      </c>
    </row>
    <row r="618" spans="1:37">
      <c r="A618" s="175">
        <f t="shared" si="37"/>
        <v>7048652801906</v>
      </c>
      <c r="B618">
        <v>820296</v>
      </c>
      <c r="C618" t="s">
        <v>1222</v>
      </c>
      <c r="D618" t="s">
        <v>2991</v>
      </c>
      <c r="E618" t="s">
        <v>1225</v>
      </c>
      <c r="F618" t="s">
        <v>1205</v>
      </c>
      <c r="G618" t="s">
        <v>52</v>
      </c>
      <c r="H618" t="s">
        <v>225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 s="30"/>
      <c r="T618" s="52" t="str">
        <f t="shared" si="36"/>
        <v>820296-44002-L</v>
      </c>
      <c r="U618" s="53">
        <f>IF(C618="NET","",IF(C618="","",IFERROR(VLOOKUP(T618,EAN!$A:$B,2,FALSE),"MANGLER - MÅ OPPDATERE EAN-FANEN")))</f>
        <v>7048652801906</v>
      </c>
      <c r="V618" s="52">
        <f t="shared" si="38"/>
        <v>0</v>
      </c>
      <c r="W618" s="52">
        <f t="shared" si="39"/>
        <v>0</v>
      </c>
      <c r="X618" s="30"/>
      <c r="Y618" s="21" t="str">
        <f>IF(C618="NET","",IFERROR(VLOOKUP(U618,'2) Order Form'!$V$9:$V$894,1,FALSE),"Ikke med I order form"))</f>
        <v>Ikke med I order form</v>
      </c>
      <c r="Z618" s="30"/>
      <c r="AA618" s="2">
        <v>7048652490315</v>
      </c>
      <c r="AB618" s="23">
        <f>IFERROR(VLOOKUP(AA618,'2) Order Form'!$V$9:$V$895,1,FALSE),"Ikke med I order form")</f>
        <v>7048652490315</v>
      </c>
      <c r="AC618" s="38">
        <f>VLOOKUP(AA618,ATS!$A$4:$H$2762,2,FALSE)</f>
        <v>835002</v>
      </c>
      <c r="AD618" s="35" t="str">
        <f>VLOOKUP(AA618,ATS!$A$4:$G$2762,3,FALSE)</f>
        <v>Back Protector Vest JR</v>
      </c>
      <c r="AE618" s="36" t="str">
        <f>VLOOKUP(AA618,ATS!$A$4:$G$2762,5,FALSE)</f>
        <v>TEBLK-S</v>
      </c>
      <c r="AF618" s="30"/>
      <c r="AG618" s="38">
        <f>IFERROR(VLOOKUP('2) Order Form'!$V612,$AA$4:$AA$2500,1,FALSE),"Ikke med i Elastic")</f>
        <v>7048652799128</v>
      </c>
      <c r="AH618" s="38">
        <f>SUM('2) Order Form'!V612)</f>
        <v>7048652799128</v>
      </c>
      <c r="AI618" s="38">
        <f>INDEX(ATS!$B:$V,MATCH(ATS!$AH618,ATS!$U:$U,0),1)</f>
        <v>820431</v>
      </c>
      <c r="AJ618" s="38" t="str">
        <f>INDEX(ATS!$B:$V,MATCH(ATS!$AH618,ATS!$U:$U,0),2)</f>
        <v>Supernaut GTX Infinium Pants M</v>
      </c>
      <c r="AK618" s="38" t="str">
        <f>INDEX(ATS!$B:$V,MATCH(ATS!$AH618,ATS!$U:$U,0),4)</f>
        <v>99901-L</v>
      </c>
    </row>
    <row r="619" spans="1:37">
      <c r="A619" s="175">
        <f t="shared" si="37"/>
        <v>7048652801937</v>
      </c>
      <c r="B619">
        <v>820296</v>
      </c>
      <c r="C619" t="s">
        <v>1222</v>
      </c>
      <c r="D619" t="s">
        <v>2991</v>
      </c>
      <c r="E619" t="s">
        <v>1226</v>
      </c>
      <c r="F619" t="s">
        <v>1205</v>
      </c>
      <c r="G619" t="s">
        <v>53</v>
      </c>
      <c r="H619" t="s">
        <v>225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 s="30"/>
      <c r="T619" s="52" t="str">
        <f t="shared" si="36"/>
        <v>820296-44002-XL</v>
      </c>
      <c r="U619" s="53">
        <f>IF(C619="NET","",IF(C619="","",IFERROR(VLOOKUP(T619,EAN!$A:$B,2,FALSE),"MANGLER - MÅ OPPDATERE EAN-FANEN")))</f>
        <v>7048652801937</v>
      </c>
      <c r="V619" s="52">
        <f t="shared" si="38"/>
        <v>0</v>
      </c>
      <c r="W619" s="52">
        <f t="shared" si="39"/>
        <v>0</v>
      </c>
      <c r="X619" s="30"/>
      <c r="Y619" s="21" t="str">
        <f>IF(C619="NET","",IFERROR(VLOOKUP(U619,'2) Order Form'!$V$9:$V$894,1,FALSE),"Ikke med I order form"))</f>
        <v>Ikke med I order form</v>
      </c>
      <c r="Z619" s="30"/>
      <c r="AA619" s="2">
        <v>7048652193377</v>
      </c>
      <c r="AB619" s="23">
        <f>IFERROR(VLOOKUP(AA619,'2) Order Form'!$V$9:$V$895,1,FALSE),"Ikke med I order form")</f>
        <v>7048652193377</v>
      </c>
      <c r="AC619" s="38">
        <f>VLOOKUP(AA619,ATS!$A$4:$H$2762,2,FALSE)</f>
        <v>835003</v>
      </c>
      <c r="AD619" s="35" t="str">
        <f>VLOOKUP(AA619,ATS!$A$4:$G$2762,3,FALSE)</f>
        <v>Back Protector Race Vest M</v>
      </c>
      <c r="AE619" s="36" t="str">
        <f>VLOOKUP(AA619,ATS!$A$4:$G$2762,5,FALSE)</f>
        <v>TBSWT-M</v>
      </c>
      <c r="AF619" s="30"/>
      <c r="AG619" s="38">
        <f>IFERROR(VLOOKUP('2) Order Form'!$V613,$AA$4:$AA$2500,1,FALSE),"Ikke med i Elastic")</f>
        <v>7048652839091</v>
      </c>
      <c r="AH619" s="38">
        <f>SUM('2) Order Form'!V613)</f>
        <v>7048652839091</v>
      </c>
      <c r="AI619" s="38">
        <f>INDEX(ATS!$B:$V,MATCH(ATS!$AH619,ATS!$U:$U,0),1)</f>
        <v>820431</v>
      </c>
      <c r="AJ619" s="38" t="str">
        <f>INDEX(ATS!$B:$V,MATCH(ATS!$AH619,ATS!$U:$U,0),2)</f>
        <v>Supernaut GTX Infinium Pants M</v>
      </c>
      <c r="AK619" s="38" t="str">
        <f>INDEX(ATS!$B:$V,MATCH(ATS!$AH619,ATS!$U:$U,0),4)</f>
        <v>99901-XL</v>
      </c>
    </row>
    <row r="620" spans="1:37">
      <c r="A620" s="175">
        <f t="shared" si="37"/>
        <v>7048652801968</v>
      </c>
      <c r="B620">
        <v>820296</v>
      </c>
      <c r="C620" t="s">
        <v>1222</v>
      </c>
      <c r="D620" t="s">
        <v>2991</v>
      </c>
      <c r="E620" t="s">
        <v>1181</v>
      </c>
      <c r="F620" t="s">
        <v>1182</v>
      </c>
      <c r="G620" t="s">
        <v>8</v>
      </c>
      <c r="H620" t="s">
        <v>225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 s="30"/>
      <c r="T620" s="52" t="str">
        <f t="shared" si="36"/>
        <v>820296-77003-S</v>
      </c>
      <c r="U620" s="53">
        <f>IF(C620="NET","",IF(C620="","",IFERROR(VLOOKUP(T620,EAN!$A:$B,2,FALSE),"MANGLER - MÅ OPPDATERE EAN-FANEN")))</f>
        <v>7048652801968</v>
      </c>
      <c r="V620" s="52">
        <f t="shared" si="38"/>
        <v>0</v>
      </c>
      <c r="W620" s="52">
        <f t="shared" si="39"/>
        <v>0</v>
      </c>
      <c r="X620" s="30"/>
      <c r="Y620" s="21" t="str">
        <f>IF(C620="NET","",IFERROR(VLOOKUP(U620,'2) Order Form'!$V$9:$V$894,1,FALSE),"Ikke med I order form"))</f>
        <v>Ikke med I order form</v>
      </c>
      <c r="Z620" s="30"/>
      <c r="AA620" s="2">
        <v>7048652193377</v>
      </c>
      <c r="AB620" s="23">
        <f>IFERROR(VLOOKUP(AA620,'2) Order Form'!$V$9:$V$895,1,FALSE),"Ikke med I order form")</f>
        <v>7048652193377</v>
      </c>
      <c r="AC620" s="38">
        <f>VLOOKUP(AA620,ATS!$A$4:$H$2762,2,FALSE)</f>
        <v>835003</v>
      </c>
      <c r="AD620" s="35" t="str">
        <f>VLOOKUP(AA620,ATS!$A$4:$G$2762,3,FALSE)</f>
        <v>Back Protector Race Vest M</v>
      </c>
      <c r="AE620" s="36" t="str">
        <f>VLOOKUP(AA620,ATS!$A$4:$G$2762,5,FALSE)</f>
        <v>TBSWT-M</v>
      </c>
      <c r="AF620" s="30"/>
      <c r="AG620" s="38" t="str">
        <f>IFERROR(VLOOKUP('2) Order Form'!#REF!,$AA$4:$AA$2500,1,FALSE),"Ikke med i Elastic")</f>
        <v>Ikke med i Elastic</v>
      </c>
      <c r="AH620" s="38" t="e">
        <f>SUM('2) Order Form'!#REF!)</f>
        <v>#REF!</v>
      </c>
      <c r="AI620" s="38" t="e">
        <f>INDEX(ATS!$B:$V,MATCH(ATS!$AH620,ATS!$U:$U,0),1)</f>
        <v>#REF!</v>
      </c>
      <c r="AJ620" s="38" t="e">
        <f>INDEX(ATS!$B:$V,MATCH(ATS!$AH620,ATS!$U:$U,0),2)</f>
        <v>#REF!</v>
      </c>
      <c r="AK620" s="38" t="e">
        <f>INDEX(ATS!$B:$V,MATCH(ATS!$AH620,ATS!$U:$U,0),4)</f>
        <v>#REF!</v>
      </c>
    </row>
    <row r="621" spans="1:37">
      <c r="A621" s="175">
        <f t="shared" si="37"/>
        <v>7048652801951</v>
      </c>
      <c r="B621">
        <v>820296</v>
      </c>
      <c r="C621" t="s">
        <v>1222</v>
      </c>
      <c r="D621" t="s">
        <v>2991</v>
      </c>
      <c r="E621" t="s">
        <v>1183</v>
      </c>
      <c r="F621" t="s">
        <v>1182</v>
      </c>
      <c r="G621" t="s">
        <v>7</v>
      </c>
      <c r="H621" t="s">
        <v>225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 s="30"/>
      <c r="T621" s="52" t="str">
        <f t="shared" si="36"/>
        <v>820296-77003-M</v>
      </c>
      <c r="U621" s="53">
        <f>IF(C621="NET","",IF(C621="","",IFERROR(VLOOKUP(T621,EAN!$A:$B,2,FALSE),"MANGLER - MÅ OPPDATERE EAN-FANEN")))</f>
        <v>7048652801951</v>
      </c>
      <c r="V621" s="52">
        <f t="shared" si="38"/>
        <v>0</v>
      </c>
      <c r="W621" s="52">
        <f t="shared" si="39"/>
        <v>0</v>
      </c>
      <c r="X621" s="30"/>
      <c r="Y621" s="21" t="str">
        <f>IF(C621="NET","",IFERROR(VLOOKUP(U621,'2) Order Form'!$V$9:$V$894,1,FALSE),"Ikke med I order form"))</f>
        <v>Ikke med I order form</v>
      </c>
      <c r="Z621" s="30"/>
      <c r="AA621" s="2">
        <v>7048652193360</v>
      </c>
      <c r="AB621" s="23">
        <f>IFERROR(VLOOKUP(AA621,'2) Order Form'!$V$9:$V$895,1,FALSE),"Ikke med I order form")</f>
        <v>7048652193360</v>
      </c>
      <c r="AC621" s="38">
        <f>VLOOKUP(AA621,ATS!$A$4:$H$2762,2,FALSE)</f>
        <v>835003</v>
      </c>
      <c r="AD621" s="35" t="str">
        <f>VLOOKUP(AA621,ATS!$A$4:$G$2762,3,FALSE)</f>
        <v>Back Protector Race Vest M</v>
      </c>
      <c r="AE621" s="36" t="str">
        <f>VLOOKUP(AA621,ATS!$A$4:$G$2762,5,FALSE)</f>
        <v>TBSWT-L</v>
      </c>
      <c r="AF621" s="30"/>
      <c r="AG621" s="38" t="str">
        <f>IFERROR(VLOOKUP('2) Order Form'!#REF!,$AA$4:$AA$2500,1,FALSE),"Ikke med i Elastic")</f>
        <v>Ikke med i Elastic</v>
      </c>
      <c r="AH621" s="38" t="e">
        <f>SUM('2) Order Form'!#REF!)</f>
        <v>#REF!</v>
      </c>
      <c r="AI621" s="38" t="e">
        <f>INDEX(ATS!$B:$V,MATCH(ATS!$AH621,ATS!$U:$U,0),1)</f>
        <v>#REF!</v>
      </c>
      <c r="AJ621" s="38" t="e">
        <f>INDEX(ATS!$B:$V,MATCH(ATS!$AH621,ATS!$U:$U,0),2)</f>
        <v>#REF!</v>
      </c>
      <c r="AK621" s="38" t="e">
        <f>INDEX(ATS!$B:$V,MATCH(ATS!$AH621,ATS!$U:$U,0),4)</f>
        <v>#REF!</v>
      </c>
    </row>
    <row r="622" spans="1:37">
      <c r="A622" s="175">
        <f t="shared" si="37"/>
        <v>7048652801944</v>
      </c>
      <c r="B622">
        <v>820296</v>
      </c>
      <c r="C622" t="s">
        <v>1222</v>
      </c>
      <c r="D622" t="s">
        <v>2991</v>
      </c>
      <c r="E622" t="s">
        <v>1184</v>
      </c>
      <c r="F622" t="s">
        <v>1182</v>
      </c>
      <c r="G622" t="s">
        <v>52</v>
      </c>
      <c r="H622" t="s">
        <v>225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 s="2"/>
      <c r="T622" s="22" t="str">
        <f t="shared" si="36"/>
        <v>820296-77003-L</v>
      </c>
      <c r="U622" s="24">
        <f>IF(C622="NET","",IF(C622="","",IFERROR(VLOOKUP(T622,EAN!$A:$B,2,FALSE),"MANGLER - MÅ OPPDATERE EAN-FANEN")))</f>
        <v>7048652801944</v>
      </c>
      <c r="V622" s="22">
        <f t="shared" si="38"/>
        <v>0</v>
      </c>
      <c r="W622" s="22">
        <f t="shared" si="39"/>
        <v>0</v>
      </c>
      <c r="X622" s="2"/>
      <c r="Y622" s="21" t="str">
        <f>IF(C622="NET","",IFERROR(VLOOKUP(U622,'2) Order Form'!$V$9:$V$894,1,FALSE),"Ikke med I order form"))</f>
        <v>Ikke med I order form</v>
      </c>
      <c r="Z622" s="2"/>
      <c r="AA622" s="2">
        <v>7048652193360</v>
      </c>
      <c r="AB622" s="23">
        <f>IFERROR(VLOOKUP(AA622,'2) Order Form'!$V$9:$V$895,1,FALSE),"Ikke med I order form")</f>
        <v>7048652193360</v>
      </c>
      <c r="AC622" s="38">
        <f>VLOOKUP(AA622,ATS!$A$4:$H$2762,2,FALSE)</f>
        <v>835003</v>
      </c>
      <c r="AD622" s="35" t="str">
        <f>VLOOKUP(AA622,ATS!$A$4:$G$2762,3,FALSE)</f>
        <v>Back Protector Race Vest M</v>
      </c>
      <c r="AE622" s="36" t="str">
        <f>VLOOKUP(AA622,ATS!$A$4:$G$2762,5,FALSE)</f>
        <v>TBSWT-L</v>
      </c>
      <c r="AF622" s="2"/>
      <c r="AG622" s="38" t="str">
        <f>IFERROR(VLOOKUP('2) Order Form'!#REF!,$AA$4:$AA$2500,1,FALSE),"Ikke med i Elastic")</f>
        <v>Ikke med i Elastic</v>
      </c>
      <c r="AH622" s="38" t="e">
        <f>SUM('2) Order Form'!#REF!)</f>
        <v>#REF!</v>
      </c>
      <c r="AI622" s="38" t="e">
        <f>INDEX(ATS!$B:$V,MATCH(ATS!$AH622,ATS!$U:$U,0),1)</f>
        <v>#REF!</v>
      </c>
      <c r="AJ622" s="38" t="e">
        <f>INDEX(ATS!$B:$V,MATCH(ATS!$AH622,ATS!$U:$U,0),2)</f>
        <v>#REF!</v>
      </c>
      <c r="AK622" s="38" t="e">
        <f>INDEX(ATS!$B:$V,MATCH(ATS!$AH622,ATS!$U:$U,0),4)</f>
        <v>#REF!</v>
      </c>
    </row>
    <row r="623" spans="1:37">
      <c r="A623" s="175">
        <f t="shared" si="37"/>
        <v>7048652801975</v>
      </c>
      <c r="B623">
        <v>820296</v>
      </c>
      <c r="C623" t="s">
        <v>1222</v>
      </c>
      <c r="D623" t="s">
        <v>2991</v>
      </c>
      <c r="E623" t="s">
        <v>1185</v>
      </c>
      <c r="F623" t="s">
        <v>1182</v>
      </c>
      <c r="G623" t="s">
        <v>53</v>
      </c>
      <c r="H623" t="s">
        <v>225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 s="30"/>
      <c r="T623" s="52" t="str">
        <f t="shared" si="36"/>
        <v>820296-77003-XL</v>
      </c>
      <c r="U623" s="53">
        <f>IF(C623="NET","",IF(C623="","",IFERROR(VLOOKUP(T623,EAN!$A:$B,2,FALSE),"MANGLER - MÅ OPPDATERE EAN-FANEN")))</f>
        <v>7048652801975</v>
      </c>
      <c r="V623" s="52">
        <f t="shared" si="38"/>
        <v>0</v>
      </c>
      <c r="W623" s="52">
        <f t="shared" si="39"/>
        <v>0</v>
      </c>
      <c r="X623" s="30"/>
      <c r="Y623" s="21" t="str">
        <f>IF(C623="NET","",IFERROR(VLOOKUP(U623,'2) Order Form'!$V$9:$V$894,1,FALSE),"Ikke med I order form"))</f>
        <v>Ikke med I order form</v>
      </c>
      <c r="Z623" s="30"/>
      <c r="AA623" s="2">
        <v>7048652193384</v>
      </c>
      <c r="AB623" s="23">
        <f>IFERROR(VLOOKUP(AA623,'2) Order Form'!$V$9:$V$895,1,FALSE),"Ikke med I order form")</f>
        <v>7048652193384</v>
      </c>
      <c r="AC623" s="38">
        <f>VLOOKUP(AA623,ATS!$A$4:$H$2762,2,FALSE)</f>
        <v>835003</v>
      </c>
      <c r="AD623" s="35" t="str">
        <f>VLOOKUP(AA623,ATS!$A$4:$G$2762,3,FALSE)</f>
        <v>Back Protector Race Vest M</v>
      </c>
      <c r="AE623" s="36" t="str">
        <f>VLOOKUP(AA623,ATS!$A$4:$G$2762,5,FALSE)</f>
        <v>TBSWT-XL</v>
      </c>
      <c r="AF623" s="30"/>
      <c r="AG623" s="38" t="str">
        <f>IFERROR(VLOOKUP('2) Order Form'!#REF!,$AA$4:$AA$2500,1,FALSE),"Ikke med i Elastic")</f>
        <v>Ikke med i Elastic</v>
      </c>
      <c r="AH623" s="38" t="e">
        <f>SUM('2) Order Form'!#REF!)</f>
        <v>#REF!</v>
      </c>
      <c r="AI623" s="38" t="e">
        <f>INDEX(ATS!$B:$V,MATCH(ATS!$AH623,ATS!$U:$U,0),1)</f>
        <v>#REF!</v>
      </c>
      <c r="AJ623" s="38" t="e">
        <f>INDEX(ATS!$B:$V,MATCH(ATS!$AH623,ATS!$U:$U,0),2)</f>
        <v>#REF!</v>
      </c>
      <c r="AK623" s="38" t="e">
        <f>INDEX(ATS!$B:$V,MATCH(ATS!$AH623,ATS!$U:$U,0),4)</f>
        <v>#REF!</v>
      </c>
    </row>
    <row r="624" spans="1:37">
      <c r="A624" s="175">
        <f t="shared" si="37"/>
        <v>7048652802002</v>
      </c>
      <c r="B624">
        <v>820296</v>
      </c>
      <c r="C624" t="s">
        <v>1222</v>
      </c>
      <c r="D624" t="s">
        <v>2991</v>
      </c>
      <c r="E624" t="s">
        <v>685</v>
      </c>
      <c r="F624" t="s">
        <v>1982</v>
      </c>
      <c r="G624" t="s">
        <v>8</v>
      </c>
      <c r="H624" t="s">
        <v>87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 s="30"/>
      <c r="T624" s="52" t="str">
        <f t="shared" si="36"/>
        <v>820296-99901-S</v>
      </c>
      <c r="U624" s="53">
        <f>IF(C624="NET","",IF(C624="","",IFERROR(VLOOKUP(T624,EAN!$A:$B,2,FALSE),"MANGLER - MÅ OPPDATERE EAN-FANEN")))</f>
        <v>7048652802002</v>
      </c>
      <c r="V624" s="52">
        <f t="shared" si="38"/>
        <v>0</v>
      </c>
      <c r="W624" s="52">
        <f t="shared" si="39"/>
        <v>0</v>
      </c>
      <c r="X624" s="30"/>
      <c r="Y624" s="21">
        <f>IF(C624="NET","",IFERROR(VLOOKUP(U624,'2) Order Form'!$V$9:$V$894,1,FALSE),"Ikke med I order form"))</f>
        <v>7048652802002</v>
      </c>
      <c r="Z624" s="30"/>
      <c r="AA624" s="2">
        <v>7048652193384</v>
      </c>
      <c r="AB624" s="23">
        <f>IFERROR(VLOOKUP(AA624,'2) Order Form'!$V$9:$V$895,1,FALSE),"Ikke med I order form")</f>
        <v>7048652193384</v>
      </c>
      <c r="AC624" s="38">
        <f>VLOOKUP(AA624,ATS!$A$4:$H$2762,2,FALSE)</f>
        <v>835003</v>
      </c>
      <c r="AD624" s="35" t="str">
        <f>VLOOKUP(AA624,ATS!$A$4:$G$2762,3,FALSE)</f>
        <v>Back Protector Race Vest M</v>
      </c>
      <c r="AE624" s="36" t="str">
        <f>VLOOKUP(AA624,ATS!$A$4:$G$2762,5,FALSE)</f>
        <v>TBSWT-XL</v>
      </c>
      <c r="AF624" s="30"/>
      <c r="AG624" s="38">
        <f>IFERROR(VLOOKUP('2) Order Form'!$V614,$AA$4:$AA$2500,1,FALSE),"Ikke med i Elastic")</f>
        <v>7048652802002</v>
      </c>
      <c r="AH624" s="38">
        <f>SUM('2) Order Form'!V614)</f>
        <v>7048652802002</v>
      </c>
      <c r="AI624" s="38">
        <f>INDEX(ATS!$B:$V,MATCH(ATS!$AH624,ATS!$U:$U,0),1)</f>
        <v>820296</v>
      </c>
      <c r="AJ624" s="38" t="str">
        <f>INDEX(ATS!$B:$V,MATCH(ATS!$AH624,ATS!$U:$U,0),2)</f>
        <v>Crusader Primaloft Jacket M</v>
      </c>
      <c r="AK624" s="38" t="str">
        <f>INDEX(ATS!$B:$V,MATCH(ATS!$AH624,ATS!$U:$U,0),4)</f>
        <v>99901-S</v>
      </c>
    </row>
    <row r="625" spans="1:37">
      <c r="A625" s="175">
        <f t="shared" si="37"/>
        <v>7048652801999</v>
      </c>
      <c r="B625">
        <v>820296</v>
      </c>
      <c r="C625" t="s">
        <v>1222</v>
      </c>
      <c r="D625" t="s">
        <v>2991</v>
      </c>
      <c r="E625" t="s">
        <v>686</v>
      </c>
      <c r="F625" t="s">
        <v>1982</v>
      </c>
      <c r="G625" t="s">
        <v>7</v>
      </c>
      <c r="H625" t="s">
        <v>87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 s="30"/>
      <c r="T625" s="52" t="str">
        <f t="shared" si="36"/>
        <v>820296-99901-M</v>
      </c>
      <c r="U625" s="53">
        <f>IF(C625="NET","",IF(C625="","",IFERROR(VLOOKUP(T625,EAN!$A:$B,2,FALSE),"MANGLER - MÅ OPPDATERE EAN-FANEN")))</f>
        <v>7048652801999</v>
      </c>
      <c r="V625" s="52">
        <f t="shared" si="38"/>
        <v>0</v>
      </c>
      <c r="W625" s="52">
        <f t="shared" si="39"/>
        <v>0</v>
      </c>
      <c r="X625" s="30"/>
      <c r="Y625" s="21">
        <f>IF(C625="NET","",IFERROR(VLOOKUP(U625,'2) Order Form'!$V$9:$V$894,1,FALSE),"Ikke med I order form"))</f>
        <v>7048652801999</v>
      </c>
      <c r="Z625" s="30"/>
      <c r="AA625" s="2">
        <v>7048652193407</v>
      </c>
      <c r="AB625" s="23">
        <f>IFERROR(VLOOKUP(AA625,'2) Order Form'!$V$9:$V$895,1,FALSE),"Ikke med I order form")</f>
        <v>7048652193407</v>
      </c>
      <c r="AC625" s="38">
        <f>VLOOKUP(AA625,ATS!$A$4:$H$2762,2,FALSE)</f>
        <v>835004</v>
      </c>
      <c r="AD625" s="35" t="str">
        <f>VLOOKUP(AA625,ATS!$A$4:$G$2762,3,FALSE)</f>
        <v>Back Protector Race Vest JR</v>
      </c>
      <c r="AE625" s="36" t="str">
        <f>VLOOKUP(AA625,ATS!$A$4:$G$2762,5,FALSE)</f>
        <v>TBSWT-XS</v>
      </c>
      <c r="AF625" s="30"/>
      <c r="AG625" s="38">
        <f>IFERROR(VLOOKUP('2) Order Form'!$V615,$AA$4:$AA$2500,1,FALSE),"Ikke med i Elastic")</f>
        <v>7048652801999</v>
      </c>
      <c r="AH625" s="38">
        <f>SUM('2) Order Form'!V615)</f>
        <v>7048652801999</v>
      </c>
      <c r="AI625" s="38">
        <f>INDEX(ATS!$B:$V,MATCH(ATS!$AH625,ATS!$U:$U,0),1)</f>
        <v>820296</v>
      </c>
      <c r="AJ625" s="38" t="str">
        <f>INDEX(ATS!$B:$V,MATCH(ATS!$AH625,ATS!$U:$U,0),2)</f>
        <v>Crusader Primaloft Jacket M</v>
      </c>
      <c r="AK625" s="38" t="str">
        <f>INDEX(ATS!$B:$V,MATCH(ATS!$AH625,ATS!$U:$U,0),4)</f>
        <v>99901-M</v>
      </c>
    </row>
    <row r="626" spans="1:37">
      <c r="A626" s="175">
        <f t="shared" si="37"/>
        <v>7048652801982</v>
      </c>
      <c r="B626">
        <v>820296</v>
      </c>
      <c r="C626" t="s">
        <v>1222</v>
      </c>
      <c r="D626" t="s">
        <v>2991</v>
      </c>
      <c r="E626" t="s">
        <v>687</v>
      </c>
      <c r="F626" t="s">
        <v>1982</v>
      </c>
      <c r="G626" t="s">
        <v>52</v>
      </c>
      <c r="H626" t="s">
        <v>87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 s="30"/>
      <c r="T626" s="52" t="str">
        <f t="shared" si="36"/>
        <v>820296-99901-L</v>
      </c>
      <c r="U626" s="53">
        <f>IF(C626="NET","",IF(C626="","",IFERROR(VLOOKUP(T626,EAN!$A:$B,2,FALSE),"MANGLER - MÅ OPPDATERE EAN-FANEN")))</f>
        <v>7048652801982</v>
      </c>
      <c r="V626" s="52">
        <f t="shared" si="38"/>
        <v>0</v>
      </c>
      <c r="W626" s="52">
        <f t="shared" si="39"/>
        <v>0</v>
      </c>
      <c r="X626" s="30"/>
      <c r="Y626" s="21">
        <f>IF(C626="NET","",IFERROR(VLOOKUP(U626,'2) Order Form'!$V$9:$V$894,1,FALSE),"Ikke med I order form"))</f>
        <v>7048652801982</v>
      </c>
      <c r="Z626" s="30"/>
      <c r="AA626" s="2">
        <v>7048652193407</v>
      </c>
      <c r="AB626" s="23">
        <f>IFERROR(VLOOKUP(AA626,'2) Order Form'!$V$9:$V$895,1,FALSE),"Ikke med I order form")</f>
        <v>7048652193407</v>
      </c>
      <c r="AC626" s="38">
        <f>VLOOKUP(AA626,ATS!$A$4:$H$2762,2,FALSE)</f>
        <v>835004</v>
      </c>
      <c r="AD626" s="35" t="str">
        <f>VLOOKUP(AA626,ATS!$A$4:$G$2762,3,FALSE)</f>
        <v>Back Protector Race Vest JR</v>
      </c>
      <c r="AE626" s="36" t="str">
        <f>VLOOKUP(AA626,ATS!$A$4:$G$2762,5,FALSE)</f>
        <v>TBSWT-XS</v>
      </c>
      <c r="AF626" s="30"/>
      <c r="AG626" s="38">
        <f>IFERROR(VLOOKUP('2) Order Form'!$V616,$AA$4:$AA$2500,1,FALSE),"Ikke med i Elastic")</f>
        <v>7048652801982</v>
      </c>
      <c r="AH626" s="38">
        <f>SUM('2) Order Form'!V616)</f>
        <v>7048652801982</v>
      </c>
      <c r="AI626" s="38">
        <f>INDEX(ATS!$B:$V,MATCH(ATS!$AH626,ATS!$U:$U,0),1)</f>
        <v>820296</v>
      </c>
      <c r="AJ626" s="38" t="str">
        <f>INDEX(ATS!$B:$V,MATCH(ATS!$AH626,ATS!$U:$U,0),2)</f>
        <v>Crusader Primaloft Jacket M</v>
      </c>
      <c r="AK626" s="38" t="str">
        <f>INDEX(ATS!$B:$V,MATCH(ATS!$AH626,ATS!$U:$U,0),4)</f>
        <v>99901-L</v>
      </c>
    </row>
    <row r="627" spans="1:37">
      <c r="A627" s="175">
        <f t="shared" si="37"/>
        <v>7048652802019</v>
      </c>
      <c r="B627">
        <v>820296</v>
      </c>
      <c r="C627" t="s">
        <v>1222</v>
      </c>
      <c r="D627" t="s">
        <v>2991</v>
      </c>
      <c r="E627" t="s">
        <v>688</v>
      </c>
      <c r="F627" t="s">
        <v>1982</v>
      </c>
      <c r="G627" t="s">
        <v>53</v>
      </c>
      <c r="H627" t="s">
        <v>87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 s="30"/>
      <c r="T627" s="52" t="str">
        <f t="shared" si="36"/>
        <v>820296-99901-XL</v>
      </c>
      <c r="U627" s="53">
        <f>IF(C627="NET","",IF(C627="","",IFERROR(VLOOKUP(T627,EAN!$A:$B,2,FALSE),"MANGLER - MÅ OPPDATERE EAN-FANEN")))</f>
        <v>7048652802019</v>
      </c>
      <c r="V627" s="52">
        <f t="shared" si="38"/>
        <v>0</v>
      </c>
      <c r="W627" s="52">
        <f t="shared" si="39"/>
        <v>0</v>
      </c>
      <c r="X627" s="30"/>
      <c r="Y627" s="21">
        <f>IF(C627="NET","",IFERROR(VLOOKUP(U627,'2) Order Form'!$V$9:$V$894,1,FALSE),"Ikke med I order form"))</f>
        <v>7048652802019</v>
      </c>
      <c r="Z627" s="30"/>
      <c r="AA627" s="2">
        <v>7048652193407</v>
      </c>
      <c r="AB627" s="23">
        <f>IFERROR(VLOOKUP(AA627,'2) Order Form'!$V$9:$V$895,1,FALSE),"Ikke med I order form")</f>
        <v>7048652193407</v>
      </c>
      <c r="AC627" s="38">
        <f>VLOOKUP(AA627,ATS!$A$4:$H$2762,2,FALSE)</f>
        <v>835004</v>
      </c>
      <c r="AD627" s="35" t="str">
        <f>VLOOKUP(AA627,ATS!$A$4:$G$2762,3,FALSE)</f>
        <v>Back Protector Race Vest JR</v>
      </c>
      <c r="AE627" s="36" t="str">
        <f>VLOOKUP(AA627,ATS!$A$4:$G$2762,5,FALSE)</f>
        <v>TBSWT-XS</v>
      </c>
      <c r="AF627" s="30"/>
      <c r="AG627" s="38">
        <f>IFERROR(VLOOKUP('2) Order Form'!$V617,$AA$4:$AA$2500,1,FALSE),"Ikke med i Elastic")</f>
        <v>7048652802019</v>
      </c>
      <c r="AH627" s="38">
        <f>SUM('2) Order Form'!V617)</f>
        <v>7048652802019</v>
      </c>
      <c r="AI627" s="38">
        <f>INDEX(ATS!$B:$V,MATCH(ATS!$AH627,ATS!$U:$U,0),1)</f>
        <v>820296</v>
      </c>
      <c r="AJ627" s="38" t="str">
        <f>INDEX(ATS!$B:$V,MATCH(ATS!$AH627,ATS!$U:$U,0),2)</f>
        <v>Crusader Primaloft Jacket M</v>
      </c>
      <c r="AK627" s="38" t="str">
        <f>INDEX(ATS!$B:$V,MATCH(ATS!$AH627,ATS!$U:$U,0),4)</f>
        <v>99901-XL</v>
      </c>
    </row>
    <row r="628" spans="1:37">
      <c r="A628" s="175">
        <f t="shared" si="37"/>
        <v>0</v>
      </c>
      <c r="B628" s="37">
        <v>820297</v>
      </c>
      <c r="C628" t="s">
        <v>131</v>
      </c>
      <c r="I628" s="37">
        <v>202409</v>
      </c>
      <c r="J628" s="37">
        <v>202410</v>
      </c>
      <c r="K628" s="37">
        <v>202411</v>
      </c>
      <c r="L628" s="37">
        <v>202412</v>
      </c>
      <c r="M628" s="37">
        <v>202413</v>
      </c>
      <c r="N628" s="37">
        <v>202414</v>
      </c>
      <c r="O628" s="37">
        <v>202415</v>
      </c>
      <c r="P628" s="37">
        <v>202415</v>
      </c>
      <c r="Q628" s="37">
        <v>202415</v>
      </c>
      <c r="R628" s="37">
        <v>202415</v>
      </c>
      <c r="S628" s="30"/>
      <c r="T628" s="52" t="str">
        <f t="shared" si="36"/>
        <v>820297-</v>
      </c>
      <c r="U628" s="53" t="str">
        <f>IF(C628="NET","",IF(C628="","",IFERROR(VLOOKUP(T628,EAN!$A:$B,2,FALSE),"MANGLER - MÅ OPPDATERE EAN-FANEN")))</f>
        <v/>
      </c>
      <c r="V628" s="52">
        <f t="shared" si="38"/>
        <v>202409</v>
      </c>
      <c r="W628" s="52">
        <f t="shared" si="39"/>
        <v>202415</v>
      </c>
      <c r="X628" s="30"/>
      <c r="Y628" s="21" t="str">
        <f>IF(C628="NET","",IFERROR(VLOOKUP(U628,'2) Order Form'!$V$9:$V$894,1,FALSE),"Ikke med I order form"))</f>
        <v/>
      </c>
      <c r="Z628" s="30"/>
      <c r="AA628" s="2">
        <v>7048652193391</v>
      </c>
      <c r="AB628" s="23">
        <f>IFERROR(VLOOKUP(AA628,'2) Order Form'!$V$9:$V$895,1,FALSE),"Ikke med I order form")</f>
        <v>7048652193391</v>
      </c>
      <c r="AC628" s="38">
        <f>VLOOKUP(AA628,ATS!$A$4:$H$2762,2,FALSE)</f>
        <v>835004</v>
      </c>
      <c r="AD628" s="35" t="str">
        <f>VLOOKUP(AA628,ATS!$A$4:$G$2762,3,FALSE)</f>
        <v>Back Protector Race Vest JR</v>
      </c>
      <c r="AE628" s="36" t="str">
        <f>VLOOKUP(AA628,ATS!$A$4:$G$2762,5,FALSE)</f>
        <v>TBSWT-S</v>
      </c>
      <c r="AF628" s="30"/>
      <c r="AG628" s="38">
        <f>IFERROR(VLOOKUP('2) Order Form'!$V618,$AA$4:$AA$2500,1,FALSE),"Ikke med i Elastic")</f>
        <v>7048652836700</v>
      </c>
      <c r="AH628" s="38">
        <f>SUM('2) Order Form'!V618)</f>
        <v>7048652836700</v>
      </c>
      <c r="AI628" s="38">
        <f>INDEX(ATS!$B:$V,MATCH(ATS!$AH628,ATS!$U:$U,0),1)</f>
        <v>820297</v>
      </c>
      <c r="AJ628" s="38" t="str">
        <f>INDEX(ATS!$B:$V,MATCH(ATS!$AH628,ATS!$U:$U,0),2)</f>
        <v>Crusader Primaloft Vest</v>
      </c>
      <c r="AK628" s="38" t="str">
        <f>INDEX(ATS!$B:$V,MATCH(ATS!$AH628,ATS!$U:$U,0),4)</f>
        <v>99901-XS</v>
      </c>
    </row>
    <row r="629" spans="1:37">
      <c r="A629" s="175">
        <f t="shared" si="37"/>
        <v>7048652836694</v>
      </c>
      <c r="B629">
        <v>820297</v>
      </c>
      <c r="C629" t="s">
        <v>1227</v>
      </c>
      <c r="D629" t="s">
        <v>2991</v>
      </c>
      <c r="E629" t="s">
        <v>1186</v>
      </c>
      <c r="F629" t="s">
        <v>1983</v>
      </c>
      <c r="G629" t="s">
        <v>54</v>
      </c>
      <c r="H629" t="s">
        <v>225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 s="30"/>
      <c r="T629" s="52" t="str">
        <f t="shared" si="36"/>
        <v>820297-58000-XS</v>
      </c>
      <c r="U629" s="53">
        <f>IF(C629="NET","",IF(C629="","",IFERROR(VLOOKUP(T629,EAN!$A:$B,2,FALSE),"MANGLER - MÅ OPPDATERE EAN-FANEN")))</f>
        <v>7048652836694</v>
      </c>
      <c r="V629" s="52">
        <f t="shared" si="38"/>
        <v>0</v>
      </c>
      <c r="W629" s="52">
        <f t="shared" si="39"/>
        <v>0</v>
      </c>
      <c r="X629" s="30"/>
      <c r="Y629" s="21" t="str">
        <f>IF(C629="NET","",IFERROR(VLOOKUP(U629,'2) Order Form'!$V$9:$V$894,1,FALSE),"Ikke med I order form"))</f>
        <v>Ikke med I order form</v>
      </c>
      <c r="Z629" s="30"/>
      <c r="AA629" s="2">
        <v>7048652193391</v>
      </c>
      <c r="AB629" s="23">
        <f>IFERROR(VLOOKUP(AA629,'2) Order Form'!$V$9:$V$895,1,FALSE),"Ikke med I order form")</f>
        <v>7048652193391</v>
      </c>
      <c r="AC629" s="38">
        <f>VLOOKUP(AA629,ATS!$A$4:$H$2762,2,FALSE)</f>
        <v>835004</v>
      </c>
      <c r="AD629" s="35" t="str">
        <f>VLOOKUP(AA629,ATS!$A$4:$G$2762,3,FALSE)</f>
        <v>Back Protector Race Vest JR</v>
      </c>
      <c r="AE629" s="36" t="str">
        <f>VLOOKUP(AA629,ATS!$A$4:$G$2762,5,FALSE)</f>
        <v>TBSWT-S</v>
      </c>
      <c r="AF629" s="30"/>
      <c r="AG629" s="38">
        <f>IFERROR(VLOOKUP('2) Order Form'!$V619,$AA$4:$AA$2500,1,FALSE),"Ikke med i Elastic")</f>
        <v>7048652801593</v>
      </c>
      <c r="AH629" s="38">
        <f>SUM('2) Order Form'!V619)</f>
        <v>7048652801593</v>
      </c>
      <c r="AI629" s="38">
        <f>INDEX(ATS!$B:$V,MATCH(ATS!$AH629,ATS!$U:$U,0),1)</f>
        <v>820297</v>
      </c>
      <c r="AJ629" s="38" t="str">
        <f>INDEX(ATS!$B:$V,MATCH(ATS!$AH629,ATS!$U:$U,0),2)</f>
        <v>Crusader Primaloft Vest</v>
      </c>
      <c r="AK629" s="38" t="str">
        <f>INDEX(ATS!$B:$V,MATCH(ATS!$AH629,ATS!$U:$U,0),4)</f>
        <v>99901-S</v>
      </c>
    </row>
    <row r="630" spans="1:37">
      <c r="A630" s="175">
        <f t="shared" si="37"/>
        <v>7048652801555</v>
      </c>
      <c r="B630">
        <v>820297</v>
      </c>
      <c r="C630" t="s">
        <v>1227</v>
      </c>
      <c r="D630" t="s">
        <v>2991</v>
      </c>
      <c r="E630" t="s">
        <v>1187</v>
      </c>
      <c r="F630" t="s">
        <v>1983</v>
      </c>
      <c r="G630" t="s">
        <v>8</v>
      </c>
      <c r="H630" t="s">
        <v>225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 s="30"/>
      <c r="T630" s="52" t="str">
        <f t="shared" si="36"/>
        <v>820297-58000-S</v>
      </c>
      <c r="U630" s="53">
        <f>IF(C630="NET","",IF(C630="","",IFERROR(VLOOKUP(T630,EAN!$A:$B,2,FALSE),"MANGLER - MÅ OPPDATERE EAN-FANEN")))</f>
        <v>7048652801555</v>
      </c>
      <c r="V630" s="52">
        <f t="shared" si="38"/>
        <v>0</v>
      </c>
      <c r="W630" s="52">
        <f t="shared" si="39"/>
        <v>0</v>
      </c>
      <c r="X630" s="30"/>
      <c r="Y630" s="21" t="str">
        <f>IF(C630="NET","",IFERROR(VLOOKUP(U630,'2) Order Form'!$V$9:$V$894,1,FALSE),"Ikke med I order form"))</f>
        <v>Ikke med I order form</v>
      </c>
      <c r="Z630" s="30"/>
      <c r="AA630" s="2">
        <v>7048652193391</v>
      </c>
      <c r="AB630" s="23">
        <f>IFERROR(VLOOKUP(AA630,'2) Order Form'!$V$9:$V$895,1,FALSE),"Ikke med I order form")</f>
        <v>7048652193391</v>
      </c>
      <c r="AC630" s="38">
        <f>VLOOKUP(AA630,ATS!$A$4:$H$2762,2,FALSE)</f>
        <v>835004</v>
      </c>
      <c r="AD630" s="35" t="str">
        <f>VLOOKUP(AA630,ATS!$A$4:$G$2762,3,FALSE)</f>
        <v>Back Protector Race Vest JR</v>
      </c>
      <c r="AE630" s="36" t="str">
        <f>VLOOKUP(AA630,ATS!$A$4:$G$2762,5,FALSE)</f>
        <v>TBSWT-S</v>
      </c>
      <c r="AF630" s="30"/>
      <c r="AG630" s="38">
        <f>IFERROR(VLOOKUP('2) Order Form'!$V620,$AA$4:$AA$2500,1,FALSE),"Ikke med i Elastic")</f>
        <v>7048652801586</v>
      </c>
      <c r="AH630" s="38">
        <f>SUM('2) Order Form'!V620)</f>
        <v>7048652801586</v>
      </c>
      <c r="AI630" s="38">
        <f>INDEX(ATS!$B:$V,MATCH(ATS!$AH630,ATS!$U:$U,0),1)</f>
        <v>820297</v>
      </c>
      <c r="AJ630" s="38" t="str">
        <f>INDEX(ATS!$B:$V,MATCH(ATS!$AH630,ATS!$U:$U,0),2)</f>
        <v>Crusader Primaloft Vest</v>
      </c>
      <c r="AK630" s="38" t="str">
        <f>INDEX(ATS!$B:$V,MATCH(ATS!$AH630,ATS!$U:$U,0),4)</f>
        <v>99901-M</v>
      </c>
    </row>
    <row r="631" spans="1:37">
      <c r="A631" s="175">
        <f t="shared" si="37"/>
        <v>7048652801548</v>
      </c>
      <c r="B631">
        <v>820297</v>
      </c>
      <c r="C631" t="s">
        <v>1227</v>
      </c>
      <c r="D631" t="s">
        <v>2991</v>
      </c>
      <c r="E631" t="s">
        <v>1188</v>
      </c>
      <c r="F631" t="s">
        <v>1983</v>
      </c>
      <c r="G631" t="s">
        <v>7</v>
      </c>
      <c r="H631" t="s">
        <v>225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 s="2"/>
      <c r="T631" s="52" t="str">
        <f t="shared" si="36"/>
        <v>820297-58000-M</v>
      </c>
      <c r="U631" s="53">
        <f>IF(C631="NET","",IF(C631="","",IFERROR(VLOOKUP(T631,EAN!$A:$B,2,FALSE),"MANGLER - MÅ OPPDATERE EAN-FANEN")))</f>
        <v>7048652801548</v>
      </c>
      <c r="V631" s="52">
        <f t="shared" si="38"/>
        <v>0</v>
      </c>
      <c r="W631" s="52">
        <f t="shared" si="39"/>
        <v>0</v>
      </c>
      <c r="X631" s="2"/>
      <c r="Y631" s="21" t="str">
        <f>IF(C631="NET","",IFERROR(VLOOKUP(U631,'2) Order Form'!$V$9:$V$894,1,FALSE),"Ikke med I order form"))</f>
        <v>Ikke med I order form</v>
      </c>
      <c r="Z631" s="2"/>
      <c r="AA631" s="2">
        <v>7048652193438</v>
      </c>
      <c r="AB631" s="23">
        <f>IFERROR(VLOOKUP(AA631,'2) Order Form'!$V$9:$V$895,1,FALSE),"Ikke med I order form")</f>
        <v>7048652193438</v>
      </c>
      <c r="AC631" s="38">
        <f>VLOOKUP(AA631,ATS!$A$4:$H$2762,2,FALSE)</f>
        <v>835006</v>
      </c>
      <c r="AD631" s="35" t="str">
        <f>VLOOKUP(AA631,ATS!$A$4:$G$2762,3,FALSE)</f>
        <v>Back Protector</v>
      </c>
      <c r="AE631" s="36" t="str">
        <f>VLOOKUP(AA631,ATS!$A$4:$G$2762,5,FALSE)</f>
        <v>TEBLK-S</v>
      </c>
      <c r="AF631" s="2"/>
      <c r="AG631" s="38">
        <f>IFERROR(VLOOKUP('2) Order Form'!$V621,$AA$4:$AA$2500,1,FALSE),"Ikke med i Elastic")</f>
        <v>7048652801579</v>
      </c>
      <c r="AH631" s="38">
        <f>SUM('2) Order Form'!V621)</f>
        <v>7048652801579</v>
      </c>
      <c r="AI631" s="38">
        <f>INDEX(ATS!$B:$V,MATCH(ATS!$AH631,ATS!$U:$U,0),1)</f>
        <v>820297</v>
      </c>
      <c r="AJ631" s="38" t="str">
        <f>INDEX(ATS!$B:$V,MATCH(ATS!$AH631,ATS!$U:$U,0),2)</f>
        <v>Crusader Primaloft Vest</v>
      </c>
      <c r="AK631" s="38" t="str">
        <f>INDEX(ATS!$B:$V,MATCH(ATS!$AH631,ATS!$U:$U,0),4)</f>
        <v>99901-L</v>
      </c>
    </row>
    <row r="632" spans="1:37">
      <c r="A632" s="175">
        <f t="shared" si="37"/>
        <v>7048652801531</v>
      </c>
      <c r="B632">
        <v>820297</v>
      </c>
      <c r="C632" t="s">
        <v>1227</v>
      </c>
      <c r="D632" t="s">
        <v>2991</v>
      </c>
      <c r="E632" t="s">
        <v>1189</v>
      </c>
      <c r="F632" t="s">
        <v>1983</v>
      </c>
      <c r="G632" t="s">
        <v>52</v>
      </c>
      <c r="H632" t="s">
        <v>225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 s="30"/>
      <c r="T632" s="52" t="str">
        <f t="shared" si="36"/>
        <v>820297-58000-L</v>
      </c>
      <c r="U632" s="53">
        <f>IF(C632="NET","",IF(C632="","",IFERROR(VLOOKUP(T632,EAN!$A:$B,2,FALSE),"MANGLER - MÅ OPPDATERE EAN-FANEN")))</f>
        <v>7048652801531</v>
      </c>
      <c r="V632" s="52">
        <f t="shared" si="38"/>
        <v>0</v>
      </c>
      <c r="W632" s="52">
        <f t="shared" si="39"/>
        <v>0</v>
      </c>
      <c r="X632" s="30"/>
      <c r="Y632" s="21" t="str">
        <f>IF(C632="NET","",IFERROR(VLOOKUP(U632,'2) Order Form'!$V$9:$V$894,1,FALSE),"Ikke med I order form"))</f>
        <v>Ikke med I order form</v>
      </c>
      <c r="Z632" s="30"/>
      <c r="AA632" s="2">
        <v>7048652193438</v>
      </c>
      <c r="AB632" s="23">
        <f>IFERROR(VLOOKUP(AA632,'2) Order Form'!$V$9:$V$895,1,FALSE),"Ikke med I order form")</f>
        <v>7048652193438</v>
      </c>
      <c r="AC632" s="38">
        <f>VLOOKUP(AA632,ATS!$A$4:$H$2762,2,FALSE)</f>
        <v>835006</v>
      </c>
      <c r="AD632" s="35" t="str">
        <f>VLOOKUP(AA632,ATS!$A$4:$G$2762,3,FALSE)</f>
        <v>Back Protector</v>
      </c>
      <c r="AE632" s="36" t="str">
        <f>VLOOKUP(AA632,ATS!$A$4:$G$2762,5,FALSE)</f>
        <v>TEBLK-S</v>
      </c>
      <c r="AF632" s="30"/>
      <c r="AG632" s="38">
        <f>IFERROR(VLOOKUP('2) Order Form'!$V622,$AA$4:$AA$2500,1,FALSE),"Ikke med i Elastic")</f>
        <v>7048652801609</v>
      </c>
      <c r="AH632" s="38">
        <f>SUM('2) Order Form'!V622)</f>
        <v>7048652801609</v>
      </c>
      <c r="AI632" s="38">
        <f>INDEX(ATS!$B:$V,MATCH(ATS!$AH632,ATS!$U:$U,0),1)</f>
        <v>820297</v>
      </c>
      <c r="AJ632" s="38" t="str">
        <f>INDEX(ATS!$B:$V,MATCH(ATS!$AH632,ATS!$U:$U,0),2)</f>
        <v>Crusader Primaloft Vest</v>
      </c>
      <c r="AK632" s="38" t="str">
        <f>INDEX(ATS!$B:$V,MATCH(ATS!$AH632,ATS!$U:$U,0),4)</f>
        <v>99901-XL</v>
      </c>
    </row>
    <row r="633" spans="1:37">
      <c r="A633" s="175">
        <f t="shared" si="37"/>
        <v>7048652801562</v>
      </c>
      <c r="B633">
        <v>820297</v>
      </c>
      <c r="C633" t="s">
        <v>1227</v>
      </c>
      <c r="D633" t="s">
        <v>2991</v>
      </c>
      <c r="E633" t="s">
        <v>1228</v>
      </c>
      <c r="F633" t="s">
        <v>1983</v>
      </c>
      <c r="G633" t="s">
        <v>53</v>
      </c>
      <c r="H633" t="s">
        <v>225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 s="30"/>
      <c r="T633" s="52" t="str">
        <f t="shared" si="36"/>
        <v>820297-58000-XL</v>
      </c>
      <c r="U633" s="53">
        <f>IF(C633="NET","",IF(C633="","",IFERROR(VLOOKUP(T633,EAN!$A:$B,2,FALSE),"MANGLER - MÅ OPPDATERE EAN-FANEN")))</f>
        <v>7048652801562</v>
      </c>
      <c r="V633" s="52">
        <f t="shared" si="38"/>
        <v>0</v>
      </c>
      <c r="W633" s="52">
        <f t="shared" si="39"/>
        <v>0</v>
      </c>
      <c r="X633" s="30"/>
      <c r="Y633" s="21" t="str">
        <f>IF(C633="NET","",IFERROR(VLOOKUP(U633,'2) Order Form'!$V$9:$V$894,1,FALSE),"Ikke med I order form"))</f>
        <v>Ikke med I order form</v>
      </c>
      <c r="Z633" s="30"/>
      <c r="AA633" s="2">
        <v>7048652193438</v>
      </c>
      <c r="AB633" s="23">
        <f>IFERROR(VLOOKUP(AA633,'2) Order Form'!$V$9:$V$895,1,FALSE),"Ikke med I order form")</f>
        <v>7048652193438</v>
      </c>
      <c r="AC633" s="38">
        <f>VLOOKUP(AA633,ATS!$A$4:$H$2762,2,FALSE)</f>
        <v>835006</v>
      </c>
      <c r="AD633" s="35" t="str">
        <f>VLOOKUP(AA633,ATS!$A$4:$G$2762,3,FALSE)</f>
        <v>Back Protector</v>
      </c>
      <c r="AE633" s="36" t="str">
        <f>VLOOKUP(AA633,ATS!$A$4:$G$2762,5,FALSE)</f>
        <v>TEBLK-S</v>
      </c>
      <c r="AF633" s="30"/>
      <c r="AG633" s="38">
        <f>IFERROR(VLOOKUP('2) Order Form'!$V623,$AA$4:$AA$2500,1,FALSE),"Ikke med i Elastic")</f>
        <v>7048652711267</v>
      </c>
      <c r="AH633" s="38">
        <f>SUM('2) Order Form'!V623)</f>
        <v>7048652711267</v>
      </c>
      <c r="AI633" s="38">
        <f>INDEX(ATS!$B:$V,MATCH(ATS!$AH633,ATS!$U:$U,0),1)</f>
        <v>828182</v>
      </c>
      <c r="AJ633" s="38" t="str">
        <f>INDEX(ATS!$B:$V,MATCH(ATS!$AH633,ATS!$U:$U,0),2)</f>
        <v>Crusader Polartec Midlayer M</v>
      </c>
      <c r="AK633" s="38" t="str">
        <f>INDEX(ATS!$B:$V,MATCH(ATS!$AH633,ATS!$U:$U,0),4)</f>
        <v>99901-S</v>
      </c>
    </row>
    <row r="634" spans="1:37">
      <c r="A634" s="175">
        <f t="shared" si="37"/>
        <v>7048652836700</v>
      </c>
      <c r="B634">
        <v>820297</v>
      </c>
      <c r="C634" t="s">
        <v>1227</v>
      </c>
      <c r="D634" t="s">
        <v>2991</v>
      </c>
      <c r="E634" t="s">
        <v>691</v>
      </c>
      <c r="F634" t="s">
        <v>1982</v>
      </c>
      <c r="G634" t="s">
        <v>54</v>
      </c>
      <c r="H634" t="s">
        <v>87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 s="30"/>
      <c r="T634" s="52" t="str">
        <f t="shared" si="36"/>
        <v>820297-99901-XS</v>
      </c>
      <c r="U634" s="53">
        <f>IF(C634="NET","",IF(C634="","",IFERROR(VLOOKUP(T634,EAN!$A:$B,2,FALSE),"MANGLER - MÅ OPPDATERE EAN-FANEN")))</f>
        <v>7048652836700</v>
      </c>
      <c r="V634" s="52">
        <f t="shared" si="38"/>
        <v>0</v>
      </c>
      <c r="W634" s="52">
        <f t="shared" si="39"/>
        <v>0</v>
      </c>
      <c r="X634" s="30"/>
      <c r="Y634" s="21">
        <f>IF(C634="NET","",IFERROR(VLOOKUP(U634,'2) Order Form'!$V$9:$V$894,1,FALSE),"Ikke med I order form"))</f>
        <v>7048652836700</v>
      </c>
      <c r="Z634" s="30"/>
      <c r="AA634" s="2">
        <v>7048652193421</v>
      </c>
      <c r="AB634" s="23">
        <f>IFERROR(VLOOKUP(AA634,'2) Order Form'!$V$9:$V$895,1,FALSE),"Ikke med I order form")</f>
        <v>7048652193421</v>
      </c>
      <c r="AC634" s="38">
        <f>VLOOKUP(AA634,ATS!$A$4:$H$2762,2,FALSE)</f>
        <v>835006</v>
      </c>
      <c r="AD634" s="35" t="str">
        <f>VLOOKUP(AA634,ATS!$A$4:$G$2762,3,FALSE)</f>
        <v>Back Protector</v>
      </c>
      <c r="AE634" s="36" t="str">
        <f>VLOOKUP(AA634,ATS!$A$4:$G$2762,5,FALSE)</f>
        <v>TEBLK-M</v>
      </c>
      <c r="AF634" s="30"/>
      <c r="AG634" s="38">
        <f>IFERROR(VLOOKUP('2) Order Form'!$V624,$AA$4:$AA$2500,1,FALSE),"Ikke med i Elastic")</f>
        <v>7048652711250</v>
      </c>
      <c r="AH634" s="38">
        <f>SUM('2) Order Form'!V624)</f>
        <v>7048652711250</v>
      </c>
      <c r="AI634" s="38">
        <f>INDEX(ATS!$B:$V,MATCH(ATS!$AH634,ATS!$U:$U,0),1)</f>
        <v>828182</v>
      </c>
      <c r="AJ634" s="38" t="str">
        <f>INDEX(ATS!$B:$V,MATCH(ATS!$AH634,ATS!$U:$U,0),2)</f>
        <v>Crusader Polartec Midlayer M</v>
      </c>
      <c r="AK634" s="38" t="str">
        <f>INDEX(ATS!$B:$V,MATCH(ATS!$AH634,ATS!$U:$U,0),4)</f>
        <v>99901-M</v>
      </c>
    </row>
    <row r="635" spans="1:37">
      <c r="A635" s="175">
        <f t="shared" si="37"/>
        <v>7048652801593</v>
      </c>
      <c r="B635">
        <v>820297</v>
      </c>
      <c r="C635" t="s">
        <v>1227</v>
      </c>
      <c r="D635" t="s">
        <v>2991</v>
      </c>
      <c r="E635" t="s">
        <v>685</v>
      </c>
      <c r="F635" t="s">
        <v>1982</v>
      </c>
      <c r="G635" t="s">
        <v>8</v>
      </c>
      <c r="H635" t="s">
        <v>87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 s="30"/>
      <c r="T635" s="52" t="str">
        <f t="shared" si="36"/>
        <v>820297-99901-S</v>
      </c>
      <c r="U635" s="53">
        <f>IF(C635="NET","",IF(C635="","",IFERROR(VLOOKUP(T635,EAN!$A:$B,2,FALSE),"MANGLER - MÅ OPPDATERE EAN-FANEN")))</f>
        <v>7048652801593</v>
      </c>
      <c r="V635" s="52">
        <f t="shared" si="38"/>
        <v>0</v>
      </c>
      <c r="W635" s="52">
        <f t="shared" si="39"/>
        <v>0</v>
      </c>
      <c r="X635" s="30"/>
      <c r="Y635" s="21">
        <f>IF(C635="NET","",IFERROR(VLOOKUP(U635,'2) Order Form'!$V$9:$V$894,1,FALSE),"Ikke med I order form"))</f>
        <v>7048652801593</v>
      </c>
      <c r="Z635" s="30"/>
      <c r="AA635" s="2">
        <v>7048652193421</v>
      </c>
      <c r="AB635" s="23">
        <f>IFERROR(VLOOKUP(AA635,'2) Order Form'!$V$9:$V$895,1,FALSE),"Ikke med I order form")</f>
        <v>7048652193421</v>
      </c>
      <c r="AC635" s="38">
        <f>VLOOKUP(AA635,ATS!$A$4:$H$2762,2,FALSE)</f>
        <v>835006</v>
      </c>
      <c r="AD635" s="35" t="str">
        <f>VLOOKUP(AA635,ATS!$A$4:$G$2762,3,FALSE)</f>
        <v>Back Protector</v>
      </c>
      <c r="AE635" s="36" t="str">
        <f>VLOOKUP(AA635,ATS!$A$4:$G$2762,5,FALSE)</f>
        <v>TEBLK-M</v>
      </c>
      <c r="AF635" s="30"/>
      <c r="AG635" s="38">
        <f>IFERROR(VLOOKUP('2) Order Form'!$V625,$AA$4:$AA$2500,1,FALSE),"Ikke med i Elastic")</f>
        <v>7048652711243</v>
      </c>
      <c r="AH635" s="38">
        <f>SUM('2) Order Form'!V625)</f>
        <v>7048652711243</v>
      </c>
      <c r="AI635" s="38">
        <f>INDEX(ATS!$B:$V,MATCH(ATS!$AH635,ATS!$U:$U,0),1)</f>
        <v>828182</v>
      </c>
      <c r="AJ635" s="38" t="str">
        <f>INDEX(ATS!$B:$V,MATCH(ATS!$AH635,ATS!$U:$U,0),2)</f>
        <v>Crusader Polartec Midlayer M</v>
      </c>
      <c r="AK635" s="38" t="str">
        <f>INDEX(ATS!$B:$V,MATCH(ATS!$AH635,ATS!$U:$U,0),4)</f>
        <v>99901-L</v>
      </c>
    </row>
    <row r="636" spans="1:37">
      <c r="A636" s="175">
        <f t="shared" si="37"/>
        <v>7048652801586</v>
      </c>
      <c r="B636">
        <v>820297</v>
      </c>
      <c r="C636" t="s">
        <v>1227</v>
      </c>
      <c r="D636" t="s">
        <v>2991</v>
      </c>
      <c r="E636" t="s">
        <v>686</v>
      </c>
      <c r="F636" t="s">
        <v>1982</v>
      </c>
      <c r="G636" t="s">
        <v>7</v>
      </c>
      <c r="H636" t="s">
        <v>87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 s="30"/>
      <c r="T636" s="52" t="str">
        <f t="shared" si="36"/>
        <v>820297-99901-M</v>
      </c>
      <c r="U636" s="53">
        <f>IF(C636="NET","",IF(C636="","",IFERROR(VLOOKUP(T636,EAN!$A:$B,2,FALSE),"MANGLER - MÅ OPPDATERE EAN-FANEN")))</f>
        <v>7048652801586</v>
      </c>
      <c r="V636" s="52">
        <f t="shared" si="38"/>
        <v>0</v>
      </c>
      <c r="W636" s="52">
        <f t="shared" si="39"/>
        <v>0</v>
      </c>
      <c r="X636" s="30"/>
      <c r="Y636" s="21">
        <f>IF(C636="NET","",IFERROR(VLOOKUP(U636,'2) Order Form'!$V$9:$V$894,1,FALSE),"Ikke med I order form"))</f>
        <v>7048652801586</v>
      </c>
      <c r="Z636" s="30"/>
      <c r="AA636" s="2">
        <v>7048652193421</v>
      </c>
      <c r="AB636" s="23">
        <f>IFERROR(VLOOKUP(AA636,'2) Order Form'!$V$9:$V$895,1,FALSE),"Ikke med I order form")</f>
        <v>7048652193421</v>
      </c>
      <c r="AC636" s="38">
        <f>VLOOKUP(AA636,ATS!$A$4:$H$2762,2,FALSE)</f>
        <v>835006</v>
      </c>
      <c r="AD636" s="35" t="str">
        <f>VLOOKUP(AA636,ATS!$A$4:$G$2762,3,FALSE)</f>
        <v>Back Protector</v>
      </c>
      <c r="AE636" s="36" t="str">
        <f>VLOOKUP(AA636,ATS!$A$4:$G$2762,5,FALSE)</f>
        <v>TEBLK-M</v>
      </c>
      <c r="AF636" s="30"/>
      <c r="AG636" s="38">
        <f>IFERROR(VLOOKUP('2) Order Form'!$V626,$AA$4:$AA$2500,1,FALSE),"Ikke med i Elastic")</f>
        <v>7048652711274</v>
      </c>
      <c r="AH636" s="38">
        <f>SUM('2) Order Form'!V626)</f>
        <v>7048652711274</v>
      </c>
      <c r="AI636" s="38">
        <f>INDEX(ATS!$B:$V,MATCH(ATS!$AH636,ATS!$U:$U,0),1)</f>
        <v>828182</v>
      </c>
      <c r="AJ636" s="38" t="str">
        <f>INDEX(ATS!$B:$V,MATCH(ATS!$AH636,ATS!$U:$U,0),2)</f>
        <v>Crusader Polartec Midlayer M</v>
      </c>
      <c r="AK636" s="38" t="str">
        <f>INDEX(ATS!$B:$V,MATCH(ATS!$AH636,ATS!$U:$U,0),4)</f>
        <v>99901-XL</v>
      </c>
    </row>
    <row r="637" spans="1:37">
      <c r="A637" s="175">
        <f t="shared" si="37"/>
        <v>7048652801579</v>
      </c>
      <c r="B637">
        <v>820297</v>
      </c>
      <c r="C637" t="s">
        <v>1227</v>
      </c>
      <c r="D637" t="s">
        <v>2991</v>
      </c>
      <c r="E637" t="s">
        <v>687</v>
      </c>
      <c r="F637" t="s">
        <v>1982</v>
      </c>
      <c r="G637" t="s">
        <v>52</v>
      </c>
      <c r="H637" t="s">
        <v>87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 s="30"/>
      <c r="T637" s="52" t="str">
        <f t="shared" si="36"/>
        <v>820297-99901-L</v>
      </c>
      <c r="U637" s="53">
        <f>IF(C637="NET","",IF(C637="","",IFERROR(VLOOKUP(T637,EAN!$A:$B,2,FALSE),"MANGLER - MÅ OPPDATERE EAN-FANEN")))</f>
        <v>7048652801579</v>
      </c>
      <c r="V637" s="52">
        <f t="shared" si="38"/>
        <v>0</v>
      </c>
      <c r="W637" s="52">
        <f t="shared" si="39"/>
        <v>0</v>
      </c>
      <c r="X637" s="30"/>
      <c r="Y637" s="21">
        <f>IF(C637="NET","",IFERROR(VLOOKUP(U637,'2) Order Form'!$V$9:$V$894,1,FALSE),"Ikke med I order form"))</f>
        <v>7048652801579</v>
      </c>
      <c r="Z637" s="30"/>
      <c r="AA637" s="2">
        <v>7048652193414</v>
      </c>
      <c r="AB637" s="23">
        <f>IFERROR(VLOOKUP(AA637,'2) Order Form'!$V$9:$V$895,1,FALSE),"Ikke med I order form")</f>
        <v>7048652193414</v>
      </c>
      <c r="AC637" s="38">
        <f>VLOOKUP(AA637,ATS!$A$4:$H$2762,2,FALSE)</f>
        <v>835006</v>
      </c>
      <c r="AD637" s="35" t="str">
        <f>VLOOKUP(AA637,ATS!$A$4:$G$2762,3,FALSE)</f>
        <v>Back Protector</v>
      </c>
      <c r="AE637" s="36" t="str">
        <f>VLOOKUP(AA637,ATS!$A$4:$G$2762,5,FALSE)</f>
        <v>TEBLK-L</v>
      </c>
      <c r="AF637" s="30"/>
      <c r="AG637" s="38" t="str">
        <f>IFERROR(VLOOKUP('2) Order Form'!#REF!,$AA$4:$AA$2500,1,FALSE),"Ikke med i Elastic")</f>
        <v>Ikke med i Elastic</v>
      </c>
      <c r="AH637" s="38" t="e">
        <f>SUM('2) Order Form'!#REF!)</f>
        <v>#REF!</v>
      </c>
      <c r="AI637" s="38" t="e">
        <f>INDEX(ATS!$B:$V,MATCH(ATS!$AH637,ATS!$U:$U,0),1)</f>
        <v>#REF!</v>
      </c>
      <c r="AJ637" s="38" t="e">
        <f>INDEX(ATS!$B:$V,MATCH(ATS!$AH637,ATS!$U:$U,0),2)</f>
        <v>#REF!</v>
      </c>
      <c r="AK637" s="38" t="e">
        <f>INDEX(ATS!$B:$V,MATCH(ATS!$AH637,ATS!$U:$U,0),4)</f>
        <v>#REF!</v>
      </c>
    </row>
    <row r="638" spans="1:37">
      <c r="A638" s="175">
        <f t="shared" si="37"/>
        <v>7048652801609</v>
      </c>
      <c r="B638">
        <v>820297</v>
      </c>
      <c r="C638" t="s">
        <v>1227</v>
      </c>
      <c r="D638" t="s">
        <v>2991</v>
      </c>
      <c r="E638" t="s">
        <v>688</v>
      </c>
      <c r="F638" t="s">
        <v>1982</v>
      </c>
      <c r="G638" t="s">
        <v>53</v>
      </c>
      <c r="H638" t="s">
        <v>87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 s="30"/>
      <c r="T638" s="52" t="str">
        <f t="shared" si="36"/>
        <v>820297-99901-XL</v>
      </c>
      <c r="U638" s="53">
        <f>IF(C638="NET","",IF(C638="","",IFERROR(VLOOKUP(T638,EAN!$A:$B,2,FALSE),"MANGLER - MÅ OPPDATERE EAN-FANEN")))</f>
        <v>7048652801609</v>
      </c>
      <c r="V638" s="52">
        <f t="shared" si="38"/>
        <v>0</v>
      </c>
      <c r="W638" s="52">
        <f t="shared" si="39"/>
        <v>0</v>
      </c>
      <c r="X638" s="30"/>
      <c r="Y638" s="21">
        <f>IF(C638="NET","",IFERROR(VLOOKUP(U638,'2) Order Form'!$V$9:$V$894,1,FALSE),"Ikke med I order form"))</f>
        <v>7048652801609</v>
      </c>
      <c r="Z638" s="30"/>
      <c r="AA638" s="2">
        <v>7048652193414</v>
      </c>
      <c r="AB638" s="23">
        <f>IFERROR(VLOOKUP(AA638,'2) Order Form'!$V$9:$V$895,1,FALSE),"Ikke med I order form")</f>
        <v>7048652193414</v>
      </c>
      <c r="AC638" s="38">
        <f>VLOOKUP(AA638,ATS!$A$4:$H$2762,2,FALSE)</f>
        <v>835006</v>
      </c>
      <c r="AD638" s="35" t="str">
        <f>VLOOKUP(AA638,ATS!$A$4:$G$2762,3,FALSE)</f>
        <v>Back Protector</v>
      </c>
      <c r="AE638" s="36" t="str">
        <f>VLOOKUP(AA638,ATS!$A$4:$G$2762,5,FALSE)</f>
        <v>TEBLK-L</v>
      </c>
      <c r="AF638" s="30"/>
      <c r="AG638" s="38" t="str">
        <f>IFERROR(VLOOKUP('2) Order Form'!#REF!,$AA$4:$AA$2500,1,FALSE),"Ikke med i Elastic")</f>
        <v>Ikke med i Elastic</v>
      </c>
      <c r="AH638" s="38" t="e">
        <f>SUM('2) Order Form'!#REF!)</f>
        <v>#REF!</v>
      </c>
      <c r="AI638" s="38" t="e">
        <f>INDEX(ATS!$B:$V,MATCH(ATS!$AH638,ATS!$U:$U,0),1)</f>
        <v>#REF!</v>
      </c>
      <c r="AJ638" s="38" t="e">
        <f>INDEX(ATS!$B:$V,MATCH(ATS!$AH638,ATS!$U:$U,0),2)</f>
        <v>#REF!</v>
      </c>
      <c r="AK638" s="38" t="e">
        <f>INDEX(ATS!$B:$V,MATCH(ATS!$AH638,ATS!$U:$U,0),4)</f>
        <v>#REF!</v>
      </c>
    </row>
    <row r="639" spans="1:37">
      <c r="A639" s="175">
        <f t="shared" si="37"/>
        <v>0</v>
      </c>
      <c r="B639" s="37">
        <v>820302</v>
      </c>
      <c r="C639" t="s">
        <v>131</v>
      </c>
      <c r="I639" s="37">
        <v>202409</v>
      </c>
      <c r="J639" s="37">
        <v>202410</v>
      </c>
      <c r="K639" s="37">
        <v>202411</v>
      </c>
      <c r="L639" s="37">
        <v>202412</v>
      </c>
      <c r="M639" s="37">
        <v>202413</v>
      </c>
      <c r="N639" s="37">
        <v>202414</v>
      </c>
      <c r="O639" s="37">
        <v>202415</v>
      </c>
      <c r="P639" s="37">
        <v>202415</v>
      </c>
      <c r="Q639" s="37">
        <v>202415</v>
      </c>
      <c r="R639" s="37">
        <v>202415</v>
      </c>
      <c r="S639" s="30"/>
      <c r="T639" s="52" t="str">
        <f t="shared" si="36"/>
        <v>820302-</v>
      </c>
      <c r="U639" s="53" t="str">
        <f>IF(C639="NET","",IF(C639="","",IFERROR(VLOOKUP(T639,EAN!$A:$B,2,FALSE),"MANGLER - MÅ OPPDATERE EAN-FANEN")))</f>
        <v/>
      </c>
      <c r="V639" s="52">
        <f t="shared" si="38"/>
        <v>202409</v>
      </c>
      <c r="W639" s="52">
        <f t="shared" si="39"/>
        <v>202415</v>
      </c>
      <c r="X639" s="30"/>
      <c r="Y639" s="21" t="str">
        <f>IF(C639="NET","",IFERROR(VLOOKUP(U639,'2) Order Form'!$V$9:$V$894,1,FALSE),"Ikke med I order form"))</f>
        <v/>
      </c>
      <c r="Z639" s="30"/>
      <c r="AA639" s="2">
        <v>7048652193414</v>
      </c>
      <c r="AB639" s="23">
        <f>IFERROR(VLOOKUP(AA639,'2) Order Form'!$V$9:$V$895,1,FALSE),"Ikke med I order form")</f>
        <v>7048652193414</v>
      </c>
      <c r="AC639" s="38">
        <f>VLOOKUP(AA639,ATS!$A$4:$H$2762,2,FALSE)</f>
        <v>835006</v>
      </c>
      <c r="AD639" s="35" t="str">
        <f>VLOOKUP(AA639,ATS!$A$4:$G$2762,3,FALSE)</f>
        <v>Back Protector</v>
      </c>
      <c r="AE639" s="36" t="str">
        <f>VLOOKUP(AA639,ATS!$A$4:$G$2762,5,FALSE)</f>
        <v>TEBLK-L</v>
      </c>
      <c r="AF639" s="30"/>
      <c r="AG639" s="38" t="str">
        <f>IFERROR(VLOOKUP('2) Order Form'!#REF!,$AA$4:$AA$2500,1,FALSE),"Ikke med i Elastic")</f>
        <v>Ikke med i Elastic</v>
      </c>
      <c r="AH639" s="38" t="e">
        <f>SUM('2) Order Form'!#REF!)</f>
        <v>#REF!</v>
      </c>
      <c r="AI639" s="38" t="e">
        <f>INDEX(ATS!$B:$V,MATCH(ATS!$AH639,ATS!$U:$U,0),1)</f>
        <v>#REF!</v>
      </c>
      <c r="AJ639" s="38" t="e">
        <f>INDEX(ATS!$B:$V,MATCH(ATS!$AH639,ATS!$U:$U,0),2)</f>
        <v>#REF!</v>
      </c>
      <c r="AK639" s="38" t="e">
        <f>INDEX(ATS!$B:$V,MATCH(ATS!$AH639,ATS!$U:$U,0),4)</f>
        <v>#REF!</v>
      </c>
    </row>
    <row r="640" spans="1:37">
      <c r="A640" s="175">
        <f t="shared" si="37"/>
        <v>7048652838681</v>
      </c>
      <c r="B640">
        <v>820302</v>
      </c>
      <c r="C640" t="s">
        <v>1233</v>
      </c>
      <c r="D640" t="s">
        <v>2991</v>
      </c>
      <c r="E640" t="s">
        <v>1229</v>
      </c>
      <c r="F640" t="s">
        <v>1221</v>
      </c>
      <c r="G640" t="s">
        <v>8</v>
      </c>
      <c r="H640" t="s">
        <v>87</v>
      </c>
      <c r="I640">
        <v>33</v>
      </c>
      <c r="J640">
        <v>33</v>
      </c>
      <c r="K640">
        <v>33</v>
      </c>
      <c r="L640">
        <v>33</v>
      </c>
      <c r="M640">
        <v>33</v>
      </c>
      <c r="N640">
        <v>33</v>
      </c>
      <c r="O640">
        <v>33</v>
      </c>
      <c r="P640">
        <v>33</v>
      </c>
      <c r="Q640">
        <v>33</v>
      </c>
      <c r="R640">
        <v>33</v>
      </c>
      <c r="S640" s="2"/>
      <c r="T640" s="52" t="str">
        <f t="shared" si="36"/>
        <v>820302-11003-S</v>
      </c>
      <c r="U640" s="53">
        <f>IF(C640="NET","",IF(C640="","",IFERROR(VLOOKUP(T640,EAN!$A:$B,2,FALSE),"MANGLER - MÅ OPPDATERE EAN-FANEN")))</f>
        <v>7048652838681</v>
      </c>
      <c r="V640" s="52">
        <f t="shared" si="38"/>
        <v>33</v>
      </c>
      <c r="W640" s="52">
        <f t="shared" si="39"/>
        <v>33</v>
      </c>
      <c r="X640" s="2"/>
      <c r="Y640" s="21">
        <f>IF(C640="NET","",IFERROR(VLOOKUP(U640,'2) Order Form'!$V$9:$V$894,1,FALSE),"Ikke med I order form"))</f>
        <v>7048652838681</v>
      </c>
      <c r="Z640" s="2"/>
      <c r="AA640" s="2">
        <v>7048652193445</v>
      </c>
      <c r="AB640" s="23">
        <f>IFERROR(VLOOKUP(AA640,'2) Order Form'!$V$9:$V$895,1,FALSE),"Ikke med I order form")</f>
        <v>7048652193445</v>
      </c>
      <c r="AC640" s="38">
        <f>VLOOKUP(AA640,ATS!$A$4:$H$2762,2,FALSE)</f>
        <v>835006</v>
      </c>
      <c r="AD640" s="35" t="str">
        <f>VLOOKUP(AA640,ATS!$A$4:$G$2762,3,FALSE)</f>
        <v>Back Protector</v>
      </c>
      <c r="AE640" s="36" t="str">
        <f>VLOOKUP(AA640,ATS!$A$4:$G$2762,5,FALSE)</f>
        <v>TEBLK-XL</v>
      </c>
      <c r="AF640" s="2"/>
      <c r="AG640" s="38" t="str">
        <f>IFERROR(VLOOKUP('2) Order Form'!#REF!,$AA$4:$AA$2500,1,FALSE),"Ikke med i Elastic")</f>
        <v>Ikke med i Elastic</v>
      </c>
      <c r="AH640" s="38" t="e">
        <f>SUM('2) Order Form'!#REF!)</f>
        <v>#REF!</v>
      </c>
      <c r="AI640" s="38" t="e">
        <f>INDEX(ATS!$B:$V,MATCH(ATS!$AH640,ATS!$U:$U,0),1)</f>
        <v>#REF!</v>
      </c>
      <c r="AJ640" s="38" t="e">
        <f>INDEX(ATS!$B:$V,MATCH(ATS!$AH640,ATS!$U:$U,0),2)</f>
        <v>#REF!</v>
      </c>
      <c r="AK640" s="38" t="e">
        <f>INDEX(ATS!$B:$V,MATCH(ATS!$AH640,ATS!$U:$U,0),4)</f>
        <v>#REF!</v>
      </c>
    </row>
    <row r="641" spans="1:37">
      <c r="A641" s="175">
        <f t="shared" si="37"/>
        <v>7048652838674</v>
      </c>
      <c r="B641">
        <v>820302</v>
      </c>
      <c r="C641" t="s">
        <v>1233</v>
      </c>
      <c r="D641" t="s">
        <v>2991</v>
      </c>
      <c r="E641" t="s">
        <v>1230</v>
      </c>
      <c r="F641" t="s">
        <v>1221</v>
      </c>
      <c r="G641" t="s">
        <v>7</v>
      </c>
      <c r="H641" t="s">
        <v>87</v>
      </c>
      <c r="I641">
        <v>148</v>
      </c>
      <c r="J641">
        <v>148</v>
      </c>
      <c r="K641">
        <v>148</v>
      </c>
      <c r="L641">
        <v>148</v>
      </c>
      <c r="M641">
        <v>148</v>
      </c>
      <c r="N641">
        <v>148</v>
      </c>
      <c r="O641">
        <v>148</v>
      </c>
      <c r="P641">
        <v>148</v>
      </c>
      <c r="Q641">
        <v>148</v>
      </c>
      <c r="R641">
        <v>148</v>
      </c>
      <c r="S641" s="30"/>
      <c r="T641" s="52" t="str">
        <f t="shared" si="36"/>
        <v>820302-11003-M</v>
      </c>
      <c r="U641" s="53">
        <f>IF(C641="NET","",IF(C641="","",IFERROR(VLOOKUP(T641,EAN!$A:$B,2,FALSE),"MANGLER - MÅ OPPDATERE EAN-FANEN")))</f>
        <v>7048652838674</v>
      </c>
      <c r="V641" s="52">
        <f t="shared" si="38"/>
        <v>148</v>
      </c>
      <c r="W641" s="52">
        <f t="shared" si="39"/>
        <v>148</v>
      </c>
      <c r="X641" s="30"/>
      <c r="Y641" s="21">
        <f>IF(C641="NET","",IFERROR(VLOOKUP(U641,'2) Order Form'!$V$9:$V$894,1,FALSE),"Ikke med I order form"))</f>
        <v>7048652838674</v>
      </c>
      <c r="Z641" s="30"/>
      <c r="AA641" s="2">
        <v>7048652193445</v>
      </c>
      <c r="AB641" s="23">
        <f>IFERROR(VLOOKUP(AA641,'2) Order Form'!$V$9:$V$895,1,FALSE),"Ikke med I order form")</f>
        <v>7048652193445</v>
      </c>
      <c r="AC641" s="38">
        <f>VLOOKUP(AA641,ATS!$A$4:$H$2762,2,FALSE)</f>
        <v>835006</v>
      </c>
      <c r="AD641" s="35" t="str">
        <f>VLOOKUP(AA641,ATS!$A$4:$G$2762,3,FALSE)</f>
        <v>Back Protector</v>
      </c>
      <c r="AE641" s="36" t="str">
        <f>VLOOKUP(AA641,ATS!$A$4:$G$2762,5,FALSE)</f>
        <v>TEBLK-XL</v>
      </c>
      <c r="AF641" s="30"/>
      <c r="AG641" s="38" t="str">
        <f>IFERROR(VLOOKUP('2) Order Form'!#REF!,$AA$4:$AA$2500,1,FALSE),"Ikke med i Elastic")</f>
        <v>Ikke med i Elastic</v>
      </c>
      <c r="AH641" s="38" t="e">
        <f>SUM('2) Order Form'!#REF!)</f>
        <v>#REF!</v>
      </c>
      <c r="AI641" s="38" t="e">
        <f>INDEX(ATS!$B:$V,MATCH(ATS!$AH641,ATS!$U:$U,0),1)</f>
        <v>#REF!</v>
      </c>
      <c r="AJ641" s="38" t="e">
        <f>INDEX(ATS!$B:$V,MATCH(ATS!$AH641,ATS!$U:$U,0),2)</f>
        <v>#REF!</v>
      </c>
      <c r="AK641" s="38" t="e">
        <f>INDEX(ATS!$B:$V,MATCH(ATS!$AH641,ATS!$U:$U,0),4)</f>
        <v>#REF!</v>
      </c>
    </row>
    <row r="642" spans="1:37">
      <c r="A642" s="175">
        <f t="shared" si="37"/>
        <v>7048652838667</v>
      </c>
      <c r="B642">
        <v>820302</v>
      </c>
      <c r="C642" t="s">
        <v>1233</v>
      </c>
      <c r="D642" t="s">
        <v>2991</v>
      </c>
      <c r="E642" t="s">
        <v>1231</v>
      </c>
      <c r="F642" t="s">
        <v>1221</v>
      </c>
      <c r="G642" t="s">
        <v>52</v>
      </c>
      <c r="H642" t="s">
        <v>87</v>
      </c>
      <c r="I642">
        <v>100</v>
      </c>
      <c r="J642">
        <v>100</v>
      </c>
      <c r="K642">
        <v>100</v>
      </c>
      <c r="L642">
        <v>100</v>
      </c>
      <c r="M642">
        <v>100</v>
      </c>
      <c r="N642">
        <v>100</v>
      </c>
      <c r="O642">
        <v>100</v>
      </c>
      <c r="P642">
        <v>100</v>
      </c>
      <c r="Q642">
        <v>100</v>
      </c>
      <c r="R642">
        <v>100</v>
      </c>
      <c r="S642" s="30"/>
      <c r="T642" s="52" t="str">
        <f t="shared" si="36"/>
        <v>820302-11003-L</v>
      </c>
      <c r="U642" s="53">
        <f>IF(C642="NET","",IF(C642="","",IFERROR(VLOOKUP(T642,EAN!$A:$B,2,FALSE),"MANGLER - MÅ OPPDATERE EAN-FANEN")))</f>
        <v>7048652838667</v>
      </c>
      <c r="V642" s="52">
        <f t="shared" si="38"/>
        <v>100</v>
      </c>
      <c r="W642" s="52">
        <f t="shared" si="39"/>
        <v>100</v>
      </c>
      <c r="X642" s="30"/>
      <c r="Y642" s="21">
        <f>IF(C642="NET","",IFERROR(VLOOKUP(U642,'2) Order Form'!$V$9:$V$894,1,FALSE),"Ikke med I order form"))</f>
        <v>7048652838667</v>
      </c>
      <c r="Z642" s="30"/>
      <c r="AA642" s="2">
        <v>7048652193445</v>
      </c>
      <c r="AB642" s="23">
        <f>IFERROR(VLOOKUP(AA642,'2) Order Form'!$V$9:$V$895,1,FALSE),"Ikke med I order form")</f>
        <v>7048652193445</v>
      </c>
      <c r="AC642" s="38">
        <f>VLOOKUP(AA642,ATS!$A$4:$H$2762,2,FALSE)</f>
        <v>835006</v>
      </c>
      <c r="AD642" s="35" t="str">
        <f>VLOOKUP(AA642,ATS!$A$4:$G$2762,3,FALSE)</f>
        <v>Back Protector</v>
      </c>
      <c r="AE642" s="36" t="str">
        <f>VLOOKUP(AA642,ATS!$A$4:$G$2762,5,FALSE)</f>
        <v>TEBLK-XL</v>
      </c>
      <c r="AF642" s="30"/>
      <c r="AG642" s="38" t="str">
        <f>IFERROR(VLOOKUP('2) Order Form'!#REF!,$AA$4:$AA$2500,1,FALSE),"Ikke med i Elastic")</f>
        <v>Ikke med i Elastic</v>
      </c>
      <c r="AH642" s="38" t="e">
        <f>SUM('2) Order Form'!#REF!)</f>
        <v>#REF!</v>
      </c>
      <c r="AI642" s="38" t="e">
        <f>INDEX(ATS!$B:$V,MATCH(ATS!$AH642,ATS!$U:$U,0),1)</f>
        <v>#REF!</v>
      </c>
      <c r="AJ642" s="38" t="e">
        <f>INDEX(ATS!$B:$V,MATCH(ATS!$AH642,ATS!$U:$U,0),2)</f>
        <v>#REF!</v>
      </c>
      <c r="AK642" s="38" t="e">
        <f>INDEX(ATS!$B:$V,MATCH(ATS!$AH642,ATS!$U:$U,0),4)</f>
        <v>#REF!</v>
      </c>
    </row>
    <row r="643" spans="1:37">
      <c r="A643" s="175">
        <f t="shared" si="37"/>
        <v>7048652838698</v>
      </c>
      <c r="B643">
        <v>820302</v>
      </c>
      <c r="C643" t="s">
        <v>1233</v>
      </c>
      <c r="D643" t="s">
        <v>2991</v>
      </c>
      <c r="E643" t="s">
        <v>1232</v>
      </c>
      <c r="F643" t="s">
        <v>1221</v>
      </c>
      <c r="G643" t="s">
        <v>53</v>
      </c>
      <c r="H643" t="s">
        <v>87</v>
      </c>
      <c r="I643">
        <v>20</v>
      </c>
      <c r="J643">
        <v>20</v>
      </c>
      <c r="K643">
        <v>20</v>
      </c>
      <c r="L643">
        <v>20</v>
      </c>
      <c r="M643">
        <v>20</v>
      </c>
      <c r="N643">
        <v>20</v>
      </c>
      <c r="O643">
        <v>20</v>
      </c>
      <c r="P643">
        <v>20</v>
      </c>
      <c r="Q643">
        <v>20</v>
      </c>
      <c r="R643">
        <v>20</v>
      </c>
      <c r="S643" s="30"/>
      <c r="T643" s="52" t="str">
        <f t="shared" si="36"/>
        <v>820302-11003-XL</v>
      </c>
      <c r="U643" s="53">
        <f>IF(C643="NET","",IF(C643="","",IFERROR(VLOOKUP(T643,EAN!$A:$B,2,FALSE),"MANGLER - MÅ OPPDATERE EAN-FANEN")))</f>
        <v>7048652838698</v>
      </c>
      <c r="V643" s="52">
        <f t="shared" si="38"/>
        <v>20</v>
      </c>
      <c r="W643" s="52">
        <f t="shared" si="39"/>
        <v>20</v>
      </c>
      <c r="X643" s="30"/>
      <c r="Y643" s="21">
        <f>IF(C643="NET","",IFERROR(VLOOKUP(U643,'2) Order Form'!$V$9:$V$894,1,FALSE),"Ikke med I order form"))</f>
        <v>7048652838698</v>
      </c>
      <c r="Z643" s="30"/>
      <c r="AA643" s="2">
        <v>7048652837851</v>
      </c>
      <c r="AB643" s="23">
        <f>IFERROR(VLOOKUP(AA643,'2) Order Form'!$V$9:$V$895,1,FALSE),"Ikke med I order form")</f>
        <v>7048652837851</v>
      </c>
      <c r="AC643" s="38" t="e">
        <f>VLOOKUP(AA643,ATS!$A$4:$H$2762,2,FALSE)</f>
        <v>#N/A</v>
      </c>
      <c r="AD643" s="35" t="e">
        <f>VLOOKUP(AA643,ATS!$A$4:$G$2762,3,FALSE)</f>
        <v>#N/A</v>
      </c>
      <c r="AE643" s="36" t="e">
        <f>VLOOKUP(AA643,ATS!$A$4:$G$2762,5,FALSE)</f>
        <v>#N/A</v>
      </c>
      <c r="AF643" s="30"/>
      <c r="AG643" s="38" t="str">
        <f>IFERROR(VLOOKUP('2) Order Form'!#REF!,$AA$4:$AA$2500,1,FALSE),"Ikke med i Elastic")</f>
        <v>Ikke med i Elastic</v>
      </c>
      <c r="AH643" s="38" t="e">
        <f>SUM('2) Order Form'!#REF!)</f>
        <v>#REF!</v>
      </c>
      <c r="AI643" s="38" t="e">
        <f>INDEX(ATS!$B:$V,MATCH(ATS!$AH643,ATS!$U:$U,0),1)</f>
        <v>#REF!</v>
      </c>
      <c r="AJ643" s="38" t="e">
        <f>INDEX(ATS!$B:$V,MATCH(ATS!$AH643,ATS!$U:$U,0),2)</f>
        <v>#REF!</v>
      </c>
      <c r="AK643" s="38" t="e">
        <f>INDEX(ATS!$B:$V,MATCH(ATS!$AH643,ATS!$U:$U,0),4)</f>
        <v>#REF!</v>
      </c>
    </row>
    <row r="644" spans="1:37">
      <c r="A644" s="175">
        <f t="shared" si="37"/>
        <v>7048652799500</v>
      </c>
      <c r="B644">
        <v>820302</v>
      </c>
      <c r="C644" t="s">
        <v>1233</v>
      </c>
      <c r="D644" t="s">
        <v>2991</v>
      </c>
      <c r="E644" t="s">
        <v>1234</v>
      </c>
      <c r="F644" t="s">
        <v>1235</v>
      </c>
      <c r="G644" t="s">
        <v>8</v>
      </c>
      <c r="H644" t="s">
        <v>87</v>
      </c>
      <c r="I644">
        <v>37</v>
      </c>
      <c r="J644">
        <v>37</v>
      </c>
      <c r="K644">
        <v>37</v>
      </c>
      <c r="L644">
        <v>37</v>
      </c>
      <c r="M644">
        <v>37</v>
      </c>
      <c r="N644">
        <v>37</v>
      </c>
      <c r="O644">
        <v>37</v>
      </c>
      <c r="P644">
        <v>37</v>
      </c>
      <c r="Q644">
        <v>37</v>
      </c>
      <c r="R644">
        <v>37</v>
      </c>
      <c r="S644" s="2"/>
      <c r="T644" s="22" t="str">
        <f t="shared" ref="T644:T707" si="40">CONCATENATE(B644,"-",E644)</f>
        <v>820302-88100-S</v>
      </c>
      <c r="U644" s="24">
        <f>IF(C644="NET","",IF(C644="","",IFERROR(VLOOKUP(T644,EAN!$A:$B,2,FALSE),"MANGLER - MÅ OPPDATERE EAN-FANEN")))</f>
        <v>7048652799500</v>
      </c>
      <c r="V644" s="22">
        <f t="shared" si="38"/>
        <v>37</v>
      </c>
      <c r="W644" s="22">
        <f t="shared" si="39"/>
        <v>37</v>
      </c>
      <c r="X644" s="2"/>
      <c r="Y644" s="21">
        <f>IF(C644="NET","",IFERROR(VLOOKUP(U644,'2) Order Form'!$V$9:$V$894,1,FALSE),"Ikke med I order form"))</f>
        <v>7048652799500</v>
      </c>
      <c r="Z644" s="2"/>
      <c r="AA644" s="2">
        <v>7048652837851</v>
      </c>
      <c r="AB644" s="23">
        <f>IFERROR(VLOOKUP(AA644,'2) Order Form'!$V$9:$V$895,1,FALSE),"Ikke med I order form")</f>
        <v>7048652837851</v>
      </c>
      <c r="AC644" s="38" t="e">
        <f>VLOOKUP(AA644,ATS!$A$4:$H$2762,2,FALSE)</f>
        <v>#N/A</v>
      </c>
      <c r="AD644" s="35" t="e">
        <f>VLOOKUP(AA644,ATS!$A$4:$G$2762,3,FALSE)</f>
        <v>#N/A</v>
      </c>
      <c r="AE644" s="36" t="e">
        <f>VLOOKUP(AA644,ATS!$A$4:$G$2762,5,FALSE)</f>
        <v>#N/A</v>
      </c>
      <c r="AF644" s="2"/>
      <c r="AG644" s="38" t="str">
        <f>IFERROR(VLOOKUP('2) Order Form'!#REF!,$AA$4:$AA$2500,1,FALSE),"Ikke med i Elastic")</f>
        <v>Ikke med i Elastic</v>
      </c>
      <c r="AH644" s="38" t="e">
        <f>SUM('2) Order Form'!#REF!)</f>
        <v>#REF!</v>
      </c>
      <c r="AI644" s="38" t="e">
        <f>INDEX(ATS!$B:$V,MATCH(ATS!$AH644,ATS!$U:$U,0),1)</f>
        <v>#REF!</v>
      </c>
      <c r="AJ644" s="38" t="e">
        <f>INDEX(ATS!$B:$V,MATCH(ATS!$AH644,ATS!$U:$U,0),2)</f>
        <v>#REF!</v>
      </c>
      <c r="AK644" s="38" t="e">
        <f>INDEX(ATS!$B:$V,MATCH(ATS!$AH644,ATS!$U:$U,0),4)</f>
        <v>#REF!</v>
      </c>
    </row>
    <row r="645" spans="1:37">
      <c r="A645" s="175">
        <f t="shared" ref="A645:A708" si="41">SUM(U645)</f>
        <v>7048652799494</v>
      </c>
      <c r="B645">
        <v>820302</v>
      </c>
      <c r="C645" t="s">
        <v>1233</v>
      </c>
      <c r="D645" t="s">
        <v>2991</v>
      </c>
      <c r="E645" t="s">
        <v>1236</v>
      </c>
      <c r="F645" t="s">
        <v>1235</v>
      </c>
      <c r="G645" t="s">
        <v>7</v>
      </c>
      <c r="H645" t="s">
        <v>87</v>
      </c>
      <c r="I645">
        <v>185</v>
      </c>
      <c r="J645">
        <v>185</v>
      </c>
      <c r="K645">
        <v>185</v>
      </c>
      <c r="L645">
        <v>185</v>
      </c>
      <c r="M645">
        <v>185</v>
      </c>
      <c r="N645">
        <v>185</v>
      </c>
      <c r="O645">
        <v>185</v>
      </c>
      <c r="P645">
        <v>185</v>
      </c>
      <c r="Q645">
        <v>185</v>
      </c>
      <c r="R645">
        <v>185</v>
      </c>
      <c r="S645" s="30"/>
      <c r="T645" s="52" t="str">
        <f t="shared" si="40"/>
        <v>820302-88100-M</v>
      </c>
      <c r="U645" s="53">
        <f>IF(C645="NET","",IF(C645="","",IFERROR(VLOOKUP(T645,EAN!$A:$B,2,FALSE),"MANGLER - MÅ OPPDATERE EAN-FANEN")))</f>
        <v>7048652799494</v>
      </c>
      <c r="V645" s="52">
        <f t="shared" ref="V645:V708" si="42">I645</f>
        <v>185</v>
      </c>
      <c r="W645" s="52">
        <f t="shared" ref="W645:W708" si="43">R645</f>
        <v>185</v>
      </c>
      <c r="X645" s="30"/>
      <c r="Y645" s="21">
        <f>IF(C645="NET","",IFERROR(VLOOKUP(U645,'2) Order Form'!$V$9:$V$894,1,FALSE),"Ikke med I order form"))</f>
        <v>7048652799494</v>
      </c>
      <c r="Z645" s="30"/>
      <c r="AA645" s="2">
        <v>7048652837820</v>
      </c>
      <c r="AB645" s="23">
        <f>IFERROR(VLOOKUP(AA645,'2) Order Form'!$V$9:$V$895,1,FALSE),"Ikke med I order form")</f>
        <v>7048652837820</v>
      </c>
      <c r="AC645" s="38" t="e">
        <f>VLOOKUP(AA645,ATS!$A$4:$H$2762,2,FALSE)</f>
        <v>#N/A</v>
      </c>
      <c r="AD645" s="35" t="e">
        <f>VLOOKUP(AA645,ATS!$A$4:$G$2762,3,FALSE)</f>
        <v>#N/A</v>
      </c>
      <c r="AE645" s="36" t="e">
        <f>VLOOKUP(AA645,ATS!$A$4:$G$2762,5,FALSE)</f>
        <v>#N/A</v>
      </c>
      <c r="AF645" s="30"/>
      <c r="AG645" s="38">
        <f>IFERROR(VLOOKUP('2) Order Form'!$V627,$AA$4:$AA$2500,1,FALSE),"Ikke med i Elastic")</f>
        <v>7048652838155</v>
      </c>
      <c r="AH645" s="38">
        <f>SUM('2) Order Form'!V627)</f>
        <v>7048652838155</v>
      </c>
      <c r="AI645" s="38">
        <f>INDEX(ATS!$B:$V,MATCH(ATS!$AH645,ATS!$U:$U,0),1)</f>
        <v>820332</v>
      </c>
      <c r="AJ645" s="38" t="str">
        <f>INDEX(ATS!$B:$V,MATCH(ATS!$AH645,ATS!$U:$U,0),2)</f>
        <v>Crusader Ski Socks</v>
      </c>
      <c r="AK645" s="38" t="str">
        <f>INDEX(ATS!$B:$V,MATCH(ATS!$AH645,ATS!$U:$U,0),4)</f>
        <v>99901-3537</v>
      </c>
    </row>
    <row r="646" spans="1:37">
      <c r="A646" s="175">
        <f t="shared" si="41"/>
        <v>7048652799487</v>
      </c>
      <c r="B646">
        <v>820302</v>
      </c>
      <c r="C646" t="s">
        <v>1233</v>
      </c>
      <c r="D646" t="s">
        <v>2991</v>
      </c>
      <c r="E646" t="s">
        <v>1237</v>
      </c>
      <c r="F646" t="s">
        <v>1235</v>
      </c>
      <c r="G646" t="s">
        <v>52</v>
      </c>
      <c r="H646" t="s">
        <v>87</v>
      </c>
      <c r="I646">
        <v>131</v>
      </c>
      <c r="J646">
        <v>131</v>
      </c>
      <c r="K646">
        <v>131</v>
      </c>
      <c r="L646">
        <v>131</v>
      </c>
      <c r="M646">
        <v>131</v>
      </c>
      <c r="N646">
        <v>131</v>
      </c>
      <c r="O646">
        <v>131</v>
      </c>
      <c r="P646">
        <v>131</v>
      </c>
      <c r="Q646">
        <v>131</v>
      </c>
      <c r="R646">
        <v>131</v>
      </c>
      <c r="S646" s="30"/>
      <c r="T646" s="52" t="str">
        <f t="shared" si="40"/>
        <v>820302-88100-L</v>
      </c>
      <c r="U646" s="53">
        <f>IF(C646="NET","",IF(C646="","",IFERROR(VLOOKUP(T646,EAN!$A:$B,2,FALSE),"MANGLER - MÅ OPPDATERE EAN-FANEN")))</f>
        <v>7048652799487</v>
      </c>
      <c r="V646" s="52">
        <f t="shared" si="42"/>
        <v>131</v>
      </c>
      <c r="W646" s="52">
        <f t="shared" si="43"/>
        <v>131</v>
      </c>
      <c r="X646" s="30"/>
      <c r="Y646" s="21">
        <f>IF(C646="NET","",IFERROR(VLOOKUP(U646,'2) Order Form'!$V$9:$V$894,1,FALSE),"Ikke med I order form"))</f>
        <v>7048652799487</v>
      </c>
      <c r="Z646" s="30"/>
      <c r="AA646" s="2">
        <v>7048652837820</v>
      </c>
      <c r="AB646" s="23">
        <f>IFERROR(VLOOKUP(AA646,'2) Order Form'!$V$9:$V$895,1,FALSE),"Ikke med I order form")</f>
        <v>7048652837820</v>
      </c>
      <c r="AC646" s="38" t="e">
        <f>VLOOKUP(AA646,ATS!$A$4:$H$2762,2,FALSE)</f>
        <v>#N/A</v>
      </c>
      <c r="AD646" s="35" t="e">
        <f>VLOOKUP(AA646,ATS!$A$4:$G$2762,3,FALSE)</f>
        <v>#N/A</v>
      </c>
      <c r="AE646" s="36" t="e">
        <f>VLOOKUP(AA646,ATS!$A$4:$G$2762,5,FALSE)</f>
        <v>#N/A</v>
      </c>
      <c r="AF646" s="30"/>
      <c r="AG646" s="38">
        <f>IFERROR(VLOOKUP('2) Order Form'!$V628,$AA$4:$AA$2500,1,FALSE),"Ikke med i Elastic")</f>
        <v>7048652838162</v>
      </c>
      <c r="AH646" s="38">
        <f>SUM('2) Order Form'!V628)</f>
        <v>7048652838162</v>
      </c>
      <c r="AI646" s="38">
        <f>INDEX(ATS!$B:$V,MATCH(ATS!$AH646,ATS!$U:$U,0),1)</f>
        <v>820332</v>
      </c>
      <c r="AJ646" s="38" t="str">
        <f>INDEX(ATS!$B:$V,MATCH(ATS!$AH646,ATS!$U:$U,0),2)</f>
        <v>Crusader Ski Socks</v>
      </c>
      <c r="AK646" s="38" t="str">
        <f>INDEX(ATS!$B:$V,MATCH(ATS!$AH646,ATS!$U:$U,0),4)</f>
        <v>99901-3840</v>
      </c>
    </row>
    <row r="647" spans="1:37">
      <c r="A647" s="175">
        <f t="shared" si="41"/>
        <v>7048652799517</v>
      </c>
      <c r="B647">
        <v>820302</v>
      </c>
      <c r="C647" t="s">
        <v>1233</v>
      </c>
      <c r="D647" t="s">
        <v>2991</v>
      </c>
      <c r="E647" t="s">
        <v>1238</v>
      </c>
      <c r="F647" t="s">
        <v>1235</v>
      </c>
      <c r="G647" t="s">
        <v>53</v>
      </c>
      <c r="H647" t="s">
        <v>87</v>
      </c>
      <c r="I647">
        <v>32</v>
      </c>
      <c r="J647">
        <v>32</v>
      </c>
      <c r="K647">
        <v>32</v>
      </c>
      <c r="L647">
        <v>32</v>
      </c>
      <c r="M647">
        <v>32</v>
      </c>
      <c r="N647">
        <v>32</v>
      </c>
      <c r="O647">
        <v>32</v>
      </c>
      <c r="P647">
        <v>32</v>
      </c>
      <c r="Q647">
        <v>32</v>
      </c>
      <c r="R647">
        <v>32</v>
      </c>
      <c r="S647" s="2"/>
      <c r="T647" s="52" t="str">
        <f t="shared" si="40"/>
        <v>820302-88100-XL</v>
      </c>
      <c r="U647" s="53">
        <f>IF(C647="NET","",IF(C647="","",IFERROR(VLOOKUP(T647,EAN!$A:$B,2,FALSE),"MANGLER - MÅ OPPDATERE EAN-FANEN")))</f>
        <v>7048652799517</v>
      </c>
      <c r="V647" s="52">
        <f t="shared" si="42"/>
        <v>32</v>
      </c>
      <c r="W647" s="52">
        <f t="shared" si="43"/>
        <v>32</v>
      </c>
      <c r="X647" s="2"/>
      <c r="Y647" s="21">
        <f>IF(C647="NET","",IFERROR(VLOOKUP(U647,'2) Order Form'!$V$9:$V$894,1,FALSE),"Ikke med I order form"))</f>
        <v>7048652799517</v>
      </c>
      <c r="Z647" s="2"/>
      <c r="AA647" s="2">
        <v>7048652837868</v>
      </c>
      <c r="AB647" s="23">
        <f>IFERROR(VLOOKUP(AA647,'2) Order Form'!$V$9:$V$895,1,FALSE),"Ikke med I order form")</f>
        <v>7048652837868</v>
      </c>
      <c r="AC647" s="38" t="e">
        <f>VLOOKUP(AA647,ATS!$A$4:$H$2762,2,FALSE)</f>
        <v>#N/A</v>
      </c>
      <c r="AD647" s="35" t="e">
        <f>VLOOKUP(AA647,ATS!$A$4:$G$2762,3,FALSE)</f>
        <v>#N/A</v>
      </c>
      <c r="AE647" s="36" t="e">
        <f>VLOOKUP(AA647,ATS!$A$4:$G$2762,5,FALSE)</f>
        <v>#N/A</v>
      </c>
      <c r="AF647" s="2"/>
      <c r="AG647" s="38">
        <f>IFERROR(VLOOKUP('2) Order Form'!$V629,$AA$4:$AA$2500,1,FALSE),"Ikke med i Elastic")</f>
        <v>7048652838179</v>
      </c>
      <c r="AH647" s="38">
        <f>SUM('2) Order Form'!V629)</f>
        <v>7048652838179</v>
      </c>
      <c r="AI647" s="38">
        <f>INDEX(ATS!$B:$V,MATCH(ATS!$AH647,ATS!$U:$U,0),1)</f>
        <v>820332</v>
      </c>
      <c r="AJ647" s="38" t="str">
        <f>INDEX(ATS!$B:$V,MATCH(ATS!$AH647,ATS!$U:$U,0),2)</f>
        <v>Crusader Ski Socks</v>
      </c>
      <c r="AK647" s="38" t="str">
        <f>INDEX(ATS!$B:$V,MATCH(ATS!$AH647,ATS!$U:$U,0),4)</f>
        <v>99901-4143</v>
      </c>
    </row>
    <row r="648" spans="1:37">
      <c r="A648" s="175">
        <f t="shared" si="41"/>
        <v>7048652799548</v>
      </c>
      <c r="B648">
        <v>820302</v>
      </c>
      <c r="C648" t="s">
        <v>1233</v>
      </c>
      <c r="D648" t="s">
        <v>2991</v>
      </c>
      <c r="E648" t="s">
        <v>685</v>
      </c>
      <c r="F648" t="s">
        <v>1982</v>
      </c>
      <c r="G648" t="s">
        <v>8</v>
      </c>
      <c r="H648" t="s">
        <v>87</v>
      </c>
      <c r="I648">
        <v>16</v>
      </c>
      <c r="J648">
        <v>16</v>
      </c>
      <c r="K648">
        <v>16</v>
      </c>
      <c r="L648">
        <v>16</v>
      </c>
      <c r="M648">
        <v>16</v>
      </c>
      <c r="N648">
        <v>16</v>
      </c>
      <c r="O648">
        <v>16</v>
      </c>
      <c r="P648">
        <v>16</v>
      </c>
      <c r="Q648">
        <v>16</v>
      </c>
      <c r="R648">
        <v>16</v>
      </c>
      <c r="S648" s="30"/>
      <c r="T648" s="52" t="str">
        <f t="shared" si="40"/>
        <v>820302-99901-S</v>
      </c>
      <c r="U648" s="53">
        <f>IF(C648="NET","",IF(C648="","",IFERROR(VLOOKUP(T648,EAN!$A:$B,2,FALSE),"MANGLER - MÅ OPPDATERE EAN-FANEN")))</f>
        <v>7048652799548</v>
      </c>
      <c r="V648" s="52">
        <f t="shared" si="42"/>
        <v>16</v>
      </c>
      <c r="W648" s="52">
        <f t="shared" si="43"/>
        <v>16</v>
      </c>
      <c r="X648" s="30"/>
      <c r="Y648" s="21">
        <f>IF(C648="NET","",IFERROR(VLOOKUP(U648,'2) Order Form'!$V$9:$V$894,1,FALSE),"Ikke med I order form"))</f>
        <v>7048652799548</v>
      </c>
      <c r="Z648" s="30"/>
      <c r="AA648" s="2">
        <v>7048652837868</v>
      </c>
      <c r="AB648" s="23">
        <f>IFERROR(VLOOKUP(AA648,'2) Order Form'!$V$9:$V$895,1,FALSE),"Ikke med I order form")</f>
        <v>7048652837868</v>
      </c>
      <c r="AC648" s="38" t="e">
        <f>VLOOKUP(AA648,ATS!$A$4:$H$2762,2,FALSE)</f>
        <v>#N/A</v>
      </c>
      <c r="AD648" s="35" t="e">
        <f>VLOOKUP(AA648,ATS!$A$4:$G$2762,3,FALSE)</f>
        <v>#N/A</v>
      </c>
      <c r="AE648" s="36" t="e">
        <f>VLOOKUP(AA648,ATS!$A$4:$G$2762,5,FALSE)</f>
        <v>#N/A</v>
      </c>
      <c r="AF648" s="30"/>
      <c r="AG648" s="38">
        <f>IFERROR(VLOOKUP('2) Order Form'!$V630,$AA$4:$AA$2500,1,FALSE),"Ikke med i Elastic")</f>
        <v>7048652838186</v>
      </c>
      <c r="AH648" s="38">
        <f>SUM('2) Order Form'!V630)</f>
        <v>7048652838186</v>
      </c>
      <c r="AI648" s="38">
        <f>INDEX(ATS!$B:$V,MATCH(ATS!$AH648,ATS!$U:$U,0),1)</f>
        <v>820332</v>
      </c>
      <c r="AJ648" s="38" t="str">
        <f>INDEX(ATS!$B:$V,MATCH(ATS!$AH648,ATS!$U:$U,0),2)</f>
        <v>Crusader Ski Socks</v>
      </c>
      <c r="AK648" s="38" t="str">
        <f>INDEX(ATS!$B:$V,MATCH(ATS!$AH648,ATS!$U:$U,0),4)</f>
        <v>99901-4446</v>
      </c>
    </row>
    <row r="649" spans="1:37">
      <c r="A649" s="175">
        <f t="shared" si="41"/>
        <v>7048652799531</v>
      </c>
      <c r="B649">
        <v>820302</v>
      </c>
      <c r="C649" t="s">
        <v>1233</v>
      </c>
      <c r="D649" t="s">
        <v>2991</v>
      </c>
      <c r="E649" t="s">
        <v>686</v>
      </c>
      <c r="F649" t="s">
        <v>1982</v>
      </c>
      <c r="G649" t="s">
        <v>7</v>
      </c>
      <c r="H649" t="s">
        <v>87</v>
      </c>
      <c r="I649">
        <v>73</v>
      </c>
      <c r="J649">
        <v>73</v>
      </c>
      <c r="K649">
        <v>73</v>
      </c>
      <c r="L649">
        <v>73</v>
      </c>
      <c r="M649">
        <v>73</v>
      </c>
      <c r="N649">
        <v>73</v>
      </c>
      <c r="O649">
        <v>73</v>
      </c>
      <c r="P649">
        <v>73</v>
      </c>
      <c r="Q649">
        <v>73</v>
      </c>
      <c r="R649">
        <v>73</v>
      </c>
      <c r="S649" s="30"/>
      <c r="T649" s="52" t="str">
        <f t="shared" si="40"/>
        <v>820302-99901-M</v>
      </c>
      <c r="U649" s="53">
        <f>IF(C649="NET","",IF(C649="","",IFERROR(VLOOKUP(T649,EAN!$A:$B,2,FALSE),"MANGLER - MÅ OPPDATERE EAN-FANEN")))</f>
        <v>7048652799531</v>
      </c>
      <c r="V649" s="52">
        <f t="shared" si="42"/>
        <v>73</v>
      </c>
      <c r="W649" s="52">
        <f t="shared" si="43"/>
        <v>73</v>
      </c>
      <c r="X649" s="30"/>
      <c r="Y649" s="21">
        <f>IF(C649="NET","",IFERROR(VLOOKUP(U649,'2) Order Form'!$V$9:$V$894,1,FALSE),"Ikke med I order form"))</f>
        <v>7048652799531</v>
      </c>
      <c r="Z649" s="30"/>
      <c r="AA649" s="2">
        <v>7048652967268</v>
      </c>
      <c r="AB649" s="23">
        <f>IFERROR(VLOOKUP(AA649,'2) Order Form'!$V$9:$V$895,1,FALSE),"Ikke med I order form")</f>
        <v>7048652967268</v>
      </c>
      <c r="AC649" s="38" t="e">
        <f>VLOOKUP(AA649,ATS!$A$4:$H$2762,2,FALSE)</f>
        <v>#N/A</v>
      </c>
      <c r="AD649" s="35" t="e">
        <f>VLOOKUP(AA649,ATS!$A$4:$G$2762,3,FALSE)</f>
        <v>#N/A</v>
      </c>
      <c r="AE649" s="36" t="e">
        <f>VLOOKUP(AA649,ATS!$A$4:$G$2762,5,FALSE)</f>
        <v>#N/A</v>
      </c>
      <c r="AF649" s="30"/>
      <c r="AG649" s="38">
        <f>IFERROR(VLOOKUP('2) Order Form'!$V631,$AA$4:$AA$2500,1,FALSE),"Ikke med i Elastic")</f>
        <v>7048652788221</v>
      </c>
      <c r="AH649" s="38">
        <f>SUM('2) Order Form'!V631)</f>
        <v>7048652788221</v>
      </c>
      <c r="AI649" s="38">
        <f>INDEX(ATS!$B:$V,MATCH(ATS!$AH649,ATS!$U:$U,0),1)</f>
        <v>828179</v>
      </c>
      <c r="AJ649" s="38" t="str">
        <f>INDEX(ATS!$B:$V,MATCH(ATS!$AH649,ATS!$U:$U,0),2)</f>
        <v>Crusader GORE-TEX Pro Jacket W</v>
      </c>
      <c r="AK649" s="38" t="str">
        <f>INDEX(ATS!$B:$V,MATCH(ATS!$AH649,ATS!$U:$U,0),4)</f>
        <v>55505-XS</v>
      </c>
    </row>
    <row r="650" spans="1:37">
      <c r="A650" s="175">
        <f t="shared" si="41"/>
        <v>7048652799524</v>
      </c>
      <c r="B650">
        <v>820302</v>
      </c>
      <c r="C650" t="s">
        <v>1233</v>
      </c>
      <c r="D650" t="s">
        <v>2991</v>
      </c>
      <c r="E650" t="s">
        <v>687</v>
      </c>
      <c r="F650" t="s">
        <v>1982</v>
      </c>
      <c r="G650" t="s">
        <v>52</v>
      </c>
      <c r="H650" t="s">
        <v>87</v>
      </c>
      <c r="I650">
        <v>97</v>
      </c>
      <c r="J650">
        <v>97</v>
      </c>
      <c r="K650">
        <v>97</v>
      </c>
      <c r="L650">
        <v>97</v>
      </c>
      <c r="M650">
        <v>97</v>
      </c>
      <c r="N650">
        <v>97</v>
      </c>
      <c r="O650">
        <v>97</v>
      </c>
      <c r="P650">
        <v>97</v>
      </c>
      <c r="Q650">
        <v>97</v>
      </c>
      <c r="R650">
        <v>97</v>
      </c>
      <c r="S650" s="30"/>
      <c r="T650" s="52" t="str">
        <f t="shared" si="40"/>
        <v>820302-99901-L</v>
      </c>
      <c r="U650" s="53">
        <f>IF(C650="NET","",IF(C650="","",IFERROR(VLOOKUP(T650,EAN!$A:$B,2,FALSE),"MANGLER - MÅ OPPDATERE EAN-FANEN")))</f>
        <v>7048652799524</v>
      </c>
      <c r="V650" s="52">
        <f t="shared" si="42"/>
        <v>97</v>
      </c>
      <c r="W650" s="52">
        <f t="shared" si="43"/>
        <v>97</v>
      </c>
      <c r="X650" s="30"/>
      <c r="Y650" s="21">
        <f>IF(C650="NET","",IFERROR(VLOOKUP(U650,'2) Order Form'!$V$9:$V$894,1,FALSE),"Ikke med I order form"))</f>
        <v>7048652799524</v>
      </c>
      <c r="Z650" s="30"/>
      <c r="AA650" s="2">
        <v>7048652967268</v>
      </c>
      <c r="AB650" s="23">
        <f>IFERROR(VLOOKUP(AA650,'2) Order Form'!$V$9:$V$895,1,FALSE),"Ikke med I order form")</f>
        <v>7048652967268</v>
      </c>
      <c r="AC650" s="38" t="e">
        <f>VLOOKUP(AA650,ATS!$A$4:$H$2762,2,FALSE)</f>
        <v>#N/A</v>
      </c>
      <c r="AD650" s="35" t="e">
        <f>VLOOKUP(AA650,ATS!$A$4:$G$2762,3,FALSE)</f>
        <v>#N/A</v>
      </c>
      <c r="AE650" s="36" t="e">
        <f>VLOOKUP(AA650,ATS!$A$4:$G$2762,5,FALSE)</f>
        <v>#N/A</v>
      </c>
      <c r="AF650" s="30"/>
      <c r="AG650" s="38">
        <f>IFERROR(VLOOKUP('2) Order Form'!$V632,$AA$4:$AA$2500,1,FALSE),"Ikke med i Elastic")</f>
        <v>7048652788214</v>
      </c>
      <c r="AH650" s="38">
        <f>SUM('2) Order Form'!V632)</f>
        <v>7048652788214</v>
      </c>
      <c r="AI650" s="38">
        <f>INDEX(ATS!$B:$V,MATCH(ATS!$AH650,ATS!$U:$U,0),1)</f>
        <v>828179</v>
      </c>
      <c r="AJ650" s="38" t="str">
        <f>INDEX(ATS!$B:$V,MATCH(ATS!$AH650,ATS!$U:$U,0),2)</f>
        <v>Crusader GORE-TEX Pro Jacket W</v>
      </c>
      <c r="AK650" s="38" t="str">
        <f>INDEX(ATS!$B:$V,MATCH(ATS!$AH650,ATS!$U:$U,0),4)</f>
        <v>55505-S</v>
      </c>
    </row>
    <row r="651" spans="1:37">
      <c r="A651" s="175">
        <f t="shared" si="41"/>
        <v>7048652799555</v>
      </c>
      <c r="B651">
        <v>820302</v>
      </c>
      <c r="C651" t="s">
        <v>1233</v>
      </c>
      <c r="D651" t="s">
        <v>2991</v>
      </c>
      <c r="E651" t="s">
        <v>688</v>
      </c>
      <c r="F651" t="s">
        <v>1982</v>
      </c>
      <c r="G651" t="s">
        <v>53</v>
      </c>
      <c r="H651" t="s">
        <v>87</v>
      </c>
      <c r="I651">
        <v>41</v>
      </c>
      <c r="J651">
        <v>41</v>
      </c>
      <c r="K651">
        <v>41</v>
      </c>
      <c r="L651">
        <v>41</v>
      </c>
      <c r="M651">
        <v>41</v>
      </c>
      <c r="N651">
        <v>41</v>
      </c>
      <c r="O651">
        <v>41</v>
      </c>
      <c r="P651">
        <v>41</v>
      </c>
      <c r="Q651">
        <v>41</v>
      </c>
      <c r="R651">
        <v>41</v>
      </c>
      <c r="S651" s="2"/>
      <c r="T651" s="52" t="str">
        <f t="shared" si="40"/>
        <v>820302-99901-XL</v>
      </c>
      <c r="U651" s="53">
        <f>IF(C651="NET","",IF(C651="","",IFERROR(VLOOKUP(T651,EAN!$A:$B,2,FALSE),"MANGLER - MÅ OPPDATERE EAN-FANEN")))</f>
        <v>7048652799555</v>
      </c>
      <c r="V651" s="52">
        <f t="shared" si="42"/>
        <v>41</v>
      </c>
      <c r="W651" s="52">
        <f t="shared" si="43"/>
        <v>41</v>
      </c>
      <c r="X651" s="2"/>
      <c r="Y651" s="21">
        <f>IF(C651="NET","",IFERROR(VLOOKUP(U651,'2) Order Form'!$V$9:$V$894,1,FALSE),"Ikke med I order form"))</f>
        <v>7048652799555</v>
      </c>
      <c r="Z651" s="2"/>
      <c r="AA651" s="2">
        <v>7048652967275</v>
      </c>
      <c r="AB651" s="23">
        <f>IFERROR(VLOOKUP(AA651,'2) Order Form'!$V$9:$V$895,1,FALSE),"Ikke med I order form")</f>
        <v>7048652967275</v>
      </c>
      <c r="AC651" s="38" t="e">
        <f>VLOOKUP(AA651,ATS!$A$4:$H$2762,2,FALSE)</f>
        <v>#N/A</v>
      </c>
      <c r="AD651" s="35" t="e">
        <f>VLOOKUP(AA651,ATS!$A$4:$G$2762,3,FALSE)</f>
        <v>#N/A</v>
      </c>
      <c r="AE651" s="36" t="e">
        <f>VLOOKUP(AA651,ATS!$A$4:$G$2762,5,FALSE)</f>
        <v>#N/A</v>
      </c>
      <c r="AF651" s="2"/>
      <c r="AG651" s="38">
        <f>IFERROR(VLOOKUP('2) Order Form'!$V633,$AA$4:$AA$2500,1,FALSE),"Ikke med i Elastic")</f>
        <v>7048652788207</v>
      </c>
      <c r="AH651" s="38">
        <f>SUM('2) Order Form'!V633)</f>
        <v>7048652788207</v>
      </c>
      <c r="AI651" s="38">
        <f>INDEX(ATS!$B:$V,MATCH(ATS!$AH651,ATS!$U:$U,0),1)</f>
        <v>828179</v>
      </c>
      <c r="AJ651" s="38" t="str">
        <f>INDEX(ATS!$B:$V,MATCH(ATS!$AH651,ATS!$U:$U,0),2)</f>
        <v>Crusader GORE-TEX Pro Jacket W</v>
      </c>
      <c r="AK651" s="38" t="str">
        <f>INDEX(ATS!$B:$V,MATCH(ATS!$AH651,ATS!$U:$U,0),4)</f>
        <v>55505-M</v>
      </c>
    </row>
    <row r="652" spans="1:37">
      <c r="A652" s="175">
        <f t="shared" si="41"/>
        <v>0</v>
      </c>
      <c r="B652" s="37">
        <v>820307</v>
      </c>
      <c r="C652" t="s">
        <v>131</v>
      </c>
      <c r="I652" s="37">
        <v>202409</v>
      </c>
      <c r="J652" s="37">
        <v>202410</v>
      </c>
      <c r="K652" s="37">
        <v>202411</v>
      </c>
      <c r="L652" s="37">
        <v>202412</v>
      </c>
      <c r="M652" s="37">
        <v>202413</v>
      </c>
      <c r="N652" s="37">
        <v>202414</v>
      </c>
      <c r="O652" s="37">
        <v>202415</v>
      </c>
      <c r="P652" s="37">
        <v>202415</v>
      </c>
      <c r="Q652" s="37">
        <v>202415</v>
      </c>
      <c r="R652" s="37">
        <v>202415</v>
      </c>
      <c r="S652" s="30"/>
      <c r="T652" s="52" t="str">
        <f t="shared" si="40"/>
        <v>820307-</v>
      </c>
      <c r="U652" s="53" t="str">
        <f>IF(C652="NET","",IF(C652="","",IFERROR(VLOOKUP(T652,EAN!$A:$B,2,FALSE),"MANGLER - MÅ OPPDATERE EAN-FANEN")))</f>
        <v/>
      </c>
      <c r="V652" s="52">
        <f t="shared" si="42"/>
        <v>202409</v>
      </c>
      <c r="W652" s="52">
        <f t="shared" si="43"/>
        <v>202415</v>
      </c>
      <c r="X652" s="30"/>
      <c r="Y652" s="21" t="str">
        <f>IF(C652="NET","",IFERROR(VLOOKUP(U652,'2) Order Form'!$V$9:$V$894,1,FALSE),"Ikke med I order form"))</f>
        <v/>
      </c>
      <c r="Z652" s="30"/>
      <c r="AA652" s="2">
        <v>7048652967275</v>
      </c>
      <c r="AB652" s="23">
        <f>IFERROR(VLOOKUP(AA652,'2) Order Form'!$V$9:$V$895,1,FALSE),"Ikke med I order form")</f>
        <v>7048652967275</v>
      </c>
      <c r="AC652" s="38" t="e">
        <f>VLOOKUP(AA652,ATS!$A$4:$H$2762,2,FALSE)</f>
        <v>#N/A</v>
      </c>
      <c r="AD652" s="35" t="e">
        <f>VLOOKUP(AA652,ATS!$A$4:$G$2762,3,FALSE)</f>
        <v>#N/A</v>
      </c>
      <c r="AE652" s="36" t="e">
        <f>VLOOKUP(AA652,ATS!$A$4:$G$2762,5,FALSE)</f>
        <v>#N/A</v>
      </c>
      <c r="AF652" s="30"/>
      <c r="AG652" s="38">
        <f>IFERROR(VLOOKUP('2) Order Form'!$V634,$AA$4:$AA$2500,1,FALSE),"Ikke med i Elastic")</f>
        <v>7048652788191</v>
      </c>
      <c r="AH652" s="38">
        <f>SUM('2) Order Form'!V634)</f>
        <v>7048652788191</v>
      </c>
      <c r="AI652" s="38">
        <f>INDEX(ATS!$B:$V,MATCH(ATS!$AH652,ATS!$U:$U,0),1)</f>
        <v>828179</v>
      </c>
      <c r="AJ652" s="38" t="str">
        <f>INDEX(ATS!$B:$V,MATCH(ATS!$AH652,ATS!$U:$U,0),2)</f>
        <v>Crusader GORE-TEX Pro Jacket W</v>
      </c>
      <c r="AK652" s="38" t="str">
        <f>INDEX(ATS!$B:$V,MATCH(ATS!$AH652,ATS!$U:$U,0),4)</f>
        <v>55505-L</v>
      </c>
    </row>
    <row r="653" spans="1:37">
      <c r="A653" s="175">
        <f t="shared" si="41"/>
        <v>7048652801784</v>
      </c>
      <c r="B653">
        <v>820307</v>
      </c>
      <c r="C653" t="s">
        <v>1239</v>
      </c>
      <c r="D653" t="s">
        <v>2991</v>
      </c>
      <c r="E653" t="s">
        <v>1186</v>
      </c>
      <c r="F653" t="s">
        <v>1983</v>
      </c>
      <c r="G653" t="s">
        <v>54</v>
      </c>
      <c r="H653" t="s">
        <v>225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 s="30"/>
      <c r="T653" s="52" t="str">
        <f t="shared" si="40"/>
        <v>820307-58000-XS</v>
      </c>
      <c r="U653" s="53">
        <f>IF(C653="NET","",IF(C653="","",IFERROR(VLOOKUP(T653,EAN!$A:$B,2,FALSE),"MANGLER - MÅ OPPDATERE EAN-FANEN")))</f>
        <v>7048652801784</v>
      </c>
      <c r="V653" s="52">
        <f t="shared" si="42"/>
        <v>0</v>
      </c>
      <c r="W653" s="52">
        <f t="shared" si="43"/>
        <v>0</v>
      </c>
      <c r="X653" s="30"/>
      <c r="Y653" s="21" t="str">
        <f>IF(C653="NET","",IFERROR(VLOOKUP(U653,'2) Order Form'!$V$9:$V$894,1,FALSE),"Ikke med I order form"))</f>
        <v>Ikke med I order form</v>
      </c>
      <c r="Z653" s="30"/>
      <c r="AA653" s="2">
        <v>7048652837752</v>
      </c>
      <c r="AB653" s="23">
        <f>IFERROR(VLOOKUP(AA653,'2) Order Form'!$V$9:$V$895,1,FALSE),"Ikke med I order form")</f>
        <v>7048652837752</v>
      </c>
      <c r="AC653" s="38" t="e">
        <f>VLOOKUP(AA653,ATS!$A$4:$H$2762,2,FALSE)</f>
        <v>#N/A</v>
      </c>
      <c r="AD653" s="35" t="e">
        <f>VLOOKUP(AA653,ATS!$A$4:$G$2762,3,FALSE)</f>
        <v>#N/A</v>
      </c>
      <c r="AE653" s="36" t="e">
        <f>VLOOKUP(AA653,ATS!$A$4:$G$2762,5,FALSE)</f>
        <v>#N/A</v>
      </c>
      <c r="AF653" s="30"/>
      <c r="AG653" s="38">
        <f>IFERROR(VLOOKUP('2) Order Form'!$V635,$AA$4:$AA$2500,1,FALSE),"Ikke med i Elastic")</f>
        <v>7048652711519</v>
      </c>
      <c r="AH653" s="38">
        <f>SUM('2) Order Form'!V635)</f>
        <v>7048652711519</v>
      </c>
      <c r="AI653" s="38">
        <f>INDEX(ATS!$B:$V,MATCH(ATS!$AH653,ATS!$U:$U,0),1)</f>
        <v>828181</v>
      </c>
      <c r="AJ653" s="38" t="str">
        <f>INDEX(ATS!$B:$V,MATCH(ATS!$AH653,ATS!$U:$U,0),2)</f>
        <v>Crusader GORE-TEX Pro Pants W</v>
      </c>
      <c r="AK653" s="38" t="str">
        <f>INDEX(ATS!$B:$V,MATCH(ATS!$AH653,ATS!$U:$U,0),4)</f>
        <v>99901-XS</v>
      </c>
    </row>
    <row r="654" spans="1:37">
      <c r="A654" s="175">
        <f t="shared" si="41"/>
        <v>7048652801777</v>
      </c>
      <c r="B654">
        <v>820307</v>
      </c>
      <c r="C654" t="s">
        <v>1239</v>
      </c>
      <c r="D654" t="s">
        <v>2991</v>
      </c>
      <c r="E654" t="s">
        <v>1187</v>
      </c>
      <c r="F654" t="s">
        <v>1983</v>
      </c>
      <c r="G654" t="s">
        <v>8</v>
      </c>
      <c r="H654" t="s">
        <v>225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 s="30"/>
      <c r="T654" s="52" t="str">
        <f t="shared" si="40"/>
        <v>820307-58000-S</v>
      </c>
      <c r="U654" s="53">
        <f>IF(C654="NET","",IF(C654="","",IFERROR(VLOOKUP(T654,EAN!$A:$B,2,FALSE),"MANGLER - MÅ OPPDATERE EAN-FANEN")))</f>
        <v>7048652801777</v>
      </c>
      <c r="V654" s="52">
        <f t="shared" si="42"/>
        <v>0</v>
      </c>
      <c r="W654" s="52">
        <f t="shared" si="43"/>
        <v>0</v>
      </c>
      <c r="X654" s="30"/>
      <c r="Y654" s="21" t="str">
        <f>IF(C654="NET","",IFERROR(VLOOKUP(U654,'2) Order Form'!$V$9:$V$894,1,FALSE),"Ikke med I order form"))</f>
        <v>Ikke med I order form</v>
      </c>
      <c r="Z654" s="30"/>
      <c r="AA654" s="2">
        <v>7048652837752</v>
      </c>
      <c r="AB654" s="23">
        <f>IFERROR(VLOOKUP(AA654,'2) Order Form'!$V$9:$V$895,1,FALSE),"Ikke med I order form")</f>
        <v>7048652837752</v>
      </c>
      <c r="AC654" s="38" t="e">
        <f>VLOOKUP(AA654,ATS!$A$4:$H$2762,2,FALSE)</f>
        <v>#N/A</v>
      </c>
      <c r="AD654" s="35" t="e">
        <f>VLOOKUP(AA654,ATS!$A$4:$G$2762,3,FALSE)</f>
        <v>#N/A</v>
      </c>
      <c r="AE654" s="36" t="e">
        <f>VLOOKUP(AA654,ATS!$A$4:$G$2762,5,FALSE)</f>
        <v>#N/A</v>
      </c>
      <c r="AF654" s="30"/>
      <c r="AG654" s="38">
        <f>IFERROR(VLOOKUP('2) Order Form'!$V636,$AA$4:$AA$2500,1,FALSE),"Ikke med i Elastic")</f>
        <v>7048652711502</v>
      </c>
      <c r="AH654" s="38">
        <f>SUM('2) Order Form'!V636)</f>
        <v>7048652711502</v>
      </c>
      <c r="AI654" s="38">
        <f>INDEX(ATS!$B:$V,MATCH(ATS!$AH654,ATS!$U:$U,0),1)</f>
        <v>828181</v>
      </c>
      <c r="AJ654" s="38" t="str">
        <f>INDEX(ATS!$B:$V,MATCH(ATS!$AH654,ATS!$U:$U,0),2)</f>
        <v>Crusader GORE-TEX Pro Pants W</v>
      </c>
      <c r="AK654" s="38" t="str">
        <f>INDEX(ATS!$B:$V,MATCH(ATS!$AH654,ATS!$U:$U,0),4)</f>
        <v>99901-S</v>
      </c>
    </row>
    <row r="655" spans="1:37">
      <c r="A655" s="175">
        <f t="shared" si="41"/>
        <v>7048652801760</v>
      </c>
      <c r="B655">
        <v>820307</v>
      </c>
      <c r="C655" t="s">
        <v>1239</v>
      </c>
      <c r="D655" t="s">
        <v>2991</v>
      </c>
      <c r="E655" t="s">
        <v>1188</v>
      </c>
      <c r="F655" t="s">
        <v>1983</v>
      </c>
      <c r="G655" t="s">
        <v>7</v>
      </c>
      <c r="H655" t="s">
        <v>225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 s="2"/>
      <c r="T655" s="52" t="str">
        <f t="shared" si="40"/>
        <v>820307-58000-M</v>
      </c>
      <c r="U655" s="53">
        <f>IF(C655="NET","",IF(C655="","",IFERROR(VLOOKUP(T655,EAN!$A:$B,2,FALSE),"MANGLER - MÅ OPPDATERE EAN-FANEN")))</f>
        <v>7048652801760</v>
      </c>
      <c r="V655" s="52">
        <f t="shared" si="42"/>
        <v>0</v>
      </c>
      <c r="W655" s="52">
        <f t="shared" si="43"/>
        <v>0</v>
      </c>
      <c r="X655" s="2"/>
      <c r="Y655" s="21" t="str">
        <f>IF(C655="NET","",IFERROR(VLOOKUP(U655,'2) Order Form'!$V$9:$V$894,1,FALSE),"Ikke med I order form"))</f>
        <v>Ikke med I order form</v>
      </c>
      <c r="Z655" s="2"/>
      <c r="AA655" s="2">
        <v>7048652837776</v>
      </c>
      <c r="AB655" s="23">
        <f>IFERROR(VLOOKUP(AA655,'2) Order Form'!$V$9:$V$895,1,FALSE),"Ikke med I order form")</f>
        <v>7048652837776</v>
      </c>
      <c r="AC655" s="38" t="e">
        <f>VLOOKUP(AA655,ATS!$A$4:$H$2762,2,FALSE)</f>
        <v>#N/A</v>
      </c>
      <c r="AD655" s="35" t="e">
        <f>VLOOKUP(AA655,ATS!$A$4:$G$2762,3,FALSE)</f>
        <v>#N/A</v>
      </c>
      <c r="AE655" s="36" t="e">
        <f>VLOOKUP(AA655,ATS!$A$4:$G$2762,5,FALSE)</f>
        <v>#N/A</v>
      </c>
      <c r="AF655" s="2"/>
      <c r="AG655" s="38">
        <f>IFERROR(VLOOKUP('2) Order Form'!$V637,$AA$4:$AA$2500,1,FALSE),"Ikke med i Elastic")</f>
        <v>7048652711496</v>
      </c>
      <c r="AH655" s="38">
        <f>SUM('2) Order Form'!V637)</f>
        <v>7048652711496</v>
      </c>
      <c r="AI655" s="38">
        <f>INDEX(ATS!$B:$V,MATCH(ATS!$AH655,ATS!$U:$U,0),1)</f>
        <v>828181</v>
      </c>
      <c r="AJ655" s="38" t="str">
        <f>INDEX(ATS!$B:$V,MATCH(ATS!$AH655,ATS!$U:$U,0),2)</f>
        <v>Crusader GORE-TEX Pro Pants W</v>
      </c>
      <c r="AK655" s="38" t="str">
        <f>INDEX(ATS!$B:$V,MATCH(ATS!$AH655,ATS!$U:$U,0),4)</f>
        <v>99901-M</v>
      </c>
    </row>
    <row r="656" spans="1:37">
      <c r="A656" s="175">
        <f t="shared" si="41"/>
        <v>7048652801753</v>
      </c>
      <c r="B656">
        <v>820307</v>
      </c>
      <c r="C656" t="s">
        <v>1239</v>
      </c>
      <c r="D656" t="s">
        <v>2991</v>
      </c>
      <c r="E656" t="s">
        <v>1189</v>
      </c>
      <c r="F656" t="s">
        <v>1983</v>
      </c>
      <c r="G656" t="s">
        <v>52</v>
      </c>
      <c r="H656" t="s">
        <v>225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 s="30"/>
      <c r="T656" s="52" t="str">
        <f t="shared" si="40"/>
        <v>820307-58000-L</v>
      </c>
      <c r="U656" s="53">
        <f>IF(C656="NET","",IF(C656="","",IFERROR(VLOOKUP(T656,EAN!$A:$B,2,FALSE),"MANGLER - MÅ OPPDATERE EAN-FANEN")))</f>
        <v>7048652801753</v>
      </c>
      <c r="V656" s="52">
        <f t="shared" si="42"/>
        <v>0</v>
      </c>
      <c r="W656" s="52">
        <f t="shared" si="43"/>
        <v>0</v>
      </c>
      <c r="X656" s="30"/>
      <c r="Y656" s="21" t="str">
        <f>IF(C656="NET","",IFERROR(VLOOKUP(U656,'2) Order Form'!$V$9:$V$894,1,FALSE),"Ikke med I order form"))</f>
        <v>Ikke med I order form</v>
      </c>
      <c r="Z656" s="30"/>
      <c r="AA656" s="2">
        <v>7048652837776</v>
      </c>
      <c r="AB656" s="23">
        <f>IFERROR(VLOOKUP(AA656,'2) Order Form'!$V$9:$V$895,1,FALSE),"Ikke med I order form")</f>
        <v>7048652837776</v>
      </c>
      <c r="AC656" s="38" t="e">
        <f>VLOOKUP(AA656,ATS!$A$4:$H$2762,2,FALSE)</f>
        <v>#N/A</v>
      </c>
      <c r="AD656" s="35" t="e">
        <f>VLOOKUP(AA656,ATS!$A$4:$G$2762,3,FALSE)</f>
        <v>#N/A</v>
      </c>
      <c r="AE656" s="36" t="e">
        <f>VLOOKUP(AA656,ATS!$A$4:$G$2762,5,FALSE)</f>
        <v>#N/A</v>
      </c>
      <c r="AF656" s="30"/>
      <c r="AG656" s="38">
        <f>IFERROR(VLOOKUP('2) Order Form'!$V638,$AA$4:$AA$2500,1,FALSE),"Ikke med i Elastic")</f>
        <v>7048652711489</v>
      </c>
      <c r="AH656" s="38">
        <f>SUM('2) Order Form'!V638)</f>
        <v>7048652711489</v>
      </c>
      <c r="AI656" s="38">
        <f>INDEX(ATS!$B:$V,MATCH(ATS!$AH656,ATS!$U:$U,0),1)</f>
        <v>828181</v>
      </c>
      <c r="AJ656" s="38" t="str">
        <f>INDEX(ATS!$B:$V,MATCH(ATS!$AH656,ATS!$U:$U,0),2)</f>
        <v>Crusader GORE-TEX Pro Pants W</v>
      </c>
      <c r="AK656" s="38" t="str">
        <f>INDEX(ATS!$B:$V,MATCH(ATS!$AH656,ATS!$U:$U,0),4)</f>
        <v>99901-L</v>
      </c>
    </row>
    <row r="657" spans="1:37">
      <c r="A657" s="175">
        <f t="shared" si="41"/>
        <v>7048652801821</v>
      </c>
      <c r="B657">
        <v>820307</v>
      </c>
      <c r="C657" t="s">
        <v>1239</v>
      </c>
      <c r="D657" t="s">
        <v>2991</v>
      </c>
      <c r="E657" t="s">
        <v>1240</v>
      </c>
      <c r="F657" t="s">
        <v>1937</v>
      </c>
      <c r="G657" t="s">
        <v>54</v>
      </c>
      <c r="H657" t="s">
        <v>225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 s="30"/>
      <c r="T657" s="52" t="str">
        <f t="shared" si="40"/>
        <v>820307-76000-XS</v>
      </c>
      <c r="U657" s="53">
        <f>IF(C657="NET","",IF(C657="","",IFERROR(VLOOKUP(T657,EAN!$A:$B,2,FALSE),"MANGLER - MÅ OPPDATERE EAN-FANEN")))</f>
        <v>7048652801821</v>
      </c>
      <c r="V657" s="52">
        <f t="shared" si="42"/>
        <v>0</v>
      </c>
      <c r="W657" s="52">
        <f t="shared" si="43"/>
        <v>0</v>
      </c>
      <c r="X657" s="30"/>
      <c r="Y657" s="21" t="str">
        <f>IF(C657="NET","",IFERROR(VLOOKUP(U657,'2) Order Form'!$V$9:$V$894,1,FALSE),"Ikke med I order form"))</f>
        <v>Ikke med I order form</v>
      </c>
      <c r="Z657" s="30"/>
      <c r="AA657" s="2">
        <v>7048652837769</v>
      </c>
      <c r="AB657" s="23">
        <f>IFERROR(VLOOKUP(AA657,'2) Order Form'!$V$9:$V$895,1,FALSE),"Ikke med I order form")</f>
        <v>7048652837769</v>
      </c>
      <c r="AC657" s="38" t="e">
        <f>VLOOKUP(AA657,ATS!$A$4:$H$2762,2,FALSE)</f>
        <v>#N/A</v>
      </c>
      <c r="AD657" s="35" t="e">
        <f>VLOOKUP(AA657,ATS!$A$4:$G$2762,3,FALSE)</f>
        <v>#N/A</v>
      </c>
      <c r="AE657" s="36" t="e">
        <f>VLOOKUP(AA657,ATS!$A$4:$G$2762,5,FALSE)</f>
        <v>#N/A</v>
      </c>
      <c r="AF657" s="30"/>
      <c r="AG657" s="38" t="str">
        <f>IFERROR(VLOOKUP('2) Order Form'!#REF!,$AA$4:$AA$2500,1,FALSE),"Ikke med i Elastic")</f>
        <v>Ikke med i Elastic</v>
      </c>
      <c r="AH657" s="38" t="e">
        <f>SUM('2) Order Form'!#REF!)</f>
        <v>#REF!</v>
      </c>
      <c r="AI657" s="38" t="e">
        <f>INDEX(ATS!$B:$V,MATCH(ATS!$AH657,ATS!$U:$U,0),1)</f>
        <v>#REF!</v>
      </c>
      <c r="AJ657" s="38" t="e">
        <f>INDEX(ATS!$B:$V,MATCH(ATS!$AH657,ATS!$U:$U,0),2)</f>
        <v>#REF!</v>
      </c>
      <c r="AK657" s="38" t="e">
        <f>INDEX(ATS!$B:$V,MATCH(ATS!$AH657,ATS!$U:$U,0),4)</f>
        <v>#REF!</v>
      </c>
    </row>
    <row r="658" spans="1:37">
      <c r="A658" s="175">
        <f t="shared" si="41"/>
        <v>7048652801814</v>
      </c>
      <c r="B658">
        <v>820307</v>
      </c>
      <c r="C658" t="s">
        <v>1239</v>
      </c>
      <c r="D658" t="s">
        <v>2991</v>
      </c>
      <c r="E658" t="s">
        <v>1241</v>
      </c>
      <c r="F658" t="s">
        <v>1937</v>
      </c>
      <c r="G658" t="s">
        <v>8</v>
      </c>
      <c r="H658" t="s">
        <v>225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 s="2"/>
      <c r="T658" s="22" t="str">
        <f t="shared" si="40"/>
        <v>820307-76000-S</v>
      </c>
      <c r="U658" s="24">
        <f>IF(C658="NET","",IF(C658="","",IFERROR(VLOOKUP(T658,EAN!$A:$B,2,FALSE),"MANGLER - MÅ OPPDATERE EAN-FANEN")))</f>
        <v>7048652801814</v>
      </c>
      <c r="V658" s="22">
        <f t="shared" si="42"/>
        <v>0</v>
      </c>
      <c r="W658" s="22">
        <f t="shared" si="43"/>
        <v>0</v>
      </c>
      <c r="X658" s="2"/>
      <c r="Y658" s="21" t="str">
        <f>IF(C658="NET","",IFERROR(VLOOKUP(U658,'2) Order Form'!$V$9:$V$894,1,FALSE),"Ikke med I order form"))</f>
        <v>Ikke med I order form</v>
      </c>
      <c r="Z658" s="2"/>
      <c r="AA658" s="2">
        <v>7048652837769</v>
      </c>
      <c r="AB658" s="23">
        <f>IFERROR(VLOOKUP(AA658,'2) Order Form'!$V$9:$V$895,1,FALSE),"Ikke med I order form")</f>
        <v>7048652837769</v>
      </c>
      <c r="AC658" s="38" t="e">
        <f>VLOOKUP(AA658,ATS!$A$4:$H$2762,2,FALSE)</f>
        <v>#N/A</v>
      </c>
      <c r="AD658" s="35" t="e">
        <f>VLOOKUP(AA658,ATS!$A$4:$G$2762,3,FALSE)</f>
        <v>#N/A</v>
      </c>
      <c r="AE658" s="36" t="e">
        <f>VLOOKUP(AA658,ATS!$A$4:$G$2762,5,FALSE)</f>
        <v>#N/A</v>
      </c>
      <c r="AF658" s="2"/>
      <c r="AG658" s="38" t="str">
        <f>IFERROR(VLOOKUP('2) Order Form'!#REF!,$AA$4:$AA$2500,1,FALSE),"Ikke med i Elastic")</f>
        <v>Ikke med i Elastic</v>
      </c>
      <c r="AH658" s="38" t="e">
        <f>SUM('2) Order Form'!#REF!)</f>
        <v>#REF!</v>
      </c>
      <c r="AI658" s="38" t="e">
        <f>INDEX(ATS!$B:$V,MATCH(ATS!$AH658,ATS!$U:$U,0),1)</f>
        <v>#REF!</v>
      </c>
      <c r="AJ658" s="38" t="e">
        <f>INDEX(ATS!$B:$V,MATCH(ATS!$AH658,ATS!$U:$U,0),2)</f>
        <v>#REF!</v>
      </c>
      <c r="AK658" s="38" t="e">
        <f>INDEX(ATS!$B:$V,MATCH(ATS!$AH658,ATS!$U:$U,0),4)</f>
        <v>#REF!</v>
      </c>
    </row>
    <row r="659" spans="1:37">
      <c r="A659" s="175">
        <f t="shared" si="41"/>
        <v>7048652801807</v>
      </c>
      <c r="B659">
        <v>820307</v>
      </c>
      <c r="C659" t="s">
        <v>1239</v>
      </c>
      <c r="D659" t="s">
        <v>2991</v>
      </c>
      <c r="E659" t="s">
        <v>1242</v>
      </c>
      <c r="F659" t="s">
        <v>1937</v>
      </c>
      <c r="G659" t="s">
        <v>7</v>
      </c>
      <c r="H659" t="s">
        <v>225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 s="30"/>
      <c r="T659" s="52" t="str">
        <f t="shared" si="40"/>
        <v>820307-76000-M</v>
      </c>
      <c r="U659" s="53">
        <f>IF(C659="NET","",IF(C659="","",IFERROR(VLOOKUP(T659,EAN!$A:$B,2,FALSE),"MANGLER - MÅ OPPDATERE EAN-FANEN")))</f>
        <v>7048652801807</v>
      </c>
      <c r="V659" s="52">
        <f t="shared" si="42"/>
        <v>0</v>
      </c>
      <c r="W659" s="52">
        <f t="shared" si="43"/>
        <v>0</v>
      </c>
      <c r="X659" s="30"/>
      <c r="Y659" s="21" t="str">
        <f>IF(C659="NET","",IFERROR(VLOOKUP(U659,'2) Order Form'!$V$9:$V$894,1,FALSE),"Ikke med I order form"))</f>
        <v>Ikke med I order form</v>
      </c>
      <c r="Z659" s="30"/>
      <c r="AA659" s="2">
        <v>7048652967299</v>
      </c>
      <c r="AB659" s="23">
        <f>IFERROR(VLOOKUP(AA659,'2) Order Form'!$V$9:$V$895,1,FALSE),"Ikke med I order form")</f>
        <v>7048652967299</v>
      </c>
      <c r="AC659" s="38" t="e">
        <f>VLOOKUP(AA659,ATS!$A$4:$H$2762,2,FALSE)</f>
        <v>#N/A</v>
      </c>
      <c r="AD659" s="35" t="e">
        <f>VLOOKUP(AA659,ATS!$A$4:$G$2762,3,FALSE)</f>
        <v>#N/A</v>
      </c>
      <c r="AE659" s="36" t="e">
        <f>VLOOKUP(AA659,ATS!$A$4:$G$2762,5,FALSE)</f>
        <v>#N/A</v>
      </c>
      <c r="AF659" s="30"/>
      <c r="AG659" s="38" t="str">
        <f>IFERROR(VLOOKUP('2) Order Form'!#REF!,$AA$4:$AA$2500,1,FALSE),"Ikke med i Elastic")</f>
        <v>Ikke med i Elastic</v>
      </c>
      <c r="AH659" s="38" t="e">
        <f>SUM('2) Order Form'!#REF!)</f>
        <v>#REF!</v>
      </c>
      <c r="AI659" s="38" t="e">
        <f>INDEX(ATS!$B:$V,MATCH(ATS!$AH659,ATS!$U:$U,0),1)</f>
        <v>#REF!</v>
      </c>
      <c r="AJ659" s="38" t="e">
        <f>INDEX(ATS!$B:$V,MATCH(ATS!$AH659,ATS!$U:$U,0),2)</f>
        <v>#REF!</v>
      </c>
      <c r="AK659" s="38" t="e">
        <f>INDEX(ATS!$B:$V,MATCH(ATS!$AH659,ATS!$U:$U,0),4)</f>
        <v>#REF!</v>
      </c>
    </row>
    <row r="660" spans="1:37">
      <c r="A660" s="175">
        <f t="shared" si="41"/>
        <v>7048652801791</v>
      </c>
      <c r="B660">
        <v>820307</v>
      </c>
      <c r="C660" t="s">
        <v>1239</v>
      </c>
      <c r="D660" t="s">
        <v>2991</v>
      </c>
      <c r="E660" t="s">
        <v>1243</v>
      </c>
      <c r="F660" t="s">
        <v>1937</v>
      </c>
      <c r="G660" t="s">
        <v>52</v>
      </c>
      <c r="H660" t="s">
        <v>225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 s="30"/>
      <c r="T660" s="52" t="str">
        <f t="shared" si="40"/>
        <v>820307-76000-L</v>
      </c>
      <c r="U660" s="53">
        <f>IF(C660="NET","",IF(C660="","",IFERROR(VLOOKUP(T660,EAN!$A:$B,2,FALSE),"MANGLER - MÅ OPPDATERE EAN-FANEN")))</f>
        <v>7048652801791</v>
      </c>
      <c r="V660" s="52">
        <f t="shared" si="42"/>
        <v>0</v>
      </c>
      <c r="W660" s="52">
        <f t="shared" si="43"/>
        <v>0</v>
      </c>
      <c r="X660" s="30"/>
      <c r="Y660" s="21" t="str">
        <f>IF(C660="NET","",IFERROR(VLOOKUP(U660,'2) Order Form'!$V$9:$V$894,1,FALSE),"Ikke med I order form"))</f>
        <v>Ikke med I order form</v>
      </c>
      <c r="Z660" s="30"/>
      <c r="AA660" s="2">
        <v>7048652967299</v>
      </c>
      <c r="AB660" s="23">
        <f>IFERROR(VLOOKUP(AA660,'2) Order Form'!$V$9:$V$895,1,FALSE),"Ikke med I order form")</f>
        <v>7048652967299</v>
      </c>
      <c r="AC660" s="38" t="e">
        <f>VLOOKUP(AA660,ATS!$A$4:$H$2762,2,FALSE)</f>
        <v>#N/A</v>
      </c>
      <c r="AD660" s="35" t="e">
        <f>VLOOKUP(AA660,ATS!$A$4:$G$2762,3,FALSE)</f>
        <v>#N/A</v>
      </c>
      <c r="AE660" s="36" t="e">
        <f>VLOOKUP(AA660,ATS!$A$4:$G$2762,5,FALSE)</f>
        <v>#N/A</v>
      </c>
      <c r="AF660" s="30"/>
      <c r="AG660" s="38" t="str">
        <f>IFERROR(VLOOKUP('2) Order Form'!#REF!,$AA$4:$AA$2500,1,FALSE),"Ikke med i Elastic")</f>
        <v>Ikke med i Elastic</v>
      </c>
      <c r="AH660" s="38" t="e">
        <f>SUM('2) Order Form'!#REF!)</f>
        <v>#REF!</v>
      </c>
      <c r="AI660" s="38" t="e">
        <f>INDEX(ATS!$B:$V,MATCH(ATS!$AH660,ATS!$U:$U,0),1)</f>
        <v>#REF!</v>
      </c>
      <c r="AJ660" s="38" t="e">
        <f>INDEX(ATS!$B:$V,MATCH(ATS!$AH660,ATS!$U:$U,0),2)</f>
        <v>#REF!</v>
      </c>
      <c r="AK660" s="38" t="e">
        <f>INDEX(ATS!$B:$V,MATCH(ATS!$AH660,ATS!$U:$U,0),4)</f>
        <v>#REF!</v>
      </c>
    </row>
    <row r="661" spans="1:37">
      <c r="A661" s="175">
        <f t="shared" si="41"/>
        <v>7048652801869</v>
      </c>
      <c r="B661">
        <v>820307</v>
      </c>
      <c r="C661" t="s">
        <v>1239</v>
      </c>
      <c r="D661" t="s">
        <v>2991</v>
      </c>
      <c r="E661" t="s">
        <v>691</v>
      </c>
      <c r="F661" t="s">
        <v>1982</v>
      </c>
      <c r="G661" t="s">
        <v>54</v>
      </c>
      <c r="H661" t="s">
        <v>87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 s="30"/>
      <c r="T661" s="52" t="str">
        <f t="shared" si="40"/>
        <v>820307-99901-XS</v>
      </c>
      <c r="U661" s="53">
        <f>IF(C661="NET","",IF(C661="","",IFERROR(VLOOKUP(T661,EAN!$A:$B,2,FALSE),"MANGLER - MÅ OPPDATERE EAN-FANEN")))</f>
        <v>7048652801869</v>
      </c>
      <c r="V661" s="52">
        <f t="shared" si="42"/>
        <v>0</v>
      </c>
      <c r="W661" s="52">
        <f t="shared" si="43"/>
        <v>0</v>
      </c>
      <c r="X661" s="30"/>
      <c r="Y661" s="21">
        <f>IF(C661="NET","",IFERROR(VLOOKUP(U661,'2) Order Form'!$V$9:$V$894,1,FALSE),"Ikke med I order form"))</f>
        <v>7048652801869</v>
      </c>
      <c r="Z661" s="30"/>
      <c r="AA661" s="2">
        <v>7048652967282</v>
      </c>
      <c r="AB661" s="23">
        <f>IFERROR(VLOOKUP(AA661,'2) Order Form'!$V$9:$V$895,1,FALSE),"Ikke med I order form")</f>
        <v>7048652967282</v>
      </c>
      <c r="AC661" s="38" t="e">
        <f>VLOOKUP(AA661,ATS!$A$4:$H$2762,2,FALSE)</f>
        <v>#N/A</v>
      </c>
      <c r="AD661" s="35" t="e">
        <f>VLOOKUP(AA661,ATS!$A$4:$G$2762,3,FALSE)</f>
        <v>#N/A</v>
      </c>
      <c r="AE661" s="36" t="e">
        <f>VLOOKUP(AA661,ATS!$A$4:$G$2762,5,FALSE)</f>
        <v>#N/A</v>
      </c>
      <c r="AF661" s="30"/>
      <c r="AG661" s="38" t="str">
        <f>IFERROR(VLOOKUP('2) Order Form'!#REF!,$AA$4:$AA$2500,1,FALSE),"Ikke med i Elastic")</f>
        <v>Ikke med i Elastic</v>
      </c>
      <c r="AH661" s="38" t="e">
        <f>SUM('2) Order Form'!#REF!)</f>
        <v>#REF!</v>
      </c>
      <c r="AI661" s="38" t="e">
        <f>INDEX(ATS!$B:$V,MATCH(ATS!$AH661,ATS!$U:$U,0),1)</f>
        <v>#REF!</v>
      </c>
      <c r="AJ661" s="38" t="e">
        <f>INDEX(ATS!$B:$V,MATCH(ATS!$AH661,ATS!$U:$U,0),2)</f>
        <v>#REF!</v>
      </c>
      <c r="AK661" s="38" t="e">
        <f>INDEX(ATS!$B:$V,MATCH(ATS!$AH661,ATS!$U:$U,0),4)</f>
        <v>#REF!</v>
      </c>
    </row>
    <row r="662" spans="1:37">
      <c r="A662" s="175">
        <f t="shared" si="41"/>
        <v>7048652801852</v>
      </c>
      <c r="B662">
        <v>820307</v>
      </c>
      <c r="C662" t="s">
        <v>1239</v>
      </c>
      <c r="D662" t="s">
        <v>2991</v>
      </c>
      <c r="E662" t="s">
        <v>685</v>
      </c>
      <c r="F662" t="s">
        <v>1982</v>
      </c>
      <c r="G662" t="s">
        <v>8</v>
      </c>
      <c r="H662" t="s">
        <v>87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 s="30"/>
      <c r="T662" s="52" t="str">
        <f t="shared" si="40"/>
        <v>820307-99901-S</v>
      </c>
      <c r="U662" s="53">
        <f>IF(C662="NET","",IF(C662="","",IFERROR(VLOOKUP(T662,EAN!$A:$B,2,FALSE),"MANGLER - MÅ OPPDATERE EAN-FANEN")))</f>
        <v>7048652801852</v>
      </c>
      <c r="V662" s="52">
        <f t="shared" si="42"/>
        <v>0</v>
      </c>
      <c r="W662" s="52">
        <f t="shared" si="43"/>
        <v>0</v>
      </c>
      <c r="X662" s="30"/>
      <c r="Y662" s="21">
        <f>IF(C662="NET","",IFERROR(VLOOKUP(U662,'2) Order Form'!$V$9:$V$894,1,FALSE),"Ikke med I order form"))</f>
        <v>7048652801852</v>
      </c>
      <c r="Z662" s="30"/>
      <c r="AA662" s="2">
        <v>7048652967282</v>
      </c>
      <c r="AB662" s="23">
        <f>IFERROR(VLOOKUP(AA662,'2) Order Form'!$V$9:$V$895,1,FALSE),"Ikke med I order form")</f>
        <v>7048652967282</v>
      </c>
      <c r="AC662" s="38" t="e">
        <f>VLOOKUP(AA662,ATS!$A$4:$H$2762,2,FALSE)</f>
        <v>#N/A</v>
      </c>
      <c r="AD662" s="35" t="e">
        <f>VLOOKUP(AA662,ATS!$A$4:$G$2762,3,FALSE)</f>
        <v>#N/A</v>
      </c>
      <c r="AE662" s="36" t="e">
        <f>VLOOKUP(AA662,ATS!$A$4:$G$2762,5,FALSE)</f>
        <v>#N/A</v>
      </c>
      <c r="AF662" s="30"/>
      <c r="AG662" s="38" t="str">
        <f>IFERROR(VLOOKUP('2) Order Form'!#REF!,$AA$4:$AA$2500,1,FALSE),"Ikke med i Elastic")</f>
        <v>Ikke med i Elastic</v>
      </c>
      <c r="AH662" s="38" t="e">
        <f>SUM('2) Order Form'!#REF!)</f>
        <v>#REF!</v>
      </c>
      <c r="AI662" s="38" t="e">
        <f>INDEX(ATS!$B:$V,MATCH(ATS!$AH662,ATS!$U:$U,0),1)</f>
        <v>#REF!</v>
      </c>
      <c r="AJ662" s="38" t="e">
        <f>INDEX(ATS!$B:$V,MATCH(ATS!$AH662,ATS!$U:$U,0),2)</f>
        <v>#REF!</v>
      </c>
      <c r="AK662" s="38" t="e">
        <f>INDEX(ATS!$B:$V,MATCH(ATS!$AH662,ATS!$U:$U,0),4)</f>
        <v>#REF!</v>
      </c>
    </row>
    <row r="663" spans="1:37">
      <c r="A663" s="175">
        <f t="shared" si="41"/>
        <v>7048652801845</v>
      </c>
      <c r="B663">
        <v>820307</v>
      </c>
      <c r="C663" t="s">
        <v>1239</v>
      </c>
      <c r="D663" t="s">
        <v>2991</v>
      </c>
      <c r="E663" t="s">
        <v>686</v>
      </c>
      <c r="F663" t="s">
        <v>1982</v>
      </c>
      <c r="G663" t="s">
        <v>7</v>
      </c>
      <c r="H663" t="s">
        <v>87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 s="2"/>
      <c r="T663" s="52" t="str">
        <f t="shared" si="40"/>
        <v>820307-99901-M</v>
      </c>
      <c r="U663" s="53">
        <f>IF(C663="NET","",IF(C663="","",IFERROR(VLOOKUP(T663,EAN!$A:$B,2,FALSE),"MANGLER - MÅ OPPDATERE EAN-FANEN")))</f>
        <v>7048652801845</v>
      </c>
      <c r="V663" s="52">
        <f t="shared" si="42"/>
        <v>0</v>
      </c>
      <c r="W663" s="52">
        <f t="shared" si="43"/>
        <v>0</v>
      </c>
      <c r="X663" s="2"/>
      <c r="Y663" s="21">
        <f>IF(C663="NET","",IFERROR(VLOOKUP(U663,'2) Order Form'!$V$9:$V$894,1,FALSE),"Ikke med I order form"))</f>
        <v>7048652801845</v>
      </c>
      <c r="Z663" s="2"/>
      <c r="AA663" s="2">
        <v>7048652967602</v>
      </c>
      <c r="AB663" s="23">
        <f>IFERROR(VLOOKUP(AA663,'2) Order Form'!$V$9:$V$895,1,FALSE),"Ikke med I order form")</f>
        <v>7048652967602</v>
      </c>
      <c r="AC663" s="38" t="e">
        <f>VLOOKUP(AA663,ATS!$A$4:$H$2762,2,FALSE)</f>
        <v>#N/A</v>
      </c>
      <c r="AD663" s="35" t="e">
        <f>VLOOKUP(AA663,ATS!$A$4:$G$2762,3,FALSE)</f>
        <v>#N/A</v>
      </c>
      <c r="AE663" s="36" t="e">
        <f>VLOOKUP(AA663,ATS!$A$4:$G$2762,5,FALSE)</f>
        <v>#N/A</v>
      </c>
      <c r="AF663" s="2"/>
      <c r="AG663" s="38" t="str">
        <f>IFERROR(VLOOKUP('2) Order Form'!#REF!,$AA$4:$AA$2500,1,FALSE),"Ikke med i Elastic")</f>
        <v>Ikke med i Elastic</v>
      </c>
      <c r="AH663" s="38" t="e">
        <f>SUM('2) Order Form'!#REF!)</f>
        <v>#REF!</v>
      </c>
      <c r="AI663" s="38" t="e">
        <f>INDEX(ATS!$B:$V,MATCH(ATS!$AH663,ATS!$U:$U,0),1)</f>
        <v>#REF!</v>
      </c>
      <c r="AJ663" s="38" t="e">
        <f>INDEX(ATS!$B:$V,MATCH(ATS!$AH663,ATS!$U:$U,0),2)</f>
        <v>#REF!</v>
      </c>
      <c r="AK663" s="38" t="e">
        <f>INDEX(ATS!$B:$V,MATCH(ATS!$AH663,ATS!$U:$U,0),4)</f>
        <v>#REF!</v>
      </c>
    </row>
    <row r="664" spans="1:37">
      <c r="A664" s="175">
        <f t="shared" si="41"/>
        <v>7048652801838</v>
      </c>
      <c r="B664">
        <v>820307</v>
      </c>
      <c r="C664" t="s">
        <v>1239</v>
      </c>
      <c r="D664" t="s">
        <v>2991</v>
      </c>
      <c r="E664" t="s">
        <v>687</v>
      </c>
      <c r="F664" t="s">
        <v>1982</v>
      </c>
      <c r="G664" t="s">
        <v>52</v>
      </c>
      <c r="H664" t="s">
        <v>87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 s="2"/>
      <c r="T664" s="52" t="str">
        <f t="shared" si="40"/>
        <v>820307-99901-L</v>
      </c>
      <c r="U664" s="53">
        <f>IF(C664="NET","",IF(C664="","",IFERROR(VLOOKUP(T664,EAN!$A:$B,2,FALSE),"MANGLER - MÅ OPPDATERE EAN-FANEN")))</f>
        <v>7048652801838</v>
      </c>
      <c r="V664" s="52">
        <f t="shared" si="42"/>
        <v>0</v>
      </c>
      <c r="W664" s="52">
        <f t="shared" si="43"/>
        <v>0</v>
      </c>
      <c r="X664" s="2"/>
      <c r="Y664" s="21">
        <f>IF(C664="NET","",IFERROR(VLOOKUP(U664,'2) Order Form'!$V$9:$V$894,1,FALSE),"Ikke med I order form"))</f>
        <v>7048652801838</v>
      </c>
      <c r="Z664" s="2"/>
      <c r="AA664" s="2">
        <v>7048652967602</v>
      </c>
      <c r="AB664" s="23">
        <f>IFERROR(VLOOKUP(AA664,'2) Order Form'!$V$9:$V$895,1,FALSE),"Ikke med I order form")</f>
        <v>7048652967602</v>
      </c>
      <c r="AC664" s="38" t="e">
        <f>VLOOKUP(AA664,ATS!$A$4:$H$2762,2,FALSE)</f>
        <v>#N/A</v>
      </c>
      <c r="AD664" s="35" t="e">
        <f>VLOOKUP(AA664,ATS!$A$4:$G$2762,3,FALSE)</f>
        <v>#N/A</v>
      </c>
      <c r="AE664" s="36" t="e">
        <f>VLOOKUP(AA664,ATS!$A$4:$G$2762,5,FALSE)</f>
        <v>#N/A</v>
      </c>
      <c r="AF664" s="2"/>
      <c r="AG664" s="38" t="str">
        <f>IFERROR(VLOOKUP('2) Order Form'!#REF!,$AA$4:$AA$2500,1,FALSE),"Ikke med i Elastic")</f>
        <v>Ikke med i Elastic</v>
      </c>
      <c r="AH664" s="38" t="e">
        <f>SUM('2) Order Form'!#REF!)</f>
        <v>#REF!</v>
      </c>
      <c r="AI664" s="38" t="e">
        <f>INDEX(ATS!$B:$V,MATCH(ATS!$AH664,ATS!$U:$U,0),1)</f>
        <v>#REF!</v>
      </c>
      <c r="AJ664" s="38" t="e">
        <f>INDEX(ATS!$B:$V,MATCH(ATS!$AH664,ATS!$U:$U,0),2)</f>
        <v>#REF!</v>
      </c>
      <c r="AK664" s="38" t="e">
        <f>INDEX(ATS!$B:$V,MATCH(ATS!$AH664,ATS!$U:$U,0),4)</f>
        <v>#REF!</v>
      </c>
    </row>
    <row r="665" spans="1:37">
      <c r="A665" s="175">
        <f t="shared" si="41"/>
        <v>0</v>
      </c>
      <c r="B665" s="37">
        <v>820311</v>
      </c>
      <c r="C665" t="s">
        <v>131</v>
      </c>
      <c r="I665" s="37">
        <v>202409</v>
      </c>
      <c r="J665" s="37">
        <v>202410</v>
      </c>
      <c r="K665" s="37">
        <v>202411</v>
      </c>
      <c r="L665" s="37">
        <v>202412</v>
      </c>
      <c r="M665" s="37">
        <v>202413</v>
      </c>
      <c r="N665" s="37">
        <v>202414</v>
      </c>
      <c r="O665" s="37">
        <v>202415</v>
      </c>
      <c r="P665" s="37">
        <v>202415</v>
      </c>
      <c r="Q665" s="37">
        <v>202415</v>
      </c>
      <c r="R665" s="37">
        <v>202415</v>
      </c>
      <c r="S665" s="2"/>
      <c r="T665" s="52" t="str">
        <f t="shared" si="40"/>
        <v>820311-</v>
      </c>
      <c r="U665" s="53" t="str">
        <f>IF(C665="NET","",IF(C665="","",IFERROR(VLOOKUP(T665,EAN!$A:$B,2,FALSE),"MANGLER - MÅ OPPDATERE EAN-FANEN")))</f>
        <v/>
      </c>
      <c r="V665" s="52">
        <f t="shared" si="42"/>
        <v>202409</v>
      </c>
      <c r="W665" s="52">
        <f t="shared" si="43"/>
        <v>202415</v>
      </c>
      <c r="X665" s="2"/>
      <c r="Y665" s="21" t="str">
        <f>IF(C665="NET","",IFERROR(VLOOKUP(U665,'2) Order Form'!$V$9:$V$894,1,FALSE),"Ikke med I order form"))</f>
        <v/>
      </c>
      <c r="Z665" s="2"/>
      <c r="AA665" s="2">
        <v>7048652967602</v>
      </c>
      <c r="AB665" s="23">
        <f>IFERROR(VLOOKUP(AA665,'2) Order Form'!$V$9:$V$895,1,FALSE),"Ikke med I order form")</f>
        <v>7048652967602</v>
      </c>
      <c r="AC665" s="38" t="e">
        <f>VLOOKUP(AA665,ATS!$A$4:$H$2762,2,FALSE)</f>
        <v>#N/A</v>
      </c>
      <c r="AD665" s="35" t="e">
        <f>VLOOKUP(AA665,ATS!$A$4:$G$2762,3,FALSE)</f>
        <v>#N/A</v>
      </c>
      <c r="AE665" s="36" t="e">
        <f>VLOOKUP(AA665,ATS!$A$4:$G$2762,5,FALSE)</f>
        <v>#N/A</v>
      </c>
      <c r="AF665" s="2"/>
      <c r="AG665" s="38">
        <f>IFERROR(VLOOKUP('2) Order Form'!$V639,$AA$4:$AA$2500,1,FALSE),"Ikke med i Elastic")</f>
        <v>7048652787583</v>
      </c>
      <c r="AH665" s="38">
        <f>SUM('2) Order Form'!V639)</f>
        <v>7048652787583</v>
      </c>
      <c r="AI665" s="38">
        <f>INDEX(ATS!$B:$V,MATCH(ATS!$AH665,ATS!$U:$U,0),1)</f>
        <v>810113</v>
      </c>
      <c r="AJ665" s="38" t="str">
        <f>INDEX(ATS!$B:$V,MATCH(ATS!$AH665,ATS!$U:$U,0),2)</f>
        <v>Crusader X GORE-TEX Bib Pants W</v>
      </c>
      <c r="AK665" s="38" t="str">
        <f>INDEX(ATS!$B:$V,MATCH(ATS!$AH665,ATS!$U:$U,0),4)</f>
        <v>58000-XS</v>
      </c>
    </row>
    <row r="666" spans="1:37">
      <c r="A666" s="175">
        <f t="shared" si="41"/>
        <v>7048652799432</v>
      </c>
      <c r="B666">
        <v>820311</v>
      </c>
      <c r="C666" t="s">
        <v>1244</v>
      </c>
      <c r="D666" t="s">
        <v>2991</v>
      </c>
      <c r="E666" t="s">
        <v>738</v>
      </c>
      <c r="F666" t="s">
        <v>1993</v>
      </c>
      <c r="G666" t="s">
        <v>54</v>
      </c>
      <c r="H666" t="s">
        <v>87</v>
      </c>
      <c r="I666">
        <v>22</v>
      </c>
      <c r="J666">
        <v>22</v>
      </c>
      <c r="K666">
        <v>22</v>
      </c>
      <c r="L666">
        <v>22</v>
      </c>
      <c r="M666">
        <v>22</v>
      </c>
      <c r="N666">
        <v>22</v>
      </c>
      <c r="O666">
        <v>22</v>
      </c>
      <c r="P666">
        <v>22</v>
      </c>
      <c r="Q666">
        <v>22</v>
      </c>
      <c r="R666">
        <v>22</v>
      </c>
      <c r="S666" s="2"/>
      <c r="T666" s="52" t="str">
        <f t="shared" si="40"/>
        <v>820311-56000-XS</v>
      </c>
      <c r="U666" s="53">
        <f>IF(C666="NET","",IF(C666="","",IFERROR(VLOOKUP(T666,EAN!$A:$B,2,FALSE),"MANGLER - MÅ OPPDATERE EAN-FANEN")))</f>
        <v>7048652799432</v>
      </c>
      <c r="V666" s="52">
        <f t="shared" si="42"/>
        <v>22</v>
      </c>
      <c r="W666" s="52">
        <f t="shared" si="43"/>
        <v>22</v>
      </c>
      <c r="X666" s="2"/>
      <c r="Y666" s="21">
        <f>IF(C666="NET","",IFERROR(VLOOKUP(U666,'2) Order Form'!$V$9:$V$894,1,FALSE),"Ikke med I order form"))</f>
        <v>7048652799432</v>
      </c>
      <c r="Z666" s="2"/>
      <c r="AA666" s="2">
        <v>7048652967626</v>
      </c>
      <c r="AB666" s="23">
        <f>IFERROR(VLOOKUP(AA666,'2) Order Form'!$V$9:$V$895,1,FALSE),"Ikke med I order form")</f>
        <v>7048652967626</v>
      </c>
      <c r="AC666" s="38" t="e">
        <f>VLOOKUP(AA666,ATS!$A$4:$H$2762,2,FALSE)</f>
        <v>#N/A</v>
      </c>
      <c r="AD666" s="35" t="e">
        <f>VLOOKUP(AA666,ATS!$A$4:$G$2762,3,FALSE)</f>
        <v>#N/A</v>
      </c>
      <c r="AE666" s="36" t="e">
        <f>VLOOKUP(AA666,ATS!$A$4:$G$2762,5,FALSE)</f>
        <v>#N/A</v>
      </c>
      <c r="AF666" s="2"/>
      <c r="AG666" s="38">
        <f>IFERROR(VLOOKUP('2) Order Form'!$V640,$AA$4:$AA$2500,1,FALSE),"Ikke med i Elastic")</f>
        <v>7048652787576</v>
      </c>
      <c r="AH666" s="38">
        <f>SUM('2) Order Form'!V640)</f>
        <v>7048652787576</v>
      </c>
      <c r="AI666" s="38">
        <f>INDEX(ATS!$B:$V,MATCH(ATS!$AH666,ATS!$U:$U,0),1)</f>
        <v>810113</v>
      </c>
      <c r="AJ666" s="38" t="str">
        <f>INDEX(ATS!$B:$V,MATCH(ATS!$AH666,ATS!$U:$U,0),2)</f>
        <v>Crusader X GORE-TEX Bib Pants W</v>
      </c>
      <c r="AK666" s="38" t="str">
        <f>INDEX(ATS!$B:$V,MATCH(ATS!$AH666,ATS!$U:$U,0),4)</f>
        <v>58000-S</v>
      </c>
    </row>
    <row r="667" spans="1:37">
      <c r="A667" s="175">
        <f t="shared" si="41"/>
        <v>7048652799425</v>
      </c>
      <c r="B667">
        <v>820311</v>
      </c>
      <c r="C667" t="s">
        <v>1244</v>
      </c>
      <c r="D667" t="s">
        <v>2991</v>
      </c>
      <c r="E667" t="s">
        <v>739</v>
      </c>
      <c r="F667" t="s">
        <v>1993</v>
      </c>
      <c r="G667" t="s">
        <v>8</v>
      </c>
      <c r="H667" t="s">
        <v>87</v>
      </c>
      <c r="I667">
        <v>73</v>
      </c>
      <c r="J667">
        <v>73</v>
      </c>
      <c r="K667">
        <v>73</v>
      </c>
      <c r="L667">
        <v>73</v>
      </c>
      <c r="M667">
        <v>73</v>
      </c>
      <c r="N667">
        <v>73</v>
      </c>
      <c r="O667">
        <v>73</v>
      </c>
      <c r="P667">
        <v>73</v>
      </c>
      <c r="Q667">
        <v>73</v>
      </c>
      <c r="R667">
        <v>73</v>
      </c>
      <c r="S667" s="2"/>
      <c r="T667" s="52" t="str">
        <f t="shared" si="40"/>
        <v>820311-56000-S</v>
      </c>
      <c r="U667" s="53">
        <f>IF(C667="NET","",IF(C667="","",IFERROR(VLOOKUP(T667,EAN!$A:$B,2,FALSE),"MANGLER - MÅ OPPDATERE EAN-FANEN")))</f>
        <v>7048652799425</v>
      </c>
      <c r="V667" s="52">
        <f t="shared" si="42"/>
        <v>73</v>
      </c>
      <c r="W667" s="52">
        <f t="shared" si="43"/>
        <v>73</v>
      </c>
      <c r="X667" s="2"/>
      <c r="Y667" s="21">
        <f>IF(C667="NET","",IFERROR(VLOOKUP(U667,'2) Order Form'!$V$9:$V$894,1,FALSE),"Ikke med I order form"))</f>
        <v>7048652799425</v>
      </c>
      <c r="Z667" s="2"/>
      <c r="AA667" s="2">
        <v>7048652967626</v>
      </c>
      <c r="AB667" s="23">
        <f>IFERROR(VLOOKUP(AA667,'2) Order Form'!$V$9:$V$895,1,FALSE),"Ikke med I order form")</f>
        <v>7048652967626</v>
      </c>
      <c r="AC667" s="38" t="e">
        <f>VLOOKUP(AA667,ATS!$A$4:$H$2762,2,FALSE)</f>
        <v>#N/A</v>
      </c>
      <c r="AD667" s="35" t="e">
        <f>VLOOKUP(AA667,ATS!$A$4:$G$2762,3,FALSE)</f>
        <v>#N/A</v>
      </c>
      <c r="AE667" s="36" t="e">
        <f>VLOOKUP(AA667,ATS!$A$4:$G$2762,5,FALSE)</f>
        <v>#N/A</v>
      </c>
      <c r="AF667" s="2"/>
      <c r="AG667" s="38">
        <f>IFERROR(VLOOKUP('2) Order Form'!$V641,$AA$4:$AA$2500,1,FALSE),"Ikke med i Elastic")</f>
        <v>7048652787569</v>
      </c>
      <c r="AH667" s="38">
        <f>SUM('2) Order Form'!V641)</f>
        <v>7048652787569</v>
      </c>
      <c r="AI667" s="38">
        <f>INDEX(ATS!$B:$V,MATCH(ATS!$AH667,ATS!$U:$U,0),1)</f>
        <v>810113</v>
      </c>
      <c r="AJ667" s="38" t="str">
        <f>INDEX(ATS!$B:$V,MATCH(ATS!$AH667,ATS!$U:$U,0),2)</f>
        <v>Crusader X GORE-TEX Bib Pants W</v>
      </c>
      <c r="AK667" s="38" t="str">
        <f>INDEX(ATS!$B:$V,MATCH(ATS!$AH667,ATS!$U:$U,0),4)</f>
        <v>58000-M</v>
      </c>
    </row>
    <row r="668" spans="1:37">
      <c r="A668" s="175">
        <f t="shared" si="41"/>
        <v>7048652799418</v>
      </c>
      <c r="B668">
        <v>820311</v>
      </c>
      <c r="C668" t="s">
        <v>1244</v>
      </c>
      <c r="D668" t="s">
        <v>2991</v>
      </c>
      <c r="E668" t="s">
        <v>740</v>
      </c>
      <c r="F668" t="s">
        <v>1993</v>
      </c>
      <c r="G668" t="s">
        <v>7</v>
      </c>
      <c r="H668" t="s">
        <v>87</v>
      </c>
      <c r="I668">
        <v>51</v>
      </c>
      <c r="J668">
        <v>51</v>
      </c>
      <c r="K668">
        <v>51</v>
      </c>
      <c r="L668">
        <v>51</v>
      </c>
      <c r="M668">
        <v>51</v>
      </c>
      <c r="N668">
        <v>51</v>
      </c>
      <c r="O668">
        <v>51</v>
      </c>
      <c r="P668">
        <v>51</v>
      </c>
      <c r="Q668">
        <v>51</v>
      </c>
      <c r="R668">
        <v>51</v>
      </c>
      <c r="S668" s="2"/>
      <c r="T668" s="52" t="str">
        <f t="shared" si="40"/>
        <v>820311-56000-M</v>
      </c>
      <c r="U668" s="53">
        <f>IF(C668="NET","",IF(C668="","",IFERROR(VLOOKUP(T668,EAN!$A:$B,2,FALSE),"MANGLER - MÅ OPPDATERE EAN-FANEN")))</f>
        <v>7048652799418</v>
      </c>
      <c r="V668" s="52">
        <f t="shared" si="42"/>
        <v>51</v>
      </c>
      <c r="W668" s="52">
        <f t="shared" si="43"/>
        <v>51</v>
      </c>
      <c r="X668" s="2"/>
      <c r="Y668" s="21">
        <f>IF(C668="NET","",IFERROR(VLOOKUP(U668,'2) Order Form'!$V$9:$V$894,1,FALSE),"Ikke med I order form"))</f>
        <v>7048652799418</v>
      </c>
      <c r="Z668" s="2"/>
      <c r="AA668" s="2">
        <v>7048652967633</v>
      </c>
      <c r="AB668" s="23">
        <f>IFERROR(VLOOKUP(AA668,'2) Order Form'!$V$9:$V$895,1,FALSE),"Ikke med I order form")</f>
        <v>7048652967633</v>
      </c>
      <c r="AC668" s="38" t="e">
        <f>VLOOKUP(AA668,ATS!$A$4:$H$2762,2,FALSE)</f>
        <v>#N/A</v>
      </c>
      <c r="AD668" s="35" t="e">
        <f>VLOOKUP(AA668,ATS!$A$4:$G$2762,3,FALSE)</f>
        <v>#N/A</v>
      </c>
      <c r="AE668" s="36" t="e">
        <f>VLOOKUP(AA668,ATS!$A$4:$G$2762,5,FALSE)</f>
        <v>#N/A</v>
      </c>
      <c r="AF668" s="2"/>
      <c r="AG668" s="38">
        <f>IFERROR(VLOOKUP('2) Order Form'!$V642,$AA$4:$AA$2500,1,FALSE),"Ikke med i Elastic")</f>
        <v>7048652787552</v>
      </c>
      <c r="AH668" s="38">
        <f>SUM('2) Order Form'!V642)</f>
        <v>7048652787552</v>
      </c>
      <c r="AI668" s="38">
        <f>INDEX(ATS!$B:$V,MATCH(ATS!$AH668,ATS!$U:$U,0),1)</f>
        <v>810113</v>
      </c>
      <c r="AJ668" s="38" t="str">
        <f>INDEX(ATS!$B:$V,MATCH(ATS!$AH668,ATS!$U:$U,0),2)</f>
        <v>Crusader X GORE-TEX Bib Pants W</v>
      </c>
      <c r="AK668" s="38" t="str">
        <f>INDEX(ATS!$B:$V,MATCH(ATS!$AH668,ATS!$U:$U,0),4)</f>
        <v>58000-L</v>
      </c>
    </row>
    <row r="669" spans="1:37">
      <c r="A669" s="175">
        <f t="shared" si="41"/>
        <v>7048652799401</v>
      </c>
      <c r="B669">
        <v>820311</v>
      </c>
      <c r="C669" t="s">
        <v>1244</v>
      </c>
      <c r="D669" t="s">
        <v>2991</v>
      </c>
      <c r="E669" t="s">
        <v>741</v>
      </c>
      <c r="F669" t="s">
        <v>1993</v>
      </c>
      <c r="G669" t="s">
        <v>52</v>
      </c>
      <c r="H669" t="s">
        <v>87</v>
      </c>
      <c r="I669">
        <v>17</v>
      </c>
      <c r="J669">
        <v>17</v>
      </c>
      <c r="K669">
        <v>17</v>
      </c>
      <c r="L669">
        <v>17</v>
      </c>
      <c r="M669">
        <v>17</v>
      </c>
      <c r="N669">
        <v>17</v>
      </c>
      <c r="O669">
        <v>17</v>
      </c>
      <c r="P669">
        <v>17</v>
      </c>
      <c r="Q669">
        <v>17</v>
      </c>
      <c r="R669">
        <v>17</v>
      </c>
      <c r="S669" s="2"/>
      <c r="T669" s="52" t="str">
        <f t="shared" si="40"/>
        <v>820311-56000-L</v>
      </c>
      <c r="U669" s="53">
        <f>IF(C669="NET","",IF(C669="","",IFERROR(VLOOKUP(T669,EAN!$A:$B,2,FALSE),"MANGLER - MÅ OPPDATERE EAN-FANEN")))</f>
        <v>7048652799401</v>
      </c>
      <c r="V669" s="52">
        <f t="shared" si="42"/>
        <v>17</v>
      </c>
      <c r="W669" s="52">
        <f t="shared" si="43"/>
        <v>17</v>
      </c>
      <c r="X669" s="2"/>
      <c r="Y669" s="21">
        <f>IF(C669="NET","",IFERROR(VLOOKUP(U669,'2) Order Form'!$V$9:$V$894,1,FALSE),"Ikke med I order form"))</f>
        <v>7048652799401</v>
      </c>
      <c r="Z669" s="2"/>
      <c r="AA669" s="2">
        <v>7048652967633</v>
      </c>
      <c r="AB669" s="23">
        <f>IFERROR(VLOOKUP(AA669,'2) Order Form'!$V$9:$V$895,1,FALSE),"Ikke med I order form")</f>
        <v>7048652967633</v>
      </c>
      <c r="AC669" s="38" t="e">
        <f>VLOOKUP(AA669,ATS!$A$4:$H$2762,2,FALSE)</f>
        <v>#N/A</v>
      </c>
      <c r="AD669" s="35" t="e">
        <f>VLOOKUP(AA669,ATS!$A$4:$G$2762,3,FALSE)</f>
        <v>#N/A</v>
      </c>
      <c r="AE669" s="36" t="e">
        <f>VLOOKUP(AA669,ATS!$A$4:$G$2762,5,FALSE)</f>
        <v>#N/A</v>
      </c>
      <c r="AF669" s="2"/>
      <c r="AG669" s="38">
        <f>IFERROR(VLOOKUP('2) Order Form'!$V643,$AA$4:$AA$2500,1,FALSE),"Ikke med i Elastic")</f>
        <v>7048652711915</v>
      </c>
      <c r="AH669" s="38">
        <f>SUM('2) Order Form'!V643)</f>
        <v>7048652711915</v>
      </c>
      <c r="AI669" s="38">
        <f>INDEX(ATS!$B:$V,MATCH(ATS!$AH669,ATS!$U:$U,0),1)</f>
        <v>810113</v>
      </c>
      <c r="AJ669" s="38" t="str">
        <f>INDEX(ATS!$B:$V,MATCH(ATS!$AH669,ATS!$U:$U,0),2)</f>
        <v>Crusader X GORE-TEX Bib Pants W</v>
      </c>
      <c r="AK669" s="38" t="str">
        <f>INDEX(ATS!$B:$V,MATCH(ATS!$AH669,ATS!$U:$U,0),4)</f>
        <v>99901-XS</v>
      </c>
    </row>
    <row r="670" spans="1:37">
      <c r="A670" s="175">
        <f t="shared" si="41"/>
        <v>7048652799470</v>
      </c>
      <c r="B670">
        <v>820311</v>
      </c>
      <c r="C670" t="s">
        <v>1244</v>
      </c>
      <c r="D670" t="s">
        <v>2991</v>
      </c>
      <c r="E670" t="s">
        <v>1240</v>
      </c>
      <c r="F670" t="s">
        <v>1937</v>
      </c>
      <c r="G670" t="s">
        <v>54</v>
      </c>
      <c r="H670" t="s">
        <v>87</v>
      </c>
      <c r="I670">
        <v>39</v>
      </c>
      <c r="J670">
        <v>39</v>
      </c>
      <c r="K670">
        <v>39</v>
      </c>
      <c r="L670">
        <v>39</v>
      </c>
      <c r="M670">
        <v>39</v>
      </c>
      <c r="N670">
        <v>39</v>
      </c>
      <c r="O670">
        <v>39</v>
      </c>
      <c r="P670">
        <v>39</v>
      </c>
      <c r="Q670">
        <v>39</v>
      </c>
      <c r="R670">
        <v>39</v>
      </c>
      <c r="S670" s="2"/>
      <c r="T670" s="52" t="str">
        <f t="shared" si="40"/>
        <v>820311-76000-XS</v>
      </c>
      <c r="U670" s="53">
        <f>IF(C670="NET","",IF(C670="","",IFERROR(VLOOKUP(T670,EAN!$A:$B,2,FALSE),"MANGLER - MÅ OPPDATERE EAN-FANEN")))</f>
        <v>7048652799470</v>
      </c>
      <c r="V670" s="52">
        <f t="shared" si="42"/>
        <v>39</v>
      </c>
      <c r="W670" s="52">
        <f t="shared" si="43"/>
        <v>39</v>
      </c>
      <c r="X670" s="2"/>
      <c r="Y670" s="21">
        <f>IF(C670="NET","",IFERROR(VLOOKUP(U670,'2) Order Form'!$V$9:$V$894,1,FALSE),"Ikke med I order form"))</f>
        <v>7048652799470</v>
      </c>
      <c r="Z670" s="2"/>
      <c r="AA670" s="2">
        <v>7048652967619</v>
      </c>
      <c r="AB670" s="23">
        <f>IFERROR(VLOOKUP(AA670,'2) Order Form'!$V$9:$V$895,1,FALSE),"Ikke med I order form")</f>
        <v>7048652967619</v>
      </c>
      <c r="AC670" s="38" t="e">
        <f>VLOOKUP(AA670,ATS!$A$4:$H$2762,2,FALSE)</f>
        <v>#N/A</v>
      </c>
      <c r="AD670" s="35" t="e">
        <f>VLOOKUP(AA670,ATS!$A$4:$G$2762,3,FALSE)</f>
        <v>#N/A</v>
      </c>
      <c r="AE670" s="36" t="e">
        <f>VLOOKUP(AA670,ATS!$A$4:$G$2762,5,FALSE)</f>
        <v>#N/A</v>
      </c>
      <c r="AF670" s="2"/>
      <c r="AG670" s="38">
        <f>IFERROR(VLOOKUP('2) Order Form'!$V644,$AA$4:$AA$2500,1,FALSE),"Ikke med i Elastic")</f>
        <v>7048652711908</v>
      </c>
      <c r="AH670" s="38">
        <f>SUM('2) Order Form'!V644)</f>
        <v>7048652711908</v>
      </c>
      <c r="AI670" s="38">
        <f>INDEX(ATS!$B:$V,MATCH(ATS!$AH670,ATS!$U:$U,0),1)</f>
        <v>810113</v>
      </c>
      <c r="AJ670" s="38" t="str">
        <f>INDEX(ATS!$B:$V,MATCH(ATS!$AH670,ATS!$U:$U,0),2)</f>
        <v>Crusader X GORE-TEX Bib Pants W</v>
      </c>
      <c r="AK670" s="38" t="str">
        <f>INDEX(ATS!$B:$V,MATCH(ATS!$AH670,ATS!$U:$U,0),4)</f>
        <v>99901-S</v>
      </c>
    </row>
    <row r="671" spans="1:37">
      <c r="A671" s="175">
        <f t="shared" si="41"/>
        <v>7048652799463</v>
      </c>
      <c r="B671">
        <v>820311</v>
      </c>
      <c r="C671" t="s">
        <v>1244</v>
      </c>
      <c r="D671" t="s">
        <v>2991</v>
      </c>
      <c r="E671" t="s">
        <v>1241</v>
      </c>
      <c r="F671" t="s">
        <v>1937</v>
      </c>
      <c r="G671" t="s">
        <v>8</v>
      </c>
      <c r="H671" t="s">
        <v>87</v>
      </c>
      <c r="I671">
        <v>94</v>
      </c>
      <c r="J671">
        <v>94</v>
      </c>
      <c r="K671">
        <v>94</v>
      </c>
      <c r="L671">
        <v>94</v>
      </c>
      <c r="M671">
        <v>94</v>
      </c>
      <c r="N671">
        <v>94</v>
      </c>
      <c r="O671">
        <v>94</v>
      </c>
      <c r="P671">
        <v>94</v>
      </c>
      <c r="Q671">
        <v>94</v>
      </c>
      <c r="R671">
        <v>94</v>
      </c>
      <c r="S671" s="2"/>
      <c r="T671" s="52" t="str">
        <f t="shared" si="40"/>
        <v>820311-76000-S</v>
      </c>
      <c r="U671" s="53">
        <f>IF(C671="NET","",IF(C671="","",IFERROR(VLOOKUP(T671,EAN!$A:$B,2,FALSE),"MANGLER - MÅ OPPDATERE EAN-FANEN")))</f>
        <v>7048652799463</v>
      </c>
      <c r="V671" s="52">
        <f t="shared" si="42"/>
        <v>94</v>
      </c>
      <c r="W671" s="52">
        <f t="shared" si="43"/>
        <v>94</v>
      </c>
      <c r="X671" s="2"/>
      <c r="Y671" s="21">
        <f>IF(C671="NET","",IFERROR(VLOOKUP(U671,'2) Order Form'!$V$9:$V$894,1,FALSE),"Ikke med I order form"))</f>
        <v>7048652799463</v>
      </c>
      <c r="Z671" s="2"/>
      <c r="AA671" s="2">
        <v>7048652967619</v>
      </c>
      <c r="AB671" s="23">
        <f>IFERROR(VLOOKUP(AA671,'2) Order Form'!$V$9:$V$895,1,FALSE),"Ikke med I order form")</f>
        <v>7048652967619</v>
      </c>
      <c r="AC671" s="38" t="e">
        <f>VLOOKUP(AA671,ATS!$A$4:$H$2762,2,FALSE)</f>
        <v>#N/A</v>
      </c>
      <c r="AD671" s="35" t="e">
        <f>VLOOKUP(AA671,ATS!$A$4:$G$2762,3,FALSE)</f>
        <v>#N/A</v>
      </c>
      <c r="AE671" s="36" t="e">
        <f>VLOOKUP(AA671,ATS!$A$4:$G$2762,5,FALSE)</f>
        <v>#N/A</v>
      </c>
      <c r="AF671" s="2"/>
      <c r="AG671" s="38">
        <f>IFERROR(VLOOKUP('2) Order Form'!$V645,$AA$4:$AA$2500,1,FALSE),"Ikke med i Elastic")</f>
        <v>7048652711892</v>
      </c>
      <c r="AH671" s="38">
        <f>SUM('2) Order Form'!V645)</f>
        <v>7048652711892</v>
      </c>
      <c r="AI671" s="38">
        <f>INDEX(ATS!$B:$V,MATCH(ATS!$AH671,ATS!$U:$U,0),1)</f>
        <v>810113</v>
      </c>
      <c r="AJ671" s="38" t="str">
        <f>INDEX(ATS!$B:$V,MATCH(ATS!$AH671,ATS!$U:$U,0),2)</f>
        <v>Crusader X GORE-TEX Bib Pants W</v>
      </c>
      <c r="AK671" s="38" t="str">
        <f>INDEX(ATS!$B:$V,MATCH(ATS!$AH671,ATS!$U:$U,0),4)</f>
        <v>99901-M</v>
      </c>
    </row>
    <row r="672" spans="1:37">
      <c r="A672" s="175">
        <f t="shared" si="41"/>
        <v>7048652799456</v>
      </c>
      <c r="B672">
        <v>820311</v>
      </c>
      <c r="C672" t="s">
        <v>1244</v>
      </c>
      <c r="D672" t="s">
        <v>2991</v>
      </c>
      <c r="E672" t="s">
        <v>1242</v>
      </c>
      <c r="F672" t="s">
        <v>1937</v>
      </c>
      <c r="G672" t="s">
        <v>7</v>
      </c>
      <c r="H672" t="s">
        <v>87</v>
      </c>
      <c r="I672">
        <v>72</v>
      </c>
      <c r="J672">
        <v>72</v>
      </c>
      <c r="K672">
        <v>72</v>
      </c>
      <c r="L672">
        <v>72</v>
      </c>
      <c r="M672">
        <v>72</v>
      </c>
      <c r="N672">
        <v>72</v>
      </c>
      <c r="O672">
        <v>72</v>
      </c>
      <c r="P672">
        <v>72</v>
      </c>
      <c r="Q672">
        <v>72</v>
      </c>
      <c r="R672">
        <v>72</v>
      </c>
      <c r="S672" s="2"/>
      <c r="T672" s="52" t="str">
        <f t="shared" si="40"/>
        <v>820311-76000-M</v>
      </c>
      <c r="U672" s="53">
        <f>IF(C672="NET","",IF(C672="","",IFERROR(VLOOKUP(T672,EAN!$A:$B,2,FALSE),"MANGLER - MÅ OPPDATERE EAN-FANEN")))</f>
        <v>7048652799456</v>
      </c>
      <c r="V672" s="52">
        <f t="shared" si="42"/>
        <v>72</v>
      </c>
      <c r="W672" s="52">
        <f t="shared" si="43"/>
        <v>72</v>
      </c>
      <c r="X672" s="2"/>
      <c r="Y672" s="21">
        <f>IF(C672="NET","",IFERROR(VLOOKUP(U672,'2) Order Form'!$V$9:$V$894,1,FALSE),"Ikke med I order form"))</f>
        <v>7048652799456</v>
      </c>
      <c r="Z672" s="2"/>
      <c r="AA672" s="2">
        <v>7048652967640</v>
      </c>
      <c r="AB672" s="23">
        <f>IFERROR(VLOOKUP(AA672,'2) Order Form'!$V$9:$V$895,1,FALSE),"Ikke med I order form")</f>
        <v>7048652967640</v>
      </c>
      <c r="AC672" s="38" t="e">
        <f>VLOOKUP(AA672,ATS!$A$4:$H$2762,2,FALSE)</f>
        <v>#N/A</v>
      </c>
      <c r="AD672" s="35" t="e">
        <f>VLOOKUP(AA672,ATS!$A$4:$G$2762,3,FALSE)</f>
        <v>#N/A</v>
      </c>
      <c r="AE672" s="36" t="e">
        <f>VLOOKUP(AA672,ATS!$A$4:$G$2762,5,FALSE)</f>
        <v>#N/A</v>
      </c>
      <c r="AF672" s="2"/>
      <c r="AG672" s="38">
        <f>IFERROR(VLOOKUP('2) Order Form'!$V646,$AA$4:$AA$2500,1,FALSE),"Ikke med i Elastic")</f>
        <v>7048652711885</v>
      </c>
      <c r="AH672" s="38">
        <f>SUM('2) Order Form'!V646)</f>
        <v>7048652711885</v>
      </c>
      <c r="AI672" s="38">
        <f>INDEX(ATS!$B:$V,MATCH(ATS!$AH672,ATS!$U:$U,0),1)</f>
        <v>810113</v>
      </c>
      <c r="AJ672" s="38" t="str">
        <f>INDEX(ATS!$B:$V,MATCH(ATS!$AH672,ATS!$U:$U,0),2)</f>
        <v>Crusader X GORE-TEX Bib Pants W</v>
      </c>
      <c r="AK672" s="38" t="str">
        <f>INDEX(ATS!$B:$V,MATCH(ATS!$AH672,ATS!$U:$U,0),4)</f>
        <v>99901-L</v>
      </c>
    </row>
    <row r="673" spans="1:37">
      <c r="A673" s="175">
        <f t="shared" si="41"/>
        <v>7048652799449</v>
      </c>
      <c r="B673">
        <v>820311</v>
      </c>
      <c r="C673" t="s">
        <v>1244</v>
      </c>
      <c r="D673" t="s">
        <v>2991</v>
      </c>
      <c r="E673" t="s">
        <v>1243</v>
      </c>
      <c r="F673" t="s">
        <v>1937</v>
      </c>
      <c r="G673" t="s">
        <v>52</v>
      </c>
      <c r="H673" t="s">
        <v>87</v>
      </c>
      <c r="I673">
        <v>29</v>
      </c>
      <c r="J673">
        <v>29</v>
      </c>
      <c r="K673">
        <v>29</v>
      </c>
      <c r="L673">
        <v>29</v>
      </c>
      <c r="M673">
        <v>29</v>
      </c>
      <c r="N673">
        <v>29</v>
      </c>
      <c r="O673">
        <v>29</v>
      </c>
      <c r="P673">
        <v>29</v>
      </c>
      <c r="Q673">
        <v>29</v>
      </c>
      <c r="R673">
        <v>29</v>
      </c>
      <c r="S673" s="2"/>
      <c r="T673" s="52" t="str">
        <f t="shared" si="40"/>
        <v>820311-76000-L</v>
      </c>
      <c r="U673" s="53">
        <f>IF(C673="NET","",IF(C673="","",IFERROR(VLOOKUP(T673,EAN!$A:$B,2,FALSE),"MANGLER - MÅ OPPDATERE EAN-FANEN")))</f>
        <v>7048652799449</v>
      </c>
      <c r="V673" s="52">
        <f t="shared" si="42"/>
        <v>29</v>
      </c>
      <c r="W673" s="52">
        <f t="shared" si="43"/>
        <v>29</v>
      </c>
      <c r="X673" s="2"/>
      <c r="Y673" s="21">
        <f>IF(C673="NET","",IFERROR(VLOOKUP(U673,'2) Order Form'!$V$9:$V$894,1,FALSE),"Ikke med I order form"))</f>
        <v>7048652799449</v>
      </c>
      <c r="Z673" s="2"/>
      <c r="AA673" s="2">
        <v>7048652967640</v>
      </c>
      <c r="AB673" s="23">
        <f>IFERROR(VLOOKUP(AA673,'2) Order Form'!$V$9:$V$895,1,FALSE),"Ikke med I order form")</f>
        <v>7048652967640</v>
      </c>
      <c r="AC673" s="38" t="e">
        <f>VLOOKUP(AA673,ATS!$A$4:$H$2762,2,FALSE)</f>
        <v>#N/A</v>
      </c>
      <c r="AD673" s="35" t="e">
        <f>VLOOKUP(AA673,ATS!$A$4:$G$2762,3,FALSE)</f>
        <v>#N/A</v>
      </c>
      <c r="AE673" s="36" t="e">
        <f>VLOOKUP(AA673,ATS!$A$4:$G$2762,5,FALSE)</f>
        <v>#N/A</v>
      </c>
      <c r="AF673" s="2"/>
      <c r="AG673" s="38">
        <f>IFERROR(VLOOKUP('2) Order Form'!$V647,$AA$4:$AA$2500,1,FALSE),"Ikke med i Elastic")</f>
        <v>7048652788061</v>
      </c>
      <c r="AH673" s="38">
        <f>SUM('2) Order Form'!V647)</f>
        <v>7048652788061</v>
      </c>
      <c r="AI673" s="38">
        <f>INDEX(ATS!$B:$V,MATCH(ATS!$AH673,ATS!$U:$U,0),1)</f>
        <v>820088</v>
      </c>
      <c r="AJ673" s="38" t="str">
        <f>INDEX(ATS!$B:$V,MATCH(ATS!$AH673,ATS!$U:$U,0),2)</f>
        <v>Crusader GTX Infinium Jacket W</v>
      </c>
      <c r="AK673" s="38" t="str">
        <f>INDEX(ATS!$B:$V,MATCH(ATS!$AH673,ATS!$U:$U,0),4)</f>
        <v>55505-XS</v>
      </c>
    </row>
    <row r="674" spans="1:37">
      <c r="A674" s="175">
        <f t="shared" si="41"/>
        <v>0</v>
      </c>
      <c r="B674" s="37">
        <v>820314</v>
      </c>
      <c r="C674" t="s">
        <v>131</v>
      </c>
      <c r="I674" s="37">
        <v>202409</v>
      </c>
      <c r="J674" s="37">
        <v>202410</v>
      </c>
      <c r="K674" s="37">
        <v>202411</v>
      </c>
      <c r="L674" s="37">
        <v>202412</v>
      </c>
      <c r="M674" s="37">
        <v>202413</v>
      </c>
      <c r="N674" s="37">
        <v>202414</v>
      </c>
      <c r="O674" s="37">
        <v>202415</v>
      </c>
      <c r="P674" s="37">
        <v>202415</v>
      </c>
      <c r="Q674" s="37">
        <v>202415</v>
      </c>
      <c r="R674" s="37">
        <v>202415</v>
      </c>
      <c r="S674" s="2"/>
      <c r="T674" s="22" t="str">
        <f t="shared" si="40"/>
        <v>820314-</v>
      </c>
      <c r="U674" s="24" t="str">
        <f>IF(C674="NET","",IF(C674="","",IFERROR(VLOOKUP(T674,EAN!$A:$B,2,FALSE),"MANGLER - MÅ OPPDATERE EAN-FANEN")))</f>
        <v/>
      </c>
      <c r="V674" s="22">
        <f t="shared" si="42"/>
        <v>202409</v>
      </c>
      <c r="W674" s="22">
        <f t="shared" si="43"/>
        <v>202415</v>
      </c>
      <c r="X674" s="2"/>
      <c r="Y674" s="21" t="str">
        <f>IF(C674="NET","",IFERROR(VLOOKUP(U674,'2) Order Form'!$V$9:$V$894,1,FALSE),"Ikke med I order form"))</f>
        <v/>
      </c>
      <c r="Z674" s="2"/>
      <c r="AA674" s="2">
        <v>7048652967657</v>
      </c>
      <c r="AB674" s="23">
        <f>IFERROR(VLOOKUP(AA674,'2) Order Form'!$V$9:$V$895,1,FALSE),"Ikke med I order form")</f>
        <v>7048652967657</v>
      </c>
      <c r="AC674" s="38" t="e">
        <f>VLOOKUP(AA674,ATS!$A$4:$H$2762,2,FALSE)</f>
        <v>#N/A</v>
      </c>
      <c r="AD674" s="35" t="e">
        <f>VLOOKUP(AA674,ATS!$A$4:$G$2762,3,FALSE)</f>
        <v>#N/A</v>
      </c>
      <c r="AE674" s="36" t="e">
        <f>VLOOKUP(AA674,ATS!$A$4:$G$2762,5,FALSE)</f>
        <v>#N/A</v>
      </c>
      <c r="AF674" s="2"/>
      <c r="AG674" s="38">
        <f>IFERROR(VLOOKUP('2) Order Form'!$V648,$AA$4:$AA$2500,1,FALSE),"Ikke med i Elastic")</f>
        <v>7048652788054</v>
      </c>
      <c r="AH674" s="38">
        <f>SUM('2) Order Form'!V648)</f>
        <v>7048652788054</v>
      </c>
      <c r="AI674" s="38">
        <f>INDEX(ATS!$B:$V,MATCH(ATS!$AH674,ATS!$U:$U,0),1)</f>
        <v>820088</v>
      </c>
      <c r="AJ674" s="38" t="str">
        <f>INDEX(ATS!$B:$V,MATCH(ATS!$AH674,ATS!$U:$U,0),2)</f>
        <v>Crusader GTX Infinium Jacket W</v>
      </c>
      <c r="AK674" s="38" t="str">
        <f>INDEX(ATS!$B:$V,MATCH(ATS!$AH674,ATS!$U:$U,0),4)</f>
        <v>55505-S</v>
      </c>
    </row>
    <row r="675" spans="1:37">
      <c r="A675" s="175">
        <f t="shared" si="41"/>
        <v>7048652788337</v>
      </c>
      <c r="B675">
        <v>820314</v>
      </c>
      <c r="C675" t="s">
        <v>1245</v>
      </c>
      <c r="D675" t="s">
        <v>2991</v>
      </c>
      <c r="E675" t="s">
        <v>1190</v>
      </c>
      <c r="F675" t="s">
        <v>1191</v>
      </c>
      <c r="G675" t="s">
        <v>8</v>
      </c>
      <c r="H675" t="s">
        <v>87</v>
      </c>
      <c r="I675">
        <v>18</v>
      </c>
      <c r="J675">
        <v>18</v>
      </c>
      <c r="K675">
        <v>18</v>
      </c>
      <c r="L675">
        <v>18</v>
      </c>
      <c r="M675">
        <v>18</v>
      </c>
      <c r="N675">
        <v>18</v>
      </c>
      <c r="O675">
        <v>18</v>
      </c>
      <c r="P675">
        <v>18</v>
      </c>
      <c r="Q675">
        <v>18</v>
      </c>
      <c r="R675">
        <v>18</v>
      </c>
      <c r="S675" s="2"/>
      <c r="T675" s="52" t="str">
        <f t="shared" si="40"/>
        <v>820314-44400-S</v>
      </c>
      <c r="U675" s="53">
        <f>IF(C675="NET","",IF(C675="","",IFERROR(VLOOKUP(T675,EAN!$A:$B,2,FALSE),"MANGLER - MÅ OPPDATERE EAN-FANEN")))</f>
        <v>7048652788337</v>
      </c>
      <c r="V675" s="52">
        <f t="shared" si="42"/>
        <v>18</v>
      </c>
      <c r="W675" s="52">
        <f t="shared" si="43"/>
        <v>18</v>
      </c>
      <c r="X675" s="2"/>
      <c r="Y675" s="21" t="str">
        <f>IF(C675="NET","",IFERROR(VLOOKUP(U675,'2) Order Form'!$V$9:$V$894,1,FALSE),"Ikke med I order form"))</f>
        <v>Ikke med I order form</v>
      </c>
      <c r="Z675" s="2"/>
      <c r="AA675" s="2">
        <v>7048652967657</v>
      </c>
      <c r="AB675" s="23">
        <f>IFERROR(VLOOKUP(AA675,'2) Order Form'!$V$9:$V$895,1,FALSE),"Ikke med I order form")</f>
        <v>7048652967657</v>
      </c>
      <c r="AC675" s="38" t="e">
        <f>VLOOKUP(AA675,ATS!$A$4:$H$2762,2,FALSE)</f>
        <v>#N/A</v>
      </c>
      <c r="AD675" s="35" t="e">
        <f>VLOOKUP(AA675,ATS!$A$4:$G$2762,3,FALSE)</f>
        <v>#N/A</v>
      </c>
      <c r="AE675" s="36" t="e">
        <f>VLOOKUP(AA675,ATS!$A$4:$G$2762,5,FALSE)</f>
        <v>#N/A</v>
      </c>
      <c r="AF675" s="2"/>
      <c r="AG675" s="38">
        <f>IFERROR(VLOOKUP('2) Order Form'!$V649,$AA$4:$AA$2500,1,FALSE),"Ikke med i Elastic")</f>
        <v>7048652788047</v>
      </c>
      <c r="AH675" s="38">
        <f>SUM('2) Order Form'!V649)</f>
        <v>7048652788047</v>
      </c>
      <c r="AI675" s="38">
        <f>INDEX(ATS!$B:$V,MATCH(ATS!$AH675,ATS!$U:$U,0),1)</f>
        <v>820088</v>
      </c>
      <c r="AJ675" s="38" t="str">
        <f>INDEX(ATS!$B:$V,MATCH(ATS!$AH675,ATS!$U:$U,0),2)</f>
        <v>Crusader GTX Infinium Jacket W</v>
      </c>
      <c r="AK675" s="38" t="str">
        <f>INDEX(ATS!$B:$V,MATCH(ATS!$AH675,ATS!$U:$U,0),4)</f>
        <v>55505-M</v>
      </c>
    </row>
    <row r="676" spans="1:37">
      <c r="A676" s="175">
        <f t="shared" si="41"/>
        <v>7048652788320</v>
      </c>
      <c r="B676">
        <v>820314</v>
      </c>
      <c r="C676" t="s">
        <v>1245</v>
      </c>
      <c r="D676" t="s">
        <v>2991</v>
      </c>
      <c r="E676" t="s">
        <v>1192</v>
      </c>
      <c r="F676" t="s">
        <v>1191</v>
      </c>
      <c r="G676" t="s">
        <v>7</v>
      </c>
      <c r="H676" t="s">
        <v>87</v>
      </c>
      <c r="I676">
        <v>4</v>
      </c>
      <c r="J676">
        <v>4</v>
      </c>
      <c r="K676">
        <v>4</v>
      </c>
      <c r="L676">
        <v>4</v>
      </c>
      <c r="M676">
        <v>4</v>
      </c>
      <c r="N676">
        <v>4</v>
      </c>
      <c r="O676">
        <v>4</v>
      </c>
      <c r="P676">
        <v>4</v>
      </c>
      <c r="Q676">
        <v>4</v>
      </c>
      <c r="R676">
        <v>4</v>
      </c>
      <c r="S676" s="2"/>
      <c r="T676" s="52" t="str">
        <f t="shared" si="40"/>
        <v>820314-44400-M</v>
      </c>
      <c r="U676" s="53">
        <f>IF(C676="NET","",IF(C676="","",IFERROR(VLOOKUP(T676,EAN!$A:$B,2,FALSE),"MANGLER - MÅ OPPDATERE EAN-FANEN")))</f>
        <v>7048652788320</v>
      </c>
      <c r="V676" s="52">
        <f t="shared" si="42"/>
        <v>4</v>
      </c>
      <c r="W676" s="52">
        <f t="shared" si="43"/>
        <v>4</v>
      </c>
      <c r="X676" s="2"/>
      <c r="Y676" s="21" t="str">
        <f>IF(C676="NET","",IFERROR(VLOOKUP(U676,'2) Order Form'!$V$9:$V$894,1,FALSE),"Ikke med I order form"))</f>
        <v>Ikke med I order form</v>
      </c>
      <c r="Z676" s="2"/>
      <c r="AA676" s="2">
        <v>7048652967664</v>
      </c>
      <c r="AB676" s="23">
        <f>IFERROR(VLOOKUP(AA676,'2) Order Form'!$V$9:$V$895,1,FALSE),"Ikke med I order form")</f>
        <v>7048652967664</v>
      </c>
      <c r="AC676" s="38" t="e">
        <f>VLOOKUP(AA676,ATS!$A$4:$H$2762,2,FALSE)</f>
        <v>#N/A</v>
      </c>
      <c r="AD676" s="35" t="e">
        <f>VLOOKUP(AA676,ATS!$A$4:$G$2762,3,FALSE)</f>
        <v>#N/A</v>
      </c>
      <c r="AE676" s="36" t="e">
        <f>VLOOKUP(AA676,ATS!$A$4:$G$2762,5,FALSE)</f>
        <v>#N/A</v>
      </c>
      <c r="AF676" s="2"/>
      <c r="AG676" s="38">
        <f>IFERROR(VLOOKUP('2) Order Form'!$V650,$AA$4:$AA$2500,1,FALSE),"Ikke med i Elastic")</f>
        <v>7048652788030</v>
      </c>
      <c r="AH676" s="38">
        <f>SUM('2) Order Form'!V650)</f>
        <v>7048652788030</v>
      </c>
      <c r="AI676" s="38">
        <f>INDEX(ATS!$B:$V,MATCH(ATS!$AH676,ATS!$U:$U,0),1)</f>
        <v>820088</v>
      </c>
      <c r="AJ676" s="38" t="str">
        <f>INDEX(ATS!$B:$V,MATCH(ATS!$AH676,ATS!$U:$U,0),2)</f>
        <v>Crusader GTX Infinium Jacket W</v>
      </c>
      <c r="AK676" s="38" t="str">
        <f>INDEX(ATS!$B:$V,MATCH(ATS!$AH676,ATS!$U:$U,0),4)</f>
        <v>55505-L</v>
      </c>
    </row>
    <row r="677" spans="1:37">
      <c r="A677" s="175">
        <f t="shared" si="41"/>
        <v>7048652788313</v>
      </c>
      <c r="B677">
        <v>820314</v>
      </c>
      <c r="C677" t="s">
        <v>1245</v>
      </c>
      <c r="D677" t="s">
        <v>2991</v>
      </c>
      <c r="E677" t="s">
        <v>1193</v>
      </c>
      <c r="F677" t="s">
        <v>1191</v>
      </c>
      <c r="G677" t="s">
        <v>52</v>
      </c>
      <c r="H677" t="s">
        <v>87</v>
      </c>
      <c r="I677">
        <v>3</v>
      </c>
      <c r="J677">
        <v>3</v>
      </c>
      <c r="K677">
        <v>3</v>
      </c>
      <c r="L677">
        <v>3</v>
      </c>
      <c r="M677">
        <v>3</v>
      </c>
      <c r="N677">
        <v>3</v>
      </c>
      <c r="O677">
        <v>3</v>
      </c>
      <c r="P677">
        <v>3</v>
      </c>
      <c r="Q677">
        <v>3</v>
      </c>
      <c r="R677">
        <v>3</v>
      </c>
      <c r="S677" s="2"/>
      <c r="T677" s="52" t="str">
        <f t="shared" si="40"/>
        <v>820314-44400-L</v>
      </c>
      <c r="U677" s="53">
        <f>IF(C677="NET","",IF(C677="","",IFERROR(VLOOKUP(T677,EAN!$A:$B,2,FALSE),"MANGLER - MÅ OPPDATERE EAN-FANEN")))</f>
        <v>7048652788313</v>
      </c>
      <c r="V677" s="52">
        <f t="shared" si="42"/>
        <v>3</v>
      </c>
      <c r="W677" s="52">
        <f t="shared" si="43"/>
        <v>3</v>
      </c>
      <c r="X677" s="2"/>
      <c r="Y677" s="21" t="str">
        <f>IF(C677="NET","",IFERROR(VLOOKUP(U677,'2) Order Form'!$V$9:$V$894,1,FALSE),"Ikke med I order form"))</f>
        <v>Ikke med I order form</v>
      </c>
      <c r="Z677" s="2"/>
      <c r="AA677" s="2">
        <v>7048652967664</v>
      </c>
      <c r="AB677" s="23">
        <f>IFERROR(VLOOKUP(AA677,'2) Order Form'!$V$9:$V$895,1,FALSE),"Ikke med I order form")</f>
        <v>7048652967664</v>
      </c>
      <c r="AC677" s="38" t="e">
        <f>VLOOKUP(AA677,ATS!$A$4:$H$2762,2,FALSE)</f>
        <v>#N/A</v>
      </c>
      <c r="AD677" s="35" t="e">
        <f>VLOOKUP(AA677,ATS!$A$4:$G$2762,3,FALSE)</f>
        <v>#N/A</v>
      </c>
      <c r="AE677" s="36" t="e">
        <f>VLOOKUP(AA677,ATS!$A$4:$G$2762,5,FALSE)</f>
        <v>#N/A</v>
      </c>
      <c r="AF677" s="2"/>
      <c r="AG677" s="38">
        <f>IFERROR(VLOOKUP('2) Order Form'!$V651,$AA$4:$AA$2500,1,FALSE),"Ikke med i Elastic")</f>
        <v>7048652459633</v>
      </c>
      <c r="AH677" s="38">
        <f>SUM('2) Order Form'!V651)</f>
        <v>7048652459633</v>
      </c>
      <c r="AI677" s="38">
        <f>INDEX(ATS!$B:$V,MATCH(ATS!$AH677,ATS!$U:$U,0),1)</f>
        <v>820088</v>
      </c>
      <c r="AJ677" s="38" t="str">
        <f>INDEX(ATS!$B:$V,MATCH(ATS!$AH677,ATS!$U:$U,0),2)</f>
        <v>Crusader GTX Infinium Jacket W</v>
      </c>
      <c r="AK677" s="38" t="str">
        <f>INDEX(ATS!$B:$V,MATCH(ATS!$AH677,ATS!$U:$U,0),4)</f>
        <v>BLACK-XS</v>
      </c>
    </row>
    <row r="678" spans="1:37">
      <c r="A678" s="175">
        <f t="shared" si="41"/>
        <v>7048652788344</v>
      </c>
      <c r="B678">
        <v>820314</v>
      </c>
      <c r="C678" t="s">
        <v>1245</v>
      </c>
      <c r="D678" t="s">
        <v>2991</v>
      </c>
      <c r="E678" t="s">
        <v>1194</v>
      </c>
      <c r="F678" t="s">
        <v>1191</v>
      </c>
      <c r="G678" t="s">
        <v>53</v>
      </c>
      <c r="H678" t="s">
        <v>87</v>
      </c>
      <c r="I678">
        <v>10</v>
      </c>
      <c r="J678">
        <v>10</v>
      </c>
      <c r="K678">
        <v>10</v>
      </c>
      <c r="L678">
        <v>10</v>
      </c>
      <c r="M678">
        <v>10</v>
      </c>
      <c r="N678">
        <v>10</v>
      </c>
      <c r="O678">
        <v>10</v>
      </c>
      <c r="P678">
        <v>10</v>
      </c>
      <c r="Q678">
        <v>10</v>
      </c>
      <c r="R678">
        <v>10</v>
      </c>
      <c r="S678" s="2"/>
      <c r="T678" s="52" t="str">
        <f t="shared" si="40"/>
        <v>820314-44400-XL</v>
      </c>
      <c r="U678" s="53">
        <f>IF(C678="NET","",IF(C678="","",IFERROR(VLOOKUP(T678,EAN!$A:$B,2,FALSE),"MANGLER - MÅ OPPDATERE EAN-FANEN")))</f>
        <v>7048652788344</v>
      </c>
      <c r="V678" s="52">
        <f t="shared" si="42"/>
        <v>10</v>
      </c>
      <c r="W678" s="52">
        <f t="shared" si="43"/>
        <v>10</v>
      </c>
      <c r="X678" s="2"/>
      <c r="Y678" s="21" t="str">
        <f>IF(C678="NET","",IFERROR(VLOOKUP(U678,'2) Order Form'!$V$9:$V$894,1,FALSE),"Ikke med I order form"))</f>
        <v>Ikke med I order form</v>
      </c>
      <c r="Z678" s="2"/>
      <c r="AA678" s="2">
        <v>7048652967671</v>
      </c>
      <c r="AB678" s="23">
        <f>IFERROR(VLOOKUP(AA678,'2) Order Form'!$V$9:$V$895,1,FALSE),"Ikke med I order form")</f>
        <v>7048652967671</v>
      </c>
      <c r="AC678" s="38" t="e">
        <f>VLOOKUP(AA678,ATS!$A$4:$H$2762,2,FALSE)</f>
        <v>#N/A</v>
      </c>
      <c r="AD678" s="35" t="e">
        <f>VLOOKUP(AA678,ATS!$A$4:$G$2762,3,FALSE)</f>
        <v>#N/A</v>
      </c>
      <c r="AE678" s="36" t="e">
        <f>VLOOKUP(AA678,ATS!$A$4:$G$2762,5,FALSE)</f>
        <v>#N/A</v>
      </c>
      <c r="AF678" s="2"/>
      <c r="AG678" s="38">
        <f>IFERROR(VLOOKUP('2) Order Form'!$V652,$AA$4:$AA$2500,1,FALSE),"Ikke med i Elastic")</f>
        <v>7048652459626</v>
      </c>
      <c r="AH678" s="38">
        <f>SUM('2) Order Form'!V652)</f>
        <v>7048652459626</v>
      </c>
      <c r="AI678" s="38">
        <f>INDEX(ATS!$B:$V,MATCH(ATS!$AH678,ATS!$U:$U,0),1)</f>
        <v>820088</v>
      </c>
      <c r="AJ678" s="38" t="str">
        <f>INDEX(ATS!$B:$V,MATCH(ATS!$AH678,ATS!$U:$U,0),2)</f>
        <v>Crusader GTX Infinium Jacket W</v>
      </c>
      <c r="AK678" s="38" t="str">
        <f>INDEX(ATS!$B:$V,MATCH(ATS!$AH678,ATS!$U:$U,0),4)</f>
        <v>BLACK-S</v>
      </c>
    </row>
    <row r="679" spans="1:37">
      <c r="A679" s="175">
        <f t="shared" si="41"/>
        <v>7048652788375</v>
      </c>
      <c r="B679">
        <v>820314</v>
      </c>
      <c r="C679" t="s">
        <v>1245</v>
      </c>
      <c r="D679" t="s">
        <v>2991</v>
      </c>
      <c r="E679" t="s">
        <v>685</v>
      </c>
      <c r="F679" t="s">
        <v>1982</v>
      </c>
      <c r="G679" t="s">
        <v>8</v>
      </c>
      <c r="H679" t="s">
        <v>87</v>
      </c>
      <c r="I679">
        <v>14</v>
      </c>
      <c r="J679">
        <v>14</v>
      </c>
      <c r="K679">
        <v>14</v>
      </c>
      <c r="L679">
        <v>14</v>
      </c>
      <c r="M679">
        <v>14</v>
      </c>
      <c r="N679">
        <v>14</v>
      </c>
      <c r="O679">
        <v>14</v>
      </c>
      <c r="P679">
        <v>14</v>
      </c>
      <c r="Q679">
        <v>14</v>
      </c>
      <c r="R679">
        <v>14</v>
      </c>
      <c r="S679" s="2"/>
      <c r="T679" s="22" t="str">
        <f t="shared" si="40"/>
        <v>820314-99901-S</v>
      </c>
      <c r="U679" s="24">
        <f>IF(C679="NET","",IF(C679="","",IFERROR(VLOOKUP(T679,EAN!$A:$B,2,FALSE),"MANGLER - MÅ OPPDATERE EAN-FANEN")))</f>
        <v>7048652788375</v>
      </c>
      <c r="V679" s="22">
        <f t="shared" si="42"/>
        <v>14</v>
      </c>
      <c r="W679" s="22">
        <f t="shared" si="43"/>
        <v>14</v>
      </c>
      <c r="X679" s="2"/>
      <c r="Y679" s="21" t="str">
        <f>IF(C679="NET","",IFERROR(VLOOKUP(U679,'2) Order Form'!$V$9:$V$894,1,FALSE),"Ikke med I order form"))</f>
        <v>Ikke med I order form</v>
      </c>
      <c r="Z679" s="2"/>
      <c r="AA679" s="2">
        <v>7048652967671</v>
      </c>
      <c r="AB679" s="23">
        <f>IFERROR(VLOOKUP(AA679,'2) Order Form'!$V$9:$V$895,1,FALSE),"Ikke med I order form")</f>
        <v>7048652967671</v>
      </c>
      <c r="AC679" s="38" t="e">
        <f>VLOOKUP(AA679,ATS!$A$4:$H$2762,2,FALSE)</f>
        <v>#N/A</v>
      </c>
      <c r="AD679" s="35" t="e">
        <f>VLOOKUP(AA679,ATS!$A$4:$G$2762,3,FALSE)</f>
        <v>#N/A</v>
      </c>
      <c r="AE679" s="36" t="e">
        <f>VLOOKUP(AA679,ATS!$A$4:$G$2762,5,FALSE)</f>
        <v>#N/A</v>
      </c>
      <c r="AF679" s="2"/>
      <c r="AG679" s="38">
        <f>IFERROR(VLOOKUP('2) Order Form'!$V653,$AA$4:$AA$2500,1,FALSE),"Ikke med i Elastic")</f>
        <v>7048652459619</v>
      </c>
      <c r="AH679" s="38">
        <f>SUM('2) Order Form'!V653)</f>
        <v>7048652459619</v>
      </c>
      <c r="AI679" s="38">
        <f>INDEX(ATS!$B:$V,MATCH(ATS!$AH679,ATS!$U:$U,0),1)</f>
        <v>820088</v>
      </c>
      <c r="AJ679" s="38" t="str">
        <f>INDEX(ATS!$B:$V,MATCH(ATS!$AH679,ATS!$U:$U,0),2)</f>
        <v>Crusader GTX Infinium Jacket W</v>
      </c>
      <c r="AK679" s="38" t="str">
        <f>INDEX(ATS!$B:$V,MATCH(ATS!$AH679,ATS!$U:$U,0),4)</f>
        <v>BLACK-M</v>
      </c>
    </row>
    <row r="680" spans="1:37">
      <c r="A680" s="175">
        <f t="shared" si="41"/>
        <v>7048652788368</v>
      </c>
      <c r="B680">
        <v>820314</v>
      </c>
      <c r="C680" t="s">
        <v>1245</v>
      </c>
      <c r="D680" t="s">
        <v>2991</v>
      </c>
      <c r="E680" t="s">
        <v>686</v>
      </c>
      <c r="F680" t="s">
        <v>1982</v>
      </c>
      <c r="G680" t="s">
        <v>7</v>
      </c>
      <c r="H680" t="s">
        <v>87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 s="2"/>
      <c r="T680" s="22" t="str">
        <f t="shared" si="40"/>
        <v>820314-99901-M</v>
      </c>
      <c r="U680" s="24">
        <f>IF(C680="NET","",IF(C680="","",IFERROR(VLOOKUP(T680,EAN!$A:$B,2,FALSE),"MANGLER - MÅ OPPDATERE EAN-FANEN")))</f>
        <v>7048652788368</v>
      </c>
      <c r="V680" s="22">
        <f t="shared" si="42"/>
        <v>0</v>
      </c>
      <c r="W680" s="22">
        <f t="shared" si="43"/>
        <v>0</v>
      </c>
      <c r="X680" s="2"/>
      <c r="Y680" s="21" t="str">
        <f>IF(C680="NET","",IFERROR(VLOOKUP(U680,'2) Order Form'!$V$9:$V$894,1,FALSE),"Ikke med I order form"))</f>
        <v>Ikke med I order form</v>
      </c>
      <c r="Z680" s="2"/>
      <c r="AA680" s="2">
        <v>7048652837684</v>
      </c>
      <c r="AB680" s="23">
        <f>IFERROR(VLOOKUP(AA680,'2) Order Form'!$V$9:$V$895,1,FALSE),"Ikke med I order form")</f>
        <v>7048652837684</v>
      </c>
      <c r="AC680" s="38" t="e">
        <f>VLOOKUP(AA680,ATS!$A$4:$H$2762,2,FALSE)</f>
        <v>#N/A</v>
      </c>
      <c r="AD680" s="35" t="e">
        <f>VLOOKUP(AA680,ATS!$A$4:$G$2762,3,FALSE)</f>
        <v>#N/A</v>
      </c>
      <c r="AE680" s="36" t="e">
        <f>VLOOKUP(AA680,ATS!$A$4:$G$2762,5,FALSE)</f>
        <v>#N/A</v>
      </c>
      <c r="AF680" s="2"/>
      <c r="AG680" s="38">
        <f>IFERROR(VLOOKUP('2) Order Form'!$V654,$AA$4:$AA$2500,1,FALSE),"Ikke med i Elastic")</f>
        <v>7048652459602</v>
      </c>
      <c r="AH680" s="38">
        <f>SUM('2) Order Form'!V654)</f>
        <v>7048652459602</v>
      </c>
      <c r="AI680" s="38">
        <f>INDEX(ATS!$B:$V,MATCH(ATS!$AH680,ATS!$U:$U,0),1)</f>
        <v>820088</v>
      </c>
      <c r="AJ680" s="38" t="str">
        <f>INDEX(ATS!$B:$V,MATCH(ATS!$AH680,ATS!$U:$U,0),2)</f>
        <v>Crusader GTX Infinium Jacket W</v>
      </c>
      <c r="AK680" s="38" t="str">
        <f>INDEX(ATS!$B:$V,MATCH(ATS!$AH680,ATS!$U:$U,0),4)</f>
        <v>BLACK-L</v>
      </c>
    </row>
    <row r="681" spans="1:37">
      <c r="A681" s="175">
        <f t="shared" si="41"/>
        <v>7048652788351</v>
      </c>
      <c r="B681">
        <v>820314</v>
      </c>
      <c r="C681" t="s">
        <v>1245</v>
      </c>
      <c r="D681" t="s">
        <v>2991</v>
      </c>
      <c r="E681" t="s">
        <v>687</v>
      </c>
      <c r="F681" t="s">
        <v>1982</v>
      </c>
      <c r="G681" t="s">
        <v>52</v>
      </c>
      <c r="H681" t="s">
        <v>87</v>
      </c>
      <c r="I681">
        <v>5</v>
      </c>
      <c r="J681">
        <v>5</v>
      </c>
      <c r="K681">
        <v>5</v>
      </c>
      <c r="L681">
        <v>5</v>
      </c>
      <c r="M681">
        <v>5</v>
      </c>
      <c r="N681">
        <v>5</v>
      </c>
      <c r="O681">
        <v>5</v>
      </c>
      <c r="P681">
        <v>5</v>
      </c>
      <c r="Q681">
        <v>5</v>
      </c>
      <c r="R681">
        <v>5</v>
      </c>
      <c r="S681" s="2"/>
      <c r="T681" s="22" t="str">
        <f t="shared" si="40"/>
        <v>820314-99901-L</v>
      </c>
      <c r="U681" s="24">
        <f>IF(C681="NET","",IF(C681="","",IFERROR(VLOOKUP(T681,EAN!$A:$B,2,FALSE),"MANGLER - MÅ OPPDATERE EAN-FANEN")))</f>
        <v>7048652788351</v>
      </c>
      <c r="V681" s="22">
        <f t="shared" si="42"/>
        <v>5</v>
      </c>
      <c r="W681" s="22">
        <f t="shared" si="43"/>
        <v>5</v>
      </c>
      <c r="X681" s="2"/>
      <c r="Y681" s="21" t="str">
        <f>IF(C681="NET","",IFERROR(VLOOKUP(U681,'2) Order Form'!$V$9:$V$894,1,FALSE),"Ikke med I order form"))</f>
        <v>Ikke med I order form</v>
      </c>
      <c r="Z681" s="2"/>
      <c r="AA681" s="2">
        <v>7048652837684</v>
      </c>
      <c r="AB681" s="23">
        <f>IFERROR(VLOOKUP(AA681,'2) Order Form'!$V$9:$V$895,1,FALSE),"Ikke med I order form")</f>
        <v>7048652837684</v>
      </c>
      <c r="AC681" s="38" t="e">
        <f>VLOOKUP(AA681,ATS!$A$4:$H$2762,2,FALSE)</f>
        <v>#N/A</v>
      </c>
      <c r="AD681" s="35" t="e">
        <f>VLOOKUP(AA681,ATS!$A$4:$G$2762,3,FALSE)</f>
        <v>#N/A</v>
      </c>
      <c r="AE681" s="36" t="e">
        <f>VLOOKUP(AA681,ATS!$A$4:$G$2762,5,FALSE)</f>
        <v>#N/A</v>
      </c>
      <c r="AF681" s="2"/>
      <c r="AG681" s="38">
        <f>IFERROR(VLOOKUP('2) Order Form'!$V655,$AA$4:$AA$2500,1,FALSE),"Ikke med i Elastic")</f>
        <v>7048652787903</v>
      </c>
      <c r="AH681" s="38">
        <f>SUM('2) Order Form'!V655)</f>
        <v>7048652787903</v>
      </c>
      <c r="AI681" s="38">
        <f>INDEX(ATS!$B:$V,MATCH(ATS!$AH681,ATS!$U:$U,0),1)</f>
        <v>820089</v>
      </c>
      <c r="AJ681" s="38" t="str">
        <f>INDEX(ATS!$B:$V,MATCH(ATS!$AH681,ATS!$U:$U,0),2)</f>
        <v>Crusader GTX Infinium Pants W</v>
      </c>
      <c r="AK681" s="38" t="str">
        <f>INDEX(ATS!$B:$V,MATCH(ATS!$AH681,ATS!$U:$U,0),4)</f>
        <v>55505-XS</v>
      </c>
    </row>
    <row r="682" spans="1:37">
      <c r="A682" s="175">
        <f t="shared" si="41"/>
        <v>7048652788382</v>
      </c>
      <c r="B682">
        <v>820314</v>
      </c>
      <c r="C682" t="s">
        <v>1245</v>
      </c>
      <c r="D682" t="s">
        <v>2991</v>
      </c>
      <c r="E682" t="s">
        <v>688</v>
      </c>
      <c r="F682" t="s">
        <v>1982</v>
      </c>
      <c r="G682" t="s">
        <v>53</v>
      </c>
      <c r="H682" t="s">
        <v>87</v>
      </c>
      <c r="I682">
        <v>10</v>
      </c>
      <c r="J682">
        <v>10</v>
      </c>
      <c r="K682">
        <v>10</v>
      </c>
      <c r="L682">
        <v>10</v>
      </c>
      <c r="M682">
        <v>10</v>
      </c>
      <c r="N682">
        <v>10</v>
      </c>
      <c r="O682">
        <v>10</v>
      </c>
      <c r="P682">
        <v>10</v>
      </c>
      <c r="Q682">
        <v>10</v>
      </c>
      <c r="R682">
        <v>10</v>
      </c>
      <c r="S682" s="2"/>
      <c r="T682" s="22" t="str">
        <f t="shared" si="40"/>
        <v>820314-99901-XL</v>
      </c>
      <c r="U682" s="24">
        <f>IF(C682="NET","",IF(C682="","",IFERROR(VLOOKUP(T682,EAN!$A:$B,2,FALSE),"MANGLER - MÅ OPPDATERE EAN-FANEN")))</f>
        <v>7048652788382</v>
      </c>
      <c r="V682" s="22">
        <f t="shared" si="42"/>
        <v>10</v>
      </c>
      <c r="W682" s="22">
        <f t="shared" si="43"/>
        <v>10</v>
      </c>
      <c r="X682" s="2"/>
      <c r="Y682" s="21" t="str">
        <f>IF(C682="NET","",IFERROR(VLOOKUP(U682,'2) Order Form'!$V$9:$V$894,1,FALSE),"Ikke med I order form"))</f>
        <v>Ikke med I order form</v>
      </c>
      <c r="Z682" s="2"/>
      <c r="AA682" s="2">
        <v>7048652837721</v>
      </c>
      <c r="AB682" s="23">
        <f>IFERROR(VLOOKUP(AA682,'2) Order Form'!$V$9:$V$895,1,FALSE),"Ikke med I order form")</f>
        <v>7048652837721</v>
      </c>
      <c r="AC682" s="38" t="e">
        <f>VLOOKUP(AA682,ATS!$A$4:$H$2762,2,FALSE)</f>
        <v>#N/A</v>
      </c>
      <c r="AD682" s="35" t="e">
        <f>VLOOKUP(AA682,ATS!$A$4:$G$2762,3,FALSE)</f>
        <v>#N/A</v>
      </c>
      <c r="AE682" s="36" t="e">
        <f>VLOOKUP(AA682,ATS!$A$4:$G$2762,5,FALSE)</f>
        <v>#N/A</v>
      </c>
      <c r="AF682" s="2"/>
      <c r="AG682" s="38">
        <f>IFERROR(VLOOKUP('2) Order Form'!$V656,$AA$4:$AA$2500,1,FALSE),"Ikke med i Elastic")</f>
        <v>7048652787897</v>
      </c>
      <c r="AH682" s="38">
        <f>SUM('2) Order Form'!V656)</f>
        <v>7048652787897</v>
      </c>
      <c r="AI682" s="38">
        <f>INDEX(ATS!$B:$V,MATCH(ATS!$AH682,ATS!$U:$U,0),1)</f>
        <v>820089</v>
      </c>
      <c r="AJ682" s="38" t="str">
        <f>INDEX(ATS!$B:$V,MATCH(ATS!$AH682,ATS!$U:$U,0),2)</f>
        <v>Crusader GTX Infinium Pants W</v>
      </c>
      <c r="AK682" s="38" t="str">
        <f>INDEX(ATS!$B:$V,MATCH(ATS!$AH682,ATS!$U:$U,0),4)</f>
        <v>55505-S</v>
      </c>
    </row>
    <row r="683" spans="1:37">
      <c r="A683" s="175">
        <f t="shared" si="41"/>
        <v>0</v>
      </c>
      <c r="B683" s="37">
        <v>820315</v>
      </c>
      <c r="C683" t="s">
        <v>131</v>
      </c>
      <c r="I683" s="37">
        <v>202409</v>
      </c>
      <c r="J683" s="37">
        <v>202410</v>
      </c>
      <c r="K683" s="37">
        <v>202411</v>
      </c>
      <c r="L683" s="37">
        <v>202412</v>
      </c>
      <c r="M683" s="37">
        <v>202413</v>
      </c>
      <c r="N683" s="37">
        <v>202414</v>
      </c>
      <c r="O683" s="37">
        <v>202415</v>
      </c>
      <c r="P683" s="37">
        <v>202415</v>
      </c>
      <c r="Q683" s="37">
        <v>202415</v>
      </c>
      <c r="R683" s="37">
        <v>202415</v>
      </c>
      <c r="S683" s="2"/>
      <c r="T683" s="52" t="str">
        <f t="shared" si="40"/>
        <v>820315-</v>
      </c>
      <c r="U683" s="53" t="str">
        <f>IF(C683="NET","",IF(C683="","",IFERROR(VLOOKUP(T683,EAN!$A:$B,2,FALSE),"MANGLER - MÅ OPPDATERE EAN-FANEN")))</f>
        <v/>
      </c>
      <c r="V683" s="52">
        <f t="shared" si="42"/>
        <v>202409</v>
      </c>
      <c r="W683" s="52">
        <f t="shared" si="43"/>
        <v>202415</v>
      </c>
      <c r="X683" s="2"/>
      <c r="Y683" s="21" t="str">
        <f>IF(C683="NET","",IFERROR(VLOOKUP(U683,'2) Order Form'!$V$9:$V$894,1,FALSE),"Ikke med I order form"))</f>
        <v/>
      </c>
      <c r="Z683" s="2"/>
      <c r="AA683" s="2">
        <v>7048652837721</v>
      </c>
      <c r="AB683" s="23">
        <f>IFERROR(VLOOKUP(AA683,'2) Order Form'!$V$9:$V$895,1,FALSE),"Ikke med I order form")</f>
        <v>7048652837721</v>
      </c>
      <c r="AC683" s="38" t="e">
        <f>VLOOKUP(AA683,ATS!$A$4:$H$2762,2,FALSE)</f>
        <v>#N/A</v>
      </c>
      <c r="AD683" s="35" t="e">
        <f>VLOOKUP(AA683,ATS!$A$4:$G$2762,3,FALSE)</f>
        <v>#N/A</v>
      </c>
      <c r="AE683" s="36" t="e">
        <f>VLOOKUP(AA683,ATS!$A$4:$G$2762,5,FALSE)</f>
        <v>#N/A</v>
      </c>
      <c r="AF683" s="2"/>
      <c r="AG683" s="38">
        <f>IFERROR(VLOOKUP('2) Order Form'!$V657,$AA$4:$AA$2500,1,FALSE),"Ikke med i Elastic")</f>
        <v>7048652787880</v>
      </c>
      <c r="AH683" s="38">
        <f>SUM('2) Order Form'!V657)</f>
        <v>7048652787880</v>
      </c>
      <c r="AI683" s="38">
        <f>INDEX(ATS!$B:$V,MATCH(ATS!$AH683,ATS!$U:$U,0),1)</f>
        <v>820089</v>
      </c>
      <c r="AJ683" s="38" t="str">
        <f>INDEX(ATS!$B:$V,MATCH(ATS!$AH683,ATS!$U:$U,0),2)</f>
        <v>Crusader GTX Infinium Pants W</v>
      </c>
      <c r="AK683" s="38" t="str">
        <f>INDEX(ATS!$B:$V,MATCH(ATS!$AH683,ATS!$U:$U,0),4)</f>
        <v>55505-M</v>
      </c>
    </row>
    <row r="684" spans="1:37">
      <c r="A684" s="175">
        <f t="shared" si="41"/>
        <v>7048652801166</v>
      </c>
      <c r="B684">
        <v>820315</v>
      </c>
      <c r="C684" t="s">
        <v>1246</v>
      </c>
      <c r="D684" t="s">
        <v>2991</v>
      </c>
      <c r="E684" t="s">
        <v>1247</v>
      </c>
      <c r="F684" t="s">
        <v>1219</v>
      </c>
      <c r="G684" t="s">
        <v>8</v>
      </c>
      <c r="H684" t="s">
        <v>87</v>
      </c>
      <c r="I684">
        <v>24</v>
      </c>
      <c r="J684">
        <v>24</v>
      </c>
      <c r="K684">
        <v>24</v>
      </c>
      <c r="L684">
        <v>24</v>
      </c>
      <c r="M684">
        <v>24</v>
      </c>
      <c r="N684">
        <v>24</v>
      </c>
      <c r="O684">
        <v>24</v>
      </c>
      <c r="P684">
        <v>24</v>
      </c>
      <c r="Q684">
        <v>24</v>
      </c>
      <c r="R684">
        <v>24</v>
      </c>
      <c r="S684" s="2"/>
      <c r="T684" s="52" t="str">
        <f t="shared" si="40"/>
        <v>820315-20100-S</v>
      </c>
      <c r="U684" s="53">
        <f>IF(C684="NET","",IF(C684="","",IFERROR(VLOOKUP(T684,EAN!$A:$B,2,FALSE),"MANGLER - MÅ OPPDATERE EAN-FANEN")))</f>
        <v>7048652801166</v>
      </c>
      <c r="V684" s="52">
        <f t="shared" si="42"/>
        <v>24</v>
      </c>
      <c r="W684" s="52">
        <f t="shared" si="43"/>
        <v>24</v>
      </c>
      <c r="X684" s="2"/>
      <c r="Y684" s="21" t="str">
        <f>IF(C684="NET","",IFERROR(VLOOKUP(U684,'2) Order Form'!$V$9:$V$894,1,FALSE),"Ikke med I order form"))</f>
        <v>Ikke med I order form</v>
      </c>
      <c r="Z684" s="2"/>
      <c r="AA684" s="2">
        <v>7048652837721</v>
      </c>
      <c r="AB684" s="23">
        <f>IFERROR(VLOOKUP(AA684,'2) Order Form'!$V$9:$V$895,1,FALSE),"Ikke med I order form")</f>
        <v>7048652837721</v>
      </c>
      <c r="AC684" s="38" t="e">
        <f>VLOOKUP(AA684,ATS!$A$4:$H$2762,2,FALSE)</f>
        <v>#N/A</v>
      </c>
      <c r="AD684" s="35" t="e">
        <f>VLOOKUP(AA684,ATS!$A$4:$G$2762,3,FALSE)</f>
        <v>#N/A</v>
      </c>
      <c r="AE684" s="36" t="e">
        <f>VLOOKUP(AA684,ATS!$A$4:$G$2762,5,FALSE)</f>
        <v>#N/A</v>
      </c>
      <c r="AF684" s="2"/>
      <c r="AG684" s="38">
        <f>IFERROR(VLOOKUP('2) Order Form'!$V658,$AA$4:$AA$2500,1,FALSE),"Ikke med i Elastic")</f>
        <v>7048652787873</v>
      </c>
      <c r="AH684" s="38">
        <f>SUM('2) Order Form'!V658)</f>
        <v>7048652787873</v>
      </c>
      <c r="AI684" s="38">
        <f>INDEX(ATS!$B:$V,MATCH(ATS!$AH684,ATS!$U:$U,0),1)</f>
        <v>820089</v>
      </c>
      <c r="AJ684" s="38" t="str">
        <f>INDEX(ATS!$B:$V,MATCH(ATS!$AH684,ATS!$U:$U,0),2)</f>
        <v>Crusader GTX Infinium Pants W</v>
      </c>
      <c r="AK684" s="38" t="str">
        <f>INDEX(ATS!$B:$V,MATCH(ATS!$AH684,ATS!$U:$U,0),4)</f>
        <v>55505-L</v>
      </c>
    </row>
    <row r="685" spans="1:37">
      <c r="A685" s="175">
        <f t="shared" si="41"/>
        <v>7048652801159</v>
      </c>
      <c r="B685">
        <v>820315</v>
      </c>
      <c r="C685" t="s">
        <v>1246</v>
      </c>
      <c r="D685" t="s">
        <v>2991</v>
      </c>
      <c r="E685" t="s">
        <v>1248</v>
      </c>
      <c r="F685" t="s">
        <v>1219</v>
      </c>
      <c r="G685" t="s">
        <v>7</v>
      </c>
      <c r="H685" t="s">
        <v>87</v>
      </c>
      <c r="I685">
        <v>71</v>
      </c>
      <c r="J685">
        <v>71</v>
      </c>
      <c r="K685">
        <v>71</v>
      </c>
      <c r="L685">
        <v>71</v>
      </c>
      <c r="M685">
        <v>71</v>
      </c>
      <c r="N685">
        <v>71</v>
      </c>
      <c r="O685">
        <v>71</v>
      </c>
      <c r="P685">
        <v>71</v>
      </c>
      <c r="Q685">
        <v>71</v>
      </c>
      <c r="R685">
        <v>71</v>
      </c>
      <c r="S685" s="2"/>
      <c r="T685" s="52" t="str">
        <f t="shared" si="40"/>
        <v>820315-20100-M</v>
      </c>
      <c r="U685" s="53">
        <f>IF(C685="NET","",IF(C685="","",IFERROR(VLOOKUP(T685,EAN!$A:$B,2,FALSE),"MANGLER - MÅ OPPDATERE EAN-FANEN")))</f>
        <v>7048652801159</v>
      </c>
      <c r="V685" s="52">
        <f t="shared" si="42"/>
        <v>71</v>
      </c>
      <c r="W685" s="52">
        <f t="shared" si="43"/>
        <v>71</v>
      </c>
      <c r="X685" s="2"/>
      <c r="Y685" s="21" t="str">
        <f>IF(C685="NET","",IFERROR(VLOOKUP(U685,'2) Order Form'!$V$9:$V$894,1,FALSE),"Ikke med I order form"))</f>
        <v>Ikke med I order form</v>
      </c>
      <c r="Z685" s="2"/>
      <c r="AA685" s="2">
        <v>7048652967312</v>
      </c>
      <c r="AB685" s="23">
        <f>IFERROR(VLOOKUP(AA685,'2) Order Form'!$V$9:$V$895,1,FALSE),"Ikke med I order form")</f>
        <v>7048652967312</v>
      </c>
      <c r="AC685" s="38" t="e">
        <f>VLOOKUP(AA685,ATS!$A$4:$H$2762,2,FALSE)</f>
        <v>#N/A</v>
      </c>
      <c r="AD685" s="35" t="e">
        <f>VLOOKUP(AA685,ATS!$A$4:$G$2762,3,FALSE)</f>
        <v>#N/A</v>
      </c>
      <c r="AE685" s="36" t="e">
        <f>VLOOKUP(AA685,ATS!$A$4:$G$2762,5,FALSE)</f>
        <v>#N/A</v>
      </c>
      <c r="AF685" s="2"/>
      <c r="AG685" s="38">
        <f>IFERROR(VLOOKUP('2) Order Form'!$V659,$AA$4:$AA$2500,1,FALSE),"Ikke med i Elastic")</f>
        <v>7048652459510</v>
      </c>
      <c r="AH685" s="38">
        <f>SUM('2) Order Form'!V659)</f>
        <v>7048652459510</v>
      </c>
      <c r="AI685" s="38">
        <f>INDEX(ATS!$B:$V,MATCH(ATS!$AH685,ATS!$U:$U,0),1)</f>
        <v>820089</v>
      </c>
      <c r="AJ685" s="38" t="str">
        <f>INDEX(ATS!$B:$V,MATCH(ATS!$AH685,ATS!$U:$U,0),2)</f>
        <v>Crusader GTX Infinium Pants W</v>
      </c>
      <c r="AK685" s="38" t="str">
        <f>INDEX(ATS!$B:$V,MATCH(ATS!$AH685,ATS!$U:$U,0),4)</f>
        <v>BLACK-XS</v>
      </c>
    </row>
    <row r="686" spans="1:37">
      <c r="A686" s="175">
        <f t="shared" si="41"/>
        <v>7048652801142</v>
      </c>
      <c r="B686">
        <v>820315</v>
      </c>
      <c r="C686" t="s">
        <v>1246</v>
      </c>
      <c r="D686" t="s">
        <v>2991</v>
      </c>
      <c r="E686" t="s">
        <v>1249</v>
      </c>
      <c r="F686" t="s">
        <v>1219</v>
      </c>
      <c r="G686" t="s">
        <v>52</v>
      </c>
      <c r="H686" t="s">
        <v>87</v>
      </c>
      <c r="I686">
        <v>74</v>
      </c>
      <c r="J686">
        <v>74</v>
      </c>
      <c r="K686">
        <v>74</v>
      </c>
      <c r="L686">
        <v>74</v>
      </c>
      <c r="M686">
        <v>74</v>
      </c>
      <c r="N686">
        <v>74</v>
      </c>
      <c r="O686">
        <v>74</v>
      </c>
      <c r="P686">
        <v>74</v>
      </c>
      <c r="Q686">
        <v>74</v>
      </c>
      <c r="R686">
        <v>74</v>
      </c>
      <c r="S686" s="2"/>
      <c r="T686" s="52" t="str">
        <f t="shared" si="40"/>
        <v>820315-20100-L</v>
      </c>
      <c r="U686" s="53">
        <f>IF(C686="NET","",IF(C686="","",IFERROR(VLOOKUP(T686,EAN!$A:$B,2,FALSE),"MANGLER - MÅ OPPDATERE EAN-FANEN")))</f>
        <v>7048652801142</v>
      </c>
      <c r="V686" s="52">
        <f t="shared" si="42"/>
        <v>74</v>
      </c>
      <c r="W686" s="52">
        <f t="shared" si="43"/>
        <v>74</v>
      </c>
      <c r="X686" s="2"/>
      <c r="Y686" s="21" t="str">
        <f>IF(C686="NET","",IFERROR(VLOOKUP(U686,'2) Order Form'!$V$9:$V$894,1,FALSE),"Ikke med I order form"))</f>
        <v>Ikke med I order form</v>
      </c>
      <c r="Z686" s="2"/>
      <c r="AA686" s="2">
        <v>7048652967312</v>
      </c>
      <c r="AB686" s="23">
        <f>IFERROR(VLOOKUP(AA686,'2) Order Form'!$V$9:$V$895,1,FALSE),"Ikke med I order form")</f>
        <v>7048652967312</v>
      </c>
      <c r="AC686" s="38" t="e">
        <f>VLOOKUP(AA686,ATS!$A$4:$H$2762,2,FALSE)</f>
        <v>#N/A</v>
      </c>
      <c r="AD686" s="35" t="e">
        <f>VLOOKUP(AA686,ATS!$A$4:$G$2762,3,FALSE)</f>
        <v>#N/A</v>
      </c>
      <c r="AE686" s="36" t="e">
        <f>VLOOKUP(AA686,ATS!$A$4:$G$2762,5,FALSE)</f>
        <v>#N/A</v>
      </c>
      <c r="AF686" s="2"/>
      <c r="AG686" s="38">
        <f>IFERROR(VLOOKUP('2) Order Form'!$V660,$AA$4:$AA$2500,1,FALSE),"Ikke med i Elastic")</f>
        <v>7048652459503</v>
      </c>
      <c r="AH686" s="38">
        <f>SUM('2) Order Form'!V660)</f>
        <v>7048652459503</v>
      </c>
      <c r="AI686" s="38">
        <f>INDEX(ATS!$B:$V,MATCH(ATS!$AH686,ATS!$U:$U,0),1)</f>
        <v>820089</v>
      </c>
      <c r="AJ686" s="38" t="str">
        <f>INDEX(ATS!$B:$V,MATCH(ATS!$AH686,ATS!$U:$U,0),2)</f>
        <v>Crusader GTX Infinium Pants W</v>
      </c>
      <c r="AK686" s="38" t="str">
        <f>INDEX(ATS!$B:$V,MATCH(ATS!$AH686,ATS!$U:$U,0),4)</f>
        <v>BLACK-S</v>
      </c>
    </row>
    <row r="687" spans="1:37">
      <c r="A687" s="175">
        <f t="shared" si="41"/>
        <v>7048652801173</v>
      </c>
      <c r="B687">
        <v>820315</v>
      </c>
      <c r="C687" t="s">
        <v>1246</v>
      </c>
      <c r="D687" t="s">
        <v>2991</v>
      </c>
      <c r="E687" t="s">
        <v>1250</v>
      </c>
      <c r="F687" t="s">
        <v>1219</v>
      </c>
      <c r="G687" t="s">
        <v>53</v>
      </c>
      <c r="H687" t="s">
        <v>87</v>
      </c>
      <c r="I687">
        <v>47</v>
      </c>
      <c r="J687">
        <v>47</v>
      </c>
      <c r="K687">
        <v>47</v>
      </c>
      <c r="L687">
        <v>47</v>
      </c>
      <c r="M687">
        <v>47</v>
      </c>
      <c r="N687">
        <v>47</v>
      </c>
      <c r="O687">
        <v>47</v>
      </c>
      <c r="P687">
        <v>47</v>
      </c>
      <c r="Q687">
        <v>47</v>
      </c>
      <c r="R687">
        <v>47</v>
      </c>
      <c r="S687" s="30"/>
      <c r="T687" s="52" t="str">
        <f t="shared" si="40"/>
        <v>820315-20100-XL</v>
      </c>
      <c r="U687" s="53">
        <f>IF(C687="NET","",IF(C687="","",IFERROR(VLOOKUP(T687,EAN!$A:$B,2,FALSE),"MANGLER - MÅ OPPDATERE EAN-FANEN")))</f>
        <v>7048652801173</v>
      </c>
      <c r="V687" s="52">
        <f t="shared" si="42"/>
        <v>47</v>
      </c>
      <c r="W687" s="52">
        <f t="shared" si="43"/>
        <v>47</v>
      </c>
      <c r="X687" s="30"/>
      <c r="Y687" s="21" t="str">
        <f>IF(C687="NET","",IFERROR(VLOOKUP(U687,'2) Order Form'!$V$9:$V$894,1,FALSE),"Ikke med I order form"))</f>
        <v>Ikke med I order form</v>
      </c>
      <c r="Z687" s="30"/>
      <c r="AA687" s="2">
        <v>7048652967312</v>
      </c>
      <c r="AB687" s="23">
        <f>IFERROR(VLOOKUP(AA687,'2) Order Form'!$V$9:$V$895,1,FALSE),"Ikke med I order form")</f>
        <v>7048652967312</v>
      </c>
      <c r="AC687" s="38" t="e">
        <f>VLOOKUP(AA687,ATS!$A$4:$H$2762,2,FALSE)</f>
        <v>#N/A</v>
      </c>
      <c r="AD687" s="35" t="e">
        <f>VLOOKUP(AA687,ATS!$A$4:$G$2762,3,FALSE)</f>
        <v>#N/A</v>
      </c>
      <c r="AE687" s="36" t="e">
        <f>VLOOKUP(AA687,ATS!$A$4:$G$2762,5,FALSE)</f>
        <v>#N/A</v>
      </c>
      <c r="AF687" s="30"/>
      <c r="AG687" s="38">
        <f>IFERROR(VLOOKUP('2) Order Form'!$V661,$AA$4:$AA$2500,1,FALSE),"Ikke med i Elastic")</f>
        <v>7048652459497</v>
      </c>
      <c r="AH687" s="38">
        <f>SUM('2) Order Form'!V661)</f>
        <v>7048652459497</v>
      </c>
      <c r="AI687" s="38">
        <f>INDEX(ATS!$B:$V,MATCH(ATS!$AH687,ATS!$U:$U,0),1)</f>
        <v>820089</v>
      </c>
      <c r="AJ687" s="38" t="str">
        <f>INDEX(ATS!$B:$V,MATCH(ATS!$AH687,ATS!$U:$U,0),2)</f>
        <v>Crusader GTX Infinium Pants W</v>
      </c>
      <c r="AK687" s="38" t="str">
        <f>INDEX(ATS!$B:$V,MATCH(ATS!$AH687,ATS!$U:$U,0),4)</f>
        <v>BLACK-M</v>
      </c>
    </row>
    <row r="688" spans="1:37">
      <c r="A688" s="175">
        <f t="shared" si="41"/>
        <v>7048652809940</v>
      </c>
      <c r="B688">
        <v>820315</v>
      </c>
      <c r="C688" t="s">
        <v>1246</v>
      </c>
      <c r="D688" t="s">
        <v>2991</v>
      </c>
      <c r="E688" t="s">
        <v>685</v>
      </c>
      <c r="F688" t="s">
        <v>1982</v>
      </c>
      <c r="G688" t="s">
        <v>8</v>
      </c>
      <c r="H688" t="s">
        <v>87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 s="30"/>
      <c r="T688" s="52" t="str">
        <f t="shared" si="40"/>
        <v>820315-99901-S</v>
      </c>
      <c r="U688" s="53">
        <f>IF(C688="NET","",IF(C688="","",IFERROR(VLOOKUP(T688,EAN!$A:$B,2,FALSE),"MANGLER - MÅ OPPDATERE EAN-FANEN")))</f>
        <v>7048652809940</v>
      </c>
      <c r="V688" s="52">
        <f t="shared" si="42"/>
        <v>0</v>
      </c>
      <c r="W688" s="52">
        <f t="shared" si="43"/>
        <v>0</v>
      </c>
      <c r="X688" s="30"/>
      <c r="Y688" s="21" t="str">
        <f>IF(C688="NET","",IFERROR(VLOOKUP(U688,'2) Order Form'!$V$9:$V$894,1,FALSE),"Ikke med I order form"))</f>
        <v>Ikke med I order form</v>
      </c>
      <c r="Z688" s="30"/>
      <c r="AA688" s="2">
        <v>7048652967305</v>
      </c>
      <c r="AB688" s="23">
        <f>IFERROR(VLOOKUP(AA688,'2) Order Form'!$V$9:$V$895,1,FALSE),"Ikke med I order form")</f>
        <v>7048652967305</v>
      </c>
      <c r="AC688" s="38" t="e">
        <f>VLOOKUP(AA688,ATS!$A$4:$H$2762,2,FALSE)</f>
        <v>#N/A</v>
      </c>
      <c r="AD688" s="35" t="e">
        <f>VLOOKUP(AA688,ATS!$A$4:$G$2762,3,FALSE)</f>
        <v>#N/A</v>
      </c>
      <c r="AE688" s="36" t="e">
        <f>VLOOKUP(AA688,ATS!$A$4:$G$2762,5,FALSE)</f>
        <v>#N/A</v>
      </c>
      <c r="AF688" s="30"/>
      <c r="AG688" s="38">
        <f>IFERROR(VLOOKUP('2) Order Form'!$V662,$AA$4:$AA$2500,1,FALSE),"Ikke med i Elastic")</f>
        <v>7048652459480</v>
      </c>
      <c r="AH688" s="38">
        <f>SUM('2) Order Form'!V662)</f>
        <v>7048652459480</v>
      </c>
      <c r="AI688" s="38">
        <f>INDEX(ATS!$B:$V,MATCH(ATS!$AH688,ATS!$U:$U,0),1)</f>
        <v>820089</v>
      </c>
      <c r="AJ688" s="38" t="str">
        <f>INDEX(ATS!$B:$V,MATCH(ATS!$AH688,ATS!$U:$U,0),2)</f>
        <v>Crusader GTX Infinium Pants W</v>
      </c>
      <c r="AK688" s="38" t="str">
        <f>INDEX(ATS!$B:$V,MATCH(ATS!$AH688,ATS!$U:$U,0),4)</f>
        <v>BLACK-L</v>
      </c>
    </row>
    <row r="689" spans="1:37">
      <c r="A689" s="175">
        <f t="shared" si="41"/>
        <v>7048652809933</v>
      </c>
      <c r="B689">
        <v>820315</v>
      </c>
      <c r="C689" t="s">
        <v>1246</v>
      </c>
      <c r="D689" t="s">
        <v>2991</v>
      </c>
      <c r="E689" t="s">
        <v>686</v>
      </c>
      <c r="F689" t="s">
        <v>1982</v>
      </c>
      <c r="G689" t="s">
        <v>7</v>
      </c>
      <c r="H689" t="s">
        <v>87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 s="30"/>
      <c r="T689" s="52" t="str">
        <f t="shared" si="40"/>
        <v>820315-99901-M</v>
      </c>
      <c r="U689" s="53">
        <f>IF(C689="NET","",IF(C689="","",IFERROR(VLOOKUP(T689,EAN!$A:$B,2,FALSE),"MANGLER - MÅ OPPDATERE EAN-FANEN")))</f>
        <v>7048652809933</v>
      </c>
      <c r="V689" s="52">
        <f t="shared" si="42"/>
        <v>0</v>
      </c>
      <c r="W689" s="52">
        <f t="shared" si="43"/>
        <v>0</v>
      </c>
      <c r="X689" s="30"/>
      <c r="Y689" s="21" t="str">
        <f>IF(C689="NET","",IFERROR(VLOOKUP(U689,'2) Order Form'!$V$9:$V$894,1,FALSE),"Ikke med I order form"))</f>
        <v>Ikke med I order form</v>
      </c>
      <c r="Z689" s="30"/>
      <c r="AA689" s="2">
        <v>7048652967305</v>
      </c>
      <c r="AB689" s="23">
        <f>IFERROR(VLOOKUP(AA689,'2) Order Form'!$V$9:$V$895,1,FALSE),"Ikke med I order form")</f>
        <v>7048652967305</v>
      </c>
      <c r="AC689" s="38" t="e">
        <f>VLOOKUP(AA689,ATS!$A$4:$H$2762,2,FALSE)</f>
        <v>#N/A</v>
      </c>
      <c r="AD689" s="35" t="e">
        <f>VLOOKUP(AA689,ATS!$A$4:$G$2762,3,FALSE)</f>
        <v>#N/A</v>
      </c>
      <c r="AE689" s="36" t="e">
        <f>VLOOKUP(AA689,ATS!$A$4:$G$2762,5,FALSE)</f>
        <v>#N/A</v>
      </c>
      <c r="AF689" s="30"/>
      <c r="AG689" s="38">
        <f>IFERROR(VLOOKUP('2) Order Form'!$V663,$AA$4:$AA$2500,1,FALSE),"Ikke med i Elastic")</f>
        <v>7048652799197</v>
      </c>
      <c r="AH689" s="38">
        <f>SUM('2) Order Form'!V663)</f>
        <v>7048652799197</v>
      </c>
      <c r="AI689" s="38">
        <f>INDEX(ATS!$B:$V,MATCH(ATS!$AH689,ATS!$U:$U,0),1)</f>
        <v>820430</v>
      </c>
      <c r="AJ689" s="38" t="str">
        <f>INDEX(ATS!$B:$V,MATCH(ATS!$AH689,ATS!$U:$U,0),2)</f>
        <v>Supernaut GTX Infinium Jacket W</v>
      </c>
      <c r="AK689" s="38" t="str">
        <f>INDEX(ATS!$B:$V,MATCH(ATS!$AH689,ATS!$U:$U,0),4)</f>
        <v>55505-XS</v>
      </c>
    </row>
    <row r="690" spans="1:37">
      <c r="A690" s="175">
        <f t="shared" si="41"/>
        <v>7048652809926</v>
      </c>
      <c r="B690">
        <v>820315</v>
      </c>
      <c r="C690" t="s">
        <v>1246</v>
      </c>
      <c r="D690" t="s">
        <v>2991</v>
      </c>
      <c r="E690" t="s">
        <v>687</v>
      </c>
      <c r="F690" t="s">
        <v>1982</v>
      </c>
      <c r="G690" t="s">
        <v>52</v>
      </c>
      <c r="H690" t="s">
        <v>87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 s="30"/>
      <c r="T690" s="52" t="str">
        <f t="shared" si="40"/>
        <v>820315-99901-L</v>
      </c>
      <c r="U690" s="53">
        <f>IF(C690="NET","",IF(C690="","",IFERROR(VLOOKUP(T690,EAN!$A:$B,2,FALSE),"MANGLER - MÅ OPPDATERE EAN-FANEN")))</f>
        <v>7048652809926</v>
      </c>
      <c r="V690" s="52">
        <f t="shared" si="42"/>
        <v>0</v>
      </c>
      <c r="W690" s="52">
        <f t="shared" si="43"/>
        <v>0</v>
      </c>
      <c r="X690" s="30"/>
      <c r="Y690" s="21" t="str">
        <f>IF(C690="NET","",IFERROR(VLOOKUP(U690,'2) Order Form'!$V$9:$V$894,1,FALSE),"Ikke med I order form"))</f>
        <v>Ikke med I order form</v>
      </c>
      <c r="Z690" s="30"/>
      <c r="AA690" s="2">
        <v>7048652967305</v>
      </c>
      <c r="AB690" s="23">
        <f>IFERROR(VLOOKUP(AA690,'2) Order Form'!$V$9:$V$895,1,FALSE),"Ikke med I order form")</f>
        <v>7048652967305</v>
      </c>
      <c r="AC690" s="38" t="e">
        <f>VLOOKUP(AA690,ATS!$A$4:$H$2762,2,FALSE)</f>
        <v>#N/A</v>
      </c>
      <c r="AD690" s="35" t="e">
        <f>VLOOKUP(AA690,ATS!$A$4:$G$2762,3,FALSE)</f>
        <v>#N/A</v>
      </c>
      <c r="AE690" s="36" t="e">
        <f>VLOOKUP(AA690,ATS!$A$4:$G$2762,5,FALSE)</f>
        <v>#N/A</v>
      </c>
      <c r="AF690" s="30"/>
      <c r="AG690" s="38">
        <f>IFERROR(VLOOKUP('2) Order Form'!$V664,$AA$4:$AA$2500,1,FALSE),"Ikke med i Elastic")</f>
        <v>7048652799180</v>
      </c>
      <c r="AH690" s="38">
        <f>SUM('2) Order Form'!V664)</f>
        <v>7048652799180</v>
      </c>
      <c r="AI690" s="38">
        <f>INDEX(ATS!$B:$V,MATCH(ATS!$AH690,ATS!$U:$U,0),1)</f>
        <v>820430</v>
      </c>
      <c r="AJ690" s="38" t="str">
        <f>INDEX(ATS!$B:$V,MATCH(ATS!$AH690,ATS!$U:$U,0),2)</f>
        <v>Supernaut GTX Infinium Jacket W</v>
      </c>
      <c r="AK690" s="38" t="str">
        <f>INDEX(ATS!$B:$V,MATCH(ATS!$AH690,ATS!$U:$U,0),4)</f>
        <v>55505-S</v>
      </c>
    </row>
    <row r="691" spans="1:37">
      <c r="A691" s="175">
        <f t="shared" si="41"/>
        <v>7048652809957</v>
      </c>
      <c r="B691">
        <v>820315</v>
      </c>
      <c r="C691" t="s">
        <v>1246</v>
      </c>
      <c r="D691" t="s">
        <v>2991</v>
      </c>
      <c r="E691" t="s">
        <v>688</v>
      </c>
      <c r="F691" t="s">
        <v>1982</v>
      </c>
      <c r="G691" t="s">
        <v>53</v>
      </c>
      <c r="H691" t="s">
        <v>87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 s="2"/>
      <c r="T691" s="52" t="str">
        <f t="shared" si="40"/>
        <v>820315-99901-XL</v>
      </c>
      <c r="U691" s="53">
        <f>IF(C691="NET","",IF(C691="","",IFERROR(VLOOKUP(T691,EAN!$A:$B,2,FALSE),"MANGLER - MÅ OPPDATERE EAN-FANEN")))</f>
        <v>7048652809957</v>
      </c>
      <c r="V691" s="52">
        <f t="shared" si="42"/>
        <v>0</v>
      </c>
      <c r="W691" s="52">
        <f t="shared" si="43"/>
        <v>0</v>
      </c>
      <c r="X691" s="2"/>
      <c r="Y691" s="21" t="str">
        <f>IF(C691="NET","",IFERROR(VLOOKUP(U691,'2) Order Form'!$V$9:$V$894,1,FALSE),"Ikke med I order form"))</f>
        <v>Ikke med I order form</v>
      </c>
      <c r="Z691" s="2"/>
      <c r="AA691" s="2">
        <v>7048652967329</v>
      </c>
      <c r="AB691" s="23">
        <f>IFERROR(VLOOKUP(AA691,'2) Order Form'!$V$9:$V$895,1,FALSE),"Ikke med I order form")</f>
        <v>7048652967329</v>
      </c>
      <c r="AC691" s="38" t="e">
        <f>VLOOKUP(AA691,ATS!$A$4:$H$2762,2,FALSE)</f>
        <v>#N/A</v>
      </c>
      <c r="AD691" s="35" t="e">
        <f>VLOOKUP(AA691,ATS!$A$4:$G$2762,3,FALSE)</f>
        <v>#N/A</v>
      </c>
      <c r="AE691" s="36" t="e">
        <f>VLOOKUP(AA691,ATS!$A$4:$G$2762,5,FALSE)</f>
        <v>#N/A</v>
      </c>
      <c r="AF691" s="2"/>
      <c r="AG691" s="38">
        <f>IFERROR(VLOOKUP('2) Order Form'!$V665,$AA$4:$AA$2500,1,FALSE),"Ikke med i Elastic")</f>
        <v>7048652799173</v>
      </c>
      <c r="AH691" s="38">
        <f>SUM('2) Order Form'!V665)</f>
        <v>7048652799173</v>
      </c>
      <c r="AI691" s="38">
        <f>INDEX(ATS!$B:$V,MATCH(ATS!$AH691,ATS!$U:$U,0),1)</f>
        <v>820430</v>
      </c>
      <c r="AJ691" s="38" t="str">
        <f>INDEX(ATS!$B:$V,MATCH(ATS!$AH691,ATS!$U:$U,0),2)</f>
        <v>Supernaut GTX Infinium Jacket W</v>
      </c>
      <c r="AK691" s="38" t="str">
        <f>INDEX(ATS!$B:$V,MATCH(ATS!$AH691,ATS!$U:$U,0),4)</f>
        <v>55505-M</v>
      </c>
    </row>
    <row r="692" spans="1:37">
      <c r="A692" s="175">
        <f t="shared" si="41"/>
        <v>0</v>
      </c>
      <c r="B692" s="37">
        <v>820316</v>
      </c>
      <c r="C692" t="s">
        <v>131</v>
      </c>
      <c r="I692" s="37">
        <v>202409</v>
      </c>
      <c r="J692" s="37">
        <v>202410</v>
      </c>
      <c r="K692" s="37">
        <v>202411</v>
      </c>
      <c r="L692" s="37">
        <v>202412</v>
      </c>
      <c r="M692" s="37">
        <v>202413</v>
      </c>
      <c r="N692" s="37">
        <v>202414</v>
      </c>
      <c r="O692" s="37">
        <v>202415</v>
      </c>
      <c r="P692" s="37">
        <v>202415</v>
      </c>
      <c r="Q692" s="37">
        <v>202415</v>
      </c>
      <c r="R692" s="37">
        <v>202415</v>
      </c>
      <c r="S692" s="30"/>
      <c r="T692" s="52" t="str">
        <f t="shared" si="40"/>
        <v>820316-</v>
      </c>
      <c r="U692" s="53" t="str">
        <f>IF(C692="NET","",IF(C692="","",IFERROR(VLOOKUP(T692,EAN!$A:$B,2,FALSE),"MANGLER - MÅ OPPDATERE EAN-FANEN")))</f>
        <v/>
      </c>
      <c r="V692" s="52">
        <f t="shared" si="42"/>
        <v>202409</v>
      </c>
      <c r="W692" s="52">
        <f t="shared" si="43"/>
        <v>202415</v>
      </c>
      <c r="X692" s="30"/>
      <c r="Y692" s="21" t="str">
        <f>IF(C692="NET","",IFERROR(VLOOKUP(U692,'2) Order Form'!$V$9:$V$894,1,FALSE),"Ikke med I order form"))</f>
        <v/>
      </c>
      <c r="Z692" s="30"/>
      <c r="AA692" s="2">
        <v>7048652967329</v>
      </c>
      <c r="AB692" s="23">
        <f>IFERROR(VLOOKUP(AA692,'2) Order Form'!$V$9:$V$895,1,FALSE),"Ikke med I order form")</f>
        <v>7048652967329</v>
      </c>
      <c r="AC692" s="38" t="e">
        <f>VLOOKUP(AA692,ATS!$A$4:$H$2762,2,FALSE)</f>
        <v>#N/A</v>
      </c>
      <c r="AD692" s="35" t="e">
        <f>VLOOKUP(AA692,ATS!$A$4:$G$2762,3,FALSE)</f>
        <v>#N/A</v>
      </c>
      <c r="AE692" s="36" t="e">
        <f>VLOOKUP(AA692,ATS!$A$4:$G$2762,5,FALSE)</f>
        <v>#N/A</v>
      </c>
      <c r="AF692" s="30"/>
      <c r="AG692" s="38">
        <f>IFERROR(VLOOKUP('2) Order Form'!$V666,$AA$4:$AA$2500,1,FALSE),"Ikke med i Elastic")</f>
        <v>7048652799166</v>
      </c>
      <c r="AH692" s="38">
        <f>SUM('2) Order Form'!V666)</f>
        <v>7048652799166</v>
      </c>
      <c r="AI692" s="38">
        <f>INDEX(ATS!$B:$V,MATCH(ATS!$AH692,ATS!$U:$U,0),1)</f>
        <v>820430</v>
      </c>
      <c r="AJ692" s="38" t="str">
        <f>INDEX(ATS!$B:$V,MATCH(ATS!$AH692,ATS!$U:$U,0),2)</f>
        <v>Supernaut GTX Infinium Jacket W</v>
      </c>
      <c r="AK692" s="38" t="str">
        <f>INDEX(ATS!$B:$V,MATCH(ATS!$AH692,ATS!$U:$U,0),4)</f>
        <v>55505-L</v>
      </c>
    </row>
    <row r="693" spans="1:37">
      <c r="A693" s="175">
        <f t="shared" si="41"/>
        <v>7048652785282</v>
      </c>
      <c r="B693">
        <v>820316</v>
      </c>
      <c r="C693" t="s">
        <v>1251</v>
      </c>
      <c r="D693" t="s">
        <v>2991</v>
      </c>
      <c r="E693" t="s">
        <v>1208</v>
      </c>
      <c r="F693" t="s">
        <v>1994</v>
      </c>
      <c r="G693" t="s">
        <v>8</v>
      </c>
      <c r="H693" t="s">
        <v>87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 s="30"/>
      <c r="T693" s="52" t="str">
        <f t="shared" si="40"/>
        <v>820316-75000-S</v>
      </c>
      <c r="U693" s="53">
        <f>IF(C693="NET","",IF(C693="","",IFERROR(VLOOKUP(T693,EAN!$A:$B,2,FALSE),"MANGLER - MÅ OPPDATERE EAN-FANEN")))</f>
        <v>7048652785282</v>
      </c>
      <c r="V693" s="52">
        <f t="shared" si="42"/>
        <v>0</v>
      </c>
      <c r="W693" s="52">
        <f t="shared" si="43"/>
        <v>0</v>
      </c>
      <c r="X693" s="30"/>
      <c r="Y693" s="21" t="str">
        <f>IF(C693="NET","",IFERROR(VLOOKUP(U693,'2) Order Form'!$V$9:$V$894,1,FALSE),"Ikke med I order form"))</f>
        <v>Ikke med I order form</v>
      </c>
      <c r="Z693" s="30"/>
      <c r="AA693" s="2">
        <v>7048652967329</v>
      </c>
      <c r="AB693" s="23">
        <f>IFERROR(VLOOKUP(AA693,'2) Order Form'!$V$9:$V$895,1,FALSE),"Ikke med I order form")</f>
        <v>7048652967329</v>
      </c>
      <c r="AC693" s="38" t="e">
        <f>VLOOKUP(AA693,ATS!$A$4:$H$2762,2,FALSE)</f>
        <v>#N/A</v>
      </c>
      <c r="AD693" s="35" t="e">
        <f>VLOOKUP(AA693,ATS!$A$4:$G$2762,3,FALSE)</f>
        <v>#N/A</v>
      </c>
      <c r="AE693" s="36" t="e">
        <f>VLOOKUP(AA693,ATS!$A$4:$G$2762,5,FALSE)</f>
        <v>#N/A</v>
      </c>
      <c r="AF693" s="30"/>
      <c r="AG693" s="38">
        <f>IFERROR(VLOOKUP('2) Order Form'!$V667,$AA$4:$AA$2500,1,FALSE),"Ikke med i Elastic")</f>
        <v>7048652799111</v>
      </c>
      <c r="AH693" s="38">
        <f>SUM('2) Order Form'!V667)</f>
        <v>7048652799111</v>
      </c>
      <c r="AI693" s="38">
        <f>INDEX(ATS!$B:$V,MATCH(ATS!$AH693,ATS!$U:$U,0),1)</f>
        <v>820432</v>
      </c>
      <c r="AJ693" s="38" t="str">
        <f>INDEX(ATS!$B:$V,MATCH(ATS!$AH693,ATS!$U:$U,0),2)</f>
        <v>Supernaut GTX Infinium Pants W</v>
      </c>
      <c r="AK693" s="38" t="str">
        <f>INDEX(ATS!$B:$V,MATCH(ATS!$AH693,ATS!$U:$U,0),4)</f>
        <v>99901-XS</v>
      </c>
    </row>
    <row r="694" spans="1:37">
      <c r="A694" s="175">
        <f t="shared" si="41"/>
        <v>7048652785275</v>
      </c>
      <c r="B694">
        <v>820316</v>
      </c>
      <c r="C694" t="s">
        <v>1251</v>
      </c>
      <c r="D694" t="s">
        <v>2991</v>
      </c>
      <c r="E694" t="s">
        <v>1209</v>
      </c>
      <c r="F694" t="s">
        <v>1994</v>
      </c>
      <c r="G694" t="s">
        <v>7</v>
      </c>
      <c r="H694" t="s">
        <v>87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s="30"/>
      <c r="T694" s="52" t="str">
        <f t="shared" si="40"/>
        <v>820316-75000-M</v>
      </c>
      <c r="U694" s="53">
        <f>IF(C694="NET","",IF(C694="","",IFERROR(VLOOKUP(T694,EAN!$A:$B,2,FALSE),"MANGLER - MÅ OPPDATERE EAN-FANEN")))</f>
        <v>7048652785275</v>
      </c>
      <c r="V694" s="52">
        <f t="shared" si="42"/>
        <v>0</v>
      </c>
      <c r="W694" s="52">
        <f t="shared" si="43"/>
        <v>0</v>
      </c>
      <c r="X694" s="30"/>
      <c r="Y694" s="21" t="str">
        <f>IF(C694="NET","",IFERROR(VLOOKUP(U694,'2) Order Form'!$V$9:$V$894,1,FALSE),"Ikke med I order form"))</f>
        <v>Ikke med I order form</v>
      </c>
      <c r="Z694" s="30"/>
      <c r="AA694" s="2">
        <v>7048652967336</v>
      </c>
      <c r="AB694" s="23">
        <f>IFERROR(VLOOKUP(AA694,'2) Order Form'!$V$9:$V$895,1,FALSE),"Ikke med I order form")</f>
        <v>7048652967336</v>
      </c>
      <c r="AC694" s="38" t="e">
        <f>VLOOKUP(AA694,ATS!$A$4:$H$2762,2,FALSE)</f>
        <v>#N/A</v>
      </c>
      <c r="AD694" s="35" t="e">
        <f>VLOOKUP(AA694,ATS!$A$4:$G$2762,3,FALSE)</f>
        <v>#N/A</v>
      </c>
      <c r="AE694" s="36" t="e">
        <f>VLOOKUP(AA694,ATS!$A$4:$G$2762,5,FALSE)</f>
        <v>#N/A</v>
      </c>
      <c r="AF694" s="30"/>
      <c r="AG694" s="38">
        <f>IFERROR(VLOOKUP('2) Order Form'!$V668,$AA$4:$AA$2500,1,FALSE),"Ikke med i Elastic")</f>
        <v>7048652799104</v>
      </c>
      <c r="AH694" s="38">
        <f>SUM('2) Order Form'!V668)</f>
        <v>7048652799104</v>
      </c>
      <c r="AI694" s="38">
        <f>INDEX(ATS!$B:$V,MATCH(ATS!$AH694,ATS!$U:$U,0),1)</f>
        <v>820432</v>
      </c>
      <c r="AJ694" s="38" t="str">
        <f>INDEX(ATS!$B:$V,MATCH(ATS!$AH694,ATS!$U:$U,0),2)</f>
        <v>Supernaut GTX Infinium Pants W</v>
      </c>
      <c r="AK694" s="38" t="str">
        <f>INDEX(ATS!$B:$V,MATCH(ATS!$AH694,ATS!$U:$U,0),4)</f>
        <v>99901-S</v>
      </c>
    </row>
    <row r="695" spans="1:37">
      <c r="A695" s="175">
        <f t="shared" si="41"/>
        <v>7048652785268</v>
      </c>
      <c r="B695">
        <v>820316</v>
      </c>
      <c r="C695" t="s">
        <v>1251</v>
      </c>
      <c r="D695" t="s">
        <v>2991</v>
      </c>
      <c r="E695" t="s">
        <v>1210</v>
      </c>
      <c r="F695" t="s">
        <v>1994</v>
      </c>
      <c r="G695" t="s">
        <v>52</v>
      </c>
      <c r="H695" t="s">
        <v>87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 s="30"/>
      <c r="T695" s="52" t="str">
        <f t="shared" si="40"/>
        <v>820316-75000-L</v>
      </c>
      <c r="U695" s="53">
        <f>IF(C695="NET","",IF(C695="","",IFERROR(VLOOKUP(T695,EAN!$A:$B,2,FALSE),"MANGLER - MÅ OPPDATERE EAN-FANEN")))</f>
        <v>7048652785268</v>
      </c>
      <c r="V695" s="52">
        <f t="shared" si="42"/>
        <v>0</v>
      </c>
      <c r="W695" s="52">
        <f t="shared" si="43"/>
        <v>0</v>
      </c>
      <c r="X695" s="30"/>
      <c r="Y695" s="21" t="str">
        <f>IF(C695="NET","",IFERROR(VLOOKUP(U695,'2) Order Form'!$V$9:$V$894,1,FALSE),"Ikke med I order form"))</f>
        <v>Ikke med I order form</v>
      </c>
      <c r="Z695" s="30"/>
      <c r="AA695" s="2">
        <v>7048652967336</v>
      </c>
      <c r="AB695" s="23">
        <f>IFERROR(VLOOKUP(AA695,'2) Order Form'!$V$9:$V$895,1,FALSE),"Ikke med I order form")</f>
        <v>7048652967336</v>
      </c>
      <c r="AC695" s="38" t="e">
        <f>VLOOKUP(AA695,ATS!$A$4:$H$2762,2,FALSE)</f>
        <v>#N/A</v>
      </c>
      <c r="AD695" s="35" t="e">
        <f>VLOOKUP(AA695,ATS!$A$4:$G$2762,3,FALSE)</f>
        <v>#N/A</v>
      </c>
      <c r="AE695" s="36" t="e">
        <f>VLOOKUP(AA695,ATS!$A$4:$G$2762,5,FALSE)</f>
        <v>#N/A</v>
      </c>
      <c r="AF695" s="30"/>
      <c r="AG695" s="38">
        <f>IFERROR(VLOOKUP('2) Order Form'!$V669,$AA$4:$AA$2500,1,FALSE),"Ikke med i Elastic")</f>
        <v>7048652799098</v>
      </c>
      <c r="AH695" s="38">
        <f>SUM('2) Order Form'!V669)</f>
        <v>7048652799098</v>
      </c>
      <c r="AI695" s="38">
        <f>INDEX(ATS!$B:$V,MATCH(ATS!$AH695,ATS!$U:$U,0),1)</f>
        <v>820432</v>
      </c>
      <c r="AJ695" s="38" t="str">
        <f>INDEX(ATS!$B:$V,MATCH(ATS!$AH695,ATS!$U:$U,0),2)</f>
        <v>Supernaut GTX Infinium Pants W</v>
      </c>
      <c r="AK695" s="38" t="str">
        <f>INDEX(ATS!$B:$V,MATCH(ATS!$AH695,ATS!$U:$U,0),4)</f>
        <v>99901-M</v>
      </c>
    </row>
    <row r="696" spans="1:37">
      <c r="A696" s="175">
        <f t="shared" si="41"/>
        <v>7048652785299</v>
      </c>
      <c r="B696">
        <v>820316</v>
      </c>
      <c r="C696" t="s">
        <v>1251</v>
      </c>
      <c r="D696" t="s">
        <v>2991</v>
      </c>
      <c r="E696" t="s">
        <v>1211</v>
      </c>
      <c r="F696" t="s">
        <v>1994</v>
      </c>
      <c r="G696" t="s">
        <v>53</v>
      </c>
      <c r="H696" t="s">
        <v>87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 s="30"/>
      <c r="T696" s="52" t="str">
        <f t="shared" si="40"/>
        <v>820316-75000-XL</v>
      </c>
      <c r="U696" s="53">
        <f>IF(C696="NET","",IF(C696="","",IFERROR(VLOOKUP(T696,EAN!$A:$B,2,FALSE),"MANGLER - MÅ OPPDATERE EAN-FANEN")))</f>
        <v>7048652785299</v>
      </c>
      <c r="V696" s="52">
        <f t="shared" si="42"/>
        <v>0</v>
      </c>
      <c r="W696" s="52">
        <f t="shared" si="43"/>
        <v>0</v>
      </c>
      <c r="X696" s="30"/>
      <c r="Y696" s="21" t="str">
        <f>IF(C696="NET","",IFERROR(VLOOKUP(U696,'2) Order Form'!$V$9:$V$894,1,FALSE),"Ikke med I order form"))</f>
        <v>Ikke med I order form</v>
      </c>
      <c r="Z696" s="30"/>
      <c r="AA696" s="2">
        <v>7048652967336</v>
      </c>
      <c r="AB696" s="23">
        <f>IFERROR(VLOOKUP(AA696,'2) Order Form'!$V$9:$V$895,1,FALSE),"Ikke med I order form")</f>
        <v>7048652967336</v>
      </c>
      <c r="AC696" s="38" t="e">
        <f>VLOOKUP(AA696,ATS!$A$4:$H$2762,2,FALSE)</f>
        <v>#N/A</v>
      </c>
      <c r="AD696" s="35" t="e">
        <f>VLOOKUP(AA696,ATS!$A$4:$G$2762,3,FALSE)</f>
        <v>#N/A</v>
      </c>
      <c r="AE696" s="36" t="e">
        <f>VLOOKUP(AA696,ATS!$A$4:$G$2762,5,FALSE)</f>
        <v>#N/A</v>
      </c>
      <c r="AF696" s="30"/>
      <c r="AG696" s="38">
        <f>IFERROR(VLOOKUP('2) Order Form'!$V670,$AA$4:$AA$2500,1,FALSE),"Ikke med i Elastic")</f>
        <v>7048652799081</v>
      </c>
      <c r="AH696" s="38">
        <f>SUM('2) Order Form'!V670)</f>
        <v>7048652799081</v>
      </c>
      <c r="AI696" s="38">
        <f>INDEX(ATS!$B:$V,MATCH(ATS!$AH696,ATS!$U:$U,0),1)</f>
        <v>820432</v>
      </c>
      <c r="AJ696" s="38" t="str">
        <f>INDEX(ATS!$B:$V,MATCH(ATS!$AH696,ATS!$U:$U,0),2)</f>
        <v>Supernaut GTX Infinium Pants W</v>
      </c>
      <c r="AK696" s="38" t="str">
        <f>INDEX(ATS!$B:$V,MATCH(ATS!$AH696,ATS!$U:$U,0),4)</f>
        <v>99901-L</v>
      </c>
    </row>
    <row r="697" spans="1:37">
      <c r="A697" s="175">
        <f t="shared" si="41"/>
        <v>7048652785329</v>
      </c>
      <c r="B697">
        <v>820316</v>
      </c>
      <c r="C697" t="s">
        <v>1251</v>
      </c>
      <c r="D697" t="s">
        <v>2991</v>
      </c>
      <c r="E697" t="s">
        <v>685</v>
      </c>
      <c r="F697" t="s">
        <v>1982</v>
      </c>
      <c r="G697" t="s">
        <v>8</v>
      </c>
      <c r="H697" t="s">
        <v>87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 s="30"/>
      <c r="T697" s="52" t="str">
        <f t="shared" si="40"/>
        <v>820316-99901-S</v>
      </c>
      <c r="U697" s="53">
        <f>IF(C697="NET","",IF(C697="","",IFERROR(VLOOKUP(T697,EAN!$A:$B,2,FALSE),"MANGLER - MÅ OPPDATERE EAN-FANEN")))</f>
        <v>7048652785329</v>
      </c>
      <c r="V697" s="52">
        <f t="shared" si="42"/>
        <v>0</v>
      </c>
      <c r="W697" s="52">
        <f t="shared" si="43"/>
        <v>0</v>
      </c>
      <c r="X697" s="30"/>
      <c r="Y697" s="21" t="str">
        <f>IF(C697="NET","",IFERROR(VLOOKUP(U697,'2) Order Form'!$V$9:$V$894,1,FALSE),"Ikke med I order form"))</f>
        <v>Ikke med I order form</v>
      </c>
      <c r="Z697" s="30"/>
      <c r="AA697" s="2">
        <v>7048652837639</v>
      </c>
      <c r="AB697" s="23">
        <f>IFERROR(VLOOKUP(AA697,'2) Order Form'!$V$9:$V$895,1,FALSE),"Ikke med I order form")</f>
        <v>7048652837639</v>
      </c>
      <c r="AC697" s="38" t="e">
        <f>VLOOKUP(AA697,ATS!$A$4:$H$2762,2,FALSE)</f>
        <v>#N/A</v>
      </c>
      <c r="AD697" s="35" t="e">
        <f>VLOOKUP(AA697,ATS!$A$4:$G$2762,3,FALSE)</f>
        <v>#N/A</v>
      </c>
      <c r="AE697" s="36" t="e">
        <f>VLOOKUP(AA697,ATS!$A$4:$G$2762,5,FALSE)</f>
        <v>#N/A</v>
      </c>
      <c r="AF697" s="30"/>
      <c r="AG697" s="38" t="str">
        <f>IFERROR(VLOOKUP('2) Order Form'!#REF!,$AA$4:$AA$2500,1,FALSE),"Ikke med i Elastic")</f>
        <v>Ikke med i Elastic</v>
      </c>
      <c r="AH697" s="38" t="e">
        <f>SUM('2) Order Form'!#REF!)</f>
        <v>#REF!</v>
      </c>
      <c r="AI697" s="38" t="e">
        <f>INDEX(ATS!$B:$V,MATCH(ATS!$AH697,ATS!$U:$U,0),1)</f>
        <v>#REF!</v>
      </c>
      <c r="AJ697" s="38" t="e">
        <f>INDEX(ATS!$B:$V,MATCH(ATS!$AH697,ATS!$U:$U,0),2)</f>
        <v>#REF!</v>
      </c>
      <c r="AK697" s="38" t="e">
        <f>INDEX(ATS!$B:$V,MATCH(ATS!$AH697,ATS!$U:$U,0),4)</f>
        <v>#REF!</v>
      </c>
    </row>
    <row r="698" spans="1:37">
      <c r="A698" s="175">
        <f t="shared" si="41"/>
        <v>7048652785312</v>
      </c>
      <c r="B698">
        <v>820316</v>
      </c>
      <c r="C698" t="s">
        <v>1251</v>
      </c>
      <c r="D698" t="s">
        <v>2991</v>
      </c>
      <c r="E698" t="s">
        <v>686</v>
      </c>
      <c r="F698" t="s">
        <v>1982</v>
      </c>
      <c r="G698" t="s">
        <v>7</v>
      </c>
      <c r="H698" t="s">
        <v>87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 s="30"/>
      <c r="T698" s="52" t="str">
        <f t="shared" si="40"/>
        <v>820316-99901-M</v>
      </c>
      <c r="U698" s="53">
        <f>IF(C698="NET","",IF(C698="","",IFERROR(VLOOKUP(T698,EAN!$A:$B,2,FALSE),"MANGLER - MÅ OPPDATERE EAN-FANEN")))</f>
        <v>7048652785312</v>
      </c>
      <c r="V698" s="52">
        <f t="shared" si="42"/>
        <v>0</v>
      </c>
      <c r="W698" s="52">
        <f t="shared" si="43"/>
        <v>0</v>
      </c>
      <c r="X698" s="30"/>
      <c r="Y698" s="21" t="str">
        <f>IF(C698="NET","",IFERROR(VLOOKUP(U698,'2) Order Form'!$V$9:$V$894,1,FALSE),"Ikke med I order form"))</f>
        <v>Ikke med I order form</v>
      </c>
      <c r="Z698" s="30"/>
      <c r="AA698" s="2">
        <v>7048652837639</v>
      </c>
      <c r="AB698" s="23">
        <f>IFERROR(VLOOKUP(AA698,'2) Order Form'!$V$9:$V$895,1,FALSE),"Ikke med I order form")</f>
        <v>7048652837639</v>
      </c>
      <c r="AC698" s="38" t="e">
        <f>VLOOKUP(AA698,ATS!$A$4:$H$2762,2,FALSE)</f>
        <v>#N/A</v>
      </c>
      <c r="AD698" s="35" t="e">
        <f>VLOOKUP(AA698,ATS!$A$4:$G$2762,3,FALSE)</f>
        <v>#N/A</v>
      </c>
      <c r="AE698" s="36" t="e">
        <f>VLOOKUP(AA698,ATS!$A$4:$G$2762,5,FALSE)</f>
        <v>#N/A</v>
      </c>
      <c r="AF698" s="30"/>
      <c r="AG698" s="38" t="str">
        <f>IFERROR(VLOOKUP('2) Order Form'!#REF!,$AA$4:$AA$2500,1,FALSE),"Ikke med i Elastic")</f>
        <v>Ikke med i Elastic</v>
      </c>
      <c r="AH698" s="38" t="e">
        <f>SUM('2) Order Form'!#REF!)</f>
        <v>#REF!</v>
      </c>
      <c r="AI698" s="38" t="e">
        <f>INDEX(ATS!$B:$V,MATCH(ATS!$AH698,ATS!$U:$U,0),1)</f>
        <v>#REF!</v>
      </c>
      <c r="AJ698" s="38" t="e">
        <f>INDEX(ATS!$B:$V,MATCH(ATS!$AH698,ATS!$U:$U,0),2)</f>
        <v>#REF!</v>
      </c>
      <c r="AK698" s="38" t="e">
        <f>INDEX(ATS!$B:$V,MATCH(ATS!$AH698,ATS!$U:$U,0),4)</f>
        <v>#REF!</v>
      </c>
    </row>
    <row r="699" spans="1:37">
      <c r="A699" s="175">
        <f t="shared" si="41"/>
        <v>7048652785305</v>
      </c>
      <c r="B699">
        <v>820316</v>
      </c>
      <c r="C699" t="s">
        <v>1251</v>
      </c>
      <c r="D699" t="s">
        <v>2991</v>
      </c>
      <c r="E699" t="s">
        <v>687</v>
      </c>
      <c r="F699" t="s">
        <v>1982</v>
      </c>
      <c r="G699" t="s">
        <v>52</v>
      </c>
      <c r="H699" t="s">
        <v>87</v>
      </c>
      <c r="I699">
        <v>1</v>
      </c>
      <c r="J699">
        <v>1</v>
      </c>
      <c r="K699">
        <v>1</v>
      </c>
      <c r="L699">
        <v>1</v>
      </c>
      <c r="M699">
        <v>1</v>
      </c>
      <c r="N699">
        <v>1</v>
      </c>
      <c r="O699">
        <v>1</v>
      </c>
      <c r="P699">
        <v>1</v>
      </c>
      <c r="Q699">
        <v>1</v>
      </c>
      <c r="R699">
        <v>1</v>
      </c>
      <c r="S699" s="30"/>
      <c r="T699" s="52" t="str">
        <f t="shared" si="40"/>
        <v>820316-99901-L</v>
      </c>
      <c r="U699" s="53">
        <f>IF(C699="NET","",IF(C699="","",IFERROR(VLOOKUP(T699,EAN!$A:$B,2,FALSE),"MANGLER - MÅ OPPDATERE EAN-FANEN")))</f>
        <v>7048652785305</v>
      </c>
      <c r="V699" s="52">
        <f t="shared" si="42"/>
        <v>1</v>
      </c>
      <c r="W699" s="52">
        <f t="shared" si="43"/>
        <v>1</v>
      </c>
      <c r="X699" s="30"/>
      <c r="Y699" s="21" t="str">
        <f>IF(C699="NET","",IFERROR(VLOOKUP(U699,'2) Order Form'!$V$9:$V$894,1,FALSE),"Ikke med I order form"))</f>
        <v>Ikke med I order form</v>
      </c>
      <c r="Z699" s="30"/>
      <c r="AA699" s="2">
        <v>7048652837639</v>
      </c>
      <c r="AB699" s="23">
        <f>IFERROR(VLOOKUP(AA699,'2) Order Form'!$V$9:$V$895,1,FALSE),"Ikke med I order form")</f>
        <v>7048652837639</v>
      </c>
      <c r="AC699" s="38" t="e">
        <f>VLOOKUP(AA699,ATS!$A$4:$H$2762,2,FALSE)</f>
        <v>#N/A</v>
      </c>
      <c r="AD699" s="35" t="e">
        <f>VLOOKUP(AA699,ATS!$A$4:$G$2762,3,FALSE)</f>
        <v>#N/A</v>
      </c>
      <c r="AE699" s="36" t="e">
        <f>VLOOKUP(AA699,ATS!$A$4:$G$2762,5,FALSE)</f>
        <v>#N/A</v>
      </c>
      <c r="AF699" s="30"/>
      <c r="AG699" s="38" t="str">
        <f>IFERROR(VLOOKUP('2) Order Form'!#REF!,$AA$4:$AA$2500,1,FALSE),"Ikke med i Elastic")</f>
        <v>Ikke med i Elastic</v>
      </c>
      <c r="AH699" s="38" t="e">
        <f>SUM('2) Order Form'!#REF!)</f>
        <v>#REF!</v>
      </c>
      <c r="AI699" s="38" t="e">
        <f>INDEX(ATS!$B:$V,MATCH(ATS!$AH699,ATS!$U:$U,0),1)</f>
        <v>#REF!</v>
      </c>
      <c r="AJ699" s="38" t="e">
        <f>INDEX(ATS!$B:$V,MATCH(ATS!$AH699,ATS!$U:$U,0),2)</f>
        <v>#REF!</v>
      </c>
      <c r="AK699" s="38" t="e">
        <f>INDEX(ATS!$B:$V,MATCH(ATS!$AH699,ATS!$U:$U,0),4)</f>
        <v>#REF!</v>
      </c>
    </row>
    <row r="700" spans="1:37">
      <c r="A700" s="175">
        <f t="shared" si="41"/>
        <v>7048652785336</v>
      </c>
      <c r="B700">
        <v>820316</v>
      </c>
      <c r="C700" t="s">
        <v>1251</v>
      </c>
      <c r="D700" t="s">
        <v>2991</v>
      </c>
      <c r="E700" t="s">
        <v>688</v>
      </c>
      <c r="F700" t="s">
        <v>1982</v>
      </c>
      <c r="G700" t="s">
        <v>53</v>
      </c>
      <c r="H700" t="s">
        <v>87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 s="2"/>
      <c r="T700" s="22" t="str">
        <f t="shared" si="40"/>
        <v>820316-99901-XL</v>
      </c>
      <c r="U700" s="24">
        <f>IF(C700="NET","",IF(C700="","",IFERROR(VLOOKUP(T700,EAN!$A:$B,2,FALSE),"MANGLER - MÅ OPPDATERE EAN-FANEN")))</f>
        <v>7048652785336</v>
      </c>
      <c r="V700" s="22">
        <f t="shared" si="42"/>
        <v>0</v>
      </c>
      <c r="W700" s="22">
        <f t="shared" si="43"/>
        <v>0</v>
      </c>
      <c r="X700" s="2"/>
      <c r="Y700" s="21" t="str">
        <f>IF(C700="NET","",IFERROR(VLOOKUP(U700,'2) Order Form'!$V$9:$V$894,1,FALSE),"Ikke med I order form"))</f>
        <v>Ikke med I order form</v>
      </c>
      <c r="Z700" s="2"/>
      <c r="AA700" s="2">
        <v>7048652837646</v>
      </c>
      <c r="AB700" s="23">
        <f>IFERROR(VLOOKUP(AA700,'2) Order Form'!$V$9:$V$895,1,FALSE),"Ikke med I order form")</f>
        <v>7048652837646</v>
      </c>
      <c r="AC700" s="38" t="e">
        <f>VLOOKUP(AA700,ATS!$A$4:$H$2762,2,FALSE)</f>
        <v>#N/A</v>
      </c>
      <c r="AD700" s="35" t="e">
        <f>VLOOKUP(AA700,ATS!$A$4:$G$2762,3,FALSE)</f>
        <v>#N/A</v>
      </c>
      <c r="AE700" s="36" t="e">
        <f>VLOOKUP(AA700,ATS!$A$4:$G$2762,5,FALSE)</f>
        <v>#N/A</v>
      </c>
      <c r="AF700" s="2"/>
      <c r="AG700" s="38" t="str">
        <f>IFERROR(VLOOKUP('2) Order Form'!#REF!,$AA$4:$AA$2500,1,FALSE),"Ikke med i Elastic")</f>
        <v>Ikke med i Elastic</v>
      </c>
      <c r="AH700" s="38" t="e">
        <f>SUM('2) Order Form'!#REF!)</f>
        <v>#REF!</v>
      </c>
      <c r="AI700" s="38" t="e">
        <f>INDEX(ATS!$B:$V,MATCH(ATS!$AH700,ATS!$U:$U,0),1)</f>
        <v>#REF!</v>
      </c>
      <c r="AJ700" s="38" t="e">
        <f>INDEX(ATS!$B:$V,MATCH(ATS!$AH700,ATS!$U:$U,0),2)</f>
        <v>#REF!</v>
      </c>
      <c r="AK700" s="38" t="e">
        <f>INDEX(ATS!$B:$V,MATCH(ATS!$AH700,ATS!$U:$U,0),4)</f>
        <v>#REF!</v>
      </c>
    </row>
    <row r="701" spans="1:37">
      <c r="A701" s="175">
        <f t="shared" si="41"/>
        <v>0</v>
      </c>
      <c r="B701" s="37">
        <v>820317</v>
      </c>
      <c r="C701" t="s">
        <v>131</v>
      </c>
      <c r="I701" s="37">
        <v>202409</v>
      </c>
      <c r="J701" s="37">
        <v>202410</v>
      </c>
      <c r="K701" s="37">
        <v>202411</v>
      </c>
      <c r="L701" s="37">
        <v>202412</v>
      </c>
      <c r="M701" s="37">
        <v>202413</v>
      </c>
      <c r="N701" s="37">
        <v>202414</v>
      </c>
      <c r="O701" s="37">
        <v>202415</v>
      </c>
      <c r="P701" s="37">
        <v>202415</v>
      </c>
      <c r="Q701" s="37">
        <v>202415</v>
      </c>
      <c r="R701" s="37">
        <v>202415</v>
      </c>
      <c r="S701" s="30"/>
      <c r="T701" s="52" t="str">
        <f t="shared" si="40"/>
        <v>820317-</v>
      </c>
      <c r="U701" s="53" t="str">
        <f>IF(C701="NET","",IF(C701="","",IFERROR(VLOOKUP(T701,EAN!$A:$B,2,FALSE),"MANGLER - MÅ OPPDATERE EAN-FANEN")))</f>
        <v/>
      </c>
      <c r="V701" s="52">
        <f t="shared" si="42"/>
        <v>202409</v>
      </c>
      <c r="W701" s="52">
        <f t="shared" si="43"/>
        <v>202415</v>
      </c>
      <c r="X701" s="30"/>
      <c r="Y701" s="21" t="str">
        <f>IF(C701="NET","",IFERROR(VLOOKUP(U701,'2) Order Form'!$V$9:$V$894,1,FALSE),"Ikke med I order form"))</f>
        <v/>
      </c>
      <c r="Z701" s="30"/>
      <c r="AA701" s="2">
        <v>7048652837646</v>
      </c>
      <c r="AB701" s="23">
        <f>IFERROR(VLOOKUP(AA701,'2) Order Form'!$V$9:$V$895,1,FALSE),"Ikke med I order form")</f>
        <v>7048652837646</v>
      </c>
      <c r="AC701" s="38" t="e">
        <f>VLOOKUP(AA701,ATS!$A$4:$H$2762,2,FALSE)</f>
        <v>#N/A</v>
      </c>
      <c r="AD701" s="35" t="e">
        <f>VLOOKUP(AA701,ATS!$A$4:$G$2762,3,FALSE)</f>
        <v>#N/A</v>
      </c>
      <c r="AE701" s="36" t="e">
        <f>VLOOKUP(AA701,ATS!$A$4:$G$2762,5,FALSE)</f>
        <v>#N/A</v>
      </c>
      <c r="AF701" s="30"/>
      <c r="AG701" s="38">
        <f>IFERROR(VLOOKUP('2) Order Form'!$V671,$AA$4:$AA$2500,1,FALSE),"Ikke med i Elastic")</f>
        <v>7048652801869</v>
      </c>
      <c r="AH701" s="38">
        <f>SUM('2) Order Form'!V671)</f>
        <v>7048652801869</v>
      </c>
      <c r="AI701" s="38">
        <f>INDEX(ATS!$B:$V,MATCH(ATS!$AH701,ATS!$U:$U,0),1)</f>
        <v>820307</v>
      </c>
      <c r="AJ701" s="38" t="str">
        <f>INDEX(ATS!$B:$V,MATCH(ATS!$AH701,ATS!$U:$U,0),2)</f>
        <v>Crusader Primaloft Jacket W</v>
      </c>
      <c r="AK701" s="38" t="str">
        <f>INDEX(ATS!$B:$V,MATCH(ATS!$AH701,ATS!$U:$U,0),4)</f>
        <v>99901-XS</v>
      </c>
    </row>
    <row r="702" spans="1:37">
      <c r="A702" s="175">
        <f t="shared" si="41"/>
        <v>7048652785206</v>
      </c>
      <c r="B702">
        <v>820317</v>
      </c>
      <c r="C702" t="s">
        <v>1252</v>
      </c>
      <c r="D702" t="s">
        <v>2991</v>
      </c>
      <c r="E702" t="s">
        <v>1208</v>
      </c>
      <c r="F702" t="s">
        <v>1994</v>
      </c>
      <c r="G702" t="s">
        <v>8</v>
      </c>
      <c r="H702" t="s">
        <v>87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 s="30"/>
      <c r="T702" s="52" t="str">
        <f t="shared" si="40"/>
        <v>820317-75000-S</v>
      </c>
      <c r="U702" s="53">
        <f>IF(C702="NET","",IF(C702="","",IFERROR(VLOOKUP(T702,EAN!$A:$B,2,FALSE),"MANGLER - MÅ OPPDATERE EAN-FANEN")))</f>
        <v>7048652785206</v>
      </c>
      <c r="V702" s="52">
        <f t="shared" si="42"/>
        <v>0</v>
      </c>
      <c r="W702" s="52">
        <f t="shared" si="43"/>
        <v>0</v>
      </c>
      <c r="X702" s="30"/>
      <c r="Y702" s="21" t="str">
        <f>IF(C702="NET","",IFERROR(VLOOKUP(U702,'2) Order Form'!$V$9:$V$894,1,FALSE),"Ikke med I order form"))</f>
        <v>Ikke med I order form</v>
      </c>
      <c r="Z702" s="30"/>
      <c r="AA702" s="2">
        <v>7048652837646</v>
      </c>
      <c r="AB702" s="23">
        <f>IFERROR(VLOOKUP(AA702,'2) Order Form'!$V$9:$V$895,1,FALSE),"Ikke med I order form")</f>
        <v>7048652837646</v>
      </c>
      <c r="AC702" s="38" t="e">
        <f>VLOOKUP(AA702,ATS!$A$4:$H$2762,2,FALSE)</f>
        <v>#N/A</v>
      </c>
      <c r="AD702" s="35" t="e">
        <f>VLOOKUP(AA702,ATS!$A$4:$G$2762,3,FALSE)</f>
        <v>#N/A</v>
      </c>
      <c r="AE702" s="36" t="e">
        <f>VLOOKUP(AA702,ATS!$A$4:$G$2762,5,FALSE)</f>
        <v>#N/A</v>
      </c>
      <c r="AF702" s="30"/>
      <c r="AG702" s="38">
        <f>IFERROR(VLOOKUP('2) Order Form'!$V672,$AA$4:$AA$2500,1,FALSE),"Ikke med i Elastic")</f>
        <v>7048652801852</v>
      </c>
      <c r="AH702" s="38">
        <f>SUM('2) Order Form'!V672)</f>
        <v>7048652801852</v>
      </c>
      <c r="AI702" s="38">
        <f>INDEX(ATS!$B:$V,MATCH(ATS!$AH702,ATS!$U:$U,0),1)</f>
        <v>820307</v>
      </c>
      <c r="AJ702" s="38" t="str">
        <f>INDEX(ATS!$B:$V,MATCH(ATS!$AH702,ATS!$U:$U,0),2)</f>
        <v>Crusader Primaloft Jacket W</v>
      </c>
      <c r="AK702" s="38" t="str">
        <f>INDEX(ATS!$B:$V,MATCH(ATS!$AH702,ATS!$U:$U,0),4)</f>
        <v>99901-S</v>
      </c>
    </row>
    <row r="703" spans="1:37">
      <c r="A703" s="175">
        <f t="shared" si="41"/>
        <v>7048652785190</v>
      </c>
      <c r="B703">
        <v>820317</v>
      </c>
      <c r="C703" t="s">
        <v>1252</v>
      </c>
      <c r="D703" t="s">
        <v>2991</v>
      </c>
      <c r="E703" t="s">
        <v>1209</v>
      </c>
      <c r="F703" t="s">
        <v>1994</v>
      </c>
      <c r="G703" t="s">
        <v>7</v>
      </c>
      <c r="H703" t="s">
        <v>87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 s="30"/>
      <c r="T703" s="52" t="str">
        <f t="shared" si="40"/>
        <v>820317-75000-M</v>
      </c>
      <c r="U703" s="53">
        <f>IF(C703="NET","",IF(C703="","",IFERROR(VLOOKUP(T703,EAN!$A:$B,2,FALSE),"MANGLER - MÅ OPPDATERE EAN-FANEN")))</f>
        <v>7048652785190</v>
      </c>
      <c r="V703" s="52">
        <f t="shared" si="42"/>
        <v>0</v>
      </c>
      <c r="W703" s="52">
        <f t="shared" si="43"/>
        <v>0</v>
      </c>
      <c r="X703" s="30"/>
      <c r="Y703" s="21" t="str">
        <f>IF(C703="NET","",IFERROR(VLOOKUP(U703,'2) Order Form'!$V$9:$V$894,1,FALSE),"Ikke med I order form"))</f>
        <v>Ikke med I order form</v>
      </c>
      <c r="Z703" s="30"/>
      <c r="AA703" s="2">
        <v>7048652837653</v>
      </c>
      <c r="AB703" s="23">
        <f>IFERROR(VLOOKUP(AA703,'2) Order Form'!$V$9:$V$895,1,FALSE),"Ikke med I order form")</f>
        <v>7048652837653</v>
      </c>
      <c r="AC703" s="38" t="e">
        <f>VLOOKUP(AA703,ATS!$A$4:$H$2762,2,FALSE)</f>
        <v>#N/A</v>
      </c>
      <c r="AD703" s="35" t="e">
        <f>VLOOKUP(AA703,ATS!$A$4:$G$2762,3,FALSE)</f>
        <v>#N/A</v>
      </c>
      <c r="AE703" s="36" t="e">
        <f>VLOOKUP(AA703,ATS!$A$4:$G$2762,5,FALSE)</f>
        <v>#N/A</v>
      </c>
      <c r="AF703" s="30"/>
      <c r="AG703" s="38">
        <f>IFERROR(VLOOKUP('2) Order Form'!$V673,$AA$4:$AA$2500,1,FALSE),"Ikke med i Elastic")</f>
        <v>7048652801845</v>
      </c>
      <c r="AH703" s="38">
        <f>SUM('2) Order Form'!V673)</f>
        <v>7048652801845</v>
      </c>
      <c r="AI703" s="38">
        <f>INDEX(ATS!$B:$V,MATCH(ATS!$AH703,ATS!$U:$U,0),1)</f>
        <v>820307</v>
      </c>
      <c r="AJ703" s="38" t="str">
        <f>INDEX(ATS!$B:$V,MATCH(ATS!$AH703,ATS!$U:$U,0),2)</f>
        <v>Crusader Primaloft Jacket W</v>
      </c>
      <c r="AK703" s="38" t="str">
        <f>INDEX(ATS!$B:$V,MATCH(ATS!$AH703,ATS!$U:$U,0),4)</f>
        <v>99901-M</v>
      </c>
    </row>
    <row r="704" spans="1:37">
      <c r="A704" s="175">
        <f t="shared" si="41"/>
        <v>7048652785183</v>
      </c>
      <c r="B704">
        <v>820317</v>
      </c>
      <c r="C704" t="s">
        <v>1252</v>
      </c>
      <c r="D704" t="s">
        <v>2991</v>
      </c>
      <c r="E704" t="s">
        <v>1210</v>
      </c>
      <c r="F704" t="s">
        <v>1994</v>
      </c>
      <c r="G704" t="s">
        <v>52</v>
      </c>
      <c r="H704" t="s">
        <v>87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 s="30"/>
      <c r="T704" s="52" t="str">
        <f t="shared" si="40"/>
        <v>820317-75000-L</v>
      </c>
      <c r="U704" s="53">
        <f>IF(C704="NET","",IF(C704="","",IFERROR(VLOOKUP(T704,EAN!$A:$B,2,FALSE),"MANGLER - MÅ OPPDATERE EAN-FANEN")))</f>
        <v>7048652785183</v>
      </c>
      <c r="V704" s="52">
        <f t="shared" si="42"/>
        <v>0</v>
      </c>
      <c r="W704" s="52">
        <f t="shared" si="43"/>
        <v>0</v>
      </c>
      <c r="X704" s="30"/>
      <c r="Y704" s="21" t="str">
        <f>IF(C704="NET","",IFERROR(VLOOKUP(U704,'2) Order Form'!$V$9:$V$894,1,FALSE),"Ikke med I order form"))</f>
        <v>Ikke med I order form</v>
      </c>
      <c r="Z704" s="30"/>
      <c r="AA704" s="2">
        <v>7048652837653</v>
      </c>
      <c r="AB704" s="23">
        <f>IFERROR(VLOOKUP(AA704,'2) Order Form'!$V$9:$V$895,1,FALSE),"Ikke med I order form")</f>
        <v>7048652837653</v>
      </c>
      <c r="AC704" s="38" t="e">
        <f>VLOOKUP(AA704,ATS!$A$4:$H$2762,2,FALSE)</f>
        <v>#N/A</v>
      </c>
      <c r="AD704" s="35" t="e">
        <f>VLOOKUP(AA704,ATS!$A$4:$G$2762,3,FALSE)</f>
        <v>#N/A</v>
      </c>
      <c r="AE704" s="36" t="e">
        <f>VLOOKUP(AA704,ATS!$A$4:$G$2762,5,FALSE)</f>
        <v>#N/A</v>
      </c>
      <c r="AF704" s="30"/>
      <c r="AG704" s="38">
        <f>IFERROR(VLOOKUP('2) Order Form'!$V674,$AA$4:$AA$2500,1,FALSE),"Ikke med i Elastic")</f>
        <v>7048652801838</v>
      </c>
      <c r="AH704" s="38">
        <f>SUM('2) Order Form'!V674)</f>
        <v>7048652801838</v>
      </c>
      <c r="AI704" s="38">
        <f>INDEX(ATS!$B:$V,MATCH(ATS!$AH704,ATS!$U:$U,0),1)</f>
        <v>820307</v>
      </c>
      <c r="AJ704" s="38" t="str">
        <f>INDEX(ATS!$B:$V,MATCH(ATS!$AH704,ATS!$U:$U,0),2)</f>
        <v>Crusader Primaloft Jacket W</v>
      </c>
      <c r="AK704" s="38" t="str">
        <f>INDEX(ATS!$B:$V,MATCH(ATS!$AH704,ATS!$U:$U,0),4)</f>
        <v>99901-L</v>
      </c>
    </row>
    <row r="705" spans="1:37">
      <c r="A705" s="175">
        <f t="shared" si="41"/>
        <v>7048652785213</v>
      </c>
      <c r="B705">
        <v>820317</v>
      </c>
      <c r="C705" t="s">
        <v>1252</v>
      </c>
      <c r="D705" t="s">
        <v>2991</v>
      </c>
      <c r="E705" t="s">
        <v>1211</v>
      </c>
      <c r="F705" t="s">
        <v>1994</v>
      </c>
      <c r="G705" t="s">
        <v>53</v>
      </c>
      <c r="H705" t="s">
        <v>87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s="30"/>
      <c r="T705" s="52" t="str">
        <f t="shared" si="40"/>
        <v>820317-75000-XL</v>
      </c>
      <c r="U705" s="53">
        <f>IF(C705="NET","",IF(C705="","",IFERROR(VLOOKUP(T705,EAN!$A:$B,2,FALSE),"MANGLER - MÅ OPPDATERE EAN-FANEN")))</f>
        <v>7048652785213</v>
      </c>
      <c r="V705" s="52">
        <f t="shared" si="42"/>
        <v>0</v>
      </c>
      <c r="W705" s="52">
        <f t="shared" si="43"/>
        <v>0</v>
      </c>
      <c r="X705" s="30"/>
      <c r="Y705" s="21" t="str">
        <f>IF(C705="NET","",IFERROR(VLOOKUP(U705,'2) Order Form'!$V$9:$V$894,1,FALSE),"Ikke med I order form"))</f>
        <v>Ikke med I order form</v>
      </c>
      <c r="Z705" s="30"/>
      <c r="AA705" s="2">
        <v>7048652837653</v>
      </c>
      <c r="AB705" s="23">
        <f>IFERROR(VLOOKUP(AA705,'2) Order Form'!$V$9:$V$895,1,FALSE),"Ikke med I order form")</f>
        <v>7048652837653</v>
      </c>
      <c r="AC705" s="38" t="e">
        <f>VLOOKUP(AA705,ATS!$A$4:$H$2762,2,FALSE)</f>
        <v>#N/A</v>
      </c>
      <c r="AD705" s="35" t="e">
        <f>VLOOKUP(AA705,ATS!$A$4:$G$2762,3,FALSE)</f>
        <v>#N/A</v>
      </c>
      <c r="AE705" s="36" t="e">
        <f>VLOOKUP(AA705,ATS!$A$4:$G$2762,5,FALSE)</f>
        <v>#N/A</v>
      </c>
      <c r="AF705" s="30"/>
      <c r="AG705" s="38">
        <f>IFERROR(VLOOKUP('2) Order Form'!$V675,$AA$4:$AA$2500,1,FALSE),"Ikke med i Elastic")</f>
        <v>7048652711199</v>
      </c>
      <c r="AH705" s="38">
        <f>SUM('2) Order Form'!V675)</f>
        <v>7048652711199</v>
      </c>
      <c r="AI705" s="38">
        <f>INDEX(ATS!$B:$V,MATCH(ATS!$AH705,ATS!$U:$U,0),1)</f>
        <v>828183</v>
      </c>
      <c r="AJ705" s="38" t="str">
        <f>INDEX(ATS!$B:$V,MATCH(ATS!$AH705,ATS!$U:$U,0),2)</f>
        <v>Crusader Polartec Midlayer W</v>
      </c>
      <c r="AK705" s="38" t="str">
        <f>INDEX(ATS!$B:$V,MATCH(ATS!$AH705,ATS!$U:$U,0),4)</f>
        <v>56000-XS</v>
      </c>
    </row>
    <row r="706" spans="1:37">
      <c r="A706" s="175">
        <f t="shared" si="41"/>
        <v>7048652785244</v>
      </c>
      <c r="B706">
        <v>820317</v>
      </c>
      <c r="C706" t="s">
        <v>1252</v>
      </c>
      <c r="D706" t="s">
        <v>2991</v>
      </c>
      <c r="E706" t="s">
        <v>685</v>
      </c>
      <c r="F706" t="s">
        <v>1982</v>
      </c>
      <c r="G706" t="s">
        <v>8</v>
      </c>
      <c r="H706" t="s">
        <v>87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 s="30"/>
      <c r="T706" s="52" t="str">
        <f t="shared" si="40"/>
        <v>820317-99901-S</v>
      </c>
      <c r="U706" s="53">
        <f>IF(C706="NET","",IF(C706="","",IFERROR(VLOOKUP(T706,EAN!$A:$B,2,FALSE),"MANGLER - MÅ OPPDATERE EAN-FANEN")))</f>
        <v>7048652785244</v>
      </c>
      <c r="V706" s="52">
        <f t="shared" si="42"/>
        <v>0</v>
      </c>
      <c r="W706" s="52">
        <f t="shared" si="43"/>
        <v>0</v>
      </c>
      <c r="X706" s="30"/>
      <c r="Y706" s="21" t="str">
        <f>IF(C706="NET","",IFERROR(VLOOKUP(U706,'2) Order Form'!$V$9:$V$894,1,FALSE),"Ikke med I order form"))</f>
        <v>Ikke med I order form</v>
      </c>
      <c r="Z706" s="30"/>
      <c r="AA706" s="2">
        <v>7048652837585</v>
      </c>
      <c r="AB706" s="23">
        <f>IFERROR(VLOOKUP(AA706,'2) Order Form'!$V$9:$V$895,1,FALSE),"Ikke med I order form")</f>
        <v>7048652837585</v>
      </c>
      <c r="AC706" s="38" t="e">
        <f>VLOOKUP(AA706,ATS!$A$4:$H$2762,2,FALSE)</f>
        <v>#N/A</v>
      </c>
      <c r="AD706" s="35" t="e">
        <f>VLOOKUP(AA706,ATS!$A$4:$G$2762,3,FALSE)</f>
        <v>#N/A</v>
      </c>
      <c r="AE706" s="36" t="e">
        <f>VLOOKUP(AA706,ATS!$A$4:$G$2762,5,FALSE)</f>
        <v>#N/A</v>
      </c>
      <c r="AF706" s="30"/>
      <c r="AG706" s="38">
        <f>IFERROR(VLOOKUP('2) Order Form'!$V676,$AA$4:$AA$2500,1,FALSE),"Ikke med i Elastic")</f>
        <v>7048652711182</v>
      </c>
      <c r="AH706" s="38">
        <f>SUM('2) Order Form'!V676)</f>
        <v>7048652711182</v>
      </c>
      <c r="AI706" s="38">
        <f>INDEX(ATS!$B:$V,MATCH(ATS!$AH706,ATS!$U:$U,0),1)</f>
        <v>828183</v>
      </c>
      <c r="AJ706" s="38" t="str">
        <f>INDEX(ATS!$B:$V,MATCH(ATS!$AH706,ATS!$U:$U,0),2)</f>
        <v>Crusader Polartec Midlayer W</v>
      </c>
      <c r="AK706" s="38" t="str">
        <f>INDEX(ATS!$B:$V,MATCH(ATS!$AH706,ATS!$U:$U,0),4)</f>
        <v>56000-S</v>
      </c>
    </row>
    <row r="707" spans="1:37">
      <c r="A707" s="175">
        <f t="shared" si="41"/>
        <v>7048652785237</v>
      </c>
      <c r="B707">
        <v>820317</v>
      </c>
      <c r="C707" t="s">
        <v>1252</v>
      </c>
      <c r="D707" t="s">
        <v>2991</v>
      </c>
      <c r="E707" t="s">
        <v>686</v>
      </c>
      <c r="F707" t="s">
        <v>1982</v>
      </c>
      <c r="G707" t="s">
        <v>7</v>
      </c>
      <c r="H707" t="s">
        <v>87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 s="30"/>
      <c r="T707" s="52" t="str">
        <f t="shared" si="40"/>
        <v>820317-99901-M</v>
      </c>
      <c r="U707" s="53">
        <f>IF(C707="NET","",IF(C707="","",IFERROR(VLOOKUP(T707,EAN!$A:$B,2,FALSE),"MANGLER - MÅ OPPDATERE EAN-FANEN")))</f>
        <v>7048652785237</v>
      </c>
      <c r="V707" s="52">
        <f t="shared" si="42"/>
        <v>0</v>
      </c>
      <c r="W707" s="52">
        <f t="shared" si="43"/>
        <v>0</v>
      </c>
      <c r="X707" s="30"/>
      <c r="Y707" s="21" t="str">
        <f>IF(C707="NET","",IFERROR(VLOOKUP(U707,'2) Order Form'!$V$9:$V$894,1,FALSE),"Ikke med I order form"))</f>
        <v>Ikke med I order form</v>
      </c>
      <c r="Z707" s="30"/>
      <c r="AA707" s="2">
        <v>7048652837585</v>
      </c>
      <c r="AB707" s="23">
        <f>IFERROR(VLOOKUP(AA707,'2) Order Form'!$V$9:$V$895,1,FALSE),"Ikke med I order form")</f>
        <v>7048652837585</v>
      </c>
      <c r="AC707" s="38" t="e">
        <f>VLOOKUP(AA707,ATS!$A$4:$H$2762,2,FALSE)</f>
        <v>#N/A</v>
      </c>
      <c r="AD707" s="35" t="e">
        <f>VLOOKUP(AA707,ATS!$A$4:$G$2762,3,FALSE)</f>
        <v>#N/A</v>
      </c>
      <c r="AE707" s="36" t="e">
        <f>VLOOKUP(AA707,ATS!$A$4:$G$2762,5,FALSE)</f>
        <v>#N/A</v>
      </c>
      <c r="AF707" s="30"/>
      <c r="AG707" s="38">
        <f>IFERROR(VLOOKUP('2) Order Form'!$V677,$AA$4:$AA$2500,1,FALSE),"Ikke med i Elastic")</f>
        <v>7048652711175</v>
      </c>
      <c r="AH707" s="38">
        <f>SUM('2) Order Form'!V677)</f>
        <v>7048652711175</v>
      </c>
      <c r="AI707" s="38">
        <f>INDEX(ATS!$B:$V,MATCH(ATS!$AH707,ATS!$U:$U,0),1)</f>
        <v>828183</v>
      </c>
      <c r="AJ707" s="38" t="str">
        <f>INDEX(ATS!$B:$V,MATCH(ATS!$AH707,ATS!$U:$U,0),2)</f>
        <v>Crusader Polartec Midlayer W</v>
      </c>
      <c r="AK707" s="38" t="str">
        <f>INDEX(ATS!$B:$V,MATCH(ATS!$AH707,ATS!$U:$U,0),4)</f>
        <v>56000-M</v>
      </c>
    </row>
    <row r="708" spans="1:37">
      <c r="A708" s="175">
        <f t="shared" si="41"/>
        <v>7048652785220</v>
      </c>
      <c r="B708">
        <v>820317</v>
      </c>
      <c r="C708" t="s">
        <v>1252</v>
      </c>
      <c r="D708" t="s">
        <v>2991</v>
      </c>
      <c r="E708" t="s">
        <v>687</v>
      </c>
      <c r="F708" t="s">
        <v>1982</v>
      </c>
      <c r="G708" t="s">
        <v>52</v>
      </c>
      <c r="H708" t="s">
        <v>87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 s="30"/>
      <c r="T708" s="52" t="str">
        <f t="shared" ref="T708:T771" si="44">CONCATENATE(B708,"-",E708)</f>
        <v>820317-99901-L</v>
      </c>
      <c r="U708" s="53">
        <f>IF(C708="NET","",IF(C708="","",IFERROR(VLOOKUP(T708,EAN!$A:$B,2,FALSE),"MANGLER - MÅ OPPDATERE EAN-FANEN")))</f>
        <v>7048652785220</v>
      </c>
      <c r="V708" s="52">
        <f t="shared" si="42"/>
        <v>0</v>
      </c>
      <c r="W708" s="52">
        <f t="shared" si="43"/>
        <v>0</v>
      </c>
      <c r="X708" s="30"/>
      <c r="Y708" s="21" t="str">
        <f>IF(C708="NET","",IFERROR(VLOOKUP(U708,'2) Order Form'!$V$9:$V$894,1,FALSE),"Ikke med I order form"))</f>
        <v>Ikke med I order form</v>
      </c>
      <c r="Z708" s="30"/>
      <c r="AA708" s="2">
        <v>7048652837585</v>
      </c>
      <c r="AB708" s="23">
        <f>IFERROR(VLOOKUP(AA708,'2) Order Form'!$V$9:$V$895,1,FALSE),"Ikke med I order form")</f>
        <v>7048652837585</v>
      </c>
      <c r="AC708" s="38" t="e">
        <f>VLOOKUP(AA708,ATS!$A$4:$H$2762,2,FALSE)</f>
        <v>#N/A</v>
      </c>
      <c r="AD708" s="35" t="e">
        <f>VLOOKUP(AA708,ATS!$A$4:$G$2762,3,FALSE)</f>
        <v>#N/A</v>
      </c>
      <c r="AE708" s="36" t="e">
        <f>VLOOKUP(AA708,ATS!$A$4:$G$2762,5,FALSE)</f>
        <v>#N/A</v>
      </c>
      <c r="AF708" s="30"/>
      <c r="AG708" s="38">
        <f>IFERROR(VLOOKUP('2) Order Form'!$V678,$AA$4:$AA$2500,1,FALSE),"Ikke med i Elastic")</f>
        <v>7048652711168</v>
      </c>
      <c r="AH708" s="38">
        <f>SUM('2) Order Form'!V678)</f>
        <v>7048652711168</v>
      </c>
      <c r="AI708" s="38">
        <f>INDEX(ATS!$B:$V,MATCH(ATS!$AH708,ATS!$U:$U,0),1)</f>
        <v>828183</v>
      </c>
      <c r="AJ708" s="38" t="str">
        <f>INDEX(ATS!$B:$V,MATCH(ATS!$AH708,ATS!$U:$U,0),2)</f>
        <v>Crusader Polartec Midlayer W</v>
      </c>
      <c r="AK708" s="38" t="str">
        <f>INDEX(ATS!$B:$V,MATCH(ATS!$AH708,ATS!$U:$U,0),4)</f>
        <v>56000-L</v>
      </c>
    </row>
    <row r="709" spans="1:37">
      <c r="A709" s="175">
        <f t="shared" ref="A709:A772" si="45">SUM(U709)</f>
        <v>7048652785251</v>
      </c>
      <c r="B709">
        <v>820317</v>
      </c>
      <c r="C709" t="s">
        <v>1252</v>
      </c>
      <c r="D709" t="s">
        <v>2991</v>
      </c>
      <c r="E709" t="s">
        <v>688</v>
      </c>
      <c r="F709" t="s">
        <v>1982</v>
      </c>
      <c r="G709" t="s">
        <v>53</v>
      </c>
      <c r="H709" t="s">
        <v>87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 s="2"/>
      <c r="T709" s="52" t="str">
        <f t="shared" si="44"/>
        <v>820317-99901-XL</v>
      </c>
      <c r="U709" s="53">
        <f>IF(C709="NET","",IF(C709="","",IFERROR(VLOOKUP(T709,EAN!$A:$B,2,FALSE),"MANGLER - MÅ OPPDATERE EAN-FANEN")))</f>
        <v>7048652785251</v>
      </c>
      <c r="V709" s="52">
        <f t="shared" ref="V709:V772" si="46">I709</f>
        <v>0</v>
      </c>
      <c r="W709" s="52">
        <f t="shared" ref="W709:W772" si="47">R709</f>
        <v>0</v>
      </c>
      <c r="X709" s="2"/>
      <c r="Y709" s="21" t="str">
        <f>IF(C709="NET","",IFERROR(VLOOKUP(U709,'2) Order Form'!$V$9:$V$894,1,FALSE),"Ikke med I order form"))</f>
        <v>Ikke med I order form</v>
      </c>
      <c r="Z709" s="2"/>
      <c r="AA709" s="2">
        <v>7048652837615</v>
      </c>
      <c r="AB709" s="23">
        <f>IFERROR(VLOOKUP(AA709,'2) Order Form'!$V$9:$V$895,1,FALSE),"Ikke med I order form")</f>
        <v>7048652837615</v>
      </c>
      <c r="AC709" s="38" t="e">
        <f>VLOOKUP(AA709,ATS!$A$4:$H$2762,2,FALSE)</f>
        <v>#N/A</v>
      </c>
      <c r="AD709" s="35" t="e">
        <f>VLOOKUP(AA709,ATS!$A$4:$G$2762,3,FALSE)</f>
        <v>#N/A</v>
      </c>
      <c r="AE709" s="36" t="e">
        <f>VLOOKUP(AA709,ATS!$A$4:$G$2762,5,FALSE)</f>
        <v>#N/A</v>
      </c>
      <c r="AF709" s="2"/>
      <c r="AG709" s="38" t="str">
        <f>IFERROR(VLOOKUP('2) Order Form'!#REF!,$AA$4:$AA$2500,1,FALSE),"Ikke med i Elastic")</f>
        <v>Ikke med i Elastic</v>
      </c>
      <c r="AH709" s="38" t="e">
        <f>SUM('2) Order Form'!#REF!)</f>
        <v>#REF!</v>
      </c>
      <c r="AI709" s="38" t="e">
        <f>INDEX(ATS!$B:$V,MATCH(ATS!$AH709,ATS!$U:$U,0),1)</f>
        <v>#REF!</v>
      </c>
      <c r="AJ709" s="38" t="e">
        <f>INDEX(ATS!$B:$V,MATCH(ATS!$AH709,ATS!$U:$U,0),2)</f>
        <v>#REF!</v>
      </c>
      <c r="AK709" s="38" t="e">
        <f>INDEX(ATS!$B:$V,MATCH(ATS!$AH709,ATS!$U:$U,0),4)</f>
        <v>#REF!</v>
      </c>
    </row>
    <row r="710" spans="1:37">
      <c r="A710" s="175">
        <f t="shared" si="45"/>
        <v>0</v>
      </c>
      <c r="B710" s="37">
        <v>820321</v>
      </c>
      <c r="C710" t="s">
        <v>131</v>
      </c>
      <c r="I710" s="37">
        <v>202409</v>
      </c>
      <c r="J710" s="37">
        <v>202410</v>
      </c>
      <c r="K710" s="37">
        <v>202411</v>
      </c>
      <c r="L710" s="37">
        <v>202412</v>
      </c>
      <c r="M710" s="37">
        <v>202413</v>
      </c>
      <c r="N710" s="37">
        <v>202414</v>
      </c>
      <c r="O710" s="37">
        <v>202415</v>
      </c>
      <c r="P710" s="37">
        <v>202415</v>
      </c>
      <c r="Q710" s="37">
        <v>202415</v>
      </c>
      <c r="R710" s="37">
        <v>202415</v>
      </c>
      <c r="S710" s="30"/>
      <c r="T710" s="52" t="str">
        <f t="shared" si="44"/>
        <v>820321-</v>
      </c>
      <c r="U710" s="53" t="str">
        <f>IF(C710="NET","",IF(C710="","",IFERROR(VLOOKUP(T710,EAN!$A:$B,2,FALSE),"MANGLER - MÅ OPPDATERE EAN-FANEN")))</f>
        <v/>
      </c>
      <c r="V710" s="52">
        <f t="shared" si="46"/>
        <v>202409</v>
      </c>
      <c r="W710" s="52">
        <f t="shared" si="47"/>
        <v>202415</v>
      </c>
      <c r="X710" s="30"/>
      <c r="Y710" s="21" t="str">
        <f>IF(C710="NET","",IFERROR(VLOOKUP(U710,'2) Order Form'!$V$9:$V$894,1,FALSE),"Ikke med I order form"))</f>
        <v/>
      </c>
      <c r="Z710" s="30"/>
      <c r="AA710" s="2">
        <v>7048652837615</v>
      </c>
      <c r="AB710" s="23">
        <f>IFERROR(VLOOKUP(AA710,'2) Order Form'!$V$9:$V$895,1,FALSE),"Ikke med I order form")</f>
        <v>7048652837615</v>
      </c>
      <c r="AC710" s="38" t="e">
        <f>VLOOKUP(AA710,ATS!$A$4:$H$2762,2,FALSE)</f>
        <v>#N/A</v>
      </c>
      <c r="AD710" s="35" t="e">
        <f>VLOOKUP(AA710,ATS!$A$4:$G$2762,3,FALSE)</f>
        <v>#N/A</v>
      </c>
      <c r="AE710" s="36" t="e">
        <f>VLOOKUP(AA710,ATS!$A$4:$G$2762,5,FALSE)</f>
        <v>#N/A</v>
      </c>
      <c r="AF710" s="30"/>
      <c r="AG710" s="38" t="str">
        <f>IFERROR(VLOOKUP('2) Order Form'!#REF!,$AA$4:$AA$2500,1,FALSE),"Ikke med i Elastic")</f>
        <v>Ikke med i Elastic</v>
      </c>
      <c r="AH710" s="38" t="e">
        <f>SUM('2) Order Form'!#REF!)</f>
        <v>#REF!</v>
      </c>
      <c r="AI710" s="38" t="e">
        <f>INDEX(ATS!$B:$V,MATCH(ATS!$AH710,ATS!$U:$U,0),1)</f>
        <v>#REF!</v>
      </c>
      <c r="AJ710" s="38" t="e">
        <f>INDEX(ATS!$B:$V,MATCH(ATS!$AH710,ATS!$U:$U,0),2)</f>
        <v>#REF!</v>
      </c>
      <c r="AK710" s="38" t="e">
        <f>INDEX(ATS!$B:$V,MATCH(ATS!$AH710,ATS!$U:$U,0),4)</f>
        <v>#REF!</v>
      </c>
    </row>
    <row r="711" spans="1:37">
      <c r="A711" s="175">
        <f t="shared" si="45"/>
        <v>7048652788306</v>
      </c>
      <c r="B711">
        <v>820321</v>
      </c>
      <c r="C711" t="s">
        <v>1253</v>
      </c>
      <c r="D711" t="s">
        <v>2991</v>
      </c>
      <c r="E711" t="s">
        <v>1254</v>
      </c>
      <c r="F711" t="s">
        <v>1219</v>
      </c>
      <c r="G711" t="s">
        <v>54</v>
      </c>
      <c r="H711" t="s">
        <v>87</v>
      </c>
      <c r="I711">
        <v>23</v>
      </c>
      <c r="J711">
        <v>23</v>
      </c>
      <c r="K711">
        <v>23</v>
      </c>
      <c r="L711">
        <v>23</v>
      </c>
      <c r="M711">
        <v>23</v>
      </c>
      <c r="N711">
        <v>23</v>
      </c>
      <c r="O711">
        <v>23</v>
      </c>
      <c r="P711">
        <v>23</v>
      </c>
      <c r="Q711">
        <v>23</v>
      </c>
      <c r="R711">
        <v>23</v>
      </c>
      <c r="S711" s="2"/>
      <c r="T711" s="52" t="str">
        <f t="shared" si="44"/>
        <v>820321-20100-XS</v>
      </c>
      <c r="U711" s="53">
        <f>IF(C711="NET","",IF(C711="","",IFERROR(VLOOKUP(T711,EAN!$A:$B,2,FALSE),"MANGLER - MÅ OPPDATERE EAN-FANEN")))</f>
        <v>7048652788306</v>
      </c>
      <c r="V711" s="52">
        <f t="shared" si="46"/>
        <v>23</v>
      </c>
      <c r="W711" s="52">
        <f t="shared" si="47"/>
        <v>23</v>
      </c>
      <c r="X711" s="2"/>
      <c r="Y711" s="21" t="str">
        <f>IF(C711="NET","",IFERROR(VLOOKUP(U711,'2) Order Form'!$V$9:$V$894,1,FALSE),"Ikke med I order form"))</f>
        <v>Ikke med I order form</v>
      </c>
      <c r="Z711" s="2"/>
      <c r="AA711" s="2">
        <v>7048652837615</v>
      </c>
      <c r="AB711" s="23">
        <f>IFERROR(VLOOKUP(AA711,'2) Order Form'!$V$9:$V$895,1,FALSE),"Ikke med I order form")</f>
        <v>7048652837615</v>
      </c>
      <c r="AC711" s="38" t="e">
        <f>VLOOKUP(AA711,ATS!$A$4:$H$2762,2,FALSE)</f>
        <v>#N/A</v>
      </c>
      <c r="AD711" s="35" t="e">
        <f>VLOOKUP(AA711,ATS!$A$4:$G$2762,3,FALSE)</f>
        <v>#N/A</v>
      </c>
      <c r="AE711" s="36" t="e">
        <f>VLOOKUP(AA711,ATS!$A$4:$G$2762,5,FALSE)</f>
        <v>#N/A</v>
      </c>
      <c r="AF711" s="2"/>
      <c r="AG711" s="38" t="str">
        <f>IFERROR(VLOOKUP('2) Order Form'!#REF!,$AA$4:$AA$2500,1,FALSE),"Ikke med i Elastic")</f>
        <v>Ikke med i Elastic</v>
      </c>
      <c r="AH711" s="38" t="e">
        <f>SUM('2) Order Form'!#REF!)</f>
        <v>#REF!</v>
      </c>
      <c r="AI711" s="38" t="e">
        <f>INDEX(ATS!$B:$V,MATCH(ATS!$AH711,ATS!$U:$U,0),1)</f>
        <v>#REF!</v>
      </c>
      <c r="AJ711" s="38" t="e">
        <f>INDEX(ATS!$B:$V,MATCH(ATS!$AH711,ATS!$U:$U,0),2)</f>
        <v>#REF!</v>
      </c>
      <c r="AK711" s="38" t="e">
        <f>INDEX(ATS!$B:$V,MATCH(ATS!$AH711,ATS!$U:$U,0),4)</f>
        <v>#REF!</v>
      </c>
    </row>
    <row r="712" spans="1:37">
      <c r="A712" s="175">
        <f t="shared" si="45"/>
        <v>7048652788290</v>
      </c>
      <c r="B712">
        <v>820321</v>
      </c>
      <c r="C712" t="s">
        <v>1253</v>
      </c>
      <c r="D712" t="s">
        <v>2991</v>
      </c>
      <c r="E712" t="s">
        <v>1247</v>
      </c>
      <c r="F712" t="s">
        <v>1219</v>
      </c>
      <c r="G712" t="s">
        <v>8</v>
      </c>
      <c r="H712" t="s">
        <v>87</v>
      </c>
      <c r="I712">
        <v>18</v>
      </c>
      <c r="J712">
        <v>18</v>
      </c>
      <c r="K712">
        <v>18</v>
      </c>
      <c r="L712">
        <v>18</v>
      </c>
      <c r="M712">
        <v>18</v>
      </c>
      <c r="N712">
        <v>18</v>
      </c>
      <c r="O712">
        <v>18</v>
      </c>
      <c r="P712">
        <v>18</v>
      </c>
      <c r="Q712">
        <v>18</v>
      </c>
      <c r="R712">
        <v>18</v>
      </c>
      <c r="S712" s="30"/>
      <c r="T712" s="52" t="str">
        <f t="shared" si="44"/>
        <v>820321-20100-S</v>
      </c>
      <c r="U712" s="53">
        <f>IF(C712="NET","",IF(C712="","",IFERROR(VLOOKUP(T712,EAN!$A:$B,2,FALSE),"MANGLER - MÅ OPPDATERE EAN-FANEN")))</f>
        <v>7048652788290</v>
      </c>
      <c r="V712" s="52">
        <f t="shared" si="46"/>
        <v>18</v>
      </c>
      <c r="W712" s="52">
        <f t="shared" si="47"/>
        <v>18</v>
      </c>
      <c r="X712" s="30"/>
      <c r="Y712" s="21" t="str">
        <f>IF(C712="NET","",IFERROR(VLOOKUP(U712,'2) Order Form'!$V$9:$V$894,1,FALSE),"Ikke med I order form"))</f>
        <v>Ikke med I order form</v>
      </c>
      <c r="Z712" s="30"/>
      <c r="AA712" s="2">
        <v>7048652967343</v>
      </c>
      <c r="AB712" s="23">
        <f>IFERROR(VLOOKUP(AA712,'2) Order Form'!$V$9:$V$895,1,FALSE),"Ikke med I order form")</f>
        <v>7048652967343</v>
      </c>
      <c r="AC712" s="38" t="e">
        <f>VLOOKUP(AA712,ATS!$A$4:$H$2762,2,FALSE)</f>
        <v>#N/A</v>
      </c>
      <c r="AD712" s="35" t="e">
        <f>VLOOKUP(AA712,ATS!$A$4:$G$2762,3,FALSE)</f>
        <v>#N/A</v>
      </c>
      <c r="AE712" s="36" t="e">
        <f>VLOOKUP(AA712,ATS!$A$4:$G$2762,5,FALSE)</f>
        <v>#N/A</v>
      </c>
      <c r="AF712" s="30"/>
      <c r="AG712" s="38" t="str">
        <f>IFERROR(VLOOKUP('2) Order Form'!#REF!,$AA$4:$AA$2500,1,FALSE),"Ikke med i Elastic")</f>
        <v>Ikke med i Elastic</v>
      </c>
      <c r="AH712" s="38" t="e">
        <f>SUM('2) Order Form'!#REF!)</f>
        <v>#REF!</v>
      </c>
      <c r="AI712" s="38" t="e">
        <f>INDEX(ATS!$B:$V,MATCH(ATS!$AH712,ATS!$U:$U,0),1)</f>
        <v>#REF!</v>
      </c>
      <c r="AJ712" s="38" t="e">
        <f>INDEX(ATS!$B:$V,MATCH(ATS!$AH712,ATS!$U:$U,0),2)</f>
        <v>#REF!</v>
      </c>
      <c r="AK712" s="38" t="e">
        <f>INDEX(ATS!$B:$V,MATCH(ATS!$AH712,ATS!$U:$U,0),4)</f>
        <v>#REF!</v>
      </c>
    </row>
    <row r="713" spans="1:37">
      <c r="A713" s="175">
        <f t="shared" si="45"/>
        <v>7048652788283</v>
      </c>
      <c r="B713">
        <v>820321</v>
      </c>
      <c r="C713" t="s">
        <v>1253</v>
      </c>
      <c r="D713" t="s">
        <v>2991</v>
      </c>
      <c r="E713" t="s">
        <v>1248</v>
      </c>
      <c r="F713" t="s">
        <v>1219</v>
      </c>
      <c r="G713" t="s">
        <v>7</v>
      </c>
      <c r="H713" t="s">
        <v>87</v>
      </c>
      <c r="I713">
        <v>19</v>
      </c>
      <c r="J713">
        <v>19</v>
      </c>
      <c r="K713">
        <v>19</v>
      </c>
      <c r="L713">
        <v>19</v>
      </c>
      <c r="M713">
        <v>19</v>
      </c>
      <c r="N713">
        <v>19</v>
      </c>
      <c r="O713">
        <v>19</v>
      </c>
      <c r="P713">
        <v>19</v>
      </c>
      <c r="Q713">
        <v>19</v>
      </c>
      <c r="R713">
        <v>19</v>
      </c>
      <c r="S713" s="30"/>
      <c r="T713" s="52" t="str">
        <f t="shared" si="44"/>
        <v>820321-20100-M</v>
      </c>
      <c r="U713" s="53">
        <f>IF(C713="NET","",IF(C713="","",IFERROR(VLOOKUP(T713,EAN!$A:$B,2,FALSE),"MANGLER - MÅ OPPDATERE EAN-FANEN")))</f>
        <v>7048652788283</v>
      </c>
      <c r="V713" s="52">
        <f t="shared" si="46"/>
        <v>19</v>
      </c>
      <c r="W713" s="52">
        <f t="shared" si="47"/>
        <v>19</v>
      </c>
      <c r="X713" s="30"/>
      <c r="Y713" s="21" t="str">
        <f>IF(C713="NET","",IFERROR(VLOOKUP(U713,'2) Order Form'!$V$9:$V$894,1,FALSE),"Ikke med I order form"))</f>
        <v>Ikke med I order form</v>
      </c>
      <c r="Z713" s="30"/>
      <c r="AA713" s="2">
        <v>7048652967343</v>
      </c>
      <c r="AB713" s="23">
        <f>IFERROR(VLOOKUP(AA713,'2) Order Form'!$V$9:$V$895,1,FALSE),"Ikke med I order form")</f>
        <v>7048652967343</v>
      </c>
      <c r="AC713" s="38" t="e">
        <f>VLOOKUP(AA713,ATS!$A$4:$H$2762,2,FALSE)</f>
        <v>#N/A</v>
      </c>
      <c r="AD713" s="35" t="e">
        <f>VLOOKUP(AA713,ATS!$A$4:$G$2762,3,FALSE)</f>
        <v>#N/A</v>
      </c>
      <c r="AE713" s="36" t="e">
        <f>VLOOKUP(AA713,ATS!$A$4:$G$2762,5,FALSE)</f>
        <v>#N/A</v>
      </c>
      <c r="AF713" s="30"/>
      <c r="AG713" s="38" t="str">
        <f>IFERROR(VLOOKUP('2) Order Form'!#REF!,$AA$4:$AA$2500,1,FALSE),"Ikke med i Elastic")</f>
        <v>Ikke med i Elastic</v>
      </c>
      <c r="AH713" s="38" t="e">
        <f>SUM('2) Order Form'!#REF!)</f>
        <v>#REF!</v>
      </c>
      <c r="AI713" s="38" t="e">
        <f>INDEX(ATS!$B:$V,MATCH(ATS!$AH713,ATS!$U:$U,0),1)</f>
        <v>#REF!</v>
      </c>
      <c r="AJ713" s="38" t="e">
        <f>INDEX(ATS!$B:$V,MATCH(ATS!$AH713,ATS!$U:$U,0),2)</f>
        <v>#REF!</v>
      </c>
      <c r="AK713" s="38" t="e">
        <f>INDEX(ATS!$B:$V,MATCH(ATS!$AH713,ATS!$U:$U,0),4)</f>
        <v>#REF!</v>
      </c>
    </row>
    <row r="714" spans="1:37">
      <c r="A714" s="175">
        <f t="shared" si="45"/>
        <v>7048652788276</v>
      </c>
      <c r="B714">
        <v>820321</v>
      </c>
      <c r="C714" t="s">
        <v>1253</v>
      </c>
      <c r="D714" t="s">
        <v>2991</v>
      </c>
      <c r="E714" t="s">
        <v>1249</v>
      </c>
      <c r="F714" t="s">
        <v>1219</v>
      </c>
      <c r="G714" t="s">
        <v>52</v>
      </c>
      <c r="H714" t="s">
        <v>87</v>
      </c>
      <c r="I714">
        <v>17</v>
      </c>
      <c r="J714">
        <v>17</v>
      </c>
      <c r="K714">
        <v>17</v>
      </c>
      <c r="L714">
        <v>17</v>
      </c>
      <c r="M714">
        <v>17</v>
      </c>
      <c r="N714">
        <v>17</v>
      </c>
      <c r="O714">
        <v>17</v>
      </c>
      <c r="P714">
        <v>17</v>
      </c>
      <c r="Q714">
        <v>17</v>
      </c>
      <c r="R714">
        <v>17</v>
      </c>
      <c r="S714" s="30"/>
      <c r="T714" s="52" t="str">
        <f t="shared" si="44"/>
        <v>820321-20100-L</v>
      </c>
      <c r="U714" s="53">
        <f>IF(C714="NET","",IF(C714="","",IFERROR(VLOOKUP(T714,EAN!$A:$B,2,FALSE),"MANGLER - MÅ OPPDATERE EAN-FANEN")))</f>
        <v>7048652788276</v>
      </c>
      <c r="V714" s="52">
        <f t="shared" si="46"/>
        <v>17</v>
      </c>
      <c r="W714" s="52">
        <f t="shared" si="47"/>
        <v>17</v>
      </c>
      <c r="X714" s="30"/>
      <c r="Y714" s="21" t="str">
        <f>IF(C714="NET","",IFERROR(VLOOKUP(U714,'2) Order Form'!$V$9:$V$894,1,FALSE),"Ikke med I order form"))</f>
        <v>Ikke med I order form</v>
      </c>
      <c r="Z714" s="30"/>
      <c r="AA714" s="2">
        <v>7048652967343</v>
      </c>
      <c r="AB714" s="23">
        <f>IFERROR(VLOOKUP(AA714,'2) Order Form'!$V$9:$V$895,1,FALSE),"Ikke med I order form")</f>
        <v>7048652967343</v>
      </c>
      <c r="AC714" s="38" t="e">
        <f>VLOOKUP(AA714,ATS!$A$4:$H$2762,2,FALSE)</f>
        <v>#N/A</v>
      </c>
      <c r="AD714" s="35" t="e">
        <f>VLOOKUP(AA714,ATS!$A$4:$G$2762,3,FALSE)</f>
        <v>#N/A</v>
      </c>
      <c r="AE714" s="36" t="e">
        <f>VLOOKUP(AA714,ATS!$A$4:$G$2762,5,FALSE)</f>
        <v>#N/A</v>
      </c>
      <c r="AF714" s="30"/>
      <c r="AG714" s="38" t="str">
        <f>IFERROR(VLOOKUP('2) Order Form'!#REF!,$AA$4:$AA$2500,1,FALSE),"Ikke med i Elastic")</f>
        <v>Ikke med i Elastic</v>
      </c>
      <c r="AH714" s="38" t="e">
        <f>SUM('2) Order Form'!#REF!)</f>
        <v>#REF!</v>
      </c>
      <c r="AI714" s="38" t="e">
        <f>INDEX(ATS!$B:$V,MATCH(ATS!$AH714,ATS!$U:$U,0),1)</f>
        <v>#REF!</v>
      </c>
      <c r="AJ714" s="38" t="e">
        <f>INDEX(ATS!$B:$V,MATCH(ATS!$AH714,ATS!$U:$U,0),2)</f>
        <v>#REF!</v>
      </c>
      <c r="AK714" s="38" t="e">
        <f>INDEX(ATS!$B:$V,MATCH(ATS!$AH714,ATS!$U:$U,0),4)</f>
        <v>#REF!</v>
      </c>
    </row>
    <row r="715" spans="1:37">
      <c r="A715" s="175">
        <f t="shared" si="45"/>
        <v>0</v>
      </c>
      <c r="B715" s="37">
        <v>820322</v>
      </c>
      <c r="C715" t="s">
        <v>131</v>
      </c>
      <c r="I715" s="37">
        <v>202409</v>
      </c>
      <c r="J715" s="37">
        <v>202410</v>
      </c>
      <c r="K715" s="37">
        <v>202411</v>
      </c>
      <c r="L715" s="37">
        <v>202412</v>
      </c>
      <c r="M715" s="37">
        <v>202413</v>
      </c>
      <c r="N715" s="37">
        <v>202414</v>
      </c>
      <c r="O715" s="37">
        <v>202415</v>
      </c>
      <c r="P715" s="37">
        <v>202415</v>
      </c>
      <c r="Q715" s="37">
        <v>202415</v>
      </c>
      <c r="R715" s="37">
        <v>202415</v>
      </c>
      <c r="S715" s="30"/>
      <c r="T715" s="52" t="str">
        <f t="shared" si="44"/>
        <v>820322-</v>
      </c>
      <c r="U715" s="53" t="str">
        <f>IF(C715="NET","",IF(C715="","",IFERROR(VLOOKUP(T715,EAN!$A:$B,2,FALSE),"MANGLER - MÅ OPPDATERE EAN-FANEN")))</f>
        <v/>
      </c>
      <c r="V715" s="52">
        <f t="shared" si="46"/>
        <v>202409</v>
      </c>
      <c r="W715" s="52">
        <f t="shared" si="47"/>
        <v>202415</v>
      </c>
      <c r="X715" s="30"/>
      <c r="Y715" s="21" t="str">
        <f>IF(C715="NET","",IFERROR(VLOOKUP(U715,'2) Order Form'!$V$9:$V$894,1,FALSE),"Ikke med I order form"))</f>
        <v/>
      </c>
      <c r="Z715" s="30"/>
      <c r="AA715" s="2">
        <v>7048652967350</v>
      </c>
      <c r="AB715" s="23">
        <f>IFERROR(VLOOKUP(AA715,'2) Order Form'!$V$9:$V$895,1,FALSE),"Ikke med I order form")</f>
        <v>7048652967350</v>
      </c>
      <c r="AC715" s="38" t="e">
        <f>VLOOKUP(AA715,ATS!$A$4:$H$2762,2,FALSE)</f>
        <v>#N/A</v>
      </c>
      <c r="AD715" s="35" t="e">
        <f>VLOOKUP(AA715,ATS!$A$4:$G$2762,3,FALSE)</f>
        <v>#N/A</v>
      </c>
      <c r="AE715" s="36" t="e">
        <f>VLOOKUP(AA715,ATS!$A$4:$G$2762,5,FALSE)</f>
        <v>#N/A</v>
      </c>
      <c r="AF715" s="30"/>
      <c r="AG715" s="38" t="str">
        <f>IFERROR(VLOOKUP('2) Order Form'!#REF!,$AA$4:$AA$2500,1,FALSE),"Ikke med i Elastic")</f>
        <v>Ikke med i Elastic</v>
      </c>
      <c r="AH715" s="38" t="e">
        <f>SUM('2) Order Form'!#REF!)</f>
        <v>#REF!</v>
      </c>
      <c r="AI715" s="38" t="e">
        <f>INDEX(ATS!$B:$V,MATCH(ATS!$AH715,ATS!$U:$U,0),1)</f>
        <v>#REF!</v>
      </c>
      <c r="AJ715" s="38" t="e">
        <f>INDEX(ATS!$B:$V,MATCH(ATS!$AH715,ATS!$U:$U,0),2)</f>
        <v>#REF!</v>
      </c>
      <c r="AK715" s="38" t="e">
        <f>INDEX(ATS!$B:$V,MATCH(ATS!$AH715,ATS!$U:$U,0),4)</f>
        <v>#REF!</v>
      </c>
    </row>
    <row r="716" spans="1:37">
      <c r="A716" s="175">
        <f t="shared" si="45"/>
        <v>7048652809995</v>
      </c>
      <c r="B716">
        <v>820322</v>
      </c>
      <c r="C716" t="s">
        <v>1255</v>
      </c>
      <c r="D716" t="s">
        <v>2991</v>
      </c>
      <c r="E716" t="s">
        <v>1254</v>
      </c>
      <c r="F716" t="s">
        <v>1219</v>
      </c>
      <c r="G716" t="s">
        <v>54</v>
      </c>
      <c r="H716" t="s">
        <v>87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25</v>
      </c>
      <c r="P716">
        <v>25</v>
      </c>
      <c r="Q716">
        <v>25</v>
      </c>
      <c r="R716">
        <v>25</v>
      </c>
      <c r="S716" s="30"/>
      <c r="T716" s="52" t="str">
        <f t="shared" si="44"/>
        <v>820322-20100-XS</v>
      </c>
      <c r="U716" s="53">
        <f>IF(C716="NET","",IF(C716="","",IFERROR(VLOOKUP(T716,EAN!$A:$B,2,FALSE),"MANGLER - MÅ OPPDATERE EAN-FANEN")))</f>
        <v>7048652809995</v>
      </c>
      <c r="V716" s="52">
        <f t="shared" si="46"/>
        <v>25</v>
      </c>
      <c r="W716" s="52">
        <f t="shared" si="47"/>
        <v>25</v>
      </c>
      <c r="X716" s="30"/>
      <c r="Y716" s="21" t="str">
        <f>IF(C716="NET","",IFERROR(VLOOKUP(U716,'2) Order Form'!$V$9:$V$894,1,FALSE),"Ikke med I order form"))</f>
        <v>Ikke med I order form</v>
      </c>
      <c r="Z716" s="30"/>
      <c r="AA716" s="2">
        <v>7048652967350</v>
      </c>
      <c r="AB716" s="23">
        <f>IFERROR(VLOOKUP(AA716,'2) Order Form'!$V$9:$V$895,1,FALSE),"Ikke med I order form")</f>
        <v>7048652967350</v>
      </c>
      <c r="AC716" s="38" t="e">
        <f>VLOOKUP(AA716,ATS!$A$4:$H$2762,2,FALSE)</f>
        <v>#N/A</v>
      </c>
      <c r="AD716" s="35" t="e">
        <f>VLOOKUP(AA716,ATS!$A$4:$G$2762,3,FALSE)</f>
        <v>#N/A</v>
      </c>
      <c r="AE716" s="36" t="e">
        <f>VLOOKUP(AA716,ATS!$A$4:$G$2762,5,FALSE)</f>
        <v>#N/A</v>
      </c>
      <c r="AF716" s="30"/>
      <c r="AG716" s="38" t="str">
        <f>IFERROR(VLOOKUP('2) Order Form'!#REF!,$AA$4:$AA$2500,1,FALSE),"Ikke med i Elastic")</f>
        <v>Ikke med i Elastic</v>
      </c>
      <c r="AH716" s="38" t="e">
        <f>SUM('2) Order Form'!#REF!)</f>
        <v>#REF!</v>
      </c>
      <c r="AI716" s="38" t="e">
        <f>INDEX(ATS!$B:$V,MATCH(ATS!$AH716,ATS!$U:$U,0),1)</f>
        <v>#REF!</v>
      </c>
      <c r="AJ716" s="38" t="e">
        <f>INDEX(ATS!$B:$V,MATCH(ATS!$AH716,ATS!$U:$U,0),2)</f>
        <v>#REF!</v>
      </c>
      <c r="AK716" s="38" t="e">
        <f>INDEX(ATS!$B:$V,MATCH(ATS!$AH716,ATS!$U:$U,0),4)</f>
        <v>#REF!</v>
      </c>
    </row>
    <row r="717" spans="1:37">
      <c r="A717" s="175">
        <f t="shared" si="45"/>
        <v>7048652809988</v>
      </c>
      <c r="B717">
        <v>820322</v>
      </c>
      <c r="C717" t="s">
        <v>1255</v>
      </c>
      <c r="D717" t="s">
        <v>2991</v>
      </c>
      <c r="E717" t="s">
        <v>1247</v>
      </c>
      <c r="F717" t="s">
        <v>1219</v>
      </c>
      <c r="G717" t="s">
        <v>8</v>
      </c>
      <c r="H717" t="s">
        <v>87</v>
      </c>
      <c r="I717">
        <v>69</v>
      </c>
      <c r="J717">
        <v>69</v>
      </c>
      <c r="K717">
        <v>69</v>
      </c>
      <c r="L717">
        <v>69</v>
      </c>
      <c r="M717">
        <v>69</v>
      </c>
      <c r="N717">
        <v>69</v>
      </c>
      <c r="O717">
        <v>69</v>
      </c>
      <c r="P717">
        <v>69</v>
      </c>
      <c r="Q717">
        <v>69</v>
      </c>
      <c r="R717">
        <v>69</v>
      </c>
      <c r="S717" s="30"/>
      <c r="T717" s="52" t="str">
        <f t="shared" si="44"/>
        <v>820322-20100-S</v>
      </c>
      <c r="U717" s="53">
        <f>IF(C717="NET","",IF(C717="","",IFERROR(VLOOKUP(T717,EAN!$A:$B,2,FALSE),"MANGLER - MÅ OPPDATERE EAN-FANEN")))</f>
        <v>7048652809988</v>
      </c>
      <c r="V717" s="52">
        <f t="shared" si="46"/>
        <v>69</v>
      </c>
      <c r="W717" s="52">
        <f t="shared" si="47"/>
        <v>69</v>
      </c>
      <c r="X717" s="30"/>
      <c r="Y717" s="21" t="str">
        <f>IF(C717="NET","",IFERROR(VLOOKUP(U717,'2) Order Form'!$V$9:$V$894,1,FALSE),"Ikke med I order form"))</f>
        <v>Ikke med I order form</v>
      </c>
      <c r="Z717" s="30"/>
      <c r="AA717" s="2">
        <v>7048652967350</v>
      </c>
      <c r="AB717" s="23">
        <f>IFERROR(VLOOKUP(AA717,'2) Order Form'!$V$9:$V$895,1,FALSE),"Ikke med I order form")</f>
        <v>7048652967350</v>
      </c>
      <c r="AC717" s="38" t="e">
        <f>VLOOKUP(AA717,ATS!$A$4:$H$2762,2,FALSE)</f>
        <v>#N/A</v>
      </c>
      <c r="AD717" s="35" t="e">
        <f>VLOOKUP(AA717,ATS!$A$4:$G$2762,3,FALSE)</f>
        <v>#N/A</v>
      </c>
      <c r="AE717" s="36" t="e">
        <f>VLOOKUP(AA717,ATS!$A$4:$G$2762,5,FALSE)</f>
        <v>#N/A</v>
      </c>
      <c r="AF717" s="30"/>
      <c r="AG717" s="38">
        <f>IFERROR(VLOOKUP('2) Order Form'!$V679,$AA$4:$AA$2500,1,FALSE),"Ikke med i Elastic")</f>
        <v>7048652838681</v>
      </c>
      <c r="AH717" s="38">
        <f>SUM('2) Order Form'!V679)</f>
        <v>7048652838681</v>
      </c>
      <c r="AI717" s="38">
        <f>INDEX(ATS!$B:$V,MATCH(ATS!$AH717,ATS!$U:$U,0),1)</f>
        <v>820302</v>
      </c>
      <c r="AJ717" s="38" t="str">
        <f>INDEX(ATS!$B:$V,MATCH(ATS!$AH717,ATS!$U:$U,0),2)</f>
        <v>Fleece Pullover M</v>
      </c>
      <c r="AK717" s="38" t="str">
        <f>INDEX(ATS!$B:$V,MATCH(ATS!$AH717,ATS!$U:$U,0),4)</f>
        <v>11003-S</v>
      </c>
    </row>
    <row r="718" spans="1:37">
      <c r="A718" s="175">
        <f t="shared" si="45"/>
        <v>7048652809971</v>
      </c>
      <c r="B718">
        <v>820322</v>
      </c>
      <c r="C718" t="s">
        <v>1255</v>
      </c>
      <c r="D718" t="s">
        <v>2991</v>
      </c>
      <c r="E718" t="s">
        <v>1248</v>
      </c>
      <c r="F718" t="s">
        <v>1219</v>
      </c>
      <c r="G718" t="s">
        <v>7</v>
      </c>
      <c r="H718" t="s">
        <v>87</v>
      </c>
      <c r="I718">
        <v>76</v>
      </c>
      <c r="J718">
        <v>76</v>
      </c>
      <c r="K718">
        <v>76</v>
      </c>
      <c r="L718">
        <v>76</v>
      </c>
      <c r="M718">
        <v>76</v>
      </c>
      <c r="N718">
        <v>76</v>
      </c>
      <c r="O718">
        <v>76</v>
      </c>
      <c r="P718">
        <v>76</v>
      </c>
      <c r="Q718">
        <v>76</v>
      </c>
      <c r="R718">
        <v>76</v>
      </c>
      <c r="S718" s="30"/>
      <c r="T718" s="52" t="str">
        <f t="shared" si="44"/>
        <v>820322-20100-M</v>
      </c>
      <c r="U718" s="53">
        <f>IF(C718="NET","",IF(C718="","",IFERROR(VLOOKUP(T718,EAN!$A:$B,2,FALSE),"MANGLER - MÅ OPPDATERE EAN-FANEN")))</f>
        <v>7048652809971</v>
      </c>
      <c r="V718" s="52">
        <f t="shared" si="46"/>
        <v>76</v>
      </c>
      <c r="W718" s="52">
        <f t="shared" si="47"/>
        <v>76</v>
      </c>
      <c r="X718" s="30"/>
      <c r="Y718" s="21" t="str">
        <f>IF(C718="NET","",IFERROR(VLOOKUP(U718,'2) Order Form'!$V$9:$V$894,1,FALSE),"Ikke med I order form"))</f>
        <v>Ikke med I order form</v>
      </c>
      <c r="Z718" s="30"/>
      <c r="AA718" s="2">
        <v>7048652837530</v>
      </c>
      <c r="AB718" s="23">
        <f>IFERROR(VLOOKUP(AA718,'2) Order Form'!$V$9:$V$895,1,FALSE),"Ikke med I order form")</f>
        <v>7048652837530</v>
      </c>
      <c r="AC718" s="38" t="e">
        <f>VLOOKUP(AA718,ATS!$A$4:$H$2762,2,FALSE)</f>
        <v>#N/A</v>
      </c>
      <c r="AD718" s="35" t="e">
        <f>VLOOKUP(AA718,ATS!$A$4:$G$2762,3,FALSE)</f>
        <v>#N/A</v>
      </c>
      <c r="AE718" s="36" t="e">
        <f>VLOOKUP(AA718,ATS!$A$4:$G$2762,5,FALSE)</f>
        <v>#N/A</v>
      </c>
      <c r="AF718" s="30"/>
      <c r="AG718" s="38">
        <f>IFERROR(VLOOKUP('2) Order Form'!$V680,$AA$4:$AA$2500,1,FALSE),"Ikke med i Elastic")</f>
        <v>7048652838674</v>
      </c>
      <c r="AH718" s="38">
        <f>SUM('2) Order Form'!V680)</f>
        <v>7048652838674</v>
      </c>
      <c r="AI718" s="38">
        <f>INDEX(ATS!$B:$V,MATCH(ATS!$AH718,ATS!$U:$U,0),1)</f>
        <v>820302</v>
      </c>
      <c r="AJ718" s="38" t="str">
        <f>INDEX(ATS!$B:$V,MATCH(ATS!$AH718,ATS!$U:$U,0),2)</f>
        <v>Fleece Pullover M</v>
      </c>
      <c r="AK718" s="38" t="str">
        <f>INDEX(ATS!$B:$V,MATCH(ATS!$AH718,ATS!$U:$U,0),4)</f>
        <v>11003-M</v>
      </c>
    </row>
    <row r="719" spans="1:37">
      <c r="A719" s="175">
        <f t="shared" si="45"/>
        <v>7048652809964</v>
      </c>
      <c r="B719">
        <v>820322</v>
      </c>
      <c r="C719" t="s">
        <v>1255</v>
      </c>
      <c r="D719" t="s">
        <v>2991</v>
      </c>
      <c r="E719" t="s">
        <v>1249</v>
      </c>
      <c r="F719" t="s">
        <v>1219</v>
      </c>
      <c r="G719" t="s">
        <v>52</v>
      </c>
      <c r="H719" t="s">
        <v>87</v>
      </c>
      <c r="I719">
        <v>51</v>
      </c>
      <c r="J719">
        <v>51</v>
      </c>
      <c r="K719">
        <v>51</v>
      </c>
      <c r="L719">
        <v>51</v>
      </c>
      <c r="M719">
        <v>51</v>
      </c>
      <c r="N719">
        <v>51</v>
      </c>
      <c r="O719">
        <v>51</v>
      </c>
      <c r="P719">
        <v>51</v>
      </c>
      <c r="Q719">
        <v>51</v>
      </c>
      <c r="R719">
        <v>51</v>
      </c>
      <c r="S719" s="30"/>
      <c r="T719" s="52" t="str">
        <f t="shared" si="44"/>
        <v>820322-20100-L</v>
      </c>
      <c r="U719" s="53">
        <f>IF(C719="NET","",IF(C719="","",IFERROR(VLOOKUP(T719,EAN!$A:$B,2,FALSE),"MANGLER - MÅ OPPDATERE EAN-FANEN")))</f>
        <v>7048652809964</v>
      </c>
      <c r="V719" s="52">
        <f t="shared" si="46"/>
        <v>51</v>
      </c>
      <c r="W719" s="52">
        <f t="shared" si="47"/>
        <v>51</v>
      </c>
      <c r="X719" s="30"/>
      <c r="Y719" s="21" t="str">
        <f>IF(C719="NET","",IFERROR(VLOOKUP(U719,'2) Order Form'!$V$9:$V$894,1,FALSE),"Ikke med I order form"))</f>
        <v>Ikke med I order form</v>
      </c>
      <c r="Z719" s="30"/>
      <c r="AA719" s="2">
        <v>7048652837530</v>
      </c>
      <c r="AB719" s="23">
        <f>IFERROR(VLOOKUP(AA719,'2) Order Form'!$V$9:$V$895,1,FALSE),"Ikke med I order form")</f>
        <v>7048652837530</v>
      </c>
      <c r="AC719" s="38" t="e">
        <f>VLOOKUP(AA719,ATS!$A$4:$H$2762,2,FALSE)</f>
        <v>#N/A</v>
      </c>
      <c r="AD719" s="35" t="e">
        <f>VLOOKUP(AA719,ATS!$A$4:$G$2762,3,FALSE)</f>
        <v>#N/A</v>
      </c>
      <c r="AE719" s="36" t="e">
        <f>VLOOKUP(AA719,ATS!$A$4:$G$2762,5,FALSE)</f>
        <v>#N/A</v>
      </c>
      <c r="AF719" s="30"/>
      <c r="AG719" s="38">
        <f>IFERROR(VLOOKUP('2) Order Form'!$V681,$AA$4:$AA$2500,1,FALSE),"Ikke med i Elastic")</f>
        <v>7048652838667</v>
      </c>
      <c r="AH719" s="38">
        <f>SUM('2) Order Form'!V681)</f>
        <v>7048652838667</v>
      </c>
      <c r="AI719" s="38">
        <f>INDEX(ATS!$B:$V,MATCH(ATS!$AH719,ATS!$U:$U,0),1)</f>
        <v>820302</v>
      </c>
      <c r="AJ719" s="38" t="str">
        <f>INDEX(ATS!$B:$V,MATCH(ATS!$AH719,ATS!$U:$U,0),2)</f>
        <v>Fleece Pullover M</v>
      </c>
      <c r="AK719" s="38" t="str">
        <f>INDEX(ATS!$B:$V,MATCH(ATS!$AH719,ATS!$U:$U,0),4)</f>
        <v>11003-L</v>
      </c>
    </row>
    <row r="720" spans="1:37">
      <c r="A720" s="175">
        <f t="shared" si="45"/>
        <v>7048652800459</v>
      </c>
      <c r="B720">
        <v>820322</v>
      </c>
      <c r="C720" t="s">
        <v>1255</v>
      </c>
      <c r="D720" t="s">
        <v>2991</v>
      </c>
      <c r="E720" t="s">
        <v>691</v>
      </c>
      <c r="F720" t="s">
        <v>1982</v>
      </c>
      <c r="G720" t="s">
        <v>54</v>
      </c>
      <c r="H720" t="s">
        <v>87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 s="2"/>
      <c r="T720" s="22" t="str">
        <f t="shared" si="44"/>
        <v>820322-99901-XS</v>
      </c>
      <c r="U720" s="24">
        <f>IF(C720="NET","",IF(C720="","",IFERROR(VLOOKUP(T720,EAN!$A:$B,2,FALSE),"MANGLER - MÅ OPPDATERE EAN-FANEN")))</f>
        <v>7048652800459</v>
      </c>
      <c r="V720" s="22">
        <f t="shared" si="46"/>
        <v>0</v>
      </c>
      <c r="W720" s="22">
        <f t="shared" si="47"/>
        <v>0</v>
      </c>
      <c r="X720" s="2"/>
      <c r="Y720" s="21" t="str">
        <f>IF(C720="NET","",IFERROR(VLOOKUP(U720,'2) Order Form'!$V$9:$V$894,1,FALSE),"Ikke med I order form"))</f>
        <v>Ikke med I order form</v>
      </c>
      <c r="Z720" s="2"/>
      <c r="AA720" s="2">
        <v>7048652837530</v>
      </c>
      <c r="AB720" s="23">
        <f>IFERROR(VLOOKUP(AA720,'2) Order Form'!$V$9:$V$895,1,FALSE),"Ikke med I order form")</f>
        <v>7048652837530</v>
      </c>
      <c r="AC720" s="38" t="e">
        <f>VLOOKUP(AA720,ATS!$A$4:$H$2762,2,FALSE)</f>
        <v>#N/A</v>
      </c>
      <c r="AD720" s="35" t="e">
        <f>VLOOKUP(AA720,ATS!$A$4:$G$2762,3,FALSE)</f>
        <v>#N/A</v>
      </c>
      <c r="AE720" s="36" t="e">
        <f>VLOOKUP(AA720,ATS!$A$4:$G$2762,5,FALSE)</f>
        <v>#N/A</v>
      </c>
      <c r="AF720" s="2"/>
      <c r="AG720" s="38">
        <f>IFERROR(VLOOKUP('2) Order Form'!$V682,$AA$4:$AA$2500,1,FALSE),"Ikke med i Elastic")</f>
        <v>7048652838698</v>
      </c>
      <c r="AH720" s="38">
        <f>SUM('2) Order Form'!V682)</f>
        <v>7048652838698</v>
      </c>
      <c r="AI720" s="38">
        <f>INDEX(ATS!$B:$V,MATCH(ATS!$AH720,ATS!$U:$U,0),1)</f>
        <v>820302</v>
      </c>
      <c r="AJ720" s="38" t="str">
        <f>INDEX(ATS!$B:$V,MATCH(ATS!$AH720,ATS!$U:$U,0),2)</f>
        <v>Fleece Pullover M</v>
      </c>
      <c r="AK720" s="38" t="str">
        <f>INDEX(ATS!$B:$V,MATCH(ATS!$AH720,ATS!$U:$U,0),4)</f>
        <v>11003-XL</v>
      </c>
    </row>
    <row r="721" spans="1:37">
      <c r="A721" s="175">
        <f t="shared" si="45"/>
        <v>7048652800442</v>
      </c>
      <c r="B721">
        <v>820322</v>
      </c>
      <c r="C721" t="s">
        <v>1255</v>
      </c>
      <c r="D721" t="s">
        <v>2991</v>
      </c>
      <c r="E721" t="s">
        <v>685</v>
      </c>
      <c r="F721" t="s">
        <v>1982</v>
      </c>
      <c r="G721" t="s">
        <v>8</v>
      </c>
      <c r="H721" t="s">
        <v>87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 s="30"/>
      <c r="T721" s="52" t="str">
        <f t="shared" si="44"/>
        <v>820322-99901-S</v>
      </c>
      <c r="U721" s="53">
        <f>IF(C721="NET","",IF(C721="","",IFERROR(VLOOKUP(T721,EAN!$A:$B,2,FALSE),"MANGLER - MÅ OPPDATERE EAN-FANEN")))</f>
        <v>7048652800442</v>
      </c>
      <c r="V721" s="52">
        <f t="shared" si="46"/>
        <v>0</v>
      </c>
      <c r="W721" s="52">
        <f t="shared" si="47"/>
        <v>0</v>
      </c>
      <c r="X721" s="30"/>
      <c r="Y721" s="21" t="str">
        <f>IF(C721="NET","",IFERROR(VLOOKUP(U721,'2) Order Form'!$V$9:$V$894,1,FALSE),"Ikke med I order form"))</f>
        <v>Ikke med I order form</v>
      </c>
      <c r="Z721" s="30"/>
      <c r="AA721" s="2">
        <v>7048652837547</v>
      </c>
      <c r="AB721" s="23">
        <f>IFERROR(VLOOKUP(AA721,'2) Order Form'!$V$9:$V$895,1,FALSE),"Ikke med I order form")</f>
        <v>7048652837547</v>
      </c>
      <c r="AC721" s="38" t="e">
        <f>VLOOKUP(AA721,ATS!$A$4:$H$2762,2,FALSE)</f>
        <v>#N/A</v>
      </c>
      <c r="AD721" s="35" t="e">
        <f>VLOOKUP(AA721,ATS!$A$4:$G$2762,3,FALSE)</f>
        <v>#N/A</v>
      </c>
      <c r="AE721" s="36" t="e">
        <f>VLOOKUP(AA721,ATS!$A$4:$G$2762,5,FALSE)</f>
        <v>#N/A</v>
      </c>
      <c r="AF721" s="30"/>
      <c r="AG721" s="38">
        <f>IFERROR(VLOOKUP('2) Order Form'!$V683,$AA$4:$AA$2500,1,FALSE),"Ikke med i Elastic")</f>
        <v>7048652799500</v>
      </c>
      <c r="AH721" s="38">
        <f>SUM('2) Order Form'!V683)</f>
        <v>7048652799500</v>
      </c>
      <c r="AI721" s="38">
        <f>INDEX(ATS!$B:$V,MATCH(ATS!$AH721,ATS!$U:$U,0),1)</f>
        <v>820302</v>
      </c>
      <c r="AJ721" s="38" t="str">
        <f>INDEX(ATS!$B:$V,MATCH(ATS!$AH721,ATS!$U:$U,0),2)</f>
        <v>Fleece Pullover M</v>
      </c>
      <c r="AK721" s="38" t="str">
        <f>INDEX(ATS!$B:$V,MATCH(ATS!$AH721,ATS!$U:$U,0),4)</f>
        <v>88100-S</v>
      </c>
    </row>
    <row r="722" spans="1:37">
      <c r="A722" s="175">
        <f t="shared" si="45"/>
        <v>7048652800435</v>
      </c>
      <c r="B722">
        <v>820322</v>
      </c>
      <c r="C722" t="s">
        <v>1255</v>
      </c>
      <c r="D722" t="s">
        <v>2991</v>
      </c>
      <c r="E722" t="s">
        <v>686</v>
      </c>
      <c r="F722" t="s">
        <v>1982</v>
      </c>
      <c r="G722" t="s">
        <v>7</v>
      </c>
      <c r="H722" t="s">
        <v>87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 s="30"/>
      <c r="T722" s="52" t="str">
        <f t="shared" si="44"/>
        <v>820322-99901-M</v>
      </c>
      <c r="U722" s="53">
        <f>IF(C722="NET","",IF(C722="","",IFERROR(VLOOKUP(T722,EAN!$A:$B,2,FALSE),"MANGLER - MÅ OPPDATERE EAN-FANEN")))</f>
        <v>7048652800435</v>
      </c>
      <c r="V722" s="52">
        <f t="shared" si="46"/>
        <v>0</v>
      </c>
      <c r="W722" s="52">
        <f t="shared" si="47"/>
        <v>0</v>
      </c>
      <c r="X722" s="30"/>
      <c r="Y722" s="21" t="str">
        <f>IF(C722="NET","",IFERROR(VLOOKUP(U722,'2) Order Form'!$V$9:$V$894,1,FALSE),"Ikke med I order form"))</f>
        <v>Ikke med I order form</v>
      </c>
      <c r="Z722" s="30"/>
      <c r="AA722" s="2">
        <v>7048652837547</v>
      </c>
      <c r="AB722" s="23">
        <f>IFERROR(VLOOKUP(AA722,'2) Order Form'!$V$9:$V$895,1,FALSE),"Ikke med I order form")</f>
        <v>7048652837547</v>
      </c>
      <c r="AC722" s="38" t="e">
        <f>VLOOKUP(AA722,ATS!$A$4:$H$2762,2,FALSE)</f>
        <v>#N/A</v>
      </c>
      <c r="AD722" s="35" t="e">
        <f>VLOOKUP(AA722,ATS!$A$4:$G$2762,3,FALSE)</f>
        <v>#N/A</v>
      </c>
      <c r="AE722" s="36" t="e">
        <f>VLOOKUP(AA722,ATS!$A$4:$G$2762,5,FALSE)</f>
        <v>#N/A</v>
      </c>
      <c r="AF722" s="30"/>
      <c r="AG722" s="38">
        <f>IFERROR(VLOOKUP('2) Order Form'!$V684,$AA$4:$AA$2500,1,FALSE),"Ikke med i Elastic")</f>
        <v>7048652799494</v>
      </c>
      <c r="AH722" s="38">
        <f>SUM('2) Order Form'!V684)</f>
        <v>7048652799494</v>
      </c>
      <c r="AI722" s="38">
        <f>INDEX(ATS!$B:$V,MATCH(ATS!$AH722,ATS!$U:$U,0),1)</f>
        <v>820302</v>
      </c>
      <c r="AJ722" s="38" t="str">
        <f>INDEX(ATS!$B:$V,MATCH(ATS!$AH722,ATS!$U:$U,0),2)</f>
        <v>Fleece Pullover M</v>
      </c>
      <c r="AK722" s="38" t="str">
        <f>INDEX(ATS!$B:$V,MATCH(ATS!$AH722,ATS!$U:$U,0),4)</f>
        <v>88100-M</v>
      </c>
    </row>
    <row r="723" spans="1:37">
      <c r="A723" s="175">
        <f t="shared" si="45"/>
        <v>7048652800428</v>
      </c>
      <c r="B723">
        <v>820322</v>
      </c>
      <c r="C723" t="s">
        <v>1255</v>
      </c>
      <c r="D723" t="s">
        <v>2991</v>
      </c>
      <c r="E723" t="s">
        <v>687</v>
      </c>
      <c r="F723" t="s">
        <v>1982</v>
      </c>
      <c r="G723" t="s">
        <v>52</v>
      </c>
      <c r="H723" t="s">
        <v>87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 s="30"/>
      <c r="T723" s="52" t="str">
        <f t="shared" si="44"/>
        <v>820322-99901-L</v>
      </c>
      <c r="U723" s="53">
        <f>IF(C723="NET","",IF(C723="","",IFERROR(VLOOKUP(T723,EAN!$A:$B,2,FALSE),"MANGLER - MÅ OPPDATERE EAN-FANEN")))</f>
        <v>7048652800428</v>
      </c>
      <c r="V723" s="52">
        <f t="shared" si="46"/>
        <v>0</v>
      </c>
      <c r="W723" s="52">
        <f t="shared" si="47"/>
        <v>0</v>
      </c>
      <c r="X723" s="30"/>
      <c r="Y723" s="21" t="str">
        <f>IF(C723="NET","",IFERROR(VLOOKUP(U723,'2) Order Form'!$V$9:$V$894,1,FALSE),"Ikke med I order form"))</f>
        <v>Ikke med I order form</v>
      </c>
      <c r="Z723" s="30"/>
      <c r="AA723" s="2">
        <v>7048652837547</v>
      </c>
      <c r="AB723" s="23">
        <f>IFERROR(VLOOKUP(AA723,'2) Order Form'!$V$9:$V$895,1,FALSE),"Ikke med I order form")</f>
        <v>7048652837547</v>
      </c>
      <c r="AC723" s="38" t="e">
        <f>VLOOKUP(AA723,ATS!$A$4:$H$2762,2,FALSE)</f>
        <v>#N/A</v>
      </c>
      <c r="AD723" s="35" t="e">
        <f>VLOOKUP(AA723,ATS!$A$4:$G$2762,3,FALSE)</f>
        <v>#N/A</v>
      </c>
      <c r="AE723" s="36" t="e">
        <f>VLOOKUP(AA723,ATS!$A$4:$G$2762,5,FALSE)</f>
        <v>#N/A</v>
      </c>
      <c r="AF723" s="30"/>
      <c r="AG723" s="38">
        <f>IFERROR(VLOOKUP('2) Order Form'!$V685,$AA$4:$AA$2500,1,FALSE),"Ikke med i Elastic")</f>
        <v>7048652799487</v>
      </c>
      <c r="AH723" s="38">
        <f>SUM('2) Order Form'!V685)</f>
        <v>7048652799487</v>
      </c>
      <c r="AI723" s="38">
        <f>INDEX(ATS!$B:$V,MATCH(ATS!$AH723,ATS!$U:$U,0),1)</f>
        <v>820302</v>
      </c>
      <c r="AJ723" s="38" t="str">
        <f>INDEX(ATS!$B:$V,MATCH(ATS!$AH723,ATS!$U:$U,0),2)</f>
        <v>Fleece Pullover M</v>
      </c>
      <c r="AK723" s="38" t="str">
        <f>INDEX(ATS!$B:$V,MATCH(ATS!$AH723,ATS!$U:$U,0),4)</f>
        <v>88100-L</v>
      </c>
    </row>
    <row r="724" spans="1:37">
      <c r="A724" s="175">
        <f t="shared" si="45"/>
        <v>0</v>
      </c>
      <c r="B724" s="37">
        <v>820324</v>
      </c>
      <c r="C724" t="s">
        <v>131</v>
      </c>
      <c r="I724" s="37">
        <v>202409</v>
      </c>
      <c r="J724" s="37">
        <v>202410</v>
      </c>
      <c r="K724" s="37">
        <v>202411</v>
      </c>
      <c r="L724" s="37">
        <v>202412</v>
      </c>
      <c r="M724" s="37">
        <v>202413</v>
      </c>
      <c r="N724" s="37">
        <v>202414</v>
      </c>
      <c r="O724" s="37">
        <v>202415</v>
      </c>
      <c r="P724" s="37">
        <v>202415</v>
      </c>
      <c r="Q724" s="37">
        <v>202415</v>
      </c>
      <c r="R724" s="37">
        <v>202415</v>
      </c>
      <c r="S724" s="30"/>
      <c r="T724" s="52" t="str">
        <f t="shared" si="44"/>
        <v>820324-</v>
      </c>
      <c r="U724" s="53" t="str">
        <f>IF(C724="NET","",IF(C724="","",IFERROR(VLOOKUP(T724,EAN!$A:$B,2,FALSE),"MANGLER - MÅ OPPDATERE EAN-FANEN")))</f>
        <v/>
      </c>
      <c r="V724" s="52">
        <f t="shared" si="46"/>
        <v>202409</v>
      </c>
      <c r="W724" s="52">
        <f t="shared" si="47"/>
        <v>202415</v>
      </c>
      <c r="X724" s="30"/>
      <c r="Y724" s="21" t="str">
        <f>IF(C724="NET","",IFERROR(VLOOKUP(U724,'2) Order Form'!$V$9:$V$894,1,FALSE),"Ikke med I order form"))</f>
        <v/>
      </c>
      <c r="Z724" s="30"/>
      <c r="AA724" s="2">
        <v>7048652967367</v>
      </c>
      <c r="AB724" s="23">
        <f>IFERROR(VLOOKUP(AA724,'2) Order Form'!$V$9:$V$895,1,FALSE),"Ikke med I order form")</f>
        <v>7048652967367</v>
      </c>
      <c r="AC724" s="38" t="e">
        <f>VLOOKUP(AA724,ATS!$A$4:$H$2762,2,FALSE)</f>
        <v>#N/A</v>
      </c>
      <c r="AD724" s="35" t="e">
        <f>VLOOKUP(AA724,ATS!$A$4:$G$2762,3,FALSE)</f>
        <v>#N/A</v>
      </c>
      <c r="AE724" s="36" t="e">
        <f>VLOOKUP(AA724,ATS!$A$4:$G$2762,5,FALSE)</f>
        <v>#N/A</v>
      </c>
      <c r="AF724" s="30"/>
      <c r="AG724" s="38">
        <f>IFERROR(VLOOKUP('2) Order Form'!$V686,$AA$4:$AA$2500,1,FALSE),"Ikke med i Elastic")</f>
        <v>7048652799517</v>
      </c>
      <c r="AH724" s="38">
        <f>SUM('2) Order Form'!V686)</f>
        <v>7048652799517</v>
      </c>
      <c r="AI724" s="38">
        <f>INDEX(ATS!$B:$V,MATCH(ATS!$AH724,ATS!$U:$U,0),1)</f>
        <v>820302</v>
      </c>
      <c r="AJ724" s="38" t="str">
        <f>INDEX(ATS!$B:$V,MATCH(ATS!$AH724,ATS!$U:$U,0),2)</f>
        <v>Fleece Pullover M</v>
      </c>
      <c r="AK724" s="38" t="str">
        <f>INDEX(ATS!$B:$V,MATCH(ATS!$AH724,ATS!$U:$U,0),4)</f>
        <v>88100-XL</v>
      </c>
    </row>
    <row r="725" spans="1:37">
      <c r="A725" s="175">
        <f t="shared" si="45"/>
        <v>7048652785343</v>
      </c>
      <c r="B725">
        <v>820324</v>
      </c>
      <c r="C725" t="s">
        <v>1256</v>
      </c>
      <c r="D725" t="s">
        <v>2991</v>
      </c>
      <c r="E725" t="s">
        <v>714</v>
      </c>
      <c r="F725" t="s">
        <v>1996</v>
      </c>
      <c r="G725" t="s">
        <v>54</v>
      </c>
      <c r="H725" t="s">
        <v>87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 s="30"/>
      <c r="T725" s="52" t="str">
        <f t="shared" si="44"/>
        <v>820324-55503-XS</v>
      </c>
      <c r="U725" s="53">
        <f>IF(C725="NET","",IF(C725="","",IFERROR(VLOOKUP(T725,EAN!$A:$B,2,FALSE),"MANGLER - MÅ OPPDATERE EAN-FANEN")))</f>
        <v>7048652785343</v>
      </c>
      <c r="V725" s="52">
        <f t="shared" si="46"/>
        <v>0</v>
      </c>
      <c r="W725" s="52">
        <f t="shared" si="47"/>
        <v>0</v>
      </c>
      <c r="X725" s="30"/>
      <c r="Y725" s="21" t="str">
        <f>IF(C725="NET","",IFERROR(VLOOKUP(U725,'2) Order Form'!$V$9:$V$894,1,FALSE),"Ikke med I order form"))</f>
        <v>Ikke med I order form</v>
      </c>
      <c r="Z725" s="30"/>
      <c r="AA725" s="2">
        <v>7048652967367</v>
      </c>
      <c r="AB725" s="23">
        <f>IFERROR(VLOOKUP(AA725,'2) Order Form'!$V$9:$V$895,1,FALSE),"Ikke med I order form")</f>
        <v>7048652967367</v>
      </c>
      <c r="AC725" s="38" t="e">
        <f>VLOOKUP(AA725,ATS!$A$4:$H$2762,2,FALSE)</f>
        <v>#N/A</v>
      </c>
      <c r="AD725" s="35" t="e">
        <f>VLOOKUP(AA725,ATS!$A$4:$G$2762,3,FALSE)</f>
        <v>#N/A</v>
      </c>
      <c r="AE725" s="36" t="e">
        <f>VLOOKUP(AA725,ATS!$A$4:$G$2762,5,FALSE)</f>
        <v>#N/A</v>
      </c>
      <c r="AF725" s="30"/>
      <c r="AG725" s="38">
        <f>IFERROR(VLOOKUP('2) Order Form'!$V687,$AA$4:$AA$2500,1,FALSE),"Ikke med i Elastic")</f>
        <v>7048652799548</v>
      </c>
      <c r="AH725" s="38">
        <f>SUM('2) Order Form'!V687)</f>
        <v>7048652799548</v>
      </c>
      <c r="AI725" s="38">
        <f>INDEX(ATS!$B:$V,MATCH(ATS!$AH725,ATS!$U:$U,0),1)</f>
        <v>820302</v>
      </c>
      <c r="AJ725" s="38" t="str">
        <f>INDEX(ATS!$B:$V,MATCH(ATS!$AH725,ATS!$U:$U,0),2)</f>
        <v>Fleece Pullover M</v>
      </c>
      <c r="AK725" s="38" t="str">
        <f>INDEX(ATS!$B:$V,MATCH(ATS!$AH725,ATS!$U:$U,0),4)</f>
        <v>99901-S</v>
      </c>
    </row>
    <row r="726" spans="1:37">
      <c r="A726" s="175">
        <f t="shared" si="45"/>
        <v>7048652785350</v>
      </c>
      <c r="B726">
        <v>820324</v>
      </c>
      <c r="C726" t="s">
        <v>1256</v>
      </c>
      <c r="D726" t="s">
        <v>2991</v>
      </c>
      <c r="E726" t="s">
        <v>715</v>
      </c>
      <c r="F726" t="s">
        <v>1996</v>
      </c>
      <c r="G726" t="s">
        <v>8</v>
      </c>
      <c r="H726" t="s">
        <v>87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 s="30"/>
      <c r="T726" s="52" t="str">
        <f t="shared" si="44"/>
        <v>820324-55503-S</v>
      </c>
      <c r="U726" s="53">
        <f>IF(C726="NET","",IF(C726="","",IFERROR(VLOOKUP(T726,EAN!$A:$B,2,FALSE),"MANGLER - MÅ OPPDATERE EAN-FANEN")))</f>
        <v>7048652785350</v>
      </c>
      <c r="V726" s="52">
        <f t="shared" si="46"/>
        <v>0</v>
      </c>
      <c r="W726" s="52">
        <f t="shared" si="47"/>
        <v>0</v>
      </c>
      <c r="X726" s="30"/>
      <c r="Y726" s="21" t="str">
        <f>IF(C726="NET","",IFERROR(VLOOKUP(U726,'2) Order Form'!$V$9:$V$894,1,FALSE),"Ikke med I order form"))</f>
        <v>Ikke med I order form</v>
      </c>
      <c r="Z726" s="30"/>
      <c r="AA726" s="2">
        <v>7048652837493</v>
      </c>
      <c r="AB726" s="23">
        <f>IFERROR(VLOOKUP(AA726,'2) Order Form'!$V$9:$V$895,1,FALSE),"Ikke med I order form")</f>
        <v>7048652837493</v>
      </c>
      <c r="AC726" s="38" t="e">
        <f>VLOOKUP(AA726,ATS!$A$4:$H$2762,2,FALSE)</f>
        <v>#N/A</v>
      </c>
      <c r="AD726" s="35" t="e">
        <f>VLOOKUP(AA726,ATS!$A$4:$G$2762,3,FALSE)</f>
        <v>#N/A</v>
      </c>
      <c r="AE726" s="36" t="e">
        <f>VLOOKUP(AA726,ATS!$A$4:$G$2762,5,FALSE)</f>
        <v>#N/A</v>
      </c>
      <c r="AF726" s="30"/>
      <c r="AG726" s="38">
        <f>IFERROR(VLOOKUP('2) Order Form'!$V688,$AA$4:$AA$2500,1,FALSE),"Ikke med i Elastic")</f>
        <v>7048652799531</v>
      </c>
      <c r="AH726" s="38">
        <f>SUM('2) Order Form'!V688)</f>
        <v>7048652799531</v>
      </c>
      <c r="AI726" s="38">
        <f>INDEX(ATS!$B:$V,MATCH(ATS!$AH726,ATS!$U:$U,0),1)</f>
        <v>820302</v>
      </c>
      <c r="AJ726" s="38" t="str">
        <f>INDEX(ATS!$B:$V,MATCH(ATS!$AH726,ATS!$U:$U,0),2)</f>
        <v>Fleece Pullover M</v>
      </c>
      <c r="AK726" s="38" t="str">
        <f>INDEX(ATS!$B:$V,MATCH(ATS!$AH726,ATS!$U:$U,0),4)</f>
        <v>99901-M</v>
      </c>
    </row>
    <row r="727" spans="1:37">
      <c r="A727" s="175">
        <f t="shared" si="45"/>
        <v>7048652785367</v>
      </c>
      <c r="B727">
        <v>820324</v>
      </c>
      <c r="C727" t="s">
        <v>1256</v>
      </c>
      <c r="D727" t="s">
        <v>2991</v>
      </c>
      <c r="E727" t="s">
        <v>716</v>
      </c>
      <c r="F727" t="s">
        <v>1996</v>
      </c>
      <c r="G727" t="s">
        <v>7</v>
      </c>
      <c r="H727" t="s">
        <v>87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 s="30"/>
      <c r="T727" s="52" t="str">
        <f t="shared" si="44"/>
        <v>820324-55503-M</v>
      </c>
      <c r="U727" s="53">
        <f>IF(C727="NET","",IF(C727="","",IFERROR(VLOOKUP(T727,EAN!$A:$B,2,FALSE),"MANGLER - MÅ OPPDATERE EAN-FANEN")))</f>
        <v>7048652785367</v>
      </c>
      <c r="V727" s="52">
        <f t="shared" si="46"/>
        <v>0</v>
      </c>
      <c r="W727" s="52">
        <f t="shared" si="47"/>
        <v>0</v>
      </c>
      <c r="X727" s="30"/>
      <c r="Y727" s="21" t="str">
        <f>IF(C727="NET","",IFERROR(VLOOKUP(U727,'2) Order Form'!$V$9:$V$894,1,FALSE),"Ikke med I order form"))</f>
        <v>Ikke med I order form</v>
      </c>
      <c r="Z727" s="30"/>
      <c r="AA727" s="2">
        <v>7048652837493</v>
      </c>
      <c r="AB727" s="23">
        <f>IFERROR(VLOOKUP(AA727,'2) Order Form'!$V$9:$V$895,1,FALSE),"Ikke med I order form")</f>
        <v>7048652837493</v>
      </c>
      <c r="AC727" s="38" t="e">
        <f>VLOOKUP(AA727,ATS!$A$4:$H$2762,2,FALSE)</f>
        <v>#N/A</v>
      </c>
      <c r="AD727" s="35" t="e">
        <f>VLOOKUP(AA727,ATS!$A$4:$G$2762,3,FALSE)</f>
        <v>#N/A</v>
      </c>
      <c r="AE727" s="36" t="e">
        <f>VLOOKUP(AA727,ATS!$A$4:$G$2762,5,FALSE)</f>
        <v>#N/A</v>
      </c>
      <c r="AF727" s="30"/>
      <c r="AG727" s="38">
        <f>IFERROR(VLOOKUP('2) Order Form'!$V689,$AA$4:$AA$2500,1,FALSE),"Ikke med i Elastic")</f>
        <v>7048652799524</v>
      </c>
      <c r="AH727" s="38">
        <f>SUM('2) Order Form'!V689)</f>
        <v>7048652799524</v>
      </c>
      <c r="AI727" s="38">
        <f>INDEX(ATS!$B:$V,MATCH(ATS!$AH727,ATS!$U:$U,0),1)</f>
        <v>820302</v>
      </c>
      <c r="AJ727" s="38" t="str">
        <f>INDEX(ATS!$B:$V,MATCH(ATS!$AH727,ATS!$U:$U,0),2)</f>
        <v>Fleece Pullover M</v>
      </c>
      <c r="AK727" s="38" t="str">
        <f>INDEX(ATS!$B:$V,MATCH(ATS!$AH727,ATS!$U:$U,0),4)</f>
        <v>99901-L</v>
      </c>
    </row>
    <row r="728" spans="1:37">
      <c r="A728" s="175">
        <f t="shared" si="45"/>
        <v>7048652785374</v>
      </c>
      <c r="B728">
        <v>820324</v>
      </c>
      <c r="C728" t="s">
        <v>1256</v>
      </c>
      <c r="D728" t="s">
        <v>2991</v>
      </c>
      <c r="E728" t="s">
        <v>717</v>
      </c>
      <c r="F728" t="s">
        <v>1996</v>
      </c>
      <c r="G728" t="s">
        <v>52</v>
      </c>
      <c r="H728" t="s">
        <v>87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 s="30"/>
      <c r="T728" s="52" t="str">
        <f t="shared" si="44"/>
        <v>820324-55503-L</v>
      </c>
      <c r="U728" s="53">
        <f>IF(C728="NET","",IF(C728="","",IFERROR(VLOOKUP(T728,EAN!$A:$B,2,FALSE),"MANGLER - MÅ OPPDATERE EAN-FANEN")))</f>
        <v>7048652785374</v>
      </c>
      <c r="V728" s="52">
        <f t="shared" si="46"/>
        <v>0</v>
      </c>
      <c r="W728" s="52">
        <f t="shared" si="47"/>
        <v>0</v>
      </c>
      <c r="X728" s="30"/>
      <c r="Y728" s="21" t="str">
        <f>IF(C728="NET","",IFERROR(VLOOKUP(U728,'2) Order Form'!$V$9:$V$894,1,FALSE),"Ikke med I order form"))</f>
        <v>Ikke med I order form</v>
      </c>
      <c r="Z728" s="30"/>
      <c r="AA728" s="2">
        <v>7048652837493</v>
      </c>
      <c r="AB728" s="23">
        <f>IFERROR(VLOOKUP(AA728,'2) Order Form'!$V$9:$V$895,1,FALSE),"Ikke med I order form")</f>
        <v>7048652837493</v>
      </c>
      <c r="AC728" s="38" t="e">
        <f>VLOOKUP(AA728,ATS!$A$4:$H$2762,2,FALSE)</f>
        <v>#N/A</v>
      </c>
      <c r="AD728" s="35" t="e">
        <f>VLOOKUP(AA728,ATS!$A$4:$G$2762,3,FALSE)</f>
        <v>#N/A</v>
      </c>
      <c r="AE728" s="36" t="e">
        <f>VLOOKUP(AA728,ATS!$A$4:$G$2762,5,FALSE)</f>
        <v>#N/A</v>
      </c>
      <c r="AF728" s="30"/>
      <c r="AG728" s="38">
        <f>IFERROR(VLOOKUP('2) Order Form'!$V690,$AA$4:$AA$2500,1,FALSE),"Ikke med i Elastic")</f>
        <v>7048652799555</v>
      </c>
      <c r="AH728" s="38">
        <f>SUM('2) Order Form'!V690)</f>
        <v>7048652799555</v>
      </c>
      <c r="AI728" s="38">
        <f>INDEX(ATS!$B:$V,MATCH(ATS!$AH728,ATS!$U:$U,0),1)</f>
        <v>820302</v>
      </c>
      <c r="AJ728" s="38" t="str">
        <f>INDEX(ATS!$B:$V,MATCH(ATS!$AH728,ATS!$U:$U,0),2)</f>
        <v>Fleece Pullover M</v>
      </c>
      <c r="AK728" s="38" t="str">
        <f>INDEX(ATS!$B:$V,MATCH(ATS!$AH728,ATS!$U:$U,0),4)</f>
        <v>99901-XL</v>
      </c>
    </row>
    <row r="729" spans="1:37">
      <c r="A729" s="175">
        <f t="shared" si="45"/>
        <v>7048652785381</v>
      </c>
      <c r="B729">
        <v>820324</v>
      </c>
      <c r="C729" t="s">
        <v>1256</v>
      </c>
      <c r="D729" t="s">
        <v>2991</v>
      </c>
      <c r="E729" t="s">
        <v>691</v>
      </c>
      <c r="F729" t="s">
        <v>1982</v>
      </c>
      <c r="G729" t="s">
        <v>54</v>
      </c>
      <c r="H729" t="s">
        <v>87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 s="2"/>
      <c r="T729" s="52" t="str">
        <f t="shared" si="44"/>
        <v>820324-99901-XS</v>
      </c>
      <c r="U729" s="53">
        <f>IF(C729="NET","",IF(C729="","",IFERROR(VLOOKUP(T729,EAN!$A:$B,2,FALSE),"MANGLER - MÅ OPPDATERE EAN-FANEN")))</f>
        <v>7048652785381</v>
      </c>
      <c r="V729" s="52">
        <f t="shared" si="46"/>
        <v>0</v>
      </c>
      <c r="W729" s="52">
        <f t="shared" si="47"/>
        <v>0</v>
      </c>
      <c r="X729" s="2"/>
      <c r="Y729" s="21" t="str">
        <f>IF(C729="NET","",IFERROR(VLOOKUP(U729,'2) Order Form'!$V$9:$V$894,1,FALSE),"Ikke med I order form"))</f>
        <v>Ikke med I order form</v>
      </c>
      <c r="Z729" s="2"/>
      <c r="AA729" s="2">
        <v>7048652967374</v>
      </c>
      <c r="AB729" s="23">
        <f>IFERROR(VLOOKUP(AA729,'2) Order Form'!$V$9:$V$895,1,FALSE),"Ikke med I order form")</f>
        <v>7048652967374</v>
      </c>
      <c r="AC729" s="38" t="e">
        <f>VLOOKUP(AA729,ATS!$A$4:$H$2762,2,FALSE)</f>
        <v>#N/A</v>
      </c>
      <c r="AD729" s="35" t="e">
        <f>VLOOKUP(AA729,ATS!$A$4:$G$2762,3,FALSE)</f>
        <v>#N/A</v>
      </c>
      <c r="AE729" s="36" t="e">
        <f>VLOOKUP(AA729,ATS!$A$4:$G$2762,5,FALSE)</f>
        <v>#N/A</v>
      </c>
      <c r="AF729" s="2"/>
      <c r="AG729" s="38">
        <f>IFERROR(VLOOKUP('2) Order Form'!$V691,$AA$4:$AA$2500,1,FALSE),"Ikke med i Elastic")</f>
        <v>7048652897589</v>
      </c>
      <c r="AH729" s="38">
        <f>SUM('2) Order Form'!V691)</f>
        <v>7048652897589</v>
      </c>
      <c r="AI729" s="38">
        <f>INDEX(ATS!$B:$V,MATCH(ATS!$AH729,ATS!$U:$U,0),1)</f>
        <v>820388</v>
      </c>
      <c r="AJ729" s="38" t="str">
        <f>INDEX(ATS!$B:$V,MATCH(ATS!$AH729,ATS!$U:$U,0),2)</f>
        <v>Sweet Hoodie M</v>
      </c>
      <c r="AK729" s="38" t="str">
        <f>INDEX(ATS!$B:$V,MATCH(ATS!$AH729,ATS!$U:$U,0),4)</f>
        <v>88000-S</v>
      </c>
    </row>
    <row r="730" spans="1:37">
      <c r="A730" s="175">
        <f t="shared" si="45"/>
        <v>7048652785398</v>
      </c>
      <c r="B730">
        <v>820324</v>
      </c>
      <c r="C730" t="s">
        <v>1256</v>
      </c>
      <c r="D730" t="s">
        <v>2991</v>
      </c>
      <c r="E730" t="s">
        <v>685</v>
      </c>
      <c r="F730" t="s">
        <v>1982</v>
      </c>
      <c r="G730" t="s">
        <v>8</v>
      </c>
      <c r="H730" t="s">
        <v>87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 s="30"/>
      <c r="T730" s="52" t="str">
        <f t="shared" si="44"/>
        <v>820324-99901-S</v>
      </c>
      <c r="U730" s="53">
        <f>IF(C730="NET","",IF(C730="","",IFERROR(VLOOKUP(T730,EAN!$A:$B,2,FALSE),"MANGLER - MÅ OPPDATERE EAN-FANEN")))</f>
        <v>7048652785398</v>
      </c>
      <c r="V730" s="52">
        <f t="shared" si="46"/>
        <v>0</v>
      </c>
      <c r="W730" s="52">
        <f t="shared" si="47"/>
        <v>0</v>
      </c>
      <c r="X730" s="30"/>
      <c r="Y730" s="21" t="str">
        <f>IF(C730="NET","",IFERROR(VLOOKUP(U730,'2) Order Form'!$V$9:$V$894,1,FALSE),"Ikke med I order form"))</f>
        <v>Ikke med I order form</v>
      </c>
      <c r="Z730" s="30"/>
      <c r="AA730" s="2">
        <v>7048652967374</v>
      </c>
      <c r="AB730" s="23">
        <f>IFERROR(VLOOKUP(AA730,'2) Order Form'!$V$9:$V$895,1,FALSE),"Ikke med I order form")</f>
        <v>7048652967374</v>
      </c>
      <c r="AC730" s="38" t="e">
        <f>VLOOKUP(AA730,ATS!$A$4:$H$2762,2,FALSE)</f>
        <v>#N/A</v>
      </c>
      <c r="AD730" s="35" t="e">
        <f>VLOOKUP(AA730,ATS!$A$4:$G$2762,3,FALSE)</f>
        <v>#N/A</v>
      </c>
      <c r="AE730" s="36" t="e">
        <f>VLOOKUP(AA730,ATS!$A$4:$G$2762,5,FALSE)</f>
        <v>#N/A</v>
      </c>
      <c r="AF730" s="30"/>
      <c r="AG730" s="38">
        <f>IFERROR(VLOOKUP('2) Order Form'!$V692,$AA$4:$AA$2500,1,FALSE),"Ikke med i Elastic")</f>
        <v>7048652897572</v>
      </c>
      <c r="AH730" s="38">
        <f>SUM('2) Order Form'!V692)</f>
        <v>7048652897572</v>
      </c>
      <c r="AI730" s="38">
        <f>INDEX(ATS!$B:$V,MATCH(ATS!$AH730,ATS!$U:$U,0),1)</f>
        <v>820388</v>
      </c>
      <c r="AJ730" s="38" t="str">
        <f>INDEX(ATS!$B:$V,MATCH(ATS!$AH730,ATS!$U:$U,0),2)</f>
        <v>Sweet Hoodie M</v>
      </c>
      <c r="AK730" s="38" t="str">
        <f>INDEX(ATS!$B:$V,MATCH(ATS!$AH730,ATS!$U:$U,0),4)</f>
        <v>88000-M</v>
      </c>
    </row>
    <row r="731" spans="1:37">
      <c r="A731" s="175">
        <f t="shared" si="45"/>
        <v>7048652785404</v>
      </c>
      <c r="B731">
        <v>820324</v>
      </c>
      <c r="C731" t="s">
        <v>1256</v>
      </c>
      <c r="D731" t="s">
        <v>2991</v>
      </c>
      <c r="E731" t="s">
        <v>686</v>
      </c>
      <c r="F731" t="s">
        <v>1982</v>
      </c>
      <c r="G731" t="s">
        <v>7</v>
      </c>
      <c r="H731" t="s">
        <v>87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 s="30"/>
      <c r="T731" s="52" t="str">
        <f t="shared" si="44"/>
        <v>820324-99901-M</v>
      </c>
      <c r="U731" s="53">
        <f>IF(C731="NET","",IF(C731="","",IFERROR(VLOOKUP(T731,EAN!$A:$B,2,FALSE),"MANGLER - MÅ OPPDATERE EAN-FANEN")))</f>
        <v>7048652785404</v>
      </c>
      <c r="V731" s="52">
        <f t="shared" si="46"/>
        <v>0</v>
      </c>
      <c r="W731" s="52">
        <f t="shared" si="47"/>
        <v>0</v>
      </c>
      <c r="X731" s="30"/>
      <c r="Y731" s="21" t="str">
        <f>IF(C731="NET","",IFERROR(VLOOKUP(U731,'2) Order Form'!$V$9:$V$894,1,FALSE),"Ikke med I order form"))</f>
        <v>Ikke med I order form</v>
      </c>
      <c r="Z731" s="30"/>
      <c r="AA731" s="2">
        <v>7048652967374</v>
      </c>
      <c r="AB731" s="23">
        <f>IFERROR(VLOOKUP(AA731,'2) Order Form'!$V$9:$V$895,1,FALSE),"Ikke med I order form")</f>
        <v>7048652967374</v>
      </c>
      <c r="AC731" s="38" t="e">
        <f>VLOOKUP(AA731,ATS!$A$4:$H$2762,2,FALSE)</f>
        <v>#N/A</v>
      </c>
      <c r="AD731" s="35" t="e">
        <f>VLOOKUP(AA731,ATS!$A$4:$G$2762,3,FALSE)</f>
        <v>#N/A</v>
      </c>
      <c r="AE731" s="36" t="e">
        <f>VLOOKUP(AA731,ATS!$A$4:$G$2762,5,FALSE)</f>
        <v>#N/A</v>
      </c>
      <c r="AF731" s="30"/>
      <c r="AG731" s="38">
        <f>IFERROR(VLOOKUP('2) Order Form'!$V693,$AA$4:$AA$2500,1,FALSE),"Ikke med i Elastic")</f>
        <v>7048652897565</v>
      </c>
      <c r="AH731" s="38">
        <f>SUM('2) Order Form'!V693)</f>
        <v>7048652897565</v>
      </c>
      <c r="AI731" s="38">
        <f>INDEX(ATS!$B:$V,MATCH(ATS!$AH731,ATS!$U:$U,0),1)</f>
        <v>820388</v>
      </c>
      <c r="AJ731" s="38" t="str">
        <f>INDEX(ATS!$B:$V,MATCH(ATS!$AH731,ATS!$U:$U,0),2)</f>
        <v>Sweet Hoodie M</v>
      </c>
      <c r="AK731" s="38" t="str">
        <f>INDEX(ATS!$B:$V,MATCH(ATS!$AH731,ATS!$U:$U,0),4)</f>
        <v>88000-L</v>
      </c>
    </row>
    <row r="732" spans="1:37">
      <c r="A732" s="175">
        <f t="shared" si="45"/>
        <v>7048652785411</v>
      </c>
      <c r="B732">
        <v>820324</v>
      </c>
      <c r="C732" t="s">
        <v>1256</v>
      </c>
      <c r="D732" t="s">
        <v>2991</v>
      </c>
      <c r="E732" t="s">
        <v>687</v>
      </c>
      <c r="F732" t="s">
        <v>1982</v>
      </c>
      <c r="G732" t="s">
        <v>52</v>
      </c>
      <c r="H732" t="s">
        <v>87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 s="30"/>
      <c r="T732" s="52" t="str">
        <f t="shared" si="44"/>
        <v>820324-99901-L</v>
      </c>
      <c r="U732" s="53">
        <f>IF(C732="NET","",IF(C732="","",IFERROR(VLOOKUP(T732,EAN!$A:$B,2,FALSE),"MANGLER - MÅ OPPDATERE EAN-FANEN")))</f>
        <v>7048652785411</v>
      </c>
      <c r="V732" s="52">
        <f t="shared" si="46"/>
        <v>0</v>
      </c>
      <c r="W732" s="52">
        <f t="shared" si="47"/>
        <v>0</v>
      </c>
      <c r="X732" s="30"/>
      <c r="Y732" s="21" t="str">
        <f>IF(C732="NET","",IFERROR(VLOOKUP(U732,'2) Order Form'!$V$9:$V$894,1,FALSE),"Ikke med I order form"))</f>
        <v>Ikke med I order form</v>
      </c>
      <c r="Z732" s="30"/>
      <c r="AA732" s="2">
        <v>7048652837462</v>
      </c>
      <c r="AB732" s="23">
        <f>IFERROR(VLOOKUP(AA732,'2) Order Form'!$V$9:$V$895,1,FALSE),"Ikke med I order form")</f>
        <v>7048652837462</v>
      </c>
      <c r="AC732" s="38" t="e">
        <f>VLOOKUP(AA732,ATS!$A$4:$H$2762,2,FALSE)</f>
        <v>#N/A</v>
      </c>
      <c r="AD732" s="35" t="e">
        <f>VLOOKUP(AA732,ATS!$A$4:$G$2762,3,FALSE)</f>
        <v>#N/A</v>
      </c>
      <c r="AE732" s="36" t="e">
        <f>VLOOKUP(AA732,ATS!$A$4:$G$2762,5,FALSE)</f>
        <v>#N/A</v>
      </c>
      <c r="AF732" s="30"/>
      <c r="AG732" s="38">
        <f>IFERROR(VLOOKUP('2) Order Form'!$V694,$AA$4:$AA$2500,1,FALSE),"Ikke med i Elastic")</f>
        <v>7048652897596</v>
      </c>
      <c r="AH732" s="38">
        <f>SUM('2) Order Form'!V694)</f>
        <v>7048652897596</v>
      </c>
      <c r="AI732" s="38">
        <f>INDEX(ATS!$B:$V,MATCH(ATS!$AH732,ATS!$U:$U,0),1)</f>
        <v>820388</v>
      </c>
      <c r="AJ732" s="38" t="str">
        <f>INDEX(ATS!$B:$V,MATCH(ATS!$AH732,ATS!$U:$U,0),2)</f>
        <v>Sweet Hoodie M</v>
      </c>
      <c r="AK732" s="38" t="str">
        <f>INDEX(ATS!$B:$V,MATCH(ATS!$AH732,ATS!$U:$U,0),4)</f>
        <v>88000-XL</v>
      </c>
    </row>
    <row r="733" spans="1:37">
      <c r="A733" s="175">
        <f t="shared" si="45"/>
        <v>0</v>
      </c>
      <c r="B733" s="37">
        <v>820325</v>
      </c>
      <c r="C733" t="s">
        <v>131</v>
      </c>
      <c r="I733" s="37">
        <v>202409</v>
      </c>
      <c r="J733" s="37">
        <v>202410</v>
      </c>
      <c r="K733" s="37">
        <v>202411</v>
      </c>
      <c r="L733" s="37">
        <v>202412</v>
      </c>
      <c r="M733" s="37">
        <v>202413</v>
      </c>
      <c r="N733" s="37">
        <v>202414</v>
      </c>
      <c r="O733" s="37">
        <v>202415</v>
      </c>
      <c r="P733" s="37">
        <v>202415</v>
      </c>
      <c r="Q733" s="37">
        <v>202415</v>
      </c>
      <c r="R733" s="37">
        <v>202415</v>
      </c>
      <c r="S733" s="30"/>
      <c r="T733" s="52" t="str">
        <f t="shared" si="44"/>
        <v>820325-</v>
      </c>
      <c r="U733" s="53" t="str">
        <f>IF(C733="NET","",IF(C733="","",IFERROR(VLOOKUP(T733,EAN!$A:$B,2,FALSE),"MANGLER - MÅ OPPDATERE EAN-FANEN")))</f>
        <v/>
      </c>
      <c r="V733" s="52">
        <f t="shared" si="46"/>
        <v>202409</v>
      </c>
      <c r="W733" s="52">
        <f t="shared" si="47"/>
        <v>202415</v>
      </c>
      <c r="X733" s="30"/>
      <c r="Y733" s="21" t="str">
        <f>IF(C733="NET","",IFERROR(VLOOKUP(U733,'2) Order Form'!$V$9:$V$894,1,FALSE),"Ikke med I order form"))</f>
        <v/>
      </c>
      <c r="Z733" s="30"/>
      <c r="AA733" s="2">
        <v>7048652837462</v>
      </c>
      <c r="AB733" s="23">
        <f>IFERROR(VLOOKUP(AA733,'2) Order Form'!$V$9:$V$895,1,FALSE),"Ikke med I order form")</f>
        <v>7048652837462</v>
      </c>
      <c r="AC733" s="38" t="e">
        <f>VLOOKUP(AA733,ATS!$A$4:$H$2762,2,FALSE)</f>
        <v>#N/A</v>
      </c>
      <c r="AD733" s="35" t="e">
        <f>VLOOKUP(AA733,ATS!$A$4:$G$2762,3,FALSE)</f>
        <v>#N/A</v>
      </c>
      <c r="AE733" s="36" t="e">
        <f>VLOOKUP(AA733,ATS!$A$4:$G$2762,5,FALSE)</f>
        <v>#N/A</v>
      </c>
      <c r="AF733" s="30"/>
      <c r="AG733" s="38">
        <f>IFERROR(VLOOKUP('2) Order Form'!$V695,$AA$4:$AA$2500,1,FALSE),"Ikke med i Elastic")</f>
        <v>7048652897626</v>
      </c>
      <c r="AH733" s="38">
        <f>SUM('2) Order Form'!V695)</f>
        <v>7048652897626</v>
      </c>
      <c r="AI733" s="38">
        <f>INDEX(ATS!$B:$V,MATCH(ATS!$AH733,ATS!$U:$U,0),1)</f>
        <v>820388</v>
      </c>
      <c r="AJ733" s="38" t="str">
        <f>INDEX(ATS!$B:$V,MATCH(ATS!$AH733,ATS!$U:$U,0),2)</f>
        <v>Sweet Hoodie M</v>
      </c>
      <c r="AK733" s="38" t="str">
        <f>INDEX(ATS!$B:$V,MATCH(ATS!$AH733,ATS!$U:$U,0),4)</f>
        <v>99901-S</v>
      </c>
    </row>
    <row r="734" spans="1:37">
      <c r="A734" s="175">
        <f t="shared" si="45"/>
        <v>7048652785428</v>
      </c>
      <c r="B734">
        <v>820325</v>
      </c>
      <c r="C734" t="s">
        <v>1802</v>
      </c>
      <c r="D734" t="s">
        <v>2991</v>
      </c>
      <c r="E734" t="s">
        <v>714</v>
      </c>
      <c r="F734" t="s">
        <v>1996</v>
      </c>
      <c r="G734" t="s">
        <v>54</v>
      </c>
      <c r="H734" t="s">
        <v>87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 s="30"/>
      <c r="T734" s="52" t="str">
        <f t="shared" si="44"/>
        <v>820325-55503-XS</v>
      </c>
      <c r="U734" s="53">
        <f>IF(C734="NET","",IF(C734="","",IFERROR(VLOOKUP(T734,EAN!$A:$B,2,FALSE),"MANGLER - MÅ OPPDATERE EAN-FANEN")))</f>
        <v>7048652785428</v>
      </c>
      <c r="V734" s="52">
        <f t="shared" si="46"/>
        <v>0</v>
      </c>
      <c r="W734" s="52">
        <f t="shared" si="47"/>
        <v>0</v>
      </c>
      <c r="X734" s="30"/>
      <c r="Y734" s="21" t="str">
        <f>IF(C734="NET","",IFERROR(VLOOKUP(U734,'2) Order Form'!$V$9:$V$894,1,FALSE),"Ikke med I order form"))</f>
        <v>Ikke med I order form</v>
      </c>
      <c r="Z734" s="30"/>
      <c r="AA734" s="2">
        <v>7048652837462</v>
      </c>
      <c r="AB734" s="23">
        <f>IFERROR(VLOOKUP(AA734,'2) Order Form'!$V$9:$V$895,1,FALSE),"Ikke med I order form")</f>
        <v>7048652837462</v>
      </c>
      <c r="AC734" s="38" t="e">
        <f>VLOOKUP(AA734,ATS!$A$4:$H$2762,2,FALSE)</f>
        <v>#N/A</v>
      </c>
      <c r="AD734" s="35" t="e">
        <f>VLOOKUP(AA734,ATS!$A$4:$G$2762,3,FALSE)</f>
        <v>#N/A</v>
      </c>
      <c r="AE734" s="36" t="e">
        <f>VLOOKUP(AA734,ATS!$A$4:$G$2762,5,FALSE)</f>
        <v>#N/A</v>
      </c>
      <c r="AF734" s="30"/>
      <c r="AG734" s="38">
        <f>IFERROR(VLOOKUP('2) Order Form'!$V696,$AA$4:$AA$2500,1,FALSE),"Ikke med i Elastic")</f>
        <v>7048652897619</v>
      </c>
      <c r="AH734" s="38">
        <f>SUM('2) Order Form'!V696)</f>
        <v>7048652897619</v>
      </c>
      <c r="AI734" s="38">
        <f>INDEX(ATS!$B:$V,MATCH(ATS!$AH734,ATS!$U:$U,0),1)</f>
        <v>820388</v>
      </c>
      <c r="AJ734" s="38" t="str">
        <f>INDEX(ATS!$B:$V,MATCH(ATS!$AH734,ATS!$U:$U,0),2)</f>
        <v>Sweet Hoodie M</v>
      </c>
      <c r="AK734" s="38" t="str">
        <f>INDEX(ATS!$B:$V,MATCH(ATS!$AH734,ATS!$U:$U,0),4)</f>
        <v>99901-M</v>
      </c>
    </row>
    <row r="735" spans="1:37">
      <c r="A735" s="175">
        <f t="shared" si="45"/>
        <v>7048652785435</v>
      </c>
      <c r="B735">
        <v>820325</v>
      </c>
      <c r="C735" t="s">
        <v>1802</v>
      </c>
      <c r="D735" t="s">
        <v>2991</v>
      </c>
      <c r="E735" t="s">
        <v>715</v>
      </c>
      <c r="F735" t="s">
        <v>1996</v>
      </c>
      <c r="G735" t="s">
        <v>8</v>
      </c>
      <c r="H735" t="s">
        <v>87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 s="30"/>
      <c r="T735" s="52" t="str">
        <f t="shared" si="44"/>
        <v>820325-55503-S</v>
      </c>
      <c r="U735" s="53">
        <f>IF(C735="NET","",IF(C735="","",IFERROR(VLOOKUP(T735,EAN!$A:$B,2,FALSE),"MANGLER - MÅ OPPDATERE EAN-FANEN")))</f>
        <v>7048652785435</v>
      </c>
      <c r="V735" s="52">
        <f t="shared" si="46"/>
        <v>0</v>
      </c>
      <c r="W735" s="52">
        <f t="shared" si="47"/>
        <v>0</v>
      </c>
      <c r="X735" s="30"/>
      <c r="Y735" s="21" t="str">
        <f>IF(C735="NET","",IFERROR(VLOOKUP(U735,'2) Order Form'!$V$9:$V$894,1,FALSE),"Ikke med I order form"))</f>
        <v>Ikke med I order form</v>
      </c>
      <c r="Z735" s="30"/>
      <c r="AA735" s="2">
        <v>7048652967381</v>
      </c>
      <c r="AB735" s="23">
        <f>IFERROR(VLOOKUP(AA735,'2) Order Form'!$V$9:$V$895,1,FALSE),"Ikke med I order form")</f>
        <v>7048652967381</v>
      </c>
      <c r="AC735" s="38" t="e">
        <f>VLOOKUP(AA735,ATS!$A$4:$H$2762,2,FALSE)</f>
        <v>#N/A</v>
      </c>
      <c r="AD735" s="35" t="e">
        <f>VLOOKUP(AA735,ATS!$A$4:$G$2762,3,FALSE)</f>
        <v>#N/A</v>
      </c>
      <c r="AE735" s="36" t="e">
        <f>VLOOKUP(AA735,ATS!$A$4:$G$2762,5,FALSE)</f>
        <v>#N/A</v>
      </c>
      <c r="AF735" s="30"/>
      <c r="AG735" s="38">
        <f>IFERROR(VLOOKUP('2) Order Form'!$V697,$AA$4:$AA$2500,1,FALSE),"Ikke med i Elastic")</f>
        <v>7048652897602</v>
      </c>
      <c r="AH735" s="38">
        <f>SUM('2) Order Form'!V697)</f>
        <v>7048652897602</v>
      </c>
      <c r="AI735" s="38">
        <f>INDEX(ATS!$B:$V,MATCH(ATS!$AH735,ATS!$U:$U,0),1)</f>
        <v>820388</v>
      </c>
      <c r="AJ735" s="38" t="str">
        <f>INDEX(ATS!$B:$V,MATCH(ATS!$AH735,ATS!$U:$U,0),2)</f>
        <v>Sweet Hoodie M</v>
      </c>
      <c r="AK735" s="38" t="str">
        <f>INDEX(ATS!$B:$V,MATCH(ATS!$AH735,ATS!$U:$U,0),4)</f>
        <v>99901-L</v>
      </c>
    </row>
    <row r="736" spans="1:37">
      <c r="A736" s="175">
        <f t="shared" si="45"/>
        <v>7048652785442</v>
      </c>
      <c r="B736">
        <v>820325</v>
      </c>
      <c r="C736" t="s">
        <v>1802</v>
      </c>
      <c r="D736" t="s">
        <v>2991</v>
      </c>
      <c r="E736" t="s">
        <v>716</v>
      </c>
      <c r="F736" t="s">
        <v>1996</v>
      </c>
      <c r="G736" t="s">
        <v>7</v>
      </c>
      <c r="H736" t="s">
        <v>87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 s="30"/>
      <c r="T736" s="52" t="str">
        <f t="shared" si="44"/>
        <v>820325-55503-M</v>
      </c>
      <c r="U736" s="53">
        <f>IF(C736="NET","",IF(C736="","",IFERROR(VLOOKUP(T736,EAN!$A:$B,2,FALSE),"MANGLER - MÅ OPPDATERE EAN-FANEN")))</f>
        <v>7048652785442</v>
      </c>
      <c r="V736" s="52">
        <f t="shared" si="46"/>
        <v>0</v>
      </c>
      <c r="W736" s="52">
        <f t="shared" si="47"/>
        <v>0</v>
      </c>
      <c r="X736" s="30"/>
      <c r="Y736" s="21" t="str">
        <f>IF(C736="NET","",IFERROR(VLOOKUP(U736,'2) Order Form'!$V$9:$V$894,1,FALSE),"Ikke med I order form"))</f>
        <v>Ikke med I order form</v>
      </c>
      <c r="Z736" s="30"/>
      <c r="AA736" s="2">
        <v>7048652967381</v>
      </c>
      <c r="AB736" s="23">
        <f>IFERROR(VLOOKUP(AA736,'2) Order Form'!$V$9:$V$895,1,FALSE),"Ikke med I order form")</f>
        <v>7048652967381</v>
      </c>
      <c r="AC736" s="38" t="e">
        <f>VLOOKUP(AA736,ATS!$A$4:$H$2762,2,FALSE)</f>
        <v>#N/A</v>
      </c>
      <c r="AD736" s="35" t="e">
        <f>VLOOKUP(AA736,ATS!$A$4:$G$2762,3,FALSE)</f>
        <v>#N/A</v>
      </c>
      <c r="AE736" s="36" t="e">
        <f>VLOOKUP(AA736,ATS!$A$4:$G$2762,5,FALSE)</f>
        <v>#N/A</v>
      </c>
      <c r="AF736" s="30"/>
      <c r="AG736" s="38">
        <f>IFERROR(VLOOKUP('2) Order Form'!$V698,$AA$4:$AA$2500,1,FALSE),"Ikke med i Elastic")</f>
        <v>7048652897633</v>
      </c>
      <c r="AH736" s="38">
        <f>SUM('2) Order Form'!V698)</f>
        <v>7048652897633</v>
      </c>
      <c r="AI736" s="38">
        <f>INDEX(ATS!$B:$V,MATCH(ATS!$AH736,ATS!$U:$U,0),1)</f>
        <v>820388</v>
      </c>
      <c r="AJ736" s="38" t="str">
        <f>INDEX(ATS!$B:$V,MATCH(ATS!$AH736,ATS!$U:$U,0),2)</f>
        <v>Sweet Hoodie M</v>
      </c>
      <c r="AK736" s="38" t="str">
        <f>INDEX(ATS!$B:$V,MATCH(ATS!$AH736,ATS!$U:$U,0),4)</f>
        <v>99901-XL</v>
      </c>
    </row>
    <row r="737" spans="1:37">
      <c r="A737" s="175">
        <f t="shared" si="45"/>
        <v>7048652785459</v>
      </c>
      <c r="B737">
        <v>820325</v>
      </c>
      <c r="C737" t="s">
        <v>1802</v>
      </c>
      <c r="D737" t="s">
        <v>2991</v>
      </c>
      <c r="E737" t="s">
        <v>717</v>
      </c>
      <c r="F737" t="s">
        <v>1996</v>
      </c>
      <c r="G737" t="s">
        <v>52</v>
      </c>
      <c r="H737" t="s">
        <v>87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 s="30"/>
      <c r="T737" s="52" t="str">
        <f t="shared" si="44"/>
        <v>820325-55503-L</v>
      </c>
      <c r="U737" s="53">
        <f>IF(C737="NET","",IF(C737="","",IFERROR(VLOOKUP(T737,EAN!$A:$B,2,FALSE),"MANGLER - MÅ OPPDATERE EAN-FANEN")))</f>
        <v>7048652785459</v>
      </c>
      <c r="V737" s="52">
        <f t="shared" si="46"/>
        <v>0</v>
      </c>
      <c r="W737" s="52">
        <f t="shared" si="47"/>
        <v>0</v>
      </c>
      <c r="X737" s="30"/>
      <c r="Y737" s="21" t="str">
        <f>IF(C737="NET","",IFERROR(VLOOKUP(U737,'2) Order Form'!$V$9:$V$894,1,FALSE),"Ikke med I order form"))</f>
        <v>Ikke med I order form</v>
      </c>
      <c r="Z737" s="30"/>
      <c r="AA737" s="2">
        <v>7048652967381</v>
      </c>
      <c r="AB737" s="23">
        <f>IFERROR(VLOOKUP(AA737,'2) Order Form'!$V$9:$V$895,1,FALSE),"Ikke med I order form")</f>
        <v>7048652967381</v>
      </c>
      <c r="AC737" s="38" t="e">
        <f>VLOOKUP(AA737,ATS!$A$4:$H$2762,2,FALSE)</f>
        <v>#N/A</v>
      </c>
      <c r="AD737" s="35" t="e">
        <f>VLOOKUP(AA737,ATS!$A$4:$G$2762,3,FALSE)</f>
        <v>#N/A</v>
      </c>
      <c r="AE737" s="36" t="e">
        <f>VLOOKUP(AA737,ATS!$A$4:$G$2762,5,FALSE)</f>
        <v>#N/A</v>
      </c>
      <c r="AF737" s="30"/>
      <c r="AG737" s="38">
        <f>IFERROR(VLOOKUP('2) Order Form'!$V699,$AA$4:$AA$2500,1,FALSE),"Ikke med i Elastic")</f>
        <v>7048652897503</v>
      </c>
      <c r="AH737" s="38">
        <f>SUM('2) Order Form'!V699)</f>
        <v>7048652897503</v>
      </c>
      <c r="AI737" s="38">
        <f>INDEX(ATS!$B:$V,MATCH(ATS!$AH737,ATS!$U:$U,0),1)</f>
        <v>820389</v>
      </c>
      <c r="AJ737" s="38" t="str">
        <f>INDEX(ATS!$B:$V,MATCH(ATS!$AH737,ATS!$U:$U,0),2)</f>
        <v>Sweet Crew M</v>
      </c>
      <c r="AK737" s="38" t="str">
        <f>INDEX(ATS!$B:$V,MATCH(ATS!$AH737,ATS!$U:$U,0),4)</f>
        <v>99901-S</v>
      </c>
    </row>
    <row r="738" spans="1:37">
      <c r="A738" s="175">
        <f t="shared" si="45"/>
        <v>7048652785466</v>
      </c>
      <c r="B738">
        <v>820325</v>
      </c>
      <c r="C738" t="s">
        <v>1802</v>
      </c>
      <c r="D738" t="s">
        <v>2991</v>
      </c>
      <c r="E738" t="s">
        <v>691</v>
      </c>
      <c r="F738" t="s">
        <v>1982</v>
      </c>
      <c r="G738" t="s">
        <v>54</v>
      </c>
      <c r="H738" t="s">
        <v>87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 s="2"/>
      <c r="T738" s="52" t="str">
        <f t="shared" si="44"/>
        <v>820325-99901-XS</v>
      </c>
      <c r="U738" s="53">
        <f>IF(C738="NET","",IF(C738="","",IFERROR(VLOOKUP(T738,EAN!$A:$B,2,FALSE),"MANGLER - MÅ OPPDATERE EAN-FANEN")))</f>
        <v>7048652785466</v>
      </c>
      <c r="V738" s="52">
        <f t="shared" si="46"/>
        <v>0</v>
      </c>
      <c r="W738" s="52">
        <f t="shared" si="47"/>
        <v>0</v>
      </c>
      <c r="X738" s="2"/>
      <c r="Y738" s="21" t="str">
        <f>IF(C738="NET","",IFERROR(VLOOKUP(U738,'2) Order Form'!$V$9:$V$894,1,FALSE),"Ikke med I order form"))</f>
        <v>Ikke med I order form</v>
      </c>
      <c r="Z738" s="2"/>
      <c r="AA738" s="2">
        <v>7048652837431</v>
      </c>
      <c r="AB738" s="23">
        <f>IFERROR(VLOOKUP(AA738,'2) Order Form'!$V$9:$V$895,1,FALSE),"Ikke med I order form")</f>
        <v>7048652837431</v>
      </c>
      <c r="AC738" s="38" t="e">
        <f>VLOOKUP(AA738,ATS!$A$4:$H$2762,2,FALSE)</f>
        <v>#N/A</v>
      </c>
      <c r="AD738" s="35" t="e">
        <f>VLOOKUP(AA738,ATS!$A$4:$G$2762,3,FALSE)</f>
        <v>#N/A</v>
      </c>
      <c r="AE738" s="36" t="e">
        <f>VLOOKUP(AA738,ATS!$A$4:$G$2762,5,FALSE)</f>
        <v>#N/A</v>
      </c>
      <c r="AF738" s="2"/>
      <c r="AG738" s="38">
        <f>IFERROR(VLOOKUP('2) Order Form'!$V700,$AA$4:$AA$2500,1,FALSE),"Ikke med i Elastic")</f>
        <v>7048652897497</v>
      </c>
      <c r="AH738" s="38">
        <f>SUM('2) Order Form'!V700)</f>
        <v>7048652897497</v>
      </c>
      <c r="AI738" s="38">
        <f>INDEX(ATS!$B:$V,MATCH(ATS!$AH738,ATS!$U:$U,0),1)</f>
        <v>820389</v>
      </c>
      <c r="AJ738" s="38" t="str">
        <f>INDEX(ATS!$B:$V,MATCH(ATS!$AH738,ATS!$U:$U,0),2)</f>
        <v>Sweet Crew M</v>
      </c>
      <c r="AK738" s="38" t="str">
        <f>INDEX(ATS!$B:$V,MATCH(ATS!$AH738,ATS!$U:$U,0),4)</f>
        <v>99901-M</v>
      </c>
    </row>
    <row r="739" spans="1:37">
      <c r="A739" s="175">
        <f t="shared" si="45"/>
        <v>7048652785473</v>
      </c>
      <c r="B739">
        <v>820325</v>
      </c>
      <c r="C739" t="s">
        <v>1802</v>
      </c>
      <c r="D739" t="s">
        <v>2991</v>
      </c>
      <c r="E739" t="s">
        <v>685</v>
      </c>
      <c r="F739" t="s">
        <v>1982</v>
      </c>
      <c r="G739" t="s">
        <v>8</v>
      </c>
      <c r="H739" t="s">
        <v>87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 s="30"/>
      <c r="T739" s="52" t="str">
        <f t="shared" si="44"/>
        <v>820325-99901-S</v>
      </c>
      <c r="U739" s="53">
        <f>IF(C739="NET","",IF(C739="","",IFERROR(VLOOKUP(T739,EAN!$A:$B,2,FALSE),"MANGLER - MÅ OPPDATERE EAN-FANEN")))</f>
        <v>7048652785473</v>
      </c>
      <c r="V739" s="52">
        <f t="shared" si="46"/>
        <v>0</v>
      </c>
      <c r="W739" s="52">
        <f t="shared" si="47"/>
        <v>0</v>
      </c>
      <c r="X739" s="30"/>
      <c r="Y739" s="21" t="str">
        <f>IF(C739="NET","",IFERROR(VLOOKUP(U739,'2) Order Form'!$V$9:$V$894,1,FALSE),"Ikke med I order form"))</f>
        <v>Ikke med I order form</v>
      </c>
      <c r="Z739" s="30"/>
      <c r="AA739" s="2">
        <v>7048652837431</v>
      </c>
      <c r="AB739" s="23">
        <f>IFERROR(VLOOKUP(AA739,'2) Order Form'!$V$9:$V$895,1,FALSE),"Ikke med I order form")</f>
        <v>7048652837431</v>
      </c>
      <c r="AC739" s="38" t="e">
        <f>VLOOKUP(AA739,ATS!$A$4:$H$2762,2,FALSE)</f>
        <v>#N/A</v>
      </c>
      <c r="AD739" s="35" t="e">
        <f>VLOOKUP(AA739,ATS!$A$4:$G$2762,3,FALSE)</f>
        <v>#N/A</v>
      </c>
      <c r="AE739" s="36" t="e">
        <f>VLOOKUP(AA739,ATS!$A$4:$G$2762,5,FALSE)</f>
        <v>#N/A</v>
      </c>
      <c r="AF739" s="30"/>
      <c r="AG739" s="38">
        <f>IFERROR(VLOOKUP('2) Order Form'!$V701,$AA$4:$AA$2500,1,FALSE),"Ikke med i Elastic")</f>
        <v>7048652897480</v>
      </c>
      <c r="AH739" s="38">
        <f>SUM('2) Order Form'!V701)</f>
        <v>7048652897480</v>
      </c>
      <c r="AI739" s="38">
        <f>INDEX(ATS!$B:$V,MATCH(ATS!$AH739,ATS!$U:$U,0),1)</f>
        <v>820389</v>
      </c>
      <c r="AJ739" s="38" t="str">
        <f>INDEX(ATS!$B:$V,MATCH(ATS!$AH739,ATS!$U:$U,0),2)</f>
        <v>Sweet Crew M</v>
      </c>
      <c r="AK739" s="38" t="str">
        <f>INDEX(ATS!$B:$V,MATCH(ATS!$AH739,ATS!$U:$U,0),4)</f>
        <v>99901-L</v>
      </c>
    </row>
    <row r="740" spans="1:37">
      <c r="A740" s="175">
        <f t="shared" si="45"/>
        <v>7048652785480</v>
      </c>
      <c r="B740">
        <v>820325</v>
      </c>
      <c r="C740" t="s">
        <v>1802</v>
      </c>
      <c r="D740" t="s">
        <v>2991</v>
      </c>
      <c r="E740" t="s">
        <v>686</v>
      </c>
      <c r="F740" t="s">
        <v>1982</v>
      </c>
      <c r="G740" t="s">
        <v>7</v>
      </c>
      <c r="H740" t="s">
        <v>87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 s="30"/>
      <c r="T740" s="52" t="str">
        <f t="shared" si="44"/>
        <v>820325-99901-M</v>
      </c>
      <c r="U740" s="53">
        <f>IF(C740="NET","",IF(C740="","",IFERROR(VLOOKUP(T740,EAN!$A:$B,2,FALSE),"MANGLER - MÅ OPPDATERE EAN-FANEN")))</f>
        <v>7048652785480</v>
      </c>
      <c r="V740" s="52">
        <f t="shared" si="46"/>
        <v>0</v>
      </c>
      <c r="W740" s="52">
        <f t="shared" si="47"/>
        <v>0</v>
      </c>
      <c r="X740" s="30"/>
      <c r="Y740" s="21" t="str">
        <f>IF(C740="NET","",IFERROR(VLOOKUP(U740,'2) Order Form'!$V$9:$V$894,1,FALSE),"Ikke med I order form"))</f>
        <v>Ikke med I order form</v>
      </c>
      <c r="Z740" s="30"/>
      <c r="AA740" s="2">
        <v>7048652837431</v>
      </c>
      <c r="AB740" s="23">
        <f>IFERROR(VLOOKUP(AA740,'2) Order Form'!$V$9:$V$895,1,FALSE),"Ikke med I order form")</f>
        <v>7048652837431</v>
      </c>
      <c r="AC740" s="38" t="e">
        <f>VLOOKUP(AA740,ATS!$A$4:$H$2762,2,FALSE)</f>
        <v>#N/A</v>
      </c>
      <c r="AD740" s="35" t="e">
        <f>VLOOKUP(AA740,ATS!$A$4:$G$2762,3,FALSE)</f>
        <v>#N/A</v>
      </c>
      <c r="AE740" s="36" t="e">
        <f>VLOOKUP(AA740,ATS!$A$4:$G$2762,5,FALSE)</f>
        <v>#N/A</v>
      </c>
      <c r="AF740" s="30"/>
      <c r="AG740" s="38">
        <f>IFERROR(VLOOKUP('2) Order Form'!$V702,$AA$4:$AA$2500,1,FALSE),"Ikke med i Elastic")</f>
        <v>7048652897510</v>
      </c>
      <c r="AH740" s="38">
        <f>SUM('2) Order Form'!V702)</f>
        <v>7048652897510</v>
      </c>
      <c r="AI740" s="38">
        <f>INDEX(ATS!$B:$V,MATCH(ATS!$AH740,ATS!$U:$U,0),1)</f>
        <v>820389</v>
      </c>
      <c r="AJ740" s="38" t="str">
        <f>INDEX(ATS!$B:$V,MATCH(ATS!$AH740,ATS!$U:$U,0),2)</f>
        <v>Sweet Crew M</v>
      </c>
      <c r="AK740" s="38" t="str">
        <f>INDEX(ATS!$B:$V,MATCH(ATS!$AH740,ATS!$U:$U,0),4)</f>
        <v>99901-XL</v>
      </c>
    </row>
    <row r="741" spans="1:37">
      <c r="A741" s="175">
        <f t="shared" si="45"/>
        <v>7048652785497</v>
      </c>
      <c r="B741">
        <v>820325</v>
      </c>
      <c r="C741" t="s">
        <v>1802</v>
      </c>
      <c r="D741" t="s">
        <v>2991</v>
      </c>
      <c r="E741" t="s">
        <v>687</v>
      </c>
      <c r="F741" t="s">
        <v>1982</v>
      </c>
      <c r="G741" t="s">
        <v>52</v>
      </c>
      <c r="H741" t="s">
        <v>87</v>
      </c>
      <c r="I741">
        <v>20</v>
      </c>
      <c r="J741">
        <v>20</v>
      </c>
      <c r="K741">
        <v>20</v>
      </c>
      <c r="L741">
        <v>20</v>
      </c>
      <c r="M741">
        <v>20</v>
      </c>
      <c r="N741">
        <v>20</v>
      </c>
      <c r="O741">
        <v>20</v>
      </c>
      <c r="P741">
        <v>20</v>
      </c>
      <c r="Q741">
        <v>20</v>
      </c>
      <c r="R741">
        <v>20</v>
      </c>
      <c r="S741" s="30"/>
      <c r="T741" s="52" t="str">
        <f t="shared" si="44"/>
        <v>820325-99901-L</v>
      </c>
      <c r="U741" s="53">
        <f>IF(C741="NET","",IF(C741="","",IFERROR(VLOOKUP(T741,EAN!$A:$B,2,FALSE),"MANGLER - MÅ OPPDATERE EAN-FANEN")))</f>
        <v>7048652785497</v>
      </c>
      <c r="V741" s="52">
        <f t="shared" si="46"/>
        <v>20</v>
      </c>
      <c r="W741" s="52">
        <f t="shared" si="47"/>
        <v>20</v>
      </c>
      <c r="X741" s="30"/>
      <c r="Y741" s="21" t="str">
        <f>IF(C741="NET","",IFERROR(VLOOKUP(U741,'2) Order Form'!$V$9:$V$894,1,FALSE),"Ikke med I order form"))</f>
        <v>Ikke med I order form</v>
      </c>
      <c r="Z741" s="30"/>
      <c r="AA741" s="2">
        <v>7048652837417</v>
      </c>
      <c r="AB741" s="23">
        <f>IFERROR(VLOOKUP(AA741,'2) Order Form'!$V$9:$V$895,1,FALSE),"Ikke med I order form")</f>
        <v>7048652837417</v>
      </c>
      <c r="AC741" s="38" t="e">
        <f>VLOOKUP(AA741,ATS!$A$4:$H$2762,2,FALSE)</f>
        <v>#N/A</v>
      </c>
      <c r="AD741" s="35" t="e">
        <f>VLOOKUP(AA741,ATS!$A$4:$G$2762,3,FALSE)</f>
        <v>#N/A</v>
      </c>
      <c r="AE741" s="36" t="e">
        <f>VLOOKUP(AA741,ATS!$A$4:$G$2762,5,FALSE)</f>
        <v>#N/A</v>
      </c>
      <c r="AF741" s="30"/>
      <c r="AG741" s="38">
        <f>IFERROR(VLOOKUP('2) Order Form'!$V703,$AA$4:$AA$2500,1,FALSE),"Ikke med i Elastic")</f>
        <v>7048652963055</v>
      </c>
      <c r="AH741" s="38">
        <f>SUM('2) Order Form'!V703)</f>
        <v>7048652963055</v>
      </c>
      <c r="AI741" s="38">
        <f>INDEX(ATS!$B:$V,MATCH(ATS!$AH741,ATS!$U:$U,0),1)</f>
        <v>820468</v>
      </c>
      <c r="AJ741" s="38" t="str">
        <f>INDEX(ATS!$B:$V,MATCH(ATS!$AH741,ATS!$U:$U,0),2)</f>
        <v>Sweet LS M</v>
      </c>
      <c r="AK741" s="38" t="str">
        <f>INDEX(ATS!$B:$V,MATCH(ATS!$AH741,ATS!$U:$U,0),4)</f>
        <v>10001-S</v>
      </c>
    </row>
    <row r="742" spans="1:37">
      <c r="A742" s="175">
        <f t="shared" si="45"/>
        <v>0</v>
      </c>
      <c r="B742" s="37">
        <v>820326</v>
      </c>
      <c r="C742" t="s">
        <v>131</v>
      </c>
      <c r="I742" s="37">
        <v>202409</v>
      </c>
      <c r="J742" s="37">
        <v>202410</v>
      </c>
      <c r="K742" s="37">
        <v>202411</v>
      </c>
      <c r="L742" s="37">
        <v>202412</v>
      </c>
      <c r="M742" s="37">
        <v>202413</v>
      </c>
      <c r="N742" s="37">
        <v>202414</v>
      </c>
      <c r="O742" s="37">
        <v>202415</v>
      </c>
      <c r="P742" s="37">
        <v>202415</v>
      </c>
      <c r="Q742" s="37">
        <v>202415</v>
      </c>
      <c r="R742" s="37">
        <v>202415</v>
      </c>
      <c r="S742" s="30"/>
      <c r="T742" s="52" t="str">
        <f t="shared" si="44"/>
        <v>820326-</v>
      </c>
      <c r="U742" s="53" t="str">
        <f>IF(C742="NET","",IF(C742="","",IFERROR(VLOOKUP(T742,EAN!$A:$B,2,FALSE),"MANGLER - MÅ OPPDATERE EAN-FANEN")))</f>
        <v/>
      </c>
      <c r="V742" s="52">
        <f t="shared" si="46"/>
        <v>202409</v>
      </c>
      <c r="W742" s="52">
        <f t="shared" si="47"/>
        <v>202415</v>
      </c>
      <c r="X742" s="30"/>
      <c r="Y742" s="21" t="str">
        <f>IF(C742="NET","",IFERROR(VLOOKUP(U742,'2) Order Form'!$V$9:$V$894,1,FALSE),"Ikke med I order form"))</f>
        <v/>
      </c>
      <c r="Z742" s="30"/>
      <c r="AA742" s="2">
        <v>7048652837417</v>
      </c>
      <c r="AB742" s="23">
        <f>IFERROR(VLOOKUP(AA742,'2) Order Form'!$V$9:$V$895,1,FALSE),"Ikke med I order form")</f>
        <v>7048652837417</v>
      </c>
      <c r="AC742" s="38" t="e">
        <f>VLOOKUP(AA742,ATS!$A$4:$H$2762,2,FALSE)</f>
        <v>#N/A</v>
      </c>
      <c r="AD742" s="35" t="e">
        <f>VLOOKUP(AA742,ATS!$A$4:$G$2762,3,FALSE)</f>
        <v>#N/A</v>
      </c>
      <c r="AE742" s="36" t="e">
        <f>VLOOKUP(AA742,ATS!$A$4:$G$2762,5,FALSE)</f>
        <v>#N/A</v>
      </c>
      <c r="AF742" s="30"/>
      <c r="AG742" s="38">
        <f>IFERROR(VLOOKUP('2) Order Form'!$V704,$AA$4:$AA$2500,1,FALSE),"Ikke med i Elastic")</f>
        <v>7048652963048</v>
      </c>
      <c r="AH742" s="38">
        <f>SUM('2) Order Form'!V704)</f>
        <v>7048652963048</v>
      </c>
      <c r="AI742" s="38">
        <f>INDEX(ATS!$B:$V,MATCH(ATS!$AH742,ATS!$U:$U,0),1)</f>
        <v>820468</v>
      </c>
      <c r="AJ742" s="38" t="str">
        <f>INDEX(ATS!$B:$V,MATCH(ATS!$AH742,ATS!$U:$U,0),2)</f>
        <v>Sweet LS M</v>
      </c>
      <c r="AK742" s="38" t="str">
        <f>INDEX(ATS!$B:$V,MATCH(ATS!$AH742,ATS!$U:$U,0),4)</f>
        <v>10001-M</v>
      </c>
    </row>
    <row r="743" spans="1:37">
      <c r="A743" s="175">
        <f t="shared" si="45"/>
        <v>7048652838223</v>
      </c>
      <c r="B743">
        <v>820326</v>
      </c>
      <c r="C743" t="s">
        <v>1895</v>
      </c>
      <c r="D743" t="s">
        <v>2991</v>
      </c>
      <c r="E743" t="s">
        <v>1896</v>
      </c>
      <c r="F743" t="s">
        <v>1982</v>
      </c>
      <c r="G743">
        <v>4142</v>
      </c>
      <c r="H743" t="s">
        <v>87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 s="30"/>
      <c r="T743" s="52" t="str">
        <f t="shared" si="44"/>
        <v>820326-99901-4142</v>
      </c>
      <c r="U743" s="53">
        <f>IF(C743="NET","",IF(C743="","",IFERROR(VLOOKUP(T743,EAN!$A:$B,2,FALSE),"MANGLER - MÅ OPPDATERE EAN-FANEN")))</f>
        <v>7048652838223</v>
      </c>
      <c r="V743" s="52">
        <f t="shared" si="46"/>
        <v>0</v>
      </c>
      <c r="W743" s="52">
        <f t="shared" si="47"/>
        <v>0</v>
      </c>
      <c r="X743" s="30"/>
      <c r="Y743" s="21" t="str">
        <f>IF(C743="NET","",IFERROR(VLOOKUP(U743,'2) Order Form'!$V$9:$V$894,1,FALSE),"Ikke med I order form"))</f>
        <v>Ikke med I order form</v>
      </c>
      <c r="Z743" s="30"/>
      <c r="AA743" s="2">
        <v>7048652837417</v>
      </c>
      <c r="AB743" s="23">
        <f>IFERROR(VLOOKUP(AA743,'2) Order Form'!$V$9:$V$895,1,FALSE),"Ikke med I order form")</f>
        <v>7048652837417</v>
      </c>
      <c r="AC743" s="38" t="e">
        <f>VLOOKUP(AA743,ATS!$A$4:$H$2762,2,FALSE)</f>
        <v>#N/A</v>
      </c>
      <c r="AD743" s="35" t="e">
        <f>VLOOKUP(AA743,ATS!$A$4:$G$2762,3,FALSE)</f>
        <v>#N/A</v>
      </c>
      <c r="AE743" s="36" t="e">
        <f>VLOOKUP(AA743,ATS!$A$4:$G$2762,5,FALSE)</f>
        <v>#N/A</v>
      </c>
      <c r="AF743" s="30"/>
      <c r="AG743" s="38">
        <f>IFERROR(VLOOKUP('2) Order Form'!$V705,$AA$4:$AA$2500,1,FALSE),"Ikke med i Elastic")</f>
        <v>7048652963031</v>
      </c>
      <c r="AH743" s="38">
        <f>SUM('2) Order Form'!V705)</f>
        <v>7048652963031</v>
      </c>
      <c r="AI743" s="38">
        <f>INDEX(ATS!$B:$V,MATCH(ATS!$AH743,ATS!$U:$U,0),1)</f>
        <v>820468</v>
      </c>
      <c r="AJ743" s="38" t="str">
        <f>INDEX(ATS!$B:$V,MATCH(ATS!$AH743,ATS!$U:$U,0),2)</f>
        <v>Sweet LS M</v>
      </c>
      <c r="AK743" s="38" t="str">
        <f>INDEX(ATS!$B:$V,MATCH(ATS!$AH743,ATS!$U:$U,0),4)</f>
        <v>10001-L</v>
      </c>
    </row>
    <row r="744" spans="1:37">
      <c r="A744" s="175">
        <f t="shared" si="45"/>
        <v>7048652838230</v>
      </c>
      <c r="B744">
        <v>820326</v>
      </c>
      <c r="C744" t="s">
        <v>1895</v>
      </c>
      <c r="D744" t="s">
        <v>2991</v>
      </c>
      <c r="E744" t="s">
        <v>1897</v>
      </c>
      <c r="F744" t="s">
        <v>1982</v>
      </c>
      <c r="G744">
        <v>4344</v>
      </c>
      <c r="H744" t="s">
        <v>87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 s="30"/>
      <c r="T744" s="52" t="str">
        <f t="shared" si="44"/>
        <v>820326-99901-4344</v>
      </c>
      <c r="U744" s="53">
        <f>IF(C744="NET","",IF(C744="","",IFERROR(VLOOKUP(T744,EAN!$A:$B,2,FALSE),"MANGLER - MÅ OPPDATERE EAN-FANEN")))</f>
        <v>7048652838230</v>
      </c>
      <c r="V744" s="52">
        <f t="shared" si="46"/>
        <v>0</v>
      </c>
      <c r="W744" s="52">
        <f t="shared" si="47"/>
        <v>0</v>
      </c>
      <c r="X744" s="30"/>
      <c r="Y744" s="21" t="str">
        <f>IF(C744="NET","",IFERROR(VLOOKUP(U744,'2) Order Form'!$V$9:$V$894,1,FALSE),"Ikke med I order form"))</f>
        <v>Ikke med I order form</v>
      </c>
      <c r="Z744" s="30"/>
      <c r="AA744" s="2">
        <v>7048652967404</v>
      </c>
      <c r="AB744" s="23">
        <f>IFERROR(VLOOKUP(AA744,'2) Order Form'!$V$9:$V$895,1,FALSE),"Ikke med I order form")</f>
        <v>7048652967404</v>
      </c>
      <c r="AC744" s="38" t="e">
        <f>VLOOKUP(AA744,ATS!$A$4:$H$2762,2,FALSE)</f>
        <v>#N/A</v>
      </c>
      <c r="AD744" s="35" t="e">
        <f>VLOOKUP(AA744,ATS!$A$4:$G$2762,3,FALSE)</f>
        <v>#N/A</v>
      </c>
      <c r="AE744" s="36" t="e">
        <f>VLOOKUP(AA744,ATS!$A$4:$G$2762,5,FALSE)</f>
        <v>#N/A</v>
      </c>
      <c r="AF744" s="30"/>
      <c r="AG744" s="38">
        <f>IFERROR(VLOOKUP('2) Order Form'!$V706,$AA$4:$AA$2500,1,FALSE),"Ikke med i Elastic")</f>
        <v>7048652963062</v>
      </c>
      <c r="AH744" s="38">
        <f>SUM('2) Order Form'!V706)</f>
        <v>7048652963062</v>
      </c>
      <c r="AI744" s="38">
        <f>INDEX(ATS!$B:$V,MATCH(ATS!$AH744,ATS!$U:$U,0),1)</f>
        <v>820468</v>
      </c>
      <c r="AJ744" s="38" t="str">
        <f>INDEX(ATS!$B:$V,MATCH(ATS!$AH744,ATS!$U:$U,0),2)</f>
        <v>Sweet LS M</v>
      </c>
      <c r="AK744" s="38" t="str">
        <f>INDEX(ATS!$B:$V,MATCH(ATS!$AH744,ATS!$U:$U,0),4)</f>
        <v>10001-XL</v>
      </c>
    </row>
    <row r="745" spans="1:37">
      <c r="A745" s="175">
        <f t="shared" si="45"/>
        <v>7048652838247</v>
      </c>
      <c r="B745">
        <v>820326</v>
      </c>
      <c r="C745" t="s">
        <v>1895</v>
      </c>
      <c r="D745" t="s">
        <v>2991</v>
      </c>
      <c r="E745" t="s">
        <v>1898</v>
      </c>
      <c r="F745" t="s">
        <v>1982</v>
      </c>
      <c r="G745">
        <v>4546</v>
      </c>
      <c r="H745" t="s">
        <v>87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 s="30"/>
      <c r="T745" s="52" t="str">
        <f t="shared" si="44"/>
        <v>820326-99901-4546</v>
      </c>
      <c r="U745" s="53">
        <f>IF(C745="NET","",IF(C745="","",IFERROR(VLOOKUP(T745,EAN!$A:$B,2,FALSE),"MANGLER - MÅ OPPDATERE EAN-FANEN")))</f>
        <v>7048652838247</v>
      </c>
      <c r="V745" s="52">
        <f t="shared" si="46"/>
        <v>0</v>
      </c>
      <c r="W745" s="52">
        <f t="shared" si="47"/>
        <v>0</v>
      </c>
      <c r="X745" s="30"/>
      <c r="Y745" s="21" t="str">
        <f>IF(C745="NET","",IFERROR(VLOOKUP(U745,'2) Order Form'!$V$9:$V$894,1,FALSE),"Ikke med I order form"))</f>
        <v>Ikke med I order form</v>
      </c>
      <c r="Z745" s="30"/>
      <c r="AA745" s="2">
        <v>7048652967404</v>
      </c>
      <c r="AB745" s="23">
        <f>IFERROR(VLOOKUP(AA745,'2) Order Form'!$V$9:$V$895,1,FALSE),"Ikke med I order form")</f>
        <v>7048652967404</v>
      </c>
      <c r="AC745" s="38" t="e">
        <f>VLOOKUP(AA745,ATS!$A$4:$H$2762,2,FALSE)</f>
        <v>#N/A</v>
      </c>
      <c r="AD745" s="35" t="e">
        <f>VLOOKUP(AA745,ATS!$A$4:$G$2762,3,FALSE)</f>
        <v>#N/A</v>
      </c>
      <c r="AE745" s="36" t="e">
        <f>VLOOKUP(AA745,ATS!$A$4:$G$2762,5,FALSE)</f>
        <v>#N/A</v>
      </c>
      <c r="AF745" s="30"/>
      <c r="AG745" s="38">
        <f>IFERROR(VLOOKUP('2) Order Form'!$V707,$AA$4:$AA$2500,1,FALSE),"Ikke med i Elastic")</f>
        <v>7048652963093</v>
      </c>
      <c r="AH745" s="38">
        <f>SUM('2) Order Form'!V707)</f>
        <v>7048652963093</v>
      </c>
      <c r="AI745" s="38">
        <f>INDEX(ATS!$B:$V,MATCH(ATS!$AH745,ATS!$U:$U,0),1)</f>
        <v>820468</v>
      </c>
      <c r="AJ745" s="38" t="str">
        <f>INDEX(ATS!$B:$V,MATCH(ATS!$AH745,ATS!$U:$U,0),2)</f>
        <v>Sweet LS M</v>
      </c>
      <c r="AK745" s="38" t="str">
        <f>INDEX(ATS!$B:$V,MATCH(ATS!$AH745,ATS!$U:$U,0),4)</f>
        <v>99901-S</v>
      </c>
    </row>
    <row r="746" spans="1:37">
      <c r="A746" s="175">
        <f t="shared" si="45"/>
        <v>0</v>
      </c>
      <c r="B746" s="37">
        <v>820328</v>
      </c>
      <c r="C746" t="s">
        <v>131</v>
      </c>
      <c r="I746" s="37">
        <v>202409</v>
      </c>
      <c r="J746" s="37">
        <v>202410</v>
      </c>
      <c r="K746" s="37">
        <v>202411</v>
      </c>
      <c r="L746" s="37">
        <v>202412</v>
      </c>
      <c r="M746" s="37">
        <v>202413</v>
      </c>
      <c r="N746" s="37">
        <v>202414</v>
      </c>
      <c r="O746" s="37">
        <v>202415</v>
      </c>
      <c r="P746" s="37">
        <v>202415</v>
      </c>
      <c r="Q746" s="37">
        <v>202415</v>
      </c>
      <c r="R746" s="37">
        <v>202415</v>
      </c>
      <c r="S746" s="30"/>
      <c r="T746" s="52" t="str">
        <f t="shared" si="44"/>
        <v>820328-</v>
      </c>
      <c r="U746" s="53" t="str">
        <f>IF(C746="NET","",IF(C746="","",IFERROR(VLOOKUP(T746,EAN!$A:$B,2,FALSE),"MANGLER - MÅ OPPDATERE EAN-FANEN")))</f>
        <v/>
      </c>
      <c r="V746" s="52">
        <f t="shared" si="46"/>
        <v>202409</v>
      </c>
      <c r="W746" s="52">
        <f t="shared" si="47"/>
        <v>202415</v>
      </c>
      <c r="X746" s="30"/>
      <c r="Y746" s="21" t="str">
        <f>IF(C746="NET","",IFERROR(VLOOKUP(U746,'2) Order Form'!$V$9:$V$894,1,FALSE),"Ikke med I order form"))</f>
        <v/>
      </c>
      <c r="Z746" s="30"/>
      <c r="AA746" s="2">
        <v>7048652967404</v>
      </c>
      <c r="AB746" s="23">
        <f>IFERROR(VLOOKUP(AA746,'2) Order Form'!$V$9:$V$895,1,FALSE),"Ikke med I order form")</f>
        <v>7048652967404</v>
      </c>
      <c r="AC746" s="38" t="e">
        <f>VLOOKUP(AA746,ATS!$A$4:$H$2762,2,FALSE)</f>
        <v>#N/A</v>
      </c>
      <c r="AD746" s="35" t="e">
        <f>VLOOKUP(AA746,ATS!$A$4:$G$2762,3,FALSE)</f>
        <v>#N/A</v>
      </c>
      <c r="AE746" s="36" t="e">
        <f>VLOOKUP(AA746,ATS!$A$4:$G$2762,5,FALSE)</f>
        <v>#N/A</v>
      </c>
      <c r="AF746" s="30"/>
      <c r="AG746" s="38">
        <f>IFERROR(VLOOKUP('2) Order Form'!$V708,$AA$4:$AA$2500,1,FALSE),"Ikke med i Elastic")</f>
        <v>7048652963086</v>
      </c>
      <c r="AH746" s="38">
        <f>SUM('2) Order Form'!V708)</f>
        <v>7048652963086</v>
      </c>
      <c r="AI746" s="38">
        <f>INDEX(ATS!$B:$V,MATCH(ATS!$AH746,ATS!$U:$U,0),1)</f>
        <v>820468</v>
      </c>
      <c r="AJ746" s="38" t="str">
        <f>INDEX(ATS!$B:$V,MATCH(ATS!$AH746,ATS!$U:$U,0),2)</f>
        <v>Sweet LS M</v>
      </c>
      <c r="AK746" s="38" t="str">
        <f>INDEX(ATS!$B:$V,MATCH(ATS!$AH746,ATS!$U:$U,0),4)</f>
        <v>99901-M</v>
      </c>
    </row>
    <row r="747" spans="1:37">
      <c r="A747" s="175">
        <f t="shared" si="45"/>
        <v>7048652804891</v>
      </c>
      <c r="B747">
        <v>820328</v>
      </c>
      <c r="C747" t="s">
        <v>1257</v>
      </c>
      <c r="D747" t="s">
        <v>2991</v>
      </c>
      <c r="E747" t="s">
        <v>730</v>
      </c>
      <c r="F747" t="s">
        <v>703</v>
      </c>
      <c r="G747" t="s">
        <v>63</v>
      </c>
      <c r="H747" t="s">
        <v>87</v>
      </c>
      <c r="I747">
        <v>150</v>
      </c>
      <c r="J747">
        <v>150</v>
      </c>
      <c r="K747">
        <v>150</v>
      </c>
      <c r="L747">
        <v>150</v>
      </c>
      <c r="M747">
        <v>150</v>
      </c>
      <c r="N747">
        <v>150</v>
      </c>
      <c r="O747">
        <v>150</v>
      </c>
      <c r="P747">
        <v>150</v>
      </c>
      <c r="Q747">
        <v>150</v>
      </c>
      <c r="R747">
        <v>150</v>
      </c>
      <c r="S747" s="2"/>
      <c r="T747" s="52" t="str">
        <f t="shared" si="44"/>
        <v>820328-88002-OS</v>
      </c>
      <c r="U747" s="53">
        <f>IF(C747="NET","",IF(C747="","",IFERROR(VLOOKUP(T747,EAN!$A:$B,2,FALSE),"MANGLER - MÅ OPPDATERE EAN-FANEN")))</f>
        <v>7048652804891</v>
      </c>
      <c r="V747" s="52">
        <f t="shared" si="46"/>
        <v>150</v>
      </c>
      <c r="W747" s="52">
        <f t="shared" si="47"/>
        <v>150</v>
      </c>
      <c r="X747" s="2"/>
      <c r="Y747" s="21" t="str">
        <f>IF(C747="NET","",IFERROR(VLOOKUP(U747,'2) Order Form'!$V$9:$V$894,1,FALSE),"Ikke med I order form"))</f>
        <v>Ikke med I order form</v>
      </c>
      <c r="Z747" s="2"/>
      <c r="AA747" s="2">
        <v>7048652967398</v>
      </c>
      <c r="AB747" s="23">
        <f>IFERROR(VLOOKUP(AA747,'2) Order Form'!$V$9:$V$895,1,FALSE),"Ikke med I order form")</f>
        <v>7048652967398</v>
      </c>
      <c r="AC747" s="38" t="e">
        <f>VLOOKUP(AA747,ATS!$A$4:$H$2762,2,FALSE)</f>
        <v>#N/A</v>
      </c>
      <c r="AD747" s="35" t="e">
        <f>VLOOKUP(AA747,ATS!$A$4:$G$2762,3,FALSE)</f>
        <v>#N/A</v>
      </c>
      <c r="AE747" s="36" t="e">
        <f>VLOOKUP(AA747,ATS!$A$4:$G$2762,5,FALSE)</f>
        <v>#N/A</v>
      </c>
      <c r="AF747" s="2"/>
      <c r="AG747" s="38">
        <f>IFERROR(VLOOKUP('2) Order Form'!$V709,$AA$4:$AA$2500,1,FALSE),"Ikke med i Elastic")</f>
        <v>7048652963079</v>
      </c>
      <c r="AH747" s="38">
        <f>SUM('2) Order Form'!V709)</f>
        <v>7048652963079</v>
      </c>
      <c r="AI747" s="38">
        <f>INDEX(ATS!$B:$V,MATCH(ATS!$AH747,ATS!$U:$U,0),1)</f>
        <v>820468</v>
      </c>
      <c r="AJ747" s="38" t="str">
        <f>INDEX(ATS!$B:$V,MATCH(ATS!$AH747,ATS!$U:$U,0),2)</f>
        <v>Sweet LS M</v>
      </c>
      <c r="AK747" s="38" t="str">
        <f>INDEX(ATS!$B:$V,MATCH(ATS!$AH747,ATS!$U:$U,0),4)</f>
        <v>99901-L</v>
      </c>
    </row>
    <row r="748" spans="1:37">
      <c r="A748" s="175">
        <f t="shared" si="45"/>
        <v>7048652804907</v>
      </c>
      <c r="B748">
        <v>820328</v>
      </c>
      <c r="C748" t="s">
        <v>1257</v>
      </c>
      <c r="D748" t="s">
        <v>2991</v>
      </c>
      <c r="E748" t="s">
        <v>705</v>
      </c>
      <c r="F748" t="s">
        <v>1982</v>
      </c>
      <c r="G748" t="s">
        <v>63</v>
      </c>
      <c r="H748" t="s">
        <v>87</v>
      </c>
      <c r="I748">
        <v>128</v>
      </c>
      <c r="J748">
        <v>128</v>
      </c>
      <c r="K748">
        <v>128</v>
      </c>
      <c r="L748">
        <v>128</v>
      </c>
      <c r="M748">
        <v>128</v>
      </c>
      <c r="N748">
        <v>128</v>
      </c>
      <c r="O748">
        <v>128</v>
      </c>
      <c r="P748">
        <v>128</v>
      </c>
      <c r="Q748">
        <v>128</v>
      </c>
      <c r="R748">
        <v>128</v>
      </c>
      <c r="S748" s="30"/>
      <c r="T748" s="52" t="str">
        <f t="shared" si="44"/>
        <v>820328-99901-OS</v>
      </c>
      <c r="U748" s="53">
        <f>IF(C748="NET","",IF(C748="","",IFERROR(VLOOKUP(T748,EAN!$A:$B,2,FALSE),"MANGLER - MÅ OPPDATERE EAN-FANEN")))</f>
        <v>7048652804907</v>
      </c>
      <c r="V748" s="52">
        <f t="shared" si="46"/>
        <v>128</v>
      </c>
      <c r="W748" s="52">
        <f t="shared" si="47"/>
        <v>128</v>
      </c>
      <c r="X748" s="30"/>
      <c r="Y748" s="21" t="str">
        <f>IF(C748="NET","",IFERROR(VLOOKUP(U748,'2) Order Form'!$V$9:$V$894,1,FALSE),"Ikke med I order form"))</f>
        <v>Ikke med I order form</v>
      </c>
      <c r="Z748" s="30"/>
      <c r="AA748" s="2">
        <v>7048652967398</v>
      </c>
      <c r="AB748" s="23">
        <f>IFERROR(VLOOKUP(AA748,'2) Order Form'!$V$9:$V$895,1,FALSE),"Ikke med I order form")</f>
        <v>7048652967398</v>
      </c>
      <c r="AC748" s="38" t="e">
        <f>VLOOKUP(AA748,ATS!$A$4:$H$2762,2,FALSE)</f>
        <v>#N/A</v>
      </c>
      <c r="AD748" s="35" t="e">
        <f>VLOOKUP(AA748,ATS!$A$4:$G$2762,3,FALSE)</f>
        <v>#N/A</v>
      </c>
      <c r="AE748" s="36" t="e">
        <f>VLOOKUP(AA748,ATS!$A$4:$G$2762,5,FALSE)</f>
        <v>#N/A</v>
      </c>
      <c r="AF748" s="30"/>
      <c r="AG748" s="38">
        <f>IFERROR(VLOOKUP('2) Order Form'!$V710,$AA$4:$AA$2500,1,FALSE),"Ikke med i Elastic")</f>
        <v>7048652963109</v>
      </c>
      <c r="AH748" s="38">
        <f>SUM('2) Order Form'!V710)</f>
        <v>7048652963109</v>
      </c>
      <c r="AI748" s="38">
        <f>INDEX(ATS!$B:$V,MATCH(ATS!$AH748,ATS!$U:$U,0),1)</f>
        <v>820468</v>
      </c>
      <c r="AJ748" s="38" t="str">
        <f>INDEX(ATS!$B:$V,MATCH(ATS!$AH748,ATS!$U:$U,0),2)</f>
        <v>Sweet LS M</v>
      </c>
      <c r="AK748" s="38" t="str">
        <f>INDEX(ATS!$B:$V,MATCH(ATS!$AH748,ATS!$U:$U,0),4)</f>
        <v>99901-XL</v>
      </c>
    </row>
    <row r="749" spans="1:37">
      <c r="A749" s="175">
        <f t="shared" si="45"/>
        <v>0</v>
      </c>
      <c r="B749" s="37">
        <v>820329</v>
      </c>
      <c r="C749" t="s">
        <v>131</v>
      </c>
      <c r="I749" s="37">
        <v>202409</v>
      </c>
      <c r="J749" s="37">
        <v>202410</v>
      </c>
      <c r="K749" s="37">
        <v>202411</v>
      </c>
      <c r="L749" s="37">
        <v>202412</v>
      </c>
      <c r="M749" s="37">
        <v>202413</v>
      </c>
      <c r="N749" s="37">
        <v>202414</v>
      </c>
      <c r="O749" s="37">
        <v>202415</v>
      </c>
      <c r="P749" s="37">
        <v>202415</v>
      </c>
      <c r="Q749" s="37">
        <v>202415</v>
      </c>
      <c r="R749" s="37">
        <v>202415</v>
      </c>
      <c r="S749" s="30"/>
      <c r="T749" s="52" t="str">
        <f t="shared" si="44"/>
        <v>820329-</v>
      </c>
      <c r="U749" s="53" t="str">
        <f>IF(C749="NET","",IF(C749="","",IFERROR(VLOOKUP(T749,EAN!$A:$B,2,FALSE),"MANGLER - MÅ OPPDATERE EAN-FANEN")))</f>
        <v/>
      </c>
      <c r="V749" s="52">
        <f t="shared" si="46"/>
        <v>202409</v>
      </c>
      <c r="W749" s="52">
        <f t="shared" si="47"/>
        <v>202415</v>
      </c>
      <c r="X749" s="30"/>
      <c r="Y749" s="21" t="str">
        <f>IF(C749="NET","",IFERROR(VLOOKUP(U749,'2) Order Form'!$V$9:$V$894,1,FALSE),"Ikke med I order form"))</f>
        <v/>
      </c>
      <c r="Z749" s="30"/>
      <c r="AA749" s="2">
        <v>7048652967398</v>
      </c>
      <c r="AB749" s="23">
        <f>IFERROR(VLOOKUP(AA749,'2) Order Form'!$V$9:$V$895,1,FALSE),"Ikke med I order form")</f>
        <v>7048652967398</v>
      </c>
      <c r="AC749" s="38" t="e">
        <f>VLOOKUP(AA749,ATS!$A$4:$H$2762,2,FALSE)</f>
        <v>#N/A</v>
      </c>
      <c r="AD749" s="35" t="e">
        <f>VLOOKUP(AA749,ATS!$A$4:$G$2762,3,FALSE)</f>
        <v>#N/A</v>
      </c>
      <c r="AE749" s="36" t="e">
        <f>VLOOKUP(AA749,ATS!$A$4:$G$2762,5,FALSE)</f>
        <v>#N/A</v>
      </c>
      <c r="AF749" s="30"/>
      <c r="AG749" s="38">
        <f>IFERROR(VLOOKUP('2) Order Form'!$V711,$AA$4:$AA$2500,1,FALSE),"Ikke med i Elastic")</f>
        <v>7048652897305</v>
      </c>
      <c r="AH749" s="38">
        <f>SUM('2) Order Form'!V711)</f>
        <v>7048652897305</v>
      </c>
      <c r="AI749" s="38">
        <f>INDEX(ATS!$B:$V,MATCH(ATS!$AH749,ATS!$U:$U,0),1)</f>
        <v>820391</v>
      </c>
      <c r="AJ749" s="38" t="str">
        <f>INDEX(ATS!$B:$V,MATCH(ATS!$AH749,ATS!$U:$U,0),2)</f>
        <v>Sweet Tee M</v>
      </c>
      <c r="AK749" s="38" t="str">
        <f>INDEX(ATS!$B:$V,MATCH(ATS!$AH749,ATS!$U:$U,0),4)</f>
        <v>10001-S</v>
      </c>
    </row>
    <row r="750" spans="1:37">
      <c r="A750" s="175">
        <f t="shared" si="45"/>
        <v>7048652838254</v>
      </c>
      <c r="B750">
        <v>820329</v>
      </c>
      <c r="C750" t="s">
        <v>1899</v>
      </c>
      <c r="D750" t="s">
        <v>2991</v>
      </c>
      <c r="E750" t="s">
        <v>1900</v>
      </c>
      <c r="F750" t="s">
        <v>1996</v>
      </c>
      <c r="G750">
        <v>3637</v>
      </c>
      <c r="H750" t="s">
        <v>87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 s="30"/>
      <c r="T750" s="52" t="str">
        <f t="shared" si="44"/>
        <v>820329-55503-3637</v>
      </c>
      <c r="U750" s="53">
        <f>IF(C750="NET","",IF(C750="","",IFERROR(VLOOKUP(T750,EAN!$A:$B,2,FALSE),"MANGLER - MÅ OPPDATERE EAN-FANEN")))</f>
        <v>7048652838254</v>
      </c>
      <c r="V750" s="52">
        <f t="shared" si="46"/>
        <v>0</v>
      </c>
      <c r="W750" s="52">
        <f t="shared" si="47"/>
        <v>0</v>
      </c>
      <c r="X750" s="30"/>
      <c r="Y750" s="21" t="str">
        <f>IF(C750="NET","",IFERROR(VLOOKUP(U750,'2) Order Form'!$V$9:$V$894,1,FALSE),"Ikke med I order form"))</f>
        <v>Ikke med I order form</v>
      </c>
      <c r="Z750" s="30"/>
      <c r="AA750" s="2">
        <v>7048652967411</v>
      </c>
      <c r="AB750" s="23">
        <f>IFERROR(VLOOKUP(AA750,'2) Order Form'!$V$9:$V$895,1,FALSE),"Ikke med I order form")</f>
        <v>7048652967411</v>
      </c>
      <c r="AC750" s="38" t="e">
        <f>VLOOKUP(AA750,ATS!$A$4:$H$2762,2,FALSE)</f>
        <v>#N/A</v>
      </c>
      <c r="AD750" s="35" t="e">
        <f>VLOOKUP(AA750,ATS!$A$4:$G$2762,3,FALSE)</f>
        <v>#N/A</v>
      </c>
      <c r="AE750" s="36" t="e">
        <f>VLOOKUP(AA750,ATS!$A$4:$G$2762,5,FALSE)</f>
        <v>#N/A</v>
      </c>
      <c r="AF750" s="30"/>
      <c r="AG750" s="38">
        <f>IFERROR(VLOOKUP('2) Order Form'!$V712,$AA$4:$AA$2500,1,FALSE),"Ikke med i Elastic")</f>
        <v>7048652897299</v>
      </c>
      <c r="AH750" s="38">
        <f>SUM('2) Order Form'!V712)</f>
        <v>7048652897299</v>
      </c>
      <c r="AI750" s="38">
        <f>INDEX(ATS!$B:$V,MATCH(ATS!$AH750,ATS!$U:$U,0),1)</f>
        <v>820391</v>
      </c>
      <c r="AJ750" s="38" t="str">
        <f>INDEX(ATS!$B:$V,MATCH(ATS!$AH750,ATS!$U:$U,0),2)</f>
        <v>Sweet Tee M</v>
      </c>
      <c r="AK750" s="38" t="str">
        <f>INDEX(ATS!$B:$V,MATCH(ATS!$AH750,ATS!$U:$U,0),4)</f>
        <v>10001-M</v>
      </c>
    </row>
    <row r="751" spans="1:37">
      <c r="A751" s="175">
        <f t="shared" si="45"/>
        <v>7048652838261</v>
      </c>
      <c r="B751">
        <v>820329</v>
      </c>
      <c r="C751" t="s">
        <v>1899</v>
      </c>
      <c r="D751" t="s">
        <v>2991</v>
      </c>
      <c r="E751" t="s">
        <v>1901</v>
      </c>
      <c r="F751" t="s">
        <v>1996</v>
      </c>
      <c r="G751">
        <v>3839</v>
      </c>
      <c r="H751" t="s">
        <v>87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 s="30"/>
      <c r="T751" s="52" t="str">
        <f t="shared" si="44"/>
        <v>820329-55503-3839</v>
      </c>
      <c r="U751" s="53">
        <f>IF(C751="NET","",IF(C751="","",IFERROR(VLOOKUP(T751,EAN!$A:$B,2,FALSE),"MANGLER - MÅ OPPDATERE EAN-FANEN")))</f>
        <v>7048652838261</v>
      </c>
      <c r="V751" s="52">
        <f t="shared" si="46"/>
        <v>0</v>
      </c>
      <c r="W751" s="52">
        <f t="shared" si="47"/>
        <v>0</v>
      </c>
      <c r="X751" s="30"/>
      <c r="Y751" s="21" t="str">
        <f>IF(C751="NET","",IFERROR(VLOOKUP(U751,'2) Order Form'!$V$9:$V$894,1,FALSE),"Ikke med I order form"))</f>
        <v>Ikke med I order form</v>
      </c>
      <c r="Z751" s="30"/>
      <c r="AA751" s="2">
        <v>7048652967411</v>
      </c>
      <c r="AB751" s="23">
        <f>IFERROR(VLOOKUP(AA751,'2) Order Form'!$V$9:$V$895,1,FALSE),"Ikke med I order form")</f>
        <v>7048652967411</v>
      </c>
      <c r="AC751" s="38" t="e">
        <f>VLOOKUP(AA751,ATS!$A$4:$H$2762,2,FALSE)</f>
        <v>#N/A</v>
      </c>
      <c r="AD751" s="35" t="e">
        <f>VLOOKUP(AA751,ATS!$A$4:$G$2762,3,FALSE)</f>
        <v>#N/A</v>
      </c>
      <c r="AE751" s="36" t="e">
        <f>VLOOKUP(AA751,ATS!$A$4:$G$2762,5,FALSE)</f>
        <v>#N/A</v>
      </c>
      <c r="AF751" s="30"/>
      <c r="AG751" s="38">
        <f>IFERROR(VLOOKUP('2) Order Form'!$V713,$AA$4:$AA$2500,1,FALSE),"Ikke med i Elastic")</f>
        <v>7048652897282</v>
      </c>
      <c r="AH751" s="38">
        <f>SUM('2) Order Form'!V713)</f>
        <v>7048652897282</v>
      </c>
      <c r="AI751" s="38">
        <f>INDEX(ATS!$B:$V,MATCH(ATS!$AH751,ATS!$U:$U,0),1)</f>
        <v>820391</v>
      </c>
      <c r="AJ751" s="38" t="str">
        <f>INDEX(ATS!$B:$V,MATCH(ATS!$AH751,ATS!$U:$U,0),2)</f>
        <v>Sweet Tee M</v>
      </c>
      <c r="AK751" s="38" t="str">
        <f>INDEX(ATS!$B:$V,MATCH(ATS!$AH751,ATS!$U:$U,0),4)</f>
        <v>10001-L</v>
      </c>
    </row>
    <row r="752" spans="1:37">
      <c r="A752" s="175">
        <f t="shared" si="45"/>
        <v>7048652838278</v>
      </c>
      <c r="B752">
        <v>820329</v>
      </c>
      <c r="C752" t="s">
        <v>1899</v>
      </c>
      <c r="D752" t="s">
        <v>2991</v>
      </c>
      <c r="E752" t="s">
        <v>1902</v>
      </c>
      <c r="F752" t="s">
        <v>1996</v>
      </c>
      <c r="G752">
        <v>4041</v>
      </c>
      <c r="H752" t="s">
        <v>87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 s="30"/>
      <c r="T752" s="52" t="str">
        <f t="shared" si="44"/>
        <v>820329-55503-4041</v>
      </c>
      <c r="U752" s="53">
        <f>IF(C752="NET","",IF(C752="","",IFERROR(VLOOKUP(T752,EAN!$A:$B,2,FALSE),"MANGLER - MÅ OPPDATERE EAN-FANEN")))</f>
        <v>7048652838278</v>
      </c>
      <c r="V752" s="52">
        <f t="shared" si="46"/>
        <v>0</v>
      </c>
      <c r="W752" s="52">
        <f t="shared" si="47"/>
        <v>0</v>
      </c>
      <c r="X752" s="30"/>
      <c r="Y752" s="21" t="str">
        <f>IF(C752="NET","",IFERROR(VLOOKUP(U752,'2) Order Form'!$V$9:$V$894,1,FALSE),"Ikke med I order form"))</f>
        <v>Ikke med I order form</v>
      </c>
      <c r="Z752" s="30"/>
      <c r="AA752" s="2">
        <v>7048652967411</v>
      </c>
      <c r="AB752" s="23">
        <f>IFERROR(VLOOKUP(AA752,'2) Order Form'!$V$9:$V$895,1,FALSE),"Ikke med I order form")</f>
        <v>7048652967411</v>
      </c>
      <c r="AC752" s="38" t="e">
        <f>VLOOKUP(AA752,ATS!$A$4:$H$2762,2,FALSE)</f>
        <v>#N/A</v>
      </c>
      <c r="AD752" s="35" t="e">
        <f>VLOOKUP(AA752,ATS!$A$4:$G$2762,3,FALSE)</f>
        <v>#N/A</v>
      </c>
      <c r="AE752" s="36" t="e">
        <f>VLOOKUP(AA752,ATS!$A$4:$G$2762,5,FALSE)</f>
        <v>#N/A</v>
      </c>
      <c r="AF752" s="30"/>
      <c r="AG752" s="38">
        <f>IFERROR(VLOOKUP('2) Order Form'!$V714,$AA$4:$AA$2500,1,FALSE),"Ikke med i Elastic")</f>
        <v>7048652897312</v>
      </c>
      <c r="AH752" s="38">
        <f>SUM('2) Order Form'!V714)</f>
        <v>7048652897312</v>
      </c>
      <c r="AI752" s="38">
        <f>INDEX(ATS!$B:$V,MATCH(ATS!$AH752,ATS!$U:$U,0),1)</f>
        <v>820391</v>
      </c>
      <c r="AJ752" s="38" t="str">
        <f>INDEX(ATS!$B:$V,MATCH(ATS!$AH752,ATS!$U:$U,0),2)</f>
        <v>Sweet Tee M</v>
      </c>
      <c r="AK752" s="38" t="str">
        <f>INDEX(ATS!$B:$V,MATCH(ATS!$AH752,ATS!$U:$U,0),4)</f>
        <v>10001-XL</v>
      </c>
    </row>
    <row r="753" spans="1:37">
      <c r="A753" s="175">
        <f t="shared" si="45"/>
        <v>0</v>
      </c>
      <c r="B753" s="37">
        <v>820330</v>
      </c>
      <c r="C753" t="s">
        <v>131</v>
      </c>
      <c r="I753" s="37">
        <v>202409</v>
      </c>
      <c r="J753" s="37">
        <v>202410</v>
      </c>
      <c r="K753" s="37">
        <v>202411</v>
      </c>
      <c r="L753" s="37">
        <v>202412</v>
      </c>
      <c r="M753" s="37">
        <v>202413</v>
      </c>
      <c r="N753" s="37">
        <v>202414</v>
      </c>
      <c r="O753" s="37">
        <v>202415</v>
      </c>
      <c r="P753" s="37">
        <v>202415</v>
      </c>
      <c r="Q753" s="37">
        <v>202415</v>
      </c>
      <c r="R753" s="37">
        <v>202415</v>
      </c>
      <c r="S753" s="30"/>
      <c r="T753" s="52" t="str">
        <f t="shared" si="44"/>
        <v>820330-</v>
      </c>
      <c r="U753" s="53" t="str">
        <f>IF(C753="NET","",IF(C753="","",IFERROR(VLOOKUP(T753,EAN!$A:$B,2,FALSE),"MANGLER - MÅ OPPDATERE EAN-FANEN")))</f>
        <v/>
      </c>
      <c r="V753" s="52">
        <f t="shared" si="46"/>
        <v>202409</v>
      </c>
      <c r="W753" s="52">
        <f t="shared" si="47"/>
        <v>202415</v>
      </c>
      <c r="X753" s="30"/>
      <c r="Y753" s="21" t="str">
        <f>IF(C753="NET","",IFERROR(VLOOKUP(U753,'2) Order Form'!$V$9:$V$894,1,FALSE),"Ikke med I order form"))</f>
        <v/>
      </c>
      <c r="Z753" s="30"/>
      <c r="AA753" s="2">
        <v>7048652967442</v>
      </c>
      <c r="AB753" s="23">
        <f>IFERROR(VLOOKUP(AA753,'2) Order Form'!$V$9:$V$895,1,FALSE),"Ikke med I order form")</f>
        <v>7048652967442</v>
      </c>
      <c r="AC753" s="38" t="e">
        <f>VLOOKUP(AA753,ATS!$A$4:$H$2762,2,FALSE)</f>
        <v>#N/A</v>
      </c>
      <c r="AD753" s="35" t="e">
        <f>VLOOKUP(AA753,ATS!$A$4:$G$2762,3,FALSE)</f>
        <v>#N/A</v>
      </c>
      <c r="AE753" s="36" t="e">
        <f>VLOOKUP(AA753,ATS!$A$4:$G$2762,5,FALSE)</f>
        <v>#N/A</v>
      </c>
      <c r="AF753" s="30"/>
      <c r="AG753" s="38">
        <f>IFERROR(VLOOKUP('2) Order Form'!$V715,$AA$4:$AA$2500,1,FALSE),"Ikke med i Elastic")</f>
        <v>7048652897381</v>
      </c>
      <c r="AH753" s="38">
        <f>SUM('2) Order Form'!V715)</f>
        <v>7048652897381</v>
      </c>
      <c r="AI753" s="38">
        <f>INDEX(ATS!$B:$V,MATCH(ATS!$AH753,ATS!$U:$U,0),1)</f>
        <v>820391</v>
      </c>
      <c r="AJ753" s="38" t="str">
        <f>INDEX(ATS!$B:$V,MATCH(ATS!$AH753,ATS!$U:$U,0),2)</f>
        <v>Sweet Tee M</v>
      </c>
      <c r="AK753" s="38" t="str">
        <f>INDEX(ATS!$B:$V,MATCH(ATS!$AH753,ATS!$U:$U,0),4)</f>
        <v>78001-S</v>
      </c>
    </row>
    <row r="754" spans="1:37">
      <c r="A754" s="175">
        <f t="shared" si="45"/>
        <v>7048652813657</v>
      </c>
      <c r="B754">
        <v>820330</v>
      </c>
      <c r="C754" t="s">
        <v>1258</v>
      </c>
      <c r="D754" t="s">
        <v>2991</v>
      </c>
      <c r="E754" t="s">
        <v>720</v>
      </c>
      <c r="F754" t="s">
        <v>2174</v>
      </c>
      <c r="G754" t="s">
        <v>63</v>
      </c>
      <c r="H754" t="s">
        <v>87</v>
      </c>
      <c r="I754">
        <v>111</v>
      </c>
      <c r="J754">
        <v>111</v>
      </c>
      <c r="K754">
        <v>111</v>
      </c>
      <c r="L754">
        <v>111</v>
      </c>
      <c r="M754">
        <v>111</v>
      </c>
      <c r="N754">
        <v>111</v>
      </c>
      <c r="O754">
        <v>111</v>
      </c>
      <c r="P754">
        <v>111</v>
      </c>
      <c r="Q754">
        <v>111</v>
      </c>
      <c r="R754">
        <v>111</v>
      </c>
      <c r="S754" s="30"/>
      <c r="T754" s="52" t="str">
        <f t="shared" si="44"/>
        <v>820330-10002-OS</v>
      </c>
      <c r="U754" s="53">
        <f>IF(C754="NET","",IF(C754="","",IFERROR(VLOOKUP(T754,EAN!$A:$B,2,FALSE),"MANGLER - MÅ OPPDATERE EAN-FANEN")))</f>
        <v>7048652813657</v>
      </c>
      <c r="V754" s="52">
        <f t="shared" si="46"/>
        <v>111</v>
      </c>
      <c r="W754" s="52">
        <f t="shared" si="47"/>
        <v>111</v>
      </c>
      <c r="X754" s="30"/>
      <c r="Y754" s="21" t="str">
        <f>IF(C754="NET","",IFERROR(VLOOKUP(U754,'2) Order Form'!$V$9:$V$894,1,FALSE),"Ikke med I order form"))</f>
        <v>Ikke med I order form</v>
      </c>
      <c r="Z754" s="30"/>
      <c r="AA754" s="2">
        <v>7048652967442</v>
      </c>
      <c r="AB754" s="23">
        <f>IFERROR(VLOOKUP(AA754,'2) Order Form'!$V$9:$V$895,1,FALSE),"Ikke med I order form")</f>
        <v>7048652967442</v>
      </c>
      <c r="AC754" s="38" t="e">
        <f>VLOOKUP(AA754,ATS!$A$4:$H$2762,2,FALSE)</f>
        <v>#N/A</v>
      </c>
      <c r="AD754" s="35" t="e">
        <f>VLOOKUP(AA754,ATS!$A$4:$G$2762,3,FALSE)</f>
        <v>#N/A</v>
      </c>
      <c r="AE754" s="36" t="e">
        <f>VLOOKUP(AA754,ATS!$A$4:$G$2762,5,FALSE)</f>
        <v>#N/A</v>
      </c>
      <c r="AF754" s="30"/>
      <c r="AG754" s="38">
        <f>IFERROR(VLOOKUP('2) Order Form'!$V716,$AA$4:$AA$2500,1,FALSE),"Ikke med i Elastic")</f>
        <v>7048652897374</v>
      </c>
      <c r="AH754" s="38">
        <f>SUM('2) Order Form'!V716)</f>
        <v>7048652897374</v>
      </c>
      <c r="AI754" s="38">
        <f>INDEX(ATS!$B:$V,MATCH(ATS!$AH754,ATS!$U:$U,0),1)</f>
        <v>820391</v>
      </c>
      <c r="AJ754" s="38" t="str">
        <f>INDEX(ATS!$B:$V,MATCH(ATS!$AH754,ATS!$U:$U,0),2)</f>
        <v>Sweet Tee M</v>
      </c>
      <c r="AK754" s="38" t="str">
        <f>INDEX(ATS!$B:$V,MATCH(ATS!$AH754,ATS!$U:$U,0),4)</f>
        <v>78001-M</v>
      </c>
    </row>
    <row r="755" spans="1:37">
      <c r="A755" s="175">
        <f t="shared" si="45"/>
        <v>7048652813763</v>
      </c>
      <c r="B755">
        <v>820330</v>
      </c>
      <c r="C755" t="s">
        <v>1258</v>
      </c>
      <c r="D755" t="s">
        <v>2991</v>
      </c>
      <c r="E755" t="s">
        <v>721</v>
      </c>
      <c r="F755" t="s">
        <v>1996</v>
      </c>
      <c r="G755" t="s">
        <v>63</v>
      </c>
      <c r="H755" t="s">
        <v>87</v>
      </c>
      <c r="I755">
        <v>114</v>
      </c>
      <c r="J755">
        <v>114</v>
      </c>
      <c r="K755">
        <v>114</v>
      </c>
      <c r="L755">
        <v>114</v>
      </c>
      <c r="M755">
        <v>114</v>
      </c>
      <c r="N755">
        <v>114</v>
      </c>
      <c r="O755">
        <v>114</v>
      </c>
      <c r="P755">
        <v>114</v>
      </c>
      <c r="Q755">
        <v>114</v>
      </c>
      <c r="R755">
        <v>114</v>
      </c>
      <c r="S755" s="30"/>
      <c r="T755" s="52" t="str">
        <f t="shared" si="44"/>
        <v>820330-55503-OS</v>
      </c>
      <c r="U755" s="53">
        <f>IF(C755="NET","",IF(C755="","",IFERROR(VLOOKUP(T755,EAN!$A:$B,2,FALSE),"MANGLER - MÅ OPPDATERE EAN-FANEN")))</f>
        <v>7048652813763</v>
      </c>
      <c r="V755" s="52">
        <f t="shared" si="46"/>
        <v>114</v>
      </c>
      <c r="W755" s="52">
        <f t="shared" si="47"/>
        <v>114</v>
      </c>
      <c r="X755" s="30"/>
      <c r="Y755" s="21" t="str">
        <f>IF(C755="NET","",IFERROR(VLOOKUP(U755,'2) Order Form'!$V$9:$V$894,1,FALSE),"Ikke med I order form"))</f>
        <v>Ikke med I order form</v>
      </c>
      <c r="Z755" s="30"/>
      <c r="AA755" s="2">
        <v>7048652967442</v>
      </c>
      <c r="AB755" s="23">
        <f>IFERROR(VLOOKUP(AA755,'2) Order Form'!$V$9:$V$895,1,FALSE),"Ikke med I order form")</f>
        <v>7048652967442</v>
      </c>
      <c r="AC755" s="38" t="e">
        <f>VLOOKUP(AA755,ATS!$A$4:$H$2762,2,FALSE)</f>
        <v>#N/A</v>
      </c>
      <c r="AD755" s="35" t="e">
        <f>VLOOKUP(AA755,ATS!$A$4:$G$2762,3,FALSE)</f>
        <v>#N/A</v>
      </c>
      <c r="AE755" s="36" t="e">
        <f>VLOOKUP(AA755,ATS!$A$4:$G$2762,5,FALSE)</f>
        <v>#N/A</v>
      </c>
      <c r="AF755" s="30"/>
      <c r="AG755" s="38">
        <f>IFERROR(VLOOKUP('2) Order Form'!$V717,$AA$4:$AA$2500,1,FALSE),"Ikke med i Elastic")</f>
        <v>7048652897367</v>
      </c>
      <c r="AH755" s="38">
        <f>SUM('2) Order Form'!V717)</f>
        <v>7048652897367</v>
      </c>
      <c r="AI755" s="38">
        <f>INDEX(ATS!$B:$V,MATCH(ATS!$AH755,ATS!$U:$U,0),1)</f>
        <v>820391</v>
      </c>
      <c r="AJ755" s="38" t="str">
        <f>INDEX(ATS!$B:$V,MATCH(ATS!$AH755,ATS!$U:$U,0),2)</f>
        <v>Sweet Tee M</v>
      </c>
      <c r="AK755" s="38" t="str">
        <f>INDEX(ATS!$B:$V,MATCH(ATS!$AH755,ATS!$U:$U,0),4)</f>
        <v>78001-L</v>
      </c>
    </row>
    <row r="756" spans="1:37">
      <c r="A756" s="175">
        <f t="shared" si="45"/>
        <v>7048652813770</v>
      </c>
      <c r="B756">
        <v>820330</v>
      </c>
      <c r="C756" t="s">
        <v>1258</v>
      </c>
      <c r="D756" t="s">
        <v>2991</v>
      </c>
      <c r="E756" t="s">
        <v>1259</v>
      </c>
      <c r="F756" t="s">
        <v>1923</v>
      </c>
      <c r="G756" t="s">
        <v>63</v>
      </c>
      <c r="H756" t="s">
        <v>87</v>
      </c>
      <c r="I756">
        <v>112</v>
      </c>
      <c r="J756">
        <v>112</v>
      </c>
      <c r="K756">
        <v>112</v>
      </c>
      <c r="L756">
        <v>112</v>
      </c>
      <c r="M756">
        <v>112</v>
      </c>
      <c r="N756">
        <v>112</v>
      </c>
      <c r="O756">
        <v>112</v>
      </c>
      <c r="P756">
        <v>112</v>
      </c>
      <c r="Q756">
        <v>112</v>
      </c>
      <c r="R756">
        <v>112</v>
      </c>
      <c r="S756" s="2"/>
      <c r="T756" s="52" t="str">
        <f t="shared" si="44"/>
        <v>820330-88300-OS</v>
      </c>
      <c r="U756" s="53">
        <f>IF(C756="NET","",IF(C756="","",IFERROR(VLOOKUP(T756,EAN!$A:$B,2,FALSE),"MANGLER - MÅ OPPDATERE EAN-FANEN")))</f>
        <v>7048652813770</v>
      </c>
      <c r="V756" s="52">
        <f t="shared" si="46"/>
        <v>112</v>
      </c>
      <c r="W756" s="52">
        <f t="shared" si="47"/>
        <v>112</v>
      </c>
      <c r="X756" s="2"/>
      <c r="Y756" s="21" t="str">
        <f>IF(C756="NET","",IFERROR(VLOOKUP(U756,'2) Order Form'!$V$9:$V$894,1,FALSE),"Ikke med I order form"))</f>
        <v>Ikke med I order form</v>
      </c>
      <c r="Z756" s="2"/>
      <c r="AA756" s="2">
        <v>7048652967435</v>
      </c>
      <c r="AB756" s="23">
        <f>IFERROR(VLOOKUP(AA756,'2) Order Form'!$V$9:$V$895,1,FALSE),"Ikke med I order form")</f>
        <v>7048652967435</v>
      </c>
      <c r="AC756" s="38" t="e">
        <f>VLOOKUP(AA756,ATS!$A$4:$H$2762,2,FALSE)</f>
        <v>#N/A</v>
      </c>
      <c r="AD756" s="35" t="e">
        <f>VLOOKUP(AA756,ATS!$A$4:$G$2762,3,FALSE)</f>
        <v>#N/A</v>
      </c>
      <c r="AE756" s="36" t="e">
        <f>VLOOKUP(AA756,ATS!$A$4:$G$2762,5,FALSE)</f>
        <v>#N/A</v>
      </c>
      <c r="AF756" s="2"/>
      <c r="AG756" s="38">
        <f>IFERROR(VLOOKUP('2) Order Form'!$V718,$AA$4:$AA$2500,1,FALSE),"Ikke med i Elastic")</f>
        <v>7048652897398</v>
      </c>
      <c r="AH756" s="38">
        <f>SUM('2) Order Form'!V718)</f>
        <v>7048652897398</v>
      </c>
      <c r="AI756" s="38">
        <f>INDEX(ATS!$B:$V,MATCH(ATS!$AH756,ATS!$U:$U,0),1)</f>
        <v>820391</v>
      </c>
      <c r="AJ756" s="38" t="str">
        <f>INDEX(ATS!$B:$V,MATCH(ATS!$AH756,ATS!$U:$U,0),2)</f>
        <v>Sweet Tee M</v>
      </c>
      <c r="AK756" s="38" t="str">
        <f>INDEX(ATS!$B:$V,MATCH(ATS!$AH756,ATS!$U:$U,0),4)</f>
        <v>78001-XL</v>
      </c>
    </row>
    <row r="757" spans="1:37">
      <c r="A757" s="175">
        <f t="shared" si="45"/>
        <v>0</v>
      </c>
      <c r="B757" s="37">
        <v>820331</v>
      </c>
      <c r="C757" t="s">
        <v>131</v>
      </c>
      <c r="I757" s="37">
        <v>202409</v>
      </c>
      <c r="J757" s="37">
        <v>202410</v>
      </c>
      <c r="K757" s="37">
        <v>202411</v>
      </c>
      <c r="L757" s="37">
        <v>202412</v>
      </c>
      <c r="M757" s="37">
        <v>202413</v>
      </c>
      <c r="N757" s="37">
        <v>202414</v>
      </c>
      <c r="O757" s="37">
        <v>202415</v>
      </c>
      <c r="P757" s="37">
        <v>202415</v>
      </c>
      <c r="Q757" s="37">
        <v>202415</v>
      </c>
      <c r="R757" s="37">
        <v>202415</v>
      </c>
      <c r="S757" s="30"/>
      <c r="T757" s="52" t="str">
        <f t="shared" si="44"/>
        <v>820331-</v>
      </c>
      <c r="U757" s="53" t="str">
        <f>IF(C757="NET","",IF(C757="","",IFERROR(VLOOKUP(T757,EAN!$A:$B,2,FALSE),"MANGLER - MÅ OPPDATERE EAN-FANEN")))</f>
        <v/>
      </c>
      <c r="V757" s="52">
        <f t="shared" si="46"/>
        <v>202409</v>
      </c>
      <c r="W757" s="52">
        <f t="shared" si="47"/>
        <v>202415</v>
      </c>
      <c r="X757" s="30"/>
      <c r="Y757" s="21" t="str">
        <f>IF(C757="NET","",IFERROR(VLOOKUP(U757,'2) Order Form'!$V$9:$V$894,1,FALSE),"Ikke med I order form"))</f>
        <v/>
      </c>
      <c r="Z757" s="30"/>
      <c r="AA757" s="2">
        <v>7048652967435</v>
      </c>
      <c r="AB757" s="23">
        <f>IFERROR(VLOOKUP(AA757,'2) Order Form'!$V$9:$V$895,1,FALSE),"Ikke med I order form")</f>
        <v>7048652967435</v>
      </c>
      <c r="AC757" s="38" t="e">
        <f>VLOOKUP(AA757,ATS!$A$4:$H$2762,2,FALSE)</f>
        <v>#N/A</v>
      </c>
      <c r="AD757" s="35" t="e">
        <f>VLOOKUP(AA757,ATS!$A$4:$G$2762,3,FALSE)</f>
        <v>#N/A</v>
      </c>
      <c r="AE757" s="36" t="e">
        <f>VLOOKUP(AA757,ATS!$A$4:$G$2762,5,FALSE)</f>
        <v>#N/A</v>
      </c>
      <c r="AF757" s="30"/>
      <c r="AG757" s="38">
        <f>IFERROR(VLOOKUP('2) Order Form'!$V719,$AA$4:$AA$2500,1,FALSE),"Ikke med i Elastic")</f>
        <v>7048652897428</v>
      </c>
      <c r="AH757" s="38">
        <f>SUM('2) Order Form'!V719)</f>
        <v>7048652897428</v>
      </c>
      <c r="AI757" s="38">
        <f>INDEX(ATS!$B:$V,MATCH(ATS!$AH757,ATS!$U:$U,0),1)</f>
        <v>820391</v>
      </c>
      <c r="AJ757" s="38" t="str">
        <f>INDEX(ATS!$B:$V,MATCH(ATS!$AH757,ATS!$U:$U,0),2)</f>
        <v>Sweet Tee M</v>
      </c>
      <c r="AK757" s="38" t="str">
        <f>INDEX(ATS!$B:$V,MATCH(ATS!$AH757,ATS!$U:$U,0),4)</f>
        <v>99901-S</v>
      </c>
    </row>
    <row r="758" spans="1:37">
      <c r="A758" s="175">
        <f t="shared" si="45"/>
        <v>7048652804778</v>
      </c>
      <c r="B758">
        <v>820331</v>
      </c>
      <c r="C758" t="s">
        <v>1803</v>
      </c>
      <c r="D758" t="s">
        <v>2991</v>
      </c>
      <c r="E758" t="s">
        <v>720</v>
      </c>
      <c r="F758" t="s">
        <v>2174</v>
      </c>
      <c r="G758" t="s">
        <v>63</v>
      </c>
      <c r="H758" t="s">
        <v>87</v>
      </c>
      <c r="I758">
        <v>169</v>
      </c>
      <c r="J758">
        <v>169</v>
      </c>
      <c r="K758">
        <v>169</v>
      </c>
      <c r="L758">
        <v>169</v>
      </c>
      <c r="M758">
        <v>169</v>
      </c>
      <c r="N758">
        <v>169</v>
      </c>
      <c r="O758">
        <v>169</v>
      </c>
      <c r="P758">
        <v>169</v>
      </c>
      <c r="Q758">
        <v>169</v>
      </c>
      <c r="R758">
        <v>169</v>
      </c>
      <c r="S758" s="30"/>
      <c r="T758" s="52" t="str">
        <f t="shared" si="44"/>
        <v>820331-10002-OS</v>
      </c>
      <c r="U758" s="53">
        <f>IF(C758="NET","",IF(C758="","",IFERROR(VLOOKUP(T758,EAN!$A:$B,2,FALSE),"MANGLER - MÅ OPPDATERE EAN-FANEN")))</f>
        <v>7048652804778</v>
      </c>
      <c r="V758" s="52">
        <f t="shared" si="46"/>
        <v>169</v>
      </c>
      <c r="W758" s="52">
        <f t="shared" si="47"/>
        <v>169</v>
      </c>
      <c r="X758" s="30"/>
      <c r="Y758" s="21" t="str">
        <f>IF(C758="NET","",IFERROR(VLOOKUP(U758,'2) Order Form'!$V$9:$V$894,1,FALSE),"Ikke med I order form"))</f>
        <v>Ikke med I order form</v>
      </c>
      <c r="Z758" s="30"/>
      <c r="AA758" s="2">
        <v>7048652967435</v>
      </c>
      <c r="AB758" s="23">
        <f>IFERROR(VLOOKUP(AA758,'2) Order Form'!$V$9:$V$895,1,FALSE),"Ikke med I order form")</f>
        <v>7048652967435</v>
      </c>
      <c r="AC758" s="38" t="e">
        <f>VLOOKUP(AA758,ATS!$A$4:$H$2762,2,FALSE)</f>
        <v>#N/A</v>
      </c>
      <c r="AD758" s="35" t="e">
        <f>VLOOKUP(AA758,ATS!$A$4:$G$2762,3,FALSE)</f>
        <v>#N/A</v>
      </c>
      <c r="AE758" s="36" t="e">
        <f>VLOOKUP(AA758,ATS!$A$4:$G$2762,5,FALSE)</f>
        <v>#N/A</v>
      </c>
      <c r="AF758" s="30"/>
      <c r="AG758" s="38">
        <f>IFERROR(VLOOKUP('2) Order Form'!$V720,$AA$4:$AA$2500,1,FALSE),"Ikke med i Elastic")</f>
        <v>7048652897411</v>
      </c>
      <c r="AH758" s="38">
        <f>SUM('2) Order Form'!V720)</f>
        <v>7048652897411</v>
      </c>
      <c r="AI758" s="38">
        <f>INDEX(ATS!$B:$V,MATCH(ATS!$AH758,ATS!$U:$U,0),1)</f>
        <v>820391</v>
      </c>
      <c r="AJ758" s="38" t="str">
        <f>INDEX(ATS!$B:$V,MATCH(ATS!$AH758,ATS!$U:$U,0),2)</f>
        <v>Sweet Tee M</v>
      </c>
      <c r="AK758" s="38" t="str">
        <f>INDEX(ATS!$B:$V,MATCH(ATS!$AH758,ATS!$U:$U,0),4)</f>
        <v>99901-M</v>
      </c>
    </row>
    <row r="759" spans="1:37">
      <c r="A759" s="175">
        <f t="shared" si="45"/>
        <v>7048652804785</v>
      </c>
      <c r="B759">
        <v>820331</v>
      </c>
      <c r="C759" t="s">
        <v>1803</v>
      </c>
      <c r="D759" t="s">
        <v>2991</v>
      </c>
      <c r="E759" t="s">
        <v>705</v>
      </c>
      <c r="F759" t="s">
        <v>1982</v>
      </c>
      <c r="G759" t="s">
        <v>63</v>
      </c>
      <c r="H759" t="s">
        <v>87</v>
      </c>
      <c r="I759">
        <v>229</v>
      </c>
      <c r="J759">
        <v>229</v>
      </c>
      <c r="K759">
        <v>229</v>
      </c>
      <c r="L759">
        <v>229</v>
      </c>
      <c r="M759">
        <v>229</v>
      </c>
      <c r="N759">
        <v>229</v>
      </c>
      <c r="O759">
        <v>229</v>
      </c>
      <c r="P759">
        <v>229</v>
      </c>
      <c r="Q759">
        <v>229</v>
      </c>
      <c r="R759">
        <v>229</v>
      </c>
      <c r="S759" s="30"/>
      <c r="T759" s="52" t="str">
        <f t="shared" si="44"/>
        <v>820331-99901-OS</v>
      </c>
      <c r="U759" s="53">
        <f>IF(C759="NET","",IF(C759="","",IFERROR(VLOOKUP(T759,EAN!$A:$B,2,FALSE),"MANGLER - MÅ OPPDATERE EAN-FANEN")))</f>
        <v>7048652804785</v>
      </c>
      <c r="V759" s="52">
        <f t="shared" si="46"/>
        <v>229</v>
      </c>
      <c r="W759" s="52">
        <f t="shared" si="47"/>
        <v>229</v>
      </c>
      <c r="X759" s="30"/>
      <c r="Y759" s="21" t="str">
        <f>IF(C759="NET","",IFERROR(VLOOKUP(U759,'2) Order Form'!$V$9:$V$894,1,FALSE),"Ikke med I order form"))</f>
        <v>Ikke med I order form</v>
      </c>
      <c r="Z759" s="30"/>
      <c r="AA759" s="2">
        <v>7048652967596</v>
      </c>
      <c r="AB759" s="23">
        <f>IFERROR(VLOOKUP(AA759,'2) Order Form'!$V$9:$V$895,1,FALSE),"Ikke med I order form")</f>
        <v>7048652967596</v>
      </c>
      <c r="AC759" s="38" t="e">
        <f>VLOOKUP(AA759,ATS!$A$4:$H$2762,2,FALSE)</f>
        <v>#N/A</v>
      </c>
      <c r="AD759" s="35" t="e">
        <f>VLOOKUP(AA759,ATS!$A$4:$G$2762,3,FALSE)</f>
        <v>#N/A</v>
      </c>
      <c r="AE759" s="36" t="e">
        <f>VLOOKUP(AA759,ATS!$A$4:$G$2762,5,FALSE)</f>
        <v>#N/A</v>
      </c>
      <c r="AF759" s="30"/>
      <c r="AG759" s="38">
        <f>IFERROR(VLOOKUP('2) Order Form'!$V721,$AA$4:$AA$2500,1,FALSE),"Ikke med i Elastic")</f>
        <v>7048652897404</v>
      </c>
      <c r="AH759" s="38">
        <f>SUM('2) Order Form'!V721)</f>
        <v>7048652897404</v>
      </c>
      <c r="AI759" s="38">
        <f>INDEX(ATS!$B:$V,MATCH(ATS!$AH759,ATS!$U:$U,0),1)</f>
        <v>820391</v>
      </c>
      <c r="AJ759" s="38" t="str">
        <f>INDEX(ATS!$B:$V,MATCH(ATS!$AH759,ATS!$U:$U,0),2)</f>
        <v>Sweet Tee M</v>
      </c>
      <c r="AK759" s="38" t="str">
        <f>INDEX(ATS!$B:$V,MATCH(ATS!$AH759,ATS!$U:$U,0),4)</f>
        <v>99901-L</v>
      </c>
    </row>
    <row r="760" spans="1:37">
      <c r="A760" s="175">
        <f t="shared" si="45"/>
        <v>0</v>
      </c>
      <c r="B760" s="37">
        <v>820332</v>
      </c>
      <c r="C760" t="s">
        <v>131</v>
      </c>
      <c r="I760" s="37">
        <v>202409</v>
      </c>
      <c r="J760" s="37">
        <v>202410</v>
      </c>
      <c r="K760" s="37">
        <v>202411</v>
      </c>
      <c r="L760" s="37">
        <v>202412</v>
      </c>
      <c r="M760" s="37">
        <v>202413</v>
      </c>
      <c r="N760" s="37">
        <v>202414</v>
      </c>
      <c r="O760" s="37">
        <v>202415</v>
      </c>
      <c r="P760" s="37">
        <v>202415</v>
      </c>
      <c r="Q760" s="37">
        <v>202415</v>
      </c>
      <c r="R760" s="37">
        <v>202415</v>
      </c>
      <c r="S760" s="30"/>
      <c r="T760" s="52" t="str">
        <f t="shared" si="44"/>
        <v>820332-</v>
      </c>
      <c r="U760" s="53" t="str">
        <f>IF(C760="NET","",IF(C760="","",IFERROR(VLOOKUP(T760,EAN!$A:$B,2,FALSE),"MANGLER - MÅ OPPDATERE EAN-FANEN")))</f>
        <v/>
      </c>
      <c r="V760" s="52">
        <f t="shared" si="46"/>
        <v>202409</v>
      </c>
      <c r="W760" s="52">
        <f t="shared" si="47"/>
        <v>202415</v>
      </c>
      <c r="X760" s="30"/>
      <c r="Y760" s="21" t="str">
        <f>IF(C760="NET","",IFERROR(VLOOKUP(U760,'2) Order Form'!$V$9:$V$894,1,FALSE),"Ikke med I order form"))</f>
        <v/>
      </c>
      <c r="Z760" s="30"/>
      <c r="AA760" s="2">
        <v>7048652967596</v>
      </c>
      <c r="AB760" s="23">
        <f>IFERROR(VLOOKUP(AA760,'2) Order Form'!$V$9:$V$895,1,FALSE),"Ikke med I order form")</f>
        <v>7048652967596</v>
      </c>
      <c r="AC760" s="38" t="e">
        <f>VLOOKUP(AA760,ATS!$A$4:$H$2762,2,FALSE)</f>
        <v>#N/A</v>
      </c>
      <c r="AD760" s="35" t="e">
        <f>VLOOKUP(AA760,ATS!$A$4:$G$2762,3,FALSE)</f>
        <v>#N/A</v>
      </c>
      <c r="AE760" s="36" t="e">
        <f>VLOOKUP(AA760,ATS!$A$4:$G$2762,5,FALSE)</f>
        <v>#N/A</v>
      </c>
      <c r="AF760" s="30"/>
      <c r="AG760" s="38">
        <f>IFERROR(VLOOKUP('2) Order Form'!$V722,$AA$4:$AA$2500,1,FALSE),"Ikke med i Elastic")</f>
        <v>7048652897435</v>
      </c>
      <c r="AH760" s="38">
        <f>SUM('2) Order Form'!V722)</f>
        <v>7048652897435</v>
      </c>
      <c r="AI760" s="38">
        <f>INDEX(ATS!$B:$V,MATCH(ATS!$AH760,ATS!$U:$U,0),1)</f>
        <v>820391</v>
      </c>
      <c r="AJ760" s="38" t="str">
        <f>INDEX(ATS!$B:$V,MATCH(ATS!$AH760,ATS!$U:$U,0),2)</f>
        <v>Sweet Tee M</v>
      </c>
      <c r="AK760" s="38" t="str">
        <f>INDEX(ATS!$B:$V,MATCH(ATS!$AH760,ATS!$U:$U,0),4)</f>
        <v>99901-XL</v>
      </c>
    </row>
    <row r="761" spans="1:37">
      <c r="A761" s="175">
        <f t="shared" si="45"/>
        <v>7048652838155</v>
      </c>
      <c r="B761">
        <v>820332</v>
      </c>
      <c r="C761" t="s">
        <v>1903</v>
      </c>
      <c r="D761" t="s">
        <v>2991</v>
      </c>
      <c r="E761" t="s">
        <v>1904</v>
      </c>
      <c r="F761" t="s">
        <v>1982</v>
      </c>
      <c r="G761">
        <v>3537</v>
      </c>
      <c r="H761" t="s">
        <v>87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 s="30"/>
      <c r="T761" s="52" t="str">
        <f t="shared" si="44"/>
        <v>820332-99901-3537</v>
      </c>
      <c r="U761" s="53">
        <f>IF(C761="NET","",IF(C761="","",IFERROR(VLOOKUP(T761,EAN!$A:$B,2,FALSE),"MANGLER - MÅ OPPDATERE EAN-FANEN")))</f>
        <v>7048652838155</v>
      </c>
      <c r="V761" s="52">
        <f t="shared" si="46"/>
        <v>0</v>
      </c>
      <c r="W761" s="52">
        <f t="shared" si="47"/>
        <v>0</v>
      </c>
      <c r="X761" s="30"/>
      <c r="Y761" s="21">
        <f>IF(C761="NET","",IFERROR(VLOOKUP(U761,'2) Order Form'!$V$9:$V$894,1,FALSE),"Ikke med I order form"))</f>
        <v>7048652838155</v>
      </c>
      <c r="Z761" s="30"/>
      <c r="AA761" s="2">
        <v>7048652967596</v>
      </c>
      <c r="AB761" s="23">
        <f>IFERROR(VLOOKUP(AA761,'2) Order Form'!$V$9:$V$895,1,FALSE),"Ikke med I order form")</f>
        <v>7048652967596</v>
      </c>
      <c r="AC761" s="38" t="e">
        <f>VLOOKUP(AA761,ATS!$A$4:$H$2762,2,FALSE)</f>
        <v>#N/A</v>
      </c>
      <c r="AD761" s="35" t="e">
        <f>VLOOKUP(AA761,ATS!$A$4:$G$2762,3,FALSE)</f>
        <v>#N/A</v>
      </c>
      <c r="AE761" s="36" t="e">
        <f>VLOOKUP(AA761,ATS!$A$4:$G$2762,5,FALSE)</f>
        <v>#N/A</v>
      </c>
      <c r="AF761" s="30"/>
      <c r="AG761" s="38">
        <f>IFERROR(VLOOKUP('2) Order Form'!$V723,$AA$4:$AA$2500,1,FALSE),"Ikke med i Elastic")</f>
        <v>7048652799432</v>
      </c>
      <c r="AH761" s="38">
        <f>SUM('2) Order Form'!V723)</f>
        <v>7048652799432</v>
      </c>
      <c r="AI761" s="38">
        <f>INDEX(ATS!$B:$V,MATCH(ATS!$AH761,ATS!$U:$U,0),1)</f>
        <v>820311</v>
      </c>
      <c r="AJ761" s="38" t="str">
        <f>INDEX(ATS!$B:$V,MATCH(ATS!$AH761,ATS!$U:$U,0),2)</f>
        <v>Fleece Pullover W</v>
      </c>
      <c r="AK761" s="38" t="str">
        <f>INDEX(ATS!$B:$V,MATCH(ATS!$AH761,ATS!$U:$U,0),4)</f>
        <v>56000-XS</v>
      </c>
    </row>
    <row r="762" spans="1:37">
      <c r="A762" s="175">
        <f t="shared" si="45"/>
        <v>7048652838162</v>
      </c>
      <c r="B762">
        <v>820332</v>
      </c>
      <c r="C762" t="s">
        <v>1903</v>
      </c>
      <c r="D762" t="s">
        <v>2991</v>
      </c>
      <c r="E762" t="s">
        <v>1905</v>
      </c>
      <c r="F762" t="s">
        <v>1982</v>
      </c>
      <c r="G762">
        <v>3840</v>
      </c>
      <c r="H762" t="s">
        <v>87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 s="30"/>
      <c r="T762" s="52" t="str">
        <f t="shared" si="44"/>
        <v>820332-99901-3840</v>
      </c>
      <c r="U762" s="53">
        <f>IF(C762="NET","",IF(C762="","",IFERROR(VLOOKUP(T762,EAN!$A:$B,2,FALSE),"MANGLER - MÅ OPPDATERE EAN-FANEN")))</f>
        <v>7048652838162</v>
      </c>
      <c r="V762" s="52">
        <f t="shared" si="46"/>
        <v>0</v>
      </c>
      <c r="W762" s="52">
        <f t="shared" si="47"/>
        <v>0</v>
      </c>
      <c r="X762" s="30"/>
      <c r="Y762" s="21">
        <f>IF(C762="NET","",IFERROR(VLOOKUP(U762,'2) Order Form'!$V$9:$V$894,1,FALSE),"Ikke med I order form"))</f>
        <v>7048652838162</v>
      </c>
      <c r="Z762" s="30"/>
      <c r="AA762" s="2">
        <v>7048652837356</v>
      </c>
      <c r="AB762" s="23">
        <f>IFERROR(VLOOKUP(AA762,'2) Order Form'!$V$9:$V$895,1,FALSE),"Ikke med I order form")</f>
        <v>7048652837356</v>
      </c>
      <c r="AC762" s="38" t="e">
        <f>VLOOKUP(AA762,ATS!$A$4:$H$2762,2,FALSE)</f>
        <v>#N/A</v>
      </c>
      <c r="AD762" s="35" t="e">
        <f>VLOOKUP(AA762,ATS!$A$4:$G$2762,3,FALSE)</f>
        <v>#N/A</v>
      </c>
      <c r="AE762" s="36" t="e">
        <f>VLOOKUP(AA762,ATS!$A$4:$G$2762,5,FALSE)</f>
        <v>#N/A</v>
      </c>
      <c r="AF762" s="30"/>
      <c r="AG762" s="38">
        <f>IFERROR(VLOOKUP('2) Order Form'!$V724,$AA$4:$AA$2500,1,FALSE),"Ikke med i Elastic")</f>
        <v>7048652799425</v>
      </c>
      <c r="AH762" s="38">
        <f>SUM('2) Order Form'!V724)</f>
        <v>7048652799425</v>
      </c>
      <c r="AI762" s="38">
        <f>INDEX(ATS!$B:$V,MATCH(ATS!$AH762,ATS!$U:$U,0),1)</f>
        <v>820311</v>
      </c>
      <c r="AJ762" s="38" t="str">
        <f>INDEX(ATS!$B:$V,MATCH(ATS!$AH762,ATS!$U:$U,0),2)</f>
        <v>Fleece Pullover W</v>
      </c>
      <c r="AK762" s="38" t="str">
        <f>INDEX(ATS!$B:$V,MATCH(ATS!$AH762,ATS!$U:$U,0),4)</f>
        <v>56000-S</v>
      </c>
    </row>
    <row r="763" spans="1:37">
      <c r="A763" s="175">
        <f t="shared" si="45"/>
        <v>7048652838179</v>
      </c>
      <c r="B763">
        <v>820332</v>
      </c>
      <c r="C763" t="s">
        <v>1903</v>
      </c>
      <c r="D763" t="s">
        <v>2991</v>
      </c>
      <c r="E763" t="s">
        <v>1906</v>
      </c>
      <c r="F763" t="s">
        <v>1982</v>
      </c>
      <c r="G763">
        <v>4143</v>
      </c>
      <c r="H763" t="s">
        <v>87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 s="30"/>
      <c r="T763" s="52" t="str">
        <f t="shared" si="44"/>
        <v>820332-99901-4143</v>
      </c>
      <c r="U763" s="53">
        <f>IF(C763="NET","",IF(C763="","",IFERROR(VLOOKUP(T763,EAN!$A:$B,2,FALSE),"MANGLER - MÅ OPPDATERE EAN-FANEN")))</f>
        <v>7048652838179</v>
      </c>
      <c r="V763" s="52">
        <f t="shared" si="46"/>
        <v>0</v>
      </c>
      <c r="W763" s="52">
        <f t="shared" si="47"/>
        <v>0</v>
      </c>
      <c r="X763" s="30"/>
      <c r="Y763" s="21">
        <f>IF(C763="NET","",IFERROR(VLOOKUP(U763,'2) Order Form'!$V$9:$V$894,1,FALSE),"Ikke med I order form"))</f>
        <v>7048652838179</v>
      </c>
      <c r="Z763" s="30"/>
      <c r="AA763" s="2">
        <v>7048652837356</v>
      </c>
      <c r="AB763" s="23">
        <f>IFERROR(VLOOKUP(AA763,'2) Order Form'!$V$9:$V$895,1,FALSE),"Ikke med I order form")</f>
        <v>7048652837356</v>
      </c>
      <c r="AC763" s="38" t="e">
        <f>VLOOKUP(AA763,ATS!$A$4:$H$2762,2,FALSE)</f>
        <v>#N/A</v>
      </c>
      <c r="AD763" s="35" t="e">
        <f>VLOOKUP(AA763,ATS!$A$4:$G$2762,3,FALSE)</f>
        <v>#N/A</v>
      </c>
      <c r="AE763" s="36" t="e">
        <f>VLOOKUP(AA763,ATS!$A$4:$G$2762,5,FALSE)</f>
        <v>#N/A</v>
      </c>
      <c r="AF763" s="30"/>
      <c r="AG763" s="38">
        <f>IFERROR(VLOOKUP('2) Order Form'!$V725,$AA$4:$AA$2500,1,FALSE),"Ikke med i Elastic")</f>
        <v>7048652799418</v>
      </c>
      <c r="AH763" s="38">
        <f>SUM('2) Order Form'!V725)</f>
        <v>7048652799418</v>
      </c>
      <c r="AI763" s="38">
        <f>INDEX(ATS!$B:$V,MATCH(ATS!$AH763,ATS!$U:$U,0),1)</f>
        <v>820311</v>
      </c>
      <c r="AJ763" s="38" t="str">
        <f>INDEX(ATS!$B:$V,MATCH(ATS!$AH763,ATS!$U:$U,0),2)</f>
        <v>Fleece Pullover W</v>
      </c>
      <c r="AK763" s="38" t="str">
        <f>INDEX(ATS!$B:$V,MATCH(ATS!$AH763,ATS!$U:$U,0),4)</f>
        <v>56000-M</v>
      </c>
    </row>
    <row r="764" spans="1:37">
      <c r="A764" s="175">
        <f t="shared" si="45"/>
        <v>7048652838186</v>
      </c>
      <c r="B764">
        <v>820332</v>
      </c>
      <c r="C764" t="s">
        <v>1903</v>
      </c>
      <c r="D764" t="s">
        <v>2991</v>
      </c>
      <c r="E764" t="s">
        <v>1907</v>
      </c>
      <c r="F764" t="s">
        <v>1982</v>
      </c>
      <c r="G764">
        <v>4446</v>
      </c>
      <c r="H764" t="s">
        <v>87</v>
      </c>
      <c r="I764">
        <v>6</v>
      </c>
      <c r="J764">
        <v>6</v>
      </c>
      <c r="K764">
        <v>6</v>
      </c>
      <c r="L764">
        <v>6</v>
      </c>
      <c r="M764">
        <v>6</v>
      </c>
      <c r="N764">
        <v>6</v>
      </c>
      <c r="O764">
        <v>6</v>
      </c>
      <c r="P764">
        <v>6</v>
      </c>
      <c r="Q764">
        <v>6</v>
      </c>
      <c r="R764">
        <v>6</v>
      </c>
      <c r="S764" s="30"/>
      <c r="T764" s="52" t="str">
        <f t="shared" si="44"/>
        <v>820332-99901-4446</v>
      </c>
      <c r="U764" s="53">
        <f>IF(C764="NET","",IF(C764="","",IFERROR(VLOOKUP(T764,EAN!$A:$B,2,FALSE),"MANGLER - MÅ OPPDATERE EAN-FANEN")))</f>
        <v>7048652838186</v>
      </c>
      <c r="V764" s="52">
        <f t="shared" si="46"/>
        <v>6</v>
      </c>
      <c r="W764" s="52">
        <f t="shared" si="47"/>
        <v>6</v>
      </c>
      <c r="X764" s="30"/>
      <c r="Y764" s="21">
        <f>IF(C764="NET","",IFERROR(VLOOKUP(U764,'2) Order Form'!$V$9:$V$894,1,FALSE),"Ikke med I order form"))</f>
        <v>7048652838186</v>
      </c>
      <c r="Z764" s="30"/>
      <c r="AA764" s="2">
        <v>7048652837356</v>
      </c>
      <c r="AB764" s="23">
        <f>IFERROR(VLOOKUP(AA764,'2) Order Form'!$V$9:$V$895,1,FALSE),"Ikke med I order form")</f>
        <v>7048652837356</v>
      </c>
      <c r="AC764" s="38" t="e">
        <f>VLOOKUP(AA764,ATS!$A$4:$H$2762,2,FALSE)</f>
        <v>#N/A</v>
      </c>
      <c r="AD764" s="35" t="e">
        <f>VLOOKUP(AA764,ATS!$A$4:$G$2762,3,FALSE)</f>
        <v>#N/A</v>
      </c>
      <c r="AE764" s="36" t="e">
        <f>VLOOKUP(AA764,ATS!$A$4:$G$2762,5,FALSE)</f>
        <v>#N/A</v>
      </c>
      <c r="AF764" s="30"/>
      <c r="AG764" s="38">
        <f>IFERROR(VLOOKUP('2) Order Form'!$V726,$AA$4:$AA$2500,1,FALSE),"Ikke med i Elastic")</f>
        <v>7048652799401</v>
      </c>
      <c r="AH764" s="38">
        <f>SUM('2) Order Form'!V726)</f>
        <v>7048652799401</v>
      </c>
      <c r="AI764" s="38">
        <f>INDEX(ATS!$B:$V,MATCH(ATS!$AH764,ATS!$U:$U,0),1)</f>
        <v>820311</v>
      </c>
      <c r="AJ764" s="38" t="str">
        <f>INDEX(ATS!$B:$V,MATCH(ATS!$AH764,ATS!$U:$U,0),2)</f>
        <v>Fleece Pullover W</v>
      </c>
      <c r="AK764" s="38" t="str">
        <f>INDEX(ATS!$B:$V,MATCH(ATS!$AH764,ATS!$U:$U,0),4)</f>
        <v>56000-L</v>
      </c>
    </row>
    <row r="765" spans="1:37">
      <c r="A765" s="175">
        <f t="shared" si="45"/>
        <v>0</v>
      </c>
      <c r="B765" s="37">
        <v>820334</v>
      </c>
      <c r="C765" t="s">
        <v>131</v>
      </c>
      <c r="I765" s="37">
        <v>202409</v>
      </c>
      <c r="J765" s="37">
        <v>202410</v>
      </c>
      <c r="K765" s="37">
        <v>202411</v>
      </c>
      <c r="L765" s="37">
        <v>202412</v>
      </c>
      <c r="M765" s="37">
        <v>202413</v>
      </c>
      <c r="N765" s="37">
        <v>202414</v>
      </c>
      <c r="O765" s="37">
        <v>202415</v>
      </c>
      <c r="P765" s="37">
        <v>202415</v>
      </c>
      <c r="Q765" s="37">
        <v>202415</v>
      </c>
      <c r="R765" s="37">
        <v>202415</v>
      </c>
      <c r="S765" s="2"/>
      <c r="T765" s="22" t="str">
        <f t="shared" si="44"/>
        <v>820334-</v>
      </c>
      <c r="U765" s="24" t="str">
        <f>IF(C765="NET","",IF(C765="","",IFERROR(VLOOKUP(T765,EAN!$A:$B,2,FALSE),"MANGLER - MÅ OPPDATERE EAN-FANEN")))</f>
        <v/>
      </c>
      <c r="V765" s="22">
        <f t="shared" si="46"/>
        <v>202409</v>
      </c>
      <c r="W765" s="22">
        <f t="shared" si="47"/>
        <v>202415</v>
      </c>
      <c r="X765" s="2"/>
      <c r="Y765" s="21" t="str">
        <f>IF(C765="NET","",IFERROR(VLOOKUP(U765,'2) Order Form'!$V$9:$V$894,1,FALSE),"Ikke med I order form"))</f>
        <v/>
      </c>
      <c r="Z765" s="2"/>
      <c r="AA765" s="2">
        <v>7048652837363</v>
      </c>
      <c r="AB765" s="23">
        <f>IFERROR(VLOOKUP(AA765,'2) Order Form'!$V$9:$V$895,1,FALSE),"Ikke med I order form")</f>
        <v>7048652837363</v>
      </c>
      <c r="AC765" s="38" t="e">
        <f>VLOOKUP(AA765,ATS!$A$4:$H$2762,2,FALSE)</f>
        <v>#N/A</v>
      </c>
      <c r="AD765" s="35" t="e">
        <f>VLOOKUP(AA765,ATS!$A$4:$G$2762,3,FALSE)</f>
        <v>#N/A</v>
      </c>
      <c r="AE765" s="36" t="e">
        <f>VLOOKUP(AA765,ATS!$A$4:$G$2762,5,FALSE)</f>
        <v>#N/A</v>
      </c>
      <c r="AF765" s="2"/>
      <c r="AG765" s="38">
        <f>IFERROR(VLOOKUP('2) Order Form'!$V727,$AA$4:$AA$2500,1,FALSE),"Ikke med i Elastic")</f>
        <v>7048652799470</v>
      </c>
      <c r="AH765" s="38">
        <f>SUM('2) Order Form'!V727)</f>
        <v>7048652799470</v>
      </c>
      <c r="AI765" s="38">
        <f>INDEX(ATS!$B:$V,MATCH(ATS!$AH765,ATS!$U:$U,0),1)</f>
        <v>820311</v>
      </c>
      <c r="AJ765" s="38" t="str">
        <f>INDEX(ATS!$B:$V,MATCH(ATS!$AH765,ATS!$U:$U,0),2)</f>
        <v>Fleece Pullover W</v>
      </c>
      <c r="AK765" s="38" t="str">
        <f>INDEX(ATS!$B:$V,MATCH(ATS!$AH765,ATS!$U:$U,0),4)</f>
        <v>76000-XS</v>
      </c>
    </row>
    <row r="766" spans="1:37">
      <c r="A766" s="175">
        <f t="shared" si="45"/>
        <v>7048653117471</v>
      </c>
      <c r="B766">
        <v>820334</v>
      </c>
      <c r="C766" t="s">
        <v>1260</v>
      </c>
      <c r="D766" t="s">
        <v>2991</v>
      </c>
      <c r="E766" t="s">
        <v>2175</v>
      </c>
      <c r="F766" t="s">
        <v>2176</v>
      </c>
      <c r="G766" t="s">
        <v>63</v>
      </c>
      <c r="H766" t="s">
        <v>87</v>
      </c>
      <c r="I766">
        <v>-3</v>
      </c>
      <c r="J766">
        <v>-3</v>
      </c>
      <c r="K766">
        <v>-3</v>
      </c>
      <c r="L766">
        <v>-3</v>
      </c>
      <c r="M766">
        <v>-3</v>
      </c>
      <c r="N766">
        <v>-3</v>
      </c>
      <c r="O766">
        <v>-3</v>
      </c>
      <c r="P766">
        <v>-3</v>
      </c>
      <c r="Q766">
        <v>-3</v>
      </c>
      <c r="R766">
        <v>-3</v>
      </c>
      <c r="S766" s="30"/>
      <c r="T766" s="52" t="str">
        <f t="shared" si="44"/>
        <v>820334-54100-OS</v>
      </c>
      <c r="U766" s="53">
        <f>IF(C766="NET","",IF(C766="","",IFERROR(VLOOKUP(T766,EAN!$A:$B,2,FALSE),"MANGLER - MÅ OPPDATERE EAN-FANEN")))</f>
        <v>7048653117471</v>
      </c>
      <c r="V766" s="52">
        <f t="shared" si="46"/>
        <v>-3</v>
      </c>
      <c r="W766" s="52">
        <f t="shared" si="47"/>
        <v>-3</v>
      </c>
      <c r="X766" s="30"/>
      <c r="Y766" s="21" t="str">
        <f>IF(C766="NET","",IFERROR(VLOOKUP(U766,'2) Order Form'!$V$9:$V$894,1,FALSE),"Ikke med I order form"))</f>
        <v>Ikke med I order form</v>
      </c>
      <c r="Z766" s="30"/>
      <c r="AA766" s="2">
        <v>7048652837363</v>
      </c>
      <c r="AB766" s="23">
        <f>IFERROR(VLOOKUP(AA766,'2) Order Form'!$V$9:$V$895,1,FALSE),"Ikke med I order form")</f>
        <v>7048652837363</v>
      </c>
      <c r="AC766" s="38" t="e">
        <f>VLOOKUP(AA766,ATS!$A$4:$H$2762,2,FALSE)</f>
        <v>#N/A</v>
      </c>
      <c r="AD766" s="35" t="e">
        <f>VLOOKUP(AA766,ATS!$A$4:$G$2762,3,FALSE)</f>
        <v>#N/A</v>
      </c>
      <c r="AE766" s="36" t="e">
        <f>VLOOKUP(AA766,ATS!$A$4:$G$2762,5,FALSE)</f>
        <v>#N/A</v>
      </c>
      <c r="AF766" s="30"/>
      <c r="AG766" s="38">
        <f>IFERROR(VLOOKUP('2) Order Form'!$V728,$AA$4:$AA$2500,1,FALSE),"Ikke med i Elastic")</f>
        <v>7048652799463</v>
      </c>
      <c r="AH766" s="38">
        <f>SUM('2) Order Form'!V728)</f>
        <v>7048652799463</v>
      </c>
      <c r="AI766" s="38">
        <f>INDEX(ATS!$B:$V,MATCH(ATS!$AH766,ATS!$U:$U,0),1)</f>
        <v>820311</v>
      </c>
      <c r="AJ766" s="38" t="str">
        <f>INDEX(ATS!$B:$V,MATCH(ATS!$AH766,ATS!$U:$U,0),2)</f>
        <v>Fleece Pullover W</v>
      </c>
      <c r="AK766" s="38" t="str">
        <f>INDEX(ATS!$B:$V,MATCH(ATS!$AH766,ATS!$U:$U,0),4)</f>
        <v>76000-S</v>
      </c>
    </row>
    <row r="767" spans="1:37">
      <c r="A767" s="175">
        <f t="shared" si="45"/>
        <v>7048652804693</v>
      </c>
      <c r="B767">
        <v>820334</v>
      </c>
      <c r="C767" t="s">
        <v>1260</v>
      </c>
      <c r="D767" t="s">
        <v>2991</v>
      </c>
      <c r="E767" t="s">
        <v>1206</v>
      </c>
      <c r="F767" t="s">
        <v>1182</v>
      </c>
      <c r="G767" t="s">
        <v>63</v>
      </c>
      <c r="H767" t="s">
        <v>225</v>
      </c>
      <c r="I767">
        <v>159</v>
      </c>
      <c r="J767">
        <v>159</v>
      </c>
      <c r="K767">
        <v>159</v>
      </c>
      <c r="L767">
        <v>159</v>
      </c>
      <c r="M767">
        <v>159</v>
      </c>
      <c r="N767">
        <v>159</v>
      </c>
      <c r="O767">
        <v>159</v>
      </c>
      <c r="P767">
        <v>159</v>
      </c>
      <c r="Q767">
        <v>159</v>
      </c>
      <c r="R767">
        <v>159</v>
      </c>
      <c r="S767" s="30"/>
      <c r="T767" s="52" t="str">
        <f t="shared" si="44"/>
        <v>820334-77003-OS</v>
      </c>
      <c r="U767" s="53">
        <f>IF(C767="NET","",IF(C767="","",IFERROR(VLOOKUP(T767,EAN!$A:$B,2,FALSE),"MANGLER - MÅ OPPDATERE EAN-FANEN")))</f>
        <v>7048652804693</v>
      </c>
      <c r="V767" s="52">
        <f t="shared" si="46"/>
        <v>159</v>
      </c>
      <c r="W767" s="52">
        <f t="shared" si="47"/>
        <v>159</v>
      </c>
      <c r="X767" s="30"/>
      <c r="Y767" s="21">
        <f>IF(C767="NET","",IFERROR(VLOOKUP(U767,'2) Order Form'!$V$9:$V$894,1,FALSE),"Ikke med I order form"))</f>
        <v>7048652804693</v>
      </c>
      <c r="Z767" s="30"/>
      <c r="AA767" s="2">
        <v>7048652837363</v>
      </c>
      <c r="AB767" s="23">
        <f>IFERROR(VLOOKUP(AA767,'2) Order Form'!$V$9:$V$895,1,FALSE),"Ikke med I order form")</f>
        <v>7048652837363</v>
      </c>
      <c r="AC767" s="38" t="e">
        <f>VLOOKUP(AA767,ATS!$A$4:$H$2762,2,FALSE)</f>
        <v>#N/A</v>
      </c>
      <c r="AD767" s="35" t="e">
        <f>VLOOKUP(AA767,ATS!$A$4:$G$2762,3,FALSE)</f>
        <v>#N/A</v>
      </c>
      <c r="AE767" s="36" t="e">
        <f>VLOOKUP(AA767,ATS!$A$4:$G$2762,5,FALSE)</f>
        <v>#N/A</v>
      </c>
      <c r="AF767" s="30"/>
      <c r="AG767" s="38">
        <f>IFERROR(VLOOKUP('2) Order Form'!$V729,$AA$4:$AA$2500,1,FALSE),"Ikke med i Elastic")</f>
        <v>7048652799456</v>
      </c>
      <c r="AH767" s="38">
        <f>SUM('2) Order Form'!V729)</f>
        <v>7048652799456</v>
      </c>
      <c r="AI767" s="38">
        <f>INDEX(ATS!$B:$V,MATCH(ATS!$AH767,ATS!$U:$U,0),1)</f>
        <v>820311</v>
      </c>
      <c r="AJ767" s="38" t="str">
        <f>INDEX(ATS!$B:$V,MATCH(ATS!$AH767,ATS!$U:$U,0),2)</f>
        <v>Fleece Pullover W</v>
      </c>
      <c r="AK767" s="38" t="str">
        <f>INDEX(ATS!$B:$V,MATCH(ATS!$AH767,ATS!$U:$U,0),4)</f>
        <v>76000-M</v>
      </c>
    </row>
    <row r="768" spans="1:37">
      <c r="A768" s="175">
        <f t="shared" si="45"/>
        <v>7048652804709</v>
      </c>
      <c r="B768">
        <v>820334</v>
      </c>
      <c r="C768" t="s">
        <v>1260</v>
      </c>
      <c r="D768" t="s">
        <v>2991</v>
      </c>
      <c r="E768" t="s">
        <v>1261</v>
      </c>
      <c r="F768" t="s">
        <v>1235</v>
      </c>
      <c r="G768" t="s">
        <v>63</v>
      </c>
      <c r="H768" t="s">
        <v>225</v>
      </c>
      <c r="I768">
        <v>86</v>
      </c>
      <c r="J768">
        <v>86</v>
      </c>
      <c r="K768">
        <v>86</v>
      </c>
      <c r="L768">
        <v>86</v>
      </c>
      <c r="M768">
        <v>86</v>
      </c>
      <c r="N768">
        <v>86</v>
      </c>
      <c r="O768">
        <v>86</v>
      </c>
      <c r="P768">
        <v>86</v>
      </c>
      <c r="Q768">
        <v>86</v>
      </c>
      <c r="R768">
        <v>86</v>
      </c>
      <c r="S768" s="30"/>
      <c r="T768" s="52" t="str">
        <f t="shared" si="44"/>
        <v>820334-88100-OS</v>
      </c>
      <c r="U768" s="53">
        <f>IF(C768="NET","",IF(C768="","",IFERROR(VLOOKUP(T768,EAN!$A:$B,2,FALSE),"MANGLER - MÅ OPPDATERE EAN-FANEN")))</f>
        <v>7048652804709</v>
      </c>
      <c r="V768" s="52">
        <f t="shared" si="46"/>
        <v>86</v>
      </c>
      <c r="W768" s="52">
        <f t="shared" si="47"/>
        <v>86</v>
      </c>
      <c r="X768" s="30"/>
      <c r="Y768" s="21">
        <f>IF(C768="NET","",IFERROR(VLOOKUP(U768,'2) Order Form'!$V$9:$V$894,1,FALSE),"Ikke med I order form"))</f>
        <v>7048652804709</v>
      </c>
      <c r="Z768" s="30"/>
      <c r="AA768" s="2">
        <v>7048652833525</v>
      </c>
      <c r="AB768" s="23">
        <f>IFERROR(VLOOKUP(AA768,'2) Order Form'!$V$9:$V$895,1,FALSE),"Ikke med I order form")</f>
        <v>7048652833525</v>
      </c>
      <c r="AC768" s="38" t="e">
        <f>VLOOKUP(AA768,ATS!$A$4:$H$2762,2,FALSE)</f>
        <v>#N/A</v>
      </c>
      <c r="AD768" s="35" t="e">
        <f>VLOOKUP(AA768,ATS!$A$4:$G$2762,3,FALSE)</f>
        <v>#N/A</v>
      </c>
      <c r="AE768" s="36" t="e">
        <f>VLOOKUP(AA768,ATS!$A$4:$G$2762,5,FALSE)</f>
        <v>#N/A</v>
      </c>
      <c r="AF768" s="30"/>
      <c r="AG768" s="38">
        <f>IFERROR(VLOOKUP('2) Order Form'!$V730,$AA$4:$AA$2500,1,FALSE),"Ikke med i Elastic")</f>
        <v>7048652799449</v>
      </c>
      <c r="AH768" s="38">
        <f>SUM('2) Order Form'!V730)</f>
        <v>7048652799449</v>
      </c>
      <c r="AI768" s="38">
        <f>INDEX(ATS!$B:$V,MATCH(ATS!$AH768,ATS!$U:$U,0),1)</f>
        <v>820311</v>
      </c>
      <c r="AJ768" s="38" t="str">
        <f>INDEX(ATS!$B:$V,MATCH(ATS!$AH768,ATS!$U:$U,0),2)</f>
        <v>Fleece Pullover W</v>
      </c>
      <c r="AK768" s="38" t="str">
        <f>INDEX(ATS!$B:$V,MATCH(ATS!$AH768,ATS!$U:$U,0),4)</f>
        <v>76000-L</v>
      </c>
    </row>
    <row r="769" spans="1:37">
      <c r="A769" s="175">
        <f t="shared" si="45"/>
        <v>7048652804716</v>
      </c>
      <c r="B769">
        <v>820334</v>
      </c>
      <c r="C769" t="s">
        <v>1260</v>
      </c>
      <c r="D769" t="s">
        <v>2991</v>
      </c>
      <c r="E769" t="s">
        <v>705</v>
      </c>
      <c r="F769" t="s">
        <v>1982</v>
      </c>
      <c r="G769" t="s">
        <v>63</v>
      </c>
      <c r="H769" t="s">
        <v>87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 s="30"/>
      <c r="T769" s="52" t="str">
        <f t="shared" si="44"/>
        <v>820334-99901-OS</v>
      </c>
      <c r="U769" s="53">
        <f>IF(C769="NET","",IF(C769="","",IFERROR(VLOOKUP(T769,EAN!$A:$B,2,FALSE),"MANGLER - MÅ OPPDATERE EAN-FANEN")))</f>
        <v>7048652804716</v>
      </c>
      <c r="V769" s="52">
        <f t="shared" si="46"/>
        <v>0</v>
      </c>
      <c r="W769" s="52">
        <f t="shared" si="47"/>
        <v>0</v>
      </c>
      <c r="X769" s="30"/>
      <c r="Y769" s="21">
        <f>IF(C769="NET","",IFERROR(VLOOKUP(U769,'2) Order Form'!$V$9:$V$894,1,FALSE),"Ikke med I order form"))</f>
        <v>7048652804716</v>
      </c>
      <c r="Z769" s="30"/>
      <c r="AA769" s="2">
        <v>7048652833525</v>
      </c>
      <c r="AB769" s="23">
        <f>IFERROR(VLOOKUP(AA769,'2) Order Form'!$V$9:$V$895,1,FALSE),"Ikke med I order form")</f>
        <v>7048652833525</v>
      </c>
      <c r="AC769" s="38" t="e">
        <f>VLOOKUP(AA769,ATS!$A$4:$H$2762,2,FALSE)</f>
        <v>#N/A</v>
      </c>
      <c r="AD769" s="35" t="e">
        <f>VLOOKUP(AA769,ATS!$A$4:$G$2762,3,FALSE)</f>
        <v>#N/A</v>
      </c>
      <c r="AE769" s="36" t="e">
        <f>VLOOKUP(AA769,ATS!$A$4:$G$2762,5,FALSE)</f>
        <v>#N/A</v>
      </c>
      <c r="AF769" s="30"/>
      <c r="AG769" s="38">
        <f>IFERROR(VLOOKUP('2) Order Form'!$V731,$AA$4:$AA$2500,1,FALSE),"Ikke med i Elastic")</f>
        <v>7048652898302</v>
      </c>
      <c r="AH769" s="38">
        <f>SUM('2) Order Form'!V731)</f>
        <v>7048652898302</v>
      </c>
      <c r="AI769" s="38">
        <f>INDEX(ATS!$B:$V,MATCH(ATS!$AH769,ATS!$U:$U,0),1)</f>
        <v>820395</v>
      </c>
      <c r="AJ769" s="38" t="str">
        <f>INDEX(ATS!$B:$V,MATCH(ATS!$AH769,ATS!$U:$U,0),2)</f>
        <v>Sweet Hoodie W</v>
      </c>
      <c r="AK769" s="38" t="str">
        <f>INDEX(ATS!$B:$V,MATCH(ATS!$AH769,ATS!$U:$U,0),4)</f>
        <v>88000-XS</v>
      </c>
    </row>
    <row r="770" spans="1:37">
      <c r="A770" s="175">
        <f t="shared" si="45"/>
        <v>0</v>
      </c>
      <c r="B770" s="37">
        <v>820337</v>
      </c>
      <c r="C770" t="s">
        <v>131</v>
      </c>
      <c r="I770" s="37">
        <v>202409</v>
      </c>
      <c r="J770" s="37">
        <v>202410</v>
      </c>
      <c r="K770" s="37">
        <v>202411</v>
      </c>
      <c r="L770" s="37">
        <v>202412</v>
      </c>
      <c r="M770" s="37">
        <v>202413</v>
      </c>
      <c r="N770" s="37">
        <v>202414</v>
      </c>
      <c r="O770" s="37">
        <v>202415</v>
      </c>
      <c r="P770" s="37">
        <v>202415</v>
      </c>
      <c r="Q770" s="37">
        <v>202415</v>
      </c>
      <c r="R770" s="37">
        <v>202415</v>
      </c>
      <c r="S770" s="2"/>
      <c r="T770" s="52" t="str">
        <f t="shared" si="44"/>
        <v>820337-</v>
      </c>
      <c r="U770" s="53" t="str">
        <f>IF(C770="NET","",IF(C770="","",IFERROR(VLOOKUP(T770,EAN!$A:$B,2,FALSE),"MANGLER - MÅ OPPDATERE EAN-FANEN")))</f>
        <v/>
      </c>
      <c r="V770" s="52">
        <f t="shared" si="46"/>
        <v>202409</v>
      </c>
      <c r="W770" s="52">
        <f t="shared" si="47"/>
        <v>202415</v>
      </c>
      <c r="X770" s="2"/>
      <c r="Y770" s="21" t="str">
        <f>IF(C770="NET","",IFERROR(VLOOKUP(U770,'2) Order Form'!$V$9:$V$894,1,FALSE),"Ikke med I order form"))</f>
        <v/>
      </c>
      <c r="Z770" s="2"/>
      <c r="AA770" s="2">
        <v>7048652833532</v>
      </c>
      <c r="AB770" s="23">
        <f>IFERROR(VLOOKUP(AA770,'2) Order Form'!$V$9:$V$895,1,FALSE),"Ikke med I order form")</f>
        <v>7048652833532</v>
      </c>
      <c r="AC770" s="38" t="e">
        <f>VLOOKUP(AA770,ATS!$A$4:$H$2762,2,FALSE)</f>
        <v>#N/A</v>
      </c>
      <c r="AD770" s="35" t="e">
        <f>VLOOKUP(AA770,ATS!$A$4:$G$2762,3,FALSE)</f>
        <v>#N/A</v>
      </c>
      <c r="AE770" s="36" t="e">
        <f>VLOOKUP(AA770,ATS!$A$4:$G$2762,5,FALSE)</f>
        <v>#N/A</v>
      </c>
      <c r="AF770" s="2"/>
      <c r="AG770" s="38">
        <f>IFERROR(VLOOKUP('2) Order Form'!$V732,$AA$4:$AA$2500,1,FALSE),"Ikke med i Elastic")</f>
        <v>7048652898296</v>
      </c>
      <c r="AH770" s="38">
        <f>SUM('2) Order Form'!V732)</f>
        <v>7048652898296</v>
      </c>
      <c r="AI770" s="38">
        <f>INDEX(ATS!$B:$V,MATCH(ATS!$AH770,ATS!$U:$U,0),1)</f>
        <v>820395</v>
      </c>
      <c r="AJ770" s="38" t="str">
        <f>INDEX(ATS!$B:$V,MATCH(ATS!$AH770,ATS!$U:$U,0),2)</f>
        <v>Sweet Hoodie W</v>
      </c>
      <c r="AK770" s="38" t="str">
        <f>INDEX(ATS!$B:$V,MATCH(ATS!$AH770,ATS!$U:$U,0),4)</f>
        <v>88000-S</v>
      </c>
    </row>
    <row r="771" spans="1:37">
      <c r="A771" s="175">
        <f t="shared" si="45"/>
        <v>7048652803078</v>
      </c>
      <c r="B771">
        <v>820337</v>
      </c>
      <c r="C771" t="s">
        <v>1262</v>
      </c>
      <c r="D771" t="s">
        <v>2991</v>
      </c>
      <c r="E771" t="s">
        <v>1220</v>
      </c>
      <c r="F771" t="s">
        <v>1221</v>
      </c>
      <c r="G771" t="s">
        <v>63</v>
      </c>
      <c r="H771" t="s">
        <v>87</v>
      </c>
      <c r="I771">
        <v>188</v>
      </c>
      <c r="J771">
        <v>188</v>
      </c>
      <c r="K771">
        <v>188</v>
      </c>
      <c r="L771">
        <v>188</v>
      </c>
      <c r="M771">
        <v>188</v>
      </c>
      <c r="N771">
        <v>188</v>
      </c>
      <c r="O771">
        <v>188</v>
      </c>
      <c r="P771">
        <v>188</v>
      </c>
      <c r="Q771">
        <v>188</v>
      </c>
      <c r="R771">
        <v>188</v>
      </c>
      <c r="S771" s="30"/>
      <c r="T771" s="52" t="str">
        <f t="shared" si="44"/>
        <v>820337-11003-OS</v>
      </c>
      <c r="U771" s="53">
        <f>IF(C771="NET","",IF(C771="","",IFERROR(VLOOKUP(T771,EAN!$A:$B,2,FALSE),"MANGLER - MÅ OPPDATERE EAN-FANEN")))</f>
        <v>7048652803078</v>
      </c>
      <c r="V771" s="52">
        <f t="shared" si="46"/>
        <v>188</v>
      </c>
      <c r="W771" s="52">
        <f t="shared" si="47"/>
        <v>188</v>
      </c>
      <c r="X771" s="30"/>
      <c r="Y771" s="21">
        <f>IF(C771="NET","",IFERROR(VLOOKUP(U771,'2) Order Form'!$V$9:$V$894,1,FALSE),"Ikke med I order form"))</f>
        <v>7048652803078</v>
      </c>
      <c r="Z771" s="30"/>
      <c r="AA771" s="2">
        <v>7048652833532</v>
      </c>
      <c r="AB771" s="23">
        <f>IFERROR(VLOOKUP(AA771,'2) Order Form'!$V$9:$V$895,1,FALSE),"Ikke med I order form")</f>
        <v>7048652833532</v>
      </c>
      <c r="AC771" s="38" t="e">
        <f>VLOOKUP(AA771,ATS!$A$4:$H$2762,2,FALSE)</f>
        <v>#N/A</v>
      </c>
      <c r="AD771" s="35" t="e">
        <f>VLOOKUP(AA771,ATS!$A$4:$G$2762,3,FALSE)</f>
        <v>#N/A</v>
      </c>
      <c r="AE771" s="36" t="e">
        <f>VLOOKUP(AA771,ATS!$A$4:$G$2762,5,FALSE)</f>
        <v>#N/A</v>
      </c>
      <c r="AF771" s="30"/>
      <c r="AG771" s="38">
        <f>IFERROR(VLOOKUP('2) Order Form'!$V733,$AA$4:$AA$2500,1,FALSE),"Ikke med i Elastic")</f>
        <v>7048652898289</v>
      </c>
      <c r="AH771" s="38">
        <f>SUM('2) Order Form'!V733)</f>
        <v>7048652898289</v>
      </c>
      <c r="AI771" s="38">
        <f>INDEX(ATS!$B:$V,MATCH(ATS!$AH771,ATS!$U:$U,0),1)</f>
        <v>820395</v>
      </c>
      <c r="AJ771" s="38" t="str">
        <f>INDEX(ATS!$B:$V,MATCH(ATS!$AH771,ATS!$U:$U,0),2)</f>
        <v>Sweet Hoodie W</v>
      </c>
      <c r="AK771" s="38" t="str">
        <f>INDEX(ATS!$B:$V,MATCH(ATS!$AH771,ATS!$U:$U,0),4)</f>
        <v>88000-M</v>
      </c>
    </row>
    <row r="772" spans="1:37">
      <c r="A772" s="175">
        <f t="shared" si="45"/>
        <v>7048652803085</v>
      </c>
      <c r="B772">
        <v>820337</v>
      </c>
      <c r="C772" t="s">
        <v>1262</v>
      </c>
      <c r="D772" t="s">
        <v>2991</v>
      </c>
      <c r="E772" t="s">
        <v>1207</v>
      </c>
      <c r="F772" t="s">
        <v>1983</v>
      </c>
      <c r="G772" t="s">
        <v>63</v>
      </c>
      <c r="H772" t="s">
        <v>225</v>
      </c>
      <c r="I772">
        <v>12</v>
      </c>
      <c r="J772">
        <v>12</v>
      </c>
      <c r="K772">
        <v>12</v>
      </c>
      <c r="L772">
        <v>12</v>
      </c>
      <c r="M772">
        <v>12</v>
      </c>
      <c r="N772">
        <v>12</v>
      </c>
      <c r="O772">
        <v>12</v>
      </c>
      <c r="P772">
        <v>12</v>
      </c>
      <c r="Q772">
        <v>12</v>
      </c>
      <c r="R772">
        <v>12</v>
      </c>
      <c r="S772" s="30"/>
      <c r="T772" s="52" t="str">
        <f t="shared" ref="T772:T835" si="48">CONCATENATE(B772,"-",E772)</f>
        <v>820337-58000-OS</v>
      </c>
      <c r="U772" s="53">
        <f>IF(C772="NET","",IF(C772="","",IFERROR(VLOOKUP(T772,EAN!$A:$B,2,FALSE),"MANGLER - MÅ OPPDATERE EAN-FANEN")))</f>
        <v>7048652803085</v>
      </c>
      <c r="V772" s="52">
        <f t="shared" si="46"/>
        <v>12</v>
      </c>
      <c r="W772" s="52">
        <f t="shared" si="47"/>
        <v>12</v>
      </c>
      <c r="X772" s="30"/>
      <c r="Y772" s="21" t="str">
        <f>IF(C772="NET","",IFERROR(VLOOKUP(U772,'2) Order Form'!$V$9:$V$894,1,FALSE),"Ikke med I order form"))</f>
        <v>Ikke med I order form</v>
      </c>
      <c r="Z772" s="30"/>
      <c r="AA772" s="2">
        <v>7048652833532</v>
      </c>
      <c r="AB772" s="23">
        <f>IFERROR(VLOOKUP(AA772,'2) Order Form'!$V$9:$V$895,1,FALSE),"Ikke med I order form")</f>
        <v>7048652833532</v>
      </c>
      <c r="AC772" s="38" t="e">
        <f>VLOOKUP(AA772,ATS!$A$4:$H$2762,2,FALSE)</f>
        <v>#N/A</v>
      </c>
      <c r="AD772" s="35" t="e">
        <f>VLOOKUP(AA772,ATS!$A$4:$G$2762,3,FALSE)</f>
        <v>#N/A</v>
      </c>
      <c r="AE772" s="36" t="e">
        <f>VLOOKUP(AA772,ATS!$A$4:$G$2762,5,FALSE)</f>
        <v>#N/A</v>
      </c>
      <c r="AF772" s="30"/>
      <c r="AG772" s="38">
        <f>IFERROR(VLOOKUP('2) Order Form'!$V734,$AA$4:$AA$2500,1,FALSE),"Ikke med i Elastic")</f>
        <v>7048652898272</v>
      </c>
      <c r="AH772" s="38">
        <f>SUM('2) Order Form'!V734)</f>
        <v>7048652898272</v>
      </c>
      <c r="AI772" s="38">
        <f>INDEX(ATS!$B:$V,MATCH(ATS!$AH772,ATS!$U:$U,0),1)</f>
        <v>820395</v>
      </c>
      <c r="AJ772" s="38" t="str">
        <f>INDEX(ATS!$B:$V,MATCH(ATS!$AH772,ATS!$U:$U,0),2)</f>
        <v>Sweet Hoodie W</v>
      </c>
      <c r="AK772" s="38" t="str">
        <f>INDEX(ATS!$B:$V,MATCH(ATS!$AH772,ATS!$U:$U,0),4)</f>
        <v>88000-L</v>
      </c>
    </row>
    <row r="773" spans="1:37">
      <c r="A773" s="175">
        <f t="shared" ref="A773:A836" si="49">SUM(U773)</f>
        <v>7048652965110</v>
      </c>
      <c r="B773">
        <v>820337</v>
      </c>
      <c r="C773" t="s">
        <v>1262</v>
      </c>
      <c r="D773" t="s">
        <v>2991</v>
      </c>
      <c r="E773" t="s">
        <v>2183</v>
      </c>
      <c r="F773" t="s">
        <v>2011</v>
      </c>
      <c r="G773" t="s">
        <v>63</v>
      </c>
      <c r="H773" t="s">
        <v>87</v>
      </c>
      <c r="I773">
        <v>150</v>
      </c>
      <c r="J773">
        <v>150</v>
      </c>
      <c r="K773">
        <v>150</v>
      </c>
      <c r="L773">
        <v>150</v>
      </c>
      <c r="M773">
        <v>150</v>
      </c>
      <c r="N773">
        <v>150</v>
      </c>
      <c r="O773">
        <v>150</v>
      </c>
      <c r="P773">
        <v>150</v>
      </c>
      <c r="Q773">
        <v>150</v>
      </c>
      <c r="R773">
        <v>150</v>
      </c>
      <c r="S773" s="30"/>
      <c r="T773" s="52" t="str">
        <f t="shared" si="48"/>
        <v>820337-88302-OS</v>
      </c>
      <c r="U773" s="53">
        <f>IF(C773="NET","",IF(C773="","",IFERROR(VLOOKUP(T773,EAN!$A:$B,2,FALSE),"MANGLER - MÅ OPPDATERE EAN-FANEN")))</f>
        <v>7048652965110</v>
      </c>
      <c r="V773" s="52">
        <f t="shared" ref="V773:V836" si="50">I773</f>
        <v>150</v>
      </c>
      <c r="W773" s="52">
        <f t="shared" ref="W773:W836" si="51">R773</f>
        <v>150</v>
      </c>
      <c r="X773" s="30"/>
      <c r="Y773" s="21">
        <f>IF(C773="NET","",IFERROR(VLOOKUP(U773,'2) Order Form'!$V$9:$V$894,1,FALSE),"Ikke med I order form"))</f>
        <v>7048652965110</v>
      </c>
      <c r="Z773" s="30"/>
      <c r="AA773" s="2">
        <v>7048652967138</v>
      </c>
      <c r="AB773" s="23">
        <f>IFERROR(VLOOKUP(AA773,'2) Order Form'!$V$9:$V$895,1,FALSE),"Ikke med I order form")</f>
        <v>7048652967138</v>
      </c>
      <c r="AC773" s="38" t="e">
        <f>VLOOKUP(AA773,ATS!$A$4:$H$2762,2,FALSE)</f>
        <v>#N/A</v>
      </c>
      <c r="AD773" s="35" t="e">
        <f>VLOOKUP(AA773,ATS!$A$4:$G$2762,3,FALSE)</f>
        <v>#N/A</v>
      </c>
      <c r="AE773" s="36" t="e">
        <f>VLOOKUP(AA773,ATS!$A$4:$G$2762,5,FALSE)</f>
        <v>#N/A</v>
      </c>
      <c r="AF773" s="30"/>
      <c r="AG773" s="38">
        <f>IFERROR(VLOOKUP('2) Order Form'!$V735,$AA$4:$AA$2500,1,FALSE),"Ikke med i Elastic")</f>
        <v>7048652898180</v>
      </c>
      <c r="AH773" s="38">
        <f>SUM('2) Order Form'!V735)</f>
        <v>7048652898180</v>
      </c>
      <c r="AI773" s="38">
        <f>INDEX(ATS!$B:$V,MATCH(ATS!$AH773,ATS!$U:$U,0),1)</f>
        <v>820396</v>
      </c>
      <c r="AJ773" s="38" t="str">
        <f>INDEX(ATS!$B:$V,MATCH(ATS!$AH773,ATS!$U:$U,0),2)</f>
        <v>Sweet Crew W</v>
      </c>
      <c r="AK773" s="38" t="str">
        <f>INDEX(ATS!$B:$V,MATCH(ATS!$AH773,ATS!$U:$U,0),4)</f>
        <v>88000-XS</v>
      </c>
    </row>
    <row r="774" spans="1:37">
      <c r="A774" s="175">
        <f t="shared" si="49"/>
        <v>7048652803092</v>
      </c>
      <c r="B774">
        <v>820337</v>
      </c>
      <c r="C774" t="s">
        <v>1262</v>
      </c>
      <c r="D774" t="s">
        <v>2991</v>
      </c>
      <c r="E774" t="s">
        <v>705</v>
      </c>
      <c r="F774" t="s">
        <v>1982</v>
      </c>
      <c r="G774" t="s">
        <v>63</v>
      </c>
      <c r="H774" t="s">
        <v>87</v>
      </c>
      <c r="I774">
        <v>278</v>
      </c>
      <c r="J774">
        <v>278</v>
      </c>
      <c r="K774">
        <v>278</v>
      </c>
      <c r="L774">
        <v>278</v>
      </c>
      <c r="M774">
        <v>278</v>
      </c>
      <c r="N774">
        <v>278</v>
      </c>
      <c r="O774">
        <v>278</v>
      </c>
      <c r="P774">
        <v>278</v>
      </c>
      <c r="Q774">
        <v>278</v>
      </c>
      <c r="R774">
        <v>278</v>
      </c>
      <c r="S774" s="30"/>
      <c r="T774" s="52" t="str">
        <f t="shared" si="48"/>
        <v>820337-99901-OS</v>
      </c>
      <c r="U774" s="53">
        <f>IF(C774="NET","",IF(C774="","",IFERROR(VLOOKUP(T774,EAN!$A:$B,2,FALSE),"MANGLER - MÅ OPPDATERE EAN-FANEN")))</f>
        <v>7048652803092</v>
      </c>
      <c r="V774" s="52">
        <f t="shared" si="50"/>
        <v>278</v>
      </c>
      <c r="W774" s="52">
        <f t="shared" si="51"/>
        <v>278</v>
      </c>
      <c r="X774" s="30"/>
      <c r="Y774" s="21">
        <f>IF(C774="NET","",IFERROR(VLOOKUP(U774,'2) Order Form'!$V$9:$V$894,1,FALSE),"Ikke med I order form"))</f>
        <v>7048652803092</v>
      </c>
      <c r="Z774" s="30"/>
      <c r="AA774" s="2">
        <v>7048652967138</v>
      </c>
      <c r="AB774" s="23">
        <f>IFERROR(VLOOKUP(AA774,'2) Order Form'!$V$9:$V$895,1,FALSE),"Ikke med I order form")</f>
        <v>7048652967138</v>
      </c>
      <c r="AC774" s="38" t="e">
        <f>VLOOKUP(AA774,ATS!$A$4:$H$2762,2,FALSE)</f>
        <v>#N/A</v>
      </c>
      <c r="AD774" s="35" t="e">
        <f>VLOOKUP(AA774,ATS!$A$4:$G$2762,3,FALSE)</f>
        <v>#N/A</v>
      </c>
      <c r="AE774" s="36" t="e">
        <f>VLOOKUP(AA774,ATS!$A$4:$G$2762,5,FALSE)</f>
        <v>#N/A</v>
      </c>
      <c r="AF774" s="30"/>
      <c r="AG774" s="38">
        <f>IFERROR(VLOOKUP('2) Order Form'!$V736,$AA$4:$AA$2500,1,FALSE),"Ikke med i Elastic")</f>
        <v>7048652898173</v>
      </c>
      <c r="AH774" s="38">
        <f>SUM('2) Order Form'!V736)</f>
        <v>7048652898173</v>
      </c>
      <c r="AI774" s="38">
        <f>INDEX(ATS!$B:$V,MATCH(ATS!$AH774,ATS!$U:$U,0),1)</f>
        <v>820396</v>
      </c>
      <c r="AJ774" s="38" t="str">
        <f>INDEX(ATS!$B:$V,MATCH(ATS!$AH774,ATS!$U:$U,0),2)</f>
        <v>Sweet Crew W</v>
      </c>
      <c r="AK774" s="38" t="str">
        <f>INDEX(ATS!$B:$V,MATCH(ATS!$AH774,ATS!$U:$U,0),4)</f>
        <v>88000-S</v>
      </c>
    </row>
    <row r="775" spans="1:37">
      <c r="A775" s="175">
        <f t="shared" si="49"/>
        <v>0</v>
      </c>
      <c r="B775" s="37">
        <v>820340</v>
      </c>
      <c r="C775" t="s">
        <v>131</v>
      </c>
      <c r="I775" s="37">
        <v>202409</v>
      </c>
      <c r="J775" s="37">
        <v>202410</v>
      </c>
      <c r="K775" s="37">
        <v>202411</v>
      </c>
      <c r="L775" s="37">
        <v>202412</v>
      </c>
      <c r="M775" s="37">
        <v>202413</v>
      </c>
      <c r="N775" s="37">
        <v>202414</v>
      </c>
      <c r="O775" s="37">
        <v>202415</v>
      </c>
      <c r="P775" s="37">
        <v>202415</v>
      </c>
      <c r="Q775" s="37">
        <v>202415</v>
      </c>
      <c r="R775" s="37">
        <v>202415</v>
      </c>
      <c r="S775" s="2"/>
      <c r="T775" s="22" t="str">
        <f t="shared" si="48"/>
        <v>820340-</v>
      </c>
      <c r="U775" s="24" t="str">
        <f>IF(C775="NET","",IF(C775="","",IFERROR(VLOOKUP(T775,EAN!$A:$B,2,FALSE),"MANGLER - MÅ OPPDATERE EAN-FANEN")))</f>
        <v/>
      </c>
      <c r="V775" s="22">
        <f t="shared" si="50"/>
        <v>202409</v>
      </c>
      <c r="W775" s="22">
        <f t="shared" si="51"/>
        <v>202415</v>
      </c>
      <c r="X775" s="2"/>
      <c r="Y775" s="21" t="str">
        <f>IF(C775="NET","",IFERROR(VLOOKUP(U775,'2) Order Form'!$V$9:$V$894,1,FALSE),"Ikke med I order form"))</f>
        <v/>
      </c>
      <c r="Z775" s="2"/>
      <c r="AA775" s="2">
        <v>7048652967138</v>
      </c>
      <c r="AB775" s="23">
        <f>IFERROR(VLOOKUP(AA775,'2) Order Form'!$V$9:$V$895,1,FALSE),"Ikke med I order form")</f>
        <v>7048652967138</v>
      </c>
      <c r="AC775" s="38" t="e">
        <f>VLOOKUP(AA775,ATS!$A$4:$H$2762,2,FALSE)</f>
        <v>#N/A</v>
      </c>
      <c r="AD775" s="35" t="e">
        <f>VLOOKUP(AA775,ATS!$A$4:$G$2762,3,FALSE)</f>
        <v>#N/A</v>
      </c>
      <c r="AE775" s="36" t="e">
        <f>VLOOKUP(AA775,ATS!$A$4:$G$2762,5,FALSE)</f>
        <v>#N/A</v>
      </c>
      <c r="AF775" s="2"/>
      <c r="AG775" s="38">
        <f>IFERROR(VLOOKUP('2) Order Form'!$V737,$AA$4:$AA$2500,1,FALSE),"Ikke med i Elastic")</f>
        <v>7048652898166</v>
      </c>
      <c r="AH775" s="38">
        <f>SUM('2) Order Form'!V737)</f>
        <v>7048652898166</v>
      </c>
      <c r="AI775" s="38">
        <f>INDEX(ATS!$B:$V,MATCH(ATS!$AH775,ATS!$U:$U,0),1)</f>
        <v>820396</v>
      </c>
      <c r="AJ775" s="38" t="str">
        <f>INDEX(ATS!$B:$V,MATCH(ATS!$AH775,ATS!$U:$U,0),2)</f>
        <v>Sweet Crew W</v>
      </c>
      <c r="AK775" s="38" t="str">
        <f>INDEX(ATS!$B:$V,MATCH(ATS!$AH775,ATS!$U:$U,0),4)</f>
        <v>88000-M</v>
      </c>
    </row>
    <row r="776" spans="1:37">
      <c r="A776" s="175">
        <f t="shared" si="49"/>
        <v>7048652803818</v>
      </c>
      <c r="B776">
        <v>820340</v>
      </c>
      <c r="C776" t="s">
        <v>1264</v>
      </c>
      <c r="D776" t="s">
        <v>2991</v>
      </c>
      <c r="E776" t="s">
        <v>1204</v>
      </c>
      <c r="F776" t="s">
        <v>1205</v>
      </c>
      <c r="G776" t="s">
        <v>63</v>
      </c>
      <c r="H776" t="s">
        <v>225</v>
      </c>
      <c r="I776">
        <v>10</v>
      </c>
      <c r="J776">
        <v>10</v>
      </c>
      <c r="K776">
        <v>10</v>
      </c>
      <c r="L776">
        <v>10</v>
      </c>
      <c r="M776">
        <v>10</v>
      </c>
      <c r="N776">
        <v>10</v>
      </c>
      <c r="O776">
        <v>10</v>
      </c>
      <c r="P776">
        <v>10</v>
      </c>
      <c r="Q776">
        <v>10</v>
      </c>
      <c r="R776">
        <v>10</v>
      </c>
      <c r="S776" s="30"/>
      <c r="T776" s="52" t="str">
        <f t="shared" si="48"/>
        <v>820340-44002-OS</v>
      </c>
      <c r="U776" s="53">
        <f>IF(C776="NET","",IF(C776="","",IFERROR(VLOOKUP(T776,EAN!$A:$B,2,FALSE),"MANGLER - MÅ OPPDATERE EAN-FANEN")))</f>
        <v>7048652803818</v>
      </c>
      <c r="V776" s="52">
        <f t="shared" si="50"/>
        <v>10</v>
      </c>
      <c r="W776" s="52">
        <f t="shared" si="51"/>
        <v>10</v>
      </c>
      <c r="X776" s="30"/>
      <c r="Y776" s="21" t="str">
        <f>IF(C776="NET","",IFERROR(VLOOKUP(U776,'2) Order Form'!$V$9:$V$894,1,FALSE),"Ikke med I order form"))</f>
        <v>Ikke med I order form</v>
      </c>
      <c r="Z776" s="30"/>
      <c r="AA776" s="2">
        <v>7048652967145</v>
      </c>
      <c r="AB776" s="23">
        <f>IFERROR(VLOOKUP(AA776,'2) Order Form'!$V$9:$V$895,1,FALSE),"Ikke med I order form")</f>
        <v>7048652967145</v>
      </c>
      <c r="AC776" s="38" t="e">
        <f>VLOOKUP(AA776,ATS!$A$4:$H$2762,2,FALSE)</f>
        <v>#N/A</v>
      </c>
      <c r="AD776" s="35" t="e">
        <f>VLOOKUP(AA776,ATS!$A$4:$G$2762,3,FALSE)</f>
        <v>#N/A</v>
      </c>
      <c r="AE776" s="36" t="e">
        <f>VLOOKUP(AA776,ATS!$A$4:$G$2762,5,FALSE)</f>
        <v>#N/A</v>
      </c>
      <c r="AF776" s="30"/>
      <c r="AG776" s="38">
        <f>IFERROR(VLOOKUP('2) Order Form'!$V738,$AA$4:$AA$2500,1,FALSE),"Ikke med i Elastic")</f>
        <v>7048652898159</v>
      </c>
      <c r="AH776" s="38">
        <f>SUM('2) Order Form'!V738)</f>
        <v>7048652898159</v>
      </c>
      <c r="AI776" s="38">
        <f>INDEX(ATS!$B:$V,MATCH(ATS!$AH776,ATS!$U:$U,0),1)</f>
        <v>820396</v>
      </c>
      <c r="AJ776" s="38" t="str">
        <f>INDEX(ATS!$B:$V,MATCH(ATS!$AH776,ATS!$U:$U,0),2)</f>
        <v>Sweet Crew W</v>
      </c>
      <c r="AK776" s="38" t="str">
        <f>INDEX(ATS!$B:$V,MATCH(ATS!$AH776,ATS!$U:$U,0),4)</f>
        <v>88000-L</v>
      </c>
    </row>
    <row r="777" spans="1:37">
      <c r="A777" s="175">
        <f t="shared" si="49"/>
        <v>7048652965127</v>
      </c>
      <c r="B777">
        <v>820340</v>
      </c>
      <c r="C777" t="s">
        <v>1264</v>
      </c>
      <c r="D777" t="s">
        <v>2991</v>
      </c>
      <c r="E777" t="s">
        <v>2175</v>
      </c>
      <c r="F777" t="s">
        <v>2176</v>
      </c>
      <c r="G777" t="s">
        <v>63</v>
      </c>
      <c r="H777" t="s">
        <v>87</v>
      </c>
      <c r="I777">
        <v>35</v>
      </c>
      <c r="J777">
        <v>35</v>
      </c>
      <c r="K777">
        <v>35</v>
      </c>
      <c r="L777">
        <v>35</v>
      </c>
      <c r="M777">
        <v>35</v>
      </c>
      <c r="N777">
        <v>35</v>
      </c>
      <c r="O777">
        <v>35</v>
      </c>
      <c r="P777">
        <v>35</v>
      </c>
      <c r="Q777">
        <v>35</v>
      </c>
      <c r="R777">
        <v>35</v>
      </c>
      <c r="S777" s="30"/>
      <c r="T777" s="52" t="str">
        <f t="shared" si="48"/>
        <v>820340-54100-OS</v>
      </c>
      <c r="U777" s="53">
        <f>IF(C777="NET","",IF(C777="","",IFERROR(VLOOKUP(T777,EAN!$A:$B,2,FALSE),"MANGLER - MÅ OPPDATERE EAN-FANEN")))</f>
        <v>7048652965127</v>
      </c>
      <c r="V777" s="52">
        <f t="shared" si="50"/>
        <v>35</v>
      </c>
      <c r="W777" s="52">
        <f t="shared" si="51"/>
        <v>35</v>
      </c>
      <c r="X777" s="30"/>
      <c r="Y777" s="21">
        <f>IF(C777="NET","",IFERROR(VLOOKUP(U777,'2) Order Form'!$V$9:$V$894,1,FALSE),"Ikke med I order form"))</f>
        <v>7048652965127</v>
      </c>
      <c r="Z777" s="30"/>
      <c r="AA777" s="2">
        <v>7048652967145</v>
      </c>
      <c r="AB777" s="23">
        <f>IFERROR(VLOOKUP(AA777,'2) Order Form'!$V$9:$V$895,1,FALSE),"Ikke med I order form")</f>
        <v>7048652967145</v>
      </c>
      <c r="AC777" s="38" t="e">
        <f>VLOOKUP(AA777,ATS!$A$4:$H$2762,2,FALSE)</f>
        <v>#N/A</v>
      </c>
      <c r="AD777" s="35" t="e">
        <f>VLOOKUP(AA777,ATS!$A$4:$G$2762,3,FALSE)</f>
        <v>#N/A</v>
      </c>
      <c r="AE777" s="36" t="e">
        <f>VLOOKUP(AA777,ATS!$A$4:$G$2762,5,FALSE)</f>
        <v>#N/A</v>
      </c>
      <c r="AF777" s="30"/>
      <c r="AG777" s="38">
        <f>IFERROR(VLOOKUP('2) Order Form'!$V739,$AA$4:$AA$2500,1,FALSE),"Ikke med i Elastic")</f>
        <v>7048652897992</v>
      </c>
      <c r="AH777" s="38">
        <f>SUM('2) Order Form'!V739)</f>
        <v>7048652897992</v>
      </c>
      <c r="AI777" s="38">
        <f>INDEX(ATS!$B:$V,MATCH(ATS!$AH777,ATS!$U:$U,0),1)</f>
        <v>820397</v>
      </c>
      <c r="AJ777" s="38" t="str">
        <f>INDEX(ATS!$B:$V,MATCH(ATS!$AH777,ATS!$U:$U,0),2)</f>
        <v>Sweet Tee W</v>
      </c>
      <c r="AK777" s="38" t="str">
        <f>INDEX(ATS!$B:$V,MATCH(ATS!$AH777,ATS!$U:$U,0),4)</f>
        <v>10001-XS</v>
      </c>
    </row>
    <row r="778" spans="1:37">
      <c r="A778" s="175">
        <f t="shared" si="49"/>
        <v>7048652900074</v>
      </c>
      <c r="B778">
        <v>820340</v>
      </c>
      <c r="C778" t="s">
        <v>1264</v>
      </c>
      <c r="D778" t="s">
        <v>2991</v>
      </c>
      <c r="E778" t="s">
        <v>1259</v>
      </c>
      <c r="F778" t="s">
        <v>1923</v>
      </c>
      <c r="G778" t="s">
        <v>63</v>
      </c>
      <c r="H778" t="s">
        <v>225</v>
      </c>
      <c r="I778">
        <v>107</v>
      </c>
      <c r="J778">
        <v>107</v>
      </c>
      <c r="K778">
        <v>107</v>
      </c>
      <c r="L778">
        <v>107</v>
      </c>
      <c r="M778">
        <v>107</v>
      </c>
      <c r="N778">
        <v>107</v>
      </c>
      <c r="O778">
        <v>107</v>
      </c>
      <c r="P778">
        <v>107</v>
      </c>
      <c r="Q778">
        <v>107</v>
      </c>
      <c r="R778">
        <v>107</v>
      </c>
      <c r="S778" s="30"/>
      <c r="T778" s="52" t="str">
        <f t="shared" si="48"/>
        <v>820340-88300-OS</v>
      </c>
      <c r="U778" s="53">
        <f>IF(C778="NET","",IF(C778="","",IFERROR(VLOOKUP(T778,EAN!$A:$B,2,FALSE),"MANGLER - MÅ OPPDATERE EAN-FANEN")))</f>
        <v>7048652900074</v>
      </c>
      <c r="V778" s="52">
        <f t="shared" si="50"/>
        <v>107</v>
      </c>
      <c r="W778" s="52">
        <f t="shared" si="51"/>
        <v>107</v>
      </c>
      <c r="X778" s="30"/>
      <c r="Y778" s="21" t="str">
        <f>IF(C778="NET","",IFERROR(VLOOKUP(U778,'2) Order Form'!$V$9:$V$894,1,FALSE),"Ikke med I order form"))</f>
        <v>Ikke med I order form</v>
      </c>
      <c r="Z778" s="30"/>
      <c r="AA778" s="2">
        <v>7048652967145</v>
      </c>
      <c r="AB778" s="23">
        <f>IFERROR(VLOOKUP(AA778,'2) Order Form'!$V$9:$V$895,1,FALSE),"Ikke med I order form")</f>
        <v>7048652967145</v>
      </c>
      <c r="AC778" s="38" t="e">
        <f>VLOOKUP(AA778,ATS!$A$4:$H$2762,2,FALSE)</f>
        <v>#N/A</v>
      </c>
      <c r="AD778" s="35" t="e">
        <f>VLOOKUP(AA778,ATS!$A$4:$G$2762,3,FALSE)</f>
        <v>#N/A</v>
      </c>
      <c r="AE778" s="36" t="e">
        <f>VLOOKUP(AA778,ATS!$A$4:$G$2762,5,FALSE)</f>
        <v>#N/A</v>
      </c>
      <c r="AF778" s="30"/>
      <c r="AG778" s="38">
        <f>IFERROR(VLOOKUP('2) Order Form'!$V740,$AA$4:$AA$2500,1,FALSE),"Ikke med i Elastic")</f>
        <v>7048652897985</v>
      </c>
      <c r="AH778" s="38">
        <f>SUM('2) Order Form'!V740)</f>
        <v>7048652897985</v>
      </c>
      <c r="AI778" s="38">
        <f>INDEX(ATS!$B:$V,MATCH(ATS!$AH778,ATS!$U:$U,0),1)</f>
        <v>820397</v>
      </c>
      <c r="AJ778" s="38" t="str">
        <f>INDEX(ATS!$B:$V,MATCH(ATS!$AH778,ATS!$U:$U,0),2)</f>
        <v>Sweet Tee W</v>
      </c>
      <c r="AK778" s="38" t="str">
        <f>INDEX(ATS!$B:$V,MATCH(ATS!$AH778,ATS!$U:$U,0),4)</f>
        <v>10001-S</v>
      </c>
    </row>
    <row r="779" spans="1:37">
      <c r="A779" s="175">
        <f t="shared" si="49"/>
        <v>7048652813817</v>
      </c>
      <c r="B779">
        <v>820340</v>
      </c>
      <c r="C779" t="s">
        <v>1264</v>
      </c>
      <c r="D779" t="s">
        <v>2991</v>
      </c>
      <c r="E779" t="s">
        <v>705</v>
      </c>
      <c r="F779" t="s">
        <v>1982</v>
      </c>
      <c r="G779" t="s">
        <v>63</v>
      </c>
      <c r="H779" t="s">
        <v>87</v>
      </c>
      <c r="I779">
        <v>351</v>
      </c>
      <c r="J779">
        <v>351</v>
      </c>
      <c r="K779">
        <v>351</v>
      </c>
      <c r="L779">
        <v>351</v>
      </c>
      <c r="M779">
        <v>351</v>
      </c>
      <c r="N779">
        <v>351</v>
      </c>
      <c r="O779">
        <v>351</v>
      </c>
      <c r="P779">
        <v>351</v>
      </c>
      <c r="Q779">
        <v>351</v>
      </c>
      <c r="R779">
        <v>351</v>
      </c>
      <c r="S779" s="30"/>
      <c r="T779" s="52" t="str">
        <f t="shared" si="48"/>
        <v>820340-99901-OS</v>
      </c>
      <c r="U779" s="53">
        <f>IF(C779="NET","",IF(C779="","",IFERROR(VLOOKUP(T779,EAN!$A:$B,2,FALSE),"MANGLER - MÅ OPPDATERE EAN-FANEN")))</f>
        <v>7048652813817</v>
      </c>
      <c r="V779" s="52">
        <f t="shared" si="50"/>
        <v>351</v>
      </c>
      <c r="W779" s="52">
        <f t="shared" si="51"/>
        <v>351</v>
      </c>
      <c r="X779" s="30"/>
      <c r="Y779" s="21">
        <f>IF(C779="NET","",IFERROR(VLOOKUP(U779,'2) Order Form'!$V$9:$V$894,1,FALSE),"Ikke med I order form"))</f>
        <v>7048652813817</v>
      </c>
      <c r="Z779" s="30"/>
      <c r="AA779" s="2">
        <v>7048652967152</v>
      </c>
      <c r="AB779" s="23">
        <f>IFERROR(VLOOKUP(AA779,'2) Order Form'!$V$9:$V$895,1,FALSE),"Ikke med I order form")</f>
        <v>7048652967152</v>
      </c>
      <c r="AC779" s="38" t="e">
        <f>VLOOKUP(AA779,ATS!$A$4:$H$2762,2,FALSE)</f>
        <v>#N/A</v>
      </c>
      <c r="AD779" s="35" t="e">
        <f>VLOOKUP(AA779,ATS!$A$4:$G$2762,3,FALSE)</f>
        <v>#N/A</v>
      </c>
      <c r="AE779" s="36" t="e">
        <f>VLOOKUP(AA779,ATS!$A$4:$G$2762,5,FALSE)</f>
        <v>#N/A</v>
      </c>
      <c r="AF779" s="30"/>
      <c r="AG779" s="38">
        <f>IFERROR(VLOOKUP('2) Order Form'!$V741,$AA$4:$AA$2500,1,FALSE),"Ikke med i Elastic")</f>
        <v>7048652897978</v>
      </c>
      <c r="AH779" s="38">
        <f>SUM('2) Order Form'!V741)</f>
        <v>7048652897978</v>
      </c>
      <c r="AI779" s="38">
        <f>INDEX(ATS!$B:$V,MATCH(ATS!$AH779,ATS!$U:$U,0),1)</f>
        <v>820397</v>
      </c>
      <c r="AJ779" s="38" t="str">
        <f>INDEX(ATS!$B:$V,MATCH(ATS!$AH779,ATS!$U:$U,0),2)</f>
        <v>Sweet Tee W</v>
      </c>
      <c r="AK779" s="38" t="str">
        <f>INDEX(ATS!$B:$V,MATCH(ATS!$AH779,ATS!$U:$U,0),4)</f>
        <v>10001-M</v>
      </c>
    </row>
    <row r="780" spans="1:37">
      <c r="A780" s="175">
        <f t="shared" si="49"/>
        <v>0</v>
      </c>
      <c r="B780" s="37">
        <v>820341</v>
      </c>
      <c r="C780" t="s">
        <v>131</v>
      </c>
      <c r="I780" s="37">
        <v>202409</v>
      </c>
      <c r="J780" s="37">
        <v>202410</v>
      </c>
      <c r="K780" s="37">
        <v>202411</v>
      </c>
      <c r="L780" s="37">
        <v>202412</v>
      </c>
      <c r="M780" s="37">
        <v>202413</v>
      </c>
      <c r="N780" s="37">
        <v>202414</v>
      </c>
      <c r="O780" s="37">
        <v>202415</v>
      </c>
      <c r="P780" s="37">
        <v>202415</v>
      </c>
      <c r="Q780" s="37">
        <v>202415</v>
      </c>
      <c r="R780" s="37">
        <v>202415</v>
      </c>
      <c r="S780" s="2"/>
      <c r="T780" s="52" t="str">
        <f t="shared" si="48"/>
        <v>820341-</v>
      </c>
      <c r="U780" s="53" t="str">
        <f>IF(C780="NET","",IF(C780="","",IFERROR(VLOOKUP(T780,EAN!$A:$B,2,FALSE),"MANGLER - MÅ OPPDATERE EAN-FANEN")))</f>
        <v/>
      </c>
      <c r="V780" s="52">
        <f t="shared" si="50"/>
        <v>202409</v>
      </c>
      <c r="W780" s="52">
        <f t="shared" si="51"/>
        <v>202415</v>
      </c>
      <c r="X780" s="2"/>
      <c r="Y780" s="21" t="str">
        <f>IF(C780="NET","",IFERROR(VLOOKUP(U780,'2) Order Form'!$V$9:$V$894,1,FALSE),"Ikke med I order form"))</f>
        <v/>
      </c>
      <c r="Z780" s="2"/>
      <c r="AA780" s="2">
        <v>7048652967152</v>
      </c>
      <c r="AB780" s="23">
        <f>IFERROR(VLOOKUP(AA780,'2) Order Form'!$V$9:$V$895,1,FALSE),"Ikke med I order form")</f>
        <v>7048652967152</v>
      </c>
      <c r="AC780" s="38" t="e">
        <f>VLOOKUP(AA780,ATS!$A$4:$H$2762,2,FALSE)</f>
        <v>#N/A</v>
      </c>
      <c r="AD780" s="35" t="e">
        <f>VLOOKUP(AA780,ATS!$A$4:$G$2762,3,FALSE)</f>
        <v>#N/A</v>
      </c>
      <c r="AE780" s="36" t="e">
        <f>VLOOKUP(AA780,ATS!$A$4:$G$2762,5,FALSE)</f>
        <v>#N/A</v>
      </c>
      <c r="AF780" s="2"/>
      <c r="AG780" s="38">
        <f>IFERROR(VLOOKUP('2) Order Form'!$V742,$AA$4:$AA$2500,1,FALSE),"Ikke med i Elastic")</f>
        <v>7048652897961</v>
      </c>
      <c r="AH780" s="38">
        <f>SUM('2) Order Form'!V742)</f>
        <v>7048652897961</v>
      </c>
      <c r="AI780" s="38">
        <f>INDEX(ATS!$B:$V,MATCH(ATS!$AH780,ATS!$U:$U,0),1)</f>
        <v>820397</v>
      </c>
      <c r="AJ780" s="38" t="str">
        <f>INDEX(ATS!$B:$V,MATCH(ATS!$AH780,ATS!$U:$U,0),2)</f>
        <v>Sweet Tee W</v>
      </c>
      <c r="AK780" s="38" t="str">
        <f>INDEX(ATS!$B:$V,MATCH(ATS!$AH780,ATS!$U:$U,0),4)</f>
        <v>10001-L</v>
      </c>
    </row>
    <row r="781" spans="1:37">
      <c r="A781" s="175">
        <f t="shared" si="49"/>
        <v>7048652965134</v>
      </c>
      <c r="B781">
        <v>820341</v>
      </c>
      <c r="C781" t="s">
        <v>1265</v>
      </c>
      <c r="D781" t="s">
        <v>2991</v>
      </c>
      <c r="E781" t="s">
        <v>2175</v>
      </c>
      <c r="F781" t="s">
        <v>2176</v>
      </c>
      <c r="G781" t="s">
        <v>63</v>
      </c>
      <c r="H781" t="s">
        <v>87</v>
      </c>
      <c r="I781">
        <v>18</v>
      </c>
      <c r="J781">
        <v>18</v>
      </c>
      <c r="K781">
        <v>18</v>
      </c>
      <c r="L781">
        <v>18</v>
      </c>
      <c r="M781">
        <v>18</v>
      </c>
      <c r="N781">
        <v>18</v>
      </c>
      <c r="O781">
        <v>18</v>
      </c>
      <c r="P781">
        <v>18</v>
      </c>
      <c r="Q781">
        <v>18</v>
      </c>
      <c r="R781">
        <v>18</v>
      </c>
      <c r="S781" s="30"/>
      <c r="T781" s="52" t="str">
        <f t="shared" si="48"/>
        <v>820341-54100-OS</v>
      </c>
      <c r="U781" s="53">
        <f>IF(C781="NET","",IF(C781="","",IFERROR(VLOOKUP(T781,EAN!$A:$B,2,FALSE),"MANGLER - MÅ OPPDATERE EAN-FANEN")))</f>
        <v>7048652965134</v>
      </c>
      <c r="V781" s="52">
        <f t="shared" si="50"/>
        <v>18</v>
      </c>
      <c r="W781" s="52">
        <f t="shared" si="51"/>
        <v>18</v>
      </c>
      <c r="X781" s="30"/>
      <c r="Y781" s="21">
        <f>IF(C781="NET","",IFERROR(VLOOKUP(U781,'2) Order Form'!$V$9:$V$894,1,FALSE),"Ikke med I order form"))</f>
        <v>7048652965134</v>
      </c>
      <c r="Z781" s="30"/>
      <c r="AA781" s="2">
        <v>7048652967152</v>
      </c>
      <c r="AB781" s="23">
        <f>IFERROR(VLOOKUP(AA781,'2) Order Form'!$V$9:$V$895,1,FALSE),"Ikke med I order form")</f>
        <v>7048652967152</v>
      </c>
      <c r="AC781" s="38" t="e">
        <f>VLOOKUP(AA781,ATS!$A$4:$H$2762,2,FALSE)</f>
        <v>#N/A</v>
      </c>
      <c r="AD781" s="35" t="e">
        <f>VLOOKUP(AA781,ATS!$A$4:$G$2762,3,FALSE)</f>
        <v>#N/A</v>
      </c>
      <c r="AE781" s="36" t="e">
        <f>VLOOKUP(AA781,ATS!$A$4:$G$2762,5,FALSE)</f>
        <v>#N/A</v>
      </c>
      <c r="AF781" s="30"/>
      <c r="AG781" s="38">
        <f>IFERROR(VLOOKUP('2) Order Form'!$V743,$AA$4:$AA$2500,1,FALSE),"Ikke med i Elastic")</f>
        <v>7048652898098</v>
      </c>
      <c r="AH781" s="38">
        <f>SUM('2) Order Form'!V743)</f>
        <v>7048652898098</v>
      </c>
      <c r="AI781" s="38">
        <f>INDEX(ATS!$B:$V,MATCH(ATS!$AH781,ATS!$U:$U,0),1)</f>
        <v>820397</v>
      </c>
      <c r="AJ781" s="38" t="str">
        <f>INDEX(ATS!$B:$V,MATCH(ATS!$AH781,ATS!$U:$U,0),2)</f>
        <v>Sweet Tee W</v>
      </c>
      <c r="AK781" s="38" t="str">
        <f>INDEX(ATS!$B:$V,MATCH(ATS!$AH781,ATS!$U:$U,0),4)</f>
        <v>88302-XS</v>
      </c>
    </row>
    <row r="782" spans="1:37">
      <c r="A782" s="175">
        <f t="shared" si="49"/>
        <v>7048652900081</v>
      </c>
      <c r="B782">
        <v>820341</v>
      </c>
      <c r="C782" t="s">
        <v>1265</v>
      </c>
      <c r="D782" t="s">
        <v>2991</v>
      </c>
      <c r="E782" t="s">
        <v>1259</v>
      </c>
      <c r="F782" t="s">
        <v>1923</v>
      </c>
      <c r="G782" t="s">
        <v>63</v>
      </c>
      <c r="H782" t="s">
        <v>87</v>
      </c>
      <c r="I782">
        <v>114</v>
      </c>
      <c r="J782">
        <v>114</v>
      </c>
      <c r="K782">
        <v>114</v>
      </c>
      <c r="L782">
        <v>114</v>
      </c>
      <c r="M782">
        <v>114</v>
      </c>
      <c r="N782">
        <v>114</v>
      </c>
      <c r="O782">
        <v>114</v>
      </c>
      <c r="P782">
        <v>114</v>
      </c>
      <c r="Q782">
        <v>114</v>
      </c>
      <c r="R782">
        <v>114</v>
      </c>
      <c r="S782" s="30"/>
      <c r="T782" s="52" t="str">
        <f t="shared" si="48"/>
        <v>820341-88300-OS</v>
      </c>
      <c r="U782" s="53">
        <f>IF(C782="NET","",IF(C782="","",IFERROR(VLOOKUP(T782,EAN!$A:$B,2,FALSE),"MANGLER - MÅ OPPDATERE EAN-FANEN")))</f>
        <v>7048652900081</v>
      </c>
      <c r="V782" s="52">
        <f t="shared" si="50"/>
        <v>114</v>
      </c>
      <c r="W782" s="52">
        <f t="shared" si="51"/>
        <v>114</v>
      </c>
      <c r="X782" s="30"/>
      <c r="Y782" s="21" t="str">
        <f>IF(C782="NET","",IFERROR(VLOOKUP(U782,'2) Order Form'!$V$9:$V$894,1,FALSE),"Ikke med I order form"))</f>
        <v>Ikke med I order form</v>
      </c>
      <c r="Z782" s="30"/>
      <c r="AA782" s="2">
        <v>7048652967169</v>
      </c>
      <c r="AB782" s="23">
        <f>IFERROR(VLOOKUP(AA782,'2) Order Form'!$V$9:$V$895,1,FALSE),"Ikke med I order form")</f>
        <v>7048652967169</v>
      </c>
      <c r="AC782" s="38" t="e">
        <f>VLOOKUP(AA782,ATS!$A$4:$H$2762,2,FALSE)</f>
        <v>#N/A</v>
      </c>
      <c r="AD782" s="35" t="e">
        <f>VLOOKUP(AA782,ATS!$A$4:$G$2762,3,FALSE)</f>
        <v>#N/A</v>
      </c>
      <c r="AE782" s="36" t="e">
        <f>VLOOKUP(AA782,ATS!$A$4:$G$2762,5,FALSE)</f>
        <v>#N/A</v>
      </c>
      <c r="AF782" s="30"/>
      <c r="AG782" s="38">
        <f>IFERROR(VLOOKUP('2) Order Form'!$V744,$AA$4:$AA$2500,1,FALSE),"Ikke med i Elastic")</f>
        <v>7048652898081</v>
      </c>
      <c r="AH782" s="38">
        <f>SUM('2) Order Form'!V744)</f>
        <v>7048652898081</v>
      </c>
      <c r="AI782" s="38">
        <f>INDEX(ATS!$B:$V,MATCH(ATS!$AH782,ATS!$U:$U,0),1)</f>
        <v>820397</v>
      </c>
      <c r="AJ782" s="38" t="str">
        <f>INDEX(ATS!$B:$V,MATCH(ATS!$AH782,ATS!$U:$U,0),2)</f>
        <v>Sweet Tee W</v>
      </c>
      <c r="AK782" s="38" t="str">
        <f>INDEX(ATS!$B:$V,MATCH(ATS!$AH782,ATS!$U:$U,0),4)</f>
        <v>88302-S</v>
      </c>
    </row>
    <row r="783" spans="1:37">
      <c r="A783" s="175">
        <f t="shared" si="49"/>
        <v>7048652813824</v>
      </c>
      <c r="B783">
        <v>820341</v>
      </c>
      <c r="C783" t="s">
        <v>1265</v>
      </c>
      <c r="D783" t="s">
        <v>2991</v>
      </c>
      <c r="E783" t="s">
        <v>705</v>
      </c>
      <c r="F783" t="s">
        <v>1982</v>
      </c>
      <c r="G783" t="s">
        <v>63</v>
      </c>
      <c r="H783" t="s">
        <v>87</v>
      </c>
      <c r="I783">
        <v>73</v>
      </c>
      <c r="J783">
        <v>73</v>
      </c>
      <c r="K783">
        <v>73</v>
      </c>
      <c r="L783">
        <v>73</v>
      </c>
      <c r="M783">
        <v>73</v>
      </c>
      <c r="N783">
        <v>73</v>
      </c>
      <c r="O783">
        <v>73</v>
      </c>
      <c r="P783">
        <v>73</v>
      </c>
      <c r="Q783">
        <v>73</v>
      </c>
      <c r="R783">
        <v>73</v>
      </c>
      <c r="S783" s="30"/>
      <c r="T783" s="52" t="str">
        <f t="shared" si="48"/>
        <v>820341-99901-OS</v>
      </c>
      <c r="U783" s="53">
        <f>IF(C783="NET","",IF(C783="","",IFERROR(VLOOKUP(T783,EAN!$A:$B,2,FALSE),"MANGLER - MÅ OPPDATERE EAN-FANEN")))</f>
        <v>7048652813824</v>
      </c>
      <c r="V783" s="52">
        <f t="shared" si="50"/>
        <v>73</v>
      </c>
      <c r="W783" s="52">
        <f t="shared" si="51"/>
        <v>73</v>
      </c>
      <c r="X783" s="30"/>
      <c r="Y783" s="21">
        <f>IF(C783="NET","",IFERROR(VLOOKUP(U783,'2) Order Form'!$V$9:$V$894,1,FALSE),"Ikke med I order form"))</f>
        <v>7048652813824</v>
      </c>
      <c r="Z783" s="30"/>
      <c r="AA783" s="2">
        <v>7048652967169</v>
      </c>
      <c r="AB783" s="23">
        <f>IFERROR(VLOOKUP(AA783,'2) Order Form'!$V$9:$V$895,1,FALSE),"Ikke med I order form")</f>
        <v>7048652967169</v>
      </c>
      <c r="AC783" s="38" t="e">
        <f>VLOOKUP(AA783,ATS!$A$4:$H$2762,2,FALSE)</f>
        <v>#N/A</v>
      </c>
      <c r="AD783" s="35" t="e">
        <f>VLOOKUP(AA783,ATS!$A$4:$G$2762,3,FALSE)</f>
        <v>#N/A</v>
      </c>
      <c r="AE783" s="36" t="e">
        <f>VLOOKUP(AA783,ATS!$A$4:$G$2762,5,FALSE)</f>
        <v>#N/A</v>
      </c>
      <c r="AF783" s="30"/>
      <c r="AG783" s="38">
        <f>IFERROR(VLOOKUP('2) Order Form'!$V745,$AA$4:$AA$2500,1,FALSE),"Ikke med i Elastic")</f>
        <v>7048652898074</v>
      </c>
      <c r="AH783" s="38">
        <f>SUM('2) Order Form'!V745)</f>
        <v>7048652898074</v>
      </c>
      <c r="AI783" s="38">
        <f>INDEX(ATS!$B:$V,MATCH(ATS!$AH783,ATS!$U:$U,0),1)</f>
        <v>820397</v>
      </c>
      <c r="AJ783" s="38" t="str">
        <f>INDEX(ATS!$B:$V,MATCH(ATS!$AH783,ATS!$U:$U,0),2)</f>
        <v>Sweet Tee W</v>
      </c>
      <c r="AK783" s="38" t="str">
        <f>INDEX(ATS!$B:$V,MATCH(ATS!$AH783,ATS!$U:$U,0),4)</f>
        <v>88302-M</v>
      </c>
    </row>
    <row r="784" spans="1:37">
      <c r="A784" s="175">
        <f t="shared" si="49"/>
        <v>0</v>
      </c>
      <c r="B784" s="37">
        <v>820342</v>
      </c>
      <c r="C784" t="s">
        <v>131</v>
      </c>
      <c r="I784" s="37">
        <v>202409</v>
      </c>
      <c r="J784" s="37">
        <v>202410</v>
      </c>
      <c r="K784" s="37">
        <v>202411</v>
      </c>
      <c r="L784" s="37">
        <v>202412</v>
      </c>
      <c r="M784" s="37">
        <v>202413</v>
      </c>
      <c r="N784" s="37">
        <v>202414</v>
      </c>
      <c r="O784" s="37">
        <v>202415</v>
      </c>
      <c r="P784" s="37">
        <v>202415</v>
      </c>
      <c r="Q784" s="37">
        <v>202415</v>
      </c>
      <c r="R784" s="37">
        <v>202415</v>
      </c>
      <c r="S784" s="30"/>
      <c r="T784" s="52" t="str">
        <f t="shared" si="48"/>
        <v>820342-</v>
      </c>
      <c r="U784" s="53" t="str">
        <f>IF(C784="NET","",IF(C784="","",IFERROR(VLOOKUP(T784,EAN!$A:$B,2,FALSE),"MANGLER - MÅ OPPDATERE EAN-FANEN")))</f>
        <v/>
      </c>
      <c r="V784" s="52">
        <f t="shared" si="50"/>
        <v>202409</v>
      </c>
      <c r="W784" s="52">
        <f t="shared" si="51"/>
        <v>202415</v>
      </c>
      <c r="X784" s="30"/>
      <c r="Y784" s="21" t="str">
        <f>IF(C784="NET","",IFERROR(VLOOKUP(U784,'2) Order Form'!$V$9:$V$894,1,FALSE),"Ikke med I order form"))</f>
        <v/>
      </c>
      <c r="Z784" s="30"/>
      <c r="AA784" s="2">
        <v>7048652967169</v>
      </c>
      <c r="AB784" s="23">
        <f>IFERROR(VLOOKUP(AA784,'2) Order Form'!$V$9:$V$895,1,FALSE),"Ikke med I order form")</f>
        <v>7048652967169</v>
      </c>
      <c r="AC784" s="38" t="e">
        <f>VLOOKUP(AA784,ATS!$A$4:$H$2762,2,FALSE)</f>
        <v>#N/A</v>
      </c>
      <c r="AD784" s="35" t="e">
        <f>VLOOKUP(AA784,ATS!$A$4:$G$2762,3,FALSE)</f>
        <v>#N/A</v>
      </c>
      <c r="AE784" s="36" t="e">
        <f>VLOOKUP(AA784,ATS!$A$4:$G$2762,5,FALSE)</f>
        <v>#N/A</v>
      </c>
      <c r="AF784" s="30"/>
      <c r="AG784" s="38">
        <f>IFERROR(VLOOKUP('2) Order Form'!$V746,$AA$4:$AA$2500,1,FALSE),"Ikke med i Elastic")</f>
        <v>7048652898067</v>
      </c>
      <c r="AH784" s="38">
        <f>SUM('2) Order Form'!V746)</f>
        <v>7048652898067</v>
      </c>
      <c r="AI784" s="38">
        <f>INDEX(ATS!$B:$V,MATCH(ATS!$AH784,ATS!$U:$U,0),1)</f>
        <v>820397</v>
      </c>
      <c r="AJ784" s="38" t="str">
        <f>INDEX(ATS!$B:$V,MATCH(ATS!$AH784,ATS!$U:$U,0),2)</f>
        <v>Sweet Tee W</v>
      </c>
      <c r="AK784" s="38" t="str">
        <f>INDEX(ATS!$B:$V,MATCH(ATS!$AH784,ATS!$U:$U,0),4)</f>
        <v>88302-L</v>
      </c>
    </row>
    <row r="785" spans="1:37">
      <c r="A785" s="175">
        <f t="shared" si="49"/>
        <v>7048652787293</v>
      </c>
      <c r="B785">
        <v>820342</v>
      </c>
      <c r="C785" t="s">
        <v>1266</v>
      </c>
      <c r="D785" t="s">
        <v>2991</v>
      </c>
      <c r="E785" t="s">
        <v>685</v>
      </c>
      <c r="F785" t="s">
        <v>1982</v>
      </c>
      <c r="G785" t="s">
        <v>8</v>
      </c>
      <c r="H785" t="s">
        <v>87</v>
      </c>
      <c r="I785">
        <v>37</v>
      </c>
      <c r="J785">
        <v>37</v>
      </c>
      <c r="K785">
        <v>37</v>
      </c>
      <c r="L785">
        <v>37</v>
      </c>
      <c r="M785">
        <v>37</v>
      </c>
      <c r="N785">
        <v>37</v>
      </c>
      <c r="O785">
        <v>37</v>
      </c>
      <c r="P785">
        <v>37</v>
      </c>
      <c r="Q785">
        <v>37</v>
      </c>
      <c r="R785">
        <v>37</v>
      </c>
      <c r="S785" s="30"/>
      <c r="T785" s="52" t="str">
        <f t="shared" si="48"/>
        <v>820342-99901-S</v>
      </c>
      <c r="U785" s="53">
        <f>IF(C785="NET","",IF(C785="","",IFERROR(VLOOKUP(T785,EAN!$A:$B,2,FALSE),"MANGLER - MÅ OPPDATERE EAN-FANEN")))</f>
        <v>7048652787293</v>
      </c>
      <c r="V785" s="52">
        <f t="shared" si="50"/>
        <v>37</v>
      </c>
      <c r="W785" s="52">
        <f t="shared" si="51"/>
        <v>37</v>
      </c>
      <c r="X785" s="30"/>
      <c r="Y785" s="21" t="str">
        <f>IF(C785="NET","",IFERROR(VLOOKUP(U785,'2) Order Form'!$V$9:$V$894,1,FALSE),"Ikke med I order form"))</f>
        <v>Ikke med I order form</v>
      </c>
      <c r="Z785" s="30"/>
      <c r="AA785" s="2">
        <v>7048652967176</v>
      </c>
      <c r="AB785" s="23">
        <f>IFERROR(VLOOKUP(AA785,'2) Order Form'!$V$9:$V$895,1,FALSE),"Ikke med I order form")</f>
        <v>7048652967176</v>
      </c>
      <c r="AC785" s="38" t="e">
        <f>VLOOKUP(AA785,ATS!$A$4:$H$2762,2,FALSE)</f>
        <v>#N/A</v>
      </c>
      <c r="AD785" s="35" t="e">
        <f>VLOOKUP(AA785,ATS!$A$4:$G$2762,3,FALSE)</f>
        <v>#N/A</v>
      </c>
      <c r="AE785" s="36" t="e">
        <f>VLOOKUP(AA785,ATS!$A$4:$G$2762,5,FALSE)</f>
        <v>#N/A</v>
      </c>
      <c r="AF785" s="30"/>
      <c r="AG785" s="38">
        <f>IFERROR(VLOOKUP('2) Order Form'!$V747,$AA$4:$AA$2500,1,FALSE),"Ikke med i Elastic")</f>
        <v>7048652962850</v>
      </c>
      <c r="AH785" s="38">
        <f>SUM('2) Order Form'!V747)</f>
        <v>7048652962850</v>
      </c>
      <c r="AI785" s="38">
        <f>INDEX(ATS!$B:$V,MATCH(ATS!$AH785,ATS!$U:$U,0),1)</f>
        <v>820485</v>
      </c>
      <c r="AJ785" s="38" t="str">
        <f>INDEX(ATS!$B:$V,MATCH(ATS!$AH785,ATS!$U:$U,0),2)</f>
        <v>Plower Beanie</v>
      </c>
      <c r="AK785" s="38" t="str">
        <f>INDEX(ATS!$B:$V,MATCH(ATS!$AH785,ATS!$U:$U,0),4)</f>
        <v>54100-OS</v>
      </c>
    </row>
    <row r="786" spans="1:37">
      <c r="A786" s="175">
        <f t="shared" si="49"/>
        <v>7048652787286</v>
      </c>
      <c r="B786">
        <v>820342</v>
      </c>
      <c r="C786" t="s">
        <v>1266</v>
      </c>
      <c r="D786" t="s">
        <v>2991</v>
      </c>
      <c r="E786" t="s">
        <v>686</v>
      </c>
      <c r="F786" t="s">
        <v>1982</v>
      </c>
      <c r="G786" t="s">
        <v>7</v>
      </c>
      <c r="H786" t="s">
        <v>87</v>
      </c>
      <c r="I786">
        <v>64</v>
      </c>
      <c r="J786">
        <v>64</v>
      </c>
      <c r="K786">
        <v>64</v>
      </c>
      <c r="L786">
        <v>64</v>
      </c>
      <c r="M786">
        <v>64</v>
      </c>
      <c r="N786">
        <v>64</v>
      </c>
      <c r="O786">
        <v>64</v>
      </c>
      <c r="P786">
        <v>64</v>
      </c>
      <c r="Q786">
        <v>64</v>
      </c>
      <c r="R786">
        <v>64</v>
      </c>
      <c r="S786" s="30"/>
      <c r="T786" s="52" t="str">
        <f t="shared" si="48"/>
        <v>820342-99901-M</v>
      </c>
      <c r="U786" s="53">
        <f>IF(C786="NET","",IF(C786="","",IFERROR(VLOOKUP(T786,EAN!$A:$B,2,FALSE),"MANGLER - MÅ OPPDATERE EAN-FANEN")))</f>
        <v>7048652787286</v>
      </c>
      <c r="V786" s="52">
        <f t="shared" si="50"/>
        <v>64</v>
      </c>
      <c r="W786" s="52">
        <f t="shared" si="51"/>
        <v>64</v>
      </c>
      <c r="X786" s="30"/>
      <c r="Y786" s="21" t="str">
        <f>IF(C786="NET","",IFERROR(VLOOKUP(U786,'2) Order Form'!$V$9:$V$894,1,FALSE),"Ikke med I order form"))</f>
        <v>Ikke med I order form</v>
      </c>
      <c r="Z786" s="30"/>
      <c r="AA786" s="2">
        <v>7048652967176</v>
      </c>
      <c r="AB786" s="23">
        <f>IFERROR(VLOOKUP(AA786,'2) Order Form'!$V$9:$V$895,1,FALSE),"Ikke med I order form")</f>
        <v>7048652967176</v>
      </c>
      <c r="AC786" s="38" t="e">
        <f>VLOOKUP(AA786,ATS!$A$4:$H$2762,2,FALSE)</f>
        <v>#N/A</v>
      </c>
      <c r="AD786" s="35" t="e">
        <f>VLOOKUP(AA786,ATS!$A$4:$G$2762,3,FALSE)</f>
        <v>#N/A</v>
      </c>
      <c r="AE786" s="36" t="e">
        <f>VLOOKUP(AA786,ATS!$A$4:$G$2762,5,FALSE)</f>
        <v>#N/A</v>
      </c>
      <c r="AF786" s="30"/>
      <c r="AG786" s="38">
        <f>IFERROR(VLOOKUP('2) Order Form'!$V748,$AA$4:$AA$2500,1,FALSE),"Ikke med i Elastic")</f>
        <v>7048652962867</v>
      </c>
      <c r="AH786" s="38">
        <f>SUM('2) Order Form'!V748)</f>
        <v>7048652962867</v>
      </c>
      <c r="AI786" s="38">
        <f>INDEX(ATS!$B:$V,MATCH(ATS!$AH786,ATS!$U:$U,0),1)</f>
        <v>820485</v>
      </c>
      <c r="AJ786" s="38" t="str">
        <f>INDEX(ATS!$B:$V,MATCH(ATS!$AH786,ATS!$U:$U,0),2)</f>
        <v>Plower Beanie</v>
      </c>
      <c r="AK786" s="38" t="str">
        <f>INDEX(ATS!$B:$V,MATCH(ATS!$AH786,ATS!$U:$U,0),4)</f>
        <v>88300-OS</v>
      </c>
    </row>
    <row r="787" spans="1:37">
      <c r="A787" s="175">
        <f t="shared" si="49"/>
        <v>7048652787279</v>
      </c>
      <c r="B787">
        <v>820342</v>
      </c>
      <c r="C787" t="s">
        <v>1266</v>
      </c>
      <c r="D787" t="s">
        <v>2991</v>
      </c>
      <c r="E787" t="s">
        <v>687</v>
      </c>
      <c r="F787" t="s">
        <v>1982</v>
      </c>
      <c r="G787" t="s">
        <v>52</v>
      </c>
      <c r="H787" t="s">
        <v>87</v>
      </c>
      <c r="I787">
        <v>66</v>
      </c>
      <c r="J787">
        <v>66</v>
      </c>
      <c r="K787">
        <v>66</v>
      </c>
      <c r="L787">
        <v>66</v>
      </c>
      <c r="M787">
        <v>66</v>
      </c>
      <c r="N787">
        <v>66</v>
      </c>
      <c r="O787">
        <v>66</v>
      </c>
      <c r="P787">
        <v>66</v>
      </c>
      <c r="Q787">
        <v>66</v>
      </c>
      <c r="R787">
        <v>66</v>
      </c>
      <c r="S787" s="30"/>
      <c r="T787" s="52" t="str">
        <f t="shared" si="48"/>
        <v>820342-99901-L</v>
      </c>
      <c r="U787" s="53">
        <f>IF(C787="NET","",IF(C787="","",IFERROR(VLOOKUP(T787,EAN!$A:$B,2,FALSE),"MANGLER - MÅ OPPDATERE EAN-FANEN")))</f>
        <v>7048652787279</v>
      </c>
      <c r="V787" s="52">
        <f t="shared" si="50"/>
        <v>66</v>
      </c>
      <c r="W787" s="52">
        <f t="shared" si="51"/>
        <v>66</v>
      </c>
      <c r="X787" s="30"/>
      <c r="Y787" s="21" t="str">
        <f>IF(C787="NET","",IFERROR(VLOOKUP(U787,'2) Order Form'!$V$9:$V$894,1,FALSE),"Ikke med I order form"))</f>
        <v>Ikke med I order form</v>
      </c>
      <c r="Z787" s="30"/>
      <c r="AA787" s="2">
        <v>7048652967176</v>
      </c>
      <c r="AB787" s="23">
        <f>IFERROR(VLOOKUP(AA787,'2) Order Form'!$V$9:$V$895,1,FALSE),"Ikke med I order form")</f>
        <v>7048652967176</v>
      </c>
      <c r="AC787" s="38" t="e">
        <f>VLOOKUP(AA787,ATS!$A$4:$H$2762,2,FALSE)</f>
        <v>#N/A</v>
      </c>
      <c r="AD787" s="35" t="e">
        <f>VLOOKUP(AA787,ATS!$A$4:$G$2762,3,FALSE)</f>
        <v>#N/A</v>
      </c>
      <c r="AE787" s="36" t="e">
        <f>VLOOKUP(AA787,ATS!$A$4:$G$2762,5,FALSE)</f>
        <v>#N/A</v>
      </c>
      <c r="AF787" s="30"/>
      <c r="AG787" s="38">
        <f>IFERROR(VLOOKUP('2) Order Form'!$V749,$AA$4:$AA$2500,1,FALSE),"Ikke med i Elastic")</f>
        <v>7048652962874</v>
      </c>
      <c r="AH787" s="38">
        <f>SUM('2) Order Form'!V749)</f>
        <v>7048652962874</v>
      </c>
      <c r="AI787" s="38">
        <f>INDEX(ATS!$B:$V,MATCH(ATS!$AH787,ATS!$U:$U,0),1)</f>
        <v>820485</v>
      </c>
      <c r="AJ787" s="38" t="str">
        <f>INDEX(ATS!$B:$V,MATCH(ATS!$AH787,ATS!$U:$U,0),2)</f>
        <v>Plower Beanie</v>
      </c>
      <c r="AK787" s="38" t="str">
        <f>INDEX(ATS!$B:$V,MATCH(ATS!$AH787,ATS!$U:$U,0),4)</f>
        <v>99901-OS</v>
      </c>
    </row>
    <row r="788" spans="1:37">
      <c r="A788" s="175">
        <f t="shared" si="49"/>
        <v>7048652787309</v>
      </c>
      <c r="B788">
        <v>820342</v>
      </c>
      <c r="C788" t="s">
        <v>1266</v>
      </c>
      <c r="D788" t="s">
        <v>2991</v>
      </c>
      <c r="E788" t="s">
        <v>688</v>
      </c>
      <c r="F788" t="s">
        <v>1982</v>
      </c>
      <c r="G788" t="s">
        <v>53</v>
      </c>
      <c r="H788" t="s">
        <v>87</v>
      </c>
      <c r="I788">
        <v>47</v>
      </c>
      <c r="J788">
        <v>47</v>
      </c>
      <c r="K788">
        <v>47</v>
      </c>
      <c r="L788">
        <v>47</v>
      </c>
      <c r="M788">
        <v>47</v>
      </c>
      <c r="N788">
        <v>47</v>
      </c>
      <c r="O788">
        <v>47</v>
      </c>
      <c r="P788">
        <v>47</v>
      </c>
      <c r="Q788">
        <v>47</v>
      </c>
      <c r="R788">
        <v>47</v>
      </c>
      <c r="S788" s="30"/>
      <c r="T788" s="52" t="str">
        <f t="shared" si="48"/>
        <v>820342-99901-XL</v>
      </c>
      <c r="U788" s="53">
        <f>IF(C788="NET","",IF(C788="","",IFERROR(VLOOKUP(T788,EAN!$A:$B,2,FALSE),"MANGLER - MÅ OPPDATERE EAN-FANEN")))</f>
        <v>7048652787309</v>
      </c>
      <c r="V788" s="52">
        <f t="shared" si="50"/>
        <v>47</v>
      </c>
      <c r="W788" s="52">
        <f t="shared" si="51"/>
        <v>47</v>
      </c>
      <c r="X788" s="30"/>
      <c r="Y788" s="21" t="str">
        <f>IF(C788="NET","",IFERROR(VLOOKUP(U788,'2) Order Form'!$V$9:$V$894,1,FALSE),"Ikke med I order form"))</f>
        <v>Ikke med I order form</v>
      </c>
      <c r="Z788" s="30"/>
      <c r="AA788" s="2">
        <v>7048652833563</v>
      </c>
      <c r="AB788" s="23">
        <f>IFERROR(VLOOKUP(AA788,'2) Order Form'!$V$9:$V$895,1,FALSE),"Ikke med I order form")</f>
        <v>7048652833563</v>
      </c>
      <c r="AC788" s="38" t="e">
        <f>VLOOKUP(AA788,ATS!$A$4:$H$2762,2,FALSE)</f>
        <v>#N/A</v>
      </c>
      <c r="AD788" s="35" t="e">
        <f>VLOOKUP(AA788,ATS!$A$4:$G$2762,3,FALSE)</f>
        <v>#N/A</v>
      </c>
      <c r="AE788" s="36" t="e">
        <f>VLOOKUP(AA788,ATS!$A$4:$G$2762,5,FALSE)</f>
        <v>#N/A</v>
      </c>
      <c r="AF788" s="30"/>
      <c r="AG788" s="38">
        <f>IFERROR(VLOOKUP('2) Order Form'!$V750,$AA$4:$AA$2500,1,FALSE),"Ikke med i Elastic")</f>
        <v>7048652804693</v>
      </c>
      <c r="AH788" s="38">
        <f>SUM('2) Order Form'!V750)</f>
        <v>7048652804693</v>
      </c>
      <c r="AI788" s="38">
        <f>INDEX(ATS!$B:$V,MATCH(ATS!$AH788,ATS!$U:$U,0),1)</f>
        <v>820334</v>
      </c>
      <c r="AJ788" s="38" t="str">
        <f>INDEX(ATS!$B:$V,MATCH(ATS!$AH788,ATS!$U:$U,0),2)</f>
        <v>Berm Beanie</v>
      </c>
      <c r="AK788" s="38" t="str">
        <f>INDEX(ATS!$B:$V,MATCH(ATS!$AH788,ATS!$U:$U,0),4)</f>
        <v>77003-OS</v>
      </c>
    </row>
    <row r="789" spans="1:37">
      <c r="A789" s="175">
        <f t="shared" si="49"/>
        <v>0</v>
      </c>
      <c r="B789" s="37">
        <v>820343</v>
      </c>
      <c r="C789" t="s">
        <v>131</v>
      </c>
      <c r="I789" s="37">
        <v>202409</v>
      </c>
      <c r="J789" s="37">
        <v>202410</v>
      </c>
      <c r="K789" s="37">
        <v>202411</v>
      </c>
      <c r="L789" s="37">
        <v>202412</v>
      </c>
      <c r="M789" s="37">
        <v>202413</v>
      </c>
      <c r="N789" s="37">
        <v>202414</v>
      </c>
      <c r="O789" s="37">
        <v>202415</v>
      </c>
      <c r="P789" s="37">
        <v>202415</v>
      </c>
      <c r="Q789" s="37">
        <v>202415</v>
      </c>
      <c r="R789" s="37">
        <v>202415</v>
      </c>
      <c r="S789" s="30"/>
      <c r="T789" s="52" t="str">
        <f t="shared" si="48"/>
        <v>820343-</v>
      </c>
      <c r="U789" s="53" t="str">
        <f>IF(C789="NET","",IF(C789="","",IFERROR(VLOOKUP(T789,EAN!$A:$B,2,FALSE),"MANGLER - MÅ OPPDATERE EAN-FANEN")))</f>
        <v/>
      </c>
      <c r="V789" s="52">
        <f t="shared" si="50"/>
        <v>202409</v>
      </c>
      <c r="W789" s="52">
        <f t="shared" si="51"/>
        <v>202415</v>
      </c>
      <c r="X789" s="30"/>
      <c r="Y789" s="21" t="str">
        <f>IF(C789="NET","",IFERROR(VLOOKUP(U789,'2) Order Form'!$V$9:$V$894,1,FALSE),"Ikke med I order form"))</f>
        <v/>
      </c>
      <c r="Z789" s="30"/>
      <c r="AA789" s="2">
        <v>7048652833563</v>
      </c>
      <c r="AB789" s="23">
        <f>IFERROR(VLOOKUP(AA789,'2) Order Form'!$V$9:$V$895,1,FALSE),"Ikke med I order form")</f>
        <v>7048652833563</v>
      </c>
      <c r="AC789" s="38" t="e">
        <f>VLOOKUP(AA789,ATS!$A$4:$H$2762,2,FALSE)</f>
        <v>#N/A</v>
      </c>
      <c r="AD789" s="35" t="e">
        <f>VLOOKUP(AA789,ATS!$A$4:$G$2762,3,FALSE)</f>
        <v>#N/A</v>
      </c>
      <c r="AE789" s="36" t="e">
        <f>VLOOKUP(AA789,ATS!$A$4:$G$2762,5,FALSE)</f>
        <v>#N/A</v>
      </c>
      <c r="AF789" s="30"/>
      <c r="AG789" s="38">
        <f>IFERROR(VLOOKUP('2) Order Form'!$V751,$AA$4:$AA$2500,1,FALSE),"Ikke med i Elastic")</f>
        <v>7048652804709</v>
      </c>
      <c r="AH789" s="38">
        <f>SUM('2) Order Form'!V751)</f>
        <v>7048652804709</v>
      </c>
      <c r="AI789" s="38">
        <f>INDEX(ATS!$B:$V,MATCH(ATS!$AH789,ATS!$U:$U,0),1)</f>
        <v>820334</v>
      </c>
      <c r="AJ789" s="38" t="str">
        <f>INDEX(ATS!$B:$V,MATCH(ATS!$AH789,ATS!$U:$U,0),2)</f>
        <v>Berm Beanie</v>
      </c>
      <c r="AK789" s="38" t="str">
        <f>INDEX(ATS!$B:$V,MATCH(ATS!$AH789,ATS!$U:$U,0),4)</f>
        <v>88100-OS</v>
      </c>
    </row>
    <row r="790" spans="1:37">
      <c r="A790" s="175">
        <f t="shared" si="49"/>
        <v>7048652801425</v>
      </c>
      <c r="B790">
        <v>820343</v>
      </c>
      <c r="C790" t="s">
        <v>742</v>
      </c>
      <c r="D790" t="s">
        <v>2991</v>
      </c>
      <c r="E790" t="s">
        <v>723</v>
      </c>
      <c r="F790" t="s">
        <v>2174</v>
      </c>
      <c r="G790" t="s">
        <v>8</v>
      </c>
      <c r="H790" t="s">
        <v>87</v>
      </c>
      <c r="I790">
        <v>12</v>
      </c>
      <c r="J790">
        <v>12</v>
      </c>
      <c r="K790">
        <v>12</v>
      </c>
      <c r="L790">
        <v>12</v>
      </c>
      <c r="M790">
        <v>12</v>
      </c>
      <c r="N790">
        <v>12</v>
      </c>
      <c r="O790">
        <v>12</v>
      </c>
      <c r="P790">
        <v>12</v>
      </c>
      <c r="Q790">
        <v>12</v>
      </c>
      <c r="R790">
        <v>12</v>
      </c>
      <c r="S790" s="30"/>
      <c r="T790" s="52" t="str">
        <f t="shared" si="48"/>
        <v>820343-10002-S</v>
      </c>
      <c r="U790" s="53">
        <f>IF(C790="NET","",IF(C790="","",IFERROR(VLOOKUP(T790,EAN!$A:$B,2,FALSE),"MANGLER - MÅ OPPDATERE EAN-FANEN")))</f>
        <v>7048652801425</v>
      </c>
      <c r="V790" s="52">
        <f t="shared" si="50"/>
        <v>12</v>
      </c>
      <c r="W790" s="52">
        <f t="shared" si="51"/>
        <v>12</v>
      </c>
      <c r="X790" s="30"/>
      <c r="Y790" s="21" t="str">
        <f>IF(C790="NET","",IFERROR(VLOOKUP(U790,'2) Order Form'!$V$9:$V$894,1,FALSE),"Ikke med I order form"))</f>
        <v>Ikke med I order form</v>
      </c>
      <c r="Z790" s="30"/>
      <c r="AA790" s="2">
        <v>7048652833563</v>
      </c>
      <c r="AB790" s="23">
        <f>IFERROR(VLOOKUP(AA790,'2) Order Form'!$V$9:$V$895,1,FALSE),"Ikke med I order form")</f>
        <v>7048652833563</v>
      </c>
      <c r="AC790" s="38" t="e">
        <f>VLOOKUP(AA790,ATS!$A$4:$H$2762,2,FALSE)</f>
        <v>#N/A</v>
      </c>
      <c r="AD790" s="35" t="e">
        <f>VLOOKUP(AA790,ATS!$A$4:$G$2762,3,FALSE)</f>
        <v>#N/A</v>
      </c>
      <c r="AE790" s="36" t="e">
        <f>VLOOKUP(AA790,ATS!$A$4:$G$2762,5,FALSE)</f>
        <v>#N/A</v>
      </c>
      <c r="AF790" s="30"/>
      <c r="AG790" s="38">
        <f>IFERROR(VLOOKUP('2) Order Form'!$V752,$AA$4:$AA$2500,1,FALSE),"Ikke med i Elastic")</f>
        <v>7048652804716</v>
      </c>
      <c r="AH790" s="38">
        <f>SUM('2) Order Form'!V752)</f>
        <v>7048652804716</v>
      </c>
      <c r="AI790" s="38">
        <f>INDEX(ATS!$B:$V,MATCH(ATS!$AH790,ATS!$U:$U,0),1)</f>
        <v>820334</v>
      </c>
      <c r="AJ790" s="38" t="str">
        <f>INDEX(ATS!$B:$V,MATCH(ATS!$AH790,ATS!$U:$U,0),2)</f>
        <v>Berm Beanie</v>
      </c>
      <c r="AK790" s="38" t="str">
        <f>INDEX(ATS!$B:$V,MATCH(ATS!$AH790,ATS!$U:$U,0),4)</f>
        <v>99901-OS</v>
      </c>
    </row>
    <row r="791" spans="1:37">
      <c r="A791" s="175">
        <f t="shared" si="49"/>
        <v>7048652801418</v>
      </c>
      <c r="B791">
        <v>820343</v>
      </c>
      <c r="C791" t="s">
        <v>742</v>
      </c>
      <c r="D791" t="s">
        <v>2991</v>
      </c>
      <c r="E791" t="s">
        <v>724</v>
      </c>
      <c r="F791" t="s">
        <v>2174</v>
      </c>
      <c r="G791" t="s">
        <v>7</v>
      </c>
      <c r="H791" t="s">
        <v>87</v>
      </c>
      <c r="I791">
        <v>37</v>
      </c>
      <c r="J791">
        <v>37</v>
      </c>
      <c r="K791">
        <v>37</v>
      </c>
      <c r="L791">
        <v>37</v>
      </c>
      <c r="M791">
        <v>37</v>
      </c>
      <c r="N791">
        <v>37</v>
      </c>
      <c r="O791">
        <v>37</v>
      </c>
      <c r="P791">
        <v>37</v>
      </c>
      <c r="Q791">
        <v>37</v>
      </c>
      <c r="R791">
        <v>37</v>
      </c>
      <c r="S791" s="30"/>
      <c r="T791" s="52" t="str">
        <f t="shared" si="48"/>
        <v>820343-10002-M</v>
      </c>
      <c r="U791" s="53">
        <f>IF(C791="NET","",IF(C791="","",IFERROR(VLOOKUP(T791,EAN!$A:$B,2,FALSE),"MANGLER - MÅ OPPDATERE EAN-FANEN")))</f>
        <v>7048652801418</v>
      </c>
      <c r="V791" s="52">
        <f t="shared" si="50"/>
        <v>37</v>
      </c>
      <c r="W791" s="52">
        <f t="shared" si="51"/>
        <v>37</v>
      </c>
      <c r="X791" s="30"/>
      <c r="Y791" s="21" t="str">
        <f>IF(C791="NET","",IFERROR(VLOOKUP(U791,'2) Order Form'!$V$9:$V$894,1,FALSE),"Ikke med I order form"))</f>
        <v>Ikke med I order form</v>
      </c>
      <c r="Z791" s="30"/>
      <c r="AA791" s="2">
        <v>7048652833570</v>
      </c>
      <c r="AB791" s="23">
        <f>IFERROR(VLOOKUP(AA791,'2) Order Form'!$V$9:$V$895,1,FALSE),"Ikke med I order form")</f>
        <v>7048652833570</v>
      </c>
      <c r="AC791" s="38" t="e">
        <f>VLOOKUP(AA791,ATS!$A$4:$H$2762,2,FALSE)</f>
        <v>#N/A</v>
      </c>
      <c r="AD791" s="35" t="e">
        <f>VLOOKUP(AA791,ATS!$A$4:$G$2762,3,FALSE)</f>
        <v>#N/A</v>
      </c>
      <c r="AE791" s="36" t="e">
        <f>VLOOKUP(AA791,ATS!$A$4:$G$2762,5,FALSE)</f>
        <v>#N/A</v>
      </c>
      <c r="AF791" s="30"/>
      <c r="AG791" s="38">
        <f>IFERROR(VLOOKUP('2) Order Form'!$V753,$AA$4:$AA$2500,1,FALSE),"Ikke med i Elastic")</f>
        <v>7048652962577</v>
      </c>
      <c r="AH791" s="38">
        <f>SUM('2) Order Form'!V753)</f>
        <v>7048652962577</v>
      </c>
      <c r="AI791" s="38">
        <f>INDEX(ATS!$B:$V,MATCH(ATS!$AH791,ATS!$U:$U,0),1)</f>
        <v>820518</v>
      </c>
      <c r="AJ791" s="38" t="str">
        <f>INDEX(ATS!$B:$V,MATCH(ATS!$AH791,ATS!$U:$U,0),2)</f>
        <v>Slope Beanie</v>
      </c>
      <c r="AK791" s="38" t="str">
        <f>INDEX(ATS!$B:$V,MATCH(ATS!$AH791,ATS!$U:$U,0),4)</f>
        <v>11003-OS</v>
      </c>
    </row>
    <row r="792" spans="1:37">
      <c r="A792" s="175">
        <f t="shared" si="49"/>
        <v>7048652801401</v>
      </c>
      <c r="B792">
        <v>820343</v>
      </c>
      <c r="C792" t="s">
        <v>742</v>
      </c>
      <c r="D792" t="s">
        <v>2991</v>
      </c>
      <c r="E792" t="s">
        <v>725</v>
      </c>
      <c r="F792" t="s">
        <v>2174</v>
      </c>
      <c r="G792" t="s">
        <v>52</v>
      </c>
      <c r="H792" t="s">
        <v>87</v>
      </c>
      <c r="I792">
        <v>37</v>
      </c>
      <c r="J792">
        <v>37</v>
      </c>
      <c r="K792">
        <v>37</v>
      </c>
      <c r="L792">
        <v>37</v>
      </c>
      <c r="M792">
        <v>37</v>
      </c>
      <c r="N792">
        <v>37</v>
      </c>
      <c r="O792">
        <v>37</v>
      </c>
      <c r="P792">
        <v>37</v>
      </c>
      <c r="Q792">
        <v>37</v>
      </c>
      <c r="R792">
        <v>37</v>
      </c>
      <c r="S792" s="30"/>
      <c r="T792" s="52" t="str">
        <f t="shared" si="48"/>
        <v>820343-10002-L</v>
      </c>
      <c r="U792" s="53">
        <f>IF(C792="NET","",IF(C792="","",IFERROR(VLOOKUP(T792,EAN!$A:$B,2,FALSE),"MANGLER - MÅ OPPDATERE EAN-FANEN")))</f>
        <v>7048652801401</v>
      </c>
      <c r="V792" s="52">
        <f t="shared" si="50"/>
        <v>37</v>
      </c>
      <c r="W792" s="52">
        <f t="shared" si="51"/>
        <v>37</v>
      </c>
      <c r="X792" s="30"/>
      <c r="Y792" s="21" t="str">
        <f>IF(C792="NET","",IFERROR(VLOOKUP(U792,'2) Order Form'!$V$9:$V$894,1,FALSE),"Ikke med I order form"))</f>
        <v>Ikke med I order form</v>
      </c>
      <c r="Z792" s="30"/>
      <c r="AA792" s="2">
        <v>7048652833570</v>
      </c>
      <c r="AB792" s="23">
        <f>IFERROR(VLOOKUP(AA792,'2) Order Form'!$V$9:$V$895,1,FALSE),"Ikke med I order form")</f>
        <v>7048652833570</v>
      </c>
      <c r="AC792" s="38" t="e">
        <f>VLOOKUP(AA792,ATS!$A$4:$H$2762,2,FALSE)</f>
        <v>#N/A</v>
      </c>
      <c r="AD792" s="35" t="e">
        <f>VLOOKUP(AA792,ATS!$A$4:$G$2762,3,FALSE)</f>
        <v>#N/A</v>
      </c>
      <c r="AE792" s="36" t="e">
        <f>VLOOKUP(AA792,ATS!$A$4:$G$2762,5,FALSE)</f>
        <v>#N/A</v>
      </c>
      <c r="AF792" s="30"/>
      <c r="AG792" s="38">
        <f>IFERROR(VLOOKUP('2) Order Form'!$V754,$AA$4:$AA$2500,1,FALSE),"Ikke med i Elastic")</f>
        <v>7048652962584</v>
      </c>
      <c r="AH792" s="38">
        <f>SUM('2) Order Form'!V754)</f>
        <v>7048652962584</v>
      </c>
      <c r="AI792" s="38">
        <f>INDEX(ATS!$B:$V,MATCH(ATS!$AH792,ATS!$U:$U,0),1)</f>
        <v>820518</v>
      </c>
      <c r="AJ792" s="38" t="str">
        <f>INDEX(ATS!$B:$V,MATCH(ATS!$AH792,ATS!$U:$U,0),2)</f>
        <v>Slope Beanie</v>
      </c>
      <c r="AK792" s="38" t="str">
        <f>INDEX(ATS!$B:$V,MATCH(ATS!$AH792,ATS!$U:$U,0),4)</f>
        <v>88302-OS</v>
      </c>
    </row>
    <row r="793" spans="1:37">
      <c r="A793" s="175">
        <f t="shared" si="49"/>
        <v>7048652801432</v>
      </c>
      <c r="B793">
        <v>820343</v>
      </c>
      <c r="C793" t="s">
        <v>742</v>
      </c>
      <c r="D793" t="s">
        <v>2991</v>
      </c>
      <c r="E793" t="s">
        <v>726</v>
      </c>
      <c r="F793" t="s">
        <v>2174</v>
      </c>
      <c r="G793" t="s">
        <v>53</v>
      </c>
      <c r="H793" t="s">
        <v>87</v>
      </c>
      <c r="I793">
        <v>25</v>
      </c>
      <c r="J793">
        <v>25</v>
      </c>
      <c r="K793">
        <v>25</v>
      </c>
      <c r="L793">
        <v>25</v>
      </c>
      <c r="M793">
        <v>25</v>
      </c>
      <c r="N793">
        <v>25</v>
      </c>
      <c r="O793">
        <v>25</v>
      </c>
      <c r="P793">
        <v>25</v>
      </c>
      <c r="Q793">
        <v>25</v>
      </c>
      <c r="R793">
        <v>25</v>
      </c>
      <c r="S793" s="30"/>
      <c r="T793" s="52" t="str">
        <f t="shared" si="48"/>
        <v>820343-10002-XL</v>
      </c>
      <c r="U793" s="53">
        <f>IF(C793="NET","",IF(C793="","",IFERROR(VLOOKUP(T793,EAN!$A:$B,2,FALSE),"MANGLER - MÅ OPPDATERE EAN-FANEN")))</f>
        <v>7048652801432</v>
      </c>
      <c r="V793" s="52">
        <f t="shared" si="50"/>
        <v>25</v>
      </c>
      <c r="W793" s="52">
        <f t="shared" si="51"/>
        <v>25</v>
      </c>
      <c r="X793" s="30"/>
      <c r="Y793" s="21" t="str">
        <f>IF(C793="NET","",IFERROR(VLOOKUP(U793,'2) Order Form'!$V$9:$V$894,1,FALSE),"Ikke med I order form"))</f>
        <v>Ikke med I order form</v>
      </c>
      <c r="Z793" s="30"/>
      <c r="AA793" s="2">
        <v>7048652833570</v>
      </c>
      <c r="AB793" s="23">
        <f>IFERROR(VLOOKUP(AA793,'2) Order Form'!$V$9:$V$895,1,FALSE),"Ikke med I order form")</f>
        <v>7048652833570</v>
      </c>
      <c r="AC793" s="38" t="e">
        <f>VLOOKUP(AA793,ATS!$A$4:$H$2762,2,FALSE)</f>
        <v>#N/A</v>
      </c>
      <c r="AD793" s="35" t="e">
        <f>VLOOKUP(AA793,ATS!$A$4:$G$2762,3,FALSE)</f>
        <v>#N/A</v>
      </c>
      <c r="AE793" s="36" t="e">
        <f>VLOOKUP(AA793,ATS!$A$4:$G$2762,5,FALSE)</f>
        <v>#N/A</v>
      </c>
      <c r="AF793" s="30"/>
      <c r="AG793" s="38">
        <f>IFERROR(VLOOKUP('2) Order Form'!$V755,$AA$4:$AA$2500,1,FALSE),"Ikke med i Elastic")</f>
        <v>7048652962591</v>
      </c>
      <c r="AH793" s="38">
        <f>SUM('2) Order Form'!V755)</f>
        <v>7048652962591</v>
      </c>
      <c r="AI793" s="38">
        <f>INDEX(ATS!$B:$V,MATCH(ATS!$AH793,ATS!$U:$U,0),1)</f>
        <v>820518</v>
      </c>
      <c r="AJ793" s="38" t="str">
        <f>INDEX(ATS!$B:$V,MATCH(ATS!$AH793,ATS!$U:$U,0),2)</f>
        <v>Slope Beanie</v>
      </c>
      <c r="AK793" s="38" t="str">
        <f>INDEX(ATS!$B:$V,MATCH(ATS!$AH793,ATS!$U:$U,0),4)</f>
        <v>99901-OS</v>
      </c>
    </row>
    <row r="794" spans="1:37">
      <c r="A794" s="175">
        <f t="shared" si="49"/>
        <v>7048652801463</v>
      </c>
      <c r="B794">
        <v>820343</v>
      </c>
      <c r="C794" t="s">
        <v>742</v>
      </c>
      <c r="D794" t="s">
        <v>2991</v>
      </c>
      <c r="E794" t="s">
        <v>685</v>
      </c>
      <c r="F794" t="s">
        <v>1982</v>
      </c>
      <c r="G794" t="s">
        <v>8</v>
      </c>
      <c r="H794" t="s">
        <v>87</v>
      </c>
      <c r="I794">
        <v>34</v>
      </c>
      <c r="J794">
        <v>34</v>
      </c>
      <c r="K794">
        <v>34</v>
      </c>
      <c r="L794">
        <v>34</v>
      </c>
      <c r="M794">
        <v>34</v>
      </c>
      <c r="N794">
        <v>34</v>
      </c>
      <c r="O794">
        <v>34</v>
      </c>
      <c r="P794">
        <v>34</v>
      </c>
      <c r="Q794">
        <v>34</v>
      </c>
      <c r="R794">
        <v>34</v>
      </c>
      <c r="S794" s="30"/>
      <c r="T794" s="52" t="str">
        <f t="shared" si="48"/>
        <v>820343-99901-S</v>
      </c>
      <c r="U794" s="53">
        <f>IF(C794="NET","",IF(C794="","",IFERROR(VLOOKUP(T794,EAN!$A:$B,2,FALSE),"MANGLER - MÅ OPPDATERE EAN-FANEN")))</f>
        <v>7048652801463</v>
      </c>
      <c r="V794" s="52">
        <f t="shared" si="50"/>
        <v>34</v>
      </c>
      <c r="W794" s="52">
        <f t="shared" si="51"/>
        <v>34</v>
      </c>
      <c r="X794" s="30"/>
      <c r="Y794" s="21" t="str">
        <f>IF(C794="NET","",IFERROR(VLOOKUP(U794,'2) Order Form'!$V$9:$V$894,1,FALSE),"Ikke med I order form"))</f>
        <v>Ikke med I order form</v>
      </c>
      <c r="Z794" s="30"/>
      <c r="AA794" s="2">
        <v>7048652967183</v>
      </c>
      <c r="AB794" s="23">
        <f>IFERROR(VLOOKUP(AA794,'2) Order Form'!$V$9:$V$895,1,FALSE),"Ikke med I order form")</f>
        <v>7048652967183</v>
      </c>
      <c r="AC794" s="38" t="e">
        <f>VLOOKUP(AA794,ATS!$A$4:$H$2762,2,FALSE)</f>
        <v>#N/A</v>
      </c>
      <c r="AD794" s="35" t="e">
        <f>VLOOKUP(AA794,ATS!$A$4:$G$2762,3,FALSE)</f>
        <v>#N/A</v>
      </c>
      <c r="AE794" s="36" t="e">
        <f>VLOOKUP(AA794,ATS!$A$4:$G$2762,5,FALSE)</f>
        <v>#N/A</v>
      </c>
      <c r="AF794" s="30"/>
      <c r="AG794" s="38" t="str">
        <f>IFERROR(VLOOKUP('2) Order Form'!#REF!,$AA$4:$AA$2500,1,FALSE),"Ikke med i Elastic")</f>
        <v>Ikke med i Elastic</v>
      </c>
      <c r="AH794" s="38" t="e">
        <f>SUM('2) Order Form'!#REF!)</f>
        <v>#REF!</v>
      </c>
      <c r="AI794" s="38" t="e">
        <f>INDEX(ATS!$B:$V,MATCH(ATS!$AH794,ATS!$U:$U,0),1)</f>
        <v>#REF!</v>
      </c>
      <c r="AJ794" s="38" t="e">
        <f>INDEX(ATS!$B:$V,MATCH(ATS!$AH794,ATS!$U:$U,0),2)</f>
        <v>#REF!</v>
      </c>
      <c r="AK794" s="38" t="e">
        <f>INDEX(ATS!$B:$V,MATCH(ATS!$AH794,ATS!$U:$U,0),4)</f>
        <v>#REF!</v>
      </c>
    </row>
    <row r="795" spans="1:37">
      <c r="A795" s="175">
        <f t="shared" si="49"/>
        <v>7048652801456</v>
      </c>
      <c r="B795">
        <v>820343</v>
      </c>
      <c r="C795" t="s">
        <v>742</v>
      </c>
      <c r="D795" t="s">
        <v>2991</v>
      </c>
      <c r="E795" t="s">
        <v>686</v>
      </c>
      <c r="F795" t="s">
        <v>1982</v>
      </c>
      <c r="G795" t="s">
        <v>7</v>
      </c>
      <c r="H795" t="s">
        <v>87</v>
      </c>
      <c r="I795">
        <v>113</v>
      </c>
      <c r="J795">
        <v>113</v>
      </c>
      <c r="K795">
        <v>113</v>
      </c>
      <c r="L795">
        <v>113</v>
      </c>
      <c r="M795">
        <v>113</v>
      </c>
      <c r="N795">
        <v>113</v>
      </c>
      <c r="O795">
        <v>113</v>
      </c>
      <c r="P795">
        <v>113</v>
      </c>
      <c r="Q795">
        <v>113</v>
      </c>
      <c r="R795">
        <v>113</v>
      </c>
      <c r="S795" s="30"/>
      <c r="T795" s="52" t="str">
        <f t="shared" si="48"/>
        <v>820343-99901-M</v>
      </c>
      <c r="U795" s="53">
        <f>IF(C795="NET","",IF(C795="","",IFERROR(VLOOKUP(T795,EAN!$A:$B,2,FALSE),"MANGLER - MÅ OPPDATERE EAN-FANEN")))</f>
        <v>7048652801456</v>
      </c>
      <c r="V795" s="52">
        <f t="shared" si="50"/>
        <v>113</v>
      </c>
      <c r="W795" s="52">
        <f t="shared" si="51"/>
        <v>113</v>
      </c>
      <c r="X795" s="30"/>
      <c r="Y795" s="21" t="str">
        <f>IF(C795="NET","",IFERROR(VLOOKUP(U795,'2) Order Form'!$V$9:$V$894,1,FALSE),"Ikke med I order form"))</f>
        <v>Ikke med I order form</v>
      </c>
      <c r="Z795" s="30"/>
      <c r="AA795" s="2">
        <v>7048652967183</v>
      </c>
      <c r="AB795" s="23">
        <f>IFERROR(VLOOKUP(AA795,'2) Order Form'!$V$9:$V$895,1,FALSE),"Ikke med I order form")</f>
        <v>7048652967183</v>
      </c>
      <c r="AC795" s="38" t="e">
        <f>VLOOKUP(AA795,ATS!$A$4:$H$2762,2,FALSE)</f>
        <v>#N/A</v>
      </c>
      <c r="AD795" s="35" t="e">
        <f>VLOOKUP(AA795,ATS!$A$4:$G$2762,3,FALSE)</f>
        <v>#N/A</v>
      </c>
      <c r="AE795" s="36" t="e">
        <f>VLOOKUP(AA795,ATS!$A$4:$G$2762,5,FALSE)</f>
        <v>#N/A</v>
      </c>
      <c r="AF795" s="30"/>
      <c r="AG795" s="38" t="str">
        <f>IFERROR(VLOOKUP('2) Order Form'!#REF!,$AA$4:$AA$2500,1,FALSE),"Ikke med i Elastic")</f>
        <v>Ikke med i Elastic</v>
      </c>
      <c r="AH795" s="38" t="e">
        <f>SUM('2) Order Form'!#REF!)</f>
        <v>#REF!</v>
      </c>
      <c r="AI795" s="38" t="e">
        <f>INDEX(ATS!$B:$V,MATCH(ATS!$AH795,ATS!$U:$U,0),1)</f>
        <v>#REF!</v>
      </c>
      <c r="AJ795" s="38" t="e">
        <f>INDEX(ATS!$B:$V,MATCH(ATS!$AH795,ATS!$U:$U,0),2)</f>
        <v>#REF!</v>
      </c>
      <c r="AK795" s="38" t="e">
        <f>INDEX(ATS!$B:$V,MATCH(ATS!$AH795,ATS!$U:$U,0),4)</f>
        <v>#REF!</v>
      </c>
    </row>
    <row r="796" spans="1:37">
      <c r="A796" s="175">
        <f t="shared" si="49"/>
        <v>7048652801449</v>
      </c>
      <c r="B796">
        <v>820343</v>
      </c>
      <c r="C796" t="s">
        <v>742</v>
      </c>
      <c r="D796" t="s">
        <v>2991</v>
      </c>
      <c r="E796" t="s">
        <v>687</v>
      </c>
      <c r="F796" t="s">
        <v>1982</v>
      </c>
      <c r="G796" t="s">
        <v>52</v>
      </c>
      <c r="H796" t="s">
        <v>87</v>
      </c>
      <c r="I796">
        <v>125</v>
      </c>
      <c r="J796">
        <v>125</v>
      </c>
      <c r="K796">
        <v>125</v>
      </c>
      <c r="L796">
        <v>125</v>
      </c>
      <c r="M796">
        <v>125</v>
      </c>
      <c r="N796">
        <v>125</v>
      </c>
      <c r="O796">
        <v>125</v>
      </c>
      <c r="P796">
        <v>125</v>
      </c>
      <c r="Q796">
        <v>125</v>
      </c>
      <c r="R796">
        <v>125</v>
      </c>
      <c r="S796" s="30"/>
      <c r="T796" s="52" t="str">
        <f t="shared" si="48"/>
        <v>820343-99901-L</v>
      </c>
      <c r="U796" s="53">
        <f>IF(C796="NET","",IF(C796="","",IFERROR(VLOOKUP(T796,EAN!$A:$B,2,FALSE),"MANGLER - MÅ OPPDATERE EAN-FANEN")))</f>
        <v>7048652801449</v>
      </c>
      <c r="V796" s="52">
        <f t="shared" si="50"/>
        <v>125</v>
      </c>
      <c r="W796" s="52">
        <f t="shared" si="51"/>
        <v>125</v>
      </c>
      <c r="X796" s="30"/>
      <c r="Y796" s="21" t="str">
        <f>IF(C796="NET","",IFERROR(VLOOKUP(U796,'2) Order Form'!$V$9:$V$894,1,FALSE),"Ikke med I order form"))</f>
        <v>Ikke med I order form</v>
      </c>
      <c r="Z796" s="30"/>
      <c r="AA796" s="2">
        <v>7048652967183</v>
      </c>
      <c r="AB796" s="23">
        <f>IFERROR(VLOOKUP(AA796,'2) Order Form'!$V$9:$V$895,1,FALSE),"Ikke med I order form")</f>
        <v>7048652967183</v>
      </c>
      <c r="AC796" s="38" t="e">
        <f>VLOOKUP(AA796,ATS!$A$4:$H$2762,2,FALSE)</f>
        <v>#N/A</v>
      </c>
      <c r="AD796" s="35" t="e">
        <f>VLOOKUP(AA796,ATS!$A$4:$G$2762,3,FALSE)</f>
        <v>#N/A</v>
      </c>
      <c r="AE796" s="36" t="e">
        <f>VLOOKUP(AA796,ATS!$A$4:$G$2762,5,FALSE)</f>
        <v>#N/A</v>
      </c>
      <c r="AF796" s="30"/>
      <c r="AG796" s="38">
        <f>IFERROR(VLOOKUP('2) Order Form'!$V756,$AA$4:$AA$2500,1,FALSE),"Ikke med i Elastic")</f>
        <v>7048652963024</v>
      </c>
      <c r="AH796" s="38">
        <f>SUM('2) Order Form'!V756)</f>
        <v>7048652963024</v>
      </c>
      <c r="AI796" s="38">
        <f>INDEX(ATS!$B:$V,MATCH(ATS!$AH796,ATS!$U:$U,0),1)</f>
        <v>820473</v>
      </c>
      <c r="AJ796" s="38" t="str">
        <f>INDEX(ATS!$B:$V,MATCH(ATS!$AH796,ATS!$U:$U,0),2)</f>
        <v>Helmet Merino Beanie</v>
      </c>
      <c r="AK796" s="38" t="str">
        <f>INDEX(ATS!$B:$V,MATCH(ATS!$AH796,ATS!$U:$U,0),4)</f>
        <v>99901-OS</v>
      </c>
    </row>
    <row r="797" spans="1:37">
      <c r="A797" s="175">
        <f t="shared" si="49"/>
        <v>7048652801470</v>
      </c>
      <c r="B797">
        <v>820343</v>
      </c>
      <c r="C797" t="s">
        <v>742</v>
      </c>
      <c r="D797" t="s">
        <v>2991</v>
      </c>
      <c r="E797" t="s">
        <v>688</v>
      </c>
      <c r="F797" t="s">
        <v>1982</v>
      </c>
      <c r="G797" t="s">
        <v>53</v>
      </c>
      <c r="H797" t="s">
        <v>87</v>
      </c>
      <c r="I797">
        <v>92</v>
      </c>
      <c r="J797">
        <v>92</v>
      </c>
      <c r="K797">
        <v>92</v>
      </c>
      <c r="L797">
        <v>92</v>
      </c>
      <c r="M797">
        <v>92</v>
      </c>
      <c r="N797">
        <v>92</v>
      </c>
      <c r="O797">
        <v>92</v>
      </c>
      <c r="P797">
        <v>92</v>
      </c>
      <c r="Q797">
        <v>92</v>
      </c>
      <c r="R797">
        <v>92</v>
      </c>
      <c r="S797" s="30"/>
      <c r="T797" s="52" t="str">
        <f t="shared" si="48"/>
        <v>820343-99901-XL</v>
      </c>
      <c r="U797" s="53">
        <f>IF(C797="NET","",IF(C797="","",IFERROR(VLOOKUP(T797,EAN!$A:$B,2,FALSE),"MANGLER - MÅ OPPDATERE EAN-FANEN")))</f>
        <v>7048652801470</v>
      </c>
      <c r="V797" s="52">
        <f t="shared" si="50"/>
        <v>92</v>
      </c>
      <c r="W797" s="52">
        <f t="shared" si="51"/>
        <v>92</v>
      </c>
      <c r="X797" s="30"/>
      <c r="Y797" s="21" t="str">
        <f>IF(C797="NET","",IFERROR(VLOOKUP(U797,'2) Order Form'!$V$9:$V$894,1,FALSE),"Ikke med I order form"))</f>
        <v>Ikke med I order form</v>
      </c>
      <c r="Z797" s="30"/>
      <c r="AA797" s="2">
        <v>7048652614773</v>
      </c>
      <c r="AB797" s="23">
        <f>IFERROR(VLOOKUP(AA797,'2) Order Form'!$V$9:$V$895,1,FALSE),"Ikke med I order form")</f>
        <v>7048652614773</v>
      </c>
      <c r="AC797" s="38" t="e">
        <f>VLOOKUP(AA797,ATS!$A$4:$H$2762,2,FALSE)</f>
        <v>#N/A</v>
      </c>
      <c r="AD797" s="35" t="e">
        <f>VLOOKUP(AA797,ATS!$A$4:$G$2762,3,FALSE)</f>
        <v>#N/A</v>
      </c>
      <c r="AE797" s="36" t="e">
        <f>VLOOKUP(AA797,ATS!$A$4:$G$2762,5,FALSE)</f>
        <v>#N/A</v>
      </c>
      <c r="AF797" s="30"/>
      <c r="AG797" s="38">
        <f>IFERROR(VLOOKUP('2) Order Form'!$V757,$AA$4:$AA$2500,1,FALSE),"Ikke med i Elastic")</f>
        <v>7048652962607</v>
      </c>
      <c r="AH797" s="38">
        <f>SUM('2) Order Form'!V757)</f>
        <v>7048652962607</v>
      </c>
      <c r="AI797" s="38">
        <f>INDEX(ATS!$B:$V,MATCH(ATS!$AH797,ATS!$U:$U,0),1)</f>
        <v>820514</v>
      </c>
      <c r="AJ797" s="38" t="str">
        <f>INDEX(ATS!$B:$V,MATCH(ATS!$AH797,ATS!$U:$U,0),2)</f>
        <v>Paris Beanie</v>
      </c>
      <c r="AK797" s="38" t="str">
        <f>INDEX(ATS!$B:$V,MATCH(ATS!$AH797,ATS!$U:$U,0),4)</f>
        <v>55505-OS</v>
      </c>
    </row>
    <row r="798" spans="1:37">
      <c r="A798" s="175">
        <f t="shared" si="49"/>
        <v>0</v>
      </c>
      <c r="B798" s="37">
        <v>820344</v>
      </c>
      <c r="C798" t="s">
        <v>131</v>
      </c>
      <c r="I798" s="37">
        <v>202409</v>
      </c>
      <c r="J798" s="37">
        <v>202410</v>
      </c>
      <c r="K798" s="37">
        <v>202411</v>
      </c>
      <c r="L798" s="37">
        <v>202412</v>
      </c>
      <c r="M798" s="37">
        <v>202413</v>
      </c>
      <c r="N798" s="37">
        <v>202414</v>
      </c>
      <c r="O798" s="37">
        <v>202415</v>
      </c>
      <c r="P798" s="37">
        <v>202415</v>
      </c>
      <c r="Q798" s="37">
        <v>202415</v>
      </c>
      <c r="R798" s="37">
        <v>202415</v>
      </c>
      <c r="S798" s="30"/>
      <c r="T798" s="52" t="str">
        <f t="shared" si="48"/>
        <v>820344-</v>
      </c>
      <c r="U798" s="53" t="str">
        <f>IF(C798="NET","",IF(C798="","",IFERROR(VLOOKUP(T798,EAN!$A:$B,2,FALSE),"MANGLER - MÅ OPPDATERE EAN-FANEN")))</f>
        <v/>
      </c>
      <c r="V798" s="52">
        <f t="shared" si="50"/>
        <v>202409</v>
      </c>
      <c r="W798" s="52">
        <f t="shared" si="51"/>
        <v>202415</v>
      </c>
      <c r="X798" s="30"/>
      <c r="Y798" s="21" t="str">
        <f>IF(C798="NET","",IFERROR(VLOOKUP(U798,'2) Order Form'!$V$9:$V$894,1,FALSE),"Ikke med I order form"))</f>
        <v/>
      </c>
      <c r="Z798" s="30"/>
      <c r="AA798" s="2">
        <v>7048652614773</v>
      </c>
      <c r="AB798" s="23">
        <f>IFERROR(VLOOKUP(AA798,'2) Order Form'!$V$9:$V$895,1,FALSE),"Ikke med I order form")</f>
        <v>7048652614773</v>
      </c>
      <c r="AC798" s="38" t="e">
        <f>VLOOKUP(AA798,ATS!$A$4:$H$2762,2,FALSE)</f>
        <v>#N/A</v>
      </c>
      <c r="AD798" s="35" t="e">
        <f>VLOOKUP(AA798,ATS!$A$4:$G$2762,3,FALSE)</f>
        <v>#N/A</v>
      </c>
      <c r="AE798" s="36" t="e">
        <f>VLOOKUP(AA798,ATS!$A$4:$G$2762,5,FALSE)</f>
        <v>#N/A</v>
      </c>
      <c r="AF798" s="30"/>
      <c r="AG798" s="38">
        <f>IFERROR(VLOOKUP('2) Order Form'!$V758,$AA$4:$AA$2500,1,FALSE),"Ikke med i Elastic")</f>
        <v>7048652962614</v>
      </c>
      <c r="AH798" s="38">
        <f>SUM('2) Order Form'!V758)</f>
        <v>7048652962614</v>
      </c>
      <c r="AI798" s="38">
        <f>INDEX(ATS!$B:$V,MATCH(ATS!$AH798,ATS!$U:$U,0),1)</f>
        <v>820514</v>
      </c>
      <c r="AJ798" s="38" t="str">
        <f>INDEX(ATS!$B:$V,MATCH(ATS!$AH798,ATS!$U:$U,0),2)</f>
        <v>Paris Beanie</v>
      </c>
      <c r="AK798" s="38" t="str">
        <f>INDEX(ATS!$B:$V,MATCH(ATS!$AH798,ATS!$U:$U,0),4)</f>
        <v>76000-OS</v>
      </c>
    </row>
    <row r="799" spans="1:37">
      <c r="A799" s="175">
        <f t="shared" si="49"/>
        <v>7048652801258</v>
      </c>
      <c r="B799">
        <v>820344</v>
      </c>
      <c r="C799" t="s">
        <v>743</v>
      </c>
      <c r="D799" t="s">
        <v>2991</v>
      </c>
      <c r="E799" t="s">
        <v>744</v>
      </c>
      <c r="F799" t="s">
        <v>2174</v>
      </c>
      <c r="G799" t="s">
        <v>54</v>
      </c>
      <c r="H799" t="s">
        <v>87</v>
      </c>
      <c r="I799">
        <v>31</v>
      </c>
      <c r="J799">
        <v>31</v>
      </c>
      <c r="K799">
        <v>31</v>
      </c>
      <c r="L799">
        <v>31</v>
      </c>
      <c r="M799">
        <v>31</v>
      </c>
      <c r="N799">
        <v>31</v>
      </c>
      <c r="O799">
        <v>31</v>
      </c>
      <c r="P799">
        <v>31</v>
      </c>
      <c r="Q799">
        <v>31</v>
      </c>
      <c r="R799">
        <v>31</v>
      </c>
      <c r="S799" s="30"/>
      <c r="T799" s="52" t="str">
        <f t="shared" si="48"/>
        <v>820344-10002-XS</v>
      </c>
      <c r="U799" s="53">
        <f>IF(C799="NET","",IF(C799="","",IFERROR(VLOOKUP(T799,EAN!$A:$B,2,FALSE),"MANGLER - MÅ OPPDATERE EAN-FANEN")))</f>
        <v>7048652801258</v>
      </c>
      <c r="V799" s="52">
        <f t="shared" si="50"/>
        <v>31</v>
      </c>
      <c r="W799" s="52">
        <f t="shared" si="51"/>
        <v>31</v>
      </c>
      <c r="X799" s="30"/>
      <c r="Y799" s="21" t="str">
        <f>IF(C799="NET","",IFERROR(VLOOKUP(U799,'2) Order Form'!$V$9:$V$894,1,FALSE),"Ikke med I order form"))</f>
        <v>Ikke med I order form</v>
      </c>
      <c r="Z799" s="30"/>
      <c r="AA799" s="2">
        <v>7048652614681</v>
      </c>
      <c r="AB799" s="23">
        <f>IFERROR(VLOOKUP(AA799,'2) Order Form'!$V$9:$V$895,1,FALSE),"Ikke med I order form")</f>
        <v>7048652614681</v>
      </c>
      <c r="AC799" s="38" t="e">
        <f>VLOOKUP(AA799,ATS!$A$4:$H$2762,2,FALSE)</f>
        <v>#N/A</v>
      </c>
      <c r="AD799" s="35" t="e">
        <f>VLOOKUP(AA799,ATS!$A$4:$G$2762,3,FALSE)</f>
        <v>#N/A</v>
      </c>
      <c r="AE799" s="36" t="e">
        <f>VLOOKUP(AA799,ATS!$A$4:$G$2762,5,FALSE)</f>
        <v>#N/A</v>
      </c>
      <c r="AF799" s="30"/>
      <c r="AG799" s="38">
        <f>IFERROR(VLOOKUP('2) Order Form'!$V759,$AA$4:$AA$2500,1,FALSE),"Ikke med i Elastic")</f>
        <v>7048652962621</v>
      </c>
      <c r="AH799" s="38">
        <f>SUM('2) Order Form'!V759)</f>
        <v>7048652962621</v>
      </c>
      <c r="AI799" s="38">
        <f>INDEX(ATS!$B:$V,MATCH(ATS!$AH799,ATS!$U:$U,0),1)</f>
        <v>820514</v>
      </c>
      <c r="AJ799" s="38" t="str">
        <f>INDEX(ATS!$B:$V,MATCH(ATS!$AH799,ATS!$U:$U,0),2)</f>
        <v>Paris Beanie</v>
      </c>
      <c r="AK799" s="38" t="str">
        <f>INDEX(ATS!$B:$V,MATCH(ATS!$AH799,ATS!$U:$U,0),4)</f>
        <v>99901-OS</v>
      </c>
    </row>
    <row r="800" spans="1:37">
      <c r="A800" s="175">
        <f t="shared" si="49"/>
        <v>7048652801241</v>
      </c>
      <c r="B800">
        <v>820344</v>
      </c>
      <c r="C800" t="s">
        <v>743</v>
      </c>
      <c r="D800" t="s">
        <v>2991</v>
      </c>
      <c r="E800" t="s">
        <v>723</v>
      </c>
      <c r="F800" t="s">
        <v>2174</v>
      </c>
      <c r="G800" t="s">
        <v>8</v>
      </c>
      <c r="H800" t="s">
        <v>87</v>
      </c>
      <c r="I800">
        <v>73</v>
      </c>
      <c r="J800">
        <v>73</v>
      </c>
      <c r="K800">
        <v>73</v>
      </c>
      <c r="L800">
        <v>73</v>
      </c>
      <c r="M800">
        <v>73</v>
      </c>
      <c r="N800">
        <v>73</v>
      </c>
      <c r="O800">
        <v>73</v>
      </c>
      <c r="P800">
        <v>73</v>
      </c>
      <c r="Q800">
        <v>73</v>
      </c>
      <c r="R800">
        <v>73</v>
      </c>
      <c r="S800" s="30"/>
      <c r="T800" s="52" t="str">
        <f t="shared" si="48"/>
        <v>820344-10002-S</v>
      </c>
      <c r="U800" s="53">
        <f>IF(C800="NET","",IF(C800="","",IFERROR(VLOOKUP(T800,EAN!$A:$B,2,FALSE),"MANGLER - MÅ OPPDATERE EAN-FANEN")))</f>
        <v>7048652801241</v>
      </c>
      <c r="V800" s="52">
        <f t="shared" si="50"/>
        <v>73</v>
      </c>
      <c r="W800" s="52">
        <f t="shared" si="51"/>
        <v>73</v>
      </c>
      <c r="X800" s="30"/>
      <c r="Y800" s="21" t="str">
        <f>IF(C800="NET","",IFERROR(VLOOKUP(U800,'2) Order Form'!$V$9:$V$894,1,FALSE),"Ikke med I order form"))</f>
        <v>Ikke med I order form</v>
      </c>
      <c r="Z800" s="30"/>
      <c r="AA800" s="2">
        <v>7048652614681</v>
      </c>
      <c r="AB800" s="23">
        <f>IFERROR(VLOOKUP(AA800,'2) Order Form'!$V$9:$V$895,1,FALSE),"Ikke med I order form")</f>
        <v>7048652614681</v>
      </c>
      <c r="AC800" s="38" t="e">
        <f>VLOOKUP(AA800,ATS!$A$4:$H$2762,2,FALSE)</f>
        <v>#N/A</v>
      </c>
      <c r="AD800" s="35" t="e">
        <f>VLOOKUP(AA800,ATS!$A$4:$G$2762,3,FALSE)</f>
        <v>#N/A</v>
      </c>
      <c r="AE800" s="36" t="e">
        <f>VLOOKUP(AA800,ATS!$A$4:$G$2762,5,FALSE)</f>
        <v>#N/A</v>
      </c>
      <c r="AF800" s="30"/>
      <c r="AG800" s="38">
        <f>IFERROR(VLOOKUP('2) Order Form'!$V760,$AA$4:$AA$2500,1,FALSE),"Ikke med i Elastic")</f>
        <v>7048652726650</v>
      </c>
      <c r="AH800" s="38">
        <f>SUM('2) Order Form'!V760)</f>
        <v>7048652726650</v>
      </c>
      <c r="AI800" s="38">
        <f>INDEX(ATS!$B:$V,MATCH(ATS!$AH800,ATS!$U:$U,0),1)</f>
        <v>820345</v>
      </c>
      <c r="AJ800" s="38" t="str">
        <f>INDEX(ATS!$B:$V,MATCH(ATS!$AH800,ATS!$U:$U,0),2)</f>
        <v>Face Mask Merino WEB</v>
      </c>
      <c r="AK800" s="38" t="str">
        <f>INDEX(ATS!$B:$V,MATCH(ATS!$AH800,ATS!$U:$U,0),4)</f>
        <v>99901-OS</v>
      </c>
    </row>
    <row r="801" spans="1:37">
      <c r="A801" s="175">
        <f t="shared" si="49"/>
        <v>7048652801234</v>
      </c>
      <c r="B801">
        <v>820344</v>
      </c>
      <c r="C801" t="s">
        <v>743</v>
      </c>
      <c r="D801" t="s">
        <v>2991</v>
      </c>
      <c r="E801" t="s">
        <v>724</v>
      </c>
      <c r="F801" t="s">
        <v>2174</v>
      </c>
      <c r="G801" t="s">
        <v>7</v>
      </c>
      <c r="H801" t="s">
        <v>87</v>
      </c>
      <c r="I801">
        <v>94</v>
      </c>
      <c r="J801">
        <v>94</v>
      </c>
      <c r="K801">
        <v>94</v>
      </c>
      <c r="L801">
        <v>94</v>
      </c>
      <c r="M801">
        <v>94</v>
      </c>
      <c r="N801">
        <v>94</v>
      </c>
      <c r="O801">
        <v>94</v>
      </c>
      <c r="P801">
        <v>94</v>
      </c>
      <c r="Q801">
        <v>94</v>
      </c>
      <c r="R801">
        <v>94</v>
      </c>
      <c r="S801" s="30"/>
      <c r="T801" s="52" t="str">
        <f t="shared" si="48"/>
        <v>820344-10002-M</v>
      </c>
      <c r="U801" s="53">
        <f>IF(C801="NET","",IF(C801="","",IFERROR(VLOOKUP(T801,EAN!$A:$B,2,FALSE),"MANGLER - MÅ OPPDATERE EAN-FANEN")))</f>
        <v>7048652801234</v>
      </c>
      <c r="V801" s="52">
        <f t="shared" si="50"/>
        <v>94</v>
      </c>
      <c r="W801" s="52">
        <f t="shared" si="51"/>
        <v>94</v>
      </c>
      <c r="X801" s="30"/>
      <c r="Y801" s="21" t="str">
        <f>IF(C801="NET","",IFERROR(VLOOKUP(U801,'2) Order Form'!$V$9:$V$894,1,FALSE),"Ikke med I order form"))</f>
        <v>Ikke med I order form</v>
      </c>
      <c r="Z801" s="30"/>
      <c r="AA801" s="2">
        <v>7048652833297</v>
      </c>
      <c r="AB801" s="23">
        <f>IFERROR(VLOOKUP(AA801,'2) Order Form'!$V$9:$V$895,1,FALSE),"Ikke med I order form")</f>
        <v>7048652833297</v>
      </c>
      <c r="AC801" s="38" t="e">
        <f>VLOOKUP(AA801,ATS!$A$4:$H$2762,2,FALSE)</f>
        <v>#N/A</v>
      </c>
      <c r="AD801" s="35" t="e">
        <f>VLOOKUP(AA801,ATS!$A$4:$G$2762,3,FALSE)</f>
        <v>#N/A</v>
      </c>
      <c r="AE801" s="36" t="e">
        <f>VLOOKUP(AA801,ATS!$A$4:$G$2762,5,FALSE)</f>
        <v>#N/A</v>
      </c>
      <c r="AF801" s="30"/>
      <c r="AG801" s="38">
        <f>IFERROR(VLOOKUP('2) Order Form'!$V761,$AA$4:$AA$2500,1,FALSE),"Ikke med i Elastic")</f>
        <v>7048652962843</v>
      </c>
      <c r="AH801" s="38">
        <f>SUM('2) Order Form'!V761)</f>
        <v>7048652962843</v>
      </c>
      <c r="AI801" s="38">
        <f>INDEX(ATS!$B:$V,MATCH(ATS!$AH801,ATS!$U:$U,0),1)</f>
        <v>820494</v>
      </c>
      <c r="AJ801" s="38" t="str">
        <f>INDEX(ATS!$B:$V,MATCH(ATS!$AH801,ATS!$U:$U,0),2)</f>
        <v>Merino Balaclava</v>
      </c>
      <c r="AK801" s="38" t="str">
        <f>INDEX(ATS!$B:$V,MATCH(ATS!$AH801,ATS!$U:$U,0),4)</f>
        <v>99901-OS</v>
      </c>
    </row>
    <row r="802" spans="1:37">
      <c r="A802" s="175">
        <f t="shared" si="49"/>
        <v>7048652801227</v>
      </c>
      <c r="B802">
        <v>820344</v>
      </c>
      <c r="C802" t="s">
        <v>743</v>
      </c>
      <c r="D802" t="s">
        <v>2991</v>
      </c>
      <c r="E802" t="s">
        <v>725</v>
      </c>
      <c r="F802" t="s">
        <v>2174</v>
      </c>
      <c r="G802" t="s">
        <v>52</v>
      </c>
      <c r="H802" t="s">
        <v>87</v>
      </c>
      <c r="I802">
        <v>51</v>
      </c>
      <c r="J802">
        <v>51</v>
      </c>
      <c r="K802">
        <v>51</v>
      </c>
      <c r="L802">
        <v>51</v>
      </c>
      <c r="M802">
        <v>51</v>
      </c>
      <c r="N802">
        <v>51</v>
      </c>
      <c r="O802">
        <v>51</v>
      </c>
      <c r="P802">
        <v>51</v>
      </c>
      <c r="Q802">
        <v>51</v>
      </c>
      <c r="R802">
        <v>51</v>
      </c>
      <c r="S802" s="30"/>
      <c r="T802" s="52" t="str">
        <f t="shared" si="48"/>
        <v>820344-10002-L</v>
      </c>
      <c r="U802" s="53">
        <f>IF(C802="NET","",IF(C802="","",IFERROR(VLOOKUP(T802,EAN!$A:$B,2,FALSE),"MANGLER - MÅ OPPDATERE EAN-FANEN")))</f>
        <v>7048652801227</v>
      </c>
      <c r="V802" s="52">
        <f t="shared" si="50"/>
        <v>51</v>
      </c>
      <c r="W802" s="52">
        <f t="shared" si="51"/>
        <v>51</v>
      </c>
      <c r="X802" s="30"/>
      <c r="Y802" s="21" t="str">
        <f>IF(C802="NET","",IFERROR(VLOOKUP(U802,'2) Order Form'!$V$9:$V$894,1,FALSE),"Ikke med I order form"))</f>
        <v>Ikke med I order form</v>
      </c>
      <c r="Z802" s="30"/>
      <c r="AA802" s="2">
        <v>7048652833297</v>
      </c>
      <c r="AB802" s="23">
        <f>IFERROR(VLOOKUP(AA802,'2) Order Form'!$V$9:$V$895,1,FALSE),"Ikke med I order form")</f>
        <v>7048652833297</v>
      </c>
      <c r="AC802" s="38" t="e">
        <f>VLOOKUP(AA802,ATS!$A$4:$H$2762,2,FALSE)</f>
        <v>#N/A</v>
      </c>
      <c r="AD802" s="35" t="e">
        <f>VLOOKUP(AA802,ATS!$A$4:$G$2762,3,FALSE)</f>
        <v>#N/A</v>
      </c>
      <c r="AE802" s="36" t="e">
        <f>VLOOKUP(AA802,ATS!$A$4:$G$2762,5,FALSE)</f>
        <v>#N/A</v>
      </c>
      <c r="AF802" s="30"/>
      <c r="AG802" s="38" t="str">
        <f>IFERROR(VLOOKUP('2) Order Form'!#REF!,$AA$4:$AA$2500,1,FALSE),"Ikke med i Elastic")</f>
        <v>Ikke med i Elastic</v>
      </c>
      <c r="AH802" s="38" t="e">
        <f>SUM('2) Order Form'!#REF!)</f>
        <v>#REF!</v>
      </c>
      <c r="AI802" s="38" t="e">
        <f>INDEX(ATS!$B:$V,MATCH(ATS!$AH802,ATS!$U:$U,0),1)</f>
        <v>#REF!</v>
      </c>
      <c r="AJ802" s="38" t="e">
        <f>INDEX(ATS!$B:$V,MATCH(ATS!$AH802,ATS!$U:$U,0),2)</f>
        <v>#REF!</v>
      </c>
      <c r="AK802" s="38" t="e">
        <f>INDEX(ATS!$B:$V,MATCH(ATS!$AH802,ATS!$U:$U,0),4)</f>
        <v>#REF!</v>
      </c>
    </row>
    <row r="803" spans="1:37">
      <c r="A803" s="175">
        <f t="shared" si="49"/>
        <v>7048652801296</v>
      </c>
      <c r="B803">
        <v>820344</v>
      </c>
      <c r="C803" t="s">
        <v>743</v>
      </c>
      <c r="D803" t="s">
        <v>2991</v>
      </c>
      <c r="E803" t="s">
        <v>691</v>
      </c>
      <c r="F803" t="s">
        <v>1982</v>
      </c>
      <c r="G803" t="s">
        <v>54</v>
      </c>
      <c r="H803" t="s">
        <v>87</v>
      </c>
      <c r="I803">
        <v>26</v>
      </c>
      <c r="J803">
        <v>26</v>
      </c>
      <c r="K803">
        <v>26</v>
      </c>
      <c r="L803">
        <v>26</v>
      </c>
      <c r="M803">
        <v>26</v>
      </c>
      <c r="N803">
        <v>26</v>
      </c>
      <c r="O803">
        <v>26</v>
      </c>
      <c r="P803">
        <v>26</v>
      </c>
      <c r="Q803">
        <v>26</v>
      </c>
      <c r="R803">
        <v>26</v>
      </c>
      <c r="S803" s="30"/>
      <c r="T803" s="52" t="str">
        <f t="shared" si="48"/>
        <v>820344-99901-XS</v>
      </c>
      <c r="U803" s="53">
        <f>IF(C803="NET","",IF(C803="","",IFERROR(VLOOKUP(T803,EAN!$A:$B,2,FALSE),"MANGLER - MÅ OPPDATERE EAN-FANEN")))</f>
        <v>7048652801296</v>
      </c>
      <c r="V803" s="52">
        <f t="shared" si="50"/>
        <v>26</v>
      </c>
      <c r="W803" s="52">
        <f t="shared" si="51"/>
        <v>26</v>
      </c>
      <c r="X803" s="30"/>
      <c r="Y803" s="21" t="str">
        <f>IF(C803="NET","",IFERROR(VLOOKUP(U803,'2) Order Form'!$V$9:$V$894,1,FALSE),"Ikke med I order form"))</f>
        <v>Ikke med I order form</v>
      </c>
      <c r="Z803" s="30"/>
      <c r="AA803" s="2">
        <v>7048652833303</v>
      </c>
      <c r="AB803" s="23">
        <f>IFERROR(VLOOKUP(AA803,'2) Order Form'!$V$9:$V$895,1,FALSE),"Ikke med I order form")</f>
        <v>7048652833303</v>
      </c>
      <c r="AC803" s="38" t="e">
        <f>VLOOKUP(AA803,ATS!$A$4:$H$2762,2,FALSE)</f>
        <v>#N/A</v>
      </c>
      <c r="AD803" s="35" t="e">
        <f>VLOOKUP(AA803,ATS!$A$4:$G$2762,3,FALSE)</f>
        <v>#N/A</v>
      </c>
      <c r="AE803" s="36" t="e">
        <f>VLOOKUP(AA803,ATS!$A$4:$G$2762,5,FALSE)</f>
        <v>#N/A</v>
      </c>
      <c r="AF803" s="30"/>
      <c r="AG803" s="38" t="str">
        <f>IFERROR(VLOOKUP('2) Order Form'!#REF!,$AA$4:$AA$2500,1,FALSE),"Ikke med i Elastic")</f>
        <v>Ikke med i Elastic</v>
      </c>
      <c r="AH803" s="38" t="e">
        <f>SUM('2) Order Form'!#REF!)</f>
        <v>#REF!</v>
      </c>
      <c r="AI803" s="38" t="e">
        <f>INDEX(ATS!$B:$V,MATCH(ATS!$AH803,ATS!$U:$U,0),1)</f>
        <v>#REF!</v>
      </c>
      <c r="AJ803" s="38" t="e">
        <f>INDEX(ATS!$B:$V,MATCH(ATS!$AH803,ATS!$U:$U,0),2)</f>
        <v>#REF!</v>
      </c>
      <c r="AK803" s="38" t="e">
        <f>INDEX(ATS!$B:$V,MATCH(ATS!$AH803,ATS!$U:$U,0),4)</f>
        <v>#REF!</v>
      </c>
    </row>
    <row r="804" spans="1:37">
      <c r="A804" s="175">
        <f t="shared" si="49"/>
        <v>7048652801289</v>
      </c>
      <c r="B804">
        <v>820344</v>
      </c>
      <c r="C804" t="s">
        <v>743</v>
      </c>
      <c r="D804" t="s">
        <v>2991</v>
      </c>
      <c r="E804" t="s">
        <v>685</v>
      </c>
      <c r="F804" t="s">
        <v>1982</v>
      </c>
      <c r="G804" t="s">
        <v>8</v>
      </c>
      <c r="H804" t="s">
        <v>87</v>
      </c>
      <c r="I804">
        <v>97</v>
      </c>
      <c r="J804">
        <v>97</v>
      </c>
      <c r="K804">
        <v>97</v>
      </c>
      <c r="L804">
        <v>97</v>
      </c>
      <c r="M804">
        <v>97</v>
      </c>
      <c r="N804">
        <v>97</v>
      </c>
      <c r="O804">
        <v>97</v>
      </c>
      <c r="P804">
        <v>97</v>
      </c>
      <c r="Q804">
        <v>97</v>
      </c>
      <c r="R804">
        <v>97</v>
      </c>
      <c r="S804" s="30"/>
      <c r="T804" s="52" t="str">
        <f t="shared" si="48"/>
        <v>820344-99901-S</v>
      </c>
      <c r="U804" s="53">
        <f>IF(C804="NET","",IF(C804="","",IFERROR(VLOOKUP(T804,EAN!$A:$B,2,FALSE),"MANGLER - MÅ OPPDATERE EAN-FANEN")))</f>
        <v>7048652801289</v>
      </c>
      <c r="V804" s="52">
        <f t="shared" si="50"/>
        <v>97</v>
      </c>
      <c r="W804" s="52">
        <f t="shared" si="51"/>
        <v>97</v>
      </c>
      <c r="X804" s="30"/>
      <c r="Y804" s="21" t="str">
        <f>IF(C804="NET","",IFERROR(VLOOKUP(U804,'2) Order Form'!$V$9:$V$894,1,FALSE),"Ikke med I order form"))</f>
        <v>Ikke med I order form</v>
      </c>
      <c r="Z804" s="30"/>
      <c r="AA804" s="2">
        <v>7048652833303</v>
      </c>
      <c r="AB804" s="23">
        <f>IFERROR(VLOOKUP(AA804,'2) Order Form'!$V$9:$V$895,1,FALSE),"Ikke med I order form")</f>
        <v>7048652833303</v>
      </c>
      <c r="AC804" s="38" t="e">
        <f>VLOOKUP(AA804,ATS!$A$4:$H$2762,2,FALSE)</f>
        <v>#N/A</v>
      </c>
      <c r="AD804" s="35" t="e">
        <f>VLOOKUP(AA804,ATS!$A$4:$G$2762,3,FALSE)</f>
        <v>#N/A</v>
      </c>
      <c r="AE804" s="36" t="e">
        <f>VLOOKUP(AA804,ATS!$A$4:$G$2762,5,FALSE)</f>
        <v>#N/A</v>
      </c>
      <c r="AF804" s="30"/>
      <c r="AG804" s="38">
        <f>IFERROR(VLOOKUP('2) Order Form'!$V762,$AA$4:$AA$2500,1,FALSE),"Ikke med i Elastic")</f>
        <v>7048652962904</v>
      </c>
      <c r="AH804" s="38">
        <f>SUM('2) Order Form'!V762)</f>
        <v>7048652962904</v>
      </c>
      <c r="AI804" s="38">
        <f>INDEX(ATS!$B:$V,MATCH(ATS!$AH804,ATS!$U:$U,0),1)</f>
        <v>820478</v>
      </c>
      <c r="AJ804" s="38" t="str">
        <f>INDEX(ATS!$B:$V,MATCH(ATS!$AH804,ATS!$U:$U,0),2)</f>
        <v>Merino Headband</v>
      </c>
      <c r="AK804" s="38" t="str">
        <f>INDEX(ATS!$B:$V,MATCH(ATS!$AH804,ATS!$U:$U,0),4)</f>
        <v>99901-OS</v>
      </c>
    </row>
    <row r="805" spans="1:37">
      <c r="A805" s="175">
        <f t="shared" si="49"/>
        <v>7048652801272</v>
      </c>
      <c r="B805">
        <v>820344</v>
      </c>
      <c r="C805" t="s">
        <v>743</v>
      </c>
      <c r="D805" t="s">
        <v>2991</v>
      </c>
      <c r="E805" t="s">
        <v>686</v>
      </c>
      <c r="F805" t="s">
        <v>1982</v>
      </c>
      <c r="G805" t="s">
        <v>7</v>
      </c>
      <c r="H805" t="s">
        <v>87</v>
      </c>
      <c r="I805">
        <v>124</v>
      </c>
      <c r="J805">
        <v>124</v>
      </c>
      <c r="K805">
        <v>124</v>
      </c>
      <c r="L805">
        <v>124</v>
      </c>
      <c r="M805">
        <v>124</v>
      </c>
      <c r="N805">
        <v>124</v>
      </c>
      <c r="O805">
        <v>124</v>
      </c>
      <c r="P805">
        <v>124</v>
      </c>
      <c r="Q805">
        <v>124</v>
      </c>
      <c r="R805">
        <v>124</v>
      </c>
      <c r="S805" s="2"/>
      <c r="T805" s="52" t="str">
        <f t="shared" si="48"/>
        <v>820344-99901-M</v>
      </c>
      <c r="U805" s="53">
        <f>IF(C805="NET","",IF(C805="","",IFERROR(VLOOKUP(T805,EAN!$A:$B,2,FALSE),"MANGLER - MÅ OPPDATERE EAN-FANEN")))</f>
        <v>7048652801272</v>
      </c>
      <c r="V805" s="52">
        <f t="shared" si="50"/>
        <v>124</v>
      </c>
      <c r="W805" s="52">
        <f t="shared" si="51"/>
        <v>124</v>
      </c>
      <c r="X805" s="2"/>
      <c r="Y805" s="21" t="str">
        <f>IF(C805="NET","",IFERROR(VLOOKUP(U805,'2) Order Form'!$V$9:$V$894,1,FALSE),"Ikke med I order form"))</f>
        <v>Ikke med I order form</v>
      </c>
      <c r="Z805" s="2"/>
      <c r="AA805" s="2">
        <v>7048652967060</v>
      </c>
      <c r="AB805" s="23">
        <f>IFERROR(VLOOKUP(AA805,'2) Order Form'!$V$9:$V$895,1,FALSE),"Ikke med I order form")</f>
        <v>7048652967060</v>
      </c>
      <c r="AC805" s="38" t="e">
        <f>VLOOKUP(AA805,ATS!$A$4:$H$2762,2,FALSE)</f>
        <v>#N/A</v>
      </c>
      <c r="AD805" s="35" t="e">
        <f>VLOOKUP(AA805,ATS!$A$4:$G$2762,3,FALSE)</f>
        <v>#N/A</v>
      </c>
      <c r="AE805" s="36" t="e">
        <f>VLOOKUP(AA805,ATS!$A$4:$G$2762,5,FALSE)</f>
        <v>#N/A</v>
      </c>
      <c r="AF805" s="2"/>
      <c r="AG805" s="38">
        <f>IFERROR(VLOOKUP('2) Order Form'!$V763,$AA$4:$AA$2500,1,FALSE),"Ikke med i Elastic")</f>
        <v>7048652803078</v>
      </c>
      <c r="AH805" s="38">
        <f>SUM('2) Order Form'!V763)</f>
        <v>7048652803078</v>
      </c>
      <c r="AI805" s="38">
        <f>INDEX(ATS!$B:$V,MATCH(ATS!$AH805,ATS!$U:$U,0),1)</f>
        <v>820337</v>
      </c>
      <c r="AJ805" s="38" t="str">
        <f>INDEX(ATS!$B:$V,MATCH(ATS!$AH805,ATS!$U:$U,0),2)</f>
        <v>Slope Headband</v>
      </c>
      <c r="AK805" s="38" t="str">
        <f>INDEX(ATS!$B:$V,MATCH(ATS!$AH805,ATS!$U:$U,0),4)</f>
        <v>11003-OS</v>
      </c>
    </row>
    <row r="806" spans="1:37">
      <c r="A806" s="175">
        <f t="shared" si="49"/>
        <v>7048652801265</v>
      </c>
      <c r="B806">
        <v>820344</v>
      </c>
      <c r="C806" t="s">
        <v>743</v>
      </c>
      <c r="D806" t="s">
        <v>2991</v>
      </c>
      <c r="E806" t="s">
        <v>687</v>
      </c>
      <c r="F806" t="s">
        <v>1982</v>
      </c>
      <c r="G806" t="s">
        <v>52</v>
      </c>
      <c r="H806" t="s">
        <v>87</v>
      </c>
      <c r="I806">
        <v>62</v>
      </c>
      <c r="J806">
        <v>62</v>
      </c>
      <c r="K806">
        <v>62</v>
      </c>
      <c r="L806">
        <v>62</v>
      </c>
      <c r="M806">
        <v>62</v>
      </c>
      <c r="N806">
        <v>62</v>
      </c>
      <c r="O806">
        <v>62</v>
      </c>
      <c r="P806">
        <v>62</v>
      </c>
      <c r="Q806">
        <v>62</v>
      </c>
      <c r="R806">
        <v>62</v>
      </c>
      <c r="S806" s="30"/>
      <c r="T806" s="52" t="str">
        <f t="shared" si="48"/>
        <v>820344-99901-L</v>
      </c>
      <c r="U806" s="53">
        <f>IF(C806="NET","",IF(C806="","",IFERROR(VLOOKUP(T806,EAN!$A:$B,2,FALSE),"MANGLER - MÅ OPPDATERE EAN-FANEN")))</f>
        <v>7048652801265</v>
      </c>
      <c r="V806" s="52">
        <f t="shared" si="50"/>
        <v>62</v>
      </c>
      <c r="W806" s="52">
        <f t="shared" si="51"/>
        <v>62</v>
      </c>
      <c r="X806" s="30"/>
      <c r="Y806" s="21" t="str">
        <f>IF(C806="NET","",IFERROR(VLOOKUP(U806,'2) Order Form'!$V$9:$V$894,1,FALSE),"Ikke med I order form"))</f>
        <v>Ikke med I order form</v>
      </c>
      <c r="Z806" s="30"/>
      <c r="AA806" s="2">
        <v>7048652967060</v>
      </c>
      <c r="AB806" s="23">
        <f>IFERROR(VLOOKUP(AA806,'2) Order Form'!$V$9:$V$895,1,FALSE),"Ikke med I order form")</f>
        <v>7048652967060</v>
      </c>
      <c r="AC806" s="38" t="e">
        <f>VLOOKUP(AA806,ATS!$A$4:$H$2762,2,FALSE)</f>
        <v>#N/A</v>
      </c>
      <c r="AD806" s="35" t="e">
        <f>VLOOKUP(AA806,ATS!$A$4:$G$2762,3,FALSE)</f>
        <v>#N/A</v>
      </c>
      <c r="AE806" s="36" t="e">
        <f>VLOOKUP(AA806,ATS!$A$4:$G$2762,5,FALSE)</f>
        <v>#N/A</v>
      </c>
      <c r="AF806" s="30"/>
      <c r="AG806" s="38">
        <f>IFERROR(VLOOKUP('2) Order Form'!$V764,$AA$4:$AA$2500,1,FALSE),"Ikke med i Elastic")</f>
        <v>7048652965110</v>
      </c>
      <c r="AH806" s="38">
        <f>SUM('2) Order Form'!V764)</f>
        <v>7048652965110</v>
      </c>
      <c r="AI806" s="38">
        <f>INDEX(ATS!$B:$V,MATCH(ATS!$AH806,ATS!$U:$U,0),1)</f>
        <v>820337</v>
      </c>
      <c r="AJ806" s="38" t="str">
        <f>INDEX(ATS!$B:$V,MATCH(ATS!$AH806,ATS!$U:$U,0),2)</f>
        <v>Slope Headband</v>
      </c>
      <c r="AK806" s="38" t="str">
        <f>INDEX(ATS!$B:$V,MATCH(ATS!$AH806,ATS!$U:$U,0),4)</f>
        <v>88302-OS</v>
      </c>
    </row>
    <row r="807" spans="1:37">
      <c r="A807" s="175">
        <f t="shared" si="49"/>
        <v>0</v>
      </c>
      <c r="B807" s="37">
        <v>820345</v>
      </c>
      <c r="C807" t="s">
        <v>131</v>
      </c>
      <c r="I807" s="37">
        <v>202409</v>
      </c>
      <c r="J807" s="37">
        <v>202410</v>
      </c>
      <c r="K807" s="37">
        <v>202411</v>
      </c>
      <c r="L807" s="37">
        <v>202412</v>
      </c>
      <c r="M807" s="37">
        <v>202413</v>
      </c>
      <c r="N807" s="37">
        <v>202414</v>
      </c>
      <c r="O807" s="37">
        <v>202415</v>
      </c>
      <c r="P807" s="37">
        <v>202415</v>
      </c>
      <c r="Q807" s="37">
        <v>202415</v>
      </c>
      <c r="R807" s="37">
        <v>202415</v>
      </c>
      <c r="S807" s="30"/>
      <c r="T807" s="52" t="str">
        <f t="shared" si="48"/>
        <v>820345-</v>
      </c>
      <c r="U807" s="53" t="str">
        <f>IF(C807="NET","",IF(C807="","",IFERROR(VLOOKUP(T807,EAN!$A:$B,2,FALSE),"MANGLER - MÅ OPPDATERE EAN-FANEN")))</f>
        <v/>
      </c>
      <c r="V807" s="52">
        <f t="shared" si="50"/>
        <v>202409</v>
      </c>
      <c r="W807" s="52">
        <f t="shared" si="51"/>
        <v>202415</v>
      </c>
      <c r="X807" s="30"/>
      <c r="Y807" s="21" t="str">
        <f>IF(C807="NET","",IFERROR(VLOOKUP(U807,'2) Order Form'!$V$9:$V$894,1,FALSE),"Ikke med I order form"))</f>
        <v/>
      </c>
      <c r="Z807" s="30"/>
      <c r="AA807" s="2">
        <v>7048652967053</v>
      </c>
      <c r="AB807" s="23">
        <f>IFERROR(VLOOKUP(AA807,'2) Order Form'!$V$9:$V$895,1,FALSE),"Ikke med I order form")</f>
        <v>7048652967053</v>
      </c>
      <c r="AC807" s="38" t="e">
        <f>VLOOKUP(AA807,ATS!$A$4:$H$2762,2,FALSE)</f>
        <v>#N/A</v>
      </c>
      <c r="AD807" s="35" t="e">
        <f>VLOOKUP(AA807,ATS!$A$4:$G$2762,3,FALSE)</f>
        <v>#N/A</v>
      </c>
      <c r="AE807" s="36" t="e">
        <f>VLOOKUP(AA807,ATS!$A$4:$G$2762,5,FALSE)</f>
        <v>#N/A</v>
      </c>
      <c r="AF807" s="30"/>
      <c r="AG807" s="38">
        <f>IFERROR(VLOOKUP('2) Order Form'!$V765,$AA$4:$AA$2500,1,FALSE),"Ikke med i Elastic")</f>
        <v>7048652803092</v>
      </c>
      <c r="AH807" s="38">
        <f>SUM('2) Order Form'!V765)</f>
        <v>7048652803092</v>
      </c>
      <c r="AI807" s="38">
        <f>INDEX(ATS!$B:$V,MATCH(ATS!$AH807,ATS!$U:$U,0),1)</f>
        <v>820337</v>
      </c>
      <c r="AJ807" s="38" t="str">
        <f>INDEX(ATS!$B:$V,MATCH(ATS!$AH807,ATS!$U:$U,0),2)</f>
        <v>Slope Headband</v>
      </c>
      <c r="AK807" s="38" t="str">
        <f>INDEX(ATS!$B:$V,MATCH(ATS!$AH807,ATS!$U:$U,0),4)</f>
        <v>99901-OS</v>
      </c>
    </row>
    <row r="808" spans="1:37">
      <c r="A808" s="175">
        <f t="shared" si="49"/>
        <v>7048652726650</v>
      </c>
      <c r="B808">
        <v>820345</v>
      </c>
      <c r="C808" t="s">
        <v>167</v>
      </c>
      <c r="D808" t="s">
        <v>2991</v>
      </c>
      <c r="E808" t="s">
        <v>705</v>
      </c>
      <c r="F808" t="s">
        <v>1982</v>
      </c>
      <c r="G808" t="s">
        <v>63</v>
      </c>
      <c r="H808" t="s">
        <v>225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 s="30"/>
      <c r="T808" s="52" t="str">
        <f t="shared" si="48"/>
        <v>820345-99901-OS</v>
      </c>
      <c r="U808" s="53">
        <f>IF(C808="NET","",IF(C808="","",IFERROR(VLOOKUP(T808,EAN!$A:$B,2,FALSE),"MANGLER - MÅ OPPDATERE EAN-FANEN")))</f>
        <v>7048652726650</v>
      </c>
      <c r="V808" s="52">
        <f t="shared" si="50"/>
        <v>0</v>
      </c>
      <c r="W808" s="52">
        <f t="shared" si="51"/>
        <v>0</v>
      </c>
      <c r="X808" s="30"/>
      <c r="Y808" s="21">
        <f>IF(C808="NET","",IFERROR(VLOOKUP(U808,'2) Order Form'!$V$9:$V$894,1,FALSE),"Ikke med I order form"))</f>
        <v>7048652726650</v>
      </c>
      <c r="Z808" s="30"/>
      <c r="AA808" s="2">
        <v>7048652967053</v>
      </c>
      <c r="AB808" s="23">
        <f>IFERROR(VLOOKUP(AA808,'2) Order Form'!$V$9:$V$895,1,FALSE),"Ikke med I order form")</f>
        <v>7048652967053</v>
      </c>
      <c r="AC808" s="38" t="e">
        <f>VLOOKUP(AA808,ATS!$A$4:$H$2762,2,FALSE)</f>
        <v>#N/A</v>
      </c>
      <c r="AD808" s="35" t="e">
        <f>VLOOKUP(AA808,ATS!$A$4:$G$2762,3,FALSE)</f>
        <v>#N/A</v>
      </c>
      <c r="AE808" s="36" t="e">
        <f>VLOOKUP(AA808,ATS!$A$4:$G$2762,5,FALSE)</f>
        <v>#N/A</v>
      </c>
      <c r="AF808" s="30"/>
      <c r="AG808" s="38" t="str">
        <f>IFERROR(VLOOKUP('2) Order Form'!#REF!,$AA$4:$AA$2500,1,FALSE),"Ikke med i Elastic")</f>
        <v>Ikke med i Elastic</v>
      </c>
      <c r="AH808" s="38" t="e">
        <f>SUM('2) Order Form'!#REF!)</f>
        <v>#REF!</v>
      </c>
      <c r="AI808" s="38" t="e">
        <f>INDEX(ATS!$B:$V,MATCH(ATS!$AH808,ATS!$U:$U,0),1)</f>
        <v>#REF!</v>
      </c>
      <c r="AJ808" s="38" t="e">
        <f>INDEX(ATS!$B:$V,MATCH(ATS!$AH808,ATS!$U:$U,0),2)</f>
        <v>#REF!</v>
      </c>
      <c r="AK808" s="38" t="e">
        <f>INDEX(ATS!$B:$V,MATCH(ATS!$AH808,ATS!$U:$U,0),4)</f>
        <v>#REF!</v>
      </c>
    </row>
    <row r="809" spans="1:37">
      <c r="A809" s="175">
        <f t="shared" si="49"/>
        <v>0</v>
      </c>
      <c r="B809" s="37">
        <v>820349</v>
      </c>
      <c r="C809" t="s">
        <v>131</v>
      </c>
      <c r="I809" s="37">
        <v>202409</v>
      </c>
      <c r="J809" s="37">
        <v>202410</v>
      </c>
      <c r="K809" s="37">
        <v>202411</v>
      </c>
      <c r="L809" s="37">
        <v>202412</v>
      </c>
      <c r="M809" s="37">
        <v>202413</v>
      </c>
      <c r="N809" s="37">
        <v>202414</v>
      </c>
      <c r="O809" s="37">
        <v>202415</v>
      </c>
      <c r="P809" s="37">
        <v>202415</v>
      </c>
      <c r="Q809" s="37">
        <v>202415</v>
      </c>
      <c r="R809" s="37">
        <v>202415</v>
      </c>
      <c r="S809" s="30"/>
      <c r="T809" s="52" t="str">
        <f t="shared" si="48"/>
        <v>820349-</v>
      </c>
      <c r="U809" s="53" t="str">
        <f>IF(C809="NET","",IF(C809="","",IFERROR(VLOOKUP(T809,EAN!$A:$B,2,FALSE),"MANGLER - MÅ OPPDATERE EAN-FANEN")))</f>
        <v/>
      </c>
      <c r="V809" s="52">
        <f t="shared" si="50"/>
        <v>202409</v>
      </c>
      <c r="W809" s="52">
        <f t="shared" si="51"/>
        <v>202415</v>
      </c>
      <c r="X809" s="30"/>
      <c r="Y809" s="21" t="str">
        <f>IF(C809="NET","",IFERROR(VLOOKUP(U809,'2) Order Form'!$V$9:$V$894,1,FALSE),"Ikke med I order form"))</f>
        <v/>
      </c>
      <c r="Z809" s="30"/>
      <c r="AA809" s="2">
        <v>7048652967077</v>
      </c>
      <c r="AB809" s="23">
        <f>IFERROR(VLOOKUP(AA809,'2) Order Form'!$V$9:$V$895,1,FALSE),"Ikke med I order form")</f>
        <v>7048652967077</v>
      </c>
      <c r="AC809" s="38" t="e">
        <f>VLOOKUP(AA809,ATS!$A$4:$H$2762,2,FALSE)</f>
        <v>#N/A</v>
      </c>
      <c r="AD809" s="35" t="e">
        <f>VLOOKUP(AA809,ATS!$A$4:$G$2762,3,FALSE)</f>
        <v>#N/A</v>
      </c>
      <c r="AE809" s="36" t="e">
        <f>VLOOKUP(AA809,ATS!$A$4:$G$2762,5,FALSE)</f>
        <v>#N/A</v>
      </c>
      <c r="AF809" s="30"/>
      <c r="AG809" s="38" t="str">
        <f>IFERROR(VLOOKUP('2) Order Form'!#REF!,$AA$4:$AA$2500,1,FALSE),"Ikke med i Elastic")</f>
        <v>Ikke med i Elastic</v>
      </c>
      <c r="AH809" s="38" t="e">
        <f>SUM('2) Order Form'!#REF!)</f>
        <v>#REF!</v>
      </c>
      <c r="AI809" s="38" t="e">
        <f>INDEX(ATS!$B:$V,MATCH(ATS!$AH809,ATS!$U:$U,0),1)</f>
        <v>#REF!</v>
      </c>
      <c r="AJ809" s="38" t="e">
        <f>INDEX(ATS!$B:$V,MATCH(ATS!$AH809,ATS!$U:$U,0),2)</f>
        <v>#REF!</v>
      </c>
      <c r="AK809" s="38" t="e">
        <f>INDEX(ATS!$B:$V,MATCH(ATS!$AH809,ATS!$U:$U,0),4)</f>
        <v>#REF!</v>
      </c>
    </row>
    <row r="810" spans="1:37">
      <c r="A810" s="175">
        <f t="shared" si="49"/>
        <v>0</v>
      </c>
      <c r="B810">
        <v>820349</v>
      </c>
      <c r="C810" t="s">
        <v>3145</v>
      </c>
      <c r="D810" t="s">
        <v>2991</v>
      </c>
      <c r="E810" t="s">
        <v>1199</v>
      </c>
      <c r="F810" t="s">
        <v>1991</v>
      </c>
      <c r="G810" t="s">
        <v>8</v>
      </c>
      <c r="H810" t="s">
        <v>225</v>
      </c>
      <c r="I810">
        <v>42</v>
      </c>
      <c r="J810">
        <v>42</v>
      </c>
      <c r="K810">
        <v>42</v>
      </c>
      <c r="L810">
        <v>42</v>
      </c>
      <c r="M810">
        <v>42</v>
      </c>
      <c r="N810">
        <v>42</v>
      </c>
      <c r="O810">
        <v>42</v>
      </c>
      <c r="P810">
        <v>42</v>
      </c>
      <c r="Q810">
        <v>42</v>
      </c>
      <c r="R810">
        <v>42</v>
      </c>
      <c r="S810" s="30"/>
      <c r="T810" s="52" t="str">
        <f t="shared" si="48"/>
        <v>820349-55505-S</v>
      </c>
      <c r="U810" s="53" t="str">
        <f>IF(C810="NET","",IF(C810="","",IFERROR(VLOOKUP(T810,EAN!$A:$B,2,FALSE),"MANGLER - MÅ OPPDATERE EAN-FANEN")))</f>
        <v>MANGLER - MÅ OPPDATERE EAN-FANEN</v>
      </c>
      <c r="V810" s="52">
        <f t="shared" si="50"/>
        <v>42</v>
      </c>
      <c r="W810" s="52">
        <f t="shared" si="51"/>
        <v>42</v>
      </c>
      <c r="X810" s="30"/>
      <c r="Y810" s="21" t="str">
        <f>IF(C810="NET","",IFERROR(VLOOKUP(U810,'2) Order Form'!$V$9:$V$894,1,FALSE),"Ikke med I order form"))</f>
        <v>Ikke med I order form</v>
      </c>
      <c r="Z810" s="30"/>
      <c r="AA810" s="2">
        <v>7048652967077</v>
      </c>
      <c r="AB810" s="23">
        <f>IFERROR(VLOOKUP(AA810,'2) Order Form'!$V$9:$V$895,1,FALSE),"Ikke med I order form")</f>
        <v>7048652967077</v>
      </c>
      <c r="AC810" s="38" t="e">
        <f>VLOOKUP(AA810,ATS!$A$4:$H$2762,2,FALSE)</f>
        <v>#N/A</v>
      </c>
      <c r="AD810" s="35" t="e">
        <f>VLOOKUP(AA810,ATS!$A$4:$G$2762,3,FALSE)</f>
        <v>#N/A</v>
      </c>
      <c r="AE810" s="36" t="e">
        <f>VLOOKUP(AA810,ATS!$A$4:$G$2762,5,FALSE)</f>
        <v>#N/A</v>
      </c>
      <c r="AF810" s="30"/>
      <c r="AG810" s="38">
        <f>IFERROR(VLOOKUP('2) Order Form'!$V766,$AA$4:$AA$2500,1,FALSE),"Ikke med i Elastic")</f>
        <v>7048652962997</v>
      </c>
      <c r="AH810" s="38">
        <f>SUM('2) Order Form'!V766)</f>
        <v>7048652962997</v>
      </c>
      <c r="AI810" s="38">
        <f>INDEX(ATS!$B:$V,MATCH(ATS!$AH810,ATS!$U:$U,0),1)</f>
        <v>820474</v>
      </c>
      <c r="AJ810" s="38" t="str">
        <f>INDEX(ATS!$B:$V,MATCH(ATS!$AH810,ATS!$U:$U,0),2)</f>
        <v>Merino Tube</v>
      </c>
      <c r="AK810" s="38" t="str">
        <f>INDEX(ATS!$B:$V,MATCH(ATS!$AH810,ATS!$U:$U,0),4)</f>
        <v>99901-OS</v>
      </c>
    </row>
    <row r="811" spans="1:37">
      <c r="A811" s="175">
        <f t="shared" si="49"/>
        <v>0</v>
      </c>
      <c r="B811">
        <v>820349</v>
      </c>
      <c r="C811" t="s">
        <v>3145</v>
      </c>
      <c r="D811" t="s">
        <v>2991</v>
      </c>
      <c r="E811" t="s">
        <v>1200</v>
      </c>
      <c r="F811" t="s">
        <v>1991</v>
      </c>
      <c r="G811" t="s">
        <v>7</v>
      </c>
      <c r="H811" t="s">
        <v>225</v>
      </c>
      <c r="I811">
        <v>86</v>
      </c>
      <c r="J811">
        <v>86</v>
      </c>
      <c r="K811">
        <v>86</v>
      </c>
      <c r="L811">
        <v>86</v>
      </c>
      <c r="M811">
        <v>86</v>
      </c>
      <c r="N811">
        <v>86</v>
      </c>
      <c r="O811">
        <v>86</v>
      </c>
      <c r="P811">
        <v>86</v>
      </c>
      <c r="Q811">
        <v>86</v>
      </c>
      <c r="R811">
        <v>86</v>
      </c>
      <c r="S811" s="30"/>
      <c r="T811" s="52" t="str">
        <f t="shared" si="48"/>
        <v>820349-55505-M</v>
      </c>
      <c r="U811" s="53" t="str">
        <f>IF(C811="NET","",IF(C811="","",IFERROR(VLOOKUP(T811,EAN!$A:$B,2,FALSE),"MANGLER - MÅ OPPDATERE EAN-FANEN")))</f>
        <v>MANGLER - MÅ OPPDATERE EAN-FANEN</v>
      </c>
      <c r="V811" s="52">
        <f t="shared" si="50"/>
        <v>86</v>
      </c>
      <c r="W811" s="52">
        <f t="shared" si="51"/>
        <v>86</v>
      </c>
      <c r="X811" s="30"/>
      <c r="Y811" s="21" t="str">
        <f>IF(C811="NET","",IFERROR(VLOOKUP(U811,'2) Order Form'!$V$9:$V$894,1,FALSE),"Ikke med I order form"))</f>
        <v>Ikke med I order form</v>
      </c>
      <c r="Z811" s="30"/>
      <c r="AA811" s="2">
        <v>7048652821553</v>
      </c>
      <c r="AB811" s="23">
        <f>IFERROR(VLOOKUP(AA811,'2) Order Form'!$V$9:$V$895,1,FALSE),"Ikke med I order form")</f>
        <v>7048652821553</v>
      </c>
      <c r="AC811" s="38">
        <f>VLOOKUP(AA811,ATS!$A$4:$H$2762,2,FALSE)</f>
        <v>835017</v>
      </c>
      <c r="AD811" s="35" t="str">
        <f>VLOOKUP(AA811,ATS!$A$4:$G$2762,3,FALSE)</f>
        <v>Ripley RIG Reflect JR</v>
      </c>
      <c r="AE811" s="36" t="str">
        <f>VLOOKUP(AA811,ATS!$A$4:$G$2762,5,FALSE)</f>
        <v>060101-OS</v>
      </c>
      <c r="AF811" s="30"/>
      <c r="AG811" s="38">
        <f>IFERROR(VLOOKUP('2) Order Form'!$V767,$AA$4:$AA$2500,1,FALSE),"Ikke med i Elastic")</f>
        <v>7048652962942</v>
      </c>
      <c r="AH811" s="38">
        <f>SUM('2) Order Form'!V767)</f>
        <v>7048652962942</v>
      </c>
      <c r="AI811" s="38">
        <f>INDEX(ATS!$B:$V,MATCH(ATS!$AH811,ATS!$U:$U,0),1)</f>
        <v>820475</v>
      </c>
      <c r="AJ811" s="38" t="str">
        <f>INDEX(ATS!$B:$V,MATCH(ATS!$AH811,ATS!$U:$U,0),2)</f>
        <v>Fleece Tube</v>
      </c>
      <c r="AK811" s="38" t="str">
        <f>INDEX(ATS!$B:$V,MATCH(ATS!$AH811,ATS!$U:$U,0),4)</f>
        <v>54100-OS</v>
      </c>
    </row>
    <row r="812" spans="1:37">
      <c r="A812" s="175">
        <f t="shared" si="49"/>
        <v>0</v>
      </c>
      <c r="B812">
        <v>820349</v>
      </c>
      <c r="C812" t="s">
        <v>3145</v>
      </c>
      <c r="D812" t="s">
        <v>2991</v>
      </c>
      <c r="E812" t="s">
        <v>1201</v>
      </c>
      <c r="F812" t="s">
        <v>1991</v>
      </c>
      <c r="G812" t="s">
        <v>52</v>
      </c>
      <c r="H812" t="s">
        <v>225</v>
      </c>
      <c r="I812">
        <v>80</v>
      </c>
      <c r="J812">
        <v>80</v>
      </c>
      <c r="K812">
        <v>80</v>
      </c>
      <c r="L812">
        <v>80</v>
      </c>
      <c r="M812">
        <v>80</v>
      </c>
      <c r="N812">
        <v>80</v>
      </c>
      <c r="O812">
        <v>80</v>
      </c>
      <c r="P812">
        <v>80</v>
      </c>
      <c r="Q812">
        <v>80</v>
      </c>
      <c r="R812">
        <v>80</v>
      </c>
      <c r="S812" s="30"/>
      <c r="T812" s="52" t="str">
        <f t="shared" si="48"/>
        <v>820349-55505-L</v>
      </c>
      <c r="U812" s="53" t="str">
        <f>IF(C812="NET","",IF(C812="","",IFERROR(VLOOKUP(T812,EAN!$A:$B,2,FALSE),"MANGLER - MÅ OPPDATERE EAN-FANEN")))</f>
        <v>MANGLER - MÅ OPPDATERE EAN-FANEN</v>
      </c>
      <c r="V812" s="52">
        <f t="shared" si="50"/>
        <v>80</v>
      </c>
      <c r="W812" s="52">
        <f t="shared" si="51"/>
        <v>80</v>
      </c>
      <c r="X812" s="30"/>
      <c r="Y812" s="21" t="str">
        <f>IF(C812="NET","",IFERROR(VLOOKUP(U812,'2) Order Form'!$V$9:$V$894,1,FALSE),"Ikke med I order form"))</f>
        <v>Ikke med I order form</v>
      </c>
      <c r="Z812" s="30"/>
      <c r="AA812" s="2">
        <v>7048652821553</v>
      </c>
      <c r="AB812" s="23">
        <f>IFERROR(VLOOKUP(AA812,'2) Order Form'!$V$9:$V$895,1,FALSE),"Ikke med I order form")</f>
        <v>7048652821553</v>
      </c>
      <c r="AC812" s="38">
        <f>VLOOKUP(AA812,ATS!$A$4:$H$2762,2,FALSE)</f>
        <v>835017</v>
      </c>
      <c r="AD812" s="35" t="str">
        <f>VLOOKUP(AA812,ATS!$A$4:$G$2762,3,FALSE)</f>
        <v>Ripley RIG Reflect JR</v>
      </c>
      <c r="AE812" s="36" t="str">
        <f>VLOOKUP(AA812,ATS!$A$4:$G$2762,5,FALSE)</f>
        <v>060101-OS</v>
      </c>
      <c r="AF812" s="30"/>
      <c r="AG812" s="38">
        <f>IFERROR(VLOOKUP('2) Order Form'!$V768,$AA$4:$AA$2500,1,FALSE),"Ikke med i Elastic")</f>
        <v>7048652962959</v>
      </c>
      <c r="AH812" s="38">
        <f>SUM('2) Order Form'!V768)</f>
        <v>7048652962959</v>
      </c>
      <c r="AI812" s="38">
        <f>INDEX(ATS!$B:$V,MATCH(ATS!$AH812,ATS!$U:$U,0),1)</f>
        <v>820475</v>
      </c>
      <c r="AJ812" s="38" t="str">
        <f>INDEX(ATS!$B:$V,MATCH(ATS!$AH812,ATS!$U:$U,0),2)</f>
        <v>Fleece Tube</v>
      </c>
      <c r="AK812" s="38" t="str">
        <f>INDEX(ATS!$B:$V,MATCH(ATS!$AH812,ATS!$U:$U,0),4)</f>
        <v>88302-OS</v>
      </c>
    </row>
    <row r="813" spans="1:37">
      <c r="A813" s="175">
        <f t="shared" si="49"/>
        <v>0</v>
      </c>
      <c r="B813">
        <v>820349</v>
      </c>
      <c r="C813" t="s">
        <v>3145</v>
      </c>
      <c r="D813" t="s">
        <v>2991</v>
      </c>
      <c r="E813" t="s">
        <v>1202</v>
      </c>
      <c r="F813" t="s">
        <v>1991</v>
      </c>
      <c r="G813" t="s">
        <v>53</v>
      </c>
      <c r="H813" t="s">
        <v>225</v>
      </c>
      <c r="I813">
        <v>43</v>
      </c>
      <c r="J813">
        <v>43</v>
      </c>
      <c r="K813">
        <v>43</v>
      </c>
      <c r="L813">
        <v>43</v>
      </c>
      <c r="M813">
        <v>43</v>
      </c>
      <c r="N813">
        <v>43</v>
      </c>
      <c r="O813">
        <v>43</v>
      </c>
      <c r="P813">
        <v>43</v>
      </c>
      <c r="Q813">
        <v>43</v>
      </c>
      <c r="R813">
        <v>43</v>
      </c>
      <c r="S813" s="30"/>
      <c r="T813" s="52" t="str">
        <f t="shared" si="48"/>
        <v>820349-55505-XL</v>
      </c>
      <c r="U813" s="53" t="str">
        <f>IF(C813="NET","",IF(C813="","",IFERROR(VLOOKUP(T813,EAN!$A:$B,2,FALSE),"MANGLER - MÅ OPPDATERE EAN-FANEN")))</f>
        <v>MANGLER - MÅ OPPDATERE EAN-FANEN</v>
      </c>
      <c r="V813" s="52">
        <f t="shared" si="50"/>
        <v>43</v>
      </c>
      <c r="W813" s="52">
        <f t="shared" si="51"/>
        <v>43</v>
      </c>
      <c r="X813" s="30"/>
      <c r="Y813" s="21" t="str">
        <f>IF(C813="NET","",IFERROR(VLOOKUP(U813,'2) Order Form'!$V$9:$V$894,1,FALSE),"Ikke med I order form"))</f>
        <v>Ikke med I order form</v>
      </c>
      <c r="Z813" s="30"/>
      <c r="AA813" s="2">
        <v>7048652965837</v>
      </c>
      <c r="AB813" s="23">
        <f>IFERROR(VLOOKUP(AA813,'2) Order Form'!$V$9:$V$895,1,FALSE),"Ikke med I order form")</f>
        <v>7048652965837</v>
      </c>
      <c r="AC813" s="38">
        <f>VLOOKUP(AA813,ATS!$A$4:$H$2762,2,FALSE)</f>
        <v>835017</v>
      </c>
      <c r="AD813" s="35" t="str">
        <f>VLOOKUP(AA813,ATS!$A$4:$G$2762,3,FALSE)</f>
        <v>Ripley RIG Reflect JR</v>
      </c>
      <c r="AE813" s="36" t="str">
        <f>VLOOKUP(AA813,ATS!$A$4:$G$2762,5,FALSE)</f>
        <v>150101-OS</v>
      </c>
      <c r="AF813" s="30"/>
      <c r="AG813" s="38">
        <f>IFERROR(VLOOKUP('2) Order Form'!$V769,$AA$4:$AA$2500,1,FALSE),"Ikke med i Elastic")</f>
        <v>7048652962966</v>
      </c>
      <c r="AH813" s="38">
        <f>SUM('2) Order Form'!V769)</f>
        <v>7048652962966</v>
      </c>
      <c r="AI813" s="38">
        <f>INDEX(ATS!$B:$V,MATCH(ATS!$AH813,ATS!$U:$U,0),1)</f>
        <v>820475</v>
      </c>
      <c r="AJ813" s="38" t="str">
        <f>INDEX(ATS!$B:$V,MATCH(ATS!$AH813,ATS!$U:$U,0),2)</f>
        <v>Fleece Tube</v>
      </c>
      <c r="AK813" s="38" t="str">
        <f>INDEX(ATS!$B:$V,MATCH(ATS!$AH813,ATS!$U:$U,0),4)</f>
        <v>99901-OS</v>
      </c>
    </row>
    <row r="814" spans="1:37">
      <c r="A814" s="175">
        <f t="shared" si="49"/>
        <v>0</v>
      </c>
      <c r="B814">
        <v>820349</v>
      </c>
      <c r="C814" t="s">
        <v>3145</v>
      </c>
      <c r="D814" t="s">
        <v>2991</v>
      </c>
      <c r="E814" t="s">
        <v>685</v>
      </c>
      <c r="F814" t="s">
        <v>1982</v>
      </c>
      <c r="G814" t="s">
        <v>8</v>
      </c>
      <c r="H814" t="s">
        <v>87</v>
      </c>
      <c r="I814">
        <v>96</v>
      </c>
      <c r="J814">
        <v>96</v>
      </c>
      <c r="K814">
        <v>96</v>
      </c>
      <c r="L814">
        <v>96</v>
      </c>
      <c r="M814">
        <v>96</v>
      </c>
      <c r="N814">
        <v>96</v>
      </c>
      <c r="O814">
        <v>96</v>
      </c>
      <c r="P814">
        <v>96</v>
      </c>
      <c r="Q814">
        <v>96</v>
      </c>
      <c r="R814">
        <v>96</v>
      </c>
      <c r="S814" s="2"/>
      <c r="T814" s="52" t="str">
        <f t="shared" si="48"/>
        <v>820349-99901-S</v>
      </c>
      <c r="U814" s="53" t="str">
        <f>IF(C814="NET","",IF(C814="","",IFERROR(VLOOKUP(T814,EAN!$A:$B,2,FALSE),"MANGLER - MÅ OPPDATERE EAN-FANEN")))</f>
        <v>MANGLER - MÅ OPPDATERE EAN-FANEN</v>
      </c>
      <c r="V814" s="52">
        <f t="shared" si="50"/>
        <v>96</v>
      </c>
      <c r="W814" s="52">
        <f t="shared" si="51"/>
        <v>96</v>
      </c>
      <c r="X814" s="2"/>
      <c r="Y814" s="21" t="str">
        <f>IF(C814="NET","",IFERROR(VLOOKUP(U814,'2) Order Form'!$V$9:$V$894,1,FALSE),"Ikke med I order form"))</f>
        <v>Ikke med I order form</v>
      </c>
      <c r="Z814" s="2"/>
      <c r="AA814" s="2">
        <v>7048652965837</v>
      </c>
      <c r="AB814" s="23">
        <f>IFERROR(VLOOKUP(AA814,'2) Order Form'!$V$9:$V$895,1,FALSE),"Ikke med I order form")</f>
        <v>7048652965837</v>
      </c>
      <c r="AC814" s="38">
        <f>VLOOKUP(AA814,ATS!$A$4:$H$2762,2,FALSE)</f>
        <v>835017</v>
      </c>
      <c r="AD814" s="35" t="str">
        <f>VLOOKUP(AA814,ATS!$A$4:$G$2762,3,FALSE)</f>
        <v>Ripley RIG Reflect JR</v>
      </c>
      <c r="AE814" s="36" t="str">
        <f>VLOOKUP(AA814,ATS!$A$4:$G$2762,5,FALSE)</f>
        <v>150101-OS</v>
      </c>
      <c r="AF814" s="2"/>
      <c r="AG814" s="38" t="str">
        <f>IFERROR(VLOOKUP('2) Order Form'!$V770,$AA$4:$AA$2500,1,FALSE),"Ikke med i Elastic")</f>
        <v>Ikke med i Elastic</v>
      </c>
      <c r="AH814" s="38">
        <f>SUM('2) Order Form'!V770)</f>
        <v>7048652340191</v>
      </c>
      <c r="AI814" s="38">
        <f>INDEX(ATS!$B:$V,MATCH(ATS!$AH814,ATS!$U:$U,0),1)</f>
        <v>820172</v>
      </c>
      <c r="AJ814" s="38" t="str">
        <f>INDEX(ATS!$B:$V,MATCH(ATS!$AH814,ATS!$U:$U,0),2)</f>
        <v>Sweet Tube WEB</v>
      </c>
      <c r="AK814" s="38" t="str">
        <f>INDEX(ATS!$B:$V,MATCH(ATS!$AH814,ATS!$U:$U,0),4)</f>
        <v>BLACK-OS</v>
      </c>
    </row>
    <row r="815" spans="1:37">
      <c r="A815" s="175">
        <f t="shared" si="49"/>
        <v>0</v>
      </c>
      <c r="B815">
        <v>820349</v>
      </c>
      <c r="C815" t="s">
        <v>3145</v>
      </c>
      <c r="D815" t="s">
        <v>2991</v>
      </c>
      <c r="E815" t="s">
        <v>686</v>
      </c>
      <c r="F815" t="s">
        <v>1982</v>
      </c>
      <c r="G815" t="s">
        <v>7</v>
      </c>
      <c r="H815" t="s">
        <v>87</v>
      </c>
      <c r="I815">
        <v>184</v>
      </c>
      <c r="J815">
        <v>184</v>
      </c>
      <c r="K815">
        <v>184</v>
      </c>
      <c r="L815">
        <v>184</v>
      </c>
      <c r="M815">
        <v>184</v>
      </c>
      <c r="N815">
        <v>184</v>
      </c>
      <c r="O815">
        <v>184</v>
      </c>
      <c r="P815">
        <v>184</v>
      </c>
      <c r="Q815">
        <v>184</v>
      </c>
      <c r="R815">
        <v>184</v>
      </c>
      <c r="S815" s="30"/>
      <c r="T815" s="52" t="str">
        <f t="shared" si="48"/>
        <v>820349-99901-M</v>
      </c>
      <c r="U815" s="53" t="str">
        <f>IF(C815="NET","",IF(C815="","",IFERROR(VLOOKUP(T815,EAN!$A:$B,2,FALSE),"MANGLER - MÅ OPPDATERE EAN-FANEN")))</f>
        <v>MANGLER - MÅ OPPDATERE EAN-FANEN</v>
      </c>
      <c r="V815" s="52">
        <f t="shared" si="50"/>
        <v>184</v>
      </c>
      <c r="W815" s="52">
        <f t="shared" si="51"/>
        <v>184</v>
      </c>
      <c r="X815" s="30"/>
      <c r="Y815" s="21" t="str">
        <f>IF(C815="NET","",IFERROR(VLOOKUP(U815,'2) Order Form'!$V$9:$V$894,1,FALSE),"Ikke med I order form"))</f>
        <v>Ikke med I order form</v>
      </c>
      <c r="Z815" s="30"/>
      <c r="AA815" s="2">
        <v>7048652965851</v>
      </c>
      <c r="AB815" s="23">
        <f>IFERROR(VLOOKUP(AA815,'2) Order Form'!$V$9:$V$895,1,FALSE),"Ikke med I order form")</f>
        <v>7048652965851</v>
      </c>
      <c r="AC815" s="38">
        <f>VLOOKUP(AA815,ATS!$A$4:$H$2762,2,FALSE)</f>
        <v>835017</v>
      </c>
      <c r="AD815" s="35" t="str">
        <f>VLOOKUP(AA815,ATS!$A$4:$G$2762,3,FALSE)</f>
        <v>Ripley RIG Reflect JR</v>
      </c>
      <c r="AE815" s="36" t="str">
        <f>VLOOKUP(AA815,ATS!$A$4:$G$2762,5,FALSE)</f>
        <v>206755-OS</v>
      </c>
      <c r="AF815" s="30"/>
      <c r="AG815" s="38">
        <f>IFERROR(VLOOKUP('2) Order Form'!$V771,$AA$4:$AA$2500,1,FALSE),"Ikke med i Elastic")</f>
        <v>7048652962836</v>
      </c>
      <c r="AH815" s="38">
        <f>SUM('2) Order Form'!V771)</f>
        <v>7048652962836</v>
      </c>
      <c r="AI815" s="38">
        <f>INDEX(ATS!$B:$V,MATCH(ATS!$AH815,ATS!$U:$U,0),1)</f>
        <v>820495</v>
      </c>
      <c r="AJ815" s="38" t="str">
        <f>INDEX(ATS!$B:$V,MATCH(ATS!$AH815,ATS!$U:$U,0),2)</f>
        <v>Merino Balaclava JR</v>
      </c>
      <c r="AK815" s="38" t="str">
        <f>INDEX(ATS!$B:$V,MATCH(ATS!$AH815,ATS!$U:$U,0),4)</f>
        <v>99901-OS</v>
      </c>
    </row>
    <row r="816" spans="1:37">
      <c r="A816" s="175">
        <f t="shared" si="49"/>
        <v>0</v>
      </c>
      <c r="B816">
        <v>820349</v>
      </c>
      <c r="C816" t="s">
        <v>3145</v>
      </c>
      <c r="D816" t="s">
        <v>2991</v>
      </c>
      <c r="E816" t="s">
        <v>687</v>
      </c>
      <c r="F816" t="s">
        <v>1982</v>
      </c>
      <c r="G816" t="s">
        <v>52</v>
      </c>
      <c r="H816" t="s">
        <v>87</v>
      </c>
      <c r="I816">
        <v>170</v>
      </c>
      <c r="J816">
        <v>170</v>
      </c>
      <c r="K816">
        <v>170</v>
      </c>
      <c r="L816">
        <v>170</v>
      </c>
      <c r="M816">
        <v>170</v>
      </c>
      <c r="N816">
        <v>170</v>
      </c>
      <c r="O816">
        <v>170</v>
      </c>
      <c r="P816">
        <v>170</v>
      </c>
      <c r="Q816">
        <v>170</v>
      </c>
      <c r="R816">
        <v>170</v>
      </c>
      <c r="S816" s="30"/>
      <c r="T816" s="52" t="str">
        <f t="shared" si="48"/>
        <v>820349-99901-L</v>
      </c>
      <c r="U816" s="53" t="str">
        <f>IF(C816="NET","",IF(C816="","",IFERROR(VLOOKUP(T816,EAN!$A:$B,2,FALSE),"MANGLER - MÅ OPPDATERE EAN-FANEN")))</f>
        <v>MANGLER - MÅ OPPDATERE EAN-FANEN</v>
      </c>
      <c r="V816" s="52">
        <f t="shared" si="50"/>
        <v>170</v>
      </c>
      <c r="W816" s="52">
        <f t="shared" si="51"/>
        <v>170</v>
      </c>
      <c r="X816" s="30"/>
      <c r="Y816" s="21" t="str">
        <f>IF(C816="NET","",IFERROR(VLOOKUP(U816,'2) Order Form'!$V$9:$V$894,1,FALSE),"Ikke med I order form"))</f>
        <v>Ikke med I order form</v>
      </c>
      <c r="Z816" s="30"/>
      <c r="AA816" s="2">
        <v>7048652965851</v>
      </c>
      <c r="AB816" s="23">
        <f>IFERROR(VLOOKUP(AA816,'2) Order Form'!$V$9:$V$895,1,FALSE),"Ikke med I order form")</f>
        <v>7048652965851</v>
      </c>
      <c r="AC816" s="38">
        <f>VLOOKUP(AA816,ATS!$A$4:$H$2762,2,FALSE)</f>
        <v>835017</v>
      </c>
      <c r="AD816" s="35" t="str">
        <f>VLOOKUP(AA816,ATS!$A$4:$G$2762,3,FALSE)</f>
        <v>Ripley RIG Reflect JR</v>
      </c>
      <c r="AE816" s="36" t="str">
        <f>VLOOKUP(AA816,ATS!$A$4:$G$2762,5,FALSE)</f>
        <v>206755-OS</v>
      </c>
      <c r="AF816" s="30"/>
      <c r="AG816" s="38">
        <f>IFERROR(VLOOKUP('2) Order Form'!$V772,$AA$4:$AA$2500,1,FALSE),"Ikke med i Elastic")</f>
        <v>7048652962911</v>
      </c>
      <c r="AH816" s="38">
        <f>SUM('2) Order Form'!V772)</f>
        <v>7048652962911</v>
      </c>
      <c r="AI816" s="38">
        <f>INDEX(ATS!$B:$V,MATCH(ATS!$AH816,ATS!$U:$U,0),1)</f>
        <v>820477</v>
      </c>
      <c r="AJ816" s="38" t="str">
        <f>INDEX(ATS!$B:$V,MATCH(ATS!$AH816,ATS!$U:$U,0),2)</f>
        <v>Fleece Tube Jr</v>
      </c>
      <c r="AK816" s="38" t="str">
        <f>INDEX(ATS!$B:$V,MATCH(ATS!$AH816,ATS!$U:$U,0),4)</f>
        <v>76100-OS</v>
      </c>
    </row>
    <row r="817" spans="1:37">
      <c r="A817" s="175">
        <f t="shared" si="49"/>
        <v>0</v>
      </c>
      <c r="B817">
        <v>820349</v>
      </c>
      <c r="C817" t="s">
        <v>3145</v>
      </c>
      <c r="D817" t="s">
        <v>2991</v>
      </c>
      <c r="E817" t="s">
        <v>688</v>
      </c>
      <c r="F817" t="s">
        <v>1982</v>
      </c>
      <c r="G817" t="s">
        <v>53</v>
      </c>
      <c r="H817" t="s">
        <v>87</v>
      </c>
      <c r="I817">
        <v>102</v>
      </c>
      <c r="J817">
        <v>102</v>
      </c>
      <c r="K817">
        <v>102</v>
      </c>
      <c r="L817">
        <v>102</v>
      </c>
      <c r="M817">
        <v>102</v>
      </c>
      <c r="N817">
        <v>102</v>
      </c>
      <c r="O817">
        <v>102</v>
      </c>
      <c r="P817">
        <v>102</v>
      </c>
      <c r="Q817">
        <v>102</v>
      </c>
      <c r="R817">
        <v>102</v>
      </c>
      <c r="S817" s="30"/>
      <c r="T817" s="52" t="str">
        <f t="shared" si="48"/>
        <v>820349-99901-XL</v>
      </c>
      <c r="U817" s="53" t="str">
        <f>IF(C817="NET","",IF(C817="","",IFERROR(VLOOKUP(T817,EAN!$A:$B,2,FALSE),"MANGLER - MÅ OPPDATERE EAN-FANEN")))</f>
        <v>MANGLER - MÅ OPPDATERE EAN-FANEN</v>
      </c>
      <c r="V817" s="52">
        <f t="shared" si="50"/>
        <v>102</v>
      </c>
      <c r="W817" s="52">
        <f t="shared" si="51"/>
        <v>102</v>
      </c>
      <c r="X817" s="30"/>
      <c r="Y817" s="21" t="str">
        <f>IF(C817="NET","",IFERROR(VLOOKUP(U817,'2) Order Form'!$V$9:$V$894,1,FALSE),"Ikke med I order form"))</f>
        <v>Ikke med I order form</v>
      </c>
      <c r="Z817" s="30"/>
      <c r="AA817" s="2">
        <v>7048652965844</v>
      </c>
      <c r="AB817" s="23">
        <f>IFERROR(VLOOKUP(AA817,'2) Order Form'!$V$9:$V$895,1,FALSE),"Ikke med I order form")</f>
        <v>7048652965844</v>
      </c>
      <c r="AC817" s="38">
        <f>VLOOKUP(AA817,ATS!$A$4:$H$2762,2,FALSE)</f>
        <v>835017</v>
      </c>
      <c r="AD817" s="35" t="str">
        <f>VLOOKUP(AA817,ATS!$A$4:$G$2762,3,FALSE)</f>
        <v>Ripley RIG Reflect JR</v>
      </c>
      <c r="AE817" s="36" t="str">
        <f>VLOOKUP(AA817,ATS!$A$4:$G$2762,5,FALSE)</f>
        <v>180101-OS</v>
      </c>
      <c r="AF817" s="30"/>
      <c r="AG817" s="38">
        <f>IFERROR(VLOOKUP('2) Order Form'!$V773,$AA$4:$AA$2500,1,FALSE),"Ikke med i Elastic")</f>
        <v>7048652962928</v>
      </c>
      <c r="AH817" s="38">
        <f>SUM('2) Order Form'!V773)</f>
        <v>7048652962928</v>
      </c>
      <c r="AI817" s="38">
        <f>INDEX(ATS!$B:$V,MATCH(ATS!$AH817,ATS!$U:$U,0),1)</f>
        <v>820477</v>
      </c>
      <c r="AJ817" s="38" t="str">
        <f>INDEX(ATS!$B:$V,MATCH(ATS!$AH817,ATS!$U:$U,0),2)</f>
        <v>Fleece Tube Jr</v>
      </c>
      <c r="AK817" s="38" t="str">
        <f>INDEX(ATS!$B:$V,MATCH(ATS!$AH817,ATS!$U:$U,0),4)</f>
        <v>88302-OS</v>
      </c>
    </row>
    <row r="818" spans="1:37">
      <c r="A818" s="175">
        <f t="shared" si="49"/>
        <v>0</v>
      </c>
      <c r="B818" s="37">
        <v>820351</v>
      </c>
      <c r="C818" t="s">
        <v>131</v>
      </c>
      <c r="I818" s="37">
        <v>202409</v>
      </c>
      <c r="J818" s="37">
        <v>202410</v>
      </c>
      <c r="K818" s="37">
        <v>202411</v>
      </c>
      <c r="L818" s="37">
        <v>202412</v>
      </c>
      <c r="M818" s="37">
        <v>202413</v>
      </c>
      <c r="N818" s="37">
        <v>202414</v>
      </c>
      <c r="O818" s="37">
        <v>202415</v>
      </c>
      <c r="P818" s="37">
        <v>202415</v>
      </c>
      <c r="Q818" s="37">
        <v>202415</v>
      </c>
      <c r="R818" s="37">
        <v>202415</v>
      </c>
      <c r="S818" s="30"/>
      <c r="T818" s="52" t="str">
        <f t="shared" si="48"/>
        <v>820351-</v>
      </c>
      <c r="U818" s="53" t="str">
        <f>IF(C818="NET","",IF(C818="","",IFERROR(VLOOKUP(T818,EAN!$A:$B,2,FALSE),"MANGLER - MÅ OPPDATERE EAN-FANEN")))</f>
        <v/>
      </c>
      <c r="V818" s="52">
        <f t="shared" si="50"/>
        <v>202409</v>
      </c>
      <c r="W818" s="52">
        <f t="shared" si="51"/>
        <v>202415</v>
      </c>
      <c r="X818" s="30"/>
      <c r="Y818" s="21" t="str">
        <f>IF(C818="NET","",IFERROR(VLOOKUP(U818,'2) Order Form'!$V$9:$V$894,1,FALSE),"Ikke med I order form"))</f>
        <v/>
      </c>
      <c r="Z818" s="30"/>
      <c r="AA818" s="2">
        <v>7048652965844</v>
      </c>
      <c r="AB818" s="23">
        <f>IFERROR(VLOOKUP(AA818,'2) Order Form'!$V$9:$V$895,1,FALSE),"Ikke med I order form")</f>
        <v>7048652965844</v>
      </c>
      <c r="AC818" s="38">
        <f>VLOOKUP(AA818,ATS!$A$4:$H$2762,2,FALSE)</f>
        <v>835017</v>
      </c>
      <c r="AD818" s="35" t="str">
        <f>VLOOKUP(AA818,ATS!$A$4:$G$2762,3,FALSE)</f>
        <v>Ripley RIG Reflect JR</v>
      </c>
      <c r="AE818" s="36" t="str">
        <f>VLOOKUP(AA818,ATS!$A$4:$G$2762,5,FALSE)</f>
        <v>180101-OS</v>
      </c>
      <c r="AF818" s="30"/>
      <c r="AG818" s="38">
        <f>IFERROR(VLOOKUP('2) Order Form'!$V774,$AA$4:$AA$2500,1,FALSE),"Ikke med i Elastic")</f>
        <v>7048652962935</v>
      </c>
      <c r="AH818" s="38">
        <f>SUM('2) Order Form'!V774)</f>
        <v>7048652962935</v>
      </c>
      <c r="AI818" s="38">
        <f>INDEX(ATS!$B:$V,MATCH(ATS!$AH818,ATS!$U:$U,0),1)</f>
        <v>820477</v>
      </c>
      <c r="AJ818" s="38" t="str">
        <f>INDEX(ATS!$B:$V,MATCH(ATS!$AH818,ATS!$U:$U,0),2)</f>
        <v>Fleece Tube Jr</v>
      </c>
      <c r="AK818" s="38" t="str">
        <f>INDEX(ATS!$B:$V,MATCH(ATS!$AH818,ATS!$U:$U,0),4)</f>
        <v>99901-OS</v>
      </c>
    </row>
    <row r="819" spans="1:37">
      <c r="A819" s="175">
        <f t="shared" si="49"/>
        <v>0</v>
      </c>
      <c r="B819">
        <v>820351</v>
      </c>
      <c r="C819" t="s">
        <v>3146</v>
      </c>
      <c r="D819" t="s">
        <v>2991</v>
      </c>
      <c r="E819" t="s">
        <v>685</v>
      </c>
      <c r="F819" t="s">
        <v>1982</v>
      </c>
      <c r="G819" t="s">
        <v>8</v>
      </c>
      <c r="H819" t="s">
        <v>87</v>
      </c>
      <c r="I819">
        <v>128</v>
      </c>
      <c r="J819">
        <v>128</v>
      </c>
      <c r="K819">
        <v>128</v>
      </c>
      <c r="L819">
        <v>128</v>
      </c>
      <c r="M819">
        <v>128</v>
      </c>
      <c r="N819">
        <v>128</v>
      </c>
      <c r="O819">
        <v>128</v>
      </c>
      <c r="P819">
        <v>128</v>
      </c>
      <c r="Q819">
        <v>128</v>
      </c>
      <c r="R819">
        <v>128</v>
      </c>
      <c r="S819" s="30"/>
      <c r="T819" s="52" t="str">
        <f t="shared" si="48"/>
        <v>820351-99901-S</v>
      </c>
      <c r="U819" s="53" t="str">
        <f>IF(C819="NET","",IF(C819="","",IFERROR(VLOOKUP(T819,EAN!$A:$B,2,FALSE),"MANGLER - MÅ OPPDATERE EAN-FANEN")))</f>
        <v>MANGLER - MÅ OPPDATERE EAN-FANEN</v>
      </c>
      <c r="V819" s="52">
        <f t="shared" si="50"/>
        <v>128</v>
      </c>
      <c r="W819" s="52">
        <f t="shared" si="51"/>
        <v>128</v>
      </c>
      <c r="X819" s="30"/>
      <c r="Y819" s="21" t="str">
        <f>IF(C819="NET","",IFERROR(VLOOKUP(U819,'2) Order Form'!$V$9:$V$894,1,FALSE),"Ikke med I order form"))</f>
        <v>Ikke med I order form</v>
      </c>
      <c r="Z819" s="30"/>
      <c r="AA819" s="2">
        <v>7048652821591</v>
      </c>
      <c r="AB819" s="23">
        <f>IFERROR(VLOOKUP(AA819,'2) Order Form'!$V$9:$V$895,1,FALSE),"Ikke med I order form")</f>
        <v>7048652821591</v>
      </c>
      <c r="AC819" s="38">
        <f>VLOOKUP(AA819,ATS!$A$4:$H$2762,2,FALSE)</f>
        <v>835018</v>
      </c>
      <c r="AD819" s="35" t="str">
        <f>VLOOKUP(AA819,ATS!$A$4:$G$2762,3,FALSE)</f>
        <v>Ripley JR</v>
      </c>
      <c r="AE819" s="36" t="str">
        <f>VLOOKUP(AA819,ATS!$A$4:$G$2762,5,FALSE)</f>
        <v>121003-OS</v>
      </c>
      <c r="AF819" s="30"/>
      <c r="AG819" s="38">
        <f>IFERROR(VLOOKUP('2) Order Form'!$V775,$AA$4:$AA$2500,1,FALSE),"Ikke med i Elastic")</f>
        <v>7048652902764</v>
      </c>
      <c r="AH819" s="38">
        <f>SUM('2) Order Form'!V775)</f>
        <v>7048652902764</v>
      </c>
      <c r="AI819" s="38">
        <f>INDEX(ATS!$B:$V,MATCH(ATS!$AH819,ATS!$U:$U,0),1)</f>
        <v>820517</v>
      </c>
      <c r="AJ819" s="38" t="str">
        <f>INDEX(ATS!$B:$V,MATCH(ATS!$AH819,ATS!$U:$U,0),2)</f>
        <v>Corporate Trucker Cap</v>
      </c>
      <c r="AK819" s="38" t="str">
        <f>INDEX(ATS!$B:$V,MATCH(ATS!$AH819,ATS!$U:$U,0),4)</f>
        <v>SEGRY-OS</v>
      </c>
    </row>
    <row r="820" spans="1:37">
      <c r="A820" s="175">
        <f t="shared" si="49"/>
        <v>0</v>
      </c>
      <c r="B820">
        <v>820351</v>
      </c>
      <c r="C820" t="s">
        <v>3146</v>
      </c>
      <c r="D820" t="s">
        <v>2991</v>
      </c>
      <c r="E820" t="s">
        <v>686</v>
      </c>
      <c r="F820" t="s">
        <v>1982</v>
      </c>
      <c r="G820" t="s">
        <v>7</v>
      </c>
      <c r="H820" t="s">
        <v>87</v>
      </c>
      <c r="I820">
        <v>240</v>
      </c>
      <c r="J820">
        <v>240</v>
      </c>
      <c r="K820">
        <v>240</v>
      </c>
      <c r="L820">
        <v>240</v>
      </c>
      <c r="M820">
        <v>240</v>
      </c>
      <c r="N820">
        <v>240</v>
      </c>
      <c r="O820">
        <v>240</v>
      </c>
      <c r="P820">
        <v>240</v>
      </c>
      <c r="Q820">
        <v>240</v>
      </c>
      <c r="R820">
        <v>240</v>
      </c>
      <c r="S820" s="30"/>
      <c r="T820" s="52" t="str">
        <f t="shared" si="48"/>
        <v>820351-99901-M</v>
      </c>
      <c r="U820" s="53" t="str">
        <f>IF(C820="NET","",IF(C820="","",IFERROR(VLOOKUP(T820,EAN!$A:$B,2,FALSE),"MANGLER - MÅ OPPDATERE EAN-FANEN")))</f>
        <v>MANGLER - MÅ OPPDATERE EAN-FANEN</v>
      </c>
      <c r="V820" s="52">
        <f t="shared" si="50"/>
        <v>240</v>
      </c>
      <c r="W820" s="52">
        <f t="shared" si="51"/>
        <v>240</v>
      </c>
      <c r="X820" s="30"/>
      <c r="Y820" s="21" t="str">
        <f>IF(C820="NET","",IFERROR(VLOOKUP(U820,'2) Order Form'!$V$9:$V$894,1,FALSE),"Ikke med I order form"))</f>
        <v>Ikke med I order form</v>
      </c>
      <c r="Z820" s="30"/>
      <c r="AA820" s="2">
        <v>7048652821591</v>
      </c>
      <c r="AB820" s="23">
        <f>IFERROR(VLOOKUP(AA820,'2) Order Form'!$V$9:$V$895,1,FALSE),"Ikke med I order form")</f>
        <v>7048652821591</v>
      </c>
      <c r="AC820" s="38">
        <f>VLOOKUP(AA820,ATS!$A$4:$H$2762,2,FALSE)</f>
        <v>835018</v>
      </c>
      <c r="AD820" s="35" t="str">
        <f>VLOOKUP(AA820,ATS!$A$4:$G$2762,3,FALSE)</f>
        <v>Ripley JR</v>
      </c>
      <c r="AE820" s="36" t="str">
        <f>VLOOKUP(AA820,ATS!$A$4:$G$2762,5,FALSE)</f>
        <v>121003-OS</v>
      </c>
      <c r="AF820" s="30"/>
      <c r="AG820" s="38">
        <f>IFERROR(VLOOKUP('2) Order Form'!$V776,$AA$4:$AA$2500,1,FALSE),"Ikke med i Elastic")</f>
        <v>7048652965127</v>
      </c>
      <c r="AH820" s="38">
        <f>SUM('2) Order Form'!V776)</f>
        <v>7048652965127</v>
      </c>
      <c r="AI820" s="38">
        <f>INDEX(ATS!$B:$V,MATCH(ATS!$AH820,ATS!$U:$U,0),1)</f>
        <v>820340</v>
      </c>
      <c r="AJ820" s="38" t="str">
        <f>INDEX(ATS!$B:$V,MATCH(ATS!$AH820,ATS!$U:$U,0),2)</f>
        <v>Sweet Cap</v>
      </c>
      <c r="AK820" s="38" t="str">
        <f>INDEX(ATS!$B:$V,MATCH(ATS!$AH820,ATS!$U:$U,0),4)</f>
        <v>54100-OS</v>
      </c>
    </row>
    <row r="821" spans="1:37">
      <c r="A821" s="175">
        <f t="shared" si="49"/>
        <v>0</v>
      </c>
      <c r="B821">
        <v>820351</v>
      </c>
      <c r="C821" t="s">
        <v>3146</v>
      </c>
      <c r="D821" t="s">
        <v>2991</v>
      </c>
      <c r="E821" t="s">
        <v>687</v>
      </c>
      <c r="F821" t="s">
        <v>1982</v>
      </c>
      <c r="G821" t="s">
        <v>52</v>
      </c>
      <c r="H821" t="s">
        <v>87</v>
      </c>
      <c r="I821">
        <v>219</v>
      </c>
      <c r="J821">
        <v>219</v>
      </c>
      <c r="K821">
        <v>219</v>
      </c>
      <c r="L821">
        <v>219</v>
      </c>
      <c r="M821">
        <v>219</v>
      </c>
      <c r="N821">
        <v>219</v>
      </c>
      <c r="O821">
        <v>219</v>
      </c>
      <c r="P821">
        <v>219</v>
      </c>
      <c r="Q821">
        <v>219</v>
      </c>
      <c r="R821">
        <v>219</v>
      </c>
      <c r="S821" s="30"/>
      <c r="T821" s="52" t="str">
        <f t="shared" si="48"/>
        <v>820351-99901-L</v>
      </c>
      <c r="U821" s="53" t="str">
        <f>IF(C821="NET","",IF(C821="","",IFERROR(VLOOKUP(T821,EAN!$A:$B,2,FALSE),"MANGLER - MÅ OPPDATERE EAN-FANEN")))</f>
        <v>MANGLER - MÅ OPPDATERE EAN-FANEN</v>
      </c>
      <c r="V821" s="52">
        <f t="shared" si="50"/>
        <v>219</v>
      </c>
      <c r="W821" s="52">
        <f t="shared" si="51"/>
        <v>219</v>
      </c>
      <c r="X821" s="30"/>
      <c r="Y821" s="21" t="str">
        <f>IF(C821="NET","",IFERROR(VLOOKUP(U821,'2) Order Form'!$V$9:$V$894,1,FALSE),"Ikke med I order form"))</f>
        <v>Ikke med I order form</v>
      </c>
      <c r="Z821" s="30"/>
      <c r="AA821" s="2">
        <v>7048652821584</v>
      </c>
      <c r="AB821" s="23">
        <f>IFERROR(VLOOKUP(AA821,'2) Order Form'!$V$9:$V$895,1,FALSE),"Ikke med I order form")</f>
        <v>7048652821584</v>
      </c>
      <c r="AC821" s="38">
        <f>VLOOKUP(AA821,ATS!$A$4:$H$2762,2,FALSE)</f>
        <v>835018</v>
      </c>
      <c r="AD821" s="35" t="str">
        <f>VLOOKUP(AA821,ATS!$A$4:$G$2762,3,FALSE)</f>
        <v>Ripley JR</v>
      </c>
      <c r="AE821" s="36" t="str">
        <f>VLOOKUP(AA821,ATS!$A$4:$G$2762,5,FALSE)</f>
        <v>093152-OS</v>
      </c>
      <c r="AF821" s="30"/>
      <c r="AG821" s="38">
        <f>IFERROR(VLOOKUP('2) Order Form'!$V777,$AA$4:$AA$2500,1,FALSE),"Ikke med i Elastic")</f>
        <v>7048652813817</v>
      </c>
      <c r="AH821" s="38">
        <f>SUM('2) Order Form'!V777)</f>
        <v>7048652813817</v>
      </c>
      <c r="AI821" s="38">
        <f>INDEX(ATS!$B:$V,MATCH(ATS!$AH821,ATS!$U:$U,0),1)</f>
        <v>820340</v>
      </c>
      <c r="AJ821" s="38" t="str">
        <f>INDEX(ATS!$B:$V,MATCH(ATS!$AH821,ATS!$U:$U,0),2)</f>
        <v>Sweet Cap</v>
      </c>
      <c r="AK821" s="38" t="str">
        <f>INDEX(ATS!$B:$V,MATCH(ATS!$AH821,ATS!$U:$U,0),4)</f>
        <v>99901-OS</v>
      </c>
    </row>
    <row r="822" spans="1:37">
      <c r="A822" s="175">
        <f t="shared" si="49"/>
        <v>0</v>
      </c>
      <c r="B822">
        <v>820351</v>
      </c>
      <c r="C822" t="s">
        <v>3146</v>
      </c>
      <c r="D822" t="s">
        <v>2991</v>
      </c>
      <c r="E822" t="s">
        <v>688</v>
      </c>
      <c r="F822" t="s">
        <v>1982</v>
      </c>
      <c r="G822" t="s">
        <v>53</v>
      </c>
      <c r="H822" t="s">
        <v>87</v>
      </c>
      <c r="I822">
        <v>174</v>
      </c>
      <c r="J822">
        <v>174</v>
      </c>
      <c r="K822">
        <v>174</v>
      </c>
      <c r="L822">
        <v>174</v>
      </c>
      <c r="M822">
        <v>174</v>
      </c>
      <c r="N822">
        <v>174</v>
      </c>
      <c r="O822">
        <v>174</v>
      </c>
      <c r="P822">
        <v>174</v>
      </c>
      <c r="Q822">
        <v>174</v>
      </c>
      <c r="R822">
        <v>174</v>
      </c>
      <c r="S822" s="30"/>
      <c r="T822" s="52" t="str">
        <f t="shared" si="48"/>
        <v>820351-99901-XL</v>
      </c>
      <c r="U822" s="53" t="str">
        <f>IF(C822="NET","",IF(C822="","",IFERROR(VLOOKUP(T822,EAN!$A:$B,2,FALSE),"MANGLER - MÅ OPPDATERE EAN-FANEN")))</f>
        <v>MANGLER - MÅ OPPDATERE EAN-FANEN</v>
      </c>
      <c r="V822" s="52">
        <f t="shared" si="50"/>
        <v>174</v>
      </c>
      <c r="W822" s="52">
        <f t="shared" si="51"/>
        <v>174</v>
      </c>
      <c r="X822" s="30"/>
      <c r="Y822" s="21" t="str">
        <f>IF(C822="NET","",IFERROR(VLOOKUP(U822,'2) Order Form'!$V$9:$V$894,1,FALSE),"Ikke med I order form"))</f>
        <v>Ikke med I order form</v>
      </c>
      <c r="Z822" s="30"/>
      <c r="AA822" s="2">
        <v>7048652821584</v>
      </c>
      <c r="AB822" s="23">
        <f>IFERROR(VLOOKUP(AA822,'2) Order Form'!$V$9:$V$895,1,FALSE),"Ikke med I order form")</f>
        <v>7048652821584</v>
      </c>
      <c r="AC822" s="38">
        <f>VLOOKUP(AA822,ATS!$A$4:$H$2762,2,FALSE)</f>
        <v>835018</v>
      </c>
      <c r="AD822" s="35" t="str">
        <f>VLOOKUP(AA822,ATS!$A$4:$G$2762,3,FALSE)</f>
        <v>Ripley JR</v>
      </c>
      <c r="AE822" s="36" t="str">
        <f>VLOOKUP(AA822,ATS!$A$4:$G$2762,5,FALSE)</f>
        <v>093152-OS</v>
      </c>
      <c r="AF822" s="30"/>
      <c r="AG822" s="38">
        <f>IFERROR(VLOOKUP('2) Order Form'!$V778,$AA$4:$AA$2500,1,FALSE),"Ikke med i Elastic")</f>
        <v>7048652965134</v>
      </c>
      <c r="AH822" s="38">
        <f>SUM('2) Order Form'!V778)</f>
        <v>7048652965134</v>
      </c>
      <c r="AI822" s="38">
        <f>INDEX(ATS!$B:$V,MATCH(ATS!$AH822,ATS!$U:$U,0),1)</f>
        <v>820341</v>
      </c>
      <c r="AJ822" s="38" t="str">
        <f>INDEX(ATS!$B:$V,MATCH(ATS!$AH822,ATS!$U:$U,0),2)</f>
        <v>Chaser Cap</v>
      </c>
      <c r="AK822" s="38" t="str">
        <f>INDEX(ATS!$B:$V,MATCH(ATS!$AH822,ATS!$U:$U,0),4)</f>
        <v>54100-OS</v>
      </c>
    </row>
    <row r="823" spans="1:37">
      <c r="A823" s="175">
        <f t="shared" si="49"/>
        <v>0</v>
      </c>
      <c r="B823" s="37">
        <v>820352</v>
      </c>
      <c r="C823" t="s">
        <v>131</v>
      </c>
      <c r="I823" s="37">
        <v>202409</v>
      </c>
      <c r="J823" s="37">
        <v>202410</v>
      </c>
      <c r="K823" s="37">
        <v>202411</v>
      </c>
      <c r="L823" s="37">
        <v>202412</v>
      </c>
      <c r="M823" s="37">
        <v>202413</v>
      </c>
      <c r="N823" s="37">
        <v>202414</v>
      </c>
      <c r="O823" s="37">
        <v>202415</v>
      </c>
      <c r="P823" s="37">
        <v>202415</v>
      </c>
      <c r="Q823" s="37">
        <v>202415</v>
      </c>
      <c r="R823" s="37">
        <v>202415</v>
      </c>
      <c r="S823" s="2"/>
      <c r="T823" s="52" t="str">
        <f t="shared" si="48"/>
        <v>820352-</v>
      </c>
      <c r="U823" s="53" t="str">
        <f>IF(C823="NET","",IF(C823="","",IFERROR(VLOOKUP(T823,EAN!$A:$B,2,FALSE),"MANGLER - MÅ OPPDATERE EAN-FANEN")))</f>
        <v/>
      </c>
      <c r="V823" s="52">
        <f t="shared" si="50"/>
        <v>202409</v>
      </c>
      <c r="W823" s="52">
        <f t="shared" si="51"/>
        <v>202415</v>
      </c>
      <c r="X823" s="2"/>
      <c r="Y823" s="21" t="str">
        <f>IF(C823="NET","",IFERROR(VLOOKUP(U823,'2) Order Form'!$V$9:$V$894,1,FALSE),"Ikke med I order form"))</f>
        <v/>
      </c>
      <c r="Z823" s="2"/>
      <c r="AA823" s="2">
        <v>7048652821607</v>
      </c>
      <c r="AB823" s="23">
        <f>IFERROR(VLOOKUP(AA823,'2) Order Form'!$V$9:$V$895,1,FALSE),"Ikke med I order form")</f>
        <v>7048652821607</v>
      </c>
      <c r="AC823" s="38">
        <f>VLOOKUP(AA823,ATS!$A$4:$H$2762,2,FALSE)</f>
        <v>835018</v>
      </c>
      <c r="AD823" s="35" t="str">
        <f>VLOOKUP(AA823,ATS!$A$4:$G$2762,3,FALSE)</f>
        <v>Ripley JR</v>
      </c>
      <c r="AE823" s="36" t="str">
        <f>VLOOKUP(AA823,ATS!$A$4:$G$2762,5,FALSE)</f>
        <v>127850-OS</v>
      </c>
      <c r="AF823" s="2"/>
      <c r="AG823" s="38">
        <f>IFERROR(VLOOKUP('2) Order Form'!$V779,$AA$4:$AA$2500,1,FALSE),"Ikke med i Elastic")</f>
        <v>7048652813824</v>
      </c>
      <c r="AH823" s="38">
        <f>SUM('2) Order Form'!V779)</f>
        <v>7048652813824</v>
      </c>
      <c r="AI823" s="38">
        <f>INDEX(ATS!$B:$V,MATCH(ATS!$AH823,ATS!$U:$U,0),1)</f>
        <v>820341</v>
      </c>
      <c r="AJ823" s="38" t="str">
        <f>INDEX(ATS!$B:$V,MATCH(ATS!$AH823,ATS!$U:$U,0),2)</f>
        <v>Chaser Cap</v>
      </c>
      <c r="AK823" s="38" t="str">
        <f>INDEX(ATS!$B:$V,MATCH(ATS!$AH823,ATS!$U:$U,0),4)</f>
        <v>99901-OS</v>
      </c>
    </row>
    <row r="824" spans="1:37">
      <c r="A824" s="175">
        <f t="shared" si="49"/>
        <v>0</v>
      </c>
      <c r="B824">
        <v>820352</v>
      </c>
      <c r="C824" t="s">
        <v>3147</v>
      </c>
      <c r="D824" t="s">
        <v>2991</v>
      </c>
      <c r="E824" t="s">
        <v>685</v>
      </c>
      <c r="F824" t="s">
        <v>1982</v>
      </c>
      <c r="G824" t="s">
        <v>8</v>
      </c>
      <c r="H824" t="s">
        <v>87</v>
      </c>
      <c r="I824">
        <v>48</v>
      </c>
      <c r="J824">
        <v>48</v>
      </c>
      <c r="K824">
        <v>48</v>
      </c>
      <c r="L824">
        <v>48</v>
      </c>
      <c r="M824">
        <v>48</v>
      </c>
      <c r="N824">
        <v>48</v>
      </c>
      <c r="O824">
        <v>48</v>
      </c>
      <c r="P824">
        <v>48</v>
      </c>
      <c r="Q824">
        <v>48</v>
      </c>
      <c r="R824">
        <v>48</v>
      </c>
      <c r="S824" s="30"/>
      <c r="T824" s="52" t="str">
        <f t="shared" si="48"/>
        <v>820352-99901-S</v>
      </c>
      <c r="U824" s="53" t="str">
        <f>IF(C824="NET","",IF(C824="","",IFERROR(VLOOKUP(T824,EAN!$A:$B,2,FALSE),"MANGLER - MÅ OPPDATERE EAN-FANEN")))</f>
        <v>MANGLER - MÅ OPPDATERE EAN-FANEN</v>
      </c>
      <c r="V824" s="52">
        <f t="shared" si="50"/>
        <v>48</v>
      </c>
      <c r="W824" s="52">
        <f t="shared" si="51"/>
        <v>48</v>
      </c>
      <c r="X824" s="30"/>
      <c r="Y824" s="21" t="str">
        <f>IF(C824="NET","",IFERROR(VLOOKUP(U824,'2) Order Form'!$V$9:$V$894,1,FALSE),"Ikke med I order form"))</f>
        <v>Ikke med I order form</v>
      </c>
      <c r="Z824" s="30"/>
      <c r="AA824" s="2">
        <v>7048652821607</v>
      </c>
      <c r="AB824" s="23">
        <f>IFERROR(VLOOKUP(AA824,'2) Order Form'!$V$9:$V$895,1,FALSE),"Ikke med I order form")</f>
        <v>7048652821607</v>
      </c>
      <c r="AC824" s="38">
        <f>VLOOKUP(AA824,ATS!$A$4:$H$2762,2,FALSE)</f>
        <v>835018</v>
      </c>
      <c r="AD824" s="35" t="str">
        <f>VLOOKUP(AA824,ATS!$A$4:$G$2762,3,FALSE)</f>
        <v>Ripley JR</v>
      </c>
      <c r="AE824" s="36" t="str">
        <f>VLOOKUP(AA824,ATS!$A$4:$G$2762,5,FALSE)</f>
        <v>127850-OS</v>
      </c>
      <c r="AF824" s="30"/>
      <c r="AG824" s="38">
        <f>IFERROR(VLOOKUP('2) Order Form'!$V780,$AA$4:$AA$2500,1,FALSE),"Ikke med i Elastic")</f>
        <v>7048652841131</v>
      </c>
      <c r="AH824" s="38">
        <f>SUM('2) Order Form'!V780)</f>
        <v>7048652841131</v>
      </c>
      <c r="AI824" s="38">
        <f>INDEX(ATS!$B:$V,MATCH(ATS!$AH824,ATS!$U:$U,0),1)</f>
        <v>820294</v>
      </c>
      <c r="AJ824" s="38" t="str">
        <f>INDEX(ATS!$B:$V,MATCH(ATS!$AH824,ATS!$U:$U,0),2)</f>
        <v>Berm Cap WEB</v>
      </c>
      <c r="AK824" s="38" t="str">
        <f>INDEX(ATS!$B:$V,MATCH(ATS!$AH824,ATS!$U:$U,0),4)</f>
        <v>58000-OS</v>
      </c>
    </row>
    <row r="825" spans="1:37">
      <c r="A825" s="175">
        <f t="shared" si="49"/>
        <v>0</v>
      </c>
      <c r="B825">
        <v>820352</v>
      </c>
      <c r="C825" t="s">
        <v>3147</v>
      </c>
      <c r="D825" t="s">
        <v>2991</v>
      </c>
      <c r="E825" t="s">
        <v>686</v>
      </c>
      <c r="F825" t="s">
        <v>1982</v>
      </c>
      <c r="G825" t="s">
        <v>7</v>
      </c>
      <c r="H825" t="s">
        <v>87</v>
      </c>
      <c r="I825">
        <v>83</v>
      </c>
      <c r="J825">
        <v>83</v>
      </c>
      <c r="K825">
        <v>83</v>
      </c>
      <c r="L825">
        <v>83</v>
      </c>
      <c r="M825">
        <v>83</v>
      </c>
      <c r="N825">
        <v>83</v>
      </c>
      <c r="O825">
        <v>83</v>
      </c>
      <c r="P825">
        <v>83</v>
      </c>
      <c r="Q825">
        <v>83</v>
      </c>
      <c r="R825">
        <v>83</v>
      </c>
      <c r="S825" s="30"/>
      <c r="T825" s="52" t="str">
        <f t="shared" si="48"/>
        <v>820352-99901-M</v>
      </c>
      <c r="U825" s="53" t="str">
        <f>IF(C825="NET","",IF(C825="","",IFERROR(VLOOKUP(T825,EAN!$A:$B,2,FALSE),"MANGLER - MÅ OPPDATERE EAN-FANEN")))</f>
        <v>MANGLER - MÅ OPPDATERE EAN-FANEN</v>
      </c>
      <c r="V825" s="52">
        <f t="shared" si="50"/>
        <v>83</v>
      </c>
      <c r="W825" s="52">
        <f t="shared" si="51"/>
        <v>83</v>
      </c>
      <c r="X825" s="30"/>
      <c r="Y825" s="21" t="str">
        <f>IF(C825="NET","",IFERROR(VLOOKUP(U825,'2) Order Form'!$V$9:$V$894,1,FALSE),"Ikke med I order form"))</f>
        <v>Ikke med I order form</v>
      </c>
      <c r="Z825" s="30"/>
      <c r="AA825" s="2">
        <v>7048652965868</v>
      </c>
      <c r="AB825" s="23">
        <f>IFERROR(VLOOKUP(AA825,'2) Order Form'!$V$9:$V$895,1,FALSE),"Ikke med I order form")</f>
        <v>7048652965868</v>
      </c>
      <c r="AC825" s="38">
        <f>VLOOKUP(AA825,ATS!$A$4:$H$2762,2,FALSE)</f>
        <v>835018</v>
      </c>
      <c r="AD825" s="35" t="str">
        <f>VLOOKUP(AA825,ATS!$A$4:$G$2762,3,FALSE)</f>
        <v>Ripley JR</v>
      </c>
      <c r="AE825" s="36" t="str">
        <f>VLOOKUP(AA825,ATS!$A$4:$G$2762,5,FALSE)</f>
        <v>098270-OS</v>
      </c>
      <c r="AF825" s="30"/>
      <c r="AG825" s="38">
        <f>IFERROR(VLOOKUP('2) Order Form'!$V781,$AA$4:$AA$2500,1,FALSE),"Ikke med i Elastic")</f>
        <v>7048652841148</v>
      </c>
      <c r="AH825" s="38">
        <f>SUM('2) Order Form'!V781)</f>
        <v>7048652841148</v>
      </c>
      <c r="AI825" s="38">
        <f>INDEX(ATS!$B:$V,MATCH(ATS!$AH825,ATS!$U:$U,0),1)</f>
        <v>820294</v>
      </c>
      <c r="AJ825" s="38" t="str">
        <f>INDEX(ATS!$B:$V,MATCH(ATS!$AH825,ATS!$U:$U,0),2)</f>
        <v>Berm Cap WEB</v>
      </c>
      <c r="AK825" s="38" t="str">
        <f>INDEX(ATS!$B:$V,MATCH(ATS!$AH825,ATS!$U:$U,0),4)</f>
        <v>77003-OS</v>
      </c>
    </row>
    <row r="826" spans="1:37">
      <c r="A826" s="175">
        <f t="shared" si="49"/>
        <v>0</v>
      </c>
      <c r="B826">
        <v>820352</v>
      </c>
      <c r="C826" t="s">
        <v>3147</v>
      </c>
      <c r="D826" t="s">
        <v>2991</v>
      </c>
      <c r="E826" t="s">
        <v>687</v>
      </c>
      <c r="F826" t="s">
        <v>1982</v>
      </c>
      <c r="G826" t="s">
        <v>52</v>
      </c>
      <c r="H826" t="s">
        <v>87</v>
      </c>
      <c r="I826">
        <v>93</v>
      </c>
      <c r="J826">
        <v>93</v>
      </c>
      <c r="K826">
        <v>93</v>
      </c>
      <c r="L826">
        <v>93</v>
      </c>
      <c r="M826">
        <v>93</v>
      </c>
      <c r="N826">
        <v>93</v>
      </c>
      <c r="O826">
        <v>93</v>
      </c>
      <c r="P826">
        <v>93</v>
      </c>
      <c r="Q826">
        <v>93</v>
      </c>
      <c r="R826">
        <v>93</v>
      </c>
      <c r="S826" s="30"/>
      <c r="T826" s="52" t="str">
        <f t="shared" si="48"/>
        <v>820352-99901-L</v>
      </c>
      <c r="U826" s="53" t="str">
        <f>IF(C826="NET","",IF(C826="","",IFERROR(VLOOKUP(T826,EAN!$A:$B,2,FALSE),"MANGLER - MÅ OPPDATERE EAN-FANEN")))</f>
        <v>MANGLER - MÅ OPPDATERE EAN-FANEN</v>
      </c>
      <c r="V826" s="52">
        <f t="shared" si="50"/>
        <v>93</v>
      </c>
      <c r="W826" s="52">
        <f t="shared" si="51"/>
        <v>93</v>
      </c>
      <c r="X826" s="30"/>
      <c r="Y826" s="21" t="str">
        <f>IF(C826="NET","",IFERROR(VLOOKUP(U826,'2) Order Form'!$V$9:$V$894,1,FALSE),"Ikke med I order form"))</f>
        <v>Ikke med I order form</v>
      </c>
      <c r="Z826" s="30"/>
      <c r="AA826" s="2">
        <v>7048652965868</v>
      </c>
      <c r="AB826" s="23">
        <f>IFERROR(VLOOKUP(AA826,'2) Order Form'!$V$9:$V$895,1,FALSE),"Ikke med I order form")</f>
        <v>7048652965868</v>
      </c>
      <c r="AC826" s="38">
        <f>VLOOKUP(AA826,ATS!$A$4:$H$2762,2,FALSE)</f>
        <v>835018</v>
      </c>
      <c r="AD826" s="35" t="str">
        <f>VLOOKUP(AA826,ATS!$A$4:$G$2762,3,FALSE)</f>
        <v>Ripley JR</v>
      </c>
      <c r="AE826" s="36" t="str">
        <f>VLOOKUP(AA826,ATS!$A$4:$G$2762,5,FALSE)</f>
        <v>098270-OS</v>
      </c>
      <c r="AF826" s="30"/>
      <c r="AG826" s="38">
        <f>IFERROR(VLOOKUP('2) Order Form'!$V782,$AA$4:$AA$2500,1,FALSE),"Ikke med i Elastic")</f>
        <v>7048652902603</v>
      </c>
      <c r="AH826" s="38">
        <f>SUM('2) Order Form'!V782)</f>
        <v>7048652902603</v>
      </c>
      <c r="AI826" s="38">
        <f>INDEX(ATS!$B:$V,MATCH(ATS!$AH826,ATS!$U:$U,0),1)</f>
        <v>820415</v>
      </c>
      <c r="AJ826" s="38" t="str">
        <f>INDEX(ATS!$B:$V,MATCH(ATS!$AH826,ATS!$U:$U,0),2)</f>
        <v>Sweet Casual Socks</v>
      </c>
      <c r="AK826" s="38" t="str">
        <f>INDEX(ATS!$B:$V,MATCH(ATS!$AH826,ATS!$U:$U,0),4)</f>
        <v>10001-3537</v>
      </c>
    </row>
    <row r="827" spans="1:37">
      <c r="A827" s="175">
        <f t="shared" si="49"/>
        <v>0</v>
      </c>
      <c r="B827">
        <v>820352</v>
      </c>
      <c r="C827" t="s">
        <v>3147</v>
      </c>
      <c r="D827" t="s">
        <v>2991</v>
      </c>
      <c r="E827" t="s">
        <v>688</v>
      </c>
      <c r="F827" t="s">
        <v>1982</v>
      </c>
      <c r="G827" t="s">
        <v>53</v>
      </c>
      <c r="H827" t="s">
        <v>87</v>
      </c>
      <c r="I827">
        <v>46</v>
      </c>
      <c r="J827">
        <v>46</v>
      </c>
      <c r="K827">
        <v>46</v>
      </c>
      <c r="L827">
        <v>46</v>
      </c>
      <c r="M827">
        <v>46</v>
      </c>
      <c r="N827">
        <v>46</v>
      </c>
      <c r="O827">
        <v>46</v>
      </c>
      <c r="P827">
        <v>46</v>
      </c>
      <c r="Q827">
        <v>46</v>
      </c>
      <c r="R827">
        <v>46</v>
      </c>
      <c r="S827" s="30"/>
      <c r="T827" s="52" t="str">
        <f t="shared" si="48"/>
        <v>820352-99901-XL</v>
      </c>
      <c r="U827" s="53" t="str">
        <f>IF(C827="NET","",IF(C827="","",IFERROR(VLOOKUP(T827,EAN!$A:$B,2,FALSE),"MANGLER - MÅ OPPDATERE EAN-FANEN")))</f>
        <v>MANGLER - MÅ OPPDATERE EAN-FANEN</v>
      </c>
      <c r="V827" s="52">
        <f t="shared" si="50"/>
        <v>46</v>
      </c>
      <c r="W827" s="52">
        <f t="shared" si="51"/>
        <v>46</v>
      </c>
      <c r="X827" s="30"/>
      <c r="Y827" s="21" t="str">
        <f>IF(C827="NET","",IFERROR(VLOOKUP(U827,'2) Order Form'!$V$9:$V$894,1,FALSE),"Ikke med I order form"))</f>
        <v>Ikke med I order form</v>
      </c>
      <c r="Z827" s="30"/>
      <c r="AA827" s="2">
        <v>7048652967497</v>
      </c>
      <c r="AB827" s="23">
        <f>IFERROR(VLOOKUP(AA827,'2) Order Form'!$V$9:$V$895,1,FALSE),"Ikke med I order form")</f>
        <v>7048652967497</v>
      </c>
      <c r="AC827" s="38" t="e">
        <f>VLOOKUP(AA827,ATS!$A$4:$H$2762,2,FALSE)</f>
        <v>#N/A</v>
      </c>
      <c r="AD827" s="35" t="e">
        <f>VLOOKUP(AA827,ATS!$A$4:$G$2762,3,FALSE)</f>
        <v>#N/A</v>
      </c>
      <c r="AE827" s="36" t="e">
        <f>VLOOKUP(AA827,ATS!$A$4:$G$2762,5,FALSE)</f>
        <v>#N/A</v>
      </c>
      <c r="AF827" s="30"/>
      <c r="AG827" s="38">
        <f>IFERROR(VLOOKUP('2) Order Form'!$V783,$AA$4:$AA$2500,1,FALSE),"Ikke med i Elastic")</f>
        <v>7048652902610</v>
      </c>
      <c r="AH827" s="38">
        <f>SUM('2) Order Form'!V783)</f>
        <v>7048652902610</v>
      </c>
      <c r="AI827" s="38">
        <f>INDEX(ATS!$B:$V,MATCH(ATS!$AH827,ATS!$U:$U,0),1)</f>
        <v>820415</v>
      </c>
      <c r="AJ827" s="38" t="str">
        <f>INDEX(ATS!$B:$V,MATCH(ATS!$AH827,ATS!$U:$U,0),2)</f>
        <v>Sweet Casual Socks</v>
      </c>
      <c r="AK827" s="38" t="str">
        <f>INDEX(ATS!$B:$V,MATCH(ATS!$AH827,ATS!$U:$U,0),4)</f>
        <v>10001-3840</v>
      </c>
    </row>
    <row r="828" spans="1:37">
      <c r="A828" s="175">
        <f t="shared" si="49"/>
        <v>0</v>
      </c>
      <c r="B828" s="37">
        <v>820360</v>
      </c>
      <c r="C828" t="s">
        <v>131</v>
      </c>
      <c r="I828" s="37">
        <v>202409</v>
      </c>
      <c r="J828" s="37">
        <v>202410</v>
      </c>
      <c r="K828" s="37">
        <v>202411</v>
      </c>
      <c r="L828" s="37">
        <v>202412</v>
      </c>
      <c r="M828" s="37">
        <v>202413</v>
      </c>
      <c r="N828" s="37">
        <v>202414</v>
      </c>
      <c r="O828" s="37">
        <v>202415</v>
      </c>
      <c r="P828" s="37">
        <v>202415</v>
      </c>
      <c r="Q828" s="37">
        <v>202415</v>
      </c>
      <c r="R828" s="37">
        <v>202415</v>
      </c>
      <c r="S828" s="30"/>
      <c r="T828" s="52" t="str">
        <f t="shared" si="48"/>
        <v>820360-</v>
      </c>
      <c r="U828" s="53" t="str">
        <f>IF(C828="NET","",IF(C828="","",IFERROR(VLOOKUP(T828,EAN!$A:$B,2,FALSE),"MANGLER - MÅ OPPDATERE EAN-FANEN")))</f>
        <v/>
      </c>
      <c r="V828" s="52">
        <f t="shared" si="50"/>
        <v>202409</v>
      </c>
      <c r="W828" s="52">
        <f t="shared" si="51"/>
        <v>202415</v>
      </c>
      <c r="X828" s="30"/>
      <c r="Y828" s="21" t="str">
        <f>IF(C828="NET","",IFERROR(VLOOKUP(U828,'2) Order Form'!$V$9:$V$894,1,FALSE),"Ikke med I order form"))</f>
        <v/>
      </c>
      <c r="Z828" s="30"/>
      <c r="AA828" s="2">
        <v>7048652967497</v>
      </c>
      <c r="AB828" s="23">
        <f>IFERROR(VLOOKUP(AA828,'2) Order Form'!$V$9:$V$895,1,FALSE),"Ikke med I order form")</f>
        <v>7048652967497</v>
      </c>
      <c r="AC828" s="38" t="e">
        <f>VLOOKUP(AA828,ATS!$A$4:$H$2762,2,FALSE)</f>
        <v>#N/A</v>
      </c>
      <c r="AD828" s="35" t="e">
        <f>VLOOKUP(AA828,ATS!$A$4:$G$2762,3,FALSE)</f>
        <v>#N/A</v>
      </c>
      <c r="AE828" s="36" t="e">
        <f>VLOOKUP(AA828,ATS!$A$4:$G$2762,5,FALSE)</f>
        <v>#N/A</v>
      </c>
      <c r="AF828" s="30"/>
      <c r="AG828" s="38">
        <f>IFERROR(VLOOKUP('2) Order Form'!$V784,$AA$4:$AA$2500,1,FALSE),"Ikke med i Elastic")</f>
        <v>7048652902627</v>
      </c>
      <c r="AH828" s="38">
        <f>SUM('2) Order Form'!V784)</f>
        <v>7048652902627</v>
      </c>
      <c r="AI828" s="38">
        <f>INDEX(ATS!$B:$V,MATCH(ATS!$AH828,ATS!$U:$U,0),1)</f>
        <v>820415</v>
      </c>
      <c r="AJ828" s="38" t="str">
        <f>INDEX(ATS!$B:$V,MATCH(ATS!$AH828,ATS!$U:$U,0),2)</f>
        <v>Sweet Casual Socks</v>
      </c>
      <c r="AK828" s="38" t="str">
        <f>INDEX(ATS!$B:$V,MATCH(ATS!$AH828,ATS!$U:$U,0),4)</f>
        <v>10001-4143</v>
      </c>
    </row>
    <row r="829" spans="1:37">
      <c r="A829" s="175">
        <f t="shared" si="49"/>
        <v>0</v>
      </c>
      <c r="B829">
        <v>820360</v>
      </c>
      <c r="C829" t="s">
        <v>3148</v>
      </c>
      <c r="D829" t="s">
        <v>2991</v>
      </c>
      <c r="E829" t="s">
        <v>2770</v>
      </c>
      <c r="F829" t="s">
        <v>2771</v>
      </c>
      <c r="G829" t="s">
        <v>8</v>
      </c>
      <c r="H829" t="s">
        <v>87</v>
      </c>
      <c r="I829">
        <v>1</v>
      </c>
      <c r="J829">
        <v>1</v>
      </c>
      <c r="K829">
        <v>1</v>
      </c>
      <c r="L829">
        <v>1</v>
      </c>
      <c r="M829">
        <v>1</v>
      </c>
      <c r="N829">
        <v>1</v>
      </c>
      <c r="O829">
        <v>1</v>
      </c>
      <c r="P829">
        <v>1</v>
      </c>
      <c r="Q829">
        <v>1</v>
      </c>
      <c r="R829">
        <v>1</v>
      </c>
      <c r="S829" s="30"/>
      <c r="T829" s="52" t="str">
        <f t="shared" si="48"/>
        <v>820360-55504-S</v>
      </c>
      <c r="U829" s="53" t="str">
        <f>IF(C829="NET","",IF(C829="","",IFERROR(VLOOKUP(T829,EAN!$A:$B,2,FALSE),"MANGLER - MÅ OPPDATERE EAN-FANEN")))</f>
        <v>MANGLER - MÅ OPPDATERE EAN-FANEN</v>
      </c>
      <c r="V829" s="52">
        <f t="shared" si="50"/>
        <v>1</v>
      </c>
      <c r="W829" s="52">
        <f t="shared" si="51"/>
        <v>1</v>
      </c>
      <c r="X829" s="30"/>
      <c r="Y829" s="21" t="str">
        <f>IF(C829="NET","",IFERROR(VLOOKUP(U829,'2) Order Form'!$V$9:$V$894,1,FALSE),"Ikke med I order form"))</f>
        <v>Ikke med I order form</v>
      </c>
      <c r="Z829" s="30"/>
      <c r="AA829" s="2">
        <v>7048652837929</v>
      </c>
      <c r="AB829" s="23">
        <f>IFERROR(VLOOKUP(AA829,'2) Order Form'!$V$9:$V$895,1,FALSE),"Ikke med I order form")</f>
        <v>7048652837929</v>
      </c>
      <c r="AC829" s="38" t="e">
        <f>VLOOKUP(AA829,ATS!$A$4:$H$2762,2,FALSE)</f>
        <v>#N/A</v>
      </c>
      <c r="AD829" s="35" t="e">
        <f>VLOOKUP(AA829,ATS!$A$4:$G$2762,3,FALSE)</f>
        <v>#N/A</v>
      </c>
      <c r="AE829" s="36" t="e">
        <f>VLOOKUP(AA829,ATS!$A$4:$G$2762,5,FALSE)</f>
        <v>#N/A</v>
      </c>
      <c r="AF829" s="30"/>
      <c r="AG829" s="38">
        <f>IFERROR(VLOOKUP('2) Order Form'!$V785,$AA$4:$AA$2500,1,FALSE),"Ikke med i Elastic")</f>
        <v>7048652902634</v>
      </c>
      <c r="AH829" s="38">
        <f>SUM('2) Order Form'!V785)</f>
        <v>7048652902634</v>
      </c>
      <c r="AI829" s="38">
        <f>INDEX(ATS!$B:$V,MATCH(ATS!$AH829,ATS!$U:$U,0),1)</f>
        <v>820415</v>
      </c>
      <c r="AJ829" s="38" t="str">
        <f>INDEX(ATS!$B:$V,MATCH(ATS!$AH829,ATS!$U:$U,0),2)</f>
        <v>Sweet Casual Socks</v>
      </c>
      <c r="AK829" s="38" t="str">
        <f>INDEX(ATS!$B:$V,MATCH(ATS!$AH829,ATS!$U:$U,0),4)</f>
        <v>10001-4446</v>
      </c>
    </row>
    <row r="830" spans="1:37">
      <c r="A830" s="175">
        <f t="shared" si="49"/>
        <v>0</v>
      </c>
      <c r="B830">
        <v>820360</v>
      </c>
      <c r="C830" t="s">
        <v>3148</v>
      </c>
      <c r="D830" t="s">
        <v>2991</v>
      </c>
      <c r="E830" t="s">
        <v>2772</v>
      </c>
      <c r="F830" t="s">
        <v>2771</v>
      </c>
      <c r="G830" t="s">
        <v>7</v>
      </c>
      <c r="H830" t="s">
        <v>87</v>
      </c>
      <c r="I830">
        <v>59</v>
      </c>
      <c r="J830">
        <v>59</v>
      </c>
      <c r="K830">
        <v>59</v>
      </c>
      <c r="L830">
        <v>59</v>
      </c>
      <c r="M830">
        <v>59</v>
      </c>
      <c r="N830">
        <v>59</v>
      </c>
      <c r="O830">
        <v>59</v>
      </c>
      <c r="P830">
        <v>59</v>
      </c>
      <c r="Q830">
        <v>59</v>
      </c>
      <c r="R830">
        <v>59</v>
      </c>
      <c r="S830" s="30"/>
      <c r="T830" s="52" t="str">
        <f t="shared" si="48"/>
        <v>820360-55504-M</v>
      </c>
      <c r="U830" s="53" t="str">
        <f>IF(C830="NET","",IF(C830="","",IFERROR(VLOOKUP(T830,EAN!$A:$B,2,FALSE),"MANGLER - MÅ OPPDATERE EAN-FANEN")))</f>
        <v>MANGLER - MÅ OPPDATERE EAN-FANEN</v>
      </c>
      <c r="V830" s="52">
        <f t="shared" si="50"/>
        <v>59</v>
      </c>
      <c r="W830" s="52">
        <f t="shared" si="51"/>
        <v>59</v>
      </c>
      <c r="X830" s="30"/>
      <c r="Y830" s="21" t="str">
        <f>IF(C830="NET","",IFERROR(VLOOKUP(U830,'2) Order Form'!$V$9:$V$894,1,FALSE),"Ikke med I order form"))</f>
        <v>Ikke med I order form</v>
      </c>
      <c r="Z830" s="30"/>
      <c r="AA830" s="2">
        <v>7048652837929</v>
      </c>
      <c r="AB830" s="23">
        <f>IFERROR(VLOOKUP(AA830,'2) Order Form'!$V$9:$V$895,1,FALSE),"Ikke med I order form")</f>
        <v>7048652837929</v>
      </c>
      <c r="AC830" s="38" t="e">
        <f>VLOOKUP(AA830,ATS!$A$4:$H$2762,2,FALSE)</f>
        <v>#N/A</v>
      </c>
      <c r="AD830" s="35" t="e">
        <f>VLOOKUP(AA830,ATS!$A$4:$G$2762,3,FALSE)</f>
        <v>#N/A</v>
      </c>
      <c r="AE830" s="36" t="e">
        <f>VLOOKUP(AA830,ATS!$A$4:$G$2762,5,FALSE)</f>
        <v>#N/A</v>
      </c>
      <c r="AF830" s="30"/>
      <c r="AG830" s="38">
        <f>IFERROR(VLOOKUP('2) Order Form'!$V786,$AA$4:$AA$2500,1,FALSE),"Ikke med i Elastic")</f>
        <v>7048652902689</v>
      </c>
      <c r="AH830" s="38">
        <f>SUM('2) Order Form'!V786)</f>
        <v>7048652902689</v>
      </c>
      <c r="AI830" s="38">
        <f>INDEX(ATS!$B:$V,MATCH(ATS!$AH830,ATS!$U:$U,0),1)</f>
        <v>820415</v>
      </c>
      <c r="AJ830" s="38" t="str">
        <f>INDEX(ATS!$B:$V,MATCH(ATS!$AH830,ATS!$U:$U,0),2)</f>
        <v>Sweet Casual Socks</v>
      </c>
      <c r="AK830" s="38" t="str">
        <f>INDEX(ATS!$B:$V,MATCH(ATS!$AH830,ATS!$U:$U,0),4)</f>
        <v>99901-3537</v>
      </c>
    </row>
    <row r="831" spans="1:37">
      <c r="A831" s="175">
        <f t="shared" si="49"/>
        <v>0</v>
      </c>
      <c r="B831">
        <v>820360</v>
      </c>
      <c r="C831" t="s">
        <v>3148</v>
      </c>
      <c r="D831" t="s">
        <v>2991</v>
      </c>
      <c r="E831" t="s">
        <v>2773</v>
      </c>
      <c r="F831" t="s">
        <v>2771</v>
      </c>
      <c r="G831" t="s">
        <v>52</v>
      </c>
      <c r="H831" t="s">
        <v>87</v>
      </c>
      <c r="I831">
        <v>66</v>
      </c>
      <c r="J831">
        <v>66</v>
      </c>
      <c r="K831">
        <v>66</v>
      </c>
      <c r="L831">
        <v>66</v>
      </c>
      <c r="M831">
        <v>66</v>
      </c>
      <c r="N831">
        <v>66</v>
      </c>
      <c r="O831">
        <v>66</v>
      </c>
      <c r="P831">
        <v>66</v>
      </c>
      <c r="Q831">
        <v>66</v>
      </c>
      <c r="R831">
        <v>66</v>
      </c>
      <c r="S831" s="30"/>
      <c r="T831" s="52" t="str">
        <f t="shared" si="48"/>
        <v>820360-55504-L</v>
      </c>
      <c r="U831" s="53" t="str">
        <f>IF(C831="NET","",IF(C831="","",IFERROR(VLOOKUP(T831,EAN!$A:$B,2,FALSE),"MANGLER - MÅ OPPDATERE EAN-FANEN")))</f>
        <v>MANGLER - MÅ OPPDATERE EAN-FANEN</v>
      </c>
      <c r="V831" s="52">
        <f t="shared" si="50"/>
        <v>66</v>
      </c>
      <c r="W831" s="52">
        <f t="shared" si="51"/>
        <v>66</v>
      </c>
      <c r="X831" s="30"/>
      <c r="Y831" s="21" t="str">
        <f>IF(C831="NET","",IFERROR(VLOOKUP(U831,'2) Order Form'!$V$9:$V$894,1,FALSE),"Ikke med I order form"))</f>
        <v>Ikke med I order form</v>
      </c>
      <c r="Z831" s="30"/>
      <c r="AA831" s="2">
        <v>7048652837936</v>
      </c>
      <c r="AB831" s="23">
        <f>IFERROR(VLOOKUP(AA831,'2) Order Form'!$V$9:$V$895,1,FALSE),"Ikke med I order form")</f>
        <v>7048652837936</v>
      </c>
      <c r="AC831" s="38" t="e">
        <f>VLOOKUP(AA831,ATS!$A$4:$H$2762,2,FALSE)</f>
        <v>#N/A</v>
      </c>
      <c r="AD831" s="35" t="e">
        <f>VLOOKUP(AA831,ATS!$A$4:$G$2762,3,FALSE)</f>
        <v>#N/A</v>
      </c>
      <c r="AE831" s="36" t="e">
        <f>VLOOKUP(AA831,ATS!$A$4:$G$2762,5,FALSE)</f>
        <v>#N/A</v>
      </c>
      <c r="AF831" s="30"/>
      <c r="AG831" s="38">
        <f>IFERROR(VLOOKUP('2) Order Form'!$V787,$AA$4:$AA$2500,1,FALSE),"Ikke med i Elastic")</f>
        <v>7048652902696</v>
      </c>
      <c r="AH831" s="38">
        <f>SUM('2) Order Form'!V787)</f>
        <v>7048652902696</v>
      </c>
      <c r="AI831" s="38">
        <f>INDEX(ATS!$B:$V,MATCH(ATS!$AH831,ATS!$U:$U,0),1)</f>
        <v>820415</v>
      </c>
      <c r="AJ831" s="38" t="str">
        <f>INDEX(ATS!$B:$V,MATCH(ATS!$AH831,ATS!$U:$U,0),2)</f>
        <v>Sweet Casual Socks</v>
      </c>
      <c r="AK831" s="38" t="str">
        <f>INDEX(ATS!$B:$V,MATCH(ATS!$AH831,ATS!$U:$U,0),4)</f>
        <v>99901-3840</v>
      </c>
    </row>
    <row r="832" spans="1:37">
      <c r="A832" s="175">
        <f t="shared" si="49"/>
        <v>0</v>
      </c>
      <c r="B832">
        <v>820360</v>
      </c>
      <c r="C832" t="s">
        <v>3148</v>
      </c>
      <c r="D832" t="s">
        <v>2991</v>
      </c>
      <c r="E832" t="s">
        <v>2774</v>
      </c>
      <c r="F832" t="s">
        <v>2771</v>
      </c>
      <c r="G832" t="s">
        <v>53</v>
      </c>
      <c r="H832" t="s">
        <v>87</v>
      </c>
      <c r="I832">
        <v>17</v>
      </c>
      <c r="J832">
        <v>17</v>
      </c>
      <c r="K832">
        <v>17</v>
      </c>
      <c r="L832">
        <v>17</v>
      </c>
      <c r="M832">
        <v>17</v>
      </c>
      <c r="N832">
        <v>17</v>
      </c>
      <c r="O832">
        <v>17</v>
      </c>
      <c r="P832">
        <v>17</v>
      </c>
      <c r="Q832">
        <v>17</v>
      </c>
      <c r="R832">
        <v>17</v>
      </c>
      <c r="S832" s="30"/>
      <c r="T832" s="52" t="str">
        <f t="shared" si="48"/>
        <v>820360-55504-XL</v>
      </c>
      <c r="U832" s="53" t="str">
        <f>IF(C832="NET","",IF(C832="","",IFERROR(VLOOKUP(T832,EAN!$A:$B,2,FALSE),"MANGLER - MÅ OPPDATERE EAN-FANEN")))</f>
        <v>MANGLER - MÅ OPPDATERE EAN-FANEN</v>
      </c>
      <c r="V832" s="52">
        <f t="shared" si="50"/>
        <v>17</v>
      </c>
      <c r="W832" s="52">
        <f t="shared" si="51"/>
        <v>17</v>
      </c>
      <c r="X832" s="30"/>
      <c r="Y832" s="21" t="str">
        <f>IF(C832="NET","",IFERROR(VLOOKUP(U832,'2) Order Form'!$V$9:$V$894,1,FALSE),"Ikke med I order form"))</f>
        <v>Ikke med I order form</v>
      </c>
      <c r="Z832" s="30"/>
      <c r="AA832" s="2">
        <v>7048652837936</v>
      </c>
      <c r="AB832" s="23">
        <f>IFERROR(VLOOKUP(AA832,'2) Order Form'!$V$9:$V$895,1,FALSE),"Ikke med I order form")</f>
        <v>7048652837936</v>
      </c>
      <c r="AC832" s="38" t="e">
        <f>VLOOKUP(AA832,ATS!$A$4:$H$2762,2,FALSE)</f>
        <v>#N/A</v>
      </c>
      <c r="AD832" s="35" t="e">
        <f>VLOOKUP(AA832,ATS!$A$4:$G$2762,3,FALSE)</f>
        <v>#N/A</v>
      </c>
      <c r="AE832" s="36" t="e">
        <f>VLOOKUP(AA832,ATS!$A$4:$G$2762,5,FALSE)</f>
        <v>#N/A</v>
      </c>
      <c r="AF832" s="30"/>
      <c r="AG832" s="38">
        <f>IFERROR(VLOOKUP('2) Order Form'!$V788,$AA$4:$AA$2500,1,FALSE),"Ikke med i Elastic")</f>
        <v>7048652902702</v>
      </c>
      <c r="AH832" s="38">
        <f>SUM('2) Order Form'!V788)</f>
        <v>7048652902702</v>
      </c>
      <c r="AI832" s="38">
        <f>INDEX(ATS!$B:$V,MATCH(ATS!$AH832,ATS!$U:$U,0),1)</f>
        <v>820415</v>
      </c>
      <c r="AJ832" s="38" t="str">
        <f>INDEX(ATS!$B:$V,MATCH(ATS!$AH832,ATS!$U:$U,0),2)</f>
        <v>Sweet Casual Socks</v>
      </c>
      <c r="AK832" s="38" t="str">
        <f>INDEX(ATS!$B:$V,MATCH(ATS!$AH832,ATS!$U:$U,0),4)</f>
        <v>99901-4143</v>
      </c>
    </row>
    <row r="833" spans="1:37">
      <c r="A833" s="175">
        <f t="shared" si="49"/>
        <v>0</v>
      </c>
      <c r="B833">
        <v>820360</v>
      </c>
      <c r="C833" t="s">
        <v>3148</v>
      </c>
      <c r="D833" t="s">
        <v>2991</v>
      </c>
      <c r="E833" t="s">
        <v>685</v>
      </c>
      <c r="F833" t="s">
        <v>1982</v>
      </c>
      <c r="G833" t="s">
        <v>8</v>
      </c>
      <c r="H833" t="s">
        <v>87</v>
      </c>
      <c r="I833">
        <v>25</v>
      </c>
      <c r="J833">
        <v>25</v>
      </c>
      <c r="K833">
        <v>25</v>
      </c>
      <c r="L833">
        <v>25</v>
      </c>
      <c r="M833">
        <v>25</v>
      </c>
      <c r="N833">
        <v>25</v>
      </c>
      <c r="O833">
        <v>25</v>
      </c>
      <c r="P833">
        <v>25</v>
      </c>
      <c r="Q833">
        <v>25</v>
      </c>
      <c r="R833">
        <v>25</v>
      </c>
      <c r="S833" s="30"/>
      <c r="T833" s="52" t="str">
        <f t="shared" si="48"/>
        <v>820360-99901-S</v>
      </c>
      <c r="U833" s="53" t="str">
        <f>IF(C833="NET","",IF(C833="","",IFERROR(VLOOKUP(T833,EAN!$A:$B,2,FALSE),"MANGLER - MÅ OPPDATERE EAN-FANEN")))</f>
        <v>MANGLER - MÅ OPPDATERE EAN-FANEN</v>
      </c>
      <c r="V833" s="52">
        <f t="shared" si="50"/>
        <v>25</v>
      </c>
      <c r="W833" s="52">
        <f t="shared" si="51"/>
        <v>25</v>
      </c>
      <c r="X833" s="30"/>
      <c r="Y833" s="21" t="str">
        <f>IF(C833="NET","",IFERROR(VLOOKUP(U833,'2) Order Form'!$V$9:$V$894,1,FALSE),"Ikke med I order form"))</f>
        <v>Ikke med I order form</v>
      </c>
      <c r="Z833" s="30"/>
      <c r="AA833" s="2">
        <v>7048652967763</v>
      </c>
      <c r="AB833" s="23">
        <f>IFERROR(VLOOKUP(AA833,'2) Order Form'!$V$9:$V$895,1,FALSE),"Ikke med I order form")</f>
        <v>7048652967763</v>
      </c>
      <c r="AC833" s="38" t="e">
        <f>VLOOKUP(AA833,ATS!$A$4:$H$2762,2,FALSE)</f>
        <v>#N/A</v>
      </c>
      <c r="AD833" s="35" t="e">
        <f>VLOOKUP(AA833,ATS!$A$4:$G$2762,3,FALSE)</f>
        <v>#N/A</v>
      </c>
      <c r="AE833" s="36" t="e">
        <f>VLOOKUP(AA833,ATS!$A$4:$G$2762,5,FALSE)</f>
        <v>#N/A</v>
      </c>
      <c r="AF833" s="30"/>
      <c r="AG833" s="38">
        <f>IFERROR(VLOOKUP('2) Order Form'!$V789,$AA$4:$AA$2500,1,FALSE),"Ikke med i Elastic")</f>
        <v>7048652902719</v>
      </c>
      <c r="AH833" s="38">
        <f>SUM('2) Order Form'!V789)</f>
        <v>7048652902719</v>
      </c>
      <c r="AI833" s="38">
        <f>INDEX(ATS!$B:$V,MATCH(ATS!$AH833,ATS!$U:$U,0),1)</f>
        <v>820415</v>
      </c>
      <c r="AJ833" s="38" t="str">
        <f>INDEX(ATS!$B:$V,MATCH(ATS!$AH833,ATS!$U:$U,0),2)</f>
        <v>Sweet Casual Socks</v>
      </c>
      <c r="AK833" s="38" t="str">
        <f>INDEX(ATS!$B:$V,MATCH(ATS!$AH833,ATS!$U:$U,0),4)</f>
        <v>99901-4446</v>
      </c>
    </row>
    <row r="834" spans="1:37">
      <c r="A834" s="175">
        <f t="shared" si="49"/>
        <v>0</v>
      </c>
      <c r="B834">
        <v>820360</v>
      </c>
      <c r="C834" t="s">
        <v>3148</v>
      </c>
      <c r="D834" t="s">
        <v>2991</v>
      </c>
      <c r="E834" t="s">
        <v>686</v>
      </c>
      <c r="F834" t="s">
        <v>1982</v>
      </c>
      <c r="G834" t="s">
        <v>7</v>
      </c>
      <c r="H834" t="s">
        <v>87</v>
      </c>
      <c r="I834">
        <v>67</v>
      </c>
      <c r="J834">
        <v>67</v>
      </c>
      <c r="K834">
        <v>67</v>
      </c>
      <c r="L834">
        <v>67</v>
      </c>
      <c r="M834">
        <v>67</v>
      </c>
      <c r="N834">
        <v>67</v>
      </c>
      <c r="O834">
        <v>67</v>
      </c>
      <c r="P834">
        <v>67</v>
      </c>
      <c r="Q834">
        <v>67</v>
      </c>
      <c r="R834">
        <v>67</v>
      </c>
      <c r="S834" s="30"/>
      <c r="T834" s="52" t="str">
        <f t="shared" si="48"/>
        <v>820360-99901-M</v>
      </c>
      <c r="U834" s="53" t="str">
        <f>IF(C834="NET","",IF(C834="","",IFERROR(VLOOKUP(T834,EAN!$A:$B,2,FALSE),"MANGLER - MÅ OPPDATERE EAN-FANEN")))</f>
        <v>MANGLER - MÅ OPPDATERE EAN-FANEN</v>
      </c>
      <c r="V834" s="52">
        <f t="shared" si="50"/>
        <v>67</v>
      </c>
      <c r="W834" s="52">
        <f t="shared" si="51"/>
        <v>67</v>
      </c>
      <c r="X834" s="30"/>
      <c r="Y834" s="21" t="str">
        <f>IF(C834="NET","",IFERROR(VLOOKUP(U834,'2) Order Form'!$V$9:$V$894,1,FALSE),"Ikke med I order form"))</f>
        <v>Ikke med I order form</v>
      </c>
      <c r="Z834" s="30"/>
      <c r="AA834" s="2">
        <v>7048652967763</v>
      </c>
      <c r="AB834" s="23">
        <f>IFERROR(VLOOKUP(AA834,'2) Order Form'!$V$9:$V$895,1,FALSE),"Ikke med I order form")</f>
        <v>7048652967763</v>
      </c>
      <c r="AC834" s="38" t="e">
        <f>VLOOKUP(AA834,ATS!$A$4:$H$2762,2,FALSE)</f>
        <v>#N/A</v>
      </c>
      <c r="AD834" s="35" t="e">
        <f>VLOOKUP(AA834,ATS!$A$4:$G$2762,3,FALSE)</f>
        <v>#N/A</v>
      </c>
      <c r="AE834" s="36" t="e">
        <f>VLOOKUP(AA834,ATS!$A$4:$G$2762,5,FALSE)</f>
        <v>#N/A</v>
      </c>
      <c r="AF834" s="30"/>
      <c r="AG834" s="38"/>
      <c r="AH834" s="38"/>
      <c r="AI834" s="38"/>
      <c r="AJ834" s="38"/>
      <c r="AK834" s="38"/>
    </row>
    <row r="835" spans="1:37">
      <c r="A835" s="175">
        <f t="shared" si="49"/>
        <v>0</v>
      </c>
      <c r="B835">
        <v>820360</v>
      </c>
      <c r="C835" t="s">
        <v>3148</v>
      </c>
      <c r="D835" t="s">
        <v>2991</v>
      </c>
      <c r="E835" t="s">
        <v>687</v>
      </c>
      <c r="F835" t="s">
        <v>1982</v>
      </c>
      <c r="G835" t="s">
        <v>52</v>
      </c>
      <c r="H835" t="s">
        <v>87</v>
      </c>
      <c r="I835">
        <v>53</v>
      </c>
      <c r="J835">
        <v>53</v>
      </c>
      <c r="K835">
        <v>53</v>
      </c>
      <c r="L835">
        <v>53</v>
      </c>
      <c r="M835">
        <v>53</v>
      </c>
      <c r="N835">
        <v>53</v>
      </c>
      <c r="O835">
        <v>53</v>
      </c>
      <c r="P835">
        <v>53</v>
      </c>
      <c r="Q835">
        <v>53</v>
      </c>
      <c r="R835">
        <v>53</v>
      </c>
      <c r="S835" s="30"/>
      <c r="T835" s="52" t="str">
        <f t="shared" si="48"/>
        <v>820360-99901-L</v>
      </c>
      <c r="U835" s="53" t="str">
        <f>IF(C835="NET","",IF(C835="","",IFERROR(VLOOKUP(T835,EAN!$A:$B,2,FALSE),"MANGLER - MÅ OPPDATERE EAN-FANEN")))</f>
        <v>MANGLER - MÅ OPPDATERE EAN-FANEN</v>
      </c>
      <c r="V835" s="52">
        <f t="shared" si="50"/>
        <v>53</v>
      </c>
      <c r="W835" s="52">
        <f t="shared" si="51"/>
        <v>53</v>
      </c>
      <c r="X835" s="30"/>
      <c r="Y835" s="21" t="str">
        <f>IF(C835="NET","",IFERROR(VLOOKUP(U835,'2) Order Form'!$V$9:$V$894,1,FALSE),"Ikke med I order form"))</f>
        <v>Ikke med I order form</v>
      </c>
      <c r="Z835" s="30"/>
      <c r="AA835" s="2">
        <v>7048652967794</v>
      </c>
      <c r="AB835" s="23">
        <f>IFERROR(VLOOKUP(AA835,'2) Order Form'!$V$9:$V$895,1,FALSE),"Ikke med I order form")</f>
        <v>7048652967794</v>
      </c>
      <c r="AC835" s="38" t="e">
        <f>VLOOKUP(AA835,ATS!$A$4:$H$2762,2,FALSE)</f>
        <v>#N/A</v>
      </c>
      <c r="AD835" s="35" t="e">
        <f>VLOOKUP(AA835,ATS!$A$4:$G$2762,3,FALSE)</f>
        <v>#N/A</v>
      </c>
      <c r="AE835" s="36" t="e">
        <f>VLOOKUP(AA835,ATS!$A$4:$G$2762,5,FALSE)</f>
        <v>#N/A</v>
      </c>
      <c r="AF835" s="30"/>
      <c r="AG835" s="38"/>
      <c r="AH835" s="38"/>
      <c r="AI835" s="38"/>
      <c r="AJ835" s="38"/>
      <c r="AK835" s="38"/>
    </row>
    <row r="836" spans="1:37">
      <c r="A836" s="175">
        <f t="shared" si="49"/>
        <v>0</v>
      </c>
      <c r="B836">
        <v>820360</v>
      </c>
      <c r="C836" t="s">
        <v>3148</v>
      </c>
      <c r="D836" t="s">
        <v>2991</v>
      </c>
      <c r="E836" t="s">
        <v>688</v>
      </c>
      <c r="F836" t="s">
        <v>1982</v>
      </c>
      <c r="G836" t="s">
        <v>53</v>
      </c>
      <c r="H836" t="s">
        <v>87</v>
      </c>
      <c r="I836">
        <v>33</v>
      </c>
      <c r="J836">
        <v>33</v>
      </c>
      <c r="K836">
        <v>33</v>
      </c>
      <c r="L836">
        <v>33</v>
      </c>
      <c r="M836">
        <v>33</v>
      </c>
      <c r="N836">
        <v>33</v>
      </c>
      <c r="O836">
        <v>33</v>
      </c>
      <c r="P836">
        <v>33</v>
      </c>
      <c r="Q836">
        <v>33</v>
      </c>
      <c r="R836">
        <v>33</v>
      </c>
      <c r="S836" s="30"/>
      <c r="T836" s="52" t="str">
        <f t="shared" ref="T836:T899" si="52">CONCATENATE(B836,"-",E836)</f>
        <v>820360-99901-XL</v>
      </c>
      <c r="U836" s="53" t="str">
        <f>IF(C836="NET","",IF(C836="","",IFERROR(VLOOKUP(T836,EAN!$A:$B,2,FALSE),"MANGLER - MÅ OPPDATERE EAN-FANEN")))</f>
        <v>MANGLER - MÅ OPPDATERE EAN-FANEN</v>
      </c>
      <c r="V836" s="52">
        <f t="shared" si="50"/>
        <v>33</v>
      </c>
      <c r="W836" s="52">
        <f t="shared" si="51"/>
        <v>33</v>
      </c>
      <c r="X836" s="30"/>
      <c r="Y836" s="21" t="str">
        <f>IF(C836="NET","",IFERROR(VLOOKUP(U836,'2) Order Form'!$V$9:$V$894,1,FALSE),"Ikke med I order form"))</f>
        <v>Ikke med I order form</v>
      </c>
      <c r="Z836" s="30"/>
      <c r="AA836" s="2">
        <v>7048652967794</v>
      </c>
      <c r="AB836" s="23">
        <f>IFERROR(VLOOKUP(AA836,'2) Order Form'!$V$9:$V$895,1,FALSE),"Ikke med I order form")</f>
        <v>7048652967794</v>
      </c>
      <c r="AC836" s="38" t="e">
        <f>VLOOKUP(AA836,ATS!$A$4:$H$2762,2,FALSE)</f>
        <v>#N/A</v>
      </c>
      <c r="AD836" s="35" t="e">
        <f>VLOOKUP(AA836,ATS!$A$4:$G$2762,3,FALSE)</f>
        <v>#N/A</v>
      </c>
      <c r="AE836" s="36" t="e">
        <f>VLOOKUP(AA836,ATS!$A$4:$G$2762,5,FALSE)</f>
        <v>#N/A</v>
      </c>
      <c r="AF836" s="30"/>
      <c r="AG836" s="38"/>
      <c r="AH836" s="38"/>
      <c r="AI836" s="38"/>
      <c r="AJ836" s="38"/>
      <c r="AK836" s="38"/>
    </row>
    <row r="837" spans="1:37">
      <c r="A837" s="175">
        <f t="shared" ref="A837:A900" si="53">SUM(U837)</f>
        <v>0</v>
      </c>
      <c r="B837" s="37">
        <v>820361</v>
      </c>
      <c r="C837" t="s">
        <v>131</v>
      </c>
      <c r="I837" s="37">
        <v>202409</v>
      </c>
      <c r="J837" s="37">
        <v>202410</v>
      </c>
      <c r="K837" s="37">
        <v>202411</v>
      </c>
      <c r="L837" s="37">
        <v>202412</v>
      </c>
      <c r="M837" s="37">
        <v>202413</v>
      </c>
      <c r="N837" s="37">
        <v>202414</v>
      </c>
      <c r="O837" s="37">
        <v>202415</v>
      </c>
      <c r="P837" s="37">
        <v>202415</v>
      </c>
      <c r="Q837" s="37">
        <v>202415</v>
      </c>
      <c r="R837" s="37">
        <v>202415</v>
      </c>
      <c r="S837" s="30"/>
      <c r="T837" s="52" t="str">
        <f t="shared" si="52"/>
        <v>820361-</v>
      </c>
      <c r="U837" s="53" t="str">
        <f>IF(C837="NET","",IF(C837="","",IFERROR(VLOOKUP(T837,EAN!$A:$B,2,FALSE),"MANGLER - MÅ OPPDATERE EAN-FANEN")))</f>
        <v/>
      </c>
      <c r="V837" s="52">
        <f t="shared" ref="V837:V900" si="54">I837</f>
        <v>202409</v>
      </c>
      <c r="W837" s="52">
        <f t="shared" ref="W837:W900" si="55">R837</f>
        <v>202415</v>
      </c>
      <c r="X837" s="30"/>
      <c r="Y837" s="21" t="str">
        <f>IF(C837="NET","",IFERROR(VLOOKUP(U837,'2) Order Form'!$V$9:$V$894,1,FALSE),"Ikke med I order form"))</f>
        <v/>
      </c>
      <c r="Z837" s="30"/>
      <c r="AA837" s="2">
        <v>7048652967787</v>
      </c>
      <c r="AB837" s="23">
        <f>IFERROR(VLOOKUP(AA837,'2) Order Form'!$V$9:$V$895,1,FALSE),"Ikke med I order form")</f>
        <v>7048652967787</v>
      </c>
      <c r="AC837" s="38" t="e">
        <f>VLOOKUP(AA837,ATS!$A$4:$H$2762,2,FALSE)</f>
        <v>#N/A</v>
      </c>
      <c r="AD837" s="35" t="e">
        <f>VLOOKUP(AA837,ATS!$A$4:$G$2762,3,FALSE)</f>
        <v>#N/A</v>
      </c>
      <c r="AE837" s="36" t="e">
        <f>VLOOKUP(AA837,ATS!$A$4:$G$2762,5,FALSE)</f>
        <v>#N/A</v>
      </c>
      <c r="AF837" s="30"/>
      <c r="AG837" s="38"/>
      <c r="AH837" s="38"/>
      <c r="AI837" s="38"/>
      <c r="AJ837" s="38"/>
      <c r="AK837" s="38"/>
    </row>
    <row r="838" spans="1:37">
      <c r="A838" s="175">
        <f t="shared" si="53"/>
        <v>0</v>
      </c>
      <c r="B838">
        <v>820361</v>
      </c>
      <c r="C838" t="s">
        <v>3149</v>
      </c>
      <c r="D838" t="s">
        <v>2991</v>
      </c>
      <c r="E838" t="s">
        <v>3150</v>
      </c>
      <c r="F838" t="s">
        <v>3151</v>
      </c>
      <c r="G838" t="s">
        <v>8</v>
      </c>
      <c r="H838" t="s">
        <v>87</v>
      </c>
      <c r="I838">
        <v>11</v>
      </c>
      <c r="J838">
        <v>11</v>
      </c>
      <c r="K838">
        <v>11</v>
      </c>
      <c r="L838">
        <v>11</v>
      </c>
      <c r="M838">
        <v>11</v>
      </c>
      <c r="N838">
        <v>11</v>
      </c>
      <c r="O838">
        <v>11</v>
      </c>
      <c r="P838">
        <v>11</v>
      </c>
      <c r="Q838">
        <v>11</v>
      </c>
      <c r="R838">
        <v>11</v>
      </c>
      <c r="S838" s="30"/>
      <c r="T838" s="52" t="str">
        <f t="shared" si="52"/>
        <v>820361-77102-S</v>
      </c>
      <c r="U838" s="53" t="str">
        <f>IF(C838="NET","",IF(C838="","",IFERROR(VLOOKUP(T838,EAN!$A:$B,2,FALSE),"MANGLER - MÅ OPPDATERE EAN-FANEN")))</f>
        <v>MANGLER - MÅ OPPDATERE EAN-FANEN</v>
      </c>
      <c r="V838" s="52">
        <f t="shared" si="54"/>
        <v>11</v>
      </c>
      <c r="W838" s="52">
        <f t="shared" si="55"/>
        <v>11</v>
      </c>
      <c r="X838" s="30"/>
      <c r="Y838" s="21" t="str">
        <f>IF(C838="NET","",IFERROR(VLOOKUP(U838,'2) Order Form'!$V$9:$V$894,1,FALSE),"Ikke med I order form"))</f>
        <v>Ikke med I order form</v>
      </c>
      <c r="Z838" s="30"/>
      <c r="AA838" s="2">
        <v>7048652967787</v>
      </c>
      <c r="AB838" s="23">
        <f>IFERROR(VLOOKUP(AA838,'2) Order Form'!$V$9:$V$895,1,FALSE),"Ikke med I order form")</f>
        <v>7048652967787</v>
      </c>
      <c r="AC838" s="38" t="e">
        <f>VLOOKUP(AA838,ATS!$A$4:$H$2762,2,FALSE)</f>
        <v>#N/A</v>
      </c>
      <c r="AD838" s="35" t="e">
        <f>VLOOKUP(AA838,ATS!$A$4:$G$2762,3,FALSE)</f>
        <v>#N/A</v>
      </c>
      <c r="AE838" s="36" t="e">
        <f>VLOOKUP(AA838,ATS!$A$4:$G$2762,5,FALSE)</f>
        <v>#N/A</v>
      </c>
      <c r="AF838" s="30"/>
      <c r="AG838" s="38"/>
      <c r="AH838" s="38"/>
      <c r="AI838" s="38"/>
      <c r="AJ838" s="38"/>
      <c r="AK838" s="38"/>
    </row>
    <row r="839" spans="1:37">
      <c r="A839" s="175">
        <f t="shared" si="53"/>
        <v>0</v>
      </c>
      <c r="B839">
        <v>820361</v>
      </c>
      <c r="C839" t="s">
        <v>3149</v>
      </c>
      <c r="D839" t="s">
        <v>2991</v>
      </c>
      <c r="E839" t="s">
        <v>3152</v>
      </c>
      <c r="F839" t="s">
        <v>3151</v>
      </c>
      <c r="G839" t="s">
        <v>7</v>
      </c>
      <c r="H839" t="s">
        <v>87</v>
      </c>
      <c r="I839">
        <v>30</v>
      </c>
      <c r="J839">
        <v>30</v>
      </c>
      <c r="K839">
        <v>30</v>
      </c>
      <c r="L839">
        <v>30</v>
      </c>
      <c r="M839">
        <v>30</v>
      </c>
      <c r="N839">
        <v>30</v>
      </c>
      <c r="O839">
        <v>30</v>
      </c>
      <c r="P839">
        <v>30</v>
      </c>
      <c r="Q839">
        <v>30</v>
      </c>
      <c r="R839">
        <v>30</v>
      </c>
      <c r="S839" s="30"/>
      <c r="T839" s="52" t="str">
        <f t="shared" si="52"/>
        <v>820361-77102-M</v>
      </c>
      <c r="U839" s="53" t="str">
        <f>IF(C839="NET","",IF(C839="","",IFERROR(VLOOKUP(T839,EAN!$A:$B,2,FALSE),"MANGLER - MÅ OPPDATERE EAN-FANEN")))</f>
        <v>MANGLER - MÅ OPPDATERE EAN-FANEN</v>
      </c>
      <c r="V839" s="52">
        <f t="shared" si="54"/>
        <v>30</v>
      </c>
      <c r="W839" s="52">
        <f t="shared" si="55"/>
        <v>30</v>
      </c>
      <c r="X839" s="30"/>
      <c r="Y839" s="21" t="str">
        <f>IF(C839="NET","",IFERROR(VLOOKUP(U839,'2) Order Form'!$V$9:$V$894,1,FALSE),"Ikke med I order form"))</f>
        <v>Ikke med I order form</v>
      </c>
      <c r="Z839" s="30"/>
      <c r="AA839" s="2">
        <v>7048652967770</v>
      </c>
      <c r="AB839" s="23">
        <f>IFERROR(VLOOKUP(AA839,'2) Order Form'!$V$9:$V$895,1,FALSE),"Ikke med I order form")</f>
        <v>7048652967770</v>
      </c>
      <c r="AC839" s="38" t="e">
        <f>VLOOKUP(AA839,ATS!$A$4:$H$2762,2,FALSE)</f>
        <v>#N/A</v>
      </c>
      <c r="AD839" s="35" t="e">
        <f>VLOOKUP(AA839,ATS!$A$4:$G$2762,3,FALSE)</f>
        <v>#N/A</v>
      </c>
      <c r="AE839" s="36" t="e">
        <f>VLOOKUP(AA839,ATS!$A$4:$G$2762,5,FALSE)</f>
        <v>#N/A</v>
      </c>
      <c r="AF839" s="30"/>
      <c r="AG839" s="38"/>
      <c r="AH839" s="38"/>
      <c r="AI839" s="38"/>
      <c r="AJ839" s="38"/>
      <c r="AK839" s="38"/>
    </row>
    <row r="840" spans="1:37">
      <c r="A840" s="175">
        <f t="shared" si="53"/>
        <v>0</v>
      </c>
      <c r="B840">
        <v>820361</v>
      </c>
      <c r="C840" t="s">
        <v>3149</v>
      </c>
      <c r="D840" t="s">
        <v>2991</v>
      </c>
      <c r="E840" t="s">
        <v>3153</v>
      </c>
      <c r="F840" t="s">
        <v>3151</v>
      </c>
      <c r="G840" t="s">
        <v>52</v>
      </c>
      <c r="H840" t="s">
        <v>87</v>
      </c>
      <c r="I840">
        <v>26</v>
      </c>
      <c r="J840">
        <v>26</v>
      </c>
      <c r="K840">
        <v>26</v>
      </c>
      <c r="L840">
        <v>26</v>
      </c>
      <c r="M840">
        <v>26</v>
      </c>
      <c r="N840">
        <v>26</v>
      </c>
      <c r="O840">
        <v>26</v>
      </c>
      <c r="P840">
        <v>26</v>
      </c>
      <c r="Q840">
        <v>26</v>
      </c>
      <c r="R840">
        <v>26</v>
      </c>
      <c r="S840" s="30"/>
      <c r="T840" s="52" t="str">
        <f t="shared" si="52"/>
        <v>820361-77102-L</v>
      </c>
      <c r="U840" s="53" t="str">
        <f>IF(C840="NET","",IF(C840="","",IFERROR(VLOOKUP(T840,EAN!$A:$B,2,FALSE),"MANGLER - MÅ OPPDATERE EAN-FANEN")))</f>
        <v>MANGLER - MÅ OPPDATERE EAN-FANEN</v>
      </c>
      <c r="V840" s="52">
        <f t="shared" si="54"/>
        <v>26</v>
      </c>
      <c r="W840" s="52">
        <f t="shared" si="55"/>
        <v>26</v>
      </c>
      <c r="X840" s="30"/>
      <c r="Y840" s="21" t="str">
        <f>IF(C840="NET","",IFERROR(VLOOKUP(U840,'2) Order Form'!$V$9:$V$894,1,FALSE),"Ikke med I order form"))</f>
        <v>Ikke med I order form</v>
      </c>
      <c r="Z840" s="30"/>
      <c r="AA840" s="2">
        <v>7048652967770</v>
      </c>
      <c r="AB840" s="23">
        <f>IFERROR(VLOOKUP(AA840,'2) Order Form'!$V$9:$V$895,1,FALSE),"Ikke med I order form")</f>
        <v>7048652967770</v>
      </c>
      <c r="AC840" s="38" t="e">
        <f>VLOOKUP(AA840,ATS!$A$4:$H$2762,2,FALSE)</f>
        <v>#N/A</v>
      </c>
      <c r="AD840" s="35" t="e">
        <f>VLOOKUP(AA840,ATS!$A$4:$G$2762,3,FALSE)</f>
        <v>#N/A</v>
      </c>
      <c r="AE840" s="36" t="e">
        <f>VLOOKUP(AA840,ATS!$A$4:$G$2762,5,FALSE)</f>
        <v>#N/A</v>
      </c>
      <c r="AF840" s="30"/>
      <c r="AG840" s="38"/>
      <c r="AH840" s="38"/>
      <c r="AI840" s="38"/>
      <c r="AJ840" s="38"/>
      <c r="AK840" s="38"/>
    </row>
    <row r="841" spans="1:37">
      <c r="A841" s="175">
        <f t="shared" si="53"/>
        <v>0</v>
      </c>
      <c r="B841">
        <v>820361</v>
      </c>
      <c r="C841" t="s">
        <v>3149</v>
      </c>
      <c r="D841" t="s">
        <v>2991</v>
      </c>
      <c r="E841" t="s">
        <v>3154</v>
      </c>
      <c r="F841" t="s">
        <v>3151</v>
      </c>
      <c r="G841" t="s">
        <v>53</v>
      </c>
      <c r="H841" t="s">
        <v>87</v>
      </c>
      <c r="I841">
        <v>10</v>
      </c>
      <c r="J841">
        <v>10</v>
      </c>
      <c r="K841">
        <v>10</v>
      </c>
      <c r="L841">
        <v>10</v>
      </c>
      <c r="M841">
        <v>10</v>
      </c>
      <c r="N841">
        <v>10</v>
      </c>
      <c r="O841">
        <v>10</v>
      </c>
      <c r="P841">
        <v>10</v>
      </c>
      <c r="Q841">
        <v>10</v>
      </c>
      <c r="R841">
        <v>10</v>
      </c>
      <c r="S841" s="30"/>
      <c r="T841" s="52" t="str">
        <f t="shared" si="52"/>
        <v>820361-77102-XL</v>
      </c>
      <c r="U841" s="53" t="str">
        <f>IF(C841="NET","",IF(C841="","",IFERROR(VLOOKUP(T841,EAN!$A:$B,2,FALSE),"MANGLER - MÅ OPPDATERE EAN-FANEN")))</f>
        <v>MANGLER - MÅ OPPDATERE EAN-FANEN</v>
      </c>
      <c r="V841" s="52">
        <f t="shared" si="54"/>
        <v>10</v>
      </c>
      <c r="W841" s="52">
        <f t="shared" si="55"/>
        <v>10</v>
      </c>
      <c r="X841" s="30"/>
      <c r="Y841" s="21" t="str">
        <f>IF(C841="NET","",IFERROR(VLOOKUP(U841,'2) Order Form'!$V$9:$V$894,1,FALSE),"Ikke med I order form"))</f>
        <v>Ikke med I order form</v>
      </c>
      <c r="Z841" s="30"/>
      <c r="AA841" s="2">
        <v>7048652967510</v>
      </c>
      <c r="AB841" s="23">
        <f>IFERROR(VLOOKUP(AA841,'2) Order Form'!$V$9:$V$895,1,FALSE),"Ikke med I order form")</f>
        <v>7048652967510</v>
      </c>
      <c r="AC841" s="38" t="e">
        <f>VLOOKUP(AA841,ATS!$A$4:$H$2762,2,FALSE)</f>
        <v>#N/A</v>
      </c>
      <c r="AD841" s="35" t="e">
        <f>VLOOKUP(AA841,ATS!$A$4:$G$2762,3,FALSE)</f>
        <v>#N/A</v>
      </c>
      <c r="AE841" s="36" t="e">
        <f>VLOOKUP(AA841,ATS!$A$4:$G$2762,5,FALSE)</f>
        <v>#N/A</v>
      </c>
      <c r="AF841" s="30"/>
      <c r="AG841" s="38"/>
      <c r="AH841" s="38"/>
      <c r="AI841" s="38"/>
      <c r="AJ841" s="38"/>
      <c r="AK841" s="38"/>
    </row>
    <row r="842" spans="1:37">
      <c r="A842" s="175">
        <f t="shared" si="53"/>
        <v>0</v>
      </c>
      <c r="B842">
        <v>820361</v>
      </c>
      <c r="C842" t="s">
        <v>3149</v>
      </c>
      <c r="D842" t="s">
        <v>2991</v>
      </c>
      <c r="E842" t="s">
        <v>1965</v>
      </c>
      <c r="F842" t="s">
        <v>239</v>
      </c>
      <c r="G842" t="s">
        <v>8</v>
      </c>
      <c r="H842" t="s">
        <v>225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 s="30"/>
      <c r="T842" s="52" t="str">
        <f t="shared" si="52"/>
        <v>820361-88000-S</v>
      </c>
      <c r="U842" s="53" t="str">
        <f>IF(C842="NET","",IF(C842="","",IFERROR(VLOOKUP(T842,EAN!$A:$B,2,FALSE),"MANGLER - MÅ OPPDATERE EAN-FANEN")))</f>
        <v>MANGLER - MÅ OPPDATERE EAN-FANEN</v>
      </c>
      <c r="V842" s="52">
        <f t="shared" si="54"/>
        <v>0</v>
      </c>
      <c r="W842" s="52">
        <f t="shared" si="55"/>
        <v>0</v>
      </c>
      <c r="X842" s="30"/>
      <c r="Y842" s="21" t="str">
        <f>IF(C842="NET","",IFERROR(VLOOKUP(U842,'2) Order Form'!$V$9:$V$894,1,FALSE),"Ikke med I order form"))</f>
        <v>Ikke med I order form</v>
      </c>
      <c r="Z842" s="30"/>
      <c r="AA842" s="2">
        <v>7048652967510</v>
      </c>
      <c r="AB842" s="23">
        <f>IFERROR(VLOOKUP(AA842,'2) Order Form'!$V$9:$V$895,1,FALSE),"Ikke med I order form")</f>
        <v>7048652967510</v>
      </c>
      <c r="AC842" s="38" t="e">
        <f>VLOOKUP(AA842,ATS!$A$4:$H$2762,2,FALSE)</f>
        <v>#N/A</v>
      </c>
      <c r="AD842" s="35" t="e">
        <f>VLOOKUP(AA842,ATS!$A$4:$G$2762,3,FALSE)</f>
        <v>#N/A</v>
      </c>
      <c r="AE842" s="36" t="e">
        <f>VLOOKUP(AA842,ATS!$A$4:$G$2762,5,FALSE)</f>
        <v>#N/A</v>
      </c>
      <c r="AF842" s="30"/>
      <c r="AG842" s="38"/>
      <c r="AH842" s="38"/>
      <c r="AI842" s="38"/>
      <c r="AJ842" s="38"/>
      <c r="AK842" s="38"/>
    </row>
    <row r="843" spans="1:37">
      <c r="A843" s="175">
        <f t="shared" si="53"/>
        <v>0</v>
      </c>
      <c r="B843">
        <v>820361</v>
      </c>
      <c r="C843" t="s">
        <v>3149</v>
      </c>
      <c r="D843" t="s">
        <v>2991</v>
      </c>
      <c r="E843" t="s">
        <v>1966</v>
      </c>
      <c r="F843" t="s">
        <v>239</v>
      </c>
      <c r="G843" t="s">
        <v>7</v>
      </c>
      <c r="H843" t="s">
        <v>225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 s="30"/>
      <c r="T843" s="52" t="str">
        <f t="shared" si="52"/>
        <v>820361-88000-M</v>
      </c>
      <c r="U843" s="53" t="str">
        <f>IF(C843="NET","",IF(C843="","",IFERROR(VLOOKUP(T843,EAN!$A:$B,2,FALSE),"MANGLER - MÅ OPPDATERE EAN-FANEN")))</f>
        <v>MANGLER - MÅ OPPDATERE EAN-FANEN</v>
      </c>
      <c r="V843" s="52">
        <f t="shared" si="54"/>
        <v>0</v>
      </c>
      <c r="W843" s="52">
        <f t="shared" si="55"/>
        <v>0</v>
      </c>
      <c r="X843" s="30"/>
      <c r="Y843" s="21" t="str">
        <f>IF(C843="NET","",IFERROR(VLOOKUP(U843,'2) Order Form'!$V$9:$V$894,1,FALSE),"Ikke med I order form"))</f>
        <v>Ikke med I order form</v>
      </c>
      <c r="Z843" s="30"/>
      <c r="AA843" s="2">
        <v>7048652967503</v>
      </c>
      <c r="AB843" s="23">
        <f>IFERROR(VLOOKUP(AA843,'2) Order Form'!$V$9:$V$895,1,FALSE),"Ikke med I order form")</f>
        <v>7048652967503</v>
      </c>
      <c r="AC843" s="38" t="e">
        <f>VLOOKUP(AA843,ATS!$A$4:$H$2762,2,FALSE)</f>
        <v>#N/A</v>
      </c>
      <c r="AD843" s="35" t="e">
        <f>VLOOKUP(AA843,ATS!$A$4:$G$2762,3,FALSE)</f>
        <v>#N/A</v>
      </c>
      <c r="AE843" s="36" t="e">
        <f>VLOOKUP(AA843,ATS!$A$4:$G$2762,5,FALSE)</f>
        <v>#N/A</v>
      </c>
      <c r="AF843" s="30"/>
      <c r="AG843" s="38"/>
      <c r="AH843" s="38"/>
      <c r="AI843" s="38"/>
      <c r="AJ843" s="38"/>
      <c r="AK843" s="38"/>
    </row>
    <row r="844" spans="1:37">
      <c r="A844" s="175">
        <f t="shared" si="53"/>
        <v>0</v>
      </c>
      <c r="B844">
        <v>820361</v>
      </c>
      <c r="C844" t="s">
        <v>3149</v>
      </c>
      <c r="D844" t="s">
        <v>2991</v>
      </c>
      <c r="E844" t="s">
        <v>1967</v>
      </c>
      <c r="F844" t="s">
        <v>239</v>
      </c>
      <c r="G844" t="s">
        <v>52</v>
      </c>
      <c r="H844" t="s">
        <v>225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 s="30"/>
      <c r="T844" s="52" t="str">
        <f t="shared" si="52"/>
        <v>820361-88000-L</v>
      </c>
      <c r="U844" s="53" t="str">
        <f>IF(C844="NET","",IF(C844="","",IFERROR(VLOOKUP(T844,EAN!$A:$B,2,FALSE),"MANGLER - MÅ OPPDATERE EAN-FANEN")))</f>
        <v>MANGLER - MÅ OPPDATERE EAN-FANEN</v>
      </c>
      <c r="V844" s="52">
        <f t="shared" si="54"/>
        <v>0</v>
      </c>
      <c r="W844" s="52">
        <f t="shared" si="55"/>
        <v>0</v>
      </c>
      <c r="X844" s="30"/>
      <c r="Y844" s="21" t="str">
        <f>IF(C844="NET","",IFERROR(VLOOKUP(U844,'2) Order Form'!$V$9:$V$894,1,FALSE),"Ikke med I order form"))</f>
        <v>Ikke med I order form</v>
      </c>
      <c r="Z844" s="30"/>
      <c r="AA844" s="2">
        <v>7048652967503</v>
      </c>
      <c r="AB844" s="23">
        <f>IFERROR(VLOOKUP(AA844,'2) Order Form'!$V$9:$V$895,1,FALSE),"Ikke med I order form")</f>
        <v>7048652967503</v>
      </c>
      <c r="AC844" s="38" t="e">
        <f>VLOOKUP(AA844,ATS!$A$4:$H$2762,2,FALSE)</f>
        <v>#N/A</v>
      </c>
      <c r="AD844" s="35" t="e">
        <f>VLOOKUP(AA844,ATS!$A$4:$G$2762,3,FALSE)</f>
        <v>#N/A</v>
      </c>
      <c r="AE844" s="36" t="e">
        <f>VLOOKUP(AA844,ATS!$A$4:$G$2762,5,FALSE)</f>
        <v>#N/A</v>
      </c>
      <c r="AF844" s="30"/>
      <c r="AG844" s="38"/>
      <c r="AH844" s="38"/>
      <c r="AI844" s="38"/>
      <c r="AJ844" s="38"/>
      <c r="AK844" s="38"/>
    </row>
    <row r="845" spans="1:37">
      <c r="A845" s="175">
        <f t="shared" si="53"/>
        <v>0</v>
      </c>
      <c r="B845">
        <v>820361</v>
      </c>
      <c r="C845" t="s">
        <v>3149</v>
      </c>
      <c r="D845" t="s">
        <v>2991</v>
      </c>
      <c r="E845" t="s">
        <v>1968</v>
      </c>
      <c r="F845" t="s">
        <v>239</v>
      </c>
      <c r="G845" t="s">
        <v>53</v>
      </c>
      <c r="H845" t="s">
        <v>225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 s="30"/>
      <c r="T845" s="52" t="str">
        <f t="shared" si="52"/>
        <v>820361-88000-XL</v>
      </c>
      <c r="U845" s="53" t="str">
        <f>IF(C845="NET","",IF(C845="","",IFERROR(VLOOKUP(T845,EAN!$A:$B,2,FALSE),"MANGLER - MÅ OPPDATERE EAN-FANEN")))</f>
        <v>MANGLER - MÅ OPPDATERE EAN-FANEN</v>
      </c>
      <c r="V845" s="52">
        <f t="shared" si="54"/>
        <v>0</v>
      </c>
      <c r="W845" s="52">
        <f t="shared" si="55"/>
        <v>0</v>
      </c>
      <c r="X845" s="30"/>
      <c r="Y845" s="21" t="str">
        <f>IF(C845="NET","",IFERROR(VLOOKUP(U845,'2) Order Form'!$V$9:$V$894,1,FALSE),"Ikke med I order form"))</f>
        <v>Ikke med I order form</v>
      </c>
      <c r="Z845" s="30"/>
      <c r="AA845" s="2">
        <v>7048652837004</v>
      </c>
      <c r="AB845" s="23">
        <f>IFERROR(VLOOKUP(AA845,'2) Order Form'!$V$9:$V$895,1,FALSE),"Ikke med I order form")</f>
        <v>7048652837004</v>
      </c>
      <c r="AC845" s="38" t="e">
        <f>VLOOKUP(AA845,ATS!$A$4:$H$2762,2,FALSE)</f>
        <v>#N/A</v>
      </c>
      <c r="AD845" s="35" t="e">
        <f>VLOOKUP(AA845,ATS!$A$4:$G$2762,3,FALSE)</f>
        <v>#N/A</v>
      </c>
      <c r="AE845" s="36" t="e">
        <f>VLOOKUP(AA845,ATS!$A$4:$G$2762,5,FALSE)</f>
        <v>#N/A</v>
      </c>
      <c r="AF845" s="30"/>
      <c r="AG845" s="38"/>
      <c r="AH845" s="38"/>
      <c r="AI845" s="38"/>
      <c r="AJ845" s="38"/>
      <c r="AK845" s="38"/>
    </row>
    <row r="846" spans="1:37">
      <c r="A846" s="175">
        <f t="shared" si="53"/>
        <v>0</v>
      </c>
      <c r="B846">
        <v>820361</v>
      </c>
      <c r="C846" t="s">
        <v>3149</v>
      </c>
      <c r="D846" t="s">
        <v>2991</v>
      </c>
      <c r="E846" t="s">
        <v>685</v>
      </c>
      <c r="F846" t="s">
        <v>1982</v>
      </c>
      <c r="G846" t="s">
        <v>8</v>
      </c>
      <c r="H846" t="s">
        <v>87</v>
      </c>
      <c r="I846">
        <v>14</v>
      </c>
      <c r="J846">
        <v>14</v>
      </c>
      <c r="K846">
        <v>14</v>
      </c>
      <c r="L846">
        <v>14</v>
      </c>
      <c r="M846">
        <v>14</v>
      </c>
      <c r="N846">
        <v>14</v>
      </c>
      <c r="O846">
        <v>14</v>
      </c>
      <c r="P846">
        <v>14</v>
      </c>
      <c r="Q846">
        <v>14</v>
      </c>
      <c r="R846">
        <v>14</v>
      </c>
      <c r="S846" s="30"/>
      <c r="T846" s="52" t="str">
        <f t="shared" si="52"/>
        <v>820361-99901-S</v>
      </c>
      <c r="U846" s="53" t="str">
        <f>IF(C846="NET","",IF(C846="","",IFERROR(VLOOKUP(T846,EAN!$A:$B,2,FALSE),"MANGLER - MÅ OPPDATERE EAN-FANEN")))</f>
        <v>MANGLER - MÅ OPPDATERE EAN-FANEN</v>
      </c>
      <c r="V846" s="52">
        <f t="shared" si="54"/>
        <v>14</v>
      </c>
      <c r="W846" s="52">
        <f t="shared" si="55"/>
        <v>14</v>
      </c>
      <c r="X846" s="30"/>
      <c r="Y846" s="21" t="str">
        <f>IF(C846="NET","",IFERROR(VLOOKUP(U846,'2) Order Form'!$V$9:$V$894,1,FALSE),"Ikke med I order form"))</f>
        <v>Ikke med I order form</v>
      </c>
      <c r="Z846" s="30"/>
      <c r="AA846" s="2">
        <v>7048652837004</v>
      </c>
      <c r="AB846" s="23">
        <f>IFERROR(VLOOKUP(AA846,'2) Order Form'!$V$9:$V$895,1,FALSE),"Ikke med I order form")</f>
        <v>7048652837004</v>
      </c>
      <c r="AC846" s="38" t="e">
        <f>VLOOKUP(AA846,ATS!$A$4:$H$2762,2,FALSE)</f>
        <v>#N/A</v>
      </c>
      <c r="AD846" s="35" t="e">
        <f>VLOOKUP(AA846,ATS!$A$4:$G$2762,3,FALSE)</f>
        <v>#N/A</v>
      </c>
      <c r="AE846" s="36" t="e">
        <f>VLOOKUP(AA846,ATS!$A$4:$G$2762,5,FALSE)</f>
        <v>#N/A</v>
      </c>
      <c r="AF846" s="30"/>
      <c r="AG846" s="38"/>
      <c r="AH846" s="38"/>
      <c r="AI846" s="38"/>
      <c r="AJ846" s="38"/>
      <c r="AK846" s="38"/>
    </row>
    <row r="847" spans="1:37">
      <c r="A847" s="175">
        <f t="shared" si="53"/>
        <v>0</v>
      </c>
      <c r="B847">
        <v>820361</v>
      </c>
      <c r="C847" t="s">
        <v>3149</v>
      </c>
      <c r="D847" t="s">
        <v>2991</v>
      </c>
      <c r="E847" t="s">
        <v>686</v>
      </c>
      <c r="F847" t="s">
        <v>1982</v>
      </c>
      <c r="G847" t="s">
        <v>7</v>
      </c>
      <c r="H847" t="s">
        <v>87</v>
      </c>
      <c r="I847">
        <v>40</v>
      </c>
      <c r="J847">
        <v>40</v>
      </c>
      <c r="K847">
        <v>40</v>
      </c>
      <c r="L847">
        <v>40</v>
      </c>
      <c r="M847">
        <v>40</v>
      </c>
      <c r="N847">
        <v>40</v>
      </c>
      <c r="O847">
        <v>40</v>
      </c>
      <c r="P847">
        <v>40</v>
      </c>
      <c r="Q847">
        <v>40</v>
      </c>
      <c r="R847">
        <v>40</v>
      </c>
      <c r="S847" s="30"/>
      <c r="T847" s="52" t="str">
        <f t="shared" si="52"/>
        <v>820361-99901-M</v>
      </c>
      <c r="U847" s="53" t="str">
        <f>IF(C847="NET","",IF(C847="","",IFERROR(VLOOKUP(T847,EAN!$A:$B,2,FALSE),"MANGLER - MÅ OPPDATERE EAN-FANEN")))</f>
        <v>MANGLER - MÅ OPPDATERE EAN-FANEN</v>
      </c>
      <c r="V847" s="52">
        <f t="shared" si="54"/>
        <v>40</v>
      </c>
      <c r="W847" s="52">
        <f t="shared" si="55"/>
        <v>40</v>
      </c>
      <c r="X847" s="30"/>
      <c r="Y847" s="21" t="str">
        <f>IF(C847="NET","",IFERROR(VLOOKUP(U847,'2) Order Form'!$V$9:$V$894,1,FALSE),"Ikke med I order form"))</f>
        <v>Ikke med I order form</v>
      </c>
      <c r="Z847" s="30"/>
      <c r="AA847" s="2">
        <v>7048652837004</v>
      </c>
      <c r="AB847" s="23">
        <f>IFERROR(VLOOKUP(AA847,'2) Order Form'!$V$9:$V$895,1,FALSE),"Ikke med I order form")</f>
        <v>7048652837004</v>
      </c>
      <c r="AC847" s="38" t="e">
        <f>VLOOKUP(AA847,ATS!$A$4:$H$2762,2,FALSE)</f>
        <v>#N/A</v>
      </c>
      <c r="AD847" s="35" t="e">
        <f>VLOOKUP(AA847,ATS!$A$4:$G$2762,3,FALSE)</f>
        <v>#N/A</v>
      </c>
      <c r="AE847" s="36" t="e">
        <f>VLOOKUP(AA847,ATS!$A$4:$G$2762,5,FALSE)</f>
        <v>#N/A</v>
      </c>
      <c r="AF847" s="30"/>
      <c r="AG847" s="38"/>
      <c r="AH847" s="38"/>
      <c r="AI847" s="38"/>
      <c r="AJ847" s="38"/>
      <c r="AK847" s="38"/>
    </row>
    <row r="848" spans="1:37">
      <c r="A848" s="175">
        <f t="shared" si="53"/>
        <v>0</v>
      </c>
      <c r="B848">
        <v>820361</v>
      </c>
      <c r="C848" t="s">
        <v>3149</v>
      </c>
      <c r="D848" t="s">
        <v>2991</v>
      </c>
      <c r="E848" t="s">
        <v>687</v>
      </c>
      <c r="F848" t="s">
        <v>1982</v>
      </c>
      <c r="G848" t="s">
        <v>52</v>
      </c>
      <c r="H848" t="s">
        <v>87</v>
      </c>
      <c r="I848">
        <v>34</v>
      </c>
      <c r="J848">
        <v>34</v>
      </c>
      <c r="K848">
        <v>34</v>
      </c>
      <c r="L848">
        <v>34</v>
      </c>
      <c r="M848">
        <v>34</v>
      </c>
      <c r="N848">
        <v>34</v>
      </c>
      <c r="O848">
        <v>34</v>
      </c>
      <c r="P848">
        <v>34</v>
      </c>
      <c r="Q848">
        <v>34</v>
      </c>
      <c r="R848">
        <v>34</v>
      </c>
      <c r="S848" s="2"/>
      <c r="T848" s="52" t="str">
        <f t="shared" si="52"/>
        <v>820361-99901-L</v>
      </c>
      <c r="U848" s="53" t="str">
        <f>IF(C848="NET","",IF(C848="","",IFERROR(VLOOKUP(T848,EAN!$A:$B,2,FALSE),"MANGLER - MÅ OPPDATERE EAN-FANEN")))</f>
        <v>MANGLER - MÅ OPPDATERE EAN-FANEN</v>
      </c>
      <c r="V848" s="52">
        <f t="shared" si="54"/>
        <v>34</v>
      </c>
      <c r="W848" s="52">
        <f t="shared" si="55"/>
        <v>34</v>
      </c>
      <c r="X848" s="2"/>
      <c r="Y848" s="21" t="str">
        <f>IF(C848="NET","",IFERROR(VLOOKUP(U848,'2) Order Form'!$V$9:$V$894,1,FALSE),"Ikke med I order form"))</f>
        <v>Ikke med I order form</v>
      </c>
      <c r="Z848" s="2"/>
      <c r="AA848" s="2">
        <v>7048652967527</v>
      </c>
      <c r="AB848" s="23">
        <f>IFERROR(VLOOKUP(AA848,'2) Order Form'!$V$9:$V$895,1,FALSE),"Ikke med I order form")</f>
        <v>7048652967527</v>
      </c>
      <c r="AC848" s="38" t="e">
        <f>VLOOKUP(AA848,ATS!$A$4:$H$2762,2,FALSE)</f>
        <v>#N/A</v>
      </c>
      <c r="AD848" s="35" t="e">
        <f>VLOOKUP(AA848,ATS!$A$4:$G$2762,3,FALSE)</f>
        <v>#N/A</v>
      </c>
      <c r="AE848" s="36" t="e">
        <f>VLOOKUP(AA848,ATS!$A$4:$G$2762,5,FALSE)</f>
        <v>#N/A</v>
      </c>
      <c r="AF848" s="2"/>
      <c r="AG848" s="38"/>
      <c r="AH848" s="38"/>
      <c r="AI848" s="38"/>
      <c r="AJ848" s="38"/>
      <c r="AK848" s="38"/>
    </row>
    <row r="849" spans="1:37">
      <c r="A849" s="175">
        <f t="shared" si="53"/>
        <v>0</v>
      </c>
      <c r="B849">
        <v>820361</v>
      </c>
      <c r="C849" t="s">
        <v>3149</v>
      </c>
      <c r="D849" t="s">
        <v>2991</v>
      </c>
      <c r="E849" t="s">
        <v>688</v>
      </c>
      <c r="F849" t="s">
        <v>1982</v>
      </c>
      <c r="G849" t="s">
        <v>53</v>
      </c>
      <c r="H849" t="s">
        <v>87</v>
      </c>
      <c r="I849">
        <v>20</v>
      </c>
      <c r="J849">
        <v>20</v>
      </c>
      <c r="K849">
        <v>20</v>
      </c>
      <c r="L849">
        <v>20</v>
      </c>
      <c r="M849">
        <v>20</v>
      </c>
      <c r="N849">
        <v>20</v>
      </c>
      <c r="O849">
        <v>20</v>
      </c>
      <c r="P849">
        <v>20</v>
      </c>
      <c r="Q849">
        <v>20</v>
      </c>
      <c r="R849">
        <v>20</v>
      </c>
      <c r="S849" s="30"/>
      <c r="T849" s="52" t="str">
        <f t="shared" si="52"/>
        <v>820361-99901-XL</v>
      </c>
      <c r="U849" s="53" t="str">
        <f>IF(C849="NET","",IF(C849="","",IFERROR(VLOOKUP(T849,EAN!$A:$B,2,FALSE),"MANGLER - MÅ OPPDATERE EAN-FANEN")))</f>
        <v>MANGLER - MÅ OPPDATERE EAN-FANEN</v>
      </c>
      <c r="V849" s="52">
        <f t="shared" si="54"/>
        <v>20</v>
      </c>
      <c r="W849" s="52">
        <f t="shared" si="55"/>
        <v>20</v>
      </c>
      <c r="X849" s="30"/>
      <c r="Y849" s="21" t="str">
        <f>IF(C849="NET","",IFERROR(VLOOKUP(U849,'2) Order Form'!$V$9:$V$894,1,FALSE),"Ikke med I order form"))</f>
        <v>Ikke med I order form</v>
      </c>
      <c r="Z849" s="30"/>
      <c r="AA849" s="2">
        <v>7048652967527</v>
      </c>
      <c r="AB849" s="23">
        <f>IFERROR(VLOOKUP(AA849,'2) Order Form'!$V$9:$V$895,1,FALSE),"Ikke med I order form")</f>
        <v>7048652967527</v>
      </c>
      <c r="AC849" s="38" t="e">
        <f>VLOOKUP(AA849,ATS!$A$4:$H$2762,2,FALSE)</f>
        <v>#N/A</v>
      </c>
      <c r="AD849" s="35" t="e">
        <f>VLOOKUP(AA849,ATS!$A$4:$G$2762,3,FALSE)</f>
        <v>#N/A</v>
      </c>
      <c r="AE849" s="36" t="e">
        <f>VLOOKUP(AA849,ATS!$A$4:$G$2762,5,FALSE)</f>
        <v>#N/A</v>
      </c>
      <c r="AF849" s="30"/>
      <c r="AG849" s="38"/>
      <c r="AH849" s="38"/>
      <c r="AI849" s="38"/>
      <c r="AJ849" s="38"/>
      <c r="AK849" s="38"/>
    </row>
    <row r="850" spans="1:37">
      <c r="A850" s="175">
        <f t="shared" si="53"/>
        <v>0</v>
      </c>
      <c r="B850" s="37">
        <v>820363</v>
      </c>
      <c r="C850" t="s">
        <v>131</v>
      </c>
      <c r="I850" s="37">
        <v>202409</v>
      </c>
      <c r="J850" s="37">
        <v>202410</v>
      </c>
      <c r="K850" s="37">
        <v>202411</v>
      </c>
      <c r="L850" s="37">
        <v>202412</v>
      </c>
      <c r="M850" s="37">
        <v>202413</v>
      </c>
      <c r="N850" s="37">
        <v>202414</v>
      </c>
      <c r="O850" s="37">
        <v>202415</v>
      </c>
      <c r="P850" s="37">
        <v>202415</v>
      </c>
      <c r="Q850" s="37">
        <v>202415</v>
      </c>
      <c r="R850" s="37">
        <v>202415</v>
      </c>
      <c r="S850" s="30"/>
      <c r="T850" s="52" t="str">
        <f t="shared" si="52"/>
        <v>820363-</v>
      </c>
      <c r="U850" s="53" t="str">
        <f>IF(C850="NET","",IF(C850="","",IFERROR(VLOOKUP(T850,EAN!$A:$B,2,FALSE),"MANGLER - MÅ OPPDATERE EAN-FANEN")))</f>
        <v/>
      </c>
      <c r="V850" s="52">
        <f t="shared" si="54"/>
        <v>202409</v>
      </c>
      <c r="W850" s="52">
        <f t="shared" si="55"/>
        <v>202415</v>
      </c>
      <c r="X850" s="30"/>
      <c r="Y850" s="21" t="str">
        <f>IF(C850="NET","",IFERROR(VLOOKUP(U850,'2) Order Form'!$V$9:$V$894,1,FALSE),"Ikke med I order form"))</f>
        <v/>
      </c>
      <c r="Z850" s="30"/>
      <c r="AA850" s="2">
        <v>7048652837974</v>
      </c>
      <c r="AB850" s="23">
        <f>IFERROR(VLOOKUP(AA850,'2) Order Form'!$V$9:$V$895,1,FALSE),"Ikke med I order form")</f>
        <v>7048652837974</v>
      </c>
      <c r="AC850" s="38" t="e">
        <f>VLOOKUP(AA850,ATS!$A$4:$H$2762,2,FALSE)</f>
        <v>#N/A</v>
      </c>
      <c r="AD850" s="35" t="e">
        <f>VLOOKUP(AA850,ATS!$A$4:$G$2762,3,FALSE)</f>
        <v>#N/A</v>
      </c>
      <c r="AE850" s="36" t="e">
        <f>VLOOKUP(AA850,ATS!$A$4:$G$2762,5,FALSE)</f>
        <v>#N/A</v>
      </c>
      <c r="AF850" s="30"/>
      <c r="AG850" s="38"/>
      <c r="AH850" s="38"/>
      <c r="AI850" s="38"/>
      <c r="AJ850" s="38"/>
      <c r="AK850" s="38"/>
    </row>
    <row r="851" spans="1:37">
      <c r="A851" s="175">
        <f t="shared" si="53"/>
        <v>0</v>
      </c>
      <c r="B851">
        <v>820363</v>
      </c>
      <c r="C851" t="s">
        <v>3155</v>
      </c>
      <c r="D851" t="s">
        <v>2991</v>
      </c>
      <c r="E851" t="s">
        <v>3156</v>
      </c>
      <c r="F851" t="s">
        <v>3010</v>
      </c>
      <c r="G851" t="s">
        <v>8</v>
      </c>
      <c r="H851" t="s">
        <v>225</v>
      </c>
      <c r="I851">
        <v>3</v>
      </c>
      <c r="J851">
        <v>3</v>
      </c>
      <c r="K851">
        <v>3</v>
      </c>
      <c r="L851">
        <v>3</v>
      </c>
      <c r="M851">
        <v>3</v>
      </c>
      <c r="N851">
        <v>3</v>
      </c>
      <c r="O851">
        <v>3</v>
      </c>
      <c r="P851">
        <v>3</v>
      </c>
      <c r="Q851">
        <v>3</v>
      </c>
      <c r="R851">
        <v>3</v>
      </c>
      <c r="S851" s="30"/>
      <c r="T851" s="52" t="str">
        <f t="shared" si="52"/>
        <v>820363-10003-S</v>
      </c>
      <c r="U851" s="53" t="str">
        <f>IF(C851="NET","",IF(C851="","",IFERROR(VLOOKUP(T851,EAN!$A:$B,2,FALSE),"MANGLER - MÅ OPPDATERE EAN-FANEN")))</f>
        <v>MANGLER - MÅ OPPDATERE EAN-FANEN</v>
      </c>
      <c r="V851" s="52">
        <f t="shared" si="54"/>
        <v>3</v>
      </c>
      <c r="W851" s="52">
        <f t="shared" si="55"/>
        <v>3</v>
      </c>
      <c r="X851" s="30"/>
      <c r="Y851" s="21" t="str">
        <f>IF(C851="NET","",IFERROR(VLOOKUP(U851,'2) Order Form'!$V$9:$V$894,1,FALSE),"Ikke med I order form"))</f>
        <v>Ikke med I order form</v>
      </c>
      <c r="Z851" s="30"/>
      <c r="AA851" s="2">
        <v>7048652837974</v>
      </c>
      <c r="AB851" s="23">
        <f>IFERROR(VLOOKUP(AA851,'2) Order Form'!$V$9:$V$895,1,FALSE),"Ikke med I order form")</f>
        <v>7048652837974</v>
      </c>
      <c r="AC851" s="38" t="e">
        <f>VLOOKUP(AA851,ATS!$A$4:$H$2762,2,FALSE)</f>
        <v>#N/A</v>
      </c>
      <c r="AD851" s="35" t="e">
        <f>VLOOKUP(AA851,ATS!$A$4:$G$2762,3,FALSE)</f>
        <v>#N/A</v>
      </c>
      <c r="AE851" s="36" t="e">
        <f>VLOOKUP(AA851,ATS!$A$4:$G$2762,5,FALSE)</f>
        <v>#N/A</v>
      </c>
      <c r="AF851" s="30"/>
      <c r="AG851" s="38"/>
      <c r="AH851" s="38"/>
      <c r="AI851" s="38"/>
      <c r="AJ851" s="38"/>
      <c r="AK851" s="38"/>
    </row>
    <row r="852" spans="1:37">
      <c r="A852" s="175">
        <f t="shared" si="53"/>
        <v>0</v>
      </c>
      <c r="B852">
        <v>820363</v>
      </c>
      <c r="C852" t="s">
        <v>3155</v>
      </c>
      <c r="D852" t="s">
        <v>2991</v>
      </c>
      <c r="E852" t="s">
        <v>3157</v>
      </c>
      <c r="F852" t="s">
        <v>3010</v>
      </c>
      <c r="G852" t="s">
        <v>7</v>
      </c>
      <c r="H852" t="s">
        <v>225</v>
      </c>
      <c r="I852">
        <v>9</v>
      </c>
      <c r="J852">
        <v>9</v>
      </c>
      <c r="K852">
        <v>9</v>
      </c>
      <c r="L852">
        <v>9</v>
      </c>
      <c r="M852">
        <v>9</v>
      </c>
      <c r="N852">
        <v>9</v>
      </c>
      <c r="O852">
        <v>9</v>
      </c>
      <c r="P852">
        <v>9</v>
      </c>
      <c r="Q852">
        <v>9</v>
      </c>
      <c r="R852">
        <v>9</v>
      </c>
      <c r="S852" s="30"/>
      <c r="T852" s="52" t="str">
        <f t="shared" si="52"/>
        <v>820363-10003-M</v>
      </c>
      <c r="U852" s="53" t="str">
        <f>IF(C852="NET","",IF(C852="","",IFERROR(VLOOKUP(T852,EAN!$A:$B,2,FALSE),"MANGLER - MÅ OPPDATERE EAN-FANEN")))</f>
        <v>MANGLER - MÅ OPPDATERE EAN-FANEN</v>
      </c>
      <c r="V852" s="52">
        <f t="shared" si="54"/>
        <v>9</v>
      </c>
      <c r="W852" s="52">
        <f t="shared" si="55"/>
        <v>9</v>
      </c>
      <c r="X852" s="30"/>
      <c r="Y852" s="21" t="str">
        <f>IF(C852="NET","",IFERROR(VLOOKUP(U852,'2) Order Form'!$V$9:$V$894,1,FALSE),"Ikke med I order form"))</f>
        <v>Ikke med I order form</v>
      </c>
      <c r="Z852" s="30"/>
      <c r="AA852" s="2">
        <v>7048652837974</v>
      </c>
      <c r="AB852" s="23">
        <f>IFERROR(VLOOKUP(AA852,'2) Order Form'!$V$9:$V$895,1,FALSE),"Ikke med I order form")</f>
        <v>7048652837974</v>
      </c>
      <c r="AC852" s="38" t="e">
        <f>VLOOKUP(AA852,ATS!$A$4:$H$2762,2,FALSE)</f>
        <v>#N/A</v>
      </c>
      <c r="AD852" s="35" t="e">
        <f>VLOOKUP(AA852,ATS!$A$4:$G$2762,3,FALSE)</f>
        <v>#N/A</v>
      </c>
      <c r="AE852" s="36" t="e">
        <f>VLOOKUP(AA852,ATS!$A$4:$G$2762,5,FALSE)</f>
        <v>#N/A</v>
      </c>
      <c r="AF852" s="30"/>
      <c r="AG852" s="38"/>
      <c r="AH852" s="38"/>
      <c r="AI852" s="38"/>
      <c r="AJ852" s="38"/>
      <c r="AK852" s="38"/>
    </row>
    <row r="853" spans="1:37">
      <c r="A853" s="175">
        <f t="shared" si="53"/>
        <v>0</v>
      </c>
      <c r="B853">
        <v>820363</v>
      </c>
      <c r="C853" t="s">
        <v>3155</v>
      </c>
      <c r="D853" t="s">
        <v>2991</v>
      </c>
      <c r="E853" t="s">
        <v>3158</v>
      </c>
      <c r="F853" t="s">
        <v>3010</v>
      </c>
      <c r="G853" t="s">
        <v>52</v>
      </c>
      <c r="H853" t="s">
        <v>225</v>
      </c>
      <c r="I853">
        <v>5</v>
      </c>
      <c r="J853">
        <v>5</v>
      </c>
      <c r="K853">
        <v>5</v>
      </c>
      <c r="L853">
        <v>5</v>
      </c>
      <c r="M853">
        <v>5</v>
      </c>
      <c r="N853">
        <v>5</v>
      </c>
      <c r="O853">
        <v>5</v>
      </c>
      <c r="P853">
        <v>5</v>
      </c>
      <c r="Q853">
        <v>5</v>
      </c>
      <c r="R853">
        <v>5</v>
      </c>
      <c r="S853" s="30"/>
      <c r="T853" s="52" t="str">
        <f t="shared" si="52"/>
        <v>820363-10003-L</v>
      </c>
      <c r="U853" s="53" t="str">
        <f>IF(C853="NET","",IF(C853="","",IFERROR(VLOOKUP(T853,EAN!$A:$B,2,FALSE),"MANGLER - MÅ OPPDATERE EAN-FANEN")))</f>
        <v>MANGLER - MÅ OPPDATERE EAN-FANEN</v>
      </c>
      <c r="V853" s="52">
        <f t="shared" si="54"/>
        <v>5</v>
      </c>
      <c r="W853" s="52">
        <f t="shared" si="55"/>
        <v>5</v>
      </c>
      <c r="X853" s="30"/>
      <c r="Y853" s="21" t="str">
        <f>IF(C853="NET","",IFERROR(VLOOKUP(U853,'2) Order Form'!$V$9:$V$894,1,FALSE),"Ikke med I order form"))</f>
        <v>Ikke med I order form</v>
      </c>
      <c r="Z853" s="30"/>
      <c r="AA853" s="2">
        <v>7048652837981</v>
      </c>
      <c r="AB853" s="23">
        <f>IFERROR(VLOOKUP(AA853,'2) Order Form'!$V$9:$V$895,1,FALSE),"Ikke med I order form")</f>
        <v>7048652837981</v>
      </c>
      <c r="AC853" s="38" t="e">
        <f>VLOOKUP(AA853,ATS!$A$4:$H$2762,2,FALSE)</f>
        <v>#N/A</v>
      </c>
      <c r="AD853" s="35" t="e">
        <f>VLOOKUP(AA853,ATS!$A$4:$G$2762,3,FALSE)</f>
        <v>#N/A</v>
      </c>
      <c r="AE853" s="36" t="e">
        <f>VLOOKUP(AA853,ATS!$A$4:$G$2762,5,FALSE)</f>
        <v>#N/A</v>
      </c>
      <c r="AF853" s="30"/>
      <c r="AG853" s="38"/>
      <c r="AH853" s="38"/>
      <c r="AI853" s="38"/>
      <c r="AJ853" s="38"/>
      <c r="AK853" s="38"/>
    </row>
    <row r="854" spans="1:37">
      <c r="A854" s="175">
        <f t="shared" si="53"/>
        <v>0</v>
      </c>
      <c r="B854">
        <v>820363</v>
      </c>
      <c r="C854" t="s">
        <v>3155</v>
      </c>
      <c r="D854" t="s">
        <v>2991</v>
      </c>
      <c r="E854" t="s">
        <v>3159</v>
      </c>
      <c r="F854" t="s">
        <v>3010</v>
      </c>
      <c r="G854" t="s">
        <v>53</v>
      </c>
      <c r="H854" t="s">
        <v>225</v>
      </c>
      <c r="I854">
        <v>2</v>
      </c>
      <c r="J854">
        <v>2</v>
      </c>
      <c r="K854">
        <v>2</v>
      </c>
      <c r="L854">
        <v>2</v>
      </c>
      <c r="M854">
        <v>2</v>
      </c>
      <c r="N854">
        <v>2</v>
      </c>
      <c r="O854">
        <v>2</v>
      </c>
      <c r="P854">
        <v>2</v>
      </c>
      <c r="Q854">
        <v>2</v>
      </c>
      <c r="R854">
        <v>2</v>
      </c>
      <c r="S854" s="30"/>
      <c r="T854" s="52" t="str">
        <f t="shared" si="52"/>
        <v>820363-10003-XL</v>
      </c>
      <c r="U854" s="53" t="str">
        <f>IF(C854="NET","",IF(C854="","",IFERROR(VLOOKUP(T854,EAN!$A:$B,2,FALSE),"MANGLER - MÅ OPPDATERE EAN-FANEN")))</f>
        <v>MANGLER - MÅ OPPDATERE EAN-FANEN</v>
      </c>
      <c r="V854" s="52">
        <f t="shared" si="54"/>
        <v>2</v>
      </c>
      <c r="W854" s="52">
        <f t="shared" si="55"/>
        <v>2</v>
      </c>
      <c r="X854" s="30"/>
      <c r="Y854" s="21" t="str">
        <f>IF(C854="NET","",IFERROR(VLOOKUP(U854,'2) Order Form'!$V$9:$V$894,1,FALSE),"Ikke med I order form"))</f>
        <v>Ikke med I order form</v>
      </c>
      <c r="Z854" s="30"/>
      <c r="AA854" s="2">
        <v>7048652837981</v>
      </c>
      <c r="AB854" s="23">
        <f>IFERROR(VLOOKUP(AA854,'2) Order Form'!$V$9:$V$895,1,FALSE),"Ikke med I order form")</f>
        <v>7048652837981</v>
      </c>
      <c r="AC854" s="38" t="e">
        <f>VLOOKUP(AA854,ATS!$A$4:$H$2762,2,FALSE)</f>
        <v>#N/A</v>
      </c>
      <c r="AD854" s="35" t="e">
        <f>VLOOKUP(AA854,ATS!$A$4:$G$2762,3,FALSE)</f>
        <v>#N/A</v>
      </c>
      <c r="AE854" s="36" t="e">
        <f>VLOOKUP(AA854,ATS!$A$4:$G$2762,5,FALSE)</f>
        <v>#N/A</v>
      </c>
      <c r="AF854" s="30"/>
      <c r="AG854" s="38"/>
      <c r="AH854" s="38"/>
      <c r="AI854" s="38"/>
      <c r="AJ854" s="38"/>
      <c r="AK854" s="38"/>
    </row>
    <row r="855" spans="1:37">
      <c r="A855" s="175">
        <f t="shared" si="53"/>
        <v>0</v>
      </c>
      <c r="B855">
        <v>820363</v>
      </c>
      <c r="C855" t="s">
        <v>3155</v>
      </c>
      <c r="D855" t="s">
        <v>2991</v>
      </c>
      <c r="E855" t="s">
        <v>2770</v>
      </c>
      <c r="F855" t="s">
        <v>2771</v>
      </c>
      <c r="G855" t="s">
        <v>8</v>
      </c>
      <c r="H855" t="s">
        <v>225</v>
      </c>
      <c r="I855">
        <v>29</v>
      </c>
      <c r="J855">
        <v>29</v>
      </c>
      <c r="K855">
        <v>29</v>
      </c>
      <c r="L855">
        <v>29</v>
      </c>
      <c r="M855">
        <v>29</v>
      </c>
      <c r="N855">
        <v>29</v>
      </c>
      <c r="O855">
        <v>29</v>
      </c>
      <c r="P855">
        <v>29</v>
      </c>
      <c r="Q855">
        <v>29</v>
      </c>
      <c r="R855">
        <v>29</v>
      </c>
      <c r="S855" s="30"/>
      <c r="T855" s="52" t="str">
        <f t="shared" si="52"/>
        <v>820363-55504-S</v>
      </c>
      <c r="U855" s="53" t="str">
        <f>IF(C855="NET","",IF(C855="","",IFERROR(VLOOKUP(T855,EAN!$A:$B,2,FALSE),"MANGLER - MÅ OPPDATERE EAN-FANEN")))</f>
        <v>MANGLER - MÅ OPPDATERE EAN-FANEN</v>
      </c>
      <c r="V855" s="52">
        <f t="shared" si="54"/>
        <v>29</v>
      </c>
      <c r="W855" s="52">
        <f t="shared" si="55"/>
        <v>29</v>
      </c>
      <c r="X855" s="30"/>
      <c r="Y855" s="21" t="str">
        <f>IF(C855="NET","",IFERROR(VLOOKUP(U855,'2) Order Form'!$V$9:$V$894,1,FALSE),"Ikke med I order form"))</f>
        <v>Ikke med I order form</v>
      </c>
      <c r="Z855" s="30"/>
      <c r="AA855" s="2">
        <v>7048652837981</v>
      </c>
      <c r="AB855" s="23">
        <f>IFERROR(VLOOKUP(AA855,'2) Order Form'!$V$9:$V$895,1,FALSE),"Ikke med I order form")</f>
        <v>7048652837981</v>
      </c>
      <c r="AC855" s="38" t="e">
        <f>VLOOKUP(AA855,ATS!$A$4:$H$2762,2,FALSE)</f>
        <v>#N/A</v>
      </c>
      <c r="AD855" s="35" t="e">
        <f>VLOOKUP(AA855,ATS!$A$4:$G$2762,3,FALSE)</f>
        <v>#N/A</v>
      </c>
      <c r="AE855" s="36" t="e">
        <f>VLOOKUP(AA855,ATS!$A$4:$G$2762,5,FALSE)</f>
        <v>#N/A</v>
      </c>
      <c r="AF855" s="30"/>
      <c r="AG855" s="38"/>
      <c r="AH855" s="38"/>
      <c r="AI855" s="38"/>
      <c r="AJ855" s="38"/>
      <c r="AK855" s="38"/>
    </row>
    <row r="856" spans="1:37">
      <c r="A856" s="175">
        <f t="shared" si="53"/>
        <v>0</v>
      </c>
      <c r="B856">
        <v>820363</v>
      </c>
      <c r="C856" t="s">
        <v>3155</v>
      </c>
      <c r="D856" t="s">
        <v>2991</v>
      </c>
      <c r="E856" t="s">
        <v>2772</v>
      </c>
      <c r="F856" t="s">
        <v>2771</v>
      </c>
      <c r="G856" t="s">
        <v>7</v>
      </c>
      <c r="H856" t="s">
        <v>225</v>
      </c>
      <c r="I856">
        <v>31</v>
      </c>
      <c r="J856">
        <v>31</v>
      </c>
      <c r="K856">
        <v>31</v>
      </c>
      <c r="L856">
        <v>31</v>
      </c>
      <c r="M856">
        <v>31</v>
      </c>
      <c r="N856">
        <v>31</v>
      </c>
      <c r="O856">
        <v>31</v>
      </c>
      <c r="P856">
        <v>31</v>
      </c>
      <c r="Q856">
        <v>31</v>
      </c>
      <c r="R856">
        <v>31</v>
      </c>
      <c r="S856" s="30"/>
      <c r="T856" s="52" t="str">
        <f t="shared" si="52"/>
        <v>820363-55504-M</v>
      </c>
      <c r="U856" s="53" t="str">
        <f>IF(C856="NET","",IF(C856="","",IFERROR(VLOOKUP(T856,EAN!$A:$B,2,FALSE),"MANGLER - MÅ OPPDATERE EAN-FANEN")))</f>
        <v>MANGLER - MÅ OPPDATERE EAN-FANEN</v>
      </c>
      <c r="V856" s="52">
        <f t="shared" si="54"/>
        <v>31</v>
      </c>
      <c r="W856" s="52">
        <f t="shared" si="55"/>
        <v>31</v>
      </c>
      <c r="X856" s="30"/>
      <c r="Y856" s="21" t="str">
        <f>IF(C856="NET","",IFERROR(VLOOKUP(U856,'2) Order Form'!$V$9:$V$894,1,FALSE),"Ikke med I order form"))</f>
        <v>Ikke med I order form</v>
      </c>
      <c r="Z856" s="30"/>
      <c r="AA856" s="2">
        <v>7048652836960</v>
      </c>
      <c r="AB856" s="23">
        <f>IFERROR(VLOOKUP(AA856,'2) Order Form'!$V$9:$V$895,1,FALSE),"Ikke med I order form")</f>
        <v>7048652836960</v>
      </c>
      <c r="AC856" s="38" t="e">
        <f>VLOOKUP(AA856,ATS!$A$4:$H$2762,2,FALSE)</f>
        <v>#N/A</v>
      </c>
      <c r="AD856" s="35" t="e">
        <f>VLOOKUP(AA856,ATS!$A$4:$G$2762,3,FALSE)</f>
        <v>#N/A</v>
      </c>
      <c r="AE856" s="36" t="e">
        <f>VLOOKUP(AA856,ATS!$A$4:$G$2762,5,FALSE)</f>
        <v>#N/A</v>
      </c>
      <c r="AF856" s="30"/>
      <c r="AG856" s="38"/>
      <c r="AH856" s="38"/>
      <c r="AI856" s="38"/>
      <c r="AJ856" s="38"/>
      <c r="AK856" s="38"/>
    </row>
    <row r="857" spans="1:37">
      <c r="A857" s="175">
        <f t="shared" si="53"/>
        <v>0</v>
      </c>
      <c r="B857">
        <v>820363</v>
      </c>
      <c r="C857" t="s">
        <v>3155</v>
      </c>
      <c r="D857" t="s">
        <v>2991</v>
      </c>
      <c r="E857" t="s">
        <v>2773</v>
      </c>
      <c r="F857" t="s">
        <v>2771</v>
      </c>
      <c r="G857" t="s">
        <v>52</v>
      </c>
      <c r="H857" t="s">
        <v>225</v>
      </c>
      <c r="I857">
        <v>26</v>
      </c>
      <c r="J857">
        <v>26</v>
      </c>
      <c r="K857">
        <v>26</v>
      </c>
      <c r="L857">
        <v>26</v>
      </c>
      <c r="M857">
        <v>26</v>
      </c>
      <c r="N857">
        <v>26</v>
      </c>
      <c r="O857">
        <v>26</v>
      </c>
      <c r="P857">
        <v>26</v>
      </c>
      <c r="Q857">
        <v>26</v>
      </c>
      <c r="R857">
        <v>26</v>
      </c>
      <c r="S857" s="30"/>
      <c r="T857" s="52" t="str">
        <f t="shared" si="52"/>
        <v>820363-55504-L</v>
      </c>
      <c r="U857" s="53" t="str">
        <f>IF(C857="NET","",IF(C857="","",IFERROR(VLOOKUP(T857,EAN!$A:$B,2,FALSE),"MANGLER - MÅ OPPDATERE EAN-FANEN")))</f>
        <v>MANGLER - MÅ OPPDATERE EAN-FANEN</v>
      </c>
      <c r="V857" s="52">
        <f t="shared" si="54"/>
        <v>26</v>
      </c>
      <c r="W857" s="52">
        <f t="shared" si="55"/>
        <v>26</v>
      </c>
      <c r="X857" s="30"/>
      <c r="Y857" s="21" t="str">
        <f>IF(C857="NET","",IFERROR(VLOOKUP(U857,'2) Order Form'!$V$9:$V$894,1,FALSE),"Ikke med I order form"))</f>
        <v>Ikke med I order form</v>
      </c>
      <c r="Z857" s="30"/>
      <c r="AA857" s="2">
        <v>7048652836960</v>
      </c>
      <c r="AB857" s="23">
        <f>IFERROR(VLOOKUP(AA857,'2) Order Form'!$V$9:$V$895,1,FALSE),"Ikke med I order form")</f>
        <v>7048652836960</v>
      </c>
      <c r="AC857" s="38" t="e">
        <f>VLOOKUP(AA857,ATS!$A$4:$H$2762,2,FALSE)</f>
        <v>#N/A</v>
      </c>
      <c r="AD857" s="35" t="e">
        <f>VLOOKUP(AA857,ATS!$A$4:$G$2762,3,FALSE)</f>
        <v>#N/A</v>
      </c>
      <c r="AE857" s="36" t="e">
        <f>VLOOKUP(AA857,ATS!$A$4:$G$2762,5,FALSE)</f>
        <v>#N/A</v>
      </c>
      <c r="AF857" s="30"/>
      <c r="AG857" s="38"/>
      <c r="AH857" s="38"/>
      <c r="AI857" s="38"/>
      <c r="AJ857" s="38"/>
      <c r="AK857" s="38"/>
    </row>
    <row r="858" spans="1:37">
      <c r="A858" s="175">
        <f t="shared" si="53"/>
        <v>0</v>
      </c>
      <c r="B858">
        <v>820363</v>
      </c>
      <c r="C858" t="s">
        <v>3155</v>
      </c>
      <c r="D858" t="s">
        <v>2991</v>
      </c>
      <c r="E858" t="s">
        <v>2774</v>
      </c>
      <c r="F858" t="s">
        <v>2771</v>
      </c>
      <c r="G858" t="s">
        <v>53</v>
      </c>
      <c r="H858" t="s">
        <v>225</v>
      </c>
      <c r="I858">
        <v>17</v>
      </c>
      <c r="J858">
        <v>17</v>
      </c>
      <c r="K858">
        <v>17</v>
      </c>
      <c r="L858">
        <v>17</v>
      </c>
      <c r="M858">
        <v>17</v>
      </c>
      <c r="N858">
        <v>17</v>
      </c>
      <c r="O858">
        <v>17</v>
      </c>
      <c r="P858">
        <v>17</v>
      </c>
      <c r="Q858">
        <v>17</v>
      </c>
      <c r="R858">
        <v>17</v>
      </c>
      <c r="S858" s="30"/>
      <c r="T858" s="52" t="str">
        <f t="shared" si="52"/>
        <v>820363-55504-XL</v>
      </c>
      <c r="U858" s="53" t="str">
        <f>IF(C858="NET","",IF(C858="","",IFERROR(VLOOKUP(T858,EAN!$A:$B,2,FALSE),"MANGLER - MÅ OPPDATERE EAN-FANEN")))</f>
        <v>MANGLER - MÅ OPPDATERE EAN-FANEN</v>
      </c>
      <c r="V858" s="52">
        <f t="shared" si="54"/>
        <v>17</v>
      </c>
      <c r="W858" s="52">
        <f t="shared" si="55"/>
        <v>17</v>
      </c>
      <c r="X858" s="30"/>
      <c r="Y858" s="21" t="str">
        <f>IF(C858="NET","",IFERROR(VLOOKUP(U858,'2) Order Form'!$V$9:$V$894,1,FALSE),"Ikke med I order form"))</f>
        <v>Ikke med I order form</v>
      </c>
      <c r="Z858" s="30"/>
      <c r="AA858" s="2">
        <v>7048652836960</v>
      </c>
      <c r="AB858" s="23">
        <f>IFERROR(VLOOKUP(AA858,'2) Order Form'!$V$9:$V$895,1,FALSE),"Ikke med I order form")</f>
        <v>7048652836960</v>
      </c>
      <c r="AC858" s="38" t="e">
        <f>VLOOKUP(AA858,ATS!$A$4:$H$2762,2,FALSE)</f>
        <v>#N/A</v>
      </c>
      <c r="AD858" s="35" t="e">
        <f>VLOOKUP(AA858,ATS!$A$4:$G$2762,3,FALSE)</f>
        <v>#N/A</v>
      </c>
      <c r="AE858" s="36" t="e">
        <f>VLOOKUP(AA858,ATS!$A$4:$G$2762,5,FALSE)</f>
        <v>#N/A</v>
      </c>
      <c r="AF858" s="30"/>
      <c r="AG858" s="38"/>
      <c r="AH858" s="38"/>
      <c r="AI858" s="38"/>
      <c r="AJ858" s="38"/>
      <c r="AK858" s="38"/>
    </row>
    <row r="859" spans="1:37">
      <c r="A859" s="175">
        <f t="shared" si="53"/>
        <v>0</v>
      </c>
      <c r="B859">
        <v>820363</v>
      </c>
      <c r="C859" t="s">
        <v>3155</v>
      </c>
      <c r="D859" t="s">
        <v>2991</v>
      </c>
      <c r="E859" t="s">
        <v>3160</v>
      </c>
      <c r="F859" t="s">
        <v>3161</v>
      </c>
      <c r="G859" t="s">
        <v>8</v>
      </c>
      <c r="H859" t="s">
        <v>87</v>
      </c>
      <c r="I859">
        <v>5</v>
      </c>
      <c r="J859">
        <v>5</v>
      </c>
      <c r="K859">
        <v>5</v>
      </c>
      <c r="L859">
        <v>5</v>
      </c>
      <c r="M859">
        <v>5</v>
      </c>
      <c r="N859">
        <v>5</v>
      </c>
      <c r="O859">
        <v>5</v>
      </c>
      <c r="P859">
        <v>5</v>
      </c>
      <c r="Q859">
        <v>5</v>
      </c>
      <c r="R859">
        <v>5</v>
      </c>
      <c r="S859" s="30"/>
      <c r="T859" s="52" t="str">
        <f t="shared" si="52"/>
        <v>820363-58001-S</v>
      </c>
      <c r="U859" s="53" t="str">
        <f>IF(C859="NET","",IF(C859="","",IFERROR(VLOOKUP(T859,EAN!$A:$B,2,FALSE),"MANGLER - MÅ OPPDATERE EAN-FANEN")))</f>
        <v>MANGLER - MÅ OPPDATERE EAN-FANEN</v>
      </c>
      <c r="V859" s="52">
        <f t="shared" si="54"/>
        <v>5</v>
      </c>
      <c r="W859" s="52">
        <f t="shared" si="55"/>
        <v>5</v>
      </c>
      <c r="X859" s="30"/>
      <c r="Y859" s="21" t="str">
        <f>IF(C859="NET","",IFERROR(VLOOKUP(U859,'2) Order Form'!$V$9:$V$894,1,FALSE),"Ikke med I order form"))</f>
        <v>Ikke med I order form</v>
      </c>
      <c r="Z859" s="30"/>
      <c r="AA859" s="2">
        <v>7048652967541</v>
      </c>
      <c r="AB859" s="23">
        <f>IFERROR(VLOOKUP(AA859,'2) Order Form'!$V$9:$V$895,1,FALSE),"Ikke med I order form")</f>
        <v>7048652967541</v>
      </c>
      <c r="AC859" s="38" t="e">
        <f>VLOOKUP(AA859,ATS!$A$4:$H$2762,2,FALSE)</f>
        <v>#N/A</v>
      </c>
      <c r="AD859" s="35" t="e">
        <f>VLOOKUP(AA859,ATS!$A$4:$G$2762,3,FALSE)</f>
        <v>#N/A</v>
      </c>
      <c r="AE859" s="36" t="e">
        <f>VLOOKUP(AA859,ATS!$A$4:$G$2762,5,FALSE)</f>
        <v>#N/A</v>
      </c>
      <c r="AF859" s="30"/>
      <c r="AG859" s="38"/>
      <c r="AH859" s="38"/>
      <c r="AI859" s="38"/>
      <c r="AJ859" s="38"/>
      <c r="AK859" s="38"/>
    </row>
    <row r="860" spans="1:37">
      <c r="A860" s="175">
        <f t="shared" si="53"/>
        <v>0</v>
      </c>
      <c r="B860">
        <v>820363</v>
      </c>
      <c r="C860" t="s">
        <v>3155</v>
      </c>
      <c r="D860" t="s">
        <v>2991</v>
      </c>
      <c r="E860" t="s">
        <v>3162</v>
      </c>
      <c r="F860" t="s">
        <v>3161</v>
      </c>
      <c r="G860" t="s">
        <v>7</v>
      </c>
      <c r="H860" t="s">
        <v>87</v>
      </c>
      <c r="I860">
        <v>8</v>
      </c>
      <c r="J860">
        <v>8</v>
      </c>
      <c r="K860">
        <v>8</v>
      </c>
      <c r="L860">
        <v>8</v>
      </c>
      <c r="M860">
        <v>8</v>
      </c>
      <c r="N860">
        <v>8</v>
      </c>
      <c r="O860">
        <v>8</v>
      </c>
      <c r="P860">
        <v>8</v>
      </c>
      <c r="Q860">
        <v>8</v>
      </c>
      <c r="R860">
        <v>8</v>
      </c>
      <c r="S860" s="30"/>
      <c r="T860" s="52" t="str">
        <f t="shared" si="52"/>
        <v>820363-58001-M</v>
      </c>
      <c r="U860" s="53" t="str">
        <f>IF(C860="NET","",IF(C860="","",IFERROR(VLOOKUP(T860,EAN!$A:$B,2,FALSE),"MANGLER - MÅ OPPDATERE EAN-FANEN")))</f>
        <v>MANGLER - MÅ OPPDATERE EAN-FANEN</v>
      </c>
      <c r="V860" s="52">
        <f t="shared" si="54"/>
        <v>8</v>
      </c>
      <c r="W860" s="52">
        <f t="shared" si="55"/>
        <v>8</v>
      </c>
      <c r="X860" s="30"/>
      <c r="Y860" s="21" t="str">
        <f>IF(C860="NET","",IFERROR(VLOOKUP(U860,'2) Order Form'!$V$9:$V$894,1,FALSE),"Ikke med I order form"))</f>
        <v>Ikke med I order form</v>
      </c>
      <c r="Z860" s="30"/>
      <c r="AA860" s="2">
        <v>7048652967541</v>
      </c>
      <c r="AB860" s="23">
        <f>IFERROR(VLOOKUP(AA860,'2) Order Form'!$V$9:$V$895,1,FALSE),"Ikke med I order form")</f>
        <v>7048652967541</v>
      </c>
      <c r="AC860" s="38" t="e">
        <f>VLOOKUP(AA860,ATS!$A$4:$H$2762,2,FALSE)</f>
        <v>#N/A</v>
      </c>
      <c r="AD860" s="35" t="e">
        <f>VLOOKUP(AA860,ATS!$A$4:$G$2762,3,FALSE)</f>
        <v>#N/A</v>
      </c>
      <c r="AE860" s="36" t="e">
        <f>VLOOKUP(AA860,ATS!$A$4:$G$2762,5,FALSE)</f>
        <v>#N/A</v>
      </c>
      <c r="AF860" s="30"/>
      <c r="AG860" s="38"/>
      <c r="AH860" s="38"/>
      <c r="AI860" s="38"/>
      <c r="AJ860" s="38"/>
      <c r="AK860" s="38"/>
    </row>
    <row r="861" spans="1:37">
      <c r="A861" s="175">
        <f t="shared" si="53"/>
        <v>0</v>
      </c>
      <c r="B861">
        <v>820363</v>
      </c>
      <c r="C861" t="s">
        <v>3155</v>
      </c>
      <c r="D861" t="s">
        <v>2991</v>
      </c>
      <c r="E861" t="s">
        <v>3163</v>
      </c>
      <c r="F861" t="s">
        <v>3161</v>
      </c>
      <c r="G861" t="s">
        <v>52</v>
      </c>
      <c r="H861" t="s">
        <v>87</v>
      </c>
      <c r="I861">
        <v>1</v>
      </c>
      <c r="J861">
        <v>1</v>
      </c>
      <c r="K861">
        <v>1</v>
      </c>
      <c r="L861">
        <v>1</v>
      </c>
      <c r="M861">
        <v>1</v>
      </c>
      <c r="N861">
        <v>1</v>
      </c>
      <c r="O861">
        <v>1</v>
      </c>
      <c r="P861">
        <v>1</v>
      </c>
      <c r="Q861">
        <v>1</v>
      </c>
      <c r="R861">
        <v>1</v>
      </c>
      <c r="S861" s="30"/>
      <c r="T861" s="52" t="str">
        <f t="shared" si="52"/>
        <v>820363-58001-L</v>
      </c>
      <c r="U861" s="53" t="str">
        <f>IF(C861="NET","",IF(C861="","",IFERROR(VLOOKUP(T861,EAN!$A:$B,2,FALSE),"MANGLER - MÅ OPPDATERE EAN-FANEN")))</f>
        <v>MANGLER - MÅ OPPDATERE EAN-FANEN</v>
      </c>
      <c r="V861" s="52">
        <f t="shared" si="54"/>
        <v>1</v>
      </c>
      <c r="W861" s="52">
        <f t="shared" si="55"/>
        <v>1</v>
      </c>
      <c r="X861" s="30"/>
      <c r="Y861" s="21" t="str">
        <f>IF(C861="NET","",IFERROR(VLOOKUP(U861,'2) Order Form'!$V$9:$V$894,1,FALSE),"Ikke med I order form"))</f>
        <v>Ikke med I order form</v>
      </c>
      <c r="Z861" s="30"/>
      <c r="AA861" s="2">
        <v>7048652967558</v>
      </c>
      <c r="AB861" s="23">
        <f>IFERROR(VLOOKUP(AA861,'2) Order Form'!$V$9:$V$895,1,FALSE),"Ikke med I order form")</f>
        <v>7048652967558</v>
      </c>
      <c r="AC861" s="38" t="e">
        <f>VLOOKUP(AA861,ATS!$A$4:$H$2762,2,FALSE)</f>
        <v>#N/A</v>
      </c>
      <c r="AD861" s="35" t="e">
        <f>VLOOKUP(AA861,ATS!$A$4:$G$2762,3,FALSE)</f>
        <v>#N/A</v>
      </c>
      <c r="AE861" s="36" t="e">
        <f>VLOOKUP(AA861,ATS!$A$4:$G$2762,5,FALSE)</f>
        <v>#N/A</v>
      </c>
      <c r="AF861" s="30"/>
      <c r="AG861" s="38"/>
      <c r="AH861" s="38"/>
      <c r="AI861" s="38"/>
      <c r="AJ861" s="38"/>
      <c r="AK861" s="38"/>
    </row>
    <row r="862" spans="1:37">
      <c r="A862" s="175">
        <f t="shared" si="53"/>
        <v>0</v>
      </c>
      <c r="B862">
        <v>820363</v>
      </c>
      <c r="C862" t="s">
        <v>3155</v>
      </c>
      <c r="D862" t="s">
        <v>2991</v>
      </c>
      <c r="E862" t="s">
        <v>3164</v>
      </c>
      <c r="F862" t="s">
        <v>3161</v>
      </c>
      <c r="G862" t="s">
        <v>53</v>
      </c>
      <c r="H862" t="s">
        <v>87</v>
      </c>
      <c r="I862">
        <v>10</v>
      </c>
      <c r="J862">
        <v>10</v>
      </c>
      <c r="K862">
        <v>10</v>
      </c>
      <c r="L862">
        <v>10</v>
      </c>
      <c r="M862">
        <v>10</v>
      </c>
      <c r="N862">
        <v>10</v>
      </c>
      <c r="O862">
        <v>10</v>
      </c>
      <c r="P862">
        <v>10</v>
      </c>
      <c r="Q862">
        <v>10</v>
      </c>
      <c r="R862">
        <v>10</v>
      </c>
      <c r="S862" s="30"/>
      <c r="T862" s="52" t="str">
        <f t="shared" si="52"/>
        <v>820363-58001-XL</v>
      </c>
      <c r="U862" s="53" t="str">
        <f>IF(C862="NET","",IF(C862="","",IFERROR(VLOOKUP(T862,EAN!$A:$B,2,FALSE),"MANGLER - MÅ OPPDATERE EAN-FANEN")))</f>
        <v>MANGLER - MÅ OPPDATERE EAN-FANEN</v>
      </c>
      <c r="V862" s="52">
        <f t="shared" si="54"/>
        <v>10</v>
      </c>
      <c r="W862" s="52">
        <f t="shared" si="55"/>
        <v>10</v>
      </c>
      <c r="X862" s="30"/>
      <c r="Y862" s="21" t="str">
        <f>IF(C862="NET","",IFERROR(VLOOKUP(U862,'2) Order Form'!$V$9:$V$894,1,FALSE),"Ikke med I order form"))</f>
        <v>Ikke med I order form</v>
      </c>
      <c r="Z862" s="30"/>
      <c r="AA862" s="2">
        <v>7048652967558</v>
      </c>
      <c r="AB862" s="23">
        <f>IFERROR(VLOOKUP(AA862,'2) Order Form'!$V$9:$V$895,1,FALSE),"Ikke med I order form")</f>
        <v>7048652967558</v>
      </c>
      <c r="AC862" s="38" t="e">
        <f>VLOOKUP(AA862,ATS!$A$4:$H$2762,2,FALSE)</f>
        <v>#N/A</v>
      </c>
      <c r="AD862" s="35" t="e">
        <f>VLOOKUP(AA862,ATS!$A$4:$G$2762,3,FALSE)</f>
        <v>#N/A</v>
      </c>
      <c r="AE862" s="36" t="e">
        <f>VLOOKUP(AA862,ATS!$A$4:$G$2762,5,FALSE)</f>
        <v>#N/A</v>
      </c>
      <c r="AF862" s="30"/>
      <c r="AG862" s="38"/>
      <c r="AH862" s="38"/>
      <c r="AI862" s="38"/>
      <c r="AJ862" s="38"/>
      <c r="AK862" s="38"/>
    </row>
    <row r="863" spans="1:37">
      <c r="A863" s="175">
        <f t="shared" si="53"/>
        <v>0</v>
      </c>
      <c r="B863">
        <v>820363</v>
      </c>
      <c r="C863" t="s">
        <v>3155</v>
      </c>
      <c r="D863" t="s">
        <v>2991</v>
      </c>
      <c r="E863" t="s">
        <v>3150</v>
      </c>
      <c r="F863" t="s">
        <v>3151</v>
      </c>
      <c r="G863" t="s">
        <v>8</v>
      </c>
      <c r="H863" t="s">
        <v>87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 s="30"/>
      <c r="T863" s="52" t="str">
        <f t="shared" si="52"/>
        <v>820363-77102-S</v>
      </c>
      <c r="U863" s="53" t="str">
        <f>IF(C863="NET","",IF(C863="","",IFERROR(VLOOKUP(T863,EAN!$A:$B,2,FALSE),"MANGLER - MÅ OPPDATERE EAN-FANEN")))</f>
        <v>MANGLER - MÅ OPPDATERE EAN-FANEN</v>
      </c>
      <c r="V863" s="52">
        <f t="shared" si="54"/>
        <v>0</v>
      </c>
      <c r="W863" s="52">
        <f t="shared" si="55"/>
        <v>0</v>
      </c>
      <c r="X863" s="30"/>
      <c r="Y863" s="21" t="str">
        <f>IF(C863="NET","",IFERROR(VLOOKUP(U863,'2) Order Form'!$V$9:$V$894,1,FALSE),"Ikke med I order form"))</f>
        <v>Ikke med I order form</v>
      </c>
      <c r="Z863" s="30"/>
      <c r="AA863" s="2">
        <v>7048652967565</v>
      </c>
      <c r="AB863" s="23">
        <f>IFERROR(VLOOKUP(AA863,'2) Order Form'!$V$9:$V$895,1,FALSE),"Ikke med I order form")</f>
        <v>7048652967565</v>
      </c>
      <c r="AC863" s="38" t="e">
        <f>VLOOKUP(AA863,ATS!$A$4:$H$2762,2,FALSE)</f>
        <v>#N/A</v>
      </c>
      <c r="AD863" s="35" t="e">
        <f>VLOOKUP(AA863,ATS!$A$4:$G$2762,3,FALSE)</f>
        <v>#N/A</v>
      </c>
      <c r="AE863" s="36" t="e">
        <f>VLOOKUP(AA863,ATS!$A$4:$G$2762,5,FALSE)</f>
        <v>#N/A</v>
      </c>
      <c r="AF863" s="30"/>
      <c r="AG863" s="38"/>
      <c r="AH863" s="38"/>
      <c r="AI863" s="38"/>
      <c r="AJ863" s="38"/>
      <c r="AK863" s="38"/>
    </row>
    <row r="864" spans="1:37">
      <c r="A864" s="175">
        <f t="shared" si="53"/>
        <v>0</v>
      </c>
      <c r="B864">
        <v>820363</v>
      </c>
      <c r="C864" t="s">
        <v>3155</v>
      </c>
      <c r="D864" t="s">
        <v>2991</v>
      </c>
      <c r="E864" t="s">
        <v>3152</v>
      </c>
      <c r="F864" t="s">
        <v>3151</v>
      </c>
      <c r="G864" t="s">
        <v>7</v>
      </c>
      <c r="H864" t="s">
        <v>87</v>
      </c>
      <c r="I864">
        <v>1</v>
      </c>
      <c r="J864">
        <v>1</v>
      </c>
      <c r="K864">
        <v>1</v>
      </c>
      <c r="L864">
        <v>1</v>
      </c>
      <c r="M864">
        <v>1</v>
      </c>
      <c r="N864">
        <v>1</v>
      </c>
      <c r="O864">
        <v>1</v>
      </c>
      <c r="P864">
        <v>1</v>
      </c>
      <c r="Q864">
        <v>1</v>
      </c>
      <c r="R864">
        <v>1</v>
      </c>
      <c r="S864" s="30"/>
      <c r="T864" s="52" t="str">
        <f t="shared" si="52"/>
        <v>820363-77102-M</v>
      </c>
      <c r="U864" s="53" t="str">
        <f>IF(C864="NET","",IF(C864="","",IFERROR(VLOOKUP(T864,EAN!$A:$B,2,FALSE),"MANGLER - MÅ OPPDATERE EAN-FANEN")))</f>
        <v>MANGLER - MÅ OPPDATERE EAN-FANEN</v>
      </c>
      <c r="V864" s="52">
        <f t="shared" si="54"/>
        <v>1</v>
      </c>
      <c r="W864" s="52">
        <f t="shared" si="55"/>
        <v>1</v>
      </c>
      <c r="X864" s="30"/>
      <c r="Y864" s="21" t="str">
        <f>IF(C864="NET","",IFERROR(VLOOKUP(U864,'2) Order Form'!$V$9:$V$894,1,FALSE),"Ikke med I order form"))</f>
        <v>Ikke med I order form</v>
      </c>
      <c r="Z864" s="30"/>
      <c r="AA864" s="2">
        <v>7048652967565</v>
      </c>
      <c r="AB864" s="23">
        <f>IFERROR(VLOOKUP(AA864,'2) Order Form'!$V$9:$V$895,1,FALSE),"Ikke med I order form")</f>
        <v>7048652967565</v>
      </c>
      <c r="AC864" s="38" t="e">
        <f>VLOOKUP(AA864,ATS!$A$4:$H$2762,2,FALSE)</f>
        <v>#N/A</v>
      </c>
      <c r="AD864" s="35" t="e">
        <f>VLOOKUP(AA864,ATS!$A$4:$G$2762,3,FALSE)</f>
        <v>#N/A</v>
      </c>
      <c r="AE864" s="36" t="e">
        <f>VLOOKUP(AA864,ATS!$A$4:$G$2762,5,FALSE)</f>
        <v>#N/A</v>
      </c>
      <c r="AF864" s="30"/>
      <c r="AG864" s="38"/>
      <c r="AH864" s="38"/>
      <c r="AI864" s="38"/>
      <c r="AJ864" s="38"/>
      <c r="AK864" s="38"/>
    </row>
    <row r="865" spans="1:37">
      <c r="A865" s="175">
        <f t="shared" si="53"/>
        <v>0</v>
      </c>
      <c r="B865">
        <v>820363</v>
      </c>
      <c r="C865" t="s">
        <v>3155</v>
      </c>
      <c r="D865" t="s">
        <v>2991</v>
      </c>
      <c r="E865" t="s">
        <v>3153</v>
      </c>
      <c r="F865" t="s">
        <v>3151</v>
      </c>
      <c r="G865" t="s">
        <v>52</v>
      </c>
      <c r="H865" t="s">
        <v>87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1</v>
      </c>
      <c r="S865" s="30"/>
      <c r="T865" s="52" t="str">
        <f t="shared" si="52"/>
        <v>820363-77102-L</v>
      </c>
      <c r="U865" s="53" t="str">
        <f>IF(C865="NET","",IF(C865="","",IFERROR(VLOOKUP(T865,EAN!$A:$B,2,FALSE),"MANGLER - MÅ OPPDATERE EAN-FANEN")))</f>
        <v>MANGLER - MÅ OPPDATERE EAN-FANEN</v>
      </c>
      <c r="V865" s="52">
        <f t="shared" si="54"/>
        <v>1</v>
      </c>
      <c r="W865" s="52">
        <f t="shared" si="55"/>
        <v>1</v>
      </c>
      <c r="X865" s="30"/>
      <c r="Y865" s="21" t="str">
        <f>IF(C865="NET","",IFERROR(VLOOKUP(U865,'2) Order Form'!$V$9:$V$894,1,FALSE),"Ikke med I order form"))</f>
        <v>Ikke med I order form</v>
      </c>
      <c r="Z865" s="30"/>
      <c r="AA865" s="2">
        <v>7048652833631</v>
      </c>
      <c r="AB865" s="23">
        <f>IFERROR(VLOOKUP(AA865,'2) Order Form'!$V$9:$V$895,1,FALSE),"Ikke med I order form")</f>
        <v>7048652833631</v>
      </c>
      <c r="AC865" s="38" t="e">
        <f>VLOOKUP(AA865,ATS!$A$4:$H$2762,2,FALSE)</f>
        <v>#N/A</v>
      </c>
      <c r="AD865" s="35" t="e">
        <f>VLOOKUP(AA865,ATS!$A$4:$G$2762,3,FALSE)</f>
        <v>#N/A</v>
      </c>
      <c r="AE865" s="36" t="e">
        <f>VLOOKUP(AA865,ATS!$A$4:$G$2762,5,FALSE)</f>
        <v>#N/A</v>
      </c>
      <c r="AF865" s="30"/>
      <c r="AG865" s="38"/>
      <c r="AH865" s="38"/>
      <c r="AI865" s="38"/>
      <c r="AJ865" s="38"/>
      <c r="AK865" s="38"/>
    </row>
    <row r="866" spans="1:37">
      <c r="A866" s="175">
        <f t="shared" si="53"/>
        <v>0</v>
      </c>
      <c r="B866">
        <v>820363</v>
      </c>
      <c r="C866" t="s">
        <v>3155</v>
      </c>
      <c r="D866" t="s">
        <v>2991</v>
      </c>
      <c r="E866" t="s">
        <v>3154</v>
      </c>
      <c r="F866" t="s">
        <v>3151</v>
      </c>
      <c r="G866" t="s">
        <v>53</v>
      </c>
      <c r="H866" t="s">
        <v>87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s="30"/>
      <c r="T866" s="52" t="str">
        <f t="shared" si="52"/>
        <v>820363-77102-XL</v>
      </c>
      <c r="U866" s="53" t="str">
        <f>IF(C866="NET","",IF(C866="","",IFERROR(VLOOKUP(T866,EAN!$A:$B,2,FALSE),"MANGLER - MÅ OPPDATERE EAN-FANEN")))</f>
        <v>MANGLER - MÅ OPPDATERE EAN-FANEN</v>
      </c>
      <c r="V866" s="52">
        <f t="shared" si="54"/>
        <v>0</v>
      </c>
      <c r="W866" s="52">
        <f t="shared" si="55"/>
        <v>0</v>
      </c>
      <c r="X866" s="30"/>
      <c r="Y866" s="21" t="str">
        <f>IF(C866="NET","",IFERROR(VLOOKUP(U866,'2) Order Form'!$V$9:$V$894,1,FALSE),"Ikke med I order form"))</f>
        <v>Ikke med I order form</v>
      </c>
      <c r="Z866" s="30"/>
      <c r="AA866" s="2">
        <v>7048652833631</v>
      </c>
      <c r="AB866" s="23">
        <f>IFERROR(VLOOKUP(AA866,'2) Order Form'!$V$9:$V$895,1,FALSE),"Ikke med I order form")</f>
        <v>7048652833631</v>
      </c>
      <c r="AC866" s="38" t="e">
        <f>VLOOKUP(AA866,ATS!$A$4:$H$2762,2,FALSE)</f>
        <v>#N/A</v>
      </c>
      <c r="AD866" s="35" t="e">
        <f>VLOOKUP(AA866,ATS!$A$4:$G$2762,3,FALSE)</f>
        <v>#N/A</v>
      </c>
      <c r="AE866" s="36" t="e">
        <f>VLOOKUP(AA866,ATS!$A$4:$G$2762,5,FALSE)</f>
        <v>#N/A</v>
      </c>
      <c r="AF866" s="30"/>
      <c r="AG866" s="38"/>
      <c r="AH866" s="38"/>
      <c r="AI866" s="38"/>
      <c r="AJ866" s="38"/>
      <c r="AK866" s="38"/>
    </row>
    <row r="867" spans="1:37">
      <c r="A867" s="175">
        <f t="shared" si="53"/>
        <v>0</v>
      </c>
      <c r="B867">
        <v>820363</v>
      </c>
      <c r="C867" t="s">
        <v>3155</v>
      </c>
      <c r="D867" t="s">
        <v>2991</v>
      </c>
      <c r="E867" t="s">
        <v>1998</v>
      </c>
      <c r="F867" t="s">
        <v>1999</v>
      </c>
      <c r="G867" t="s">
        <v>8</v>
      </c>
      <c r="H867" t="s">
        <v>225</v>
      </c>
      <c r="I867">
        <v>1</v>
      </c>
      <c r="J867">
        <v>1</v>
      </c>
      <c r="K867">
        <v>1</v>
      </c>
      <c r="L867">
        <v>1</v>
      </c>
      <c r="M867">
        <v>1</v>
      </c>
      <c r="N867">
        <v>1</v>
      </c>
      <c r="O867">
        <v>1</v>
      </c>
      <c r="P867">
        <v>1</v>
      </c>
      <c r="Q867">
        <v>1</v>
      </c>
      <c r="R867">
        <v>1</v>
      </c>
      <c r="S867" s="30"/>
      <c r="T867" s="52" t="str">
        <f t="shared" si="52"/>
        <v>820363-78001-S</v>
      </c>
      <c r="U867" s="53" t="str">
        <f>IF(C867="NET","",IF(C867="","",IFERROR(VLOOKUP(T867,EAN!$A:$B,2,FALSE),"MANGLER - MÅ OPPDATERE EAN-FANEN")))</f>
        <v>MANGLER - MÅ OPPDATERE EAN-FANEN</v>
      </c>
      <c r="V867" s="52">
        <f t="shared" si="54"/>
        <v>1</v>
      </c>
      <c r="W867" s="52">
        <f t="shared" si="55"/>
        <v>1</v>
      </c>
      <c r="X867" s="30"/>
      <c r="Y867" s="21" t="str">
        <f>IF(C867="NET","",IFERROR(VLOOKUP(U867,'2) Order Form'!$V$9:$V$894,1,FALSE),"Ikke med I order form"))</f>
        <v>Ikke med I order form</v>
      </c>
      <c r="Z867" s="30"/>
      <c r="AA867" s="2">
        <v>7048652833631</v>
      </c>
      <c r="AB867" s="23">
        <f>IFERROR(VLOOKUP(AA867,'2) Order Form'!$V$9:$V$895,1,FALSE),"Ikke med I order form")</f>
        <v>7048652833631</v>
      </c>
      <c r="AC867" s="38" t="e">
        <f>VLOOKUP(AA867,ATS!$A$4:$H$2762,2,FALSE)</f>
        <v>#N/A</v>
      </c>
      <c r="AD867" s="35" t="e">
        <f>VLOOKUP(AA867,ATS!$A$4:$G$2762,3,FALSE)</f>
        <v>#N/A</v>
      </c>
      <c r="AE867" s="36" t="e">
        <f>VLOOKUP(AA867,ATS!$A$4:$G$2762,5,FALSE)</f>
        <v>#N/A</v>
      </c>
      <c r="AF867" s="30"/>
      <c r="AG867" s="38"/>
      <c r="AH867" s="38"/>
      <c r="AI867" s="38"/>
      <c r="AJ867" s="38"/>
      <c r="AK867" s="38"/>
    </row>
    <row r="868" spans="1:37">
      <c r="A868" s="175">
        <f t="shared" si="53"/>
        <v>0</v>
      </c>
      <c r="B868">
        <v>820363</v>
      </c>
      <c r="C868" t="s">
        <v>3155</v>
      </c>
      <c r="D868" t="s">
        <v>2991</v>
      </c>
      <c r="E868" t="s">
        <v>2000</v>
      </c>
      <c r="F868" t="s">
        <v>1999</v>
      </c>
      <c r="G868" t="s">
        <v>7</v>
      </c>
      <c r="H868" t="s">
        <v>225</v>
      </c>
      <c r="I868">
        <v>18</v>
      </c>
      <c r="J868">
        <v>18</v>
      </c>
      <c r="K868">
        <v>18</v>
      </c>
      <c r="L868">
        <v>18</v>
      </c>
      <c r="M868">
        <v>18</v>
      </c>
      <c r="N868">
        <v>18</v>
      </c>
      <c r="O868">
        <v>18</v>
      </c>
      <c r="P868">
        <v>18</v>
      </c>
      <c r="Q868">
        <v>18</v>
      </c>
      <c r="R868">
        <v>18</v>
      </c>
      <c r="S868" s="30"/>
      <c r="T868" s="52" t="str">
        <f t="shared" si="52"/>
        <v>820363-78001-M</v>
      </c>
      <c r="U868" s="53" t="str">
        <f>IF(C868="NET","",IF(C868="","",IFERROR(VLOOKUP(T868,EAN!$A:$B,2,FALSE),"MANGLER - MÅ OPPDATERE EAN-FANEN")))</f>
        <v>MANGLER - MÅ OPPDATERE EAN-FANEN</v>
      </c>
      <c r="V868" s="52">
        <f t="shared" si="54"/>
        <v>18</v>
      </c>
      <c r="W868" s="52">
        <f t="shared" si="55"/>
        <v>18</v>
      </c>
      <c r="X868" s="30"/>
      <c r="Y868" s="21" t="str">
        <f>IF(C868="NET","",IFERROR(VLOOKUP(U868,'2) Order Form'!$V$9:$V$894,1,FALSE),"Ikke med I order form"))</f>
        <v>Ikke med I order form</v>
      </c>
      <c r="Z868" s="30"/>
      <c r="AA868" s="2">
        <v>7048652967190</v>
      </c>
      <c r="AB868" s="23">
        <f>IFERROR(VLOOKUP(AA868,'2) Order Form'!$V$9:$V$895,1,FALSE),"Ikke med I order form")</f>
        <v>7048652967190</v>
      </c>
      <c r="AC868" s="38" t="e">
        <f>VLOOKUP(AA868,ATS!$A$4:$H$2762,2,FALSE)</f>
        <v>#N/A</v>
      </c>
      <c r="AD868" s="35" t="e">
        <f>VLOOKUP(AA868,ATS!$A$4:$G$2762,3,FALSE)</f>
        <v>#N/A</v>
      </c>
      <c r="AE868" s="36" t="e">
        <f>VLOOKUP(AA868,ATS!$A$4:$G$2762,5,FALSE)</f>
        <v>#N/A</v>
      </c>
      <c r="AF868" s="30"/>
      <c r="AG868" s="38"/>
      <c r="AH868" s="38"/>
      <c r="AI868" s="38"/>
      <c r="AJ868" s="38"/>
      <c r="AK868" s="38"/>
    </row>
    <row r="869" spans="1:37">
      <c r="A869" s="175">
        <f t="shared" si="53"/>
        <v>0</v>
      </c>
      <c r="B869">
        <v>820363</v>
      </c>
      <c r="C869" t="s">
        <v>3155</v>
      </c>
      <c r="D869" t="s">
        <v>2991</v>
      </c>
      <c r="E869" t="s">
        <v>2001</v>
      </c>
      <c r="F869" t="s">
        <v>1999</v>
      </c>
      <c r="G869" t="s">
        <v>52</v>
      </c>
      <c r="H869" t="s">
        <v>225</v>
      </c>
      <c r="I869">
        <v>15</v>
      </c>
      <c r="J869">
        <v>15</v>
      </c>
      <c r="K869">
        <v>15</v>
      </c>
      <c r="L869">
        <v>15</v>
      </c>
      <c r="M869">
        <v>15</v>
      </c>
      <c r="N869">
        <v>15</v>
      </c>
      <c r="O869">
        <v>15</v>
      </c>
      <c r="P869">
        <v>15</v>
      </c>
      <c r="Q869">
        <v>15</v>
      </c>
      <c r="R869">
        <v>15</v>
      </c>
      <c r="S869" s="2"/>
      <c r="T869" s="22" t="str">
        <f t="shared" si="52"/>
        <v>820363-78001-L</v>
      </c>
      <c r="U869" s="24" t="str">
        <f>IF(C869="NET","",IF(C869="","",IFERROR(VLOOKUP(T869,EAN!$A:$B,2,FALSE),"MANGLER - MÅ OPPDATERE EAN-FANEN")))</f>
        <v>MANGLER - MÅ OPPDATERE EAN-FANEN</v>
      </c>
      <c r="V869" s="22">
        <f t="shared" si="54"/>
        <v>15</v>
      </c>
      <c r="W869" s="22">
        <f t="shared" si="55"/>
        <v>15</v>
      </c>
      <c r="X869" s="2"/>
      <c r="Y869" s="21" t="str">
        <f>IF(C869="NET","",IFERROR(VLOOKUP(U869,'2) Order Form'!$V$9:$V$894,1,FALSE),"Ikke med I order form"))</f>
        <v>Ikke med I order form</v>
      </c>
      <c r="Z869" s="2"/>
      <c r="AA869" s="2">
        <v>7048652967190</v>
      </c>
      <c r="AB869" s="23">
        <f>IFERROR(VLOOKUP(AA869,'2) Order Form'!$V$9:$V$895,1,FALSE),"Ikke med I order form")</f>
        <v>7048652967190</v>
      </c>
      <c r="AC869" s="38" t="e">
        <f>VLOOKUP(AA869,ATS!$A$4:$H$2762,2,FALSE)</f>
        <v>#N/A</v>
      </c>
      <c r="AD869" s="35" t="e">
        <f>VLOOKUP(AA869,ATS!$A$4:$G$2762,3,FALSE)</f>
        <v>#N/A</v>
      </c>
      <c r="AE869" s="36" t="e">
        <f>VLOOKUP(AA869,ATS!$A$4:$G$2762,5,FALSE)</f>
        <v>#N/A</v>
      </c>
      <c r="AF869" s="2"/>
      <c r="AG869" s="38"/>
      <c r="AH869" s="38"/>
      <c r="AI869" s="38"/>
      <c r="AJ869" s="38"/>
      <c r="AK869" s="38"/>
    </row>
    <row r="870" spans="1:37">
      <c r="A870" s="175">
        <f t="shared" si="53"/>
        <v>0</v>
      </c>
      <c r="B870">
        <v>820363</v>
      </c>
      <c r="C870" t="s">
        <v>3155</v>
      </c>
      <c r="D870" t="s">
        <v>2991</v>
      </c>
      <c r="E870" t="s">
        <v>2002</v>
      </c>
      <c r="F870" t="s">
        <v>1999</v>
      </c>
      <c r="G870" t="s">
        <v>53</v>
      </c>
      <c r="H870" t="s">
        <v>225</v>
      </c>
      <c r="I870">
        <v>6</v>
      </c>
      <c r="J870">
        <v>6</v>
      </c>
      <c r="K870">
        <v>6</v>
      </c>
      <c r="L870">
        <v>6</v>
      </c>
      <c r="M870">
        <v>6</v>
      </c>
      <c r="N870">
        <v>6</v>
      </c>
      <c r="O870">
        <v>6</v>
      </c>
      <c r="P870">
        <v>6</v>
      </c>
      <c r="Q870">
        <v>6</v>
      </c>
      <c r="R870">
        <v>6</v>
      </c>
      <c r="S870" s="2"/>
      <c r="T870" s="52" t="str">
        <f t="shared" si="52"/>
        <v>820363-78001-XL</v>
      </c>
      <c r="U870" s="53" t="str">
        <f>IF(C870="NET","",IF(C870="","",IFERROR(VLOOKUP(T870,EAN!$A:$B,2,FALSE),"MANGLER - MÅ OPPDATERE EAN-FANEN")))</f>
        <v>MANGLER - MÅ OPPDATERE EAN-FANEN</v>
      </c>
      <c r="V870" s="52">
        <f t="shared" si="54"/>
        <v>6</v>
      </c>
      <c r="W870" s="52">
        <f t="shared" si="55"/>
        <v>6</v>
      </c>
      <c r="X870" s="2"/>
      <c r="Y870" s="21" t="str">
        <f>IF(C870="NET","",IFERROR(VLOOKUP(U870,'2) Order Form'!$V$9:$V$894,1,FALSE),"Ikke med I order form"))</f>
        <v>Ikke med I order form</v>
      </c>
      <c r="Z870" s="2"/>
      <c r="AA870" s="2">
        <v>7048652967206</v>
      </c>
      <c r="AB870" s="23">
        <f>IFERROR(VLOOKUP(AA870,'2) Order Form'!$V$9:$V$895,1,FALSE),"Ikke med I order form")</f>
        <v>7048652967206</v>
      </c>
      <c r="AC870" s="38" t="e">
        <f>VLOOKUP(AA870,ATS!$A$4:$H$2762,2,FALSE)</f>
        <v>#N/A</v>
      </c>
      <c r="AD870" s="35" t="e">
        <f>VLOOKUP(AA870,ATS!$A$4:$G$2762,3,FALSE)</f>
        <v>#N/A</v>
      </c>
      <c r="AE870" s="36" t="e">
        <f>VLOOKUP(AA870,ATS!$A$4:$G$2762,5,FALSE)</f>
        <v>#N/A</v>
      </c>
      <c r="AF870" s="2"/>
      <c r="AG870" s="38"/>
      <c r="AH870" s="38"/>
      <c r="AI870" s="38"/>
      <c r="AJ870" s="38"/>
      <c r="AK870" s="38"/>
    </row>
    <row r="871" spans="1:37">
      <c r="A871" s="175">
        <f t="shared" si="53"/>
        <v>0</v>
      </c>
      <c r="B871">
        <v>820363</v>
      </c>
      <c r="C871" t="s">
        <v>3155</v>
      </c>
      <c r="D871" t="s">
        <v>2991</v>
      </c>
      <c r="E871" t="s">
        <v>1965</v>
      </c>
      <c r="F871" t="s">
        <v>239</v>
      </c>
      <c r="G871" t="s">
        <v>8</v>
      </c>
      <c r="H871" t="s">
        <v>87</v>
      </c>
      <c r="I871">
        <v>38</v>
      </c>
      <c r="J871">
        <v>38</v>
      </c>
      <c r="K871">
        <v>38</v>
      </c>
      <c r="L871">
        <v>38</v>
      </c>
      <c r="M871">
        <v>38</v>
      </c>
      <c r="N871">
        <v>38</v>
      </c>
      <c r="O871">
        <v>38</v>
      </c>
      <c r="P871">
        <v>38</v>
      </c>
      <c r="Q871">
        <v>38</v>
      </c>
      <c r="R871">
        <v>38</v>
      </c>
      <c r="S871" s="2"/>
      <c r="T871" s="52" t="str">
        <f t="shared" si="52"/>
        <v>820363-88000-S</v>
      </c>
      <c r="U871" s="53" t="str">
        <f>IF(C871="NET","",IF(C871="","",IFERROR(VLOOKUP(T871,EAN!$A:$B,2,FALSE),"MANGLER - MÅ OPPDATERE EAN-FANEN")))</f>
        <v>MANGLER - MÅ OPPDATERE EAN-FANEN</v>
      </c>
      <c r="V871" s="52">
        <f t="shared" si="54"/>
        <v>38</v>
      </c>
      <c r="W871" s="52">
        <f t="shared" si="55"/>
        <v>38</v>
      </c>
      <c r="X871" s="2"/>
      <c r="Y871" s="21" t="str">
        <f>IF(C871="NET","",IFERROR(VLOOKUP(U871,'2) Order Form'!$V$9:$V$894,1,FALSE),"Ikke med I order form"))</f>
        <v>Ikke med I order form</v>
      </c>
      <c r="Z871" s="2"/>
      <c r="AA871" s="2">
        <v>7048652967206</v>
      </c>
      <c r="AB871" s="23">
        <f>IFERROR(VLOOKUP(AA871,'2) Order Form'!$V$9:$V$895,1,FALSE),"Ikke med I order form")</f>
        <v>7048652967206</v>
      </c>
      <c r="AC871" s="38" t="e">
        <f>VLOOKUP(AA871,ATS!$A$4:$H$2762,2,FALSE)</f>
        <v>#N/A</v>
      </c>
      <c r="AD871" s="35" t="e">
        <f>VLOOKUP(AA871,ATS!$A$4:$G$2762,3,FALSE)</f>
        <v>#N/A</v>
      </c>
      <c r="AE871" s="36" t="e">
        <f>VLOOKUP(AA871,ATS!$A$4:$G$2762,5,FALSE)</f>
        <v>#N/A</v>
      </c>
      <c r="AF871" s="2"/>
      <c r="AG871" s="38"/>
      <c r="AH871" s="38"/>
      <c r="AI871" s="38"/>
      <c r="AJ871" s="38"/>
      <c r="AK871" s="38"/>
    </row>
    <row r="872" spans="1:37">
      <c r="A872" s="175">
        <f t="shared" si="53"/>
        <v>0</v>
      </c>
      <c r="B872">
        <v>820363</v>
      </c>
      <c r="C872" t="s">
        <v>3155</v>
      </c>
      <c r="D872" t="s">
        <v>2991</v>
      </c>
      <c r="E872" t="s">
        <v>1966</v>
      </c>
      <c r="F872" t="s">
        <v>239</v>
      </c>
      <c r="G872" t="s">
        <v>7</v>
      </c>
      <c r="H872" t="s">
        <v>87</v>
      </c>
      <c r="I872">
        <v>167</v>
      </c>
      <c r="J872">
        <v>167</v>
      </c>
      <c r="K872">
        <v>167</v>
      </c>
      <c r="L872">
        <v>167</v>
      </c>
      <c r="M872">
        <v>167</v>
      </c>
      <c r="N872">
        <v>167</v>
      </c>
      <c r="O872">
        <v>167</v>
      </c>
      <c r="P872">
        <v>167</v>
      </c>
      <c r="Q872">
        <v>167</v>
      </c>
      <c r="R872">
        <v>167</v>
      </c>
      <c r="S872" s="2"/>
      <c r="T872" s="52" t="str">
        <f t="shared" si="52"/>
        <v>820363-88000-M</v>
      </c>
      <c r="U872" s="53" t="str">
        <f>IF(C872="NET","",IF(C872="","",IFERROR(VLOOKUP(T872,EAN!$A:$B,2,FALSE),"MANGLER - MÅ OPPDATERE EAN-FANEN")))</f>
        <v>MANGLER - MÅ OPPDATERE EAN-FANEN</v>
      </c>
      <c r="V872" s="52">
        <f t="shared" si="54"/>
        <v>167</v>
      </c>
      <c r="W872" s="52">
        <f t="shared" si="55"/>
        <v>167</v>
      </c>
      <c r="X872" s="2"/>
      <c r="Y872" s="21" t="str">
        <f>IF(C872="NET","",IFERROR(VLOOKUP(U872,'2) Order Form'!$V$9:$V$894,1,FALSE),"Ikke med I order form"))</f>
        <v>Ikke med I order form</v>
      </c>
      <c r="Z872" s="2"/>
      <c r="AA872" s="2">
        <v>7048652967213</v>
      </c>
      <c r="AB872" s="23">
        <f>IFERROR(VLOOKUP(AA872,'2) Order Form'!$V$9:$V$895,1,FALSE),"Ikke med I order form")</f>
        <v>7048652967213</v>
      </c>
      <c r="AC872" s="38" t="e">
        <f>VLOOKUP(AA872,ATS!$A$4:$H$2762,2,FALSE)</f>
        <v>#N/A</v>
      </c>
      <c r="AD872" s="35" t="e">
        <f>VLOOKUP(AA872,ATS!$A$4:$G$2762,3,FALSE)</f>
        <v>#N/A</v>
      </c>
      <c r="AE872" s="36" t="e">
        <f>VLOOKUP(AA872,ATS!$A$4:$G$2762,5,FALSE)</f>
        <v>#N/A</v>
      </c>
      <c r="AF872" s="2"/>
      <c r="AG872" s="38"/>
      <c r="AH872" s="38"/>
      <c r="AI872" s="38"/>
      <c r="AJ872" s="38"/>
      <c r="AK872" s="38"/>
    </row>
    <row r="873" spans="1:37">
      <c r="A873" s="175">
        <f t="shared" si="53"/>
        <v>0</v>
      </c>
      <c r="B873">
        <v>820363</v>
      </c>
      <c r="C873" t="s">
        <v>3155</v>
      </c>
      <c r="D873" t="s">
        <v>2991</v>
      </c>
      <c r="E873" t="s">
        <v>1967</v>
      </c>
      <c r="F873" t="s">
        <v>239</v>
      </c>
      <c r="G873" t="s">
        <v>52</v>
      </c>
      <c r="H873" t="s">
        <v>87</v>
      </c>
      <c r="I873">
        <v>170</v>
      </c>
      <c r="J873">
        <v>170</v>
      </c>
      <c r="K873">
        <v>170</v>
      </c>
      <c r="L873">
        <v>170</v>
      </c>
      <c r="M873">
        <v>170</v>
      </c>
      <c r="N873">
        <v>170</v>
      </c>
      <c r="O873">
        <v>170</v>
      </c>
      <c r="P873">
        <v>170</v>
      </c>
      <c r="Q873">
        <v>170</v>
      </c>
      <c r="R873">
        <v>170</v>
      </c>
      <c r="S873" s="2"/>
      <c r="T873" s="52" t="str">
        <f t="shared" si="52"/>
        <v>820363-88000-L</v>
      </c>
      <c r="U873" s="53" t="str">
        <f>IF(C873="NET","",IF(C873="","",IFERROR(VLOOKUP(T873,EAN!$A:$B,2,FALSE),"MANGLER - MÅ OPPDATERE EAN-FANEN")))</f>
        <v>MANGLER - MÅ OPPDATERE EAN-FANEN</v>
      </c>
      <c r="V873" s="52">
        <f t="shared" si="54"/>
        <v>170</v>
      </c>
      <c r="W873" s="52">
        <f t="shared" si="55"/>
        <v>170</v>
      </c>
      <c r="X873" s="2"/>
      <c r="Y873" s="21" t="str">
        <f>IF(C873="NET","",IFERROR(VLOOKUP(U873,'2) Order Form'!$V$9:$V$894,1,FALSE),"Ikke med I order form"))</f>
        <v>Ikke med I order form</v>
      </c>
      <c r="Z873" s="2"/>
      <c r="AA873" s="2">
        <v>7048652967213</v>
      </c>
      <c r="AB873" s="23">
        <f>IFERROR(VLOOKUP(AA873,'2) Order Form'!$V$9:$V$895,1,FALSE),"Ikke med I order form")</f>
        <v>7048652967213</v>
      </c>
      <c r="AC873" s="38" t="e">
        <f>VLOOKUP(AA873,ATS!$A$4:$H$2762,2,FALSE)</f>
        <v>#N/A</v>
      </c>
      <c r="AD873" s="35" t="e">
        <f>VLOOKUP(AA873,ATS!$A$4:$G$2762,3,FALSE)</f>
        <v>#N/A</v>
      </c>
      <c r="AE873" s="36" t="e">
        <f>VLOOKUP(AA873,ATS!$A$4:$G$2762,5,FALSE)</f>
        <v>#N/A</v>
      </c>
      <c r="AF873" s="2"/>
      <c r="AG873" s="38"/>
      <c r="AH873" s="38"/>
      <c r="AI873" s="38"/>
      <c r="AJ873" s="38"/>
      <c r="AK873" s="38"/>
    </row>
    <row r="874" spans="1:37">
      <c r="A874" s="175">
        <f t="shared" si="53"/>
        <v>0</v>
      </c>
      <c r="B874">
        <v>820363</v>
      </c>
      <c r="C874" t="s">
        <v>3155</v>
      </c>
      <c r="D874" t="s">
        <v>2991</v>
      </c>
      <c r="E874" t="s">
        <v>1968</v>
      </c>
      <c r="F874" t="s">
        <v>239</v>
      </c>
      <c r="G874" t="s">
        <v>53</v>
      </c>
      <c r="H874" t="s">
        <v>87</v>
      </c>
      <c r="I874">
        <v>86</v>
      </c>
      <c r="J874">
        <v>86</v>
      </c>
      <c r="K874">
        <v>86</v>
      </c>
      <c r="L874">
        <v>86</v>
      </c>
      <c r="M874">
        <v>86</v>
      </c>
      <c r="N874">
        <v>86</v>
      </c>
      <c r="O874">
        <v>86</v>
      </c>
      <c r="P874">
        <v>86</v>
      </c>
      <c r="Q874">
        <v>86</v>
      </c>
      <c r="R874">
        <v>86</v>
      </c>
      <c r="S874" s="2"/>
      <c r="T874" s="52" t="str">
        <f t="shared" si="52"/>
        <v>820363-88000-XL</v>
      </c>
      <c r="U874" s="53" t="str">
        <f>IF(C874="NET","",IF(C874="","",IFERROR(VLOOKUP(T874,EAN!$A:$B,2,FALSE),"MANGLER - MÅ OPPDATERE EAN-FANEN")))</f>
        <v>MANGLER - MÅ OPPDATERE EAN-FANEN</v>
      </c>
      <c r="V874" s="52">
        <f t="shared" si="54"/>
        <v>86</v>
      </c>
      <c r="W874" s="52">
        <f t="shared" si="55"/>
        <v>86</v>
      </c>
      <c r="X874" s="2"/>
      <c r="Y874" s="21" t="str">
        <f>IF(C874="NET","",IFERROR(VLOOKUP(U874,'2) Order Form'!$V$9:$V$894,1,FALSE),"Ikke med I order form"))</f>
        <v>Ikke med I order form</v>
      </c>
      <c r="Z874" s="2"/>
      <c r="AA874" s="2">
        <v>7048652616296</v>
      </c>
      <c r="AB874" s="23">
        <f>IFERROR(VLOOKUP(AA874,'2) Order Form'!$V$9:$V$895,1,FALSE),"Ikke med I order form")</f>
        <v>7048652616296</v>
      </c>
      <c r="AC874" s="38" t="e">
        <f>VLOOKUP(AA874,ATS!$A$4:$H$2762,2,FALSE)</f>
        <v>#N/A</v>
      </c>
      <c r="AD874" s="35" t="e">
        <f>VLOOKUP(AA874,ATS!$A$4:$G$2762,3,FALSE)</f>
        <v>#N/A</v>
      </c>
      <c r="AE874" s="36" t="e">
        <f>VLOOKUP(AA874,ATS!$A$4:$G$2762,5,FALSE)</f>
        <v>#N/A</v>
      </c>
      <c r="AF874" s="2"/>
      <c r="AG874" s="38"/>
      <c r="AH874" s="38"/>
      <c r="AI874" s="38"/>
      <c r="AJ874" s="38"/>
      <c r="AK874" s="38"/>
    </row>
    <row r="875" spans="1:37">
      <c r="A875" s="175">
        <f t="shared" si="53"/>
        <v>0</v>
      </c>
      <c r="B875">
        <v>820363</v>
      </c>
      <c r="C875" t="s">
        <v>3155</v>
      </c>
      <c r="D875" t="s">
        <v>2991</v>
      </c>
      <c r="E875" t="s">
        <v>1212</v>
      </c>
      <c r="F875" t="s">
        <v>1923</v>
      </c>
      <c r="G875" t="s">
        <v>8</v>
      </c>
      <c r="H875" t="s">
        <v>225</v>
      </c>
      <c r="I875">
        <v>34</v>
      </c>
      <c r="J875">
        <v>34</v>
      </c>
      <c r="K875">
        <v>34</v>
      </c>
      <c r="L875">
        <v>34</v>
      </c>
      <c r="M875">
        <v>34</v>
      </c>
      <c r="N875">
        <v>34</v>
      </c>
      <c r="O875">
        <v>34</v>
      </c>
      <c r="P875">
        <v>34</v>
      </c>
      <c r="Q875">
        <v>34</v>
      </c>
      <c r="R875">
        <v>34</v>
      </c>
      <c r="S875" s="2"/>
      <c r="T875" s="52" t="str">
        <f t="shared" si="52"/>
        <v>820363-88300-S</v>
      </c>
      <c r="U875" s="53" t="str">
        <f>IF(C875="NET","",IF(C875="","",IFERROR(VLOOKUP(T875,EAN!$A:$B,2,FALSE),"MANGLER - MÅ OPPDATERE EAN-FANEN")))</f>
        <v>MANGLER - MÅ OPPDATERE EAN-FANEN</v>
      </c>
      <c r="V875" s="52">
        <f t="shared" si="54"/>
        <v>34</v>
      </c>
      <c r="W875" s="52">
        <f t="shared" si="55"/>
        <v>34</v>
      </c>
      <c r="X875" s="2"/>
      <c r="Y875" s="21" t="str">
        <f>IF(C875="NET","",IFERROR(VLOOKUP(U875,'2) Order Form'!$V$9:$V$894,1,FALSE),"Ikke med I order form"))</f>
        <v>Ikke med I order form</v>
      </c>
      <c r="Z875" s="2"/>
      <c r="AA875" s="2">
        <v>7048652616296</v>
      </c>
      <c r="AB875" s="23">
        <f>IFERROR(VLOOKUP(AA875,'2) Order Form'!$V$9:$V$895,1,FALSE),"Ikke med I order form")</f>
        <v>7048652616296</v>
      </c>
      <c r="AC875" s="38" t="e">
        <f>VLOOKUP(AA875,ATS!$A$4:$H$2762,2,FALSE)</f>
        <v>#N/A</v>
      </c>
      <c r="AD875" s="35" t="e">
        <f>VLOOKUP(AA875,ATS!$A$4:$G$2762,3,FALSE)</f>
        <v>#N/A</v>
      </c>
      <c r="AE875" s="36" t="e">
        <f>VLOOKUP(AA875,ATS!$A$4:$G$2762,5,FALSE)</f>
        <v>#N/A</v>
      </c>
      <c r="AF875" s="2"/>
      <c r="AG875" s="38"/>
      <c r="AH875" s="38"/>
      <c r="AI875" s="38"/>
      <c r="AJ875" s="38"/>
      <c r="AK875" s="38"/>
    </row>
    <row r="876" spans="1:37">
      <c r="A876" s="175">
        <f t="shared" si="53"/>
        <v>0</v>
      </c>
      <c r="B876">
        <v>820363</v>
      </c>
      <c r="C876" t="s">
        <v>3155</v>
      </c>
      <c r="D876" t="s">
        <v>2991</v>
      </c>
      <c r="E876" t="s">
        <v>1213</v>
      </c>
      <c r="F876" t="s">
        <v>1923</v>
      </c>
      <c r="G876" t="s">
        <v>7</v>
      </c>
      <c r="H876" t="s">
        <v>225</v>
      </c>
      <c r="I876">
        <v>162</v>
      </c>
      <c r="J876">
        <v>162</v>
      </c>
      <c r="K876">
        <v>162</v>
      </c>
      <c r="L876">
        <v>162</v>
      </c>
      <c r="M876">
        <v>162</v>
      </c>
      <c r="N876">
        <v>162</v>
      </c>
      <c r="O876">
        <v>162</v>
      </c>
      <c r="P876">
        <v>162</v>
      </c>
      <c r="Q876">
        <v>162</v>
      </c>
      <c r="R876">
        <v>162</v>
      </c>
      <c r="S876" s="30"/>
      <c r="T876" s="52" t="str">
        <f t="shared" si="52"/>
        <v>820363-88300-M</v>
      </c>
      <c r="U876" s="53" t="str">
        <f>IF(C876="NET","",IF(C876="","",IFERROR(VLOOKUP(T876,EAN!$A:$B,2,FALSE),"MANGLER - MÅ OPPDATERE EAN-FANEN")))</f>
        <v>MANGLER - MÅ OPPDATERE EAN-FANEN</v>
      </c>
      <c r="V876" s="52">
        <f t="shared" si="54"/>
        <v>162</v>
      </c>
      <c r="W876" s="52">
        <f t="shared" si="55"/>
        <v>162</v>
      </c>
      <c r="X876" s="30"/>
      <c r="Y876" s="21" t="str">
        <f>IF(C876="NET","",IFERROR(VLOOKUP(U876,'2) Order Form'!$V$9:$V$894,1,FALSE),"Ikke med I order form"))</f>
        <v>Ikke med I order form</v>
      </c>
      <c r="Z876" s="30"/>
      <c r="AA876" s="2">
        <v>7048652967756</v>
      </c>
      <c r="AB876" s="23">
        <f>IFERROR(VLOOKUP(AA876,'2) Order Form'!$V$9:$V$895,1,FALSE),"Ikke med I order form")</f>
        <v>7048652967756</v>
      </c>
      <c r="AC876" s="38" t="e">
        <f>VLOOKUP(AA876,ATS!$A$4:$H$2762,2,FALSE)</f>
        <v>#N/A</v>
      </c>
      <c r="AD876" s="35" t="e">
        <f>VLOOKUP(AA876,ATS!$A$4:$G$2762,3,FALSE)</f>
        <v>#N/A</v>
      </c>
      <c r="AE876" s="36" t="e">
        <f>VLOOKUP(AA876,ATS!$A$4:$G$2762,5,FALSE)</f>
        <v>#N/A</v>
      </c>
      <c r="AF876" s="30"/>
      <c r="AG876" s="38"/>
      <c r="AH876" s="38"/>
      <c r="AI876" s="38"/>
      <c r="AJ876" s="38"/>
      <c r="AK876" s="38"/>
    </row>
    <row r="877" spans="1:37">
      <c r="A877" s="175">
        <f t="shared" si="53"/>
        <v>0</v>
      </c>
      <c r="B877">
        <v>820363</v>
      </c>
      <c r="C877" t="s">
        <v>3155</v>
      </c>
      <c r="D877" t="s">
        <v>2991</v>
      </c>
      <c r="E877" t="s">
        <v>1214</v>
      </c>
      <c r="F877" t="s">
        <v>1923</v>
      </c>
      <c r="G877" t="s">
        <v>52</v>
      </c>
      <c r="H877" t="s">
        <v>225</v>
      </c>
      <c r="I877">
        <v>231</v>
      </c>
      <c r="J877">
        <v>231</v>
      </c>
      <c r="K877">
        <v>231</v>
      </c>
      <c r="L877">
        <v>231</v>
      </c>
      <c r="M877">
        <v>231</v>
      </c>
      <c r="N877">
        <v>231</v>
      </c>
      <c r="O877">
        <v>231</v>
      </c>
      <c r="P877">
        <v>231</v>
      </c>
      <c r="Q877">
        <v>231</v>
      </c>
      <c r="R877">
        <v>231</v>
      </c>
      <c r="S877" s="2"/>
      <c r="T877" s="52" t="str">
        <f t="shared" si="52"/>
        <v>820363-88300-L</v>
      </c>
      <c r="U877" s="53" t="str">
        <f>IF(C877="NET","",IF(C877="","",IFERROR(VLOOKUP(T877,EAN!$A:$B,2,FALSE),"MANGLER - MÅ OPPDATERE EAN-FANEN")))</f>
        <v>MANGLER - MÅ OPPDATERE EAN-FANEN</v>
      </c>
      <c r="V877" s="52">
        <f t="shared" si="54"/>
        <v>231</v>
      </c>
      <c r="W877" s="52">
        <f t="shared" si="55"/>
        <v>231</v>
      </c>
      <c r="X877" s="2"/>
      <c r="Y877" s="21" t="str">
        <f>IF(C877="NET","",IFERROR(VLOOKUP(U877,'2) Order Form'!$V$9:$V$894,1,FALSE),"Ikke med I order form"))</f>
        <v>Ikke med I order form</v>
      </c>
      <c r="Z877" s="2"/>
      <c r="AA877" s="2">
        <v>7048652967756</v>
      </c>
      <c r="AB877" s="23">
        <f>IFERROR(VLOOKUP(AA877,'2) Order Form'!$V$9:$V$895,1,FALSE),"Ikke med I order form")</f>
        <v>7048652967756</v>
      </c>
      <c r="AC877" s="38" t="e">
        <f>VLOOKUP(AA877,ATS!$A$4:$H$2762,2,FALSE)</f>
        <v>#N/A</v>
      </c>
      <c r="AD877" s="35" t="e">
        <f>VLOOKUP(AA877,ATS!$A$4:$G$2762,3,FALSE)</f>
        <v>#N/A</v>
      </c>
      <c r="AE877" s="36" t="e">
        <f>VLOOKUP(AA877,ATS!$A$4:$G$2762,5,FALSE)</f>
        <v>#N/A</v>
      </c>
      <c r="AF877" s="2"/>
      <c r="AG877" s="38"/>
      <c r="AH877" s="38"/>
      <c r="AI877" s="38"/>
      <c r="AJ877" s="38"/>
      <c r="AK877" s="38"/>
    </row>
    <row r="878" spans="1:37">
      <c r="A878" s="175">
        <f t="shared" si="53"/>
        <v>0</v>
      </c>
      <c r="B878">
        <v>820363</v>
      </c>
      <c r="C878" t="s">
        <v>3155</v>
      </c>
      <c r="D878" t="s">
        <v>2991</v>
      </c>
      <c r="E878" t="s">
        <v>1215</v>
      </c>
      <c r="F878" t="s">
        <v>1923</v>
      </c>
      <c r="G878" t="s">
        <v>53</v>
      </c>
      <c r="H878" t="s">
        <v>225</v>
      </c>
      <c r="I878">
        <v>134</v>
      </c>
      <c r="J878">
        <v>134</v>
      </c>
      <c r="K878">
        <v>134</v>
      </c>
      <c r="L878">
        <v>134</v>
      </c>
      <c r="M878">
        <v>134</v>
      </c>
      <c r="N878">
        <v>134</v>
      </c>
      <c r="O878">
        <v>134</v>
      </c>
      <c r="P878">
        <v>134</v>
      </c>
      <c r="Q878">
        <v>134</v>
      </c>
      <c r="R878">
        <v>134</v>
      </c>
      <c r="S878" s="30"/>
      <c r="T878" s="52" t="str">
        <f t="shared" si="52"/>
        <v>820363-88300-XL</v>
      </c>
      <c r="U878" s="53" t="str">
        <f>IF(C878="NET","",IF(C878="","",IFERROR(VLOOKUP(T878,EAN!$A:$B,2,FALSE),"MANGLER - MÅ OPPDATERE EAN-FANEN")))</f>
        <v>MANGLER - MÅ OPPDATERE EAN-FANEN</v>
      </c>
      <c r="V878" s="52">
        <f t="shared" si="54"/>
        <v>134</v>
      </c>
      <c r="W878" s="52">
        <f t="shared" si="55"/>
        <v>134</v>
      </c>
      <c r="X878" s="30"/>
      <c r="Y878" s="21" t="str">
        <f>IF(C878="NET","",IFERROR(VLOOKUP(U878,'2) Order Form'!$V$9:$V$894,1,FALSE),"Ikke med I order form"))</f>
        <v>Ikke med I order form</v>
      </c>
      <c r="Z878" s="30"/>
      <c r="AA878" s="2">
        <v>7048652762368</v>
      </c>
      <c r="AB878" s="23">
        <f>IFERROR(VLOOKUP(AA878,'2) Order Form'!$V$9:$V$895,1,FALSE),"Ikke med I order form")</f>
        <v>7048652762368</v>
      </c>
      <c r="AC878" s="38" t="e">
        <f>VLOOKUP(AA878,ATS!$A$4:$H$2762,2,FALSE)</f>
        <v>#N/A</v>
      </c>
      <c r="AD878" s="35" t="e">
        <f>VLOOKUP(AA878,ATS!$A$4:$G$2762,3,FALSE)</f>
        <v>#N/A</v>
      </c>
      <c r="AE878" s="36" t="e">
        <f>VLOOKUP(AA878,ATS!$A$4:$G$2762,5,FALSE)</f>
        <v>#N/A</v>
      </c>
      <c r="AF878" s="30"/>
      <c r="AG878" s="38"/>
      <c r="AH878" s="38"/>
      <c r="AI878" s="38"/>
      <c r="AJ878" s="38"/>
      <c r="AK878" s="38"/>
    </row>
    <row r="879" spans="1:37">
      <c r="A879" s="175">
        <f t="shared" si="53"/>
        <v>0</v>
      </c>
      <c r="B879">
        <v>820363</v>
      </c>
      <c r="C879" t="s">
        <v>3155</v>
      </c>
      <c r="D879" t="s">
        <v>2991</v>
      </c>
      <c r="E879" t="s">
        <v>685</v>
      </c>
      <c r="F879" t="s">
        <v>1982</v>
      </c>
      <c r="G879" t="s">
        <v>8</v>
      </c>
      <c r="H879" t="s">
        <v>87</v>
      </c>
      <c r="I879">
        <v>1</v>
      </c>
      <c r="J879">
        <v>1</v>
      </c>
      <c r="K879">
        <v>1</v>
      </c>
      <c r="L879">
        <v>1</v>
      </c>
      <c r="M879">
        <v>1</v>
      </c>
      <c r="N879">
        <v>1</v>
      </c>
      <c r="O879">
        <v>1</v>
      </c>
      <c r="P879">
        <v>1</v>
      </c>
      <c r="Q879">
        <v>1</v>
      </c>
      <c r="R879">
        <v>1</v>
      </c>
      <c r="S879" s="30"/>
      <c r="T879" s="52" t="str">
        <f t="shared" si="52"/>
        <v>820363-99901-S</v>
      </c>
      <c r="U879" s="53" t="str">
        <f>IF(C879="NET","",IF(C879="","",IFERROR(VLOOKUP(T879,EAN!$A:$B,2,FALSE),"MANGLER - MÅ OPPDATERE EAN-FANEN")))</f>
        <v>MANGLER - MÅ OPPDATERE EAN-FANEN</v>
      </c>
      <c r="V879" s="52">
        <f t="shared" si="54"/>
        <v>1</v>
      </c>
      <c r="W879" s="52">
        <f t="shared" si="55"/>
        <v>1</v>
      </c>
      <c r="X879" s="30"/>
      <c r="Y879" s="21" t="str">
        <f>IF(C879="NET","",IFERROR(VLOOKUP(U879,'2) Order Form'!$V$9:$V$894,1,FALSE),"Ikke med I order form"))</f>
        <v>Ikke med I order form</v>
      </c>
      <c r="Z879" s="30"/>
      <c r="AA879" s="2">
        <v>7048652762368</v>
      </c>
      <c r="AB879" s="23">
        <f>IFERROR(VLOOKUP(AA879,'2) Order Form'!$V$9:$V$895,1,FALSE),"Ikke med I order form")</f>
        <v>7048652762368</v>
      </c>
      <c r="AC879" s="38" t="e">
        <f>VLOOKUP(AA879,ATS!$A$4:$H$2762,2,FALSE)</f>
        <v>#N/A</v>
      </c>
      <c r="AD879" s="35" t="e">
        <f>VLOOKUP(AA879,ATS!$A$4:$G$2762,3,FALSE)</f>
        <v>#N/A</v>
      </c>
      <c r="AE879" s="36" t="e">
        <f>VLOOKUP(AA879,ATS!$A$4:$G$2762,5,FALSE)</f>
        <v>#N/A</v>
      </c>
      <c r="AF879" s="30"/>
      <c r="AG879" s="38"/>
      <c r="AH879" s="38"/>
      <c r="AI879" s="38"/>
      <c r="AJ879" s="38"/>
      <c r="AK879" s="38"/>
    </row>
    <row r="880" spans="1:37">
      <c r="A880" s="175">
        <f t="shared" si="53"/>
        <v>0</v>
      </c>
      <c r="B880">
        <v>820363</v>
      </c>
      <c r="C880" t="s">
        <v>3155</v>
      </c>
      <c r="D880" t="s">
        <v>2991</v>
      </c>
      <c r="E880" t="s">
        <v>686</v>
      </c>
      <c r="F880" t="s">
        <v>1982</v>
      </c>
      <c r="G880" t="s">
        <v>7</v>
      </c>
      <c r="H880" t="s">
        <v>87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11</v>
      </c>
      <c r="P880">
        <v>11</v>
      </c>
      <c r="Q880">
        <v>11</v>
      </c>
      <c r="R880">
        <v>11</v>
      </c>
      <c r="S880" s="30"/>
      <c r="T880" s="52" t="str">
        <f t="shared" si="52"/>
        <v>820363-99901-M</v>
      </c>
      <c r="U880" s="53" t="str">
        <f>IF(C880="NET","",IF(C880="","",IFERROR(VLOOKUP(T880,EAN!$A:$B,2,FALSE),"MANGLER - MÅ OPPDATERE EAN-FANEN")))</f>
        <v>MANGLER - MÅ OPPDATERE EAN-FANEN</v>
      </c>
      <c r="V880" s="52">
        <f t="shared" si="54"/>
        <v>11</v>
      </c>
      <c r="W880" s="52">
        <f t="shared" si="55"/>
        <v>11</v>
      </c>
      <c r="X880" s="30"/>
      <c r="Y880" s="21" t="str">
        <f>IF(C880="NET","",IFERROR(VLOOKUP(U880,'2) Order Form'!$V$9:$V$894,1,FALSE),"Ikke med I order form"))</f>
        <v>Ikke med I order form</v>
      </c>
      <c r="Z880" s="30"/>
      <c r="AA880" s="2">
        <v>7048652762351</v>
      </c>
      <c r="AB880" s="23">
        <f>IFERROR(VLOOKUP(AA880,'2) Order Form'!$V$9:$V$895,1,FALSE),"Ikke med I order form")</f>
        <v>7048652762351</v>
      </c>
      <c r="AC880" s="38" t="e">
        <f>VLOOKUP(AA880,ATS!$A$4:$H$2762,2,FALSE)</f>
        <v>#N/A</v>
      </c>
      <c r="AD880" s="35" t="e">
        <f>VLOOKUP(AA880,ATS!$A$4:$G$2762,3,FALSE)</f>
        <v>#N/A</v>
      </c>
      <c r="AE880" s="36" t="e">
        <f>VLOOKUP(AA880,ATS!$A$4:$G$2762,5,FALSE)</f>
        <v>#N/A</v>
      </c>
      <c r="AF880" s="30"/>
      <c r="AG880" s="38"/>
      <c r="AH880" s="38"/>
      <c r="AI880" s="38"/>
      <c r="AJ880" s="38"/>
      <c r="AK880" s="38"/>
    </row>
    <row r="881" spans="1:37">
      <c r="A881" s="175">
        <f t="shared" si="53"/>
        <v>0</v>
      </c>
      <c r="B881">
        <v>820363</v>
      </c>
      <c r="C881" t="s">
        <v>3155</v>
      </c>
      <c r="D881" t="s">
        <v>2991</v>
      </c>
      <c r="E881" t="s">
        <v>687</v>
      </c>
      <c r="F881" t="s">
        <v>1982</v>
      </c>
      <c r="G881" t="s">
        <v>52</v>
      </c>
      <c r="H881" t="s">
        <v>87</v>
      </c>
      <c r="I881">
        <v>3</v>
      </c>
      <c r="J881">
        <v>3</v>
      </c>
      <c r="K881">
        <v>3</v>
      </c>
      <c r="L881">
        <v>3</v>
      </c>
      <c r="M881">
        <v>3</v>
      </c>
      <c r="N881">
        <v>3</v>
      </c>
      <c r="O881">
        <v>3</v>
      </c>
      <c r="P881">
        <v>3</v>
      </c>
      <c r="Q881">
        <v>3</v>
      </c>
      <c r="R881">
        <v>3</v>
      </c>
      <c r="S881" s="30"/>
      <c r="T881" s="52" t="str">
        <f t="shared" si="52"/>
        <v>820363-99901-L</v>
      </c>
      <c r="U881" s="53" t="str">
        <f>IF(C881="NET","",IF(C881="","",IFERROR(VLOOKUP(T881,EAN!$A:$B,2,FALSE),"MANGLER - MÅ OPPDATERE EAN-FANEN")))</f>
        <v>MANGLER - MÅ OPPDATERE EAN-FANEN</v>
      </c>
      <c r="V881" s="52">
        <f t="shared" si="54"/>
        <v>3</v>
      </c>
      <c r="W881" s="52">
        <f t="shared" si="55"/>
        <v>3</v>
      </c>
      <c r="X881" s="30"/>
      <c r="Y881" s="21" t="str">
        <f>IF(C881="NET","",IFERROR(VLOOKUP(U881,'2) Order Form'!$V$9:$V$894,1,FALSE),"Ikke med I order form"))</f>
        <v>Ikke med I order form</v>
      </c>
      <c r="Z881" s="30"/>
      <c r="AA881" s="2">
        <v>7048652762351</v>
      </c>
      <c r="AB881" s="23">
        <f>IFERROR(VLOOKUP(AA881,'2) Order Form'!$V$9:$V$895,1,FALSE),"Ikke med I order form")</f>
        <v>7048652762351</v>
      </c>
      <c r="AC881" s="38" t="e">
        <f>VLOOKUP(AA881,ATS!$A$4:$H$2762,2,FALSE)</f>
        <v>#N/A</v>
      </c>
      <c r="AD881" s="35" t="e">
        <f>VLOOKUP(AA881,ATS!$A$4:$G$2762,3,FALSE)</f>
        <v>#N/A</v>
      </c>
      <c r="AE881" s="36" t="e">
        <f>VLOOKUP(AA881,ATS!$A$4:$G$2762,5,FALSE)</f>
        <v>#N/A</v>
      </c>
      <c r="AF881" s="30"/>
      <c r="AG881" s="38"/>
      <c r="AH881" s="38"/>
      <c r="AI881" s="38"/>
      <c r="AJ881" s="38"/>
      <c r="AK881" s="38"/>
    </row>
    <row r="882" spans="1:37">
      <c r="A882" s="175">
        <f t="shared" si="53"/>
        <v>0</v>
      </c>
      <c r="B882">
        <v>820363</v>
      </c>
      <c r="C882" t="s">
        <v>3155</v>
      </c>
      <c r="D882" t="s">
        <v>2991</v>
      </c>
      <c r="E882" t="s">
        <v>688</v>
      </c>
      <c r="F882" t="s">
        <v>1982</v>
      </c>
      <c r="G882" t="s">
        <v>53</v>
      </c>
      <c r="H882" t="s">
        <v>87</v>
      </c>
      <c r="I882">
        <v>1</v>
      </c>
      <c r="J882">
        <v>1</v>
      </c>
      <c r="K882">
        <v>1</v>
      </c>
      <c r="L882">
        <v>1</v>
      </c>
      <c r="M882">
        <v>1</v>
      </c>
      <c r="N882">
        <v>1</v>
      </c>
      <c r="O882">
        <v>1</v>
      </c>
      <c r="P882">
        <v>1</v>
      </c>
      <c r="Q882">
        <v>1</v>
      </c>
      <c r="R882">
        <v>1</v>
      </c>
      <c r="S882" s="2"/>
      <c r="T882" s="22" t="str">
        <f t="shared" si="52"/>
        <v>820363-99901-XL</v>
      </c>
      <c r="U882" s="24" t="str">
        <f>IF(C882="NET","",IF(C882="","",IFERROR(VLOOKUP(T882,EAN!$A:$B,2,FALSE),"MANGLER - MÅ OPPDATERE EAN-FANEN")))</f>
        <v>MANGLER - MÅ OPPDATERE EAN-FANEN</v>
      </c>
      <c r="V882" s="22">
        <f t="shared" si="54"/>
        <v>1</v>
      </c>
      <c r="W882" s="22">
        <f t="shared" si="55"/>
        <v>1</v>
      </c>
      <c r="X882" s="2"/>
      <c r="Y882" s="21" t="str">
        <f>IF(C882="NET","",IFERROR(VLOOKUP(U882,'2) Order Form'!$V$9:$V$894,1,FALSE),"Ikke med I order form"))</f>
        <v>Ikke med I order form</v>
      </c>
      <c r="Z882" s="2"/>
      <c r="AA882" s="2">
        <v>7048652762313</v>
      </c>
      <c r="AB882" s="23">
        <f>IFERROR(VLOOKUP(AA882,'2) Order Form'!$V$9:$V$895,1,FALSE),"Ikke med I order form")</f>
        <v>7048652762313</v>
      </c>
      <c r="AC882" s="38" t="e">
        <f>VLOOKUP(AA882,ATS!$A$4:$H$2762,2,FALSE)</f>
        <v>#N/A</v>
      </c>
      <c r="AD882" s="35" t="e">
        <f>VLOOKUP(AA882,ATS!$A$4:$G$2762,3,FALSE)</f>
        <v>#N/A</v>
      </c>
      <c r="AE882" s="36" t="e">
        <f>VLOOKUP(AA882,ATS!$A$4:$G$2762,5,FALSE)</f>
        <v>#N/A</v>
      </c>
      <c r="AF882" s="2"/>
      <c r="AG882" s="38"/>
      <c r="AH882" s="38"/>
      <c r="AI882" s="38"/>
      <c r="AJ882" s="38"/>
      <c r="AK882" s="38"/>
    </row>
    <row r="883" spans="1:37">
      <c r="A883" s="175">
        <f t="shared" si="53"/>
        <v>0</v>
      </c>
      <c r="B883" s="37">
        <v>820364</v>
      </c>
      <c r="C883" t="s">
        <v>131</v>
      </c>
      <c r="I883" s="37">
        <v>202409</v>
      </c>
      <c r="J883" s="37">
        <v>202410</v>
      </c>
      <c r="K883" s="37">
        <v>202411</v>
      </c>
      <c r="L883" s="37">
        <v>202412</v>
      </c>
      <c r="M883" s="37">
        <v>202413</v>
      </c>
      <c r="N883" s="37">
        <v>202414</v>
      </c>
      <c r="O883" s="37">
        <v>202415</v>
      </c>
      <c r="P883" s="37">
        <v>202415</v>
      </c>
      <c r="Q883" s="37">
        <v>202415</v>
      </c>
      <c r="R883" s="37">
        <v>202415</v>
      </c>
      <c r="S883" s="2"/>
      <c r="T883" s="52" t="str">
        <f t="shared" si="52"/>
        <v>820364-</v>
      </c>
      <c r="U883" s="53" t="str">
        <f>IF(C883="NET","",IF(C883="","",IFERROR(VLOOKUP(T883,EAN!$A:$B,2,FALSE),"MANGLER - MÅ OPPDATERE EAN-FANEN")))</f>
        <v/>
      </c>
      <c r="V883" s="52">
        <f t="shared" si="54"/>
        <v>202409</v>
      </c>
      <c r="W883" s="52">
        <f t="shared" si="55"/>
        <v>202415</v>
      </c>
      <c r="X883" s="2"/>
      <c r="Y883" s="21" t="str">
        <f>IF(C883="NET","",IFERROR(VLOOKUP(U883,'2) Order Form'!$V$9:$V$894,1,FALSE),"Ikke med I order form"))</f>
        <v/>
      </c>
      <c r="Z883" s="2"/>
      <c r="AA883" s="2">
        <v>7048652762313</v>
      </c>
      <c r="AB883" s="23">
        <f>IFERROR(VLOOKUP(AA883,'2) Order Form'!$V$9:$V$895,1,FALSE),"Ikke med I order form")</f>
        <v>7048652762313</v>
      </c>
      <c r="AC883" s="38" t="e">
        <f>VLOOKUP(AA883,ATS!$A$4:$H$2762,2,FALSE)</f>
        <v>#N/A</v>
      </c>
      <c r="AD883" s="35" t="e">
        <f>VLOOKUP(AA883,ATS!$A$4:$G$2762,3,FALSE)</f>
        <v>#N/A</v>
      </c>
      <c r="AE883" s="36" t="e">
        <f>VLOOKUP(AA883,ATS!$A$4:$G$2762,5,FALSE)</f>
        <v>#N/A</v>
      </c>
      <c r="AF883" s="2"/>
      <c r="AG883" s="38"/>
      <c r="AH883" s="38"/>
      <c r="AI883" s="38"/>
      <c r="AJ883" s="38"/>
      <c r="AK883" s="38"/>
    </row>
    <row r="884" spans="1:37">
      <c r="A884" s="175">
        <f t="shared" si="53"/>
        <v>0</v>
      </c>
      <c r="B884">
        <v>820364</v>
      </c>
      <c r="C884" t="s">
        <v>3165</v>
      </c>
      <c r="D884" t="s">
        <v>2991</v>
      </c>
      <c r="E884" t="s">
        <v>3166</v>
      </c>
      <c r="F884" t="s">
        <v>3167</v>
      </c>
      <c r="G884" t="s">
        <v>8</v>
      </c>
      <c r="H884" t="s">
        <v>87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 s="2"/>
      <c r="T884" s="52" t="str">
        <f t="shared" si="52"/>
        <v>820364-21101-S</v>
      </c>
      <c r="U884" s="53" t="str">
        <f>IF(C884="NET","",IF(C884="","",IFERROR(VLOOKUP(T884,EAN!$A:$B,2,FALSE),"MANGLER - MÅ OPPDATERE EAN-FANEN")))</f>
        <v>MANGLER - MÅ OPPDATERE EAN-FANEN</v>
      </c>
      <c r="V884" s="52">
        <f t="shared" si="54"/>
        <v>0</v>
      </c>
      <c r="W884" s="52">
        <f t="shared" si="55"/>
        <v>0</v>
      </c>
      <c r="X884" s="2"/>
      <c r="Y884" s="21" t="str">
        <f>IF(C884="NET","",IFERROR(VLOOKUP(U884,'2) Order Form'!$V$9:$V$894,1,FALSE),"Ikke med I order form"))</f>
        <v>Ikke med I order form</v>
      </c>
      <c r="Z884" s="2"/>
      <c r="AA884" s="2">
        <v>7048652895905</v>
      </c>
      <c r="AB884" s="23">
        <f>IFERROR(VLOOKUP(AA884,'2) Order Form'!$V$9:$V$895,1,FALSE),"Ikke med I order form")</f>
        <v>7048652895905</v>
      </c>
      <c r="AC884" s="38" t="e">
        <f>VLOOKUP(AA884,ATS!$A$4:$H$2762,2,FALSE)</f>
        <v>#N/A</v>
      </c>
      <c r="AD884" s="35" t="e">
        <f>VLOOKUP(AA884,ATS!$A$4:$G$2762,3,FALSE)</f>
        <v>#N/A</v>
      </c>
      <c r="AE884" s="36" t="e">
        <f>VLOOKUP(AA884,ATS!$A$4:$G$2762,5,FALSE)</f>
        <v>#N/A</v>
      </c>
      <c r="AF884" s="2"/>
      <c r="AG884" s="38"/>
      <c r="AH884" s="38"/>
      <c r="AI884" s="38"/>
      <c r="AJ884" s="38"/>
      <c r="AK884" s="38"/>
    </row>
    <row r="885" spans="1:37">
      <c r="A885" s="175">
        <f t="shared" si="53"/>
        <v>0</v>
      </c>
      <c r="B885">
        <v>820364</v>
      </c>
      <c r="C885" t="s">
        <v>3165</v>
      </c>
      <c r="D885" t="s">
        <v>2991</v>
      </c>
      <c r="E885" t="s">
        <v>3168</v>
      </c>
      <c r="F885" t="s">
        <v>3167</v>
      </c>
      <c r="G885" t="s">
        <v>7</v>
      </c>
      <c r="H885" t="s">
        <v>87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 s="2"/>
      <c r="T885" s="52" t="str">
        <f t="shared" si="52"/>
        <v>820364-21101-M</v>
      </c>
      <c r="U885" s="53" t="str">
        <f>IF(C885="NET","",IF(C885="","",IFERROR(VLOOKUP(T885,EAN!$A:$B,2,FALSE),"MANGLER - MÅ OPPDATERE EAN-FANEN")))</f>
        <v>MANGLER - MÅ OPPDATERE EAN-FANEN</v>
      </c>
      <c r="V885" s="52">
        <f t="shared" si="54"/>
        <v>0</v>
      </c>
      <c r="W885" s="52">
        <f t="shared" si="55"/>
        <v>0</v>
      </c>
      <c r="X885" s="2"/>
      <c r="Y885" s="21" t="str">
        <f>IF(C885="NET","",IFERROR(VLOOKUP(U885,'2) Order Form'!$V$9:$V$894,1,FALSE),"Ikke med I order form"))</f>
        <v>Ikke med I order form</v>
      </c>
      <c r="Z885" s="2"/>
      <c r="AA885" s="2">
        <v>7048652895905</v>
      </c>
      <c r="AB885" s="23">
        <f>IFERROR(VLOOKUP(AA885,'2) Order Form'!$V$9:$V$895,1,FALSE),"Ikke med I order form")</f>
        <v>7048652895905</v>
      </c>
      <c r="AC885" s="38" t="e">
        <f>VLOOKUP(AA885,ATS!$A$4:$H$2762,2,FALSE)</f>
        <v>#N/A</v>
      </c>
      <c r="AD885" s="35" t="e">
        <f>VLOOKUP(AA885,ATS!$A$4:$G$2762,3,FALSE)</f>
        <v>#N/A</v>
      </c>
      <c r="AE885" s="36" t="e">
        <f>VLOOKUP(AA885,ATS!$A$4:$G$2762,5,FALSE)</f>
        <v>#N/A</v>
      </c>
      <c r="AF885" s="2"/>
      <c r="AG885" s="38"/>
      <c r="AH885" s="38"/>
      <c r="AI885" s="38"/>
      <c r="AJ885" s="38"/>
      <c r="AK885" s="38"/>
    </row>
    <row r="886" spans="1:37">
      <c r="A886" s="175">
        <f t="shared" si="53"/>
        <v>0</v>
      </c>
      <c r="B886">
        <v>820364</v>
      </c>
      <c r="C886" t="s">
        <v>3165</v>
      </c>
      <c r="D886" t="s">
        <v>2991</v>
      </c>
      <c r="E886" t="s">
        <v>3169</v>
      </c>
      <c r="F886" t="s">
        <v>3167</v>
      </c>
      <c r="G886" t="s">
        <v>52</v>
      </c>
      <c r="H886" t="s">
        <v>87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 s="2"/>
      <c r="T886" s="22" t="str">
        <f t="shared" si="52"/>
        <v>820364-21101-L</v>
      </c>
      <c r="U886" s="24" t="str">
        <f>IF(C886="NET","",IF(C886="","",IFERROR(VLOOKUP(T886,EAN!$A:$B,2,FALSE),"MANGLER - MÅ OPPDATERE EAN-FANEN")))</f>
        <v>MANGLER - MÅ OPPDATERE EAN-FANEN</v>
      </c>
      <c r="V886" s="22">
        <f t="shared" si="54"/>
        <v>0</v>
      </c>
      <c r="W886" s="22">
        <f t="shared" si="55"/>
        <v>0</v>
      </c>
      <c r="X886" s="2"/>
      <c r="Y886" s="21" t="str">
        <f>IF(C886="NET","",IFERROR(VLOOKUP(U886,'2) Order Form'!$V$9:$V$894,1,FALSE),"Ikke med I order form"))</f>
        <v>Ikke med I order form</v>
      </c>
      <c r="Z886" s="2"/>
      <c r="AA886" s="2">
        <v>7048652894472</v>
      </c>
      <c r="AB886" s="23">
        <f>IFERROR(VLOOKUP(AA886,'2) Order Form'!$V$9:$V$895,1,FALSE),"Ikke med I order form")</f>
        <v>7048652894472</v>
      </c>
      <c r="AC886" s="38" t="e">
        <f>VLOOKUP(AA886,ATS!$A$4:$H$2762,2,FALSE)</f>
        <v>#N/A</v>
      </c>
      <c r="AD886" s="35" t="e">
        <f>VLOOKUP(AA886,ATS!$A$4:$G$2762,3,FALSE)</f>
        <v>#N/A</v>
      </c>
      <c r="AE886" s="36" t="e">
        <f>VLOOKUP(AA886,ATS!$A$4:$G$2762,5,FALSE)</f>
        <v>#N/A</v>
      </c>
      <c r="AF886" s="2"/>
      <c r="AG886" s="38"/>
      <c r="AH886" s="38"/>
      <c r="AI886" s="38"/>
      <c r="AJ886" s="38"/>
      <c r="AK886" s="38"/>
    </row>
    <row r="887" spans="1:37">
      <c r="A887" s="175">
        <f t="shared" si="53"/>
        <v>0</v>
      </c>
      <c r="B887">
        <v>820364</v>
      </c>
      <c r="C887" t="s">
        <v>3165</v>
      </c>
      <c r="D887" t="s">
        <v>2991</v>
      </c>
      <c r="E887" t="s">
        <v>3170</v>
      </c>
      <c r="F887" t="s">
        <v>3167</v>
      </c>
      <c r="G887" t="s">
        <v>53</v>
      </c>
      <c r="H887" t="s">
        <v>87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 s="2"/>
      <c r="T887" s="52" t="str">
        <f t="shared" si="52"/>
        <v>820364-21101-XL</v>
      </c>
      <c r="U887" s="53" t="str">
        <f>IF(C887="NET","",IF(C887="","",IFERROR(VLOOKUP(T887,EAN!$A:$B,2,FALSE),"MANGLER - MÅ OPPDATERE EAN-FANEN")))</f>
        <v>MANGLER - MÅ OPPDATERE EAN-FANEN</v>
      </c>
      <c r="V887" s="52">
        <f t="shared" si="54"/>
        <v>0</v>
      </c>
      <c r="W887" s="52">
        <f t="shared" si="55"/>
        <v>0</v>
      </c>
      <c r="X887" s="2"/>
      <c r="Y887" s="21" t="str">
        <f>IF(C887="NET","",IFERROR(VLOOKUP(U887,'2) Order Form'!$V$9:$V$894,1,FALSE),"Ikke med I order form"))</f>
        <v>Ikke med I order form</v>
      </c>
      <c r="Z887" s="2"/>
      <c r="AA887" s="2">
        <v>7048652894472</v>
      </c>
      <c r="AB887" s="23">
        <f>IFERROR(VLOOKUP(AA887,'2) Order Form'!$V$9:$V$895,1,FALSE),"Ikke med I order form")</f>
        <v>7048652894472</v>
      </c>
      <c r="AC887" s="38" t="e">
        <f>VLOOKUP(AA887,ATS!$A$4:$H$2762,2,FALSE)</f>
        <v>#N/A</v>
      </c>
      <c r="AD887" s="35" t="e">
        <f>VLOOKUP(AA887,ATS!$A$4:$G$2762,3,FALSE)</f>
        <v>#N/A</v>
      </c>
      <c r="AE887" s="36" t="e">
        <f>VLOOKUP(AA887,ATS!$A$4:$G$2762,5,FALSE)</f>
        <v>#N/A</v>
      </c>
      <c r="AF887" s="2"/>
      <c r="AG887" s="38"/>
      <c r="AH887" s="38"/>
      <c r="AI887" s="38"/>
      <c r="AJ887" s="38"/>
      <c r="AK887" s="38"/>
    </row>
    <row r="888" spans="1:37">
      <c r="A888" s="175">
        <f t="shared" si="53"/>
        <v>0</v>
      </c>
      <c r="B888">
        <v>820364</v>
      </c>
      <c r="C888" t="s">
        <v>3165</v>
      </c>
      <c r="D888" t="s">
        <v>2991</v>
      </c>
      <c r="E888" t="s">
        <v>1223</v>
      </c>
      <c r="F888" t="s">
        <v>1205</v>
      </c>
      <c r="G888" t="s">
        <v>8</v>
      </c>
      <c r="H888" t="s">
        <v>225</v>
      </c>
      <c r="I888">
        <v>12</v>
      </c>
      <c r="J888">
        <v>12</v>
      </c>
      <c r="K888">
        <v>12</v>
      </c>
      <c r="L888">
        <v>12</v>
      </c>
      <c r="M888">
        <v>12</v>
      </c>
      <c r="N888">
        <v>12</v>
      </c>
      <c r="O888">
        <v>12</v>
      </c>
      <c r="P888">
        <v>12</v>
      </c>
      <c r="Q888">
        <v>12</v>
      </c>
      <c r="R888">
        <v>12</v>
      </c>
      <c r="S888" s="2"/>
      <c r="T888" s="52" t="str">
        <f t="shared" si="52"/>
        <v>820364-44002-S</v>
      </c>
      <c r="U888" s="53" t="str">
        <f>IF(C888="NET","",IF(C888="","",IFERROR(VLOOKUP(T888,EAN!$A:$B,2,FALSE),"MANGLER - MÅ OPPDATERE EAN-FANEN")))</f>
        <v>MANGLER - MÅ OPPDATERE EAN-FANEN</v>
      </c>
      <c r="V888" s="52">
        <f t="shared" si="54"/>
        <v>12</v>
      </c>
      <c r="W888" s="52">
        <f t="shared" si="55"/>
        <v>12</v>
      </c>
      <c r="X888" s="2"/>
      <c r="Y888" s="21" t="str">
        <f>IF(C888="NET","",IFERROR(VLOOKUP(U888,'2) Order Form'!$V$9:$V$894,1,FALSE),"Ikke med I order form"))</f>
        <v>Ikke med I order form</v>
      </c>
      <c r="Z888" s="2"/>
      <c r="AA888" s="2">
        <v>7048652894489</v>
      </c>
      <c r="AB888" s="23">
        <f>IFERROR(VLOOKUP(AA888,'2) Order Form'!$V$9:$V$895,1,FALSE),"Ikke med I order form")</f>
        <v>7048652894489</v>
      </c>
      <c r="AC888" s="38" t="e">
        <f>VLOOKUP(AA888,ATS!$A$4:$H$2762,2,FALSE)</f>
        <v>#N/A</v>
      </c>
      <c r="AD888" s="35" t="e">
        <f>VLOOKUP(AA888,ATS!$A$4:$G$2762,3,FALSE)</f>
        <v>#N/A</v>
      </c>
      <c r="AE888" s="36" t="e">
        <f>VLOOKUP(AA888,ATS!$A$4:$G$2762,5,FALSE)</f>
        <v>#N/A</v>
      </c>
      <c r="AF888" s="2"/>
      <c r="AG888" s="38"/>
      <c r="AH888" s="38"/>
      <c r="AI888" s="38"/>
      <c r="AJ888" s="38"/>
      <c r="AK888" s="38"/>
    </row>
    <row r="889" spans="1:37">
      <c r="A889" s="175">
        <f t="shared" si="53"/>
        <v>0</v>
      </c>
      <c r="B889">
        <v>820364</v>
      </c>
      <c r="C889" t="s">
        <v>3165</v>
      </c>
      <c r="D889" t="s">
        <v>2991</v>
      </c>
      <c r="E889" t="s">
        <v>1224</v>
      </c>
      <c r="F889" t="s">
        <v>1205</v>
      </c>
      <c r="G889" t="s">
        <v>7</v>
      </c>
      <c r="H889" t="s">
        <v>225</v>
      </c>
      <c r="I889">
        <v>33</v>
      </c>
      <c r="J889">
        <v>33</v>
      </c>
      <c r="K889">
        <v>33</v>
      </c>
      <c r="L889">
        <v>33</v>
      </c>
      <c r="M889">
        <v>33</v>
      </c>
      <c r="N889">
        <v>33</v>
      </c>
      <c r="O889">
        <v>33</v>
      </c>
      <c r="P889">
        <v>33</v>
      </c>
      <c r="Q889">
        <v>33</v>
      </c>
      <c r="R889">
        <v>33</v>
      </c>
      <c r="S889" s="2"/>
      <c r="T889" s="52" t="str">
        <f t="shared" si="52"/>
        <v>820364-44002-M</v>
      </c>
      <c r="U889" s="53" t="str">
        <f>IF(C889="NET","",IF(C889="","",IFERROR(VLOOKUP(T889,EAN!$A:$B,2,FALSE),"MANGLER - MÅ OPPDATERE EAN-FANEN")))</f>
        <v>MANGLER - MÅ OPPDATERE EAN-FANEN</v>
      </c>
      <c r="V889" s="52">
        <f t="shared" si="54"/>
        <v>33</v>
      </c>
      <c r="W889" s="52">
        <f t="shared" si="55"/>
        <v>33</v>
      </c>
      <c r="X889" s="2"/>
      <c r="Y889" s="21" t="str">
        <f>IF(C889="NET","",IFERROR(VLOOKUP(U889,'2) Order Form'!$V$9:$V$894,1,FALSE),"Ikke med I order form"))</f>
        <v>Ikke med I order form</v>
      </c>
      <c r="Z889" s="2"/>
      <c r="AA889" s="2">
        <v>7048652894489</v>
      </c>
      <c r="AB889" s="23">
        <f>IFERROR(VLOOKUP(AA889,'2) Order Form'!$V$9:$V$895,1,FALSE),"Ikke med I order form")</f>
        <v>7048652894489</v>
      </c>
      <c r="AC889" s="38" t="e">
        <f>VLOOKUP(AA889,ATS!$A$4:$H$2762,2,FALSE)</f>
        <v>#N/A</v>
      </c>
      <c r="AD889" s="35" t="e">
        <f>VLOOKUP(AA889,ATS!$A$4:$G$2762,3,FALSE)</f>
        <v>#N/A</v>
      </c>
      <c r="AE889" s="36" t="e">
        <f>VLOOKUP(AA889,ATS!$A$4:$G$2762,5,FALSE)</f>
        <v>#N/A</v>
      </c>
      <c r="AF889" s="2"/>
      <c r="AG889" s="38"/>
      <c r="AH889" s="38"/>
      <c r="AI889" s="38"/>
      <c r="AJ889" s="38"/>
      <c r="AK889" s="38"/>
    </row>
    <row r="890" spans="1:37">
      <c r="A890" s="175">
        <f t="shared" si="53"/>
        <v>0</v>
      </c>
      <c r="B890">
        <v>820364</v>
      </c>
      <c r="C890" t="s">
        <v>3165</v>
      </c>
      <c r="D890" t="s">
        <v>2991</v>
      </c>
      <c r="E890" t="s">
        <v>1225</v>
      </c>
      <c r="F890" t="s">
        <v>1205</v>
      </c>
      <c r="G890" t="s">
        <v>52</v>
      </c>
      <c r="H890" t="s">
        <v>225</v>
      </c>
      <c r="I890">
        <v>36</v>
      </c>
      <c r="J890">
        <v>36</v>
      </c>
      <c r="K890">
        <v>36</v>
      </c>
      <c r="L890">
        <v>36</v>
      </c>
      <c r="M890">
        <v>36</v>
      </c>
      <c r="N890">
        <v>36</v>
      </c>
      <c r="O890">
        <v>36</v>
      </c>
      <c r="P890">
        <v>36</v>
      </c>
      <c r="Q890">
        <v>36</v>
      </c>
      <c r="R890">
        <v>36</v>
      </c>
      <c r="S890" s="2"/>
      <c r="T890" s="22" t="str">
        <f t="shared" si="52"/>
        <v>820364-44002-L</v>
      </c>
      <c r="U890" s="24" t="str">
        <f>IF(C890="NET","",IF(C890="","",IFERROR(VLOOKUP(T890,EAN!$A:$B,2,FALSE),"MANGLER - MÅ OPPDATERE EAN-FANEN")))</f>
        <v>MANGLER - MÅ OPPDATERE EAN-FANEN</v>
      </c>
      <c r="V890" s="22">
        <f t="shared" si="54"/>
        <v>36</v>
      </c>
      <c r="W890" s="22">
        <f t="shared" si="55"/>
        <v>36</v>
      </c>
      <c r="X890" s="2"/>
      <c r="Y890" s="21" t="str">
        <f>IF(C890="NET","",IFERROR(VLOOKUP(U890,'2) Order Form'!$V$9:$V$894,1,FALSE),"Ikke med I order form"))</f>
        <v>Ikke med I order form</v>
      </c>
      <c r="Z890" s="2"/>
      <c r="AA890">
        <v>7048652762382</v>
      </c>
      <c r="AB890" s="23">
        <f>IFERROR(VLOOKUP(AA890,'2) Order Form'!$V$9:$V$895,1,FALSE),"Ikke med I order form")</f>
        <v>7048652762382</v>
      </c>
      <c r="AC890" s="38" t="e">
        <f>VLOOKUP(AA890,ATS!$A$4:$H$2762,2,FALSE)</f>
        <v>#N/A</v>
      </c>
      <c r="AD890" s="35" t="e">
        <f>VLOOKUP(AA890,ATS!$A$4:$G$2762,3,FALSE)</f>
        <v>#N/A</v>
      </c>
      <c r="AE890" s="36" t="e">
        <f>VLOOKUP(AA890,ATS!$A$4:$G$2762,5,FALSE)</f>
        <v>#N/A</v>
      </c>
      <c r="AF890" s="2"/>
      <c r="AG890" s="38"/>
      <c r="AH890" s="38"/>
      <c r="AI890" s="38"/>
      <c r="AJ890" s="38"/>
      <c r="AK890" s="38"/>
    </row>
    <row r="891" spans="1:37">
      <c r="A891" s="175">
        <f t="shared" si="53"/>
        <v>0</v>
      </c>
      <c r="B891">
        <v>820364</v>
      </c>
      <c r="C891" t="s">
        <v>3165</v>
      </c>
      <c r="D891" t="s">
        <v>2991</v>
      </c>
      <c r="E891" t="s">
        <v>1226</v>
      </c>
      <c r="F891" t="s">
        <v>1205</v>
      </c>
      <c r="G891" t="s">
        <v>53</v>
      </c>
      <c r="H891" t="s">
        <v>225</v>
      </c>
      <c r="I891">
        <v>7</v>
      </c>
      <c r="J891">
        <v>7</v>
      </c>
      <c r="K891">
        <v>7</v>
      </c>
      <c r="L891">
        <v>7</v>
      </c>
      <c r="M891">
        <v>7</v>
      </c>
      <c r="N891">
        <v>7</v>
      </c>
      <c r="O891">
        <v>7</v>
      </c>
      <c r="P891">
        <v>7</v>
      </c>
      <c r="Q891">
        <v>7</v>
      </c>
      <c r="R891">
        <v>7</v>
      </c>
      <c r="S891" s="30"/>
      <c r="T891" s="52" t="str">
        <f t="shared" si="52"/>
        <v>820364-44002-XL</v>
      </c>
      <c r="U891" s="53" t="str">
        <f>IF(C891="NET","",IF(C891="","",IFERROR(VLOOKUP(T891,EAN!$A:$B,2,FALSE),"MANGLER - MÅ OPPDATERE EAN-FANEN")))</f>
        <v>MANGLER - MÅ OPPDATERE EAN-FANEN</v>
      </c>
      <c r="V891" s="52">
        <f t="shared" si="54"/>
        <v>7</v>
      </c>
      <c r="W891" s="52">
        <f t="shared" si="55"/>
        <v>7</v>
      </c>
      <c r="X891" s="30"/>
      <c r="Y891" s="21" t="str">
        <f>IF(C891="NET","",IFERROR(VLOOKUP(U891,'2) Order Form'!$V$9:$V$894,1,FALSE),"Ikke med I order form"))</f>
        <v>Ikke med I order form</v>
      </c>
      <c r="Z891" s="30"/>
      <c r="AA891">
        <v>7048652762382</v>
      </c>
      <c r="AB891" s="23">
        <f>IFERROR(VLOOKUP(AA891,'2) Order Form'!$V$9:$V$895,1,FALSE),"Ikke med I order form")</f>
        <v>7048652762382</v>
      </c>
      <c r="AC891" s="38" t="e">
        <f>VLOOKUP(AA891,ATS!$A$4:$H$2762,2,FALSE)</f>
        <v>#N/A</v>
      </c>
      <c r="AD891" s="35" t="e">
        <f>VLOOKUP(AA891,ATS!$A$4:$G$2762,3,FALSE)</f>
        <v>#N/A</v>
      </c>
      <c r="AE891" s="36" t="e">
        <f>VLOOKUP(AA891,ATS!$A$4:$G$2762,5,FALSE)</f>
        <v>#N/A</v>
      </c>
      <c r="AF891" s="30"/>
      <c r="AG891" s="38"/>
      <c r="AH891" s="54"/>
      <c r="AI891" s="54"/>
      <c r="AJ891" s="54"/>
      <c r="AK891" s="54"/>
    </row>
    <row r="892" spans="1:37">
      <c r="A892" s="175">
        <f t="shared" si="53"/>
        <v>0</v>
      </c>
      <c r="B892">
        <v>820364</v>
      </c>
      <c r="C892" t="s">
        <v>3165</v>
      </c>
      <c r="D892" t="s">
        <v>2991</v>
      </c>
      <c r="E892" t="s">
        <v>3171</v>
      </c>
      <c r="F892" t="s">
        <v>3172</v>
      </c>
      <c r="G892" t="s">
        <v>8</v>
      </c>
      <c r="H892" t="s">
        <v>225</v>
      </c>
      <c r="I892">
        <v>13</v>
      </c>
      <c r="J892">
        <v>13</v>
      </c>
      <c r="K892">
        <v>13</v>
      </c>
      <c r="L892">
        <v>13</v>
      </c>
      <c r="M892">
        <v>13</v>
      </c>
      <c r="N892">
        <v>13</v>
      </c>
      <c r="O892">
        <v>13</v>
      </c>
      <c r="P892">
        <v>13</v>
      </c>
      <c r="Q892">
        <v>13</v>
      </c>
      <c r="R892">
        <v>13</v>
      </c>
      <c r="S892" s="30"/>
      <c r="T892" s="52" t="str">
        <f t="shared" si="52"/>
        <v>820364-56500-S</v>
      </c>
      <c r="U892" s="53" t="str">
        <f>IF(C892="NET","",IF(C892="","",IFERROR(VLOOKUP(T892,EAN!$A:$B,2,FALSE),"MANGLER - MÅ OPPDATERE EAN-FANEN")))</f>
        <v>MANGLER - MÅ OPPDATERE EAN-FANEN</v>
      </c>
      <c r="V892" s="52">
        <f t="shared" si="54"/>
        <v>13</v>
      </c>
      <c r="W892" s="52">
        <f t="shared" si="55"/>
        <v>13</v>
      </c>
      <c r="X892" s="30"/>
      <c r="Y892" s="21" t="str">
        <f>IF(C892="NET","",IFERROR(VLOOKUP(U892,'2) Order Form'!$V$9:$V$894,1,FALSE),"Ikke med I order form"))</f>
        <v>Ikke med I order form</v>
      </c>
      <c r="Z892" s="30"/>
      <c r="AA892">
        <v>7048652762412</v>
      </c>
      <c r="AB892" s="23">
        <f>IFERROR(VLOOKUP(AA892,'2) Order Form'!$V$9:$V$895,1,FALSE),"Ikke med I order form")</f>
        <v>7048652762412</v>
      </c>
      <c r="AC892" s="38" t="e">
        <f>VLOOKUP(AA892,ATS!$A$4:$H$2762,2,FALSE)</f>
        <v>#N/A</v>
      </c>
      <c r="AD892" s="35" t="e">
        <f>VLOOKUP(AA892,ATS!$A$4:$G$2762,3,FALSE)</f>
        <v>#N/A</v>
      </c>
      <c r="AE892" s="36" t="e">
        <f>VLOOKUP(AA892,ATS!$A$4:$G$2762,5,FALSE)</f>
        <v>#N/A</v>
      </c>
      <c r="AF892" s="30"/>
      <c r="AG892" s="38"/>
      <c r="AH892" s="54"/>
      <c r="AI892" s="54"/>
      <c r="AJ892" s="54"/>
      <c r="AK892" s="54"/>
    </row>
    <row r="893" spans="1:37">
      <c r="A893" s="175">
        <f t="shared" si="53"/>
        <v>0</v>
      </c>
      <c r="B893">
        <v>820364</v>
      </c>
      <c r="C893" t="s">
        <v>3165</v>
      </c>
      <c r="D893" t="s">
        <v>2991</v>
      </c>
      <c r="E893" t="s">
        <v>3173</v>
      </c>
      <c r="F893" t="s">
        <v>3172</v>
      </c>
      <c r="G893" t="s">
        <v>7</v>
      </c>
      <c r="H893" t="s">
        <v>225</v>
      </c>
      <c r="I893">
        <v>26</v>
      </c>
      <c r="J893">
        <v>26</v>
      </c>
      <c r="K893">
        <v>26</v>
      </c>
      <c r="L893">
        <v>26</v>
      </c>
      <c r="M893">
        <v>26</v>
      </c>
      <c r="N893">
        <v>26</v>
      </c>
      <c r="O893">
        <v>26</v>
      </c>
      <c r="P893">
        <v>26</v>
      </c>
      <c r="Q893">
        <v>26</v>
      </c>
      <c r="R893">
        <v>26</v>
      </c>
      <c r="S893" s="30"/>
      <c r="T893" s="52" t="str">
        <f t="shared" si="52"/>
        <v>820364-56500-M</v>
      </c>
      <c r="U893" s="53" t="str">
        <f>IF(C893="NET","",IF(C893="","",IFERROR(VLOOKUP(T893,EAN!$A:$B,2,FALSE),"MANGLER - MÅ OPPDATERE EAN-FANEN")))</f>
        <v>MANGLER - MÅ OPPDATERE EAN-FANEN</v>
      </c>
      <c r="V893" s="52">
        <f t="shared" si="54"/>
        <v>26</v>
      </c>
      <c r="W893" s="52">
        <f t="shared" si="55"/>
        <v>26</v>
      </c>
      <c r="X893" s="30"/>
      <c r="Y893" s="21" t="str">
        <f>IF(C893="NET","",IFERROR(VLOOKUP(U893,'2) Order Form'!$V$9:$V$894,1,FALSE),"Ikke med I order form"))</f>
        <v>Ikke med I order form</v>
      </c>
      <c r="Z893" s="30"/>
      <c r="AA893">
        <v>7048652762412</v>
      </c>
      <c r="AB893" s="23">
        <f>IFERROR(VLOOKUP(AA893,'2) Order Form'!$V$9:$V$895,1,FALSE),"Ikke med I order form")</f>
        <v>7048652762412</v>
      </c>
      <c r="AC893" s="38" t="e">
        <f>VLOOKUP(AA893,ATS!$A$4:$H$2762,2,FALSE)</f>
        <v>#N/A</v>
      </c>
      <c r="AD893" s="35" t="e">
        <f>VLOOKUP(AA893,ATS!$A$4:$G$2762,3,FALSE)</f>
        <v>#N/A</v>
      </c>
      <c r="AE893" s="36" t="e">
        <f>VLOOKUP(AA893,ATS!$A$4:$G$2762,5,FALSE)</f>
        <v>#N/A</v>
      </c>
      <c r="AF893" s="30"/>
      <c r="AG893" s="38"/>
      <c r="AH893" s="54"/>
      <c r="AI893" s="54"/>
      <c r="AJ893" s="54"/>
      <c r="AK893" s="54"/>
    </row>
    <row r="894" spans="1:37">
      <c r="A894" s="175">
        <f t="shared" si="53"/>
        <v>0</v>
      </c>
      <c r="B894">
        <v>820364</v>
      </c>
      <c r="C894" t="s">
        <v>3165</v>
      </c>
      <c r="D894" t="s">
        <v>2991</v>
      </c>
      <c r="E894" t="s">
        <v>3174</v>
      </c>
      <c r="F894" t="s">
        <v>3172</v>
      </c>
      <c r="G894" t="s">
        <v>52</v>
      </c>
      <c r="H894" t="s">
        <v>225</v>
      </c>
      <c r="I894">
        <v>28</v>
      </c>
      <c r="J894">
        <v>28</v>
      </c>
      <c r="K894">
        <v>28</v>
      </c>
      <c r="L894">
        <v>28</v>
      </c>
      <c r="M894">
        <v>28</v>
      </c>
      <c r="N894">
        <v>28</v>
      </c>
      <c r="O894">
        <v>28</v>
      </c>
      <c r="P894">
        <v>28</v>
      </c>
      <c r="Q894">
        <v>28</v>
      </c>
      <c r="R894">
        <v>28</v>
      </c>
      <c r="S894" s="30"/>
      <c r="T894" s="52" t="str">
        <f t="shared" si="52"/>
        <v>820364-56500-L</v>
      </c>
      <c r="U894" s="53" t="str">
        <f>IF(C894="NET","",IF(C894="","",IFERROR(VLOOKUP(T894,EAN!$A:$B,2,FALSE),"MANGLER - MÅ OPPDATERE EAN-FANEN")))</f>
        <v>MANGLER - MÅ OPPDATERE EAN-FANEN</v>
      </c>
      <c r="V894" s="52">
        <f t="shared" si="54"/>
        <v>28</v>
      </c>
      <c r="W894" s="52">
        <f t="shared" si="55"/>
        <v>28</v>
      </c>
      <c r="X894" s="30"/>
      <c r="Y894" s="21" t="str">
        <f>IF(C894="NET","",IFERROR(VLOOKUP(U894,'2) Order Form'!$V$9:$V$894,1,FALSE),"Ikke med I order form"))</f>
        <v>Ikke med I order form</v>
      </c>
      <c r="Z894" s="30"/>
      <c r="AA894">
        <v>7048652661944</v>
      </c>
      <c r="AB894" s="23">
        <f>IFERROR(VLOOKUP(AA894,'2) Order Form'!$V$9:$V$895,1,FALSE),"Ikke med I order form")</f>
        <v>7048652661944</v>
      </c>
      <c r="AC894" s="38" t="e">
        <f>VLOOKUP(AA894,ATS!$A$4:$H$2762,2,FALSE)</f>
        <v>#N/A</v>
      </c>
      <c r="AD894" s="35" t="e">
        <f>VLOOKUP(AA894,ATS!$A$4:$G$2762,3,FALSE)</f>
        <v>#N/A</v>
      </c>
      <c r="AE894" s="36" t="e">
        <f>VLOOKUP(AA894,ATS!$A$4:$G$2762,5,FALSE)</f>
        <v>#N/A</v>
      </c>
      <c r="AF894" s="30"/>
      <c r="AG894" s="38"/>
      <c r="AH894" s="54"/>
      <c r="AI894" s="54"/>
      <c r="AJ894" s="54"/>
      <c r="AK894" s="54"/>
    </row>
    <row r="895" spans="1:37">
      <c r="A895" s="175">
        <f t="shared" si="53"/>
        <v>0</v>
      </c>
      <c r="B895">
        <v>820364</v>
      </c>
      <c r="C895" t="s">
        <v>3165</v>
      </c>
      <c r="D895" t="s">
        <v>2991</v>
      </c>
      <c r="E895" t="s">
        <v>3175</v>
      </c>
      <c r="F895" t="s">
        <v>3172</v>
      </c>
      <c r="G895" t="s">
        <v>53</v>
      </c>
      <c r="H895" t="s">
        <v>225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13</v>
      </c>
      <c r="P895">
        <v>13</v>
      </c>
      <c r="Q895">
        <v>13</v>
      </c>
      <c r="R895">
        <v>13</v>
      </c>
      <c r="S895" s="2"/>
      <c r="T895" s="52" t="str">
        <f t="shared" si="52"/>
        <v>820364-56500-XL</v>
      </c>
      <c r="U895" s="53" t="str">
        <f>IF(C895="NET","",IF(C895="","",IFERROR(VLOOKUP(T895,EAN!$A:$B,2,FALSE),"MANGLER - MÅ OPPDATERE EAN-FANEN")))</f>
        <v>MANGLER - MÅ OPPDATERE EAN-FANEN</v>
      </c>
      <c r="V895" s="52">
        <f t="shared" si="54"/>
        <v>13</v>
      </c>
      <c r="W895" s="52">
        <f t="shared" si="55"/>
        <v>13</v>
      </c>
      <c r="X895" s="2"/>
      <c r="Y895" s="21" t="str">
        <f>IF(C895="NET","",IFERROR(VLOOKUP(U895,'2) Order Form'!$V$9:$V$894,1,FALSE),"Ikke med I order form"))</f>
        <v>Ikke med I order form</v>
      </c>
      <c r="Z895" s="2"/>
      <c r="AA895">
        <v>7048652661944</v>
      </c>
      <c r="AB895" s="23">
        <f>IFERROR(VLOOKUP(AA895,'2) Order Form'!$V$9:$V$895,1,FALSE),"Ikke med I order form")</f>
        <v>7048652661944</v>
      </c>
      <c r="AC895" s="38" t="e">
        <f>VLOOKUP(AA895,ATS!$A$4:$H$2762,2,FALSE)</f>
        <v>#N/A</v>
      </c>
      <c r="AD895" s="35" t="e">
        <f>VLOOKUP(AA895,ATS!$A$4:$G$2762,3,FALSE)</f>
        <v>#N/A</v>
      </c>
      <c r="AE895" s="36" t="e">
        <f>VLOOKUP(AA895,ATS!$A$4:$G$2762,5,FALSE)</f>
        <v>#N/A</v>
      </c>
      <c r="AF895" s="2"/>
      <c r="AG895" s="38"/>
      <c r="AH895" s="38"/>
      <c r="AI895" s="38"/>
      <c r="AJ895" s="38"/>
      <c r="AK895" s="38"/>
    </row>
    <row r="896" spans="1:37">
      <c r="A896" s="175">
        <f t="shared" si="53"/>
        <v>0</v>
      </c>
      <c r="B896">
        <v>820364</v>
      </c>
      <c r="C896" t="s">
        <v>3165</v>
      </c>
      <c r="D896" t="s">
        <v>2991</v>
      </c>
      <c r="E896" t="s">
        <v>3150</v>
      </c>
      <c r="F896" t="s">
        <v>3151</v>
      </c>
      <c r="G896" t="s">
        <v>8</v>
      </c>
      <c r="H896" t="s">
        <v>87</v>
      </c>
      <c r="I896">
        <v>12</v>
      </c>
      <c r="J896">
        <v>12</v>
      </c>
      <c r="K896">
        <v>12</v>
      </c>
      <c r="L896">
        <v>12</v>
      </c>
      <c r="M896">
        <v>12</v>
      </c>
      <c r="N896">
        <v>12</v>
      </c>
      <c r="O896">
        <v>12</v>
      </c>
      <c r="P896">
        <v>12</v>
      </c>
      <c r="Q896">
        <v>12</v>
      </c>
      <c r="R896">
        <v>12</v>
      </c>
      <c r="S896" s="2"/>
      <c r="T896" s="52" t="str">
        <f t="shared" si="52"/>
        <v>820364-77102-S</v>
      </c>
      <c r="U896" s="53" t="str">
        <f>IF(C896="NET","",IF(C896="","",IFERROR(VLOOKUP(T896,EAN!$A:$B,2,FALSE),"MANGLER - MÅ OPPDATERE EAN-FANEN")))</f>
        <v>MANGLER - MÅ OPPDATERE EAN-FANEN</v>
      </c>
      <c r="V896" s="52">
        <f t="shared" si="54"/>
        <v>12</v>
      </c>
      <c r="W896" s="52">
        <f t="shared" si="55"/>
        <v>12</v>
      </c>
      <c r="X896" s="2"/>
      <c r="Y896" s="21" t="str">
        <f>IF(C896="NET","",IFERROR(VLOOKUP(U896,'2) Order Form'!$V$9:$V$894,1,FALSE),"Ikke med I order form"))</f>
        <v>Ikke med I order form</v>
      </c>
      <c r="Z896" s="2"/>
      <c r="AA896">
        <v>7048652615510</v>
      </c>
      <c r="AB896" s="23">
        <f>IFERROR(VLOOKUP(AA896,'2) Order Form'!$V$9:$V$895,1,FALSE),"Ikke med I order form")</f>
        <v>7048652615510</v>
      </c>
      <c r="AC896" s="38" t="e">
        <f>VLOOKUP(AA896,ATS!$A$4:$H$2762,2,FALSE)</f>
        <v>#N/A</v>
      </c>
      <c r="AD896" s="35" t="e">
        <f>VLOOKUP(AA896,ATS!$A$4:$G$2762,3,FALSE)</f>
        <v>#N/A</v>
      </c>
      <c r="AE896" s="36" t="e">
        <f>VLOOKUP(AA896,ATS!$A$4:$G$2762,5,FALSE)</f>
        <v>#N/A</v>
      </c>
      <c r="AF896" s="2"/>
      <c r="AG896" s="38"/>
      <c r="AH896" s="38"/>
      <c r="AI896" s="38"/>
      <c r="AJ896" s="38"/>
      <c r="AK896" s="38"/>
    </row>
    <row r="897" spans="1:37">
      <c r="A897" s="175">
        <f t="shared" si="53"/>
        <v>0</v>
      </c>
      <c r="B897">
        <v>820364</v>
      </c>
      <c r="C897" t="s">
        <v>3165</v>
      </c>
      <c r="D897" t="s">
        <v>2991</v>
      </c>
      <c r="E897" t="s">
        <v>3152</v>
      </c>
      <c r="F897" t="s">
        <v>3151</v>
      </c>
      <c r="G897" t="s">
        <v>7</v>
      </c>
      <c r="H897" t="s">
        <v>87</v>
      </c>
      <c r="I897">
        <v>34</v>
      </c>
      <c r="J897">
        <v>34</v>
      </c>
      <c r="K897">
        <v>34</v>
      </c>
      <c r="L897">
        <v>34</v>
      </c>
      <c r="M897">
        <v>34</v>
      </c>
      <c r="N897">
        <v>34</v>
      </c>
      <c r="O897">
        <v>34</v>
      </c>
      <c r="P897">
        <v>34</v>
      </c>
      <c r="Q897">
        <v>34</v>
      </c>
      <c r="R897">
        <v>34</v>
      </c>
      <c r="S897" s="2"/>
      <c r="T897" s="52" t="str">
        <f t="shared" si="52"/>
        <v>820364-77102-M</v>
      </c>
      <c r="U897" s="53" t="str">
        <f>IF(C897="NET","",IF(C897="","",IFERROR(VLOOKUP(T897,EAN!$A:$B,2,FALSE),"MANGLER - MÅ OPPDATERE EAN-FANEN")))</f>
        <v>MANGLER - MÅ OPPDATERE EAN-FANEN</v>
      </c>
      <c r="V897" s="52">
        <f t="shared" si="54"/>
        <v>34</v>
      </c>
      <c r="W897" s="52">
        <f t="shared" si="55"/>
        <v>34</v>
      </c>
      <c r="X897" s="2"/>
      <c r="Y897" s="21" t="str">
        <f>IF(C897="NET","",IFERROR(VLOOKUP(U897,'2) Order Form'!$V$9:$V$894,1,FALSE),"Ikke med I order form"))</f>
        <v>Ikke med I order form</v>
      </c>
      <c r="Z897" s="2"/>
      <c r="AA897">
        <v>7048652615510</v>
      </c>
      <c r="AB897" s="23">
        <f>IFERROR(VLOOKUP(AA897,'2) Order Form'!$V$9:$V$895,1,FALSE),"Ikke med I order form")</f>
        <v>7048652615510</v>
      </c>
      <c r="AC897" s="38" t="e">
        <f>VLOOKUP(AA897,ATS!$A$4:$H$2762,2,FALSE)</f>
        <v>#N/A</v>
      </c>
      <c r="AD897" s="35" t="e">
        <f>VLOOKUP(AA897,ATS!$A$4:$G$2762,3,FALSE)</f>
        <v>#N/A</v>
      </c>
      <c r="AE897" s="36" t="e">
        <f>VLOOKUP(AA897,ATS!$A$4:$G$2762,5,FALSE)</f>
        <v>#N/A</v>
      </c>
      <c r="AF897" s="2"/>
      <c r="AG897" s="38"/>
      <c r="AH897" s="38"/>
      <c r="AI897" s="38"/>
      <c r="AJ897" s="38"/>
      <c r="AK897" s="38"/>
    </row>
    <row r="898" spans="1:37">
      <c r="A898" s="175">
        <f t="shared" si="53"/>
        <v>0</v>
      </c>
      <c r="B898">
        <v>820364</v>
      </c>
      <c r="C898" t="s">
        <v>3165</v>
      </c>
      <c r="D898" t="s">
        <v>2991</v>
      </c>
      <c r="E898" t="s">
        <v>3153</v>
      </c>
      <c r="F898" t="s">
        <v>3151</v>
      </c>
      <c r="G898" t="s">
        <v>52</v>
      </c>
      <c r="H898" t="s">
        <v>87</v>
      </c>
      <c r="I898">
        <v>93</v>
      </c>
      <c r="J898">
        <v>93</v>
      </c>
      <c r="K898">
        <v>93</v>
      </c>
      <c r="L898">
        <v>93</v>
      </c>
      <c r="M898">
        <v>93</v>
      </c>
      <c r="N898">
        <v>93</v>
      </c>
      <c r="O898">
        <v>93</v>
      </c>
      <c r="P898">
        <v>93</v>
      </c>
      <c r="Q898">
        <v>93</v>
      </c>
      <c r="R898">
        <v>93</v>
      </c>
      <c r="S898" s="2"/>
      <c r="T898" s="22" t="str">
        <f t="shared" si="52"/>
        <v>820364-77102-L</v>
      </c>
      <c r="U898" s="24" t="str">
        <f>IF(C898="NET","",IF(C898="","",IFERROR(VLOOKUP(T898,EAN!$A:$B,2,FALSE),"MANGLER - MÅ OPPDATERE EAN-FANEN")))</f>
        <v>MANGLER - MÅ OPPDATERE EAN-FANEN</v>
      </c>
      <c r="V898" s="22">
        <f t="shared" si="54"/>
        <v>93</v>
      </c>
      <c r="W898" s="22">
        <f t="shared" si="55"/>
        <v>93</v>
      </c>
      <c r="X898" s="2"/>
      <c r="Y898" s="21" t="str">
        <f>IF(C898="NET","",IFERROR(VLOOKUP(U898,'2) Order Form'!$V$9:$V$894,1,FALSE),"Ikke med I order form"))</f>
        <v>Ikke med I order form</v>
      </c>
      <c r="Z898" s="2"/>
      <c r="AA898">
        <v>7048652710185</v>
      </c>
      <c r="AB898" s="23">
        <f>IFERROR(VLOOKUP(AA898,'2) Order Form'!$V$9:$V$895,1,FALSE),"Ikke med I order form")</f>
        <v>7048652710185</v>
      </c>
      <c r="AC898" s="38" t="e">
        <f>VLOOKUP(AA898,ATS!$A$4:$H$2762,2,FALSE)</f>
        <v>#N/A</v>
      </c>
      <c r="AD898" s="35" t="e">
        <f>VLOOKUP(AA898,ATS!$A$4:$G$2762,3,FALSE)</f>
        <v>#N/A</v>
      </c>
      <c r="AE898" s="36" t="e">
        <f>VLOOKUP(AA898,ATS!$A$4:$G$2762,5,FALSE)</f>
        <v>#N/A</v>
      </c>
      <c r="AF898" s="2"/>
      <c r="AG898" s="38"/>
      <c r="AH898" s="38"/>
      <c r="AI898" s="38"/>
      <c r="AJ898" s="38"/>
      <c r="AK898" s="38"/>
    </row>
    <row r="899" spans="1:37">
      <c r="A899" s="175">
        <f t="shared" si="53"/>
        <v>0</v>
      </c>
      <c r="B899">
        <v>820364</v>
      </c>
      <c r="C899" t="s">
        <v>3165</v>
      </c>
      <c r="D899" t="s">
        <v>2991</v>
      </c>
      <c r="E899" t="s">
        <v>3154</v>
      </c>
      <c r="F899" t="s">
        <v>3151</v>
      </c>
      <c r="G899" t="s">
        <v>53</v>
      </c>
      <c r="H899" t="s">
        <v>87</v>
      </c>
      <c r="I899">
        <v>14</v>
      </c>
      <c r="J899">
        <v>14</v>
      </c>
      <c r="K899">
        <v>14</v>
      </c>
      <c r="L899">
        <v>14</v>
      </c>
      <c r="M899">
        <v>14</v>
      </c>
      <c r="N899">
        <v>14</v>
      </c>
      <c r="O899">
        <v>14</v>
      </c>
      <c r="P899">
        <v>14</v>
      </c>
      <c r="Q899">
        <v>14</v>
      </c>
      <c r="R899">
        <v>14</v>
      </c>
      <c r="S899" s="2"/>
      <c r="T899" s="52" t="str">
        <f t="shared" si="52"/>
        <v>820364-77102-XL</v>
      </c>
      <c r="U899" s="53" t="str">
        <f>IF(C899="NET","",IF(C899="","",IFERROR(VLOOKUP(T899,EAN!$A:$B,2,FALSE),"MANGLER - MÅ OPPDATERE EAN-FANEN")))</f>
        <v>MANGLER - MÅ OPPDATERE EAN-FANEN</v>
      </c>
      <c r="V899" s="52">
        <f t="shared" si="54"/>
        <v>14</v>
      </c>
      <c r="W899" s="52">
        <f t="shared" si="55"/>
        <v>14</v>
      </c>
      <c r="X899" s="2"/>
      <c r="Y899" s="21" t="str">
        <f>IF(C899="NET","",IFERROR(VLOOKUP(U899,'2) Order Form'!$V$9:$V$894,1,FALSE),"Ikke med I order form"))</f>
        <v>Ikke med I order form</v>
      </c>
      <c r="Z899" s="2"/>
      <c r="AA899">
        <v>7048652710185</v>
      </c>
      <c r="AB899" s="23">
        <f>IFERROR(VLOOKUP(AA899,'2) Order Form'!$V$9:$V$895,1,FALSE),"Ikke med I order form")</f>
        <v>7048652710185</v>
      </c>
      <c r="AC899" s="38" t="e">
        <f>VLOOKUP(AA899,ATS!$A$4:$H$2762,2,FALSE)</f>
        <v>#N/A</v>
      </c>
      <c r="AD899" s="35" t="e">
        <f>VLOOKUP(AA899,ATS!$A$4:$G$2762,3,FALSE)</f>
        <v>#N/A</v>
      </c>
      <c r="AE899" s="36" t="e">
        <f>VLOOKUP(AA899,ATS!$A$4:$G$2762,5,FALSE)</f>
        <v>#N/A</v>
      </c>
      <c r="AF899" s="2"/>
      <c r="AG899" s="38"/>
      <c r="AH899" s="38"/>
      <c r="AI899" s="38"/>
      <c r="AJ899" s="38"/>
      <c r="AK899" s="38"/>
    </row>
    <row r="900" spans="1:37">
      <c r="A900" s="175">
        <f t="shared" si="53"/>
        <v>0</v>
      </c>
      <c r="B900">
        <v>820364</v>
      </c>
      <c r="C900" t="s">
        <v>3165</v>
      </c>
      <c r="D900" t="s">
        <v>2991</v>
      </c>
      <c r="E900" t="s">
        <v>1998</v>
      </c>
      <c r="F900" t="s">
        <v>1999</v>
      </c>
      <c r="G900" t="s">
        <v>8</v>
      </c>
      <c r="H900" t="s">
        <v>225</v>
      </c>
      <c r="I900">
        <v>56</v>
      </c>
      <c r="J900">
        <v>56</v>
      </c>
      <c r="K900">
        <v>56</v>
      </c>
      <c r="L900">
        <v>56</v>
      </c>
      <c r="M900">
        <v>56</v>
      </c>
      <c r="N900">
        <v>56</v>
      </c>
      <c r="O900">
        <v>56</v>
      </c>
      <c r="P900">
        <v>56</v>
      </c>
      <c r="Q900">
        <v>56</v>
      </c>
      <c r="R900">
        <v>56</v>
      </c>
      <c r="S900" s="2"/>
      <c r="T900" s="52" t="str">
        <f t="shared" ref="T900:T963" si="56">CONCATENATE(B900,"-",E900)</f>
        <v>820364-78001-S</v>
      </c>
      <c r="U900" s="53" t="str">
        <f>IF(C900="NET","",IF(C900="","",IFERROR(VLOOKUP(T900,EAN!$A:$B,2,FALSE),"MANGLER - MÅ OPPDATERE EAN-FANEN")))</f>
        <v>MANGLER - MÅ OPPDATERE EAN-FANEN</v>
      </c>
      <c r="V900" s="52">
        <f t="shared" si="54"/>
        <v>56</v>
      </c>
      <c r="W900" s="52">
        <f t="shared" si="55"/>
        <v>56</v>
      </c>
      <c r="X900" s="2"/>
      <c r="Y900" s="21" t="str">
        <f>IF(C900="NET","",IFERROR(VLOOKUP(U900,'2) Order Form'!$V$9:$V$894,1,FALSE),"Ikke med I order form"))</f>
        <v>Ikke med I order form</v>
      </c>
      <c r="Z900" s="2"/>
      <c r="AA900">
        <v>7048652762740</v>
      </c>
      <c r="AB900" s="23">
        <f>IFERROR(VLOOKUP(AA900,'2) Order Form'!$V$9:$V$895,1,FALSE),"Ikke med I order form")</f>
        <v>7048652762740</v>
      </c>
      <c r="AC900" s="38" t="e">
        <f>VLOOKUP(AA900,ATS!$A$4:$H$2762,2,FALSE)</f>
        <v>#N/A</v>
      </c>
      <c r="AD900" s="35" t="e">
        <f>VLOOKUP(AA900,ATS!$A$4:$G$2762,3,FALSE)</f>
        <v>#N/A</v>
      </c>
      <c r="AE900" s="36" t="e">
        <f>VLOOKUP(AA900,ATS!$A$4:$G$2762,5,FALSE)</f>
        <v>#N/A</v>
      </c>
      <c r="AF900" s="2"/>
      <c r="AG900" s="38"/>
      <c r="AH900" s="38"/>
      <c r="AI900" s="38"/>
      <c r="AJ900" s="38"/>
      <c r="AK900" s="38"/>
    </row>
    <row r="901" spans="1:37">
      <c r="A901" s="175">
        <f t="shared" ref="A901:A964" si="57">SUM(U901)</f>
        <v>0</v>
      </c>
      <c r="B901">
        <v>820364</v>
      </c>
      <c r="C901" t="s">
        <v>3165</v>
      </c>
      <c r="D901" t="s">
        <v>2991</v>
      </c>
      <c r="E901" t="s">
        <v>2000</v>
      </c>
      <c r="F901" t="s">
        <v>1999</v>
      </c>
      <c r="G901" t="s">
        <v>7</v>
      </c>
      <c r="H901" t="s">
        <v>225</v>
      </c>
      <c r="I901">
        <v>148</v>
      </c>
      <c r="J901">
        <v>148</v>
      </c>
      <c r="K901">
        <v>148</v>
      </c>
      <c r="L901">
        <v>148</v>
      </c>
      <c r="M901">
        <v>148</v>
      </c>
      <c r="N901">
        <v>148</v>
      </c>
      <c r="O901">
        <v>148</v>
      </c>
      <c r="P901">
        <v>148</v>
      </c>
      <c r="Q901">
        <v>148</v>
      </c>
      <c r="R901">
        <v>148</v>
      </c>
      <c r="S901" s="2"/>
      <c r="T901" s="52" t="str">
        <f t="shared" si="56"/>
        <v>820364-78001-M</v>
      </c>
      <c r="U901" s="53" t="str">
        <f>IF(C901="NET","",IF(C901="","",IFERROR(VLOOKUP(T901,EAN!$A:$B,2,FALSE),"MANGLER - MÅ OPPDATERE EAN-FANEN")))</f>
        <v>MANGLER - MÅ OPPDATERE EAN-FANEN</v>
      </c>
      <c r="V901" s="52">
        <f t="shared" ref="V901:V964" si="58">I901</f>
        <v>148</v>
      </c>
      <c r="W901" s="52">
        <f t="shared" ref="W901:W964" si="59">R901</f>
        <v>148</v>
      </c>
      <c r="X901" s="2"/>
      <c r="Y901" s="21" t="str">
        <f>IF(C901="NET","",IFERROR(VLOOKUP(U901,'2) Order Form'!$V$9:$V$894,1,FALSE),"Ikke med I order form"))</f>
        <v>Ikke med I order form</v>
      </c>
      <c r="Z901" s="2"/>
      <c r="AA901">
        <v>7048652762740</v>
      </c>
      <c r="AB901" s="23">
        <f>IFERROR(VLOOKUP(AA901,'2) Order Form'!$V$9:$V$895,1,FALSE),"Ikke med I order form")</f>
        <v>7048652762740</v>
      </c>
      <c r="AC901" s="38" t="e">
        <f>VLOOKUP(AA901,ATS!$A$4:$H$2762,2,FALSE)</f>
        <v>#N/A</v>
      </c>
      <c r="AD901" s="35" t="e">
        <f>VLOOKUP(AA901,ATS!$A$4:$G$2762,3,FALSE)</f>
        <v>#N/A</v>
      </c>
      <c r="AE901" s="36" t="e">
        <f>VLOOKUP(AA901,ATS!$A$4:$G$2762,5,FALSE)</f>
        <v>#N/A</v>
      </c>
      <c r="AF901" s="2"/>
      <c r="AG901" s="38"/>
      <c r="AH901" s="38"/>
      <c r="AI901" s="38"/>
      <c r="AJ901" s="38"/>
      <c r="AK901" s="38"/>
    </row>
    <row r="902" spans="1:37">
      <c r="A902" s="175">
        <f t="shared" si="57"/>
        <v>0</v>
      </c>
      <c r="B902">
        <v>820364</v>
      </c>
      <c r="C902" t="s">
        <v>3165</v>
      </c>
      <c r="D902" t="s">
        <v>2991</v>
      </c>
      <c r="E902" t="s">
        <v>2001</v>
      </c>
      <c r="F902" t="s">
        <v>1999</v>
      </c>
      <c r="G902" t="s">
        <v>52</v>
      </c>
      <c r="H902" t="s">
        <v>225</v>
      </c>
      <c r="I902">
        <v>214</v>
      </c>
      <c r="J902">
        <v>214</v>
      </c>
      <c r="K902">
        <v>214</v>
      </c>
      <c r="L902">
        <v>214</v>
      </c>
      <c r="M902">
        <v>214</v>
      </c>
      <c r="N902">
        <v>214</v>
      </c>
      <c r="O902">
        <v>214</v>
      </c>
      <c r="P902">
        <v>214</v>
      </c>
      <c r="Q902">
        <v>214</v>
      </c>
      <c r="R902">
        <v>214</v>
      </c>
      <c r="S902" s="2"/>
      <c r="T902" s="22" t="str">
        <f t="shared" si="56"/>
        <v>820364-78001-L</v>
      </c>
      <c r="U902" s="24" t="str">
        <f>IF(C902="NET","",IF(C902="","",IFERROR(VLOOKUP(T902,EAN!$A:$B,2,FALSE),"MANGLER - MÅ OPPDATERE EAN-FANEN")))</f>
        <v>MANGLER - MÅ OPPDATERE EAN-FANEN</v>
      </c>
      <c r="V902" s="22">
        <f t="shared" si="58"/>
        <v>214</v>
      </c>
      <c r="W902" s="22">
        <f t="shared" si="59"/>
        <v>214</v>
      </c>
      <c r="X902" s="2"/>
      <c r="Y902" s="21" t="str">
        <f>IF(C902="NET","",IFERROR(VLOOKUP(U902,'2) Order Form'!$V$9:$V$894,1,FALSE),"Ikke med I order form"))</f>
        <v>Ikke med I order form</v>
      </c>
      <c r="Z902" s="2"/>
      <c r="AA902">
        <v>7048652894601</v>
      </c>
      <c r="AB902" s="23">
        <f>IFERROR(VLOOKUP(AA902,'2) Order Form'!$V$9:$V$895,1,FALSE),"Ikke med I order form")</f>
        <v>7048652894601</v>
      </c>
      <c r="AC902" s="38" t="e">
        <f>VLOOKUP(AA902,ATS!$A$4:$H$2762,2,FALSE)</f>
        <v>#N/A</v>
      </c>
      <c r="AD902" s="35" t="e">
        <f>VLOOKUP(AA902,ATS!$A$4:$G$2762,3,FALSE)</f>
        <v>#N/A</v>
      </c>
      <c r="AE902" s="36" t="e">
        <f>VLOOKUP(AA902,ATS!$A$4:$G$2762,5,FALSE)</f>
        <v>#N/A</v>
      </c>
      <c r="AF902" s="2"/>
      <c r="AG902" s="38"/>
      <c r="AH902" s="38"/>
      <c r="AI902" s="38"/>
      <c r="AJ902" s="38"/>
      <c r="AK902" s="38"/>
    </row>
    <row r="903" spans="1:37">
      <c r="A903" s="175">
        <f t="shared" si="57"/>
        <v>0</v>
      </c>
      <c r="B903">
        <v>820364</v>
      </c>
      <c r="C903" t="s">
        <v>3165</v>
      </c>
      <c r="D903" t="s">
        <v>2991</v>
      </c>
      <c r="E903" t="s">
        <v>2002</v>
      </c>
      <c r="F903" t="s">
        <v>1999</v>
      </c>
      <c r="G903" t="s">
        <v>53</v>
      </c>
      <c r="H903" t="s">
        <v>225</v>
      </c>
      <c r="I903">
        <v>121</v>
      </c>
      <c r="J903">
        <v>121</v>
      </c>
      <c r="K903">
        <v>121</v>
      </c>
      <c r="L903">
        <v>121</v>
      </c>
      <c r="M903">
        <v>121</v>
      </c>
      <c r="N903">
        <v>121</v>
      </c>
      <c r="O903">
        <v>121</v>
      </c>
      <c r="P903">
        <v>121</v>
      </c>
      <c r="Q903">
        <v>121</v>
      </c>
      <c r="R903">
        <v>121</v>
      </c>
      <c r="S903" s="2"/>
      <c r="T903" s="52" t="str">
        <f t="shared" si="56"/>
        <v>820364-78001-XL</v>
      </c>
      <c r="U903" s="53" t="str">
        <f>IF(C903="NET","",IF(C903="","",IFERROR(VLOOKUP(T903,EAN!$A:$B,2,FALSE),"MANGLER - MÅ OPPDATERE EAN-FANEN")))</f>
        <v>MANGLER - MÅ OPPDATERE EAN-FANEN</v>
      </c>
      <c r="V903" s="52">
        <f t="shared" si="58"/>
        <v>121</v>
      </c>
      <c r="W903" s="52">
        <f t="shared" si="59"/>
        <v>121</v>
      </c>
      <c r="X903" s="2"/>
      <c r="Y903" s="21" t="str">
        <f>IF(C903="NET","",IFERROR(VLOOKUP(U903,'2) Order Form'!$V$9:$V$894,1,FALSE),"Ikke med I order form"))</f>
        <v>Ikke med I order form</v>
      </c>
      <c r="Z903" s="2"/>
      <c r="AA903">
        <v>7048652894601</v>
      </c>
      <c r="AB903" s="23">
        <f>IFERROR(VLOOKUP(AA903,'2) Order Form'!$V$9:$V$895,1,FALSE),"Ikke med I order form")</f>
        <v>7048652894601</v>
      </c>
      <c r="AC903" s="38" t="e">
        <f>VLOOKUP(AA903,ATS!$A$4:$H$2762,2,FALSE)</f>
        <v>#N/A</v>
      </c>
      <c r="AD903" s="35" t="e">
        <f>VLOOKUP(AA903,ATS!$A$4:$G$2762,3,FALSE)</f>
        <v>#N/A</v>
      </c>
      <c r="AE903" s="36" t="e">
        <f>VLOOKUP(AA903,ATS!$A$4:$G$2762,5,FALSE)</f>
        <v>#N/A</v>
      </c>
      <c r="AF903" s="2"/>
      <c r="AG903" s="38"/>
      <c r="AH903" s="38"/>
      <c r="AI903" s="38"/>
      <c r="AJ903" s="38"/>
      <c r="AK903" s="38"/>
    </row>
    <row r="904" spans="1:37">
      <c r="A904" s="175">
        <f t="shared" si="57"/>
        <v>0</v>
      </c>
      <c r="B904">
        <v>820364</v>
      </c>
      <c r="C904" t="s">
        <v>3165</v>
      </c>
      <c r="D904" t="s">
        <v>2991</v>
      </c>
      <c r="E904" t="s">
        <v>1965</v>
      </c>
      <c r="F904" t="s">
        <v>239</v>
      </c>
      <c r="G904" t="s">
        <v>8</v>
      </c>
      <c r="H904" t="s">
        <v>87</v>
      </c>
      <c r="I904">
        <v>43</v>
      </c>
      <c r="J904">
        <v>43</v>
      </c>
      <c r="K904">
        <v>43</v>
      </c>
      <c r="L904">
        <v>43</v>
      </c>
      <c r="M904">
        <v>43</v>
      </c>
      <c r="N904">
        <v>43</v>
      </c>
      <c r="O904">
        <v>43</v>
      </c>
      <c r="P904">
        <v>43</v>
      </c>
      <c r="Q904">
        <v>43</v>
      </c>
      <c r="R904">
        <v>43</v>
      </c>
      <c r="S904" s="2"/>
      <c r="T904" s="22" t="str">
        <f t="shared" si="56"/>
        <v>820364-88000-S</v>
      </c>
      <c r="U904" s="24" t="str">
        <f>IF(C904="NET","",IF(C904="","",IFERROR(VLOOKUP(T904,EAN!$A:$B,2,FALSE),"MANGLER - MÅ OPPDATERE EAN-FANEN")))</f>
        <v>MANGLER - MÅ OPPDATERE EAN-FANEN</v>
      </c>
      <c r="V904" s="22">
        <f t="shared" si="58"/>
        <v>43</v>
      </c>
      <c r="W904" s="22">
        <f t="shared" si="59"/>
        <v>43</v>
      </c>
      <c r="X904" s="2"/>
      <c r="Y904" s="21" t="str">
        <f>IF(C904="NET","",IFERROR(VLOOKUP(U904,'2) Order Form'!$V$9:$V$894,1,FALSE),"Ikke med I order form"))</f>
        <v>Ikke med I order form</v>
      </c>
      <c r="Z904" s="2"/>
      <c r="AA904">
        <v>7048652894618</v>
      </c>
      <c r="AB904" s="23">
        <f>IFERROR(VLOOKUP(AA904,'2) Order Form'!$V$9:$V$895,1,FALSE),"Ikke med I order form")</f>
        <v>7048652894618</v>
      </c>
      <c r="AC904" s="38" t="e">
        <f>VLOOKUP(AA904,ATS!$A$4:$H$2762,2,FALSE)</f>
        <v>#N/A</v>
      </c>
      <c r="AD904" s="35" t="e">
        <f>VLOOKUP(AA904,ATS!$A$4:$G$2762,3,FALSE)</f>
        <v>#N/A</v>
      </c>
      <c r="AE904" s="36" t="e">
        <f>VLOOKUP(AA904,ATS!$A$4:$G$2762,5,FALSE)</f>
        <v>#N/A</v>
      </c>
      <c r="AF904" s="2"/>
      <c r="AG904" s="38"/>
      <c r="AH904" s="38"/>
      <c r="AI904" s="38"/>
      <c r="AJ904" s="38"/>
      <c r="AK904" s="38"/>
    </row>
    <row r="905" spans="1:37">
      <c r="A905" s="175">
        <f t="shared" si="57"/>
        <v>0</v>
      </c>
      <c r="B905">
        <v>820364</v>
      </c>
      <c r="C905" t="s">
        <v>3165</v>
      </c>
      <c r="D905" t="s">
        <v>2991</v>
      </c>
      <c r="E905" t="s">
        <v>1966</v>
      </c>
      <c r="F905" t="s">
        <v>239</v>
      </c>
      <c r="G905" t="s">
        <v>7</v>
      </c>
      <c r="H905" t="s">
        <v>87</v>
      </c>
      <c r="I905">
        <v>140</v>
      </c>
      <c r="J905">
        <v>140</v>
      </c>
      <c r="K905">
        <v>140</v>
      </c>
      <c r="L905">
        <v>140</v>
      </c>
      <c r="M905">
        <v>140</v>
      </c>
      <c r="N905">
        <v>140</v>
      </c>
      <c r="O905">
        <v>140</v>
      </c>
      <c r="P905">
        <v>140</v>
      </c>
      <c r="Q905">
        <v>140</v>
      </c>
      <c r="R905">
        <v>140</v>
      </c>
      <c r="S905" s="2"/>
      <c r="T905" s="52" t="str">
        <f t="shared" si="56"/>
        <v>820364-88000-M</v>
      </c>
      <c r="U905" s="53" t="str">
        <f>IF(C905="NET","",IF(C905="","",IFERROR(VLOOKUP(T905,EAN!$A:$B,2,FALSE),"MANGLER - MÅ OPPDATERE EAN-FANEN")))</f>
        <v>MANGLER - MÅ OPPDATERE EAN-FANEN</v>
      </c>
      <c r="V905" s="52">
        <f t="shared" si="58"/>
        <v>140</v>
      </c>
      <c r="W905" s="52">
        <f t="shared" si="59"/>
        <v>140</v>
      </c>
      <c r="X905" s="2"/>
      <c r="Y905" s="21" t="str">
        <f>IF(C905="NET","",IFERROR(VLOOKUP(U905,'2) Order Form'!$V$9:$V$894,1,FALSE),"Ikke med I order form"))</f>
        <v>Ikke med I order form</v>
      </c>
      <c r="Z905" s="2"/>
      <c r="AA905">
        <v>7048652894618</v>
      </c>
      <c r="AB905" s="23">
        <f>IFERROR(VLOOKUP(AA905,'2) Order Form'!$V$9:$V$895,1,FALSE),"Ikke med I order form")</f>
        <v>7048652894618</v>
      </c>
      <c r="AC905" s="38" t="e">
        <f>VLOOKUP(AA905,ATS!$A$4:$H$2762,2,FALSE)</f>
        <v>#N/A</v>
      </c>
      <c r="AD905" s="35" t="e">
        <f>VLOOKUP(AA905,ATS!$A$4:$G$2762,3,FALSE)</f>
        <v>#N/A</v>
      </c>
      <c r="AE905" s="36" t="e">
        <f>VLOOKUP(AA905,ATS!$A$4:$G$2762,5,FALSE)</f>
        <v>#N/A</v>
      </c>
      <c r="AF905" s="2"/>
      <c r="AG905" s="38"/>
      <c r="AH905" s="38"/>
      <c r="AI905" s="38"/>
      <c r="AJ905" s="38"/>
      <c r="AK905" s="38"/>
    </row>
    <row r="906" spans="1:37">
      <c r="A906" s="175">
        <f t="shared" si="57"/>
        <v>0</v>
      </c>
      <c r="B906">
        <v>820364</v>
      </c>
      <c r="C906" t="s">
        <v>3165</v>
      </c>
      <c r="D906" t="s">
        <v>2991</v>
      </c>
      <c r="E906" t="s">
        <v>1967</v>
      </c>
      <c r="F906" t="s">
        <v>239</v>
      </c>
      <c r="G906" t="s">
        <v>52</v>
      </c>
      <c r="H906" t="s">
        <v>87</v>
      </c>
      <c r="I906">
        <v>215</v>
      </c>
      <c r="J906">
        <v>215</v>
      </c>
      <c r="K906">
        <v>215</v>
      </c>
      <c r="L906">
        <v>215</v>
      </c>
      <c r="M906">
        <v>215</v>
      </c>
      <c r="N906">
        <v>215</v>
      </c>
      <c r="O906">
        <v>215</v>
      </c>
      <c r="P906">
        <v>215</v>
      </c>
      <c r="Q906">
        <v>215</v>
      </c>
      <c r="R906">
        <v>215</v>
      </c>
      <c r="S906" s="2"/>
      <c r="T906" s="22" t="str">
        <f t="shared" si="56"/>
        <v>820364-88000-L</v>
      </c>
      <c r="U906" s="24" t="str">
        <f>IF(C906="NET","",IF(C906="","",IFERROR(VLOOKUP(T906,EAN!$A:$B,2,FALSE),"MANGLER - MÅ OPPDATERE EAN-FANEN")))</f>
        <v>MANGLER - MÅ OPPDATERE EAN-FANEN</v>
      </c>
      <c r="V906" s="22">
        <f t="shared" si="58"/>
        <v>215</v>
      </c>
      <c r="W906" s="22">
        <f t="shared" si="59"/>
        <v>215</v>
      </c>
      <c r="X906" s="2"/>
      <c r="Y906" s="21" t="str">
        <f>IF(C906="NET","",IFERROR(VLOOKUP(U906,'2) Order Form'!$V$9:$V$894,1,FALSE),"Ikke med I order form"))</f>
        <v>Ikke med I order form</v>
      </c>
      <c r="Z906" s="2"/>
      <c r="AA906">
        <v>7048652710215</v>
      </c>
      <c r="AB906" s="23">
        <f>IFERROR(VLOOKUP(AA906,'2) Order Form'!$V$9:$V$895,1,FALSE),"Ikke med I order form")</f>
        <v>7048652710215</v>
      </c>
      <c r="AC906" s="38" t="e">
        <f>VLOOKUP(AA906,ATS!$A$4:$H$2762,2,FALSE)</f>
        <v>#N/A</v>
      </c>
      <c r="AD906" s="35" t="e">
        <f>VLOOKUP(AA906,ATS!$A$4:$G$2762,3,FALSE)</f>
        <v>#N/A</v>
      </c>
      <c r="AE906" s="36" t="e">
        <f>VLOOKUP(AA906,ATS!$A$4:$G$2762,5,FALSE)</f>
        <v>#N/A</v>
      </c>
      <c r="AF906" s="2"/>
      <c r="AG906" s="38"/>
      <c r="AH906" s="38"/>
      <c r="AI906" s="38"/>
      <c r="AJ906" s="38"/>
      <c r="AK906" s="38"/>
    </row>
    <row r="907" spans="1:37">
      <c r="A907" s="175">
        <f t="shared" si="57"/>
        <v>0</v>
      </c>
      <c r="B907">
        <v>820364</v>
      </c>
      <c r="C907" t="s">
        <v>3165</v>
      </c>
      <c r="D907" t="s">
        <v>2991</v>
      </c>
      <c r="E907" t="s">
        <v>1968</v>
      </c>
      <c r="F907" t="s">
        <v>239</v>
      </c>
      <c r="G907" t="s">
        <v>53</v>
      </c>
      <c r="H907" t="s">
        <v>87</v>
      </c>
      <c r="I907">
        <v>183</v>
      </c>
      <c r="J907">
        <v>183</v>
      </c>
      <c r="K907">
        <v>183</v>
      </c>
      <c r="L907">
        <v>183</v>
      </c>
      <c r="M907">
        <v>183</v>
      </c>
      <c r="N907">
        <v>183</v>
      </c>
      <c r="O907">
        <v>183</v>
      </c>
      <c r="P907">
        <v>183</v>
      </c>
      <c r="Q907">
        <v>183</v>
      </c>
      <c r="R907">
        <v>183</v>
      </c>
      <c r="S907" s="2"/>
      <c r="T907" s="52" t="str">
        <f t="shared" si="56"/>
        <v>820364-88000-XL</v>
      </c>
      <c r="U907" s="53" t="str">
        <f>IF(C907="NET","",IF(C907="","",IFERROR(VLOOKUP(T907,EAN!$A:$B,2,FALSE),"MANGLER - MÅ OPPDATERE EAN-FANEN")))</f>
        <v>MANGLER - MÅ OPPDATERE EAN-FANEN</v>
      </c>
      <c r="V907" s="52">
        <f t="shared" si="58"/>
        <v>183</v>
      </c>
      <c r="W907" s="52">
        <f t="shared" si="59"/>
        <v>183</v>
      </c>
      <c r="X907" s="2"/>
      <c r="Y907" s="21" t="str">
        <f>IF(C907="NET","",IFERROR(VLOOKUP(U907,'2) Order Form'!$V$9:$V$894,1,FALSE),"Ikke med I order form"))</f>
        <v>Ikke med I order form</v>
      </c>
      <c r="Z907" s="2"/>
      <c r="AA907">
        <v>7048652710215</v>
      </c>
      <c r="AB907" s="23">
        <f>IFERROR(VLOOKUP(AA907,'2) Order Form'!$V$9:$V$895,1,FALSE),"Ikke med I order form")</f>
        <v>7048652710215</v>
      </c>
      <c r="AC907" s="38" t="e">
        <f>VLOOKUP(AA907,ATS!$A$4:$H$2762,2,FALSE)</f>
        <v>#N/A</v>
      </c>
      <c r="AD907" s="35" t="e">
        <f>VLOOKUP(AA907,ATS!$A$4:$G$2762,3,FALSE)</f>
        <v>#N/A</v>
      </c>
      <c r="AE907" s="36" t="e">
        <f>VLOOKUP(AA907,ATS!$A$4:$G$2762,5,FALSE)</f>
        <v>#N/A</v>
      </c>
      <c r="AF907" s="2"/>
      <c r="AG907" s="38"/>
      <c r="AH907" s="38"/>
      <c r="AI907" s="38"/>
      <c r="AJ907" s="38"/>
      <c r="AK907" s="38"/>
    </row>
    <row r="908" spans="1:37">
      <c r="A908" s="175">
        <f t="shared" si="57"/>
        <v>0</v>
      </c>
      <c r="B908">
        <v>820364</v>
      </c>
      <c r="C908" t="s">
        <v>3165</v>
      </c>
      <c r="D908" t="s">
        <v>2991</v>
      </c>
      <c r="E908" t="s">
        <v>1212</v>
      </c>
      <c r="F908" t="s">
        <v>1923</v>
      </c>
      <c r="G908" t="s">
        <v>8</v>
      </c>
      <c r="H908" t="s">
        <v>225</v>
      </c>
      <c r="I908">
        <v>76</v>
      </c>
      <c r="J908">
        <v>76</v>
      </c>
      <c r="K908">
        <v>76</v>
      </c>
      <c r="L908">
        <v>76</v>
      </c>
      <c r="M908">
        <v>76</v>
      </c>
      <c r="N908">
        <v>76</v>
      </c>
      <c r="O908">
        <v>76</v>
      </c>
      <c r="P908">
        <v>76</v>
      </c>
      <c r="Q908">
        <v>76</v>
      </c>
      <c r="R908">
        <v>76</v>
      </c>
      <c r="S908" s="2"/>
      <c r="T908" s="52" t="str">
        <f t="shared" si="56"/>
        <v>820364-88300-S</v>
      </c>
      <c r="U908" s="53" t="str">
        <f>IF(C908="NET","",IF(C908="","",IFERROR(VLOOKUP(T908,EAN!$A:$B,2,FALSE),"MANGLER - MÅ OPPDATERE EAN-FANEN")))</f>
        <v>MANGLER - MÅ OPPDATERE EAN-FANEN</v>
      </c>
      <c r="V908" s="52">
        <f t="shared" si="58"/>
        <v>76</v>
      </c>
      <c r="W908" s="52">
        <f t="shared" si="59"/>
        <v>76</v>
      </c>
      <c r="X908" s="2"/>
      <c r="Y908" s="21" t="str">
        <f>IF(C908="NET","",IFERROR(VLOOKUP(U908,'2) Order Form'!$V$9:$V$894,1,FALSE),"Ikke med I order form"))</f>
        <v>Ikke med I order form</v>
      </c>
      <c r="Z908" s="2"/>
      <c r="AA908">
        <v>7048652710222</v>
      </c>
      <c r="AB908" s="23">
        <f>IFERROR(VLOOKUP(AA908,'2) Order Form'!$V$9:$V$895,1,FALSE),"Ikke med I order form")</f>
        <v>7048652710222</v>
      </c>
      <c r="AC908" s="38" t="e">
        <f>VLOOKUP(AA908,ATS!$A$4:$H$2762,2,FALSE)</f>
        <v>#N/A</v>
      </c>
      <c r="AD908" s="35" t="e">
        <f>VLOOKUP(AA908,ATS!$A$4:$G$2762,3,FALSE)</f>
        <v>#N/A</v>
      </c>
      <c r="AE908" s="36" t="e">
        <f>VLOOKUP(AA908,ATS!$A$4:$G$2762,5,FALSE)</f>
        <v>#N/A</v>
      </c>
      <c r="AF908" s="2"/>
      <c r="AG908" s="38"/>
      <c r="AH908" s="38"/>
      <c r="AI908" s="38"/>
      <c r="AJ908" s="38"/>
      <c r="AK908" s="38"/>
    </row>
    <row r="909" spans="1:37">
      <c r="A909" s="175">
        <f t="shared" si="57"/>
        <v>0</v>
      </c>
      <c r="B909">
        <v>820364</v>
      </c>
      <c r="C909" t="s">
        <v>3165</v>
      </c>
      <c r="D909" t="s">
        <v>2991</v>
      </c>
      <c r="E909" t="s">
        <v>1213</v>
      </c>
      <c r="F909" t="s">
        <v>1923</v>
      </c>
      <c r="G909" t="s">
        <v>7</v>
      </c>
      <c r="H909" t="s">
        <v>225</v>
      </c>
      <c r="I909">
        <v>249</v>
      </c>
      <c r="J909">
        <v>249</v>
      </c>
      <c r="K909">
        <v>249</v>
      </c>
      <c r="L909">
        <v>249</v>
      </c>
      <c r="M909">
        <v>249</v>
      </c>
      <c r="N909">
        <v>249</v>
      </c>
      <c r="O909">
        <v>249</v>
      </c>
      <c r="P909">
        <v>249</v>
      </c>
      <c r="Q909">
        <v>249</v>
      </c>
      <c r="R909">
        <v>249</v>
      </c>
      <c r="S909" s="2"/>
      <c r="T909" s="52" t="str">
        <f t="shared" si="56"/>
        <v>820364-88300-M</v>
      </c>
      <c r="U909" s="53" t="str">
        <f>IF(C909="NET","",IF(C909="","",IFERROR(VLOOKUP(T909,EAN!$A:$B,2,FALSE),"MANGLER - MÅ OPPDATERE EAN-FANEN")))</f>
        <v>MANGLER - MÅ OPPDATERE EAN-FANEN</v>
      </c>
      <c r="V909" s="52">
        <f t="shared" si="58"/>
        <v>249</v>
      </c>
      <c r="W909" s="52">
        <f t="shared" si="59"/>
        <v>249</v>
      </c>
      <c r="X909" s="2"/>
      <c r="Y909" s="21" t="str">
        <f>IF(C909="NET","",IFERROR(VLOOKUP(U909,'2) Order Form'!$V$9:$V$894,1,FALSE),"Ikke med I order form"))</f>
        <v>Ikke med I order form</v>
      </c>
      <c r="Z909" s="2"/>
      <c r="AA909">
        <v>7048652710222</v>
      </c>
      <c r="AB909" s="23">
        <f>IFERROR(VLOOKUP(AA909,'2) Order Form'!$V$9:$V$895,1,FALSE),"Ikke med I order form")</f>
        <v>7048652710222</v>
      </c>
      <c r="AC909" s="38" t="e">
        <f>VLOOKUP(AA909,ATS!$A$4:$H$2762,2,FALSE)</f>
        <v>#N/A</v>
      </c>
      <c r="AD909" s="35" t="e">
        <f>VLOOKUP(AA909,ATS!$A$4:$G$2762,3,FALSE)</f>
        <v>#N/A</v>
      </c>
      <c r="AE909" s="36" t="e">
        <f>VLOOKUP(AA909,ATS!$A$4:$G$2762,5,FALSE)</f>
        <v>#N/A</v>
      </c>
      <c r="AF909" s="2"/>
      <c r="AG909" s="38"/>
      <c r="AH909" s="38"/>
      <c r="AI909" s="38"/>
      <c r="AJ909" s="38"/>
      <c r="AK909" s="38"/>
    </row>
    <row r="910" spans="1:37">
      <c r="A910" s="175">
        <f t="shared" si="57"/>
        <v>0</v>
      </c>
      <c r="B910">
        <v>820364</v>
      </c>
      <c r="C910" t="s">
        <v>3165</v>
      </c>
      <c r="D910" t="s">
        <v>2991</v>
      </c>
      <c r="E910" t="s">
        <v>1214</v>
      </c>
      <c r="F910" t="s">
        <v>1923</v>
      </c>
      <c r="G910" t="s">
        <v>52</v>
      </c>
      <c r="H910" t="s">
        <v>225</v>
      </c>
      <c r="I910">
        <v>375</v>
      </c>
      <c r="J910">
        <v>375</v>
      </c>
      <c r="K910">
        <v>375</v>
      </c>
      <c r="L910">
        <v>375</v>
      </c>
      <c r="M910">
        <v>375</v>
      </c>
      <c r="N910">
        <v>375</v>
      </c>
      <c r="O910">
        <v>375</v>
      </c>
      <c r="P910">
        <v>375</v>
      </c>
      <c r="Q910">
        <v>375</v>
      </c>
      <c r="R910">
        <v>375</v>
      </c>
      <c r="S910" s="30"/>
      <c r="T910" s="52" t="str">
        <f t="shared" si="56"/>
        <v>820364-88300-L</v>
      </c>
      <c r="U910" s="53" t="str">
        <f>IF(C910="NET","",IF(C910="","",IFERROR(VLOOKUP(T910,EAN!$A:$B,2,FALSE),"MANGLER - MÅ OPPDATERE EAN-FANEN")))</f>
        <v>MANGLER - MÅ OPPDATERE EAN-FANEN</v>
      </c>
      <c r="V910" s="52">
        <f t="shared" si="58"/>
        <v>375</v>
      </c>
      <c r="W910" s="52">
        <f t="shared" si="59"/>
        <v>375</v>
      </c>
      <c r="X910" s="30"/>
      <c r="Y910" s="21" t="str">
        <f>IF(C910="NET","",IFERROR(VLOOKUP(U910,'2) Order Form'!$V$9:$V$894,1,FALSE),"Ikke med I order form"))</f>
        <v>Ikke med I order form</v>
      </c>
      <c r="Z910" s="30"/>
      <c r="AA910">
        <v>7048652615565</v>
      </c>
      <c r="AB910" s="23">
        <f>IFERROR(VLOOKUP(AA910,'2) Order Form'!$V$9:$V$895,1,FALSE),"Ikke med I order form")</f>
        <v>7048652615565</v>
      </c>
      <c r="AC910" s="38" t="e">
        <f>VLOOKUP(AA910,ATS!$A$4:$H$2762,2,FALSE)</f>
        <v>#N/A</v>
      </c>
      <c r="AD910" s="35" t="e">
        <f>VLOOKUP(AA910,ATS!$A$4:$G$2762,3,FALSE)</f>
        <v>#N/A</v>
      </c>
      <c r="AE910" s="36" t="e">
        <f>VLOOKUP(AA910,ATS!$A$4:$G$2762,5,FALSE)</f>
        <v>#N/A</v>
      </c>
      <c r="AF910" s="30"/>
      <c r="AG910" s="38"/>
      <c r="AH910" s="54"/>
      <c r="AI910" s="54"/>
      <c r="AJ910" s="54"/>
      <c r="AK910" s="54"/>
    </row>
    <row r="911" spans="1:37">
      <c r="A911" s="175">
        <f t="shared" si="57"/>
        <v>0</v>
      </c>
      <c r="B911">
        <v>820364</v>
      </c>
      <c r="C911" t="s">
        <v>3165</v>
      </c>
      <c r="D911" t="s">
        <v>2991</v>
      </c>
      <c r="E911" t="s">
        <v>1215</v>
      </c>
      <c r="F911" t="s">
        <v>1923</v>
      </c>
      <c r="G911" t="s">
        <v>53</v>
      </c>
      <c r="H911" t="s">
        <v>225</v>
      </c>
      <c r="I911">
        <v>208</v>
      </c>
      <c r="J911">
        <v>208</v>
      </c>
      <c r="K911">
        <v>208</v>
      </c>
      <c r="L911">
        <v>208</v>
      </c>
      <c r="M911">
        <v>208</v>
      </c>
      <c r="N911">
        <v>208</v>
      </c>
      <c r="O911">
        <v>208</v>
      </c>
      <c r="P911">
        <v>208</v>
      </c>
      <c r="Q911">
        <v>208</v>
      </c>
      <c r="R911">
        <v>208</v>
      </c>
      <c r="S911" s="30"/>
      <c r="T911" s="52" t="str">
        <f t="shared" si="56"/>
        <v>820364-88300-XL</v>
      </c>
      <c r="U911" s="53" t="str">
        <f>IF(C911="NET","",IF(C911="","",IFERROR(VLOOKUP(T911,EAN!$A:$B,2,FALSE),"MANGLER - MÅ OPPDATERE EAN-FANEN")))</f>
        <v>MANGLER - MÅ OPPDATERE EAN-FANEN</v>
      </c>
      <c r="V911" s="52">
        <f t="shared" si="58"/>
        <v>208</v>
      </c>
      <c r="W911" s="52">
        <f t="shared" si="59"/>
        <v>208</v>
      </c>
      <c r="X911" s="30"/>
      <c r="Y911" s="21" t="str">
        <f>IF(C911="NET","",IFERROR(VLOOKUP(U911,'2) Order Form'!$V$9:$V$894,1,FALSE),"Ikke med I order form"))</f>
        <v>Ikke med I order form</v>
      </c>
      <c r="Z911" s="30"/>
      <c r="AA911">
        <v>7048652615565</v>
      </c>
      <c r="AB911" s="23">
        <f>IFERROR(VLOOKUP(AA911,'2) Order Form'!$V$9:$V$895,1,FALSE),"Ikke med I order form")</f>
        <v>7048652615565</v>
      </c>
      <c r="AC911" s="38" t="e">
        <f>VLOOKUP(AA911,ATS!$A$4:$H$2762,2,FALSE)</f>
        <v>#N/A</v>
      </c>
      <c r="AD911" s="35" t="e">
        <f>VLOOKUP(AA911,ATS!$A$4:$G$2762,3,FALSE)</f>
        <v>#N/A</v>
      </c>
      <c r="AE911" s="36" t="e">
        <f>VLOOKUP(AA911,ATS!$A$4:$G$2762,5,FALSE)</f>
        <v>#N/A</v>
      </c>
      <c r="AF911" s="30"/>
      <c r="AG911" s="38"/>
      <c r="AH911" s="54"/>
      <c r="AI911" s="54"/>
      <c r="AJ911" s="54"/>
      <c r="AK911" s="54"/>
    </row>
    <row r="912" spans="1:37">
      <c r="A912" s="175">
        <f t="shared" si="57"/>
        <v>0</v>
      </c>
      <c r="B912">
        <v>820364</v>
      </c>
      <c r="C912" t="s">
        <v>3165</v>
      </c>
      <c r="D912" t="s">
        <v>2991</v>
      </c>
      <c r="E912" t="s">
        <v>685</v>
      </c>
      <c r="F912" t="s">
        <v>1982</v>
      </c>
      <c r="G912" t="s">
        <v>8</v>
      </c>
      <c r="H912" t="s">
        <v>87</v>
      </c>
      <c r="I912">
        <v>10</v>
      </c>
      <c r="J912">
        <v>10</v>
      </c>
      <c r="K912">
        <v>10</v>
      </c>
      <c r="L912">
        <v>10</v>
      </c>
      <c r="M912">
        <v>10</v>
      </c>
      <c r="N912">
        <v>10</v>
      </c>
      <c r="O912">
        <v>10</v>
      </c>
      <c r="P912">
        <v>10</v>
      </c>
      <c r="Q912">
        <v>10</v>
      </c>
      <c r="R912">
        <v>10</v>
      </c>
      <c r="S912" s="30"/>
      <c r="T912" s="52" t="str">
        <f t="shared" si="56"/>
        <v>820364-99901-S</v>
      </c>
      <c r="U912" s="53" t="str">
        <f>IF(C912="NET","",IF(C912="","",IFERROR(VLOOKUP(T912,EAN!$A:$B,2,FALSE),"MANGLER - MÅ OPPDATERE EAN-FANEN")))</f>
        <v>MANGLER - MÅ OPPDATERE EAN-FANEN</v>
      </c>
      <c r="V912" s="52">
        <f t="shared" si="58"/>
        <v>10</v>
      </c>
      <c r="W912" s="52">
        <f t="shared" si="59"/>
        <v>10</v>
      </c>
      <c r="X912" s="30"/>
      <c r="Y912" s="21" t="str">
        <f>IF(C912="NET","",IFERROR(VLOOKUP(U912,'2) Order Form'!$V$9:$V$894,1,FALSE),"Ikke med I order form"))</f>
        <v>Ikke med I order form</v>
      </c>
      <c r="Z912" s="30"/>
      <c r="AA912">
        <v>7048652661982</v>
      </c>
      <c r="AB912" s="23">
        <f>IFERROR(VLOOKUP(AA912,'2) Order Form'!$V$9:$V$895,1,FALSE),"Ikke med I order form")</f>
        <v>7048652661982</v>
      </c>
      <c r="AC912" s="38" t="e">
        <f>VLOOKUP(AA912,ATS!$A$4:$H$2762,2,FALSE)</f>
        <v>#N/A</v>
      </c>
      <c r="AD912" s="35" t="e">
        <f>VLOOKUP(AA912,ATS!$A$4:$G$2762,3,FALSE)</f>
        <v>#N/A</v>
      </c>
      <c r="AE912" s="36" t="e">
        <f>VLOOKUP(AA912,ATS!$A$4:$G$2762,5,FALSE)</f>
        <v>#N/A</v>
      </c>
      <c r="AF912" s="30"/>
      <c r="AG912" s="38"/>
      <c r="AH912" s="54"/>
      <c r="AI912" s="54"/>
      <c r="AJ912" s="54"/>
      <c r="AK912" s="54"/>
    </row>
    <row r="913" spans="1:37">
      <c r="A913" s="175">
        <f t="shared" si="57"/>
        <v>0</v>
      </c>
      <c r="B913">
        <v>820364</v>
      </c>
      <c r="C913" t="s">
        <v>3165</v>
      </c>
      <c r="D913" t="s">
        <v>2991</v>
      </c>
      <c r="E913" t="s">
        <v>686</v>
      </c>
      <c r="F913" t="s">
        <v>1982</v>
      </c>
      <c r="G913" t="s">
        <v>7</v>
      </c>
      <c r="H913" t="s">
        <v>87</v>
      </c>
      <c r="I913">
        <v>17</v>
      </c>
      <c r="J913">
        <v>17</v>
      </c>
      <c r="K913">
        <v>17</v>
      </c>
      <c r="L913">
        <v>17</v>
      </c>
      <c r="M913">
        <v>17</v>
      </c>
      <c r="N913">
        <v>17</v>
      </c>
      <c r="O913">
        <v>17</v>
      </c>
      <c r="P913">
        <v>17</v>
      </c>
      <c r="Q913">
        <v>17</v>
      </c>
      <c r="R913">
        <v>17</v>
      </c>
      <c r="S913" s="30"/>
      <c r="T913" s="52" t="str">
        <f t="shared" si="56"/>
        <v>820364-99901-M</v>
      </c>
      <c r="U913" s="53" t="str">
        <f>IF(C913="NET","",IF(C913="","",IFERROR(VLOOKUP(T913,EAN!$A:$B,2,FALSE),"MANGLER - MÅ OPPDATERE EAN-FANEN")))</f>
        <v>MANGLER - MÅ OPPDATERE EAN-FANEN</v>
      </c>
      <c r="V913" s="52">
        <f t="shared" si="58"/>
        <v>17</v>
      </c>
      <c r="W913" s="52">
        <f t="shared" si="59"/>
        <v>17</v>
      </c>
      <c r="X913" s="30"/>
      <c r="Y913" s="21" t="str">
        <f>IF(C913="NET","",IFERROR(VLOOKUP(U913,'2) Order Form'!$V$9:$V$894,1,FALSE),"Ikke med I order form"))</f>
        <v>Ikke med I order form</v>
      </c>
      <c r="Z913" s="30"/>
      <c r="AA913">
        <v>7048652661982</v>
      </c>
      <c r="AB913" s="23">
        <f>IFERROR(VLOOKUP(AA913,'2) Order Form'!$V$9:$V$895,1,FALSE),"Ikke med I order form")</f>
        <v>7048652661982</v>
      </c>
      <c r="AC913" s="38" t="e">
        <f>VLOOKUP(AA913,ATS!$A$4:$H$2762,2,FALSE)</f>
        <v>#N/A</v>
      </c>
      <c r="AD913" s="35" t="e">
        <f>VLOOKUP(AA913,ATS!$A$4:$G$2762,3,FALSE)</f>
        <v>#N/A</v>
      </c>
      <c r="AE913" s="36" t="e">
        <f>VLOOKUP(AA913,ATS!$A$4:$G$2762,5,FALSE)</f>
        <v>#N/A</v>
      </c>
      <c r="AF913" s="30"/>
      <c r="AG913" s="38"/>
      <c r="AH913" s="54"/>
      <c r="AI913" s="54"/>
      <c r="AJ913" s="54"/>
      <c r="AK913" s="54"/>
    </row>
    <row r="914" spans="1:37">
      <c r="A914" s="175">
        <f t="shared" si="57"/>
        <v>0</v>
      </c>
      <c r="B914">
        <v>820364</v>
      </c>
      <c r="C914" t="s">
        <v>3165</v>
      </c>
      <c r="D914" t="s">
        <v>2991</v>
      </c>
      <c r="E914" t="s">
        <v>687</v>
      </c>
      <c r="F914" t="s">
        <v>1982</v>
      </c>
      <c r="G914" t="s">
        <v>52</v>
      </c>
      <c r="H914" t="s">
        <v>87</v>
      </c>
      <c r="I914">
        <v>4</v>
      </c>
      <c r="J914">
        <v>4</v>
      </c>
      <c r="K914">
        <v>4</v>
      </c>
      <c r="L914">
        <v>4</v>
      </c>
      <c r="M914">
        <v>4</v>
      </c>
      <c r="N914">
        <v>4</v>
      </c>
      <c r="O914">
        <v>4</v>
      </c>
      <c r="P914">
        <v>4</v>
      </c>
      <c r="Q914">
        <v>4</v>
      </c>
      <c r="R914">
        <v>4</v>
      </c>
      <c r="S914" s="2"/>
      <c r="T914" s="52" t="str">
        <f t="shared" si="56"/>
        <v>820364-99901-L</v>
      </c>
      <c r="U914" s="53" t="str">
        <f>IF(C914="NET","",IF(C914="","",IFERROR(VLOOKUP(T914,EAN!$A:$B,2,FALSE),"MANGLER - MÅ OPPDATERE EAN-FANEN")))</f>
        <v>MANGLER - MÅ OPPDATERE EAN-FANEN</v>
      </c>
      <c r="V914" s="52">
        <f t="shared" si="58"/>
        <v>4</v>
      </c>
      <c r="W914" s="52">
        <f t="shared" si="59"/>
        <v>4</v>
      </c>
      <c r="X914" s="2"/>
      <c r="Y914" s="21" t="str">
        <f>IF(C914="NET","",IFERROR(VLOOKUP(U914,'2) Order Form'!$V$9:$V$894,1,FALSE),"Ikke med I order form"))</f>
        <v>Ikke med I order form</v>
      </c>
      <c r="Z914" s="2"/>
      <c r="AA914">
        <v>7048652710253</v>
      </c>
      <c r="AB914" s="23">
        <f>IFERROR(VLOOKUP(AA914,'2) Order Form'!$V$9:$V$895,1,FALSE),"Ikke med I order form")</f>
        <v>7048652710253</v>
      </c>
      <c r="AC914" s="38" t="e">
        <f>VLOOKUP(AA914,ATS!$A$4:$H$2762,2,FALSE)</f>
        <v>#N/A</v>
      </c>
      <c r="AD914" s="35" t="e">
        <f>VLOOKUP(AA914,ATS!$A$4:$G$2762,3,FALSE)</f>
        <v>#N/A</v>
      </c>
      <c r="AE914" s="36" t="e">
        <f>VLOOKUP(AA914,ATS!$A$4:$G$2762,5,FALSE)</f>
        <v>#N/A</v>
      </c>
      <c r="AF914" s="2"/>
      <c r="AG914" s="38"/>
      <c r="AH914" s="38"/>
      <c r="AI914" s="38"/>
      <c r="AJ914" s="38"/>
      <c r="AK914" s="38"/>
    </row>
    <row r="915" spans="1:37">
      <c r="A915" s="175">
        <f t="shared" si="57"/>
        <v>0</v>
      </c>
      <c r="B915">
        <v>820364</v>
      </c>
      <c r="C915" t="s">
        <v>3165</v>
      </c>
      <c r="D915" t="s">
        <v>2991</v>
      </c>
      <c r="E915" t="s">
        <v>688</v>
      </c>
      <c r="F915" t="s">
        <v>1982</v>
      </c>
      <c r="G915" t="s">
        <v>53</v>
      </c>
      <c r="H915" t="s">
        <v>87</v>
      </c>
      <c r="I915">
        <v>3</v>
      </c>
      <c r="J915">
        <v>3</v>
      </c>
      <c r="K915">
        <v>3</v>
      </c>
      <c r="L915">
        <v>3</v>
      </c>
      <c r="M915">
        <v>3</v>
      </c>
      <c r="N915">
        <v>3</v>
      </c>
      <c r="O915">
        <v>3</v>
      </c>
      <c r="P915">
        <v>3</v>
      </c>
      <c r="Q915">
        <v>3</v>
      </c>
      <c r="R915">
        <v>3</v>
      </c>
      <c r="S915" s="2"/>
      <c r="T915" s="22" t="str">
        <f t="shared" si="56"/>
        <v>820364-99901-XL</v>
      </c>
      <c r="U915" s="24" t="str">
        <f>IF(C915="NET","",IF(C915="","",IFERROR(VLOOKUP(T915,EAN!$A:$B,2,FALSE),"MANGLER - MÅ OPPDATERE EAN-FANEN")))</f>
        <v>MANGLER - MÅ OPPDATERE EAN-FANEN</v>
      </c>
      <c r="V915" s="22">
        <f t="shared" si="58"/>
        <v>3</v>
      </c>
      <c r="W915" s="22">
        <f t="shared" si="59"/>
        <v>3</v>
      </c>
      <c r="X915" s="2"/>
      <c r="Y915" s="21" t="str">
        <f>IF(C915="NET","",IFERROR(VLOOKUP(U915,'2) Order Form'!$V$9:$V$894,1,FALSE),"Ikke med I order form"))</f>
        <v>Ikke med I order form</v>
      </c>
      <c r="Z915" s="2"/>
      <c r="AA915">
        <v>7048652710253</v>
      </c>
      <c r="AB915" s="23">
        <f>IFERROR(VLOOKUP(AA915,'2) Order Form'!$V$9:$V$895,1,FALSE),"Ikke med I order form")</f>
        <v>7048652710253</v>
      </c>
      <c r="AC915" s="38" t="e">
        <f>VLOOKUP(AA915,ATS!$A$4:$H$2762,2,FALSE)</f>
        <v>#N/A</v>
      </c>
      <c r="AD915" s="35" t="e">
        <f>VLOOKUP(AA915,ATS!$A$4:$G$2762,3,FALSE)</f>
        <v>#N/A</v>
      </c>
      <c r="AE915" s="36" t="e">
        <f>VLOOKUP(AA915,ATS!$A$4:$G$2762,5,FALSE)</f>
        <v>#N/A</v>
      </c>
      <c r="AF915" s="2"/>
      <c r="AG915" s="38"/>
      <c r="AH915" s="38"/>
      <c r="AI915" s="38"/>
      <c r="AJ915" s="38"/>
      <c r="AK915" s="38"/>
    </row>
    <row r="916" spans="1:37">
      <c r="A916" s="175">
        <f t="shared" si="57"/>
        <v>0</v>
      </c>
      <c r="B916" s="37">
        <v>820371</v>
      </c>
      <c r="C916" t="s">
        <v>131</v>
      </c>
      <c r="I916" s="37">
        <v>202409</v>
      </c>
      <c r="J916" s="37">
        <v>202410</v>
      </c>
      <c r="K916" s="37">
        <v>202411</v>
      </c>
      <c r="L916" s="37">
        <v>202412</v>
      </c>
      <c r="M916" s="37">
        <v>202413</v>
      </c>
      <c r="N916" s="37">
        <v>202414</v>
      </c>
      <c r="O916" s="37">
        <v>202415</v>
      </c>
      <c r="P916" s="37">
        <v>202415</v>
      </c>
      <c r="Q916" s="37">
        <v>202415</v>
      </c>
      <c r="R916" s="37">
        <v>202415</v>
      </c>
      <c r="S916" s="2"/>
      <c r="T916" s="52" t="str">
        <f t="shared" si="56"/>
        <v>820371-</v>
      </c>
      <c r="U916" s="53" t="str">
        <f>IF(C916="NET","",IF(C916="","",IFERROR(VLOOKUP(T916,EAN!$A:$B,2,FALSE),"MANGLER - MÅ OPPDATERE EAN-FANEN")))</f>
        <v/>
      </c>
      <c r="V916" s="52">
        <f t="shared" si="58"/>
        <v>202409</v>
      </c>
      <c r="W916" s="52">
        <f t="shared" si="59"/>
        <v>202415</v>
      </c>
      <c r="X916" s="2"/>
      <c r="Y916" s="21" t="str">
        <f>IF(C916="NET","",IFERROR(VLOOKUP(U916,'2) Order Form'!$V$9:$V$894,1,FALSE),"Ikke med I order form"))</f>
        <v/>
      </c>
      <c r="Z916" s="2"/>
      <c r="AA916">
        <v>7048652615343</v>
      </c>
      <c r="AB916" s="23">
        <f>IFERROR(VLOOKUP(AA916,'2) Order Form'!$V$9:$V$895,1,FALSE),"Ikke med I order form")</f>
        <v>7048652615343</v>
      </c>
      <c r="AC916" s="38" t="e">
        <f>VLOOKUP(AA916,ATS!$A$4:$H$2762,2,FALSE)</f>
        <v>#N/A</v>
      </c>
      <c r="AD916" s="35" t="e">
        <f>VLOOKUP(AA916,ATS!$A$4:$G$2762,3,FALSE)</f>
        <v>#N/A</v>
      </c>
      <c r="AE916" s="36" t="e">
        <f>VLOOKUP(AA916,ATS!$A$4:$G$2762,5,FALSE)</f>
        <v>#N/A</v>
      </c>
      <c r="AF916" s="2"/>
      <c r="AG916" s="38"/>
      <c r="AH916" s="38"/>
      <c r="AI916" s="38"/>
      <c r="AJ916" s="38"/>
      <c r="AK916" s="38"/>
    </row>
    <row r="917" spans="1:37">
      <c r="A917" s="175">
        <f t="shared" si="57"/>
        <v>0</v>
      </c>
      <c r="B917">
        <v>820371</v>
      </c>
      <c r="C917" t="s">
        <v>3176</v>
      </c>
      <c r="D917" t="s">
        <v>2991</v>
      </c>
      <c r="E917" t="s">
        <v>685</v>
      </c>
      <c r="F917" t="s">
        <v>1982</v>
      </c>
      <c r="G917" t="s">
        <v>8</v>
      </c>
      <c r="H917" t="s">
        <v>87</v>
      </c>
      <c r="I917">
        <v>30</v>
      </c>
      <c r="J917">
        <v>30</v>
      </c>
      <c r="K917">
        <v>30</v>
      </c>
      <c r="L917">
        <v>52</v>
      </c>
      <c r="M917">
        <v>52</v>
      </c>
      <c r="N917">
        <v>52</v>
      </c>
      <c r="O917">
        <v>52</v>
      </c>
      <c r="P917">
        <v>52</v>
      </c>
      <c r="Q917">
        <v>52</v>
      </c>
      <c r="R917">
        <v>52</v>
      </c>
      <c r="S917" s="2"/>
      <c r="T917" s="52" t="str">
        <f t="shared" si="56"/>
        <v>820371-99901-S</v>
      </c>
      <c r="U917" s="53" t="str">
        <f>IF(C917="NET","",IF(C917="","",IFERROR(VLOOKUP(T917,EAN!$A:$B,2,FALSE),"MANGLER - MÅ OPPDATERE EAN-FANEN")))</f>
        <v>MANGLER - MÅ OPPDATERE EAN-FANEN</v>
      </c>
      <c r="V917" s="52">
        <f t="shared" si="58"/>
        <v>30</v>
      </c>
      <c r="W917" s="52">
        <f t="shared" si="59"/>
        <v>52</v>
      </c>
      <c r="X917" s="2"/>
      <c r="Y917" s="21" t="str">
        <f>IF(C917="NET","",IFERROR(VLOOKUP(U917,'2) Order Form'!$V$9:$V$894,1,FALSE),"Ikke med I order form"))</f>
        <v>Ikke med I order form</v>
      </c>
      <c r="Z917" s="2"/>
      <c r="AA917">
        <v>7048652615343</v>
      </c>
      <c r="AB917" s="23">
        <f>IFERROR(VLOOKUP(AA917,'2) Order Form'!$V$9:$V$895,1,FALSE),"Ikke med I order form")</f>
        <v>7048652615343</v>
      </c>
      <c r="AC917" s="38" t="e">
        <f>VLOOKUP(AA917,ATS!$A$4:$H$2762,2,FALSE)</f>
        <v>#N/A</v>
      </c>
      <c r="AD917" s="35" t="e">
        <f>VLOOKUP(AA917,ATS!$A$4:$G$2762,3,FALSE)</f>
        <v>#N/A</v>
      </c>
      <c r="AE917" s="36" t="e">
        <f>VLOOKUP(AA917,ATS!$A$4:$G$2762,5,FALSE)</f>
        <v>#N/A</v>
      </c>
      <c r="AF917" s="2"/>
      <c r="AG917" s="38"/>
      <c r="AH917" s="38"/>
      <c r="AI917" s="38"/>
      <c r="AJ917" s="38"/>
      <c r="AK917" s="38"/>
    </row>
    <row r="918" spans="1:37">
      <c r="A918" s="175">
        <f t="shared" si="57"/>
        <v>0</v>
      </c>
      <c r="B918">
        <v>820371</v>
      </c>
      <c r="C918" t="s">
        <v>3176</v>
      </c>
      <c r="D918" t="s">
        <v>2991</v>
      </c>
      <c r="E918" t="s">
        <v>686</v>
      </c>
      <c r="F918" t="s">
        <v>1982</v>
      </c>
      <c r="G918" t="s">
        <v>7</v>
      </c>
      <c r="H918" t="s">
        <v>87</v>
      </c>
      <c r="I918">
        <v>66</v>
      </c>
      <c r="J918">
        <v>66</v>
      </c>
      <c r="K918">
        <v>66</v>
      </c>
      <c r="L918">
        <v>115</v>
      </c>
      <c r="M918">
        <v>115</v>
      </c>
      <c r="N918">
        <v>115</v>
      </c>
      <c r="O918">
        <v>115</v>
      </c>
      <c r="P918">
        <v>115</v>
      </c>
      <c r="Q918">
        <v>115</v>
      </c>
      <c r="R918">
        <v>115</v>
      </c>
      <c r="S918" s="2"/>
      <c r="T918" s="52" t="str">
        <f t="shared" si="56"/>
        <v>820371-99901-M</v>
      </c>
      <c r="U918" s="53" t="str">
        <f>IF(C918="NET","",IF(C918="","",IFERROR(VLOOKUP(T918,EAN!$A:$B,2,FALSE),"MANGLER - MÅ OPPDATERE EAN-FANEN")))</f>
        <v>MANGLER - MÅ OPPDATERE EAN-FANEN</v>
      </c>
      <c r="V918" s="52">
        <f t="shared" si="58"/>
        <v>66</v>
      </c>
      <c r="W918" s="52">
        <f t="shared" si="59"/>
        <v>115</v>
      </c>
      <c r="X918" s="2"/>
      <c r="Y918" s="21" t="str">
        <f>IF(C918="NET","",IFERROR(VLOOKUP(U918,'2) Order Form'!$V$9:$V$894,1,FALSE),"Ikke med I order form"))</f>
        <v>Ikke med I order form</v>
      </c>
      <c r="Z918" s="2"/>
      <c r="AA918">
        <v>7048652762689</v>
      </c>
      <c r="AB918" s="23">
        <f>IFERROR(VLOOKUP(AA918,'2) Order Form'!$V$9:$V$895,1,FALSE),"Ikke med I order form")</f>
        <v>7048652762689</v>
      </c>
      <c r="AC918" s="38" t="e">
        <f>VLOOKUP(AA918,ATS!$A$4:$H$2762,2,FALSE)</f>
        <v>#N/A</v>
      </c>
      <c r="AD918" s="35" t="e">
        <f>VLOOKUP(AA918,ATS!$A$4:$G$2762,3,FALSE)</f>
        <v>#N/A</v>
      </c>
      <c r="AE918" s="36" t="e">
        <f>VLOOKUP(AA918,ATS!$A$4:$G$2762,5,FALSE)</f>
        <v>#N/A</v>
      </c>
      <c r="AF918" s="2"/>
      <c r="AG918" s="38"/>
      <c r="AH918" s="38"/>
      <c r="AI918" s="38"/>
      <c r="AJ918" s="38"/>
      <c r="AK918" s="38"/>
    </row>
    <row r="919" spans="1:37">
      <c r="A919" s="175">
        <f t="shared" si="57"/>
        <v>0</v>
      </c>
      <c r="B919">
        <v>820371</v>
      </c>
      <c r="C919" t="s">
        <v>3176</v>
      </c>
      <c r="D919" t="s">
        <v>2991</v>
      </c>
      <c r="E919" t="s">
        <v>687</v>
      </c>
      <c r="F919" t="s">
        <v>1982</v>
      </c>
      <c r="G919" t="s">
        <v>52</v>
      </c>
      <c r="H919" t="s">
        <v>87</v>
      </c>
      <c r="I919">
        <v>58</v>
      </c>
      <c r="J919">
        <v>58</v>
      </c>
      <c r="K919">
        <v>58</v>
      </c>
      <c r="L919">
        <v>100</v>
      </c>
      <c r="M919">
        <v>100</v>
      </c>
      <c r="N919">
        <v>100</v>
      </c>
      <c r="O919">
        <v>100</v>
      </c>
      <c r="P919">
        <v>100</v>
      </c>
      <c r="Q919">
        <v>100</v>
      </c>
      <c r="R919">
        <v>100</v>
      </c>
      <c r="S919" s="2"/>
      <c r="T919" s="22" t="str">
        <f t="shared" si="56"/>
        <v>820371-99901-L</v>
      </c>
      <c r="U919" s="24" t="str">
        <f>IF(C919="NET","",IF(C919="","",IFERROR(VLOOKUP(T919,EAN!$A:$B,2,FALSE),"MANGLER - MÅ OPPDATERE EAN-FANEN")))</f>
        <v>MANGLER - MÅ OPPDATERE EAN-FANEN</v>
      </c>
      <c r="V919" s="22">
        <f t="shared" si="58"/>
        <v>58</v>
      </c>
      <c r="W919" s="22">
        <f t="shared" si="59"/>
        <v>100</v>
      </c>
      <c r="X919" s="2"/>
      <c r="Y919" s="21" t="str">
        <f>IF(C919="NET","",IFERROR(VLOOKUP(U919,'2) Order Form'!$V$9:$V$894,1,FALSE),"Ikke med I order form"))</f>
        <v>Ikke med I order form</v>
      </c>
      <c r="Z919" s="2"/>
      <c r="AA919">
        <v>7048652762689</v>
      </c>
      <c r="AB919" s="23">
        <f>IFERROR(VLOOKUP(AA919,'2) Order Form'!$V$9:$V$895,1,FALSE),"Ikke med I order form")</f>
        <v>7048652762689</v>
      </c>
      <c r="AC919" s="38" t="e">
        <f>VLOOKUP(AA919,ATS!$A$4:$H$2762,2,FALSE)</f>
        <v>#N/A</v>
      </c>
      <c r="AD919" s="35" t="e">
        <f>VLOOKUP(AA919,ATS!$A$4:$G$2762,3,FALSE)</f>
        <v>#N/A</v>
      </c>
      <c r="AE919" s="36" t="e">
        <f>VLOOKUP(AA919,ATS!$A$4:$G$2762,5,FALSE)</f>
        <v>#N/A</v>
      </c>
      <c r="AF919" s="2"/>
      <c r="AG919" s="38"/>
      <c r="AH919" s="38"/>
      <c r="AI919" s="38"/>
      <c r="AJ919" s="38"/>
      <c r="AK919" s="38"/>
    </row>
    <row r="920" spans="1:37">
      <c r="A920" s="175">
        <f t="shared" si="57"/>
        <v>0</v>
      </c>
      <c r="B920">
        <v>820371</v>
      </c>
      <c r="C920" t="s">
        <v>3176</v>
      </c>
      <c r="D920" t="s">
        <v>2991</v>
      </c>
      <c r="E920" t="s">
        <v>688</v>
      </c>
      <c r="F920" t="s">
        <v>1982</v>
      </c>
      <c r="G920" t="s">
        <v>53</v>
      </c>
      <c r="H920" t="s">
        <v>87</v>
      </c>
      <c r="I920">
        <v>2</v>
      </c>
      <c r="J920">
        <v>2</v>
      </c>
      <c r="K920">
        <v>2</v>
      </c>
      <c r="L920">
        <v>2</v>
      </c>
      <c r="M920">
        <v>2</v>
      </c>
      <c r="N920">
        <v>2</v>
      </c>
      <c r="O920">
        <v>2</v>
      </c>
      <c r="P920">
        <v>2</v>
      </c>
      <c r="Q920">
        <v>2</v>
      </c>
      <c r="R920">
        <v>2</v>
      </c>
      <c r="S920" s="2"/>
      <c r="T920" s="52" t="str">
        <f t="shared" si="56"/>
        <v>820371-99901-XL</v>
      </c>
      <c r="U920" s="53" t="str">
        <f>IF(C920="NET","",IF(C920="","",IFERROR(VLOOKUP(T920,EAN!$A:$B,2,FALSE),"MANGLER - MÅ OPPDATERE EAN-FANEN")))</f>
        <v>MANGLER - MÅ OPPDATERE EAN-FANEN</v>
      </c>
      <c r="V920" s="52">
        <f t="shared" si="58"/>
        <v>2</v>
      </c>
      <c r="W920" s="52">
        <f t="shared" si="59"/>
        <v>2</v>
      </c>
      <c r="X920" s="2"/>
      <c r="Y920" s="21" t="str">
        <f>IF(C920="NET","",IFERROR(VLOOKUP(U920,'2) Order Form'!$V$9:$V$894,1,FALSE),"Ikke med I order form"))</f>
        <v>Ikke med I order form</v>
      </c>
      <c r="Z920" s="2"/>
      <c r="AA920">
        <v>7048652894588</v>
      </c>
      <c r="AB920" s="23">
        <f>IFERROR(VLOOKUP(AA920,'2) Order Form'!$V$9:$V$895,1,FALSE),"Ikke med I order form")</f>
        <v>7048652894588</v>
      </c>
      <c r="AC920" s="38" t="e">
        <f>VLOOKUP(AA920,ATS!$A$4:$H$2762,2,FALSE)</f>
        <v>#N/A</v>
      </c>
      <c r="AD920" s="35" t="e">
        <f>VLOOKUP(AA920,ATS!$A$4:$G$2762,3,FALSE)</f>
        <v>#N/A</v>
      </c>
      <c r="AE920" s="36" t="e">
        <f>VLOOKUP(AA920,ATS!$A$4:$G$2762,5,FALSE)</f>
        <v>#N/A</v>
      </c>
      <c r="AF920" s="2"/>
      <c r="AG920" s="38"/>
      <c r="AH920" s="38"/>
      <c r="AI920" s="38"/>
      <c r="AJ920" s="38"/>
      <c r="AK920" s="38"/>
    </row>
    <row r="921" spans="1:37">
      <c r="A921" s="175">
        <f t="shared" si="57"/>
        <v>0</v>
      </c>
      <c r="B921" s="37">
        <v>820375</v>
      </c>
      <c r="C921" t="s">
        <v>131</v>
      </c>
      <c r="I921" s="37">
        <v>202409</v>
      </c>
      <c r="J921" s="37">
        <v>202410</v>
      </c>
      <c r="K921" s="37">
        <v>202411</v>
      </c>
      <c r="L921" s="37">
        <v>202412</v>
      </c>
      <c r="M921" s="37">
        <v>202413</v>
      </c>
      <c r="N921" s="37">
        <v>202414</v>
      </c>
      <c r="O921" s="37">
        <v>202415</v>
      </c>
      <c r="P921" s="37">
        <v>202415</v>
      </c>
      <c r="Q921" s="37">
        <v>202415</v>
      </c>
      <c r="R921" s="37">
        <v>202415</v>
      </c>
      <c r="S921" s="2"/>
      <c r="T921" s="22" t="str">
        <f t="shared" si="56"/>
        <v>820375-</v>
      </c>
      <c r="U921" s="24" t="str">
        <f>IF(C921="NET","",IF(C921="","",IFERROR(VLOOKUP(T921,EAN!$A:$B,2,FALSE),"MANGLER - MÅ OPPDATERE EAN-FANEN")))</f>
        <v/>
      </c>
      <c r="V921" s="22">
        <f t="shared" si="58"/>
        <v>202409</v>
      </c>
      <c r="W921" s="22">
        <f t="shared" si="59"/>
        <v>202415</v>
      </c>
      <c r="X921" s="2"/>
      <c r="Y921" s="21" t="str">
        <f>IF(C921="NET","",IFERROR(VLOOKUP(U921,'2) Order Form'!$V$9:$V$894,1,FALSE),"Ikke med I order form"))</f>
        <v/>
      </c>
      <c r="Z921" s="2"/>
      <c r="AA921">
        <v>7048652894588</v>
      </c>
      <c r="AB921" s="23">
        <f>IFERROR(VLOOKUP(AA921,'2) Order Form'!$V$9:$V$895,1,FALSE),"Ikke med I order form")</f>
        <v>7048652894588</v>
      </c>
      <c r="AC921" s="38" t="e">
        <f>VLOOKUP(AA921,ATS!$A$4:$H$2762,2,FALSE)</f>
        <v>#N/A</v>
      </c>
      <c r="AD921" s="35" t="e">
        <f>VLOOKUP(AA921,ATS!$A$4:$G$2762,3,FALSE)</f>
        <v>#N/A</v>
      </c>
      <c r="AE921" s="36" t="e">
        <f>VLOOKUP(AA921,ATS!$A$4:$G$2762,5,FALSE)</f>
        <v>#N/A</v>
      </c>
      <c r="AF921" s="2"/>
      <c r="AG921" s="38"/>
      <c r="AH921" s="38"/>
      <c r="AI921" s="38"/>
      <c r="AJ921" s="38"/>
      <c r="AK921" s="38"/>
    </row>
    <row r="922" spans="1:37">
      <c r="A922" s="175">
        <f t="shared" si="57"/>
        <v>0</v>
      </c>
      <c r="B922">
        <v>820375</v>
      </c>
      <c r="C922" t="s">
        <v>3177</v>
      </c>
      <c r="D922" t="s">
        <v>2991</v>
      </c>
      <c r="E922" t="s">
        <v>3178</v>
      </c>
      <c r="F922" t="s">
        <v>3010</v>
      </c>
      <c r="G922" t="s">
        <v>54</v>
      </c>
      <c r="H922" t="s">
        <v>225</v>
      </c>
      <c r="I922">
        <v>15</v>
      </c>
      <c r="J922">
        <v>15</v>
      </c>
      <c r="K922">
        <v>15</v>
      </c>
      <c r="L922">
        <v>15</v>
      </c>
      <c r="M922">
        <v>15</v>
      </c>
      <c r="N922">
        <v>15</v>
      </c>
      <c r="O922">
        <v>15</v>
      </c>
      <c r="P922">
        <v>15</v>
      </c>
      <c r="Q922">
        <v>15</v>
      </c>
      <c r="R922">
        <v>15</v>
      </c>
      <c r="S922" s="2"/>
      <c r="T922" s="52" t="str">
        <f t="shared" si="56"/>
        <v>820375-10003-XS</v>
      </c>
      <c r="U922" s="53" t="str">
        <f>IF(C922="NET","",IF(C922="","",IFERROR(VLOOKUP(T922,EAN!$A:$B,2,FALSE),"MANGLER - MÅ OPPDATERE EAN-FANEN")))</f>
        <v>MANGLER - MÅ OPPDATERE EAN-FANEN</v>
      </c>
      <c r="V922" s="52">
        <f t="shared" si="58"/>
        <v>15</v>
      </c>
      <c r="W922" s="52">
        <f t="shared" si="59"/>
        <v>15</v>
      </c>
      <c r="X922" s="2"/>
      <c r="Y922" s="21" t="str">
        <f>IF(C922="NET","",IFERROR(VLOOKUP(U922,'2) Order Form'!$V$9:$V$894,1,FALSE),"Ikke med I order form"))</f>
        <v>Ikke med I order form</v>
      </c>
      <c r="Z922" s="2"/>
      <c r="AA922">
        <v>7048652710260</v>
      </c>
      <c r="AB922" s="23">
        <f>IFERROR(VLOOKUP(AA922,'2) Order Form'!$V$9:$V$895,1,FALSE),"Ikke med I order form")</f>
        <v>7048652710260</v>
      </c>
      <c r="AC922" s="38" t="e">
        <f>VLOOKUP(AA922,ATS!$A$4:$H$2762,2,FALSE)</f>
        <v>#N/A</v>
      </c>
      <c r="AD922" s="35" t="e">
        <f>VLOOKUP(AA922,ATS!$A$4:$G$2762,3,FALSE)</f>
        <v>#N/A</v>
      </c>
      <c r="AE922" s="36" t="e">
        <f>VLOOKUP(AA922,ATS!$A$4:$G$2762,5,FALSE)</f>
        <v>#N/A</v>
      </c>
      <c r="AF922" s="2"/>
      <c r="AG922" s="38"/>
      <c r="AH922" s="38"/>
      <c r="AI922" s="38"/>
      <c r="AJ922" s="38"/>
      <c r="AK922" s="38"/>
    </row>
    <row r="923" spans="1:37">
      <c r="A923" s="175">
        <f t="shared" si="57"/>
        <v>0</v>
      </c>
      <c r="B923">
        <v>820375</v>
      </c>
      <c r="C923" t="s">
        <v>3177</v>
      </c>
      <c r="D923" t="s">
        <v>2991</v>
      </c>
      <c r="E923" t="s">
        <v>3156</v>
      </c>
      <c r="F923" t="s">
        <v>3010</v>
      </c>
      <c r="G923" t="s">
        <v>8</v>
      </c>
      <c r="H923" t="s">
        <v>225</v>
      </c>
      <c r="I923">
        <v>33</v>
      </c>
      <c r="J923">
        <v>33</v>
      </c>
      <c r="K923">
        <v>33</v>
      </c>
      <c r="L923">
        <v>33</v>
      </c>
      <c r="M923">
        <v>33</v>
      </c>
      <c r="N923">
        <v>33</v>
      </c>
      <c r="O923">
        <v>33</v>
      </c>
      <c r="P923">
        <v>33</v>
      </c>
      <c r="Q923">
        <v>33</v>
      </c>
      <c r="R923">
        <v>33</v>
      </c>
      <c r="S923" s="30"/>
      <c r="T923" s="52" t="str">
        <f t="shared" si="56"/>
        <v>820375-10003-S</v>
      </c>
      <c r="U923" s="53" t="str">
        <f>IF(C923="NET","",IF(C923="","",IFERROR(VLOOKUP(T923,EAN!$A:$B,2,FALSE),"MANGLER - MÅ OPPDATERE EAN-FANEN")))</f>
        <v>MANGLER - MÅ OPPDATERE EAN-FANEN</v>
      </c>
      <c r="V923" s="52">
        <f t="shared" si="58"/>
        <v>33</v>
      </c>
      <c r="W923" s="52">
        <f t="shared" si="59"/>
        <v>33</v>
      </c>
      <c r="X923" s="30"/>
      <c r="Y923" s="21" t="str">
        <f>IF(C923="NET","",IFERROR(VLOOKUP(U923,'2) Order Form'!$V$9:$V$894,1,FALSE),"Ikke med I order form"))</f>
        <v>Ikke med I order form</v>
      </c>
      <c r="Z923" s="30"/>
      <c r="AA923">
        <v>7048652710260</v>
      </c>
      <c r="AB923" s="23">
        <f>IFERROR(VLOOKUP(AA923,'2) Order Form'!$V$9:$V$895,1,FALSE),"Ikke med I order form")</f>
        <v>7048652710260</v>
      </c>
      <c r="AC923" s="38" t="e">
        <f>VLOOKUP(AA923,ATS!$A$4:$H$2762,2,FALSE)</f>
        <v>#N/A</v>
      </c>
      <c r="AD923" s="35" t="e">
        <f>VLOOKUP(AA923,ATS!$A$4:$G$2762,3,FALSE)</f>
        <v>#N/A</v>
      </c>
      <c r="AE923" s="36" t="e">
        <f>VLOOKUP(AA923,ATS!$A$4:$G$2762,5,FALSE)</f>
        <v>#N/A</v>
      </c>
      <c r="AF923" s="30"/>
      <c r="AG923" s="38"/>
      <c r="AH923" s="54"/>
      <c r="AI923" s="54"/>
      <c r="AJ923" s="54"/>
      <c r="AK923" s="54"/>
    </row>
    <row r="924" spans="1:37">
      <c r="A924" s="175">
        <f t="shared" si="57"/>
        <v>0</v>
      </c>
      <c r="B924">
        <v>820375</v>
      </c>
      <c r="C924" t="s">
        <v>3177</v>
      </c>
      <c r="D924" t="s">
        <v>2991</v>
      </c>
      <c r="E924" t="s">
        <v>3157</v>
      </c>
      <c r="F924" t="s">
        <v>3010</v>
      </c>
      <c r="G924" t="s">
        <v>7</v>
      </c>
      <c r="H924" t="s">
        <v>225</v>
      </c>
      <c r="I924">
        <v>42</v>
      </c>
      <c r="J924">
        <v>42</v>
      </c>
      <c r="K924">
        <v>42</v>
      </c>
      <c r="L924">
        <v>42</v>
      </c>
      <c r="M924">
        <v>42</v>
      </c>
      <c r="N924">
        <v>42</v>
      </c>
      <c r="O924">
        <v>42</v>
      </c>
      <c r="P924">
        <v>42</v>
      </c>
      <c r="Q924">
        <v>42</v>
      </c>
      <c r="R924">
        <v>42</v>
      </c>
      <c r="S924" s="30"/>
      <c r="T924" s="52" t="str">
        <f t="shared" si="56"/>
        <v>820375-10003-M</v>
      </c>
      <c r="U924" s="53" t="str">
        <f>IF(C924="NET","",IF(C924="","",IFERROR(VLOOKUP(T924,EAN!$A:$B,2,FALSE),"MANGLER - MÅ OPPDATERE EAN-FANEN")))</f>
        <v>MANGLER - MÅ OPPDATERE EAN-FANEN</v>
      </c>
      <c r="V924" s="52">
        <f t="shared" si="58"/>
        <v>42</v>
      </c>
      <c r="W924" s="52">
        <f t="shared" si="59"/>
        <v>42</v>
      </c>
      <c r="X924" s="30"/>
      <c r="Y924" s="21" t="str">
        <f>IF(C924="NET","",IFERROR(VLOOKUP(U924,'2) Order Form'!$V$9:$V$894,1,FALSE),"Ikke med I order form"))</f>
        <v>Ikke med I order form</v>
      </c>
      <c r="Z924" s="30"/>
      <c r="AA924">
        <v>7048652615350</v>
      </c>
      <c r="AB924" s="23">
        <f>IFERROR(VLOOKUP(AA924,'2) Order Form'!$V$9:$V$895,1,FALSE),"Ikke med I order form")</f>
        <v>7048652615350</v>
      </c>
      <c r="AC924" s="38" t="e">
        <f>VLOOKUP(AA924,ATS!$A$4:$H$2762,2,FALSE)</f>
        <v>#N/A</v>
      </c>
      <c r="AD924" s="35" t="e">
        <f>VLOOKUP(AA924,ATS!$A$4:$G$2762,3,FALSE)</f>
        <v>#N/A</v>
      </c>
      <c r="AE924" s="36" t="e">
        <f>VLOOKUP(AA924,ATS!$A$4:$G$2762,5,FALSE)</f>
        <v>#N/A</v>
      </c>
      <c r="AF924" s="30"/>
      <c r="AG924" s="38"/>
      <c r="AH924" s="54"/>
      <c r="AI924" s="54"/>
      <c r="AJ924" s="54"/>
      <c r="AK924" s="54"/>
    </row>
    <row r="925" spans="1:37">
      <c r="A925" s="175">
        <f t="shared" si="57"/>
        <v>0</v>
      </c>
      <c r="B925">
        <v>820375</v>
      </c>
      <c r="C925" t="s">
        <v>3177</v>
      </c>
      <c r="D925" t="s">
        <v>2991</v>
      </c>
      <c r="E925" t="s">
        <v>3158</v>
      </c>
      <c r="F925" t="s">
        <v>3010</v>
      </c>
      <c r="G925" t="s">
        <v>52</v>
      </c>
      <c r="H925" t="s">
        <v>225</v>
      </c>
      <c r="I925">
        <v>26</v>
      </c>
      <c r="J925">
        <v>26</v>
      </c>
      <c r="K925">
        <v>26</v>
      </c>
      <c r="L925">
        <v>26</v>
      </c>
      <c r="M925">
        <v>26</v>
      </c>
      <c r="N925">
        <v>26</v>
      </c>
      <c r="O925">
        <v>26</v>
      </c>
      <c r="P925">
        <v>26</v>
      </c>
      <c r="Q925">
        <v>26</v>
      </c>
      <c r="R925">
        <v>26</v>
      </c>
      <c r="S925" s="30"/>
      <c r="T925" s="52" t="str">
        <f t="shared" si="56"/>
        <v>820375-10003-L</v>
      </c>
      <c r="U925" s="53" t="str">
        <f>IF(C925="NET","",IF(C925="","",IFERROR(VLOOKUP(T925,EAN!$A:$B,2,FALSE),"MANGLER - MÅ OPPDATERE EAN-FANEN")))</f>
        <v>MANGLER - MÅ OPPDATERE EAN-FANEN</v>
      </c>
      <c r="V925" s="52">
        <f t="shared" si="58"/>
        <v>26</v>
      </c>
      <c r="W925" s="52">
        <f t="shared" si="59"/>
        <v>26</v>
      </c>
      <c r="X925" s="30"/>
      <c r="Y925" s="21" t="str">
        <f>IF(C925="NET","",IFERROR(VLOOKUP(U925,'2) Order Form'!$V$9:$V$894,1,FALSE),"Ikke med I order form"))</f>
        <v>Ikke med I order form</v>
      </c>
      <c r="Z925" s="30"/>
      <c r="AA925">
        <v>7048652615350</v>
      </c>
      <c r="AB925" s="23">
        <f>IFERROR(VLOOKUP(AA925,'2) Order Form'!$V$9:$V$895,1,FALSE),"Ikke med I order form")</f>
        <v>7048652615350</v>
      </c>
      <c r="AC925" s="38" t="e">
        <f>VLOOKUP(AA925,ATS!$A$4:$H$2762,2,FALSE)</f>
        <v>#N/A</v>
      </c>
      <c r="AD925" s="35" t="e">
        <f>VLOOKUP(AA925,ATS!$A$4:$G$2762,3,FALSE)</f>
        <v>#N/A</v>
      </c>
      <c r="AE925" s="36" t="e">
        <f>VLOOKUP(AA925,ATS!$A$4:$G$2762,5,FALSE)</f>
        <v>#N/A</v>
      </c>
      <c r="AF925" s="30"/>
      <c r="AG925" s="38"/>
      <c r="AH925" s="54"/>
      <c r="AI925" s="54"/>
      <c r="AJ925" s="54"/>
      <c r="AK925" s="54"/>
    </row>
    <row r="926" spans="1:37">
      <c r="A926" s="175">
        <f t="shared" si="57"/>
        <v>0</v>
      </c>
      <c r="B926">
        <v>820375</v>
      </c>
      <c r="C926" t="s">
        <v>3177</v>
      </c>
      <c r="D926" t="s">
        <v>2991</v>
      </c>
      <c r="E926" t="s">
        <v>3179</v>
      </c>
      <c r="F926" t="s">
        <v>3180</v>
      </c>
      <c r="G926" t="s">
        <v>54</v>
      </c>
      <c r="H926" t="s">
        <v>87</v>
      </c>
      <c r="I926">
        <v>11</v>
      </c>
      <c r="J926">
        <v>11</v>
      </c>
      <c r="K926">
        <v>11</v>
      </c>
      <c r="L926">
        <v>11</v>
      </c>
      <c r="M926">
        <v>11</v>
      </c>
      <c r="N926">
        <v>11</v>
      </c>
      <c r="O926">
        <v>11</v>
      </c>
      <c r="P926">
        <v>11</v>
      </c>
      <c r="Q926">
        <v>11</v>
      </c>
      <c r="R926">
        <v>11</v>
      </c>
      <c r="S926" s="30"/>
      <c r="T926" s="52" t="str">
        <f t="shared" si="56"/>
        <v>820375-56003-XS</v>
      </c>
      <c r="U926" s="53" t="str">
        <f>IF(C926="NET","",IF(C926="","",IFERROR(VLOOKUP(T926,EAN!$A:$B,2,FALSE),"MANGLER - MÅ OPPDATERE EAN-FANEN")))</f>
        <v>MANGLER - MÅ OPPDATERE EAN-FANEN</v>
      </c>
      <c r="V926" s="52">
        <f t="shared" si="58"/>
        <v>11</v>
      </c>
      <c r="W926" s="52">
        <f t="shared" si="59"/>
        <v>11</v>
      </c>
      <c r="X926" s="30"/>
      <c r="Y926" s="21" t="str">
        <f>IF(C926="NET","",IFERROR(VLOOKUP(U926,'2) Order Form'!$V$9:$V$894,1,FALSE),"Ikke med I order form"))</f>
        <v>Ikke med I order form</v>
      </c>
      <c r="Z926" s="30"/>
      <c r="AA926">
        <v>7048652762597</v>
      </c>
      <c r="AB926" s="23">
        <f>IFERROR(VLOOKUP(AA926,'2) Order Form'!$V$9:$V$895,1,FALSE),"Ikke med I order form")</f>
        <v>7048652762597</v>
      </c>
      <c r="AC926" s="38" t="e">
        <f>VLOOKUP(AA926,ATS!$A$4:$H$2762,2,FALSE)</f>
        <v>#N/A</v>
      </c>
      <c r="AD926" s="35" t="e">
        <f>VLOOKUP(AA926,ATS!$A$4:$G$2762,3,FALSE)</f>
        <v>#N/A</v>
      </c>
      <c r="AE926" s="36" t="e">
        <f>VLOOKUP(AA926,ATS!$A$4:$G$2762,5,FALSE)</f>
        <v>#N/A</v>
      </c>
      <c r="AF926" s="30"/>
      <c r="AG926" s="38"/>
      <c r="AH926" s="54"/>
      <c r="AI926" s="54"/>
      <c r="AJ926" s="54"/>
      <c r="AK926" s="54"/>
    </row>
    <row r="927" spans="1:37">
      <c r="A927" s="175">
        <f t="shared" si="57"/>
        <v>0</v>
      </c>
      <c r="B927">
        <v>820375</v>
      </c>
      <c r="C927" t="s">
        <v>3177</v>
      </c>
      <c r="D927" t="s">
        <v>2991</v>
      </c>
      <c r="E927" t="s">
        <v>3181</v>
      </c>
      <c r="F927" t="s">
        <v>3180</v>
      </c>
      <c r="G927" t="s">
        <v>8</v>
      </c>
      <c r="H927" t="s">
        <v>87</v>
      </c>
      <c r="I927">
        <v>17</v>
      </c>
      <c r="J927">
        <v>17</v>
      </c>
      <c r="K927">
        <v>17</v>
      </c>
      <c r="L927">
        <v>17</v>
      </c>
      <c r="M927">
        <v>17</v>
      </c>
      <c r="N927">
        <v>17</v>
      </c>
      <c r="O927">
        <v>17</v>
      </c>
      <c r="P927">
        <v>17</v>
      </c>
      <c r="Q927">
        <v>17</v>
      </c>
      <c r="R927">
        <v>17</v>
      </c>
      <c r="S927" s="2"/>
      <c r="T927" s="52" t="str">
        <f t="shared" si="56"/>
        <v>820375-56003-S</v>
      </c>
      <c r="U927" s="53" t="str">
        <f>IF(C927="NET","",IF(C927="","",IFERROR(VLOOKUP(T927,EAN!$A:$B,2,FALSE),"MANGLER - MÅ OPPDATERE EAN-FANEN")))</f>
        <v>MANGLER - MÅ OPPDATERE EAN-FANEN</v>
      </c>
      <c r="V927" s="52">
        <f t="shared" si="58"/>
        <v>17</v>
      </c>
      <c r="W927" s="52">
        <f t="shared" si="59"/>
        <v>17</v>
      </c>
      <c r="X927" s="2"/>
      <c r="Y927" s="21" t="str">
        <f>IF(C927="NET","",IFERROR(VLOOKUP(U927,'2) Order Form'!$V$9:$V$894,1,FALSE),"Ikke med I order form"))</f>
        <v>Ikke med I order form</v>
      </c>
      <c r="Z927" s="2"/>
      <c r="AA927">
        <v>7048652762597</v>
      </c>
      <c r="AB927" s="23">
        <f>IFERROR(VLOOKUP(AA927,'2) Order Form'!$V$9:$V$895,1,FALSE),"Ikke med I order form")</f>
        <v>7048652762597</v>
      </c>
      <c r="AC927" s="38" t="e">
        <f>VLOOKUP(AA927,ATS!$A$4:$H$2762,2,FALSE)</f>
        <v>#N/A</v>
      </c>
      <c r="AD927" s="35" t="e">
        <f>VLOOKUP(AA927,ATS!$A$4:$G$2762,3,FALSE)</f>
        <v>#N/A</v>
      </c>
      <c r="AE927" s="36" t="e">
        <f>VLOOKUP(AA927,ATS!$A$4:$G$2762,5,FALSE)</f>
        <v>#N/A</v>
      </c>
      <c r="AF927" s="2"/>
      <c r="AG927" s="38"/>
      <c r="AH927" s="38"/>
      <c r="AI927" s="38"/>
      <c r="AJ927" s="38"/>
      <c r="AK927" s="38"/>
    </row>
    <row r="928" spans="1:37">
      <c r="A928" s="175">
        <f t="shared" si="57"/>
        <v>0</v>
      </c>
      <c r="B928">
        <v>820375</v>
      </c>
      <c r="C928" t="s">
        <v>3177</v>
      </c>
      <c r="D928" t="s">
        <v>2991</v>
      </c>
      <c r="E928" t="s">
        <v>3182</v>
      </c>
      <c r="F928" t="s">
        <v>3180</v>
      </c>
      <c r="G928" t="s">
        <v>7</v>
      </c>
      <c r="H928" t="s">
        <v>87</v>
      </c>
      <c r="I928">
        <v>18</v>
      </c>
      <c r="J928">
        <v>18</v>
      </c>
      <c r="K928">
        <v>18</v>
      </c>
      <c r="L928">
        <v>18</v>
      </c>
      <c r="M928">
        <v>18</v>
      </c>
      <c r="N928">
        <v>18</v>
      </c>
      <c r="O928">
        <v>18</v>
      </c>
      <c r="P928">
        <v>18</v>
      </c>
      <c r="Q928">
        <v>18</v>
      </c>
      <c r="R928">
        <v>18</v>
      </c>
      <c r="S928" s="2"/>
      <c r="T928" s="52" t="str">
        <f t="shared" si="56"/>
        <v>820375-56003-M</v>
      </c>
      <c r="U928" s="53" t="str">
        <f>IF(C928="NET","",IF(C928="","",IFERROR(VLOOKUP(T928,EAN!$A:$B,2,FALSE),"MANGLER - MÅ OPPDATERE EAN-FANEN")))</f>
        <v>MANGLER - MÅ OPPDATERE EAN-FANEN</v>
      </c>
      <c r="V928" s="52">
        <f t="shared" si="58"/>
        <v>18</v>
      </c>
      <c r="W928" s="52">
        <f t="shared" si="59"/>
        <v>18</v>
      </c>
      <c r="X928" s="2"/>
      <c r="Y928" s="21" t="str">
        <f>IF(C928="NET","",IFERROR(VLOOKUP(U928,'2) Order Form'!$V$9:$V$894,1,FALSE),"Ikke med I order form"))</f>
        <v>Ikke med I order form</v>
      </c>
      <c r="Z928" s="2"/>
      <c r="AA928">
        <v>7048652762542</v>
      </c>
      <c r="AB928" s="23">
        <f>IFERROR(VLOOKUP(AA928,'2) Order Form'!$V$9:$V$895,1,FALSE),"Ikke med I order form")</f>
        <v>7048652762542</v>
      </c>
      <c r="AC928" s="38" t="e">
        <f>VLOOKUP(AA928,ATS!$A$4:$H$2762,2,FALSE)</f>
        <v>#N/A</v>
      </c>
      <c r="AD928" s="35" t="e">
        <f>VLOOKUP(AA928,ATS!$A$4:$G$2762,3,FALSE)</f>
        <v>#N/A</v>
      </c>
      <c r="AE928" s="36" t="e">
        <f>VLOOKUP(AA928,ATS!$A$4:$G$2762,5,FALSE)</f>
        <v>#N/A</v>
      </c>
      <c r="AF928" s="2"/>
      <c r="AG928" s="38"/>
      <c r="AH928" s="38"/>
      <c r="AI928" s="38"/>
      <c r="AJ928" s="38"/>
      <c r="AK928" s="38"/>
    </row>
    <row r="929" spans="1:37">
      <c r="A929" s="175">
        <f t="shared" si="57"/>
        <v>0</v>
      </c>
      <c r="B929">
        <v>820375</v>
      </c>
      <c r="C929" t="s">
        <v>3177</v>
      </c>
      <c r="D929" t="s">
        <v>2991</v>
      </c>
      <c r="E929" t="s">
        <v>3183</v>
      </c>
      <c r="F929" t="s">
        <v>3180</v>
      </c>
      <c r="G929" t="s">
        <v>52</v>
      </c>
      <c r="H929" t="s">
        <v>87</v>
      </c>
      <c r="I929">
        <v>1</v>
      </c>
      <c r="J929">
        <v>1</v>
      </c>
      <c r="K929">
        <v>1</v>
      </c>
      <c r="L929">
        <v>1</v>
      </c>
      <c r="M929">
        <v>1</v>
      </c>
      <c r="N929">
        <v>1</v>
      </c>
      <c r="O929">
        <v>1</v>
      </c>
      <c r="P929">
        <v>1</v>
      </c>
      <c r="Q929">
        <v>1</v>
      </c>
      <c r="R929">
        <v>1</v>
      </c>
      <c r="S929" s="2"/>
      <c r="T929" s="52" t="str">
        <f t="shared" si="56"/>
        <v>820375-56003-L</v>
      </c>
      <c r="U929" s="53" t="str">
        <f>IF(C929="NET","",IF(C929="","",IFERROR(VLOOKUP(T929,EAN!$A:$B,2,FALSE),"MANGLER - MÅ OPPDATERE EAN-FANEN")))</f>
        <v>MANGLER - MÅ OPPDATERE EAN-FANEN</v>
      </c>
      <c r="V929" s="52">
        <f t="shared" si="58"/>
        <v>1</v>
      </c>
      <c r="W929" s="52">
        <f t="shared" si="59"/>
        <v>1</v>
      </c>
      <c r="X929" s="2"/>
      <c r="Y929" s="21" t="str">
        <f>IF(C929="NET","",IFERROR(VLOOKUP(U929,'2) Order Form'!$V$9:$V$894,1,FALSE),"Ikke med I order form"))</f>
        <v>Ikke med I order form</v>
      </c>
      <c r="Z929" s="2"/>
      <c r="AA929">
        <v>7048652762542</v>
      </c>
      <c r="AB929" s="23">
        <f>IFERROR(VLOOKUP(AA929,'2) Order Form'!$V$9:$V$895,1,FALSE),"Ikke med I order form")</f>
        <v>7048652762542</v>
      </c>
      <c r="AC929" s="38" t="e">
        <f>VLOOKUP(AA929,ATS!$A$4:$H$2762,2,FALSE)</f>
        <v>#N/A</v>
      </c>
      <c r="AD929" s="35" t="e">
        <f>VLOOKUP(AA929,ATS!$A$4:$G$2762,3,FALSE)</f>
        <v>#N/A</v>
      </c>
      <c r="AE929" s="36" t="e">
        <f>VLOOKUP(AA929,ATS!$A$4:$G$2762,5,FALSE)</f>
        <v>#N/A</v>
      </c>
      <c r="AF929" s="2"/>
      <c r="AG929" s="38"/>
      <c r="AH929" s="38"/>
      <c r="AI929" s="38"/>
      <c r="AJ929" s="38"/>
      <c r="AK929" s="38"/>
    </row>
    <row r="930" spans="1:37">
      <c r="A930" s="175">
        <f t="shared" si="57"/>
        <v>0</v>
      </c>
      <c r="B930">
        <v>820375</v>
      </c>
      <c r="C930" t="s">
        <v>3177</v>
      </c>
      <c r="D930" t="s">
        <v>2991</v>
      </c>
      <c r="E930" t="s">
        <v>3184</v>
      </c>
      <c r="F930" t="s">
        <v>3172</v>
      </c>
      <c r="G930" t="s">
        <v>54</v>
      </c>
      <c r="H930" t="s">
        <v>225</v>
      </c>
      <c r="I930">
        <v>30</v>
      </c>
      <c r="J930">
        <v>30</v>
      </c>
      <c r="K930">
        <v>30</v>
      </c>
      <c r="L930">
        <v>30</v>
      </c>
      <c r="M930">
        <v>30</v>
      </c>
      <c r="N930">
        <v>30</v>
      </c>
      <c r="O930">
        <v>30</v>
      </c>
      <c r="P930">
        <v>30</v>
      </c>
      <c r="Q930">
        <v>30</v>
      </c>
      <c r="R930">
        <v>30</v>
      </c>
      <c r="S930" s="2"/>
      <c r="T930" s="52" t="str">
        <f t="shared" si="56"/>
        <v>820375-56500-XS</v>
      </c>
      <c r="U930" s="53" t="str">
        <f>IF(C930="NET","",IF(C930="","",IFERROR(VLOOKUP(T930,EAN!$A:$B,2,FALSE),"MANGLER - MÅ OPPDATERE EAN-FANEN")))</f>
        <v>MANGLER - MÅ OPPDATERE EAN-FANEN</v>
      </c>
      <c r="V930" s="52">
        <f t="shared" si="58"/>
        <v>30</v>
      </c>
      <c r="W930" s="52">
        <f t="shared" si="59"/>
        <v>30</v>
      </c>
      <c r="X930" s="2"/>
      <c r="Y930" s="21" t="str">
        <f>IF(C930="NET","",IFERROR(VLOOKUP(U930,'2) Order Form'!$V$9:$V$894,1,FALSE),"Ikke med I order form"))</f>
        <v>Ikke med I order form</v>
      </c>
      <c r="Z930" s="2"/>
      <c r="AA930">
        <v>7048652894519</v>
      </c>
      <c r="AB930" s="23">
        <f>IFERROR(VLOOKUP(AA930,'2) Order Form'!$V$9:$V$895,1,FALSE),"Ikke med I order form")</f>
        <v>7048652894519</v>
      </c>
      <c r="AC930" s="38" t="e">
        <f>VLOOKUP(AA930,ATS!$A$4:$H$2762,2,FALSE)</f>
        <v>#N/A</v>
      </c>
      <c r="AD930" s="35" t="e">
        <f>VLOOKUP(AA930,ATS!$A$4:$G$2762,3,FALSE)</f>
        <v>#N/A</v>
      </c>
      <c r="AE930" s="36" t="e">
        <f>VLOOKUP(AA930,ATS!$A$4:$G$2762,5,FALSE)</f>
        <v>#N/A</v>
      </c>
      <c r="AF930" s="2"/>
      <c r="AG930" s="38"/>
      <c r="AH930" s="38"/>
      <c r="AI930" s="38"/>
      <c r="AJ930" s="38"/>
      <c r="AK930" s="38"/>
    </row>
    <row r="931" spans="1:37">
      <c r="A931" s="175">
        <f t="shared" si="57"/>
        <v>0</v>
      </c>
      <c r="B931">
        <v>820375</v>
      </c>
      <c r="C931" t="s">
        <v>3177</v>
      </c>
      <c r="D931" t="s">
        <v>2991</v>
      </c>
      <c r="E931" t="s">
        <v>3171</v>
      </c>
      <c r="F931" t="s">
        <v>3172</v>
      </c>
      <c r="G931" t="s">
        <v>8</v>
      </c>
      <c r="H931" t="s">
        <v>225</v>
      </c>
      <c r="I931">
        <v>43</v>
      </c>
      <c r="J931">
        <v>43</v>
      </c>
      <c r="K931">
        <v>43</v>
      </c>
      <c r="L931">
        <v>43</v>
      </c>
      <c r="M931">
        <v>43</v>
      </c>
      <c r="N931">
        <v>43</v>
      </c>
      <c r="O931">
        <v>43</v>
      </c>
      <c r="P931">
        <v>43</v>
      </c>
      <c r="Q931">
        <v>43</v>
      </c>
      <c r="R931">
        <v>43</v>
      </c>
      <c r="S931" s="2"/>
      <c r="T931" s="52" t="str">
        <f t="shared" si="56"/>
        <v>820375-56500-S</v>
      </c>
      <c r="U931" s="53" t="str">
        <f>IF(C931="NET","",IF(C931="","",IFERROR(VLOOKUP(T931,EAN!$A:$B,2,FALSE),"MANGLER - MÅ OPPDATERE EAN-FANEN")))</f>
        <v>MANGLER - MÅ OPPDATERE EAN-FANEN</v>
      </c>
      <c r="V931" s="52">
        <f t="shared" si="58"/>
        <v>43</v>
      </c>
      <c r="W931" s="52">
        <f t="shared" si="59"/>
        <v>43</v>
      </c>
      <c r="X931" s="2"/>
      <c r="Y931" s="21" t="str">
        <f>IF(C931="NET","",IFERROR(VLOOKUP(U931,'2) Order Form'!$V$9:$V$894,1,FALSE),"Ikke med I order form"))</f>
        <v>Ikke med I order form</v>
      </c>
      <c r="Z931" s="2"/>
      <c r="AA931">
        <v>7048652894519</v>
      </c>
      <c r="AB931" s="23">
        <f>IFERROR(VLOOKUP(AA931,'2) Order Form'!$V$9:$V$895,1,FALSE),"Ikke med I order form")</f>
        <v>7048652894519</v>
      </c>
      <c r="AC931" s="38" t="e">
        <f>VLOOKUP(AA931,ATS!$A$4:$H$2762,2,FALSE)</f>
        <v>#N/A</v>
      </c>
      <c r="AD931" s="35" t="e">
        <f>VLOOKUP(AA931,ATS!$A$4:$G$2762,3,FALSE)</f>
        <v>#N/A</v>
      </c>
      <c r="AE931" s="36" t="e">
        <f>VLOOKUP(AA931,ATS!$A$4:$G$2762,5,FALSE)</f>
        <v>#N/A</v>
      </c>
      <c r="AF931" s="2"/>
      <c r="AG931" s="38"/>
      <c r="AH931" s="38"/>
      <c r="AI931" s="38"/>
      <c r="AJ931" s="38"/>
      <c r="AK931" s="38"/>
    </row>
    <row r="932" spans="1:37">
      <c r="A932" s="175">
        <f t="shared" si="57"/>
        <v>0</v>
      </c>
      <c r="B932">
        <v>820375</v>
      </c>
      <c r="C932" t="s">
        <v>3177</v>
      </c>
      <c r="D932" t="s">
        <v>2991</v>
      </c>
      <c r="E932" t="s">
        <v>3173</v>
      </c>
      <c r="F932" t="s">
        <v>3172</v>
      </c>
      <c r="G932" t="s">
        <v>7</v>
      </c>
      <c r="H932" t="s">
        <v>225</v>
      </c>
      <c r="I932">
        <v>33</v>
      </c>
      <c r="J932">
        <v>33</v>
      </c>
      <c r="K932">
        <v>33</v>
      </c>
      <c r="L932">
        <v>33</v>
      </c>
      <c r="M932">
        <v>33</v>
      </c>
      <c r="N932">
        <v>33</v>
      </c>
      <c r="O932">
        <v>33</v>
      </c>
      <c r="P932">
        <v>33</v>
      </c>
      <c r="Q932">
        <v>33</v>
      </c>
      <c r="R932">
        <v>33</v>
      </c>
      <c r="S932" s="2"/>
      <c r="T932" s="52" t="str">
        <f t="shared" si="56"/>
        <v>820375-56500-M</v>
      </c>
      <c r="U932" s="53" t="str">
        <f>IF(C932="NET","",IF(C932="","",IFERROR(VLOOKUP(T932,EAN!$A:$B,2,FALSE),"MANGLER - MÅ OPPDATERE EAN-FANEN")))</f>
        <v>MANGLER - MÅ OPPDATERE EAN-FANEN</v>
      </c>
      <c r="V932" s="52">
        <f t="shared" si="58"/>
        <v>33</v>
      </c>
      <c r="W932" s="52">
        <f t="shared" si="59"/>
        <v>33</v>
      </c>
      <c r="X932" s="2"/>
      <c r="Y932" s="21" t="str">
        <f>IF(C932="NET","",IFERROR(VLOOKUP(U932,'2) Order Form'!$V$9:$V$894,1,FALSE),"Ikke med I order form"))</f>
        <v>Ikke med I order form</v>
      </c>
      <c r="Z932" s="2"/>
      <c r="AA932">
        <v>7048652894533</v>
      </c>
      <c r="AB932" s="23">
        <f>IFERROR(VLOOKUP(AA932,'2) Order Form'!$V$9:$V$895,1,FALSE),"Ikke med I order form")</f>
        <v>7048652894533</v>
      </c>
      <c r="AC932" s="38" t="e">
        <f>VLOOKUP(AA932,ATS!$A$4:$H$2762,2,FALSE)</f>
        <v>#N/A</v>
      </c>
      <c r="AD932" s="35" t="e">
        <f>VLOOKUP(AA932,ATS!$A$4:$G$2762,3,FALSE)</f>
        <v>#N/A</v>
      </c>
      <c r="AE932" s="36" t="e">
        <f>VLOOKUP(AA932,ATS!$A$4:$G$2762,5,FALSE)</f>
        <v>#N/A</v>
      </c>
      <c r="AF932" s="2"/>
      <c r="AG932" s="38"/>
      <c r="AH932" s="38"/>
      <c r="AI932" s="38"/>
      <c r="AJ932" s="38"/>
      <c r="AK932" s="38"/>
    </row>
    <row r="933" spans="1:37">
      <c r="A933" s="175">
        <f t="shared" si="57"/>
        <v>0</v>
      </c>
      <c r="B933">
        <v>820375</v>
      </c>
      <c r="C933" t="s">
        <v>3177</v>
      </c>
      <c r="D933" t="s">
        <v>2991</v>
      </c>
      <c r="E933" t="s">
        <v>3174</v>
      </c>
      <c r="F933" t="s">
        <v>3172</v>
      </c>
      <c r="G933" t="s">
        <v>52</v>
      </c>
      <c r="H933" t="s">
        <v>225</v>
      </c>
      <c r="I933">
        <v>27</v>
      </c>
      <c r="J933">
        <v>27</v>
      </c>
      <c r="K933">
        <v>27</v>
      </c>
      <c r="L933">
        <v>27</v>
      </c>
      <c r="M933">
        <v>27</v>
      </c>
      <c r="N933">
        <v>27</v>
      </c>
      <c r="O933">
        <v>27</v>
      </c>
      <c r="P933">
        <v>27</v>
      </c>
      <c r="Q933">
        <v>27</v>
      </c>
      <c r="R933">
        <v>27</v>
      </c>
      <c r="S933" s="2"/>
      <c r="T933" s="52" t="str">
        <f t="shared" si="56"/>
        <v>820375-56500-L</v>
      </c>
      <c r="U933" s="53" t="str">
        <f>IF(C933="NET","",IF(C933="","",IFERROR(VLOOKUP(T933,EAN!$A:$B,2,FALSE),"MANGLER - MÅ OPPDATERE EAN-FANEN")))</f>
        <v>MANGLER - MÅ OPPDATERE EAN-FANEN</v>
      </c>
      <c r="V933" s="52">
        <f t="shared" si="58"/>
        <v>27</v>
      </c>
      <c r="W933" s="52">
        <f t="shared" si="59"/>
        <v>27</v>
      </c>
      <c r="X933" s="2"/>
      <c r="Y933" s="21" t="str">
        <f>IF(C933="NET","",IFERROR(VLOOKUP(U933,'2) Order Form'!$V$9:$V$894,1,FALSE),"Ikke med I order form"))</f>
        <v>Ikke med I order form</v>
      </c>
      <c r="Z933" s="2"/>
      <c r="AA933">
        <v>7048652894533</v>
      </c>
      <c r="AB933" s="23">
        <f>IFERROR(VLOOKUP(AA933,'2) Order Form'!$V$9:$V$895,1,FALSE),"Ikke med I order form")</f>
        <v>7048652894533</v>
      </c>
      <c r="AC933" s="38" t="e">
        <f>VLOOKUP(AA933,ATS!$A$4:$H$2762,2,FALSE)</f>
        <v>#N/A</v>
      </c>
      <c r="AD933" s="35" t="e">
        <f>VLOOKUP(AA933,ATS!$A$4:$G$2762,3,FALSE)</f>
        <v>#N/A</v>
      </c>
      <c r="AE933" s="36" t="e">
        <f>VLOOKUP(AA933,ATS!$A$4:$G$2762,5,FALSE)</f>
        <v>#N/A</v>
      </c>
      <c r="AF933" s="2"/>
      <c r="AG933" s="38"/>
      <c r="AH933" s="38"/>
      <c r="AI933" s="38"/>
      <c r="AJ933" s="38"/>
      <c r="AK933" s="38"/>
    </row>
    <row r="934" spans="1:37">
      <c r="A934" s="175">
        <f t="shared" si="57"/>
        <v>0</v>
      </c>
      <c r="B934">
        <v>820375</v>
      </c>
      <c r="C934" t="s">
        <v>3177</v>
      </c>
      <c r="D934" t="s">
        <v>2991</v>
      </c>
      <c r="E934" t="s">
        <v>3185</v>
      </c>
      <c r="F934" t="s">
        <v>3161</v>
      </c>
      <c r="G934" t="s">
        <v>54</v>
      </c>
      <c r="H934" t="s">
        <v>87</v>
      </c>
      <c r="I934">
        <v>12</v>
      </c>
      <c r="J934">
        <v>12</v>
      </c>
      <c r="K934">
        <v>12</v>
      </c>
      <c r="L934">
        <v>12</v>
      </c>
      <c r="M934">
        <v>12</v>
      </c>
      <c r="N934">
        <v>12</v>
      </c>
      <c r="O934">
        <v>12</v>
      </c>
      <c r="P934">
        <v>12</v>
      </c>
      <c r="Q934">
        <v>12</v>
      </c>
      <c r="R934">
        <v>12</v>
      </c>
      <c r="S934" s="2"/>
      <c r="T934" s="52" t="str">
        <f t="shared" si="56"/>
        <v>820375-58001-XS</v>
      </c>
      <c r="U934" s="53" t="str">
        <f>IF(C934="NET","",IF(C934="","",IFERROR(VLOOKUP(T934,EAN!$A:$B,2,FALSE),"MANGLER - MÅ OPPDATERE EAN-FANEN")))</f>
        <v>MANGLER - MÅ OPPDATERE EAN-FANEN</v>
      </c>
      <c r="V934" s="52">
        <f t="shared" si="58"/>
        <v>12</v>
      </c>
      <c r="W934" s="52">
        <f t="shared" si="59"/>
        <v>12</v>
      </c>
      <c r="X934" s="2"/>
      <c r="Y934" s="21" t="str">
        <f>IF(C934="NET","",IFERROR(VLOOKUP(U934,'2) Order Form'!$V$9:$V$894,1,FALSE),"Ikke med I order form"))</f>
        <v>Ikke med I order form</v>
      </c>
      <c r="Z934" s="2"/>
      <c r="AA934">
        <v>7048652894540</v>
      </c>
      <c r="AB934" s="23">
        <f>IFERROR(VLOOKUP(AA934,'2) Order Form'!$V$9:$V$895,1,FALSE),"Ikke med I order form")</f>
        <v>7048652894540</v>
      </c>
      <c r="AC934" s="38" t="e">
        <f>VLOOKUP(AA934,ATS!$A$4:$H$2762,2,FALSE)</f>
        <v>#N/A</v>
      </c>
      <c r="AD934" s="35" t="e">
        <f>VLOOKUP(AA934,ATS!$A$4:$G$2762,3,FALSE)</f>
        <v>#N/A</v>
      </c>
      <c r="AE934" s="36" t="e">
        <f>VLOOKUP(AA934,ATS!$A$4:$G$2762,5,FALSE)</f>
        <v>#N/A</v>
      </c>
      <c r="AF934" s="2"/>
      <c r="AG934" s="38"/>
      <c r="AH934" s="38"/>
      <c r="AI934" s="38"/>
      <c r="AJ934" s="38"/>
      <c r="AK934" s="38"/>
    </row>
    <row r="935" spans="1:37">
      <c r="A935" s="175">
        <f t="shared" si="57"/>
        <v>0</v>
      </c>
      <c r="B935">
        <v>820375</v>
      </c>
      <c r="C935" t="s">
        <v>3177</v>
      </c>
      <c r="D935" t="s">
        <v>2991</v>
      </c>
      <c r="E935" t="s">
        <v>3160</v>
      </c>
      <c r="F935" t="s">
        <v>3161</v>
      </c>
      <c r="G935" t="s">
        <v>8</v>
      </c>
      <c r="H935" t="s">
        <v>87</v>
      </c>
      <c r="I935">
        <v>42</v>
      </c>
      <c r="J935">
        <v>42</v>
      </c>
      <c r="K935">
        <v>42</v>
      </c>
      <c r="L935">
        <v>42</v>
      </c>
      <c r="M935">
        <v>42</v>
      </c>
      <c r="N935">
        <v>42</v>
      </c>
      <c r="O935">
        <v>42</v>
      </c>
      <c r="P935">
        <v>42</v>
      </c>
      <c r="Q935">
        <v>42</v>
      </c>
      <c r="R935">
        <v>42</v>
      </c>
      <c r="S935" s="2"/>
      <c r="T935" s="52" t="str">
        <f t="shared" si="56"/>
        <v>820375-58001-S</v>
      </c>
      <c r="U935" s="53" t="str">
        <f>IF(C935="NET","",IF(C935="","",IFERROR(VLOOKUP(T935,EAN!$A:$B,2,FALSE),"MANGLER - MÅ OPPDATERE EAN-FANEN")))</f>
        <v>MANGLER - MÅ OPPDATERE EAN-FANEN</v>
      </c>
      <c r="V935" s="52">
        <f t="shared" si="58"/>
        <v>42</v>
      </c>
      <c r="W935" s="52">
        <f t="shared" si="59"/>
        <v>42</v>
      </c>
      <c r="X935" s="2"/>
      <c r="Y935" s="21" t="str">
        <f>IF(C935="NET","",IFERROR(VLOOKUP(U935,'2) Order Form'!$V$9:$V$894,1,FALSE),"Ikke med I order form"))</f>
        <v>Ikke med I order form</v>
      </c>
      <c r="Z935" s="2"/>
      <c r="AA935">
        <v>7048652894540</v>
      </c>
      <c r="AB935" s="23">
        <f>IFERROR(VLOOKUP(AA935,'2) Order Form'!$V$9:$V$895,1,FALSE),"Ikke med I order form")</f>
        <v>7048652894540</v>
      </c>
      <c r="AC935" s="38" t="e">
        <f>VLOOKUP(AA935,ATS!$A$4:$H$2762,2,FALSE)</f>
        <v>#N/A</v>
      </c>
      <c r="AD935" s="35" t="e">
        <f>VLOOKUP(AA935,ATS!$A$4:$G$2762,3,FALSE)</f>
        <v>#N/A</v>
      </c>
      <c r="AE935" s="36" t="e">
        <f>VLOOKUP(AA935,ATS!$A$4:$G$2762,5,FALSE)</f>
        <v>#N/A</v>
      </c>
      <c r="AF935" s="2"/>
      <c r="AG935" s="38"/>
      <c r="AH935" s="38"/>
      <c r="AI935" s="38"/>
      <c r="AJ935" s="38"/>
      <c r="AK935" s="38"/>
    </row>
    <row r="936" spans="1:37">
      <c r="A936" s="175">
        <f t="shared" si="57"/>
        <v>0</v>
      </c>
      <c r="B936">
        <v>820375</v>
      </c>
      <c r="C936" t="s">
        <v>3177</v>
      </c>
      <c r="D936" t="s">
        <v>2991</v>
      </c>
      <c r="E936" t="s">
        <v>3162</v>
      </c>
      <c r="F936" t="s">
        <v>3161</v>
      </c>
      <c r="G936" t="s">
        <v>7</v>
      </c>
      <c r="H936" t="s">
        <v>87</v>
      </c>
      <c r="I936">
        <v>51</v>
      </c>
      <c r="J936">
        <v>51</v>
      </c>
      <c r="K936">
        <v>51</v>
      </c>
      <c r="L936">
        <v>51</v>
      </c>
      <c r="M936">
        <v>51</v>
      </c>
      <c r="N936">
        <v>51</v>
      </c>
      <c r="O936">
        <v>51</v>
      </c>
      <c r="P936">
        <v>51</v>
      </c>
      <c r="Q936">
        <v>51</v>
      </c>
      <c r="R936">
        <v>51</v>
      </c>
      <c r="S936" s="2"/>
      <c r="T936" s="52" t="str">
        <f t="shared" si="56"/>
        <v>820375-58001-M</v>
      </c>
      <c r="U936" s="53" t="str">
        <f>IF(C936="NET","",IF(C936="","",IFERROR(VLOOKUP(T936,EAN!$A:$B,2,FALSE),"MANGLER - MÅ OPPDATERE EAN-FANEN")))</f>
        <v>MANGLER - MÅ OPPDATERE EAN-FANEN</v>
      </c>
      <c r="V936" s="52">
        <f t="shared" si="58"/>
        <v>51</v>
      </c>
      <c r="W936" s="52">
        <f t="shared" si="59"/>
        <v>51</v>
      </c>
      <c r="X936" s="2"/>
      <c r="Y936" s="21" t="str">
        <f>IF(C936="NET","",IFERROR(VLOOKUP(U936,'2) Order Form'!$V$9:$V$894,1,FALSE),"Ikke med I order form"))</f>
        <v>Ikke med I order form</v>
      </c>
      <c r="Z936" s="2"/>
      <c r="AA936">
        <v>7048652894557</v>
      </c>
      <c r="AB936" s="23">
        <f>IFERROR(VLOOKUP(AA936,'2) Order Form'!$V$9:$V$895,1,FALSE),"Ikke med I order form")</f>
        <v>7048652894557</v>
      </c>
      <c r="AC936" s="38" t="e">
        <f>VLOOKUP(AA936,ATS!$A$4:$H$2762,2,FALSE)</f>
        <v>#N/A</v>
      </c>
      <c r="AD936" s="35" t="e">
        <f>VLOOKUP(AA936,ATS!$A$4:$G$2762,3,FALSE)</f>
        <v>#N/A</v>
      </c>
      <c r="AE936" s="36" t="e">
        <f>VLOOKUP(AA936,ATS!$A$4:$G$2762,5,FALSE)</f>
        <v>#N/A</v>
      </c>
      <c r="AF936" s="2"/>
      <c r="AG936" s="38"/>
      <c r="AH936" s="38"/>
      <c r="AI936" s="38"/>
      <c r="AJ936" s="38"/>
      <c r="AK936" s="38"/>
    </row>
    <row r="937" spans="1:37">
      <c r="A937" s="175">
        <f t="shared" si="57"/>
        <v>0</v>
      </c>
      <c r="B937">
        <v>820375</v>
      </c>
      <c r="C937" t="s">
        <v>3177</v>
      </c>
      <c r="D937" t="s">
        <v>2991</v>
      </c>
      <c r="E937" t="s">
        <v>3163</v>
      </c>
      <c r="F937" t="s">
        <v>3161</v>
      </c>
      <c r="G937" t="s">
        <v>52</v>
      </c>
      <c r="H937" t="s">
        <v>87</v>
      </c>
      <c r="I937">
        <v>28</v>
      </c>
      <c r="J937">
        <v>28</v>
      </c>
      <c r="K937">
        <v>28</v>
      </c>
      <c r="L937">
        <v>28</v>
      </c>
      <c r="M937">
        <v>28</v>
      </c>
      <c r="N937">
        <v>28</v>
      </c>
      <c r="O937">
        <v>28</v>
      </c>
      <c r="P937">
        <v>28</v>
      </c>
      <c r="Q937">
        <v>28</v>
      </c>
      <c r="R937">
        <v>28</v>
      </c>
      <c r="S937" s="2"/>
      <c r="T937" s="52" t="str">
        <f t="shared" si="56"/>
        <v>820375-58001-L</v>
      </c>
      <c r="U937" s="53" t="str">
        <f>IF(C937="NET","",IF(C937="","",IFERROR(VLOOKUP(T937,EAN!$A:$B,2,FALSE),"MANGLER - MÅ OPPDATERE EAN-FANEN")))</f>
        <v>MANGLER - MÅ OPPDATERE EAN-FANEN</v>
      </c>
      <c r="V937" s="52">
        <f t="shared" si="58"/>
        <v>28</v>
      </c>
      <c r="W937" s="52">
        <f t="shared" si="59"/>
        <v>28</v>
      </c>
      <c r="X937" s="2"/>
      <c r="Y937" s="21" t="str">
        <f>IF(C937="NET","",IFERROR(VLOOKUP(U937,'2) Order Form'!$V$9:$V$894,1,FALSE),"Ikke med I order form"))</f>
        <v>Ikke med I order form</v>
      </c>
      <c r="Z937" s="2"/>
      <c r="AA937">
        <v>7048652894557</v>
      </c>
      <c r="AB937" s="23">
        <f>IFERROR(VLOOKUP(AA937,'2) Order Form'!$V$9:$V$895,1,FALSE),"Ikke med I order form")</f>
        <v>7048652894557</v>
      </c>
      <c r="AC937" s="38" t="e">
        <f>VLOOKUP(AA937,ATS!$A$4:$H$2762,2,FALSE)</f>
        <v>#N/A</v>
      </c>
      <c r="AD937" s="35" t="e">
        <f>VLOOKUP(AA937,ATS!$A$4:$G$2762,3,FALSE)</f>
        <v>#N/A</v>
      </c>
      <c r="AE937" s="36" t="e">
        <f>VLOOKUP(AA937,ATS!$A$4:$G$2762,5,FALSE)</f>
        <v>#N/A</v>
      </c>
      <c r="AF937" s="2"/>
      <c r="AG937" s="38"/>
      <c r="AH937" s="38"/>
      <c r="AI937" s="38"/>
      <c r="AJ937" s="38"/>
      <c r="AK937" s="38"/>
    </row>
    <row r="938" spans="1:37">
      <c r="A938" s="175">
        <f t="shared" si="57"/>
        <v>0</v>
      </c>
      <c r="B938">
        <v>820375</v>
      </c>
      <c r="C938" t="s">
        <v>3177</v>
      </c>
      <c r="D938" t="s">
        <v>2991</v>
      </c>
      <c r="E938" t="s">
        <v>2003</v>
      </c>
      <c r="F938" t="s">
        <v>239</v>
      </c>
      <c r="G938" t="s">
        <v>54</v>
      </c>
      <c r="H938" t="s">
        <v>225</v>
      </c>
      <c r="I938">
        <v>14</v>
      </c>
      <c r="J938">
        <v>14</v>
      </c>
      <c r="K938">
        <v>14</v>
      </c>
      <c r="L938">
        <v>14</v>
      </c>
      <c r="M938">
        <v>14</v>
      </c>
      <c r="N938">
        <v>14</v>
      </c>
      <c r="O938">
        <v>14</v>
      </c>
      <c r="P938">
        <v>14</v>
      </c>
      <c r="Q938">
        <v>14</v>
      </c>
      <c r="R938">
        <v>14</v>
      </c>
      <c r="S938" s="2"/>
      <c r="T938" s="22" t="str">
        <f t="shared" si="56"/>
        <v>820375-88000-XS</v>
      </c>
      <c r="U938" s="24" t="str">
        <f>IF(C938="NET","",IF(C938="","",IFERROR(VLOOKUP(T938,EAN!$A:$B,2,FALSE),"MANGLER - MÅ OPPDATERE EAN-FANEN")))</f>
        <v>MANGLER - MÅ OPPDATERE EAN-FANEN</v>
      </c>
      <c r="V938" s="22">
        <f t="shared" si="58"/>
        <v>14</v>
      </c>
      <c r="W938" s="22">
        <f t="shared" si="59"/>
        <v>14</v>
      </c>
      <c r="X938" s="2"/>
      <c r="Y938" s="21" t="str">
        <f>IF(C938="NET","",IFERROR(VLOOKUP(U938,'2) Order Form'!$V$9:$V$894,1,FALSE),"Ikke med I order form"))</f>
        <v>Ikke med I order form</v>
      </c>
      <c r="Z938" s="2"/>
      <c r="AA938">
        <v>7048652762504</v>
      </c>
      <c r="AB938" s="23">
        <f>IFERROR(VLOOKUP(AA938,'2) Order Form'!$V$9:$V$895,1,FALSE),"Ikke med I order form")</f>
        <v>7048652762504</v>
      </c>
      <c r="AC938" s="38" t="e">
        <f>VLOOKUP(AA938,ATS!$A$4:$H$2762,2,FALSE)</f>
        <v>#N/A</v>
      </c>
      <c r="AD938" s="35" t="e">
        <f>VLOOKUP(AA938,ATS!$A$4:$G$2762,3,FALSE)</f>
        <v>#N/A</v>
      </c>
      <c r="AE938" s="36" t="e">
        <f>VLOOKUP(AA938,ATS!$A$4:$G$2762,5,FALSE)</f>
        <v>#N/A</v>
      </c>
      <c r="AF938" s="2"/>
      <c r="AG938" s="38"/>
      <c r="AH938" s="38"/>
      <c r="AI938" s="38"/>
      <c r="AJ938" s="38"/>
      <c r="AK938" s="38"/>
    </row>
    <row r="939" spans="1:37">
      <c r="A939" s="175">
        <f t="shared" si="57"/>
        <v>0</v>
      </c>
      <c r="B939">
        <v>820375</v>
      </c>
      <c r="C939" t="s">
        <v>3177</v>
      </c>
      <c r="D939" t="s">
        <v>2991</v>
      </c>
      <c r="E939" t="s">
        <v>1965</v>
      </c>
      <c r="F939" t="s">
        <v>239</v>
      </c>
      <c r="G939" t="s">
        <v>8</v>
      </c>
      <c r="H939" t="s">
        <v>225</v>
      </c>
      <c r="I939">
        <v>26</v>
      </c>
      <c r="J939">
        <v>26</v>
      </c>
      <c r="K939">
        <v>26</v>
      </c>
      <c r="L939">
        <v>26</v>
      </c>
      <c r="M939">
        <v>26</v>
      </c>
      <c r="N939">
        <v>26</v>
      </c>
      <c r="O939">
        <v>26</v>
      </c>
      <c r="P939">
        <v>26</v>
      </c>
      <c r="Q939">
        <v>26</v>
      </c>
      <c r="R939">
        <v>26</v>
      </c>
      <c r="S939" s="30"/>
      <c r="T939" s="52" t="str">
        <f t="shared" si="56"/>
        <v>820375-88000-S</v>
      </c>
      <c r="U939" s="53" t="str">
        <f>IF(C939="NET","",IF(C939="","",IFERROR(VLOOKUP(T939,EAN!$A:$B,2,FALSE),"MANGLER - MÅ OPPDATERE EAN-FANEN")))</f>
        <v>MANGLER - MÅ OPPDATERE EAN-FANEN</v>
      </c>
      <c r="V939" s="52">
        <f t="shared" si="58"/>
        <v>26</v>
      </c>
      <c r="W939" s="52">
        <f t="shared" si="59"/>
        <v>26</v>
      </c>
      <c r="X939" s="30"/>
      <c r="Y939" s="21" t="str">
        <f>IF(C939="NET","",IFERROR(VLOOKUP(U939,'2) Order Form'!$V$9:$V$894,1,FALSE),"Ikke med I order form"))</f>
        <v>Ikke med I order form</v>
      </c>
      <c r="Z939" s="30"/>
      <c r="AA939">
        <v>7048652762504</v>
      </c>
      <c r="AB939" s="23">
        <f>IFERROR(VLOOKUP(AA939,'2) Order Form'!$V$9:$V$895,1,FALSE),"Ikke med I order form")</f>
        <v>7048652762504</v>
      </c>
      <c r="AC939" s="38" t="e">
        <f>VLOOKUP(AA939,ATS!$A$4:$H$2762,2,FALSE)</f>
        <v>#N/A</v>
      </c>
      <c r="AD939" s="35" t="e">
        <f>VLOOKUP(AA939,ATS!$A$4:$G$2762,3,FALSE)</f>
        <v>#N/A</v>
      </c>
      <c r="AE939" s="36" t="e">
        <f>VLOOKUP(AA939,ATS!$A$4:$G$2762,5,FALSE)</f>
        <v>#N/A</v>
      </c>
      <c r="AF939" s="30"/>
      <c r="AG939" s="54"/>
      <c r="AH939" s="54"/>
      <c r="AI939" s="54"/>
      <c r="AJ939" s="54"/>
      <c r="AK939" s="54"/>
    </row>
    <row r="940" spans="1:37">
      <c r="A940" s="175">
        <f t="shared" si="57"/>
        <v>0</v>
      </c>
      <c r="B940">
        <v>820375</v>
      </c>
      <c r="C940" t="s">
        <v>3177</v>
      </c>
      <c r="D940" t="s">
        <v>2991</v>
      </c>
      <c r="E940" t="s">
        <v>1966</v>
      </c>
      <c r="F940" t="s">
        <v>239</v>
      </c>
      <c r="G940" t="s">
        <v>7</v>
      </c>
      <c r="H940" t="s">
        <v>225</v>
      </c>
      <c r="I940">
        <v>39</v>
      </c>
      <c r="J940">
        <v>39</v>
      </c>
      <c r="K940">
        <v>39</v>
      </c>
      <c r="L940">
        <v>39</v>
      </c>
      <c r="M940">
        <v>39</v>
      </c>
      <c r="N940">
        <v>39</v>
      </c>
      <c r="O940">
        <v>39</v>
      </c>
      <c r="P940">
        <v>39</v>
      </c>
      <c r="Q940">
        <v>39</v>
      </c>
      <c r="R940">
        <v>39</v>
      </c>
      <c r="S940" s="2"/>
      <c r="T940" s="52" t="str">
        <f t="shared" si="56"/>
        <v>820375-88000-M</v>
      </c>
      <c r="U940" s="53" t="str">
        <f>IF(C940="NET","",IF(C940="","",IFERROR(VLOOKUP(T940,EAN!$A:$B,2,FALSE),"MANGLER - MÅ OPPDATERE EAN-FANEN")))</f>
        <v>MANGLER - MÅ OPPDATERE EAN-FANEN</v>
      </c>
      <c r="V940" s="52">
        <f t="shared" si="58"/>
        <v>39</v>
      </c>
      <c r="W940" s="52">
        <f t="shared" si="59"/>
        <v>39</v>
      </c>
      <c r="X940" s="2"/>
      <c r="Y940" s="21" t="str">
        <f>IF(C940="NET","",IFERROR(VLOOKUP(U940,'2) Order Form'!$V$9:$V$894,1,FALSE),"Ikke med I order form"))</f>
        <v>Ikke med I order form</v>
      </c>
      <c r="Z940" s="2"/>
      <c r="AA940">
        <v>7048652762481</v>
      </c>
      <c r="AB940" s="23">
        <f>IFERROR(VLOOKUP(AA940,'2) Order Form'!$V$9:$V$895,1,FALSE),"Ikke med I order form")</f>
        <v>7048652762481</v>
      </c>
      <c r="AC940" s="38" t="e">
        <f>VLOOKUP(AA940,ATS!$A$4:$H$2762,2,FALSE)</f>
        <v>#N/A</v>
      </c>
      <c r="AD940" s="35" t="e">
        <f>VLOOKUP(AA940,ATS!$A$4:$G$2762,3,FALSE)</f>
        <v>#N/A</v>
      </c>
      <c r="AE940" s="36" t="e">
        <f>VLOOKUP(AA940,ATS!$A$4:$G$2762,5,FALSE)</f>
        <v>#N/A</v>
      </c>
      <c r="AF940" s="2"/>
      <c r="AG940" s="38"/>
      <c r="AH940" s="38"/>
      <c r="AI940" s="38"/>
      <c r="AJ940" s="38"/>
      <c r="AK940" s="38"/>
    </row>
    <row r="941" spans="1:37">
      <c r="A941" s="175">
        <f t="shared" si="57"/>
        <v>0</v>
      </c>
      <c r="B941">
        <v>820375</v>
      </c>
      <c r="C941" t="s">
        <v>3177</v>
      </c>
      <c r="D941" t="s">
        <v>2991</v>
      </c>
      <c r="E941" t="s">
        <v>1967</v>
      </c>
      <c r="F941" t="s">
        <v>239</v>
      </c>
      <c r="G941" t="s">
        <v>52</v>
      </c>
      <c r="H941" t="s">
        <v>225</v>
      </c>
      <c r="I941">
        <v>25</v>
      </c>
      <c r="J941">
        <v>25</v>
      </c>
      <c r="K941">
        <v>25</v>
      </c>
      <c r="L941">
        <v>25</v>
      </c>
      <c r="M941">
        <v>25</v>
      </c>
      <c r="N941">
        <v>25</v>
      </c>
      <c r="O941">
        <v>25</v>
      </c>
      <c r="P941">
        <v>25</v>
      </c>
      <c r="Q941">
        <v>25</v>
      </c>
      <c r="R941">
        <v>25</v>
      </c>
      <c r="S941" s="30"/>
      <c r="T941" s="52" t="str">
        <f t="shared" si="56"/>
        <v>820375-88000-L</v>
      </c>
      <c r="U941" s="53" t="str">
        <f>IF(C941="NET","",IF(C941="","",IFERROR(VLOOKUP(T941,EAN!$A:$B,2,FALSE),"MANGLER - MÅ OPPDATERE EAN-FANEN")))</f>
        <v>MANGLER - MÅ OPPDATERE EAN-FANEN</v>
      </c>
      <c r="V941" s="52">
        <f t="shared" si="58"/>
        <v>25</v>
      </c>
      <c r="W941" s="52">
        <f t="shared" si="59"/>
        <v>25</v>
      </c>
      <c r="X941" s="30"/>
      <c r="Y941" s="21" t="str">
        <f>IF(C941="NET","",IFERROR(VLOOKUP(U941,'2) Order Form'!$V$9:$V$894,1,FALSE),"Ikke med I order form"))</f>
        <v>Ikke med I order form</v>
      </c>
      <c r="Z941" s="30"/>
      <c r="AA941">
        <v>7048652762481</v>
      </c>
      <c r="AB941" s="23">
        <f>IFERROR(VLOOKUP(AA941,'2) Order Form'!$V$9:$V$895,1,FALSE),"Ikke med I order form")</f>
        <v>7048652762481</v>
      </c>
      <c r="AC941" s="38" t="e">
        <f>VLOOKUP(AA941,ATS!$A$4:$H$2762,2,FALSE)</f>
        <v>#N/A</v>
      </c>
      <c r="AD941" s="35" t="e">
        <f>VLOOKUP(AA941,ATS!$A$4:$G$2762,3,FALSE)</f>
        <v>#N/A</v>
      </c>
      <c r="AE941" s="36" t="e">
        <f>VLOOKUP(AA941,ATS!$A$4:$G$2762,5,FALSE)</f>
        <v>#N/A</v>
      </c>
      <c r="AF941" s="30"/>
      <c r="AG941" s="54"/>
      <c r="AH941" s="54"/>
      <c r="AI941" s="54"/>
      <c r="AJ941" s="54"/>
      <c r="AK941" s="54"/>
    </row>
    <row r="942" spans="1:37">
      <c r="A942" s="175">
        <f t="shared" si="57"/>
        <v>0</v>
      </c>
      <c r="B942">
        <v>820375</v>
      </c>
      <c r="C942" t="s">
        <v>3177</v>
      </c>
      <c r="D942" t="s">
        <v>2991</v>
      </c>
      <c r="E942" t="s">
        <v>691</v>
      </c>
      <c r="F942" t="s">
        <v>1982</v>
      </c>
      <c r="G942" t="s">
        <v>54</v>
      </c>
      <c r="H942" t="s">
        <v>87</v>
      </c>
      <c r="I942">
        <v>9</v>
      </c>
      <c r="J942">
        <v>9</v>
      </c>
      <c r="K942">
        <v>9</v>
      </c>
      <c r="L942">
        <v>9</v>
      </c>
      <c r="M942">
        <v>9</v>
      </c>
      <c r="N942">
        <v>9</v>
      </c>
      <c r="O942">
        <v>9</v>
      </c>
      <c r="P942">
        <v>9</v>
      </c>
      <c r="Q942">
        <v>9</v>
      </c>
      <c r="R942">
        <v>9</v>
      </c>
      <c r="S942" s="2"/>
      <c r="T942" s="22" t="str">
        <f t="shared" si="56"/>
        <v>820375-99901-XS</v>
      </c>
      <c r="U942" s="24" t="str">
        <f>IF(C942="NET","",IF(C942="","",IFERROR(VLOOKUP(T942,EAN!$A:$B,2,FALSE),"MANGLER - MÅ OPPDATERE EAN-FANEN")))</f>
        <v>MANGLER - MÅ OPPDATERE EAN-FANEN</v>
      </c>
      <c r="V942" s="22">
        <f t="shared" si="58"/>
        <v>9</v>
      </c>
      <c r="W942" s="22">
        <f t="shared" si="59"/>
        <v>9</v>
      </c>
      <c r="X942" s="2"/>
      <c r="Y942" s="21" t="str">
        <f>IF(C942="NET","",IFERROR(VLOOKUP(U942,'2) Order Form'!$V$9:$V$894,1,FALSE),"Ikke med I order form"))</f>
        <v>Ikke med I order form</v>
      </c>
      <c r="Z942" s="2"/>
      <c r="AA942">
        <v>7048652833754</v>
      </c>
      <c r="AB942" s="23">
        <f>IFERROR(VLOOKUP(AA942,'2) Order Form'!$V$9:$V$895,1,FALSE),"Ikke med I order form")</f>
        <v>7048652833754</v>
      </c>
      <c r="AC942" s="38" t="e">
        <f>VLOOKUP(AA942,ATS!$A$4:$H$2762,2,FALSE)</f>
        <v>#N/A</v>
      </c>
      <c r="AD942" s="35" t="e">
        <f>VLOOKUP(AA942,ATS!$A$4:$G$2762,3,FALSE)</f>
        <v>#N/A</v>
      </c>
      <c r="AE942" s="36" t="e">
        <f>VLOOKUP(AA942,ATS!$A$4:$G$2762,5,FALSE)</f>
        <v>#N/A</v>
      </c>
      <c r="AF942" s="2"/>
      <c r="AG942" s="38"/>
      <c r="AH942" s="38"/>
      <c r="AI942" s="38"/>
      <c r="AJ942" s="38"/>
      <c r="AK942" s="38"/>
    </row>
    <row r="943" spans="1:37">
      <c r="A943" s="175">
        <f t="shared" si="57"/>
        <v>0</v>
      </c>
      <c r="B943">
        <v>820375</v>
      </c>
      <c r="C943" t="s">
        <v>3177</v>
      </c>
      <c r="D943" t="s">
        <v>2991</v>
      </c>
      <c r="E943" t="s">
        <v>685</v>
      </c>
      <c r="F943" t="s">
        <v>1982</v>
      </c>
      <c r="G943" t="s">
        <v>8</v>
      </c>
      <c r="H943" t="s">
        <v>87</v>
      </c>
      <c r="I943">
        <v>25</v>
      </c>
      <c r="J943">
        <v>25</v>
      </c>
      <c r="K943">
        <v>25</v>
      </c>
      <c r="L943">
        <v>25</v>
      </c>
      <c r="M943">
        <v>25</v>
      </c>
      <c r="N943">
        <v>25</v>
      </c>
      <c r="O943">
        <v>25</v>
      </c>
      <c r="P943">
        <v>25</v>
      </c>
      <c r="Q943">
        <v>25</v>
      </c>
      <c r="R943">
        <v>25</v>
      </c>
      <c r="S943" s="2"/>
      <c r="T943" s="22" t="str">
        <f t="shared" si="56"/>
        <v>820375-99901-S</v>
      </c>
      <c r="U943" s="24" t="str">
        <f>IF(C943="NET","",IF(C943="","",IFERROR(VLOOKUP(T943,EAN!$A:$B,2,FALSE),"MANGLER - MÅ OPPDATERE EAN-FANEN")))</f>
        <v>MANGLER - MÅ OPPDATERE EAN-FANEN</v>
      </c>
      <c r="V943" s="22">
        <f t="shared" si="58"/>
        <v>25</v>
      </c>
      <c r="W943" s="22">
        <f t="shared" si="59"/>
        <v>25</v>
      </c>
      <c r="X943" s="2"/>
      <c r="Y943" s="21" t="str">
        <f>IF(C943="NET","",IFERROR(VLOOKUP(U943,'2) Order Form'!$V$9:$V$894,1,FALSE),"Ikke med I order form"))</f>
        <v>Ikke med I order form</v>
      </c>
      <c r="Z943" s="2"/>
      <c r="AA943">
        <v>7048652833754</v>
      </c>
      <c r="AB943" s="23">
        <f>IFERROR(VLOOKUP(AA943,'2) Order Form'!$V$9:$V$895,1,FALSE),"Ikke med I order form")</f>
        <v>7048652833754</v>
      </c>
      <c r="AC943" s="38" t="e">
        <f>VLOOKUP(AA943,ATS!$A$4:$H$2762,2,FALSE)</f>
        <v>#N/A</v>
      </c>
      <c r="AD943" s="35" t="e">
        <f>VLOOKUP(AA943,ATS!$A$4:$G$2762,3,FALSE)</f>
        <v>#N/A</v>
      </c>
      <c r="AE943" s="36" t="e">
        <f>VLOOKUP(AA943,ATS!$A$4:$G$2762,5,FALSE)</f>
        <v>#N/A</v>
      </c>
      <c r="AF943" s="2"/>
      <c r="AG943" s="38"/>
      <c r="AH943" s="38"/>
      <c r="AI943" s="38"/>
      <c r="AJ943" s="38"/>
      <c r="AK943" s="38"/>
    </row>
    <row r="944" spans="1:37">
      <c r="A944" s="175">
        <f t="shared" si="57"/>
        <v>0</v>
      </c>
      <c r="B944">
        <v>820375</v>
      </c>
      <c r="C944" t="s">
        <v>3177</v>
      </c>
      <c r="D944" t="s">
        <v>2991</v>
      </c>
      <c r="E944" t="s">
        <v>686</v>
      </c>
      <c r="F944" t="s">
        <v>1982</v>
      </c>
      <c r="G944" t="s">
        <v>7</v>
      </c>
      <c r="H944" t="s">
        <v>87</v>
      </c>
      <c r="I944">
        <v>32</v>
      </c>
      <c r="J944">
        <v>32</v>
      </c>
      <c r="K944">
        <v>32</v>
      </c>
      <c r="L944">
        <v>32</v>
      </c>
      <c r="M944">
        <v>32</v>
      </c>
      <c r="N944">
        <v>32</v>
      </c>
      <c r="O944">
        <v>32</v>
      </c>
      <c r="P944">
        <v>32</v>
      </c>
      <c r="Q944">
        <v>32</v>
      </c>
      <c r="R944">
        <v>32</v>
      </c>
      <c r="S944" s="30"/>
      <c r="T944" s="52" t="str">
        <f t="shared" si="56"/>
        <v>820375-99901-M</v>
      </c>
      <c r="U944" s="53" t="str">
        <f>IF(C944="NET","",IF(C944="","",IFERROR(VLOOKUP(T944,EAN!$A:$B,2,FALSE),"MANGLER - MÅ OPPDATERE EAN-FANEN")))</f>
        <v>MANGLER - MÅ OPPDATERE EAN-FANEN</v>
      </c>
      <c r="V944" s="52">
        <f t="shared" si="58"/>
        <v>32</v>
      </c>
      <c r="W944" s="52">
        <f t="shared" si="59"/>
        <v>32</v>
      </c>
      <c r="X944" s="30"/>
      <c r="Y944" s="21" t="str">
        <f>IF(C944="NET","",IFERROR(VLOOKUP(U944,'2) Order Form'!$V$9:$V$894,1,FALSE),"Ikke med I order form"))</f>
        <v>Ikke med I order form</v>
      </c>
      <c r="Z944" s="30"/>
      <c r="AA944">
        <v>7048652833785</v>
      </c>
      <c r="AB944" s="23">
        <f>IFERROR(VLOOKUP(AA944,'2) Order Form'!$V$9:$V$895,1,FALSE),"Ikke med I order form")</f>
        <v>7048652833785</v>
      </c>
      <c r="AC944" s="38" t="e">
        <f>VLOOKUP(AA944,ATS!$A$4:$H$2762,2,FALSE)</f>
        <v>#N/A</v>
      </c>
      <c r="AD944" s="35" t="e">
        <f>VLOOKUP(AA944,ATS!$A$4:$G$2762,3,FALSE)</f>
        <v>#N/A</v>
      </c>
      <c r="AE944" s="36" t="e">
        <f>VLOOKUP(AA944,ATS!$A$4:$G$2762,5,FALSE)</f>
        <v>#N/A</v>
      </c>
      <c r="AF944" s="30"/>
      <c r="AG944" s="54"/>
      <c r="AH944" s="54"/>
      <c r="AI944" s="54"/>
      <c r="AJ944" s="54"/>
      <c r="AK944" s="54"/>
    </row>
    <row r="945" spans="1:37">
      <c r="A945" s="175">
        <f t="shared" si="57"/>
        <v>0</v>
      </c>
      <c r="B945">
        <v>820375</v>
      </c>
      <c r="C945" t="s">
        <v>3177</v>
      </c>
      <c r="D945" t="s">
        <v>2991</v>
      </c>
      <c r="E945" t="s">
        <v>687</v>
      </c>
      <c r="F945" t="s">
        <v>1982</v>
      </c>
      <c r="G945" t="s">
        <v>52</v>
      </c>
      <c r="H945" t="s">
        <v>87</v>
      </c>
      <c r="I945">
        <v>9</v>
      </c>
      <c r="J945">
        <v>9</v>
      </c>
      <c r="K945">
        <v>9</v>
      </c>
      <c r="L945">
        <v>9</v>
      </c>
      <c r="M945">
        <v>9</v>
      </c>
      <c r="N945">
        <v>9</v>
      </c>
      <c r="O945">
        <v>9</v>
      </c>
      <c r="P945">
        <v>9</v>
      </c>
      <c r="Q945">
        <v>9</v>
      </c>
      <c r="R945">
        <v>9</v>
      </c>
      <c r="S945" s="2"/>
      <c r="T945" s="22" t="str">
        <f t="shared" si="56"/>
        <v>820375-99901-L</v>
      </c>
      <c r="U945" s="24" t="str">
        <f>IF(C945="NET","",IF(C945="","",IFERROR(VLOOKUP(T945,EAN!$A:$B,2,FALSE),"MANGLER - MÅ OPPDATERE EAN-FANEN")))</f>
        <v>MANGLER - MÅ OPPDATERE EAN-FANEN</v>
      </c>
      <c r="V945" s="22">
        <f t="shared" si="58"/>
        <v>9</v>
      </c>
      <c r="W945" s="22">
        <f t="shared" si="59"/>
        <v>9</v>
      </c>
      <c r="X945" s="2"/>
      <c r="Y945" s="21" t="str">
        <f>IF(C945="NET","",IFERROR(VLOOKUP(U945,'2) Order Form'!$V$9:$V$894,1,FALSE),"Ikke med I order form"))</f>
        <v>Ikke med I order form</v>
      </c>
      <c r="Z945" s="2"/>
      <c r="AA945">
        <v>7048652833785</v>
      </c>
      <c r="AB945" s="23">
        <f>IFERROR(VLOOKUP(AA945,'2) Order Form'!$V$9:$V$895,1,FALSE),"Ikke med I order form")</f>
        <v>7048652833785</v>
      </c>
      <c r="AC945" s="38" t="e">
        <f>VLOOKUP(AA945,ATS!$A$4:$H$2762,2,FALSE)</f>
        <v>#N/A</v>
      </c>
      <c r="AD945" s="35" t="e">
        <f>VLOOKUP(AA945,ATS!$A$4:$G$2762,3,FALSE)</f>
        <v>#N/A</v>
      </c>
      <c r="AE945" s="36" t="e">
        <f>VLOOKUP(AA945,ATS!$A$4:$G$2762,5,FALSE)</f>
        <v>#N/A</v>
      </c>
      <c r="AF945" s="2"/>
      <c r="AG945" s="38"/>
      <c r="AH945" s="38"/>
      <c r="AI945" s="38"/>
      <c r="AJ945" s="38"/>
      <c r="AK945" s="38"/>
    </row>
    <row r="946" spans="1:37">
      <c r="A946" s="175">
        <f t="shared" si="57"/>
        <v>0</v>
      </c>
      <c r="B946" s="37">
        <v>820376</v>
      </c>
      <c r="C946" t="s">
        <v>131</v>
      </c>
      <c r="I946" s="37">
        <v>202409</v>
      </c>
      <c r="J946" s="37">
        <v>202410</v>
      </c>
      <c r="K946" s="37">
        <v>202411</v>
      </c>
      <c r="L946" s="37">
        <v>202412</v>
      </c>
      <c r="M946" s="37">
        <v>202413</v>
      </c>
      <c r="N946" s="37">
        <v>202414</v>
      </c>
      <c r="O946" s="37">
        <v>202415</v>
      </c>
      <c r="P946" s="37">
        <v>202415</v>
      </c>
      <c r="Q946" s="37">
        <v>202415</v>
      </c>
      <c r="R946" s="37">
        <v>202415</v>
      </c>
      <c r="S946" s="2"/>
      <c r="T946" s="22" t="str">
        <f t="shared" si="56"/>
        <v>820376-</v>
      </c>
      <c r="U946" s="24" t="str">
        <f>IF(C946="NET","",IF(C946="","",IFERROR(VLOOKUP(T946,EAN!$A:$B,2,FALSE),"MANGLER - MÅ OPPDATERE EAN-FANEN")))</f>
        <v/>
      </c>
      <c r="V946" s="22">
        <f t="shared" si="58"/>
        <v>202409</v>
      </c>
      <c r="W946" s="22">
        <f t="shared" si="59"/>
        <v>202415</v>
      </c>
      <c r="X946" s="2"/>
      <c r="Y946" s="21" t="str">
        <f>IF(C946="NET","",IFERROR(VLOOKUP(U946,'2) Order Form'!$V$9:$V$894,1,FALSE),"Ikke med I order form"))</f>
        <v/>
      </c>
      <c r="Z946" s="2"/>
      <c r="AA946">
        <v>7048652833761</v>
      </c>
      <c r="AB946" s="23">
        <f>IFERROR(VLOOKUP(AA946,'2) Order Form'!$V$9:$V$895,1,FALSE),"Ikke med I order form")</f>
        <v>7048652833761</v>
      </c>
      <c r="AC946" s="38" t="e">
        <f>VLOOKUP(AA946,ATS!$A$4:$H$2762,2,FALSE)</f>
        <v>#N/A</v>
      </c>
      <c r="AD946" s="35" t="e">
        <f>VLOOKUP(AA946,ATS!$A$4:$G$2762,3,FALSE)</f>
        <v>#N/A</v>
      </c>
      <c r="AE946" s="36" t="e">
        <f>VLOOKUP(AA946,ATS!$A$4:$G$2762,5,FALSE)</f>
        <v>#N/A</v>
      </c>
      <c r="AF946" s="2"/>
      <c r="AG946" s="38"/>
      <c r="AH946" s="38"/>
      <c r="AI946" s="38"/>
      <c r="AJ946" s="38"/>
      <c r="AK946" s="38"/>
    </row>
    <row r="947" spans="1:37">
      <c r="A947" s="175">
        <f t="shared" si="57"/>
        <v>0</v>
      </c>
      <c r="B947">
        <v>820376</v>
      </c>
      <c r="C947" t="s">
        <v>3186</v>
      </c>
      <c r="D947" t="s">
        <v>2991</v>
      </c>
      <c r="E947" t="s">
        <v>2777</v>
      </c>
      <c r="F947" t="s">
        <v>2776</v>
      </c>
      <c r="G947" t="s">
        <v>54</v>
      </c>
      <c r="H947" t="s">
        <v>225</v>
      </c>
      <c r="I947">
        <v>7</v>
      </c>
      <c r="J947">
        <v>7</v>
      </c>
      <c r="K947">
        <v>7</v>
      </c>
      <c r="L947">
        <v>7</v>
      </c>
      <c r="M947">
        <v>7</v>
      </c>
      <c r="N947">
        <v>7</v>
      </c>
      <c r="O947">
        <v>7</v>
      </c>
      <c r="P947">
        <v>7</v>
      </c>
      <c r="Q947">
        <v>7</v>
      </c>
      <c r="R947">
        <v>7</v>
      </c>
      <c r="S947" s="30"/>
      <c r="T947" s="52" t="str">
        <f t="shared" si="56"/>
        <v>820376-44004-XS</v>
      </c>
      <c r="U947" s="53" t="str">
        <f>IF(C947="NET","",IF(C947="","",IFERROR(VLOOKUP(T947,EAN!$A:$B,2,FALSE),"MANGLER - MÅ OPPDATERE EAN-FANEN")))</f>
        <v>MANGLER - MÅ OPPDATERE EAN-FANEN</v>
      </c>
      <c r="V947" s="52">
        <f t="shared" si="58"/>
        <v>7</v>
      </c>
      <c r="W947" s="52">
        <f t="shared" si="59"/>
        <v>7</v>
      </c>
      <c r="X947" s="30"/>
      <c r="Y947" s="21" t="str">
        <f>IF(C947="NET","",IFERROR(VLOOKUP(U947,'2) Order Form'!$V$9:$V$894,1,FALSE),"Ikke med I order form"))</f>
        <v>Ikke med I order form</v>
      </c>
      <c r="Z947" s="30"/>
      <c r="AA947">
        <v>7048652833761</v>
      </c>
      <c r="AB947" s="23">
        <f>IFERROR(VLOOKUP(AA947,'2) Order Form'!$V$9:$V$895,1,FALSE),"Ikke med I order form")</f>
        <v>7048652833761</v>
      </c>
      <c r="AC947" s="38" t="e">
        <f>VLOOKUP(AA947,ATS!$A$4:$H$2762,2,FALSE)</f>
        <v>#N/A</v>
      </c>
      <c r="AD947" s="35" t="e">
        <f>VLOOKUP(AA947,ATS!$A$4:$G$2762,3,FALSE)</f>
        <v>#N/A</v>
      </c>
      <c r="AE947" s="36" t="e">
        <f>VLOOKUP(AA947,ATS!$A$4:$G$2762,5,FALSE)</f>
        <v>#N/A</v>
      </c>
      <c r="AF947" s="30"/>
      <c r="AG947" s="54"/>
      <c r="AH947" s="54"/>
      <c r="AI947" s="54"/>
      <c r="AJ947" s="54"/>
      <c r="AK947" s="54"/>
    </row>
    <row r="948" spans="1:37">
      <c r="A948" s="175">
        <f t="shared" si="57"/>
        <v>0</v>
      </c>
      <c r="B948">
        <v>820376</v>
      </c>
      <c r="C948" t="s">
        <v>3186</v>
      </c>
      <c r="D948" t="s">
        <v>2991</v>
      </c>
      <c r="E948" t="s">
        <v>2778</v>
      </c>
      <c r="F948" t="s">
        <v>2776</v>
      </c>
      <c r="G948" t="s">
        <v>8</v>
      </c>
      <c r="H948" t="s">
        <v>225</v>
      </c>
      <c r="I948">
        <v>23</v>
      </c>
      <c r="J948">
        <v>23</v>
      </c>
      <c r="K948">
        <v>23</v>
      </c>
      <c r="L948">
        <v>23</v>
      </c>
      <c r="M948">
        <v>23</v>
      </c>
      <c r="N948">
        <v>23</v>
      </c>
      <c r="O948">
        <v>23</v>
      </c>
      <c r="P948">
        <v>23</v>
      </c>
      <c r="Q948">
        <v>23</v>
      </c>
      <c r="R948">
        <v>23</v>
      </c>
      <c r="S948" s="2"/>
      <c r="T948" s="52" t="str">
        <f t="shared" si="56"/>
        <v>820376-44004-S</v>
      </c>
      <c r="U948" s="53" t="str">
        <f>IF(C948="NET","",IF(C948="","",IFERROR(VLOOKUP(T948,EAN!$A:$B,2,FALSE),"MANGLER - MÅ OPPDATERE EAN-FANEN")))</f>
        <v>MANGLER - MÅ OPPDATERE EAN-FANEN</v>
      </c>
      <c r="V948" s="52">
        <f t="shared" si="58"/>
        <v>23</v>
      </c>
      <c r="W948" s="52">
        <f t="shared" si="59"/>
        <v>23</v>
      </c>
      <c r="X948" s="2"/>
      <c r="Y948" s="21" t="str">
        <f>IF(C948="NET","",IFERROR(VLOOKUP(U948,'2) Order Form'!$V$9:$V$894,1,FALSE),"Ikke med I order form"))</f>
        <v>Ikke med I order form</v>
      </c>
      <c r="Z948" s="2"/>
      <c r="AA948">
        <v>7048652833792</v>
      </c>
      <c r="AB948" s="23">
        <f>IFERROR(VLOOKUP(AA948,'2) Order Form'!$V$9:$V$895,1,FALSE),"Ikke med I order form")</f>
        <v>7048652833792</v>
      </c>
      <c r="AC948" s="38" t="e">
        <f>VLOOKUP(AA948,ATS!$A$4:$H$2762,2,FALSE)</f>
        <v>#N/A</v>
      </c>
      <c r="AD948" s="35" t="e">
        <f>VLOOKUP(AA948,ATS!$A$4:$G$2762,3,FALSE)</f>
        <v>#N/A</v>
      </c>
      <c r="AE948" s="36" t="e">
        <f>VLOOKUP(AA948,ATS!$A$4:$G$2762,5,FALSE)</f>
        <v>#N/A</v>
      </c>
      <c r="AF948" s="2"/>
      <c r="AG948" s="38"/>
      <c r="AH948" s="38"/>
      <c r="AI948" s="38"/>
      <c r="AJ948" s="38"/>
      <c r="AK948" s="38"/>
    </row>
    <row r="949" spans="1:37">
      <c r="A949" s="175">
        <f t="shared" si="57"/>
        <v>0</v>
      </c>
      <c r="B949">
        <v>820376</v>
      </c>
      <c r="C949" t="s">
        <v>3186</v>
      </c>
      <c r="D949" t="s">
        <v>2991</v>
      </c>
      <c r="E949" t="s">
        <v>2779</v>
      </c>
      <c r="F949" t="s">
        <v>2776</v>
      </c>
      <c r="G949" t="s">
        <v>7</v>
      </c>
      <c r="H949" t="s">
        <v>225</v>
      </c>
      <c r="I949">
        <v>27</v>
      </c>
      <c r="J949">
        <v>27</v>
      </c>
      <c r="K949">
        <v>27</v>
      </c>
      <c r="L949">
        <v>27</v>
      </c>
      <c r="M949">
        <v>27</v>
      </c>
      <c r="N949">
        <v>27</v>
      </c>
      <c r="O949">
        <v>27</v>
      </c>
      <c r="P949">
        <v>27</v>
      </c>
      <c r="Q949">
        <v>27</v>
      </c>
      <c r="R949">
        <v>27</v>
      </c>
      <c r="S949" s="30"/>
      <c r="T949" s="52" t="str">
        <f t="shared" si="56"/>
        <v>820376-44004-M</v>
      </c>
      <c r="U949" s="53" t="str">
        <f>IF(C949="NET","",IF(C949="","",IFERROR(VLOOKUP(T949,EAN!$A:$B,2,FALSE),"MANGLER - MÅ OPPDATERE EAN-FANEN")))</f>
        <v>MANGLER - MÅ OPPDATERE EAN-FANEN</v>
      </c>
      <c r="V949" s="52">
        <f t="shared" si="58"/>
        <v>27</v>
      </c>
      <c r="W949" s="52">
        <f t="shared" si="59"/>
        <v>27</v>
      </c>
      <c r="X949" s="30"/>
      <c r="Y949" s="21" t="str">
        <f>IF(C949="NET","",IFERROR(VLOOKUP(U949,'2) Order Form'!$V$9:$V$894,1,FALSE),"Ikke med I order form"))</f>
        <v>Ikke med I order form</v>
      </c>
      <c r="Z949" s="30"/>
      <c r="AA949">
        <v>7048652833792</v>
      </c>
      <c r="AB949" s="23">
        <f>IFERROR(VLOOKUP(AA949,'2) Order Form'!$V$9:$V$895,1,FALSE),"Ikke med I order form")</f>
        <v>7048652833792</v>
      </c>
      <c r="AC949" s="38" t="e">
        <f>VLOOKUP(AA949,ATS!$A$4:$H$2762,2,FALSE)</f>
        <v>#N/A</v>
      </c>
      <c r="AD949" s="35" t="e">
        <f>VLOOKUP(AA949,ATS!$A$4:$G$2762,3,FALSE)</f>
        <v>#N/A</v>
      </c>
      <c r="AE949" s="36" t="e">
        <f>VLOOKUP(AA949,ATS!$A$4:$G$2762,5,FALSE)</f>
        <v>#N/A</v>
      </c>
      <c r="AF949" s="30"/>
      <c r="AG949" s="54"/>
      <c r="AH949" s="54"/>
      <c r="AI949" s="54"/>
      <c r="AJ949" s="54"/>
      <c r="AK949" s="54"/>
    </row>
    <row r="950" spans="1:37">
      <c r="A950" s="175">
        <f t="shared" si="57"/>
        <v>0</v>
      </c>
      <c r="B950">
        <v>820376</v>
      </c>
      <c r="C950" t="s">
        <v>3186</v>
      </c>
      <c r="D950" t="s">
        <v>2991</v>
      </c>
      <c r="E950" t="s">
        <v>2780</v>
      </c>
      <c r="F950" t="s">
        <v>2776</v>
      </c>
      <c r="G950" t="s">
        <v>52</v>
      </c>
      <c r="H950" t="s">
        <v>225</v>
      </c>
      <c r="I950">
        <v>17</v>
      </c>
      <c r="J950">
        <v>17</v>
      </c>
      <c r="K950">
        <v>17</v>
      </c>
      <c r="L950">
        <v>17</v>
      </c>
      <c r="M950">
        <v>17</v>
      </c>
      <c r="N950">
        <v>17</v>
      </c>
      <c r="O950">
        <v>17</v>
      </c>
      <c r="P950">
        <v>17</v>
      </c>
      <c r="Q950">
        <v>17</v>
      </c>
      <c r="R950">
        <v>17</v>
      </c>
      <c r="S950" s="30"/>
      <c r="T950" s="52" t="str">
        <f t="shared" si="56"/>
        <v>820376-44004-L</v>
      </c>
      <c r="U950" s="53" t="str">
        <f>IF(C950="NET","",IF(C950="","",IFERROR(VLOOKUP(T950,EAN!$A:$B,2,FALSE),"MANGLER - MÅ OPPDATERE EAN-FANEN")))</f>
        <v>MANGLER - MÅ OPPDATERE EAN-FANEN</v>
      </c>
      <c r="V950" s="52">
        <f t="shared" si="58"/>
        <v>17</v>
      </c>
      <c r="W950" s="52">
        <f t="shared" si="59"/>
        <v>17</v>
      </c>
      <c r="X950" s="30"/>
      <c r="Y950" s="21" t="str">
        <f>IF(C950="NET","",IFERROR(VLOOKUP(U950,'2) Order Form'!$V$9:$V$894,1,FALSE),"Ikke med I order form"))</f>
        <v>Ikke med I order form</v>
      </c>
      <c r="Z950" s="30"/>
      <c r="AA950">
        <v>7048652833747</v>
      </c>
      <c r="AB950" s="23">
        <f>IFERROR(VLOOKUP(AA950,'2) Order Form'!$V$9:$V$895,1,FALSE),"Ikke med I order form")</f>
        <v>7048652833747</v>
      </c>
      <c r="AC950" s="38" t="e">
        <f>VLOOKUP(AA950,ATS!$A$4:$H$2762,2,FALSE)</f>
        <v>#N/A</v>
      </c>
      <c r="AD950" s="35" t="e">
        <f>VLOOKUP(AA950,ATS!$A$4:$G$2762,3,FALSE)</f>
        <v>#N/A</v>
      </c>
      <c r="AE950" s="36" t="e">
        <f>VLOOKUP(AA950,ATS!$A$4:$G$2762,5,FALSE)</f>
        <v>#N/A</v>
      </c>
      <c r="AF950" s="30"/>
      <c r="AG950" s="54"/>
      <c r="AH950" s="54"/>
      <c r="AI950" s="54"/>
      <c r="AJ950" s="54"/>
      <c r="AK950" s="54"/>
    </row>
    <row r="951" spans="1:37">
      <c r="A951" s="175">
        <f t="shared" si="57"/>
        <v>0</v>
      </c>
      <c r="B951">
        <v>820376</v>
      </c>
      <c r="C951" t="s">
        <v>3186</v>
      </c>
      <c r="D951" t="s">
        <v>2991</v>
      </c>
      <c r="E951" t="s">
        <v>3187</v>
      </c>
      <c r="F951" t="s">
        <v>2771</v>
      </c>
      <c r="G951" t="s">
        <v>54</v>
      </c>
      <c r="H951" t="s">
        <v>225</v>
      </c>
      <c r="I951">
        <v>12</v>
      </c>
      <c r="J951">
        <v>12</v>
      </c>
      <c r="K951">
        <v>12</v>
      </c>
      <c r="L951">
        <v>12</v>
      </c>
      <c r="M951">
        <v>12</v>
      </c>
      <c r="N951">
        <v>12</v>
      </c>
      <c r="O951">
        <v>12</v>
      </c>
      <c r="P951">
        <v>12</v>
      </c>
      <c r="Q951">
        <v>12</v>
      </c>
      <c r="R951">
        <v>12</v>
      </c>
      <c r="S951" s="30"/>
      <c r="T951" s="52" t="str">
        <f t="shared" si="56"/>
        <v>820376-55504-XS</v>
      </c>
      <c r="U951" s="53" t="str">
        <f>IF(C951="NET","",IF(C951="","",IFERROR(VLOOKUP(T951,EAN!$A:$B,2,FALSE),"MANGLER - MÅ OPPDATERE EAN-FANEN")))</f>
        <v>MANGLER - MÅ OPPDATERE EAN-FANEN</v>
      </c>
      <c r="V951" s="52">
        <f t="shared" si="58"/>
        <v>12</v>
      </c>
      <c r="W951" s="52">
        <f t="shared" si="59"/>
        <v>12</v>
      </c>
      <c r="X951" s="30"/>
      <c r="Y951" s="21" t="str">
        <f>IF(C951="NET","",IFERROR(VLOOKUP(U951,'2) Order Form'!$V$9:$V$894,1,FALSE),"Ikke med I order form"))</f>
        <v>Ikke med I order form</v>
      </c>
      <c r="Z951" s="30"/>
      <c r="AA951">
        <v>7048652833747</v>
      </c>
      <c r="AB951" s="23">
        <f>IFERROR(VLOOKUP(AA951,'2) Order Form'!$V$9:$V$895,1,FALSE),"Ikke med I order form")</f>
        <v>7048652833747</v>
      </c>
      <c r="AC951" s="38" t="e">
        <f>VLOOKUP(AA951,ATS!$A$4:$H$2762,2,FALSE)</f>
        <v>#N/A</v>
      </c>
      <c r="AD951" s="35" t="e">
        <f>VLOOKUP(AA951,ATS!$A$4:$G$2762,3,FALSE)</f>
        <v>#N/A</v>
      </c>
      <c r="AE951" s="36" t="e">
        <f>VLOOKUP(AA951,ATS!$A$4:$G$2762,5,FALSE)</f>
        <v>#N/A</v>
      </c>
      <c r="AF951" s="30"/>
      <c r="AG951" s="54"/>
      <c r="AH951" s="54"/>
      <c r="AI951" s="54"/>
      <c r="AJ951" s="54"/>
      <c r="AK951" s="54"/>
    </row>
    <row r="952" spans="1:37">
      <c r="A952" s="175">
        <f t="shared" si="57"/>
        <v>0</v>
      </c>
      <c r="B952">
        <v>820376</v>
      </c>
      <c r="C952" t="s">
        <v>3186</v>
      </c>
      <c r="D952" t="s">
        <v>2991</v>
      </c>
      <c r="E952" t="s">
        <v>2770</v>
      </c>
      <c r="F952" t="s">
        <v>2771</v>
      </c>
      <c r="G952" t="s">
        <v>8</v>
      </c>
      <c r="H952" t="s">
        <v>225</v>
      </c>
      <c r="I952">
        <v>32</v>
      </c>
      <c r="J952">
        <v>32</v>
      </c>
      <c r="K952">
        <v>32</v>
      </c>
      <c r="L952">
        <v>32</v>
      </c>
      <c r="M952">
        <v>32</v>
      </c>
      <c r="N952">
        <v>32</v>
      </c>
      <c r="O952">
        <v>32</v>
      </c>
      <c r="P952">
        <v>32</v>
      </c>
      <c r="Q952">
        <v>32</v>
      </c>
      <c r="R952">
        <v>32</v>
      </c>
      <c r="S952" s="30"/>
      <c r="T952" s="52" t="str">
        <f t="shared" si="56"/>
        <v>820376-55504-S</v>
      </c>
      <c r="U952" s="53" t="str">
        <f>IF(C952="NET","",IF(C952="","",IFERROR(VLOOKUP(T952,EAN!$A:$B,2,FALSE),"MANGLER - MÅ OPPDATERE EAN-FANEN")))</f>
        <v>MANGLER - MÅ OPPDATERE EAN-FANEN</v>
      </c>
      <c r="V952" s="52">
        <f t="shared" si="58"/>
        <v>32</v>
      </c>
      <c r="W952" s="52">
        <f t="shared" si="59"/>
        <v>32</v>
      </c>
      <c r="X952" s="30"/>
      <c r="Y952" s="21" t="str">
        <f>IF(C952="NET","",IFERROR(VLOOKUP(U952,'2) Order Form'!$V$9:$V$894,1,FALSE),"Ikke med I order form"))</f>
        <v>Ikke med I order form</v>
      </c>
      <c r="Z952" s="30"/>
      <c r="AA952">
        <v>7048652895844</v>
      </c>
      <c r="AB952" s="23">
        <f>IFERROR(VLOOKUP(AA952,'2) Order Form'!$V$9:$V$895,1,FALSE),"Ikke med I order form")</f>
        <v>7048652895844</v>
      </c>
      <c r="AC952" s="38" t="e">
        <f>VLOOKUP(AA952,ATS!$A$4:$H$2762,2,FALSE)</f>
        <v>#N/A</v>
      </c>
      <c r="AD952" s="35" t="e">
        <f>VLOOKUP(AA952,ATS!$A$4:$G$2762,3,FALSE)</f>
        <v>#N/A</v>
      </c>
      <c r="AE952" s="36" t="e">
        <f>VLOOKUP(AA952,ATS!$A$4:$G$2762,5,FALSE)</f>
        <v>#N/A</v>
      </c>
      <c r="AF952" s="30"/>
      <c r="AG952" s="54"/>
      <c r="AH952" s="54"/>
      <c r="AI952" s="54"/>
      <c r="AJ952" s="54"/>
      <c r="AK952" s="54"/>
    </row>
    <row r="953" spans="1:37">
      <c r="A953" s="175">
        <f t="shared" si="57"/>
        <v>0</v>
      </c>
      <c r="B953">
        <v>820376</v>
      </c>
      <c r="C953" t="s">
        <v>3186</v>
      </c>
      <c r="D953" t="s">
        <v>2991</v>
      </c>
      <c r="E953" t="s">
        <v>2772</v>
      </c>
      <c r="F953" t="s">
        <v>2771</v>
      </c>
      <c r="G953" t="s">
        <v>7</v>
      </c>
      <c r="H953" t="s">
        <v>225</v>
      </c>
      <c r="I953">
        <v>24</v>
      </c>
      <c r="J953">
        <v>24</v>
      </c>
      <c r="K953">
        <v>24</v>
      </c>
      <c r="L953">
        <v>24</v>
      </c>
      <c r="M953">
        <v>24</v>
      </c>
      <c r="N953">
        <v>24</v>
      </c>
      <c r="O953">
        <v>24</v>
      </c>
      <c r="P953">
        <v>24</v>
      </c>
      <c r="Q953">
        <v>24</v>
      </c>
      <c r="R953">
        <v>24</v>
      </c>
      <c r="S953" s="2"/>
      <c r="T953" s="52" t="str">
        <f t="shared" si="56"/>
        <v>820376-55504-M</v>
      </c>
      <c r="U953" s="53" t="str">
        <f>IF(C953="NET","",IF(C953="","",IFERROR(VLOOKUP(T953,EAN!$A:$B,2,FALSE),"MANGLER - MÅ OPPDATERE EAN-FANEN")))</f>
        <v>MANGLER - MÅ OPPDATERE EAN-FANEN</v>
      </c>
      <c r="V953" s="52">
        <f t="shared" si="58"/>
        <v>24</v>
      </c>
      <c r="W953" s="52">
        <f t="shared" si="59"/>
        <v>24</v>
      </c>
      <c r="X953" s="2"/>
      <c r="Y953" s="21" t="str">
        <f>IF(C953="NET","",IFERROR(VLOOKUP(U953,'2) Order Form'!$V$9:$V$894,1,FALSE),"Ikke med I order form"))</f>
        <v>Ikke med I order form</v>
      </c>
      <c r="Z953" s="2"/>
      <c r="AA953">
        <v>7048652895844</v>
      </c>
      <c r="AB953" s="23">
        <f>IFERROR(VLOOKUP(AA953,'2) Order Form'!$V$9:$V$895,1,FALSE),"Ikke med I order form")</f>
        <v>7048652895844</v>
      </c>
      <c r="AC953" s="38" t="e">
        <f>VLOOKUP(AA953,ATS!$A$4:$H$2762,2,FALSE)</f>
        <v>#N/A</v>
      </c>
      <c r="AD953" s="35" t="e">
        <f>VLOOKUP(AA953,ATS!$A$4:$G$2762,3,FALSE)</f>
        <v>#N/A</v>
      </c>
      <c r="AE953" s="36" t="e">
        <f>VLOOKUP(AA953,ATS!$A$4:$G$2762,5,FALSE)</f>
        <v>#N/A</v>
      </c>
      <c r="AF953" s="2"/>
      <c r="AG953" s="38"/>
      <c r="AH953" s="38"/>
      <c r="AI953" s="38"/>
      <c r="AJ953" s="38"/>
      <c r="AK953" s="38"/>
    </row>
    <row r="954" spans="1:37">
      <c r="A954" s="175">
        <f t="shared" si="57"/>
        <v>0</v>
      </c>
      <c r="B954">
        <v>820376</v>
      </c>
      <c r="C954" t="s">
        <v>3186</v>
      </c>
      <c r="D954" t="s">
        <v>2991</v>
      </c>
      <c r="E954" t="s">
        <v>2773</v>
      </c>
      <c r="F954" t="s">
        <v>2771</v>
      </c>
      <c r="G954" t="s">
        <v>52</v>
      </c>
      <c r="H954" t="s">
        <v>225</v>
      </c>
      <c r="I954">
        <v>15</v>
      </c>
      <c r="J954">
        <v>15</v>
      </c>
      <c r="K954">
        <v>15</v>
      </c>
      <c r="L954">
        <v>15</v>
      </c>
      <c r="M954">
        <v>15</v>
      </c>
      <c r="N954">
        <v>15</v>
      </c>
      <c r="O954">
        <v>15</v>
      </c>
      <c r="P954">
        <v>15</v>
      </c>
      <c r="Q954">
        <v>15</v>
      </c>
      <c r="R954">
        <v>15</v>
      </c>
      <c r="S954" s="2"/>
      <c r="T954" s="52" t="str">
        <f t="shared" si="56"/>
        <v>820376-55504-L</v>
      </c>
      <c r="U954" s="53" t="str">
        <f>IF(C954="NET","",IF(C954="","",IFERROR(VLOOKUP(T954,EAN!$A:$B,2,FALSE),"MANGLER - MÅ OPPDATERE EAN-FANEN")))</f>
        <v>MANGLER - MÅ OPPDATERE EAN-FANEN</v>
      </c>
      <c r="V954" s="52">
        <f t="shared" si="58"/>
        <v>15</v>
      </c>
      <c r="W954" s="52">
        <f t="shared" si="59"/>
        <v>15</v>
      </c>
      <c r="X954" s="2"/>
      <c r="Y954" s="21" t="str">
        <f>IF(C954="NET","",IFERROR(VLOOKUP(U954,'2) Order Form'!$V$9:$V$894,1,FALSE),"Ikke med I order form"))</f>
        <v>Ikke med I order form</v>
      </c>
      <c r="Z954" s="2"/>
      <c r="AA954">
        <v>7048652894625</v>
      </c>
      <c r="AB954" s="23">
        <f>IFERROR(VLOOKUP(AA954,'2) Order Form'!$V$9:$V$895,1,FALSE),"Ikke med I order form")</f>
        <v>7048652894625</v>
      </c>
      <c r="AC954" s="38" t="e">
        <f>VLOOKUP(AA954,ATS!$A$4:$H$2762,2,FALSE)</f>
        <v>#N/A</v>
      </c>
      <c r="AD954" s="35" t="e">
        <f>VLOOKUP(AA954,ATS!$A$4:$G$2762,3,FALSE)</f>
        <v>#N/A</v>
      </c>
      <c r="AE954" s="36" t="e">
        <f>VLOOKUP(AA954,ATS!$A$4:$G$2762,5,FALSE)</f>
        <v>#N/A</v>
      </c>
      <c r="AF954" s="2"/>
      <c r="AG954" s="38"/>
      <c r="AH954" s="38"/>
      <c r="AI954" s="38"/>
      <c r="AJ954" s="38"/>
      <c r="AK954" s="38"/>
    </row>
    <row r="955" spans="1:37">
      <c r="A955" s="175">
        <f t="shared" si="57"/>
        <v>0</v>
      </c>
      <c r="B955">
        <v>820376</v>
      </c>
      <c r="C955" t="s">
        <v>3186</v>
      </c>
      <c r="D955" t="s">
        <v>2991</v>
      </c>
      <c r="E955" t="s">
        <v>3179</v>
      </c>
      <c r="F955" t="s">
        <v>3180</v>
      </c>
      <c r="G955" t="s">
        <v>54</v>
      </c>
      <c r="H955" t="s">
        <v>87</v>
      </c>
      <c r="I955">
        <v>4</v>
      </c>
      <c r="J955">
        <v>4</v>
      </c>
      <c r="K955">
        <v>4</v>
      </c>
      <c r="L955">
        <v>4</v>
      </c>
      <c r="M955">
        <v>4</v>
      </c>
      <c r="N955">
        <v>4</v>
      </c>
      <c r="O955">
        <v>4</v>
      </c>
      <c r="P955">
        <v>4</v>
      </c>
      <c r="Q955">
        <v>4</v>
      </c>
      <c r="R955">
        <v>4</v>
      </c>
      <c r="S955" s="2"/>
      <c r="T955" s="52" t="str">
        <f t="shared" si="56"/>
        <v>820376-56003-XS</v>
      </c>
      <c r="U955" s="53" t="str">
        <f>IF(C955="NET","",IF(C955="","",IFERROR(VLOOKUP(T955,EAN!$A:$B,2,FALSE),"MANGLER - MÅ OPPDATERE EAN-FANEN")))</f>
        <v>MANGLER - MÅ OPPDATERE EAN-FANEN</v>
      </c>
      <c r="V955" s="52">
        <f t="shared" si="58"/>
        <v>4</v>
      </c>
      <c r="W955" s="52">
        <f t="shared" si="59"/>
        <v>4</v>
      </c>
      <c r="X955" s="2"/>
      <c r="Y955" s="21" t="str">
        <f>IF(C955="NET","",IFERROR(VLOOKUP(U955,'2) Order Form'!$V$9:$V$894,1,FALSE),"Ikke med I order form"))</f>
        <v>Ikke med I order form</v>
      </c>
      <c r="Z955" s="2"/>
      <c r="AA955">
        <v>7048652894625</v>
      </c>
      <c r="AB955" s="23">
        <f>IFERROR(VLOOKUP(AA955,'2) Order Form'!$V$9:$V$895,1,FALSE),"Ikke med I order form")</f>
        <v>7048652894625</v>
      </c>
      <c r="AC955" s="38" t="e">
        <f>VLOOKUP(AA955,ATS!$A$4:$H$2762,2,FALSE)</f>
        <v>#N/A</v>
      </c>
      <c r="AD955" s="35" t="e">
        <f>VLOOKUP(AA955,ATS!$A$4:$G$2762,3,FALSE)</f>
        <v>#N/A</v>
      </c>
      <c r="AE955" s="36" t="e">
        <f>VLOOKUP(AA955,ATS!$A$4:$G$2762,5,FALSE)</f>
        <v>#N/A</v>
      </c>
      <c r="AF955" s="2"/>
      <c r="AG955" s="38"/>
      <c r="AH955" s="38"/>
      <c r="AI955" s="38"/>
      <c r="AJ955" s="38"/>
      <c r="AK955" s="38"/>
    </row>
    <row r="956" spans="1:37">
      <c r="A956" s="175">
        <f t="shared" si="57"/>
        <v>0</v>
      </c>
      <c r="B956">
        <v>820376</v>
      </c>
      <c r="C956" t="s">
        <v>3186</v>
      </c>
      <c r="D956" t="s">
        <v>2991</v>
      </c>
      <c r="E956" t="s">
        <v>3181</v>
      </c>
      <c r="F956" t="s">
        <v>3180</v>
      </c>
      <c r="G956" t="s">
        <v>8</v>
      </c>
      <c r="H956" t="s">
        <v>87</v>
      </c>
      <c r="I956">
        <v>1</v>
      </c>
      <c r="J956">
        <v>1</v>
      </c>
      <c r="K956">
        <v>1</v>
      </c>
      <c r="L956">
        <v>1</v>
      </c>
      <c r="M956">
        <v>1</v>
      </c>
      <c r="N956">
        <v>1</v>
      </c>
      <c r="O956">
        <v>1</v>
      </c>
      <c r="P956">
        <v>1</v>
      </c>
      <c r="Q956">
        <v>1</v>
      </c>
      <c r="R956">
        <v>1</v>
      </c>
      <c r="S956" s="2"/>
      <c r="T956" s="52" t="str">
        <f t="shared" si="56"/>
        <v>820376-56003-S</v>
      </c>
      <c r="U956" s="53" t="str">
        <f>IF(C956="NET","",IF(C956="","",IFERROR(VLOOKUP(T956,EAN!$A:$B,2,FALSE),"MANGLER - MÅ OPPDATERE EAN-FANEN")))</f>
        <v>MANGLER - MÅ OPPDATERE EAN-FANEN</v>
      </c>
      <c r="V956" s="52">
        <f t="shared" si="58"/>
        <v>1</v>
      </c>
      <c r="W956" s="52">
        <f t="shared" si="59"/>
        <v>1</v>
      </c>
      <c r="X956" s="2"/>
      <c r="Y956" s="21" t="str">
        <f>IF(C956="NET","",IFERROR(VLOOKUP(U956,'2) Order Form'!$V$9:$V$894,1,FALSE),"Ikke med I order form"))</f>
        <v>Ikke med I order form</v>
      </c>
      <c r="Z956" s="2"/>
      <c r="AA956">
        <v>7048652833730</v>
      </c>
      <c r="AB956" s="23">
        <f>IFERROR(VLOOKUP(AA956,'2) Order Form'!$V$9:$V$895,1,FALSE),"Ikke med I order form")</f>
        <v>7048652833730</v>
      </c>
      <c r="AC956" s="38" t="e">
        <f>VLOOKUP(AA956,ATS!$A$4:$H$2762,2,FALSE)</f>
        <v>#N/A</v>
      </c>
      <c r="AD956" s="35" t="e">
        <f>VLOOKUP(AA956,ATS!$A$4:$G$2762,3,FALSE)</f>
        <v>#N/A</v>
      </c>
      <c r="AE956" s="36" t="e">
        <f>VLOOKUP(AA956,ATS!$A$4:$G$2762,5,FALSE)</f>
        <v>#N/A</v>
      </c>
      <c r="AF956" s="2"/>
      <c r="AG956" s="38"/>
      <c r="AH956" s="38"/>
      <c r="AI956" s="38"/>
      <c r="AJ956" s="38"/>
      <c r="AK956" s="38"/>
    </row>
    <row r="957" spans="1:37">
      <c r="A957" s="175">
        <f t="shared" si="57"/>
        <v>0</v>
      </c>
      <c r="B957">
        <v>820376</v>
      </c>
      <c r="C957" t="s">
        <v>3186</v>
      </c>
      <c r="D957" t="s">
        <v>2991</v>
      </c>
      <c r="E957" t="s">
        <v>3182</v>
      </c>
      <c r="F957" t="s">
        <v>3180</v>
      </c>
      <c r="G957" t="s">
        <v>7</v>
      </c>
      <c r="H957" t="s">
        <v>87</v>
      </c>
      <c r="I957">
        <v>1</v>
      </c>
      <c r="J957">
        <v>1</v>
      </c>
      <c r="K957">
        <v>1</v>
      </c>
      <c r="L957">
        <v>1</v>
      </c>
      <c r="M957">
        <v>1</v>
      </c>
      <c r="N957">
        <v>1</v>
      </c>
      <c r="O957">
        <v>1</v>
      </c>
      <c r="P957">
        <v>1</v>
      </c>
      <c r="Q957">
        <v>1</v>
      </c>
      <c r="R957">
        <v>1</v>
      </c>
      <c r="S957" s="2"/>
      <c r="T957" s="52" t="str">
        <f t="shared" si="56"/>
        <v>820376-56003-M</v>
      </c>
      <c r="U957" s="53" t="str">
        <f>IF(C957="NET","",IF(C957="","",IFERROR(VLOOKUP(T957,EAN!$A:$B,2,FALSE),"MANGLER - MÅ OPPDATERE EAN-FANEN")))</f>
        <v>MANGLER - MÅ OPPDATERE EAN-FANEN</v>
      </c>
      <c r="V957" s="52">
        <f t="shared" si="58"/>
        <v>1</v>
      </c>
      <c r="W957" s="52">
        <f t="shared" si="59"/>
        <v>1</v>
      </c>
      <c r="X957" s="2"/>
      <c r="Y957" s="21" t="str">
        <f>IF(C957="NET","",IFERROR(VLOOKUP(U957,'2) Order Form'!$V$9:$V$894,1,FALSE),"Ikke med I order form"))</f>
        <v>Ikke med I order form</v>
      </c>
      <c r="Z957" s="2"/>
      <c r="AA957">
        <v>7048652833730</v>
      </c>
      <c r="AB957" s="23">
        <f>IFERROR(VLOOKUP(AA957,'2) Order Form'!$V$9:$V$895,1,FALSE),"Ikke med I order form")</f>
        <v>7048652833730</v>
      </c>
      <c r="AC957" s="38" t="e">
        <f>VLOOKUP(AA957,ATS!$A$4:$H$2762,2,FALSE)</f>
        <v>#N/A</v>
      </c>
      <c r="AD957" s="35" t="e">
        <f>VLOOKUP(AA957,ATS!$A$4:$G$2762,3,FALSE)</f>
        <v>#N/A</v>
      </c>
      <c r="AE957" s="36" t="e">
        <f>VLOOKUP(AA957,ATS!$A$4:$G$2762,5,FALSE)</f>
        <v>#N/A</v>
      </c>
      <c r="AF957" s="2"/>
      <c r="AG957" s="38"/>
      <c r="AH957" s="38"/>
      <c r="AI957" s="38"/>
      <c r="AJ957" s="38"/>
      <c r="AK957" s="38"/>
    </row>
    <row r="958" spans="1:37">
      <c r="A958" s="175">
        <f t="shared" si="57"/>
        <v>0</v>
      </c>
      <c r="B958">
        <v>820376</v>
      </c>
      <c r="C958" t="s">
        <v>3186</v>
      </c>
      <c r="D958" t="s">
        <v>2991</v>
      </c>
      <c r="E958" t="s">
        <v>3183</v>
      </c>
      <c r="F958" t="s">
        <v>3180</v>
      </c>
      <c r="G958" t="s">
        <v>52</v>
      </c>
      <c r="H958" t="s">
        <v>87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 s="2"/>
      <c r="T958" s="52" t="str">
        <f t="shared" si="56"/>
        <v>820376-56003-L</v>
      </c>
      <c r="U958" s="53" t="str">
        <f>IF(C958="NET","",IF(C958="","",IFERROR(VLOOKUP(T958,EAN!$A:$B,2,FALSE),"MANGLER - MÅ OPPDATERE EAN-FANEN")))</f>
        <v>MANGLER - MÅ OPPDATERE EAN-FANEN</v>
      </c>
      <c r="V958" s="52">
        <f t="shared" si="58"/>
        <v>0</v>
      </c>
      <c r="W958" s="52">
        <f t="shared" si="59"/>
        <v>0</v>
      </c>
      <c r="X958" s="2"/>
      <c r="Y958" s="21" t="str">
        <f>IF(C958="NET","",IFERROR(VLOOKUP(U958,'2) Order Form'!$V$9:$V$894,1,FALSE),"Ikke med I order form"))</f>
        <v>Ikke med I order form</v>
      </c>
      <c r="Z958" s="2"/>
      <c r="AA958">
        <v>7048652833730</v>
      </c>
      <c r="AB958" s="23">
        <f>IFERROR(VLOOKUP(AA958,'2) Order Form'!$V$9:$V$895,1,FALSE),"Ikke med I order form")</f>
        <v>7048652833730</v>
      </c>
      <c r="AC958" s="38" t="e">
        <f>VLOOKUP(AA958,ATS!$A$4:$H$2762,2,FALSE)</f>
        <v>#N/A</v>
      </c>
      <c r="AD958" s="35" t="e">
        <f>VLOOKUP(AA958,ATS!$A$4:$G$2762,3,FALSE)</f>
        <v>#N/A</v>
      </c>
      <c r="AE958" s="36" t="e">
        <f>VLOOKUP(AA958,ATS!$A$4:$G$2762,5,FALSE)</f>
        <v>#N/A</v>
      </c>
      <c r="AF958" s="2"/>
      <c r="AG958" s="38"/>
      <c r="AH958" s="38"/>
      <c r="AI958" s="38"/>
      <c r="AJ958" s="38"/>
      <c r="AK958" s="38"/>
    </row>
    <row r="959" spans="1:37">
      <c r="A959" s="175">
        <f t="shared" si="57"/>
        <v>0</v>
      </c>
      <c r="B959">
        <v>820376</v>
      </c>
      <c r="C959" t="s">
        <v>3186</v>
      </c>
      <c r="D959" t="s">
        <v>2991</v>
      </c>
      <c r="E959" t="s">
        <v>2775</v>
      </c>
      <c r="F959" t="s">
        <v>1999</v>
      </c>
      <c r="G959" t="s">
        <v>54</v>
      </c>
      <c r="H959" t="s">
        <v>225</v>
      </c>
      <c r="I959">
        <v>24</v>
      </c>
      <c r="J959">
        <v>24</v>
      </c>
      <c r="K959">
        <v>24</v>
      </c>
      <c r="L959">
        <v>24</v>
      </c>
      <c r="M959">
        <v>24</v>
      </c>
      <c r="N959">
        <v>24</v>
      </c>
      <c r="O959">
        <v>24</v>
      </c>
      <c r="P959">
        <v>24</v>
      </c>
      <c r="Q959">
        <v>24</v>
      </c>
      <c r="R959">
        <v>24</v>
      </c>
      <c r="S959" s="2"/>
      <c r="T959" s="52" t="str">
        <f t="shared" si="56"/>
        <v>820376-78001-XS</v>
      </c>
      <c r="U959" s="53" t="str">
        <f>IF(C959="NET","",IF(C959="","",IFERROR(VLOOKUP(T959,EAN!$A:$B,2,FALSE),"MANGLER - MÅ OPPDATERE EAN-FANEN")))</f>
        <v>MANGLER - MÅ OPPDATERE EAN-FANEN</v>
      </c>
      <c r="V959" s="52">
        <f t="shared" si="58"/>
        <v>24</v>
      </c>
      <c r="W959" s="52">
        <f t="shared" si="59"/>
        <v>24</v>
      </c>
      <c r="X959" s="2"/>
      <c r="Y959" s="21" t="str">
        <f>IF(C959="NET","",IFERROR(VLOOKUP(U959,'2) Order Form'!$V$9:$V$894,1,FALSE),"Ikke med I order form"))</f>
        <v>Ikke med I order form</v>
      </c>
      <c r="Z959" s="2"/>
      <c r="AA959">
        <v>7048652616456</v>
      </c>
      <c r="AB959" s="23">
        <f>IFERROR(VLOOKUP(AA959,'2) Order Form'!$V$9:$V$895,1,FALSE),"Ikke med I order form")</f>
        <v>7048652616456</v>
      </c>
      <c r="AC959" s="38" t="e">
        <f>VLOOKUP(AA959,ATS!$A$4:$H$2762,2,FALSE)</f>
        <v>#N/A</v>
      </c>
      <c r="AD959" s="35" t="e">
        <f>VLOOKUP(AA959,ATS!$A$4:$G$2762,3,FALSE)</f>
        <v>#N/A</v>
      </c>
      <c r="AE959" s="36" t="e">
        <f>VLOOKUP(AA959,ATS!$A$4:$G$2762,5,FALSE)</f>
        <v>#N/A</v>
      </c>
      <c r="AF959" s="2"/>
      <c r="AG959" s="38"/>
      <c r="AH959" s="38"/>
      <c r="AI959" s="38"/>
      <c r="AJ959" s="38"/>
      <c r="AK959" s="38"/>
    </row>
    <row r="960" spans="1:37">
      <c r="A960" s="175">
        <f t="shared" si="57"/>
        <v>0</v>
      </c>
      <c r="B960">
        <v>820376</v>
      </c>
      <c r="C960" t="s">
        <v>3186</v>
      </c>
      <c r="D960" t="s">
        <v>2991</v>
      </c>
      <c r="E960" t="s">
        <v>1998</v>
      </c>
      <c r="F960" t="s">
        <v>1999</v>
      </c>
      <c r="G960" t="s">
        <v>8</v>
      </c>
      <c r="H960" t="s">
        <v>225</v>
      </c>
      <c r="I960">
        <v>62</v>
      </c>
      <c r="J960">
        <v>62</v>
      </c>
      <c r="K960">
        <v>62</v>
      </c>
      <c r="L960">
        <v>62</v>
      </c>
      <c r="M960">
        <v>62</v>
      </c>
      <c r="N960">
        <v>62</v>
      </c>
      <c r="O960">
        <v>62</v>
      </c>
      <c r="P960">
        <v>62</v>
      </c>
      <c r="Q960">
        <v>62</v>
      </c>
      <c r="R960">
        <v>62</v>
      </c>
      <c r="S960" s="2"/>
      <c r="T960" s="22" t="str">
        <f t="shared" si="56"/>
        <v>820376-78001-S</v>
      </c>
      <c r="U960" s="24" t="str">
        <f>IF(C960="NET","",IF(C960="","",IFERROR(VLOOKUP(T960,EAN!$A:$B,2,FALSE),"MANGLER - MÅ OPPDATERE EAN-FANEN")))</f>
        <v>MANGLER - MÅ OPPDATERE EAN-FANEN</v>
      </c>
      <c r="V960" s="22">
        <f t="shared" si="58"/>
        <v>62</v>
      </c>
      <c r="W960" s="22">
        <f t="shared" si="59"/>
        <v>62</v>
      </c>
      <c r="X960" s="2"/>
      <c r="Y960" s="21" t="str">
        <f>IF(C960="NET","",IFERROR(VLOOKUP(U960,'2) Order Form'!$V$9:$V$894,1,FALSE),"Ikke med I order form"))</f>
        <v>Ikke med I order form</v>
      </c>
      <c r="Z960" s="2"/>
      <c r="AA960">
        <v>7048652616456</v>
      </c>
      <c r="AB960" s="23">
        <f>IFERROR(VLOOKUP(AA960,'2) Order Form'!$V$9:$V$895,1,FALSE),"Ikke med I order form")</f>
        <v>7048652616456</v>
      </c>
      <c r="AC960" s="38" t="e">
        <f>VLOOKUP(AA960,ATS!$A$4:$H$2762,2,FALSE)</f>
        <v>#N/A</v>
      </c>
      <c r="AD960" s="35" t="e">
        <f>VLOOKUP(AA960,ATS!$A$4:$G$2762,3,FALSE)</f>
        <v>#N/A</v>
      </c>
      <c r="AE960" s="36" t="e">
        <f>VLOOKUP(AA960,ATS!$A$4:$G$2762,5,FALSE)</f>
        <v>#N/A</v>
      </c>
      <c r="AF960" s="2"/>
      <c r="AG960" s="38"/>
      <c r="AH960" s="38"/>
      <c r="AI960" s="38"/>
      <c r="AJ960" s="38"/>
      <c r="AK960" s="38"/>
    </row>
    <row r="961" spans="1:37">
      <c r="A961" s="175">
        <f t="shared" si="57"/>
        <v>0</v>
      </c>
      <c r="B961">
        <v>820376</v>
      </c>
      <c r="C961" t="s">
        <v>3186</v>
      </c>
      <c r="D961" t="s">
        <v>2991</v>
      </c>
      <c r="E961" t="s">
        <v>2000</v>
      </c>
      <c r="F961" t="s">
        <v>1999</v>
      </c>
      <c r="G961" t="s">
        <v>7</v>
      </c>
      <c r="H961" t="s">
        <v>225</v>
      </c>
      <c r="I961">
        <v>119</v>
      </c>
      <c r="J961">
        <v>119</v>
      </c>
      <c r="K961">
        <v>119</v>
      </c>
      <c r="L961">
        <v>119</v>
      </c>
      <c r="M961">
        <v>119</v>
      </c>
      <c r="N961">
        <v>119</v>
      </c>
      <c r="O961">
        <v>119</v>
      </c>
      <c r="P961">
        <v>119</v>
      </c>
      <c r="Q961">
        <v>119</v>
      </c>
      <c r="R961">
        <v>119</v>
      </c>
      <c r="S961" s="30"/>
      <c r="T961" s="52" t="str">
        <f t="shared" si="56"/>
        <v>820376-78001-M</v>
      </c>
      <c r="U961" s="53" t="str">
        <f>IF(C961="NET","",IF(C961="","",IFERROR(VLOOKUP(T961,EAN!$A:$B,2,FALSE),"MANGLER - MÅ OPPDATERE EAN-FANEN")))</f>
        <v>MANGLER - MÅ OPPDATERE EAN-FANEN</v>
      </c>
      <c r="V961" s="52">
        <f t="shared" si="58"/>
        <v>119</v>
      </c>
      <c r="W961" s="52">
        <f t="shared" si="59"/>
        <v>119</v>
      </c>
      <c r="X961" s="30"/>
      <c r="Y961" s="21" t="str">
        <f>IF(C961="NET","",IFERROR(VLOOKUP(U961,'2) Order Form'!$V$9:$V$894,1,FALSE),"Ikke med I order form"))</f>
        <v>Ikke med I order form</v>
      </c>
      <c r="Z961" s="30"/>
      <c r="AA961">
        <v>7048652616463</v>
      </c>
      <c r="AB961" s="23">
        <f>IFERROR(VLOOKUP(AA961,'2) Order Form'!$V$9:$V$895,1,FALSE),"Ikke med I order form")</f>
        <v>7048652616463</v>
      </c>
      <c r="AC961" s="38" t="e">
        <f>VLOOKUP(AA961,ATS!$A$4:$H$2762,2,FALSE)</f>
        <v>#N/A</v>
      </c>
      <c r="AD961" s="35" t="e">
        <f>VLOOKUP(AA961,ATS!$A$4:$G$2762,3,FALSE)</f>
        <v>#N/A</v>
      </c>
      <c r="AE961" s="36" t="e">
        <f>VLOOKUP(AA961,ATS!$A$4:$G$2762,5,FALSE)</f>
        <v>#N/A</v>
      </c>
      <c r="AF961" s="30"/>
      <c r="AG961" s="54"/>
      <c r="AH961" s="54"/>
      <c r="AI961" s="54"/>
      <c r="AJ961" s="54"/>
      <c r="AK961" s="54"/>
    </row>
    <row r="962" spans="1:37">
      <c r="A962" s="175">
        <f t="shared" si="57"/>
        <v>0</v>
      </c>
      <c r="B962">
        <v>820376</v>
      </c>
      <c r="C962" t="s">
        <v>3186</v>
      </c>
      <c r="D962" t="s">
        <v>2991</v>
      </c>
      <c r="E962" t="s">
        <v>2001</v>
      </c>
      <c r="F962" t="s">
        <v>1999</v>
      </c>
      <c r="G962" t="s">
        <v>52</v>
      </c>
      <c r="H962" t="s">
        <v>225</v>
      </c>
      <c r="I962">
        <v>48</v>
      </c>
      <c r="J962">
        <v>48</v>
      </c>
      <c r="K962">
        <v>48</v>
      </c>
      <c r="L962">
        <v>48</v>
      </c>
      <c r="M962">
        <v>48</v>
      </c>
      <c r="N962">
        <v>48</v>
      </c>
      <c r="O962">
        <v>48</v>
      </c>
      <c r="P962">
        <v>48</v>
      </c>
      <c r="Q962">
        <v>48</v>
      </c>
      <c r="R962">
        <v>48</v>
      </c>
      <c r="S962" s="30"/>
      <c r="T962" s="52" t="str">
        <f t="shared" si="56"/>
        <v>820376-78001-L</v>
      </c>
      <c r="U962" s="53" t="str">
        <f>IF(C962="NET","",IF(C962="","",IFERROR(VLOOKUP(T962,EAN!$A:$B,2,FALSE),"MANGLER - MÅ OPPDATERE EAN-FANEN")))</f>
        <v>MANGLER - MÅ OPPDATERE EAN-FANEN</v>
      </c>
      <c r="V962" s="52">
        <f t="shared" si="58"/>
        <v>48</v>
      </c>
      <c r="W962" s="52">
        <f t="shared" si="59"/>
        <v>48</v>
      </c>
      <c r="X962" s="30"/>
      <c r="Y962" s="21" t="str">
        <f>IF(C962="NET","",IFERROR(VLOOKUP(U962,'2) Order Form'!$V$9:$V$894,1,FALSE),"Ikke med I order form"))</f>
        <v>Ikke med I order form</v>
      </c>
      <c r="Z962" s="30"/>
      <c r="AA962">
        <v>7048652616463</v>
      </c>
      <c r="AB962" s="23">
        <f>IFERROR(VLOOKUP(AA962,'2) Order Form'!$V$9:$V$895,1,FALSE),"Ikke med I order form")</f>
        <v>7048652616463</v>
      </c>
      <c r="AC962" s="38" t="e">
        <f>VLOOKUP(AA962,ATS!$A$4:$H$2762,2,FALSE)</f>
        <v>#N/A</v>
      </c>
      <c r="AD962" s="35" t="e">
        <f>VLOOKUP(AA962,ATS!$A$4:$G$2762,3,FALSE)</f>
        <v>#N/A</v>
      </c>
      <c r="AE962" s="36" t="e">
        <f>VLOOKUP(AA962,ATS!$A$4:$G$2762,5,FALSE)</f>
        <v>#N/A</v>
      </c>
      <c r="AF962" s="30"/>
      <c r="AG962" s="54"/>
      <c r="AH962" s="54"/>
      <c r="AI962" s="54"/>
      <c r="AJ962" s="54"/>
      <c r="AK962" s="54"/>
    </row>
    <row r="963" spans="1:37">
      <c r="A963" s="175">
        <f t="shared" si="57"/>
        <v>0</v>
      </c>
      <c r="B963">
        <v>820376</v>
      </c>
      <c r="C963" t="s">
        <v>3186</v>
      </c>
      <c r="D963" t="s">
        <v>2991</v>
      </c>
      <c r="E963" t="s">
        <v>3188</v>
      </c>
      <c r="F963" t="s">
        <v>3189</v>
      </c>
      <c r="G963" t="s">
        <v>54</v>
      </c>
      <c r="H963" t="s">
        <v>87</v>
      </c>
      <c r="I963">
        <v>9</v>
      </c>
      <c r="J963">
        <v>9</v>
      </c>
      <c r="K963">
        <v>9</v>
      </c>
      <c r="L963">
        <v>9</v>
      </c>
      <c r="M963">
        <v>9</v>
      </c>
      <c r="N963">
        <v>9</v>
      </c>
      <c r="O963">
        <v>9</v>
      </c>
      <c r="P963">
        <v>9</v>
      </c>
      <c r="Q963">
        <v>9</v>
      </c>
      <c r="R963">
        <v>9</v>
      </c>
      <c r="S963" s="30"/>
      <c r="T963" s="52" t="str">
        <f t="shared" si="56"/>
        <v>820376-89001-XS</v>
      </c>
      <c r="U963" s="53" t="str">
        <f>IF(C963="NET","",IF(C963="","",IFERROR(VLOOKUP(T963,EAN!$A:$B,2,FALSE),"MANGLER - MÅ OPPDATERE EAN-FANEN")))</f>
        <v>MANGLER - MÅ OPPDATERE EAN-FANEN</v>
      </c>
      <c r="V963" s="52">
        <f t="shared" si="58"/>
        <v>9</v>
      </c>
      <c r="W963" s="52">
        <f t="shared" si="59"/>
        <v>9</v>
      </c>
      <c r="X963" s="30"/>
      <c r="Y963" s="21" t="str">
        <f>IF(C963="NET","",IFERROR(VLOOKUP(U963,'2) Order Form'!$V$9:$V$894,1,FALSE),"Ikke med I order form"))</f>
        <v>Ikke med I order form</v>
      </c>
      <c r="Z963" s="30"/>
      <c r="AA963">
        <v>7048652710123</v>
      </c>
      <c r="AB963" s="23">
        <f>IFERROR(VLOOKUP(AA963,'2) Order Form'!$V$9:$V$895,1,FALSE),"Ikke med I order form")</f>
        <v>7048652710123</v>
      </c>
      <c r="AC963" s="38" t="e">
        <f>VLOOKUP(AA963,ATS!$A$4:$H$2762,2,FALSE)</f>
        <v>#N/A</v>
      </c>
      <c r="AD963" s="35" t="e">
        <f>VLOOKUP(AA963,ATS!$A$4:$G$2762,3,FALSE)</f>
        <v>#N/A</v>
      </c>
      <c r="AE963" s="36" t="e">
        <f>VLOOKUP(AA963,ATS!$A$4:$G$2762,5,FALSE)</f>
        <v>#N/A</v>
      </c>
      <c r="AF963" s="30"/>
      <c r="AG963" s="54"/>
      <c r="AH963" s="54"/>
      <c r="AI963" s="54"/>
      <c r="AJ963" s="54"/>
      <c r="AK963" s="54"/>
    </row>
    <row r="964" spans="1:37">
      <c r="A964" s="175">
        <f t="shared" si="57"/>
        <v>0</v>
      </c>
      <c r="B964">
        <v>820376</v>
      </c>
      <c r="C964" t="s">
        <v>3186</v>
      </c>
      <c r="D964" t="s">
        <v>2991</v>
      </c>
      <c r="E964" t="s">
        <v>3190</v>
      </c>
      <c r="F964" t="s">
        <v>3189</v>
      </c>
      <c r="G964" t="s">
        <v>8</v>
      </c>
      <c r="H964" t="s">
        <v>87</v>
      </c>
      <c r="I964">
        <v>58</v>
      </c>
      <c r="J964">
        <v>58</v>
      </c>
      <c r="K964">
        <v>58</v>
      </c>
      <c r="L964">
        <v>58</v>
      </c>
      <c r="M964">
        <v>58</v>
      </c>
      <c r="N964">
        <v>58</v>
      </c>
      <c r="O964">
        <v>58</v>
      </c>
      <c r="P964">
        <v>58</v>
      </c>
      <c r="Q964">
        <v>58</v>
      </c>
      <c r="R964">
        <v>58</v>
      </c>
      <c r="S964" s="30"/>
      <c r="T964" s="52" t="str">
        <f t="shared" ref="T964:T1027" si="60">CONCATENATE(B964,"-",E964)</f>
        <v>820376-89001-S</v>
      </c>
      <c r="U964" s="53" t="str">
        <f>IF(C964="NET","",IF(C964="","",IFERROR(VLOOKUP(T964,EAN!$A:$B,2,FALSE),"MANGLER - MÅ OPPDATERE EAN-FANEN")))</f>
        <v>MANGLER - MÅ OPPDATERE EAN-FANEN</v>
      </c>
      <c r="V964" s="52">
        <f t="shared" si="58"/>
        <v>58</v>
      </c>
      <c r="W964" s="52">
        <f t="shared" si="59"/>
        <v>58</v>
      </c>
      <c r="X964" s="30"/>
      <c r="Y964" s="21" t="str">
        <f>IF(C964="NET","",IFERROR(VLOOKUP(U964,'2) Order Form'!$V$9:$V$894,1,FALSE),"Ikke med I order form"))</f>
        <v>Ikke med I order form</v>
      </c>
      <c r="Z964" s="30"/>
      <c r="AA964">
        <v>7048652710123</v>
      </c>
      <c r="AB964" s="23">
        <f>IFERROR(VLOOKUP(AA964,'2) Order Form'!$V$9:$V$895,1,FALSE),"Ikke med I order form")</f>
        <v>7048652710123</v>
      </c>
      <c r="AC964" s="38" t="e">
        <f>VLOOKUP(AA964,ATS!$A$4:$H$2762,2,FALSE)</f>
        <v>#N/A</v>
      </c>
      <c r="AD964" s="35" t="e">
        <f>VLOOKUP(AA964,ATS!$A$4:$G$2762,3,FALSE)</f>
        <v>#N/A</v>
      </c>
      <c r="AE964" s="36" t="e">
        <f>VLOOKUP(AA964,ATS!$A$4:$G$2762,5,FALSE)</f>
        <v>#N/A</v>
      </c>
      <c r="AF964" s="30"/>
      <c r="AG964" s="54"/>
      <c r="AH964" s="54"/>
      <c r="AI964" s="54"/>
      <c r="AJ964" s="54"/>
      <c r="AK964" s="54"/>
    </row>
    <row r="965" spans="1:37">
      <c r="A965" s="175">
        <f t="shared" ref="A965:A1028" si="61">SUM(U965)</f>
        <v>0</v>
      </c>
      <c r="B965">
        <v>820376</v>
      </c>
      <c r="C965" t="s">
        <v>3186</v>
      </c>
      <c r="D965" t="s">
        <v>2991</v>
      </c>
      <c r="E965" t="s">
        <v>3191</v>
      </c>
      <c r="F965" t="s">
        <v>3189</v>
      </c>
      <c r="G965" t="s">
        <v>7</v>
      </c>
      <c r="H965" t="s">
        <v>87</v>
      </c>
      <c r="I965">
        <v>48</v>
      </c>
      <c r="J965">
        <v>48</v>
      </c>
      <c r="K965">
        <v>48</v>
      </c>
      <c r="L965">
        <v>48</v>
      </c>
      <c r="M965">
        <v>48</v>
      </c>
      <c r="N965">
        <v>48</v>
      </c>
      <c r="O965">
        <v>48</v>
      </c>
      <c r="P965">
        <v>48</v>
      </c>
      <c r="Q965">
        <v>48</v>
      </c>
      <c r="R965">
        <v>48</v>
      </c>
      <c r="S965" s="2"/>
      <c r="T965" s="22" t="str">
        <f t="shared" si="60"/>
        <v>820376-89001-M</v>
      </c>
      <c r="U965" s="24" t="str">
        <f>IF(C965="NET","",IF(C965="","",IFERROR(VLOOKUP(T965,EAN!$A:$B,2,FALSE),"MANGLER - MÅ OPPDATERE EAN-FANEN")))</f>
        <v>MANGLER - MÅ OPPDATERE EAN-FANEN</v>
      </c>
      <c r="V965" s="22">
        <f t="shared" ref="V965:V1028" si="62">I965</f>
        <v>48</v>
      </c>
      <c r="W965" s="22">
        <f t="shared" ref="W965:W1028" si="63">R965</f>
        <v>48</v>
      </c>
      <c r="X965" s="2"/>
      <c r="Y965" s="21" t="str">
        <f>IF(C965="NET","",IFERROR(VLOOKUP(U965,'2) Order Form'!$V$9:$V$894,1,FALSE),"Ikke med I order form"))</f>
        <v>Ikke med I order form</v>
      </c>
      <c r="Z965" s="2"/>
      <c r="AA965">
        <v>7048652710147</v>
      </c>
      <c r="AB965" s="23">
        <f>IFERROR(VLOOKUP(AA965,'2) Order Form'!$V$9:$V$895,1,FALSE),"Ikke med I order form")</f>
        <v>7048652710147</v>
      </c>
      <c r="AC965" s="38" t="e">
        <f>VLOOKUP(AA965,ATS!$A$4:$H$2762,2,FALSE)</f>
        <v>#N/A</v>
      </c>
      <c r="AD965" s="35" t="e">
        <f>VLOOKUP(AA965,ATS!$A$4:$G$2762,3,FALSE)</f>
        <v>#N/A</v>
      </c>
      <c r="AE965" s="36" t="e">
        <f>VLOOKUP(AA965,ATS!$A$4:$G$2762,5,FALSE)</f>
        <v>#N/A</v>
      </c>
      <c r="AF965" s="2"/>
      <c r="AG965" s="38"/>
      <c r="AH965" s="38"/>
      <c r="AI965" s="38"/>
      <c r="AJ965" s="38"/>
      <c r="AK965" s="38"/>
    </row>
    <row r="966" spans="1:37">
      <c r="A966" s="175">
        <f t="shared" si="61"/>
        <v>0</v>
      </c>
      <c r="B966">
        <v>820376</v>
      </c>
      <c r="C966" t="s">
        <v>3186</v>
      </c>
      <c r="D966" t="s">
        <v>2991</v>
      </c>
      <c r="E966" t="s">
        <v>3192</v>
      </c>
      <c r="F966" t="s">
        <v>3189</v>
      </c>
      <c r="G966" t="s">
        <v>52</v>
      </c>
      <c r="H966" t="s">
        <v>87</v>
      </c>
      <c r="I966">
        <v>126</v>
      </c>
      <c r="J966">
        <v>126</v>
      </c>
      <c r="K966">
        <v>126</v>
      </c>
      <c r="L966">
        <v>126</v>
      </c>
      <c r="M966">
        <v>126</v>
      </c>
      <c r="N966">
        <v>126</v>
      </c>
      <c r="O966">
        <v>126</v>
      </c>
      <c r="P966">
        <v>126</v>
      </c>
      <c r="Q966">
        <v>126</v>
      </c>
      <c r="R966">
        <v>126</v>
      </c>
      <c r="S966" s="2"/>
      <c r="T966" s="22" t="str">
        <f t="shared" si="60"/>
        <v>820376-89001-L</v>
      </c>
      <c r="U966" s="24" t="str">
        <f>IF(C966="NET","",IF(C966="","",IFERROR(VLOOKUP(T966,EAN!$A:$B,2,FALSE),"MANGLER - MÅ OPPDATERE EAN-FANEN")))</f>
        <v>MANGLER - MÅ OPPDATERE EAN-FANEN</v>
      </c>
      <c r="V966" s="22">
        <f t="shared" si="62"/>
        <v>126</v>
      </c>
      <c r="W966" s="22">
        <f t="shared" si="63"/>
        <v>126</v>
      </c>
      <c r="X966" s="2"/>
      <c r="Y966" s="21" t="str">
        <f>IF(C966="NET","",IFERROR(VLOOKUP(U966,'2) Order Form'!$V$9:$V$894,1,FALSE),"Ikke med I order form"))</f>
        <v>Ikke med I order form</v>
      </c>
      <c r="Z966" s="2"/>
      <c r="AA966">
        <v>7048652710147</v>
      </c>
      <c r="AB966" s="23">
        <f>IFERROR(VLOOKUP(AA966,'2) Order Form'!$V$9:$V$895,1,FALSE),"Ikke med I order form")</f>
        <v>7048652710147</v>
      </c>
      <c r="AC966" s="38" t="e">
        <f>VLOOKUP(AA966,ATS!$A$4:$H$2762,2,FALSE)</f>
        <v>#N/A</v>
      </c>
      <c r="AD966" s="35" t="e">
        <f>VLOOKUP(AA966,ATS!$A$4:$G$2762,3,FALSE)</f>
        <v>#N/A</v>
      </c>
      <c r="AE966" s="36" t="e">
        <f>VLOOKUP(AA966,ATS!$A$4:$G$2762,5,FALSE)</f>
        <v>#N/A</v>
      </c>
      <c r="AF966" s="2"/>
      <c r="AG966" s="38"/>
      <c r="AH966" s="38"/>
      <c r="AI966" s="38"/>
      <c r="AJ966" s="38"/>
      <c r="AK966" s="38"/>
    </row>
    <row r="967" spans="1:37">
      <c r="A967" s="175">
        <f t="shared" si="61"/>
        <v>0</v>
      </c>
      <c r="B967">
        <v>820376</v>
      </c>
      <c r="C967" t="s">
        <v>3186</v>
      </c>
      <c r="D967" t="s">
        <v>2991</v>
      </c>
      <c r="E967" t="s">
        <v>691</v>
      </c>
      <c r="F967" t="s">
        <v>1982</v>
      </c>
      <c r="G967" t="s">
        <v>54</v>
      </c>
      <c r="H967" t="s">
        <v>87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 s="2"/>
      <c r="T967" s="22" t="str">
        <f t="shared" si="60"/>
        <v>820376-99901-XS</v>
      </c>
      <c r="U967" s="24" t="str">
        <f>IF(C967="NET","",IF(C967="","",IFERROR(VLOOKUP(T967,EAN!$A:$B,2,FALSE),"MANGLER - MÅ OPPDATERE EAN-FANEN")))</f>
        <v>MANGLER - MÅ OPPDATERE EAN-FANEN</v>
      </c>
      <c r="V967" s="22">
        <f t="shared" si="62"/>
        <v>0</v>
      </c>
      <c r="W967" s="22">
        <f t="shared" si="63"/>
        <v>0</v>
      </c>
      <c r="X967" s="2"/>
      <c r="Y967" s="21" t="str">
        <f>IF(C967="NET","",IFERROR(VLOOKUP(U967,'2) Order Form'!$V$9:$V$894,1,FALSE),"Ikke med I order form"))</f>
        <v>Ikke med I order form</v>
      </c>
      <c r="Z967" s="2"/>
      <c r="AA967">
        <v>7048652894632</v>
      </c>
      <c r="AB967" s="23">
        <f>IFERROR(VLOOKUP(AA967,'2) Order Form'!$V$9:$V$895,1,FALSE),"Ikke med I order form")</f>
        <v>7048652894632</v>
      </c>
      <c r="AC967" s="38" t="e">
        <f>VLOOKUP(AA967,ATS!$A$4:$H$2762,2,FALSE)</f>
        <v>#N/A</v>
      </c>
      <c r="AD967" s="35" t="e">
        <f>VLOOKUP(AA967,ATS!$A$4:$G$2762,3,FALSE)</f>
        <v>#N/A</v>
      </c>
      <c r="AE967" s="36" t="e">
        <f>VLOOKUP(AA967,ATS!$A$4:$G$2762,5,FALSE)</f>
        <v>#N/A</v>
      </c>
      <c r="AF967" s="2"/>
      <c r="AG967" s="38"/>
      <c r="AH967" s="38"/>
      <c r="AI967" s="38"/>
      <c r="AJ967" s="38"/>
      <c r="AK967" s="38"/>
    </row>
    <row r="968" spans="1:37">
      <c r="A968" s="175">
        <f t="shared" si="61"/>
        <v>0</v>
      </c>
      <c r="B968">
        <v>820376</v>
      </c>
      <c r="C968" t="s">
        <v>3186</v>
      </c>
      <c r="D968" t="s">
        <v>2991</v>
      </c>
      <c r="E968" t="s">
        <v>685</v>
      </c>
      <c r="F968" t="s">
        <v>1982</v>
      </c>
      <c r="G968" t="s">
        <v>8</v>
      </c>
      <c r="H968" t="s">
        <v>87</v>
      </c>
      <c r="I968">
        <v>51</v>
      </c>
      <c r="J968">
        <v>51</v>
      </c>
      <c r="K968">
        <v>51</v>
      </c>
      <c r="L968">
        <v>51</v>
      </c>
      <c r="M968">
        <v>51</v>
      </c>
      <c r="N968">
        <v>51</v>
      </c>
      <c r="O968">
        <v>51</v>
      </c>
      <c r="P968">
        <v>51</v>
      </c>
      <c r="Q968">
        <v>51</v>
      </c>
      <c r="R968">
        <v>51</v>
      </c>
      <c r="S968" s="2"/>
      <c r="T968" s="22" t="str">
        <f t="shared" si="60"/>
        <v>820376-99901-S</v>
      </c>
      <c r="U968" s="24" t="str">
        <f>IF(C968="NET","",IF(C968="","",IFERROR(VLOOKUP(T968,EAN!$A:$B,2,FALSE),"MANGLER - MÅ OPPDATERE EAN-FANEN")))</f>
        <v>MANGLER - MÅ OPPDATERE EAN-FANEN</v>
      </c>
      <c r="V968" s="22">
        <f t="shared" si="62"/>
        <v>51</v>
      </c>
      <c r="W968" s="22">
        <f t="shared" si="63"/>
        <v>51</v>
      </c>
      <c r="X968" s="2"/>
      <c r="Y968" s="21" t="str">
        <f>IF(C968="NET","",IFERROR(VLOOKUP(U968,'2) Order Form'!$V$9:$V$894,1,FALSE),"Ikke med I order form"))</f>
        <v>Ikke med I order form</v>
      </c>
      <c r="Z968" s="2"/>
      <c r="AA968">
        <v>7048652894632</v>
      </c>
      <c r="AB968" s="23">
        <f>IFERROR(VLOOKUP(AA968,'2) Order Form'!$V$9:$V$895,1,FALSE),"Ikke med I order form")</f>
        <v>7048652894632</v>
      </c>
      <c r="AC968" s="38" t="e">
        <f>VLOOKUP(AA968,ATS!$A$4:$H$2762,2,FALSE)</f>
        <v>#N/A</v>
      </c>
      <c r="AD968" s="35" t="e">
        <f>VLOOKUP(AA968,ATS!$A$4:$G$2762,3,FALSE)</f>
        <v>#N/A</v>
      </c>
      <c r="AE968" s="36" t="e">
        <f>VLOOKUP(AA968,ATS!$A$4:$G$2762,5,FALSE)</f>
        <v>#N/A</v>
      </c>
      <c r="AF968" s="2"/>
      <c r="AG968" s="38"/>
      <c r="AH968" s="38"/>
      <c r="AI968" s="38"/>
      <c r="AJ968" s="38"/>
      <c r="AK968" s="38"/>
    </row>
    <row r="969" spans="1:37">
      <c r="A969" s="175">
        <f t="shared" si="61"/>
        <v>0</v>
      </c>
      <c r="B969">
        <v>820376</v>
      </c>
      <c r="C969" t="s">
        <v>3186</v>
      </c>
      <c r="D969" t="s">
        <v>2991</v>
      </c>
      <c r="E969" t="s">
        <v>686</v>
      </c>
      <c r="F969" t="s">
        <v>1982</v>
      </c>
      <c r="G969" t="s">
        <v>7</v>
      </c>
      <c r="H969" t="s">
        <v>87</v>
      </c>
      <c r="I969">
        <v>59</v>
      </c>
      <c r="J969">
        <v>59</v>
      </c>
      <c r="K969">
        <v>59</v>
      </c>
      <c r="L969">
        <v>59</v>
      </c>
      <c r="M969">
        <v>59</v>
      </c>
      <c r="N969">
        <v>59</v>
      </c>
      <c r="O969">
        <v>59</v>
      </c>
      <c r="P969">
        <v>59</v>
      </c>
      <c r="Q969">
        <v>59</v>
      </c>
      <c r="R969">
        <v>59</v>
      </c>
      <c r="S969" s="2"/>
      <c r="T969" s="52" t="str">
        <f t="shared" si="60"/>
        <v>820376-99901-M</v>
      </c>
      <c r="U969" s="53" t="str">
        <f>IF(C969="NET","",IF(C969="","",IFERROR(VLOOKUP(T969,EAN!$A:$B,2,FALSE),"MANGLER - MÅ OPPDATERE EAN-FANEN")))</f>
        <v>MANGLER - MÅ OPPDATERE EAN-FANEN</v>
      </c>
      <c r="V969" s="52">
        <f t="shared" si="62"/>
        <v>59</v>
      </c>
      <c r="W969" s="52">
        <f t="shared" si="63"/>
        <v>59</v>
      </c>
      <c r="X969" s="2"/>
      <c r="Y969" s="21" t="str">
        <f>IF(C969="NET","",IFERROR(VLOOKUP(U969,'2) Order Form'!$V$9:$V$894,1,FALSE),"Ikke med I order form"))</f>
        <v>Ikke med I order form</v>
      </c>
      <c r="Z969" s="2"/>
      <c r="AA969">
        <v>7048652894656</v>
      </c>
      <c r="AB969" s="23">
        <f>IFERROR(VLOOKUP(AA969,'2) Order Form'!$V$9:$V$895,1,FALSE),"Ikke med I order form")</f>
        <v>7048652894656</v>
      </c>
      <c r="AC969" s="38" t="e">
        <f>VLOOKUP(AA969,ATS!$A$4:$H$2762,2,FALSE)</f>
        <v>#N/A</v>
      </c>
      <c r="AD969" s="35" t="e">
        <f>VLOOKUP(AA969,ATS!$A$4:$G$2762,3,FALSE)</f>
        <v>#N/A</v>
      </c>
      <c r="AE969" s="36" t="e">
        <f>VLOOKUP(AA969,ATS!$A$4:$G$2762,5,FALSE)</f>
        <v>#N/A</v>
      </c>
      <c r="AF969" s="2"/>
      <c r="AG969" s="38"/>
      <c r="AH969" s="38"/>
      <c r="AI969" s="38"/>
      <c r="AJ969" s="38"/>
      <c r="AK969" s="38"/>
    </row>
    <row r="970" spans="1:37">
      <c r="A970" s="175">
        <f t="shared" si="61"/>
        <v>0</v>
      </c>
      <c r="B970">
        <v>820376</v>
      </c>
      <c r="C970" t="s">
        <v>3186</v>
      </c>
      <c r="D970" t="s">
        <v>2991</v>
      </c>
      <c r="E970" t="s">
        <v>687</v>
      </c>
      <c r="F970" t="s">
        <v>1982</v>
      </c>
      <c r="G970" t="s">
        <v>52</v>
      </c>
      <c r="H970" t="s">
        <v>87</v>
      </c>
      <c r="I970">
        <v>54</v>
      </c>
      <c r="J970">
        <v>54</v>
      </c>
      <c r="K970">
        <v>54</v>
      </c>
      <c r="L970">
        <v>54</v>
      </c>
      <c r="M970">
        <v>54</v>
      </c>
      <c r="N970">
        <v>54</v>
      </c>
      <c r="O970">
        <v>54</v>
      </c>
      <c r="P970">
        <v>54</v>
      </c>
      <c r="Q970">
        <v>54</v>
      </c>
      <c r="R970">
        <v>54</v>
      </c>
      <c r="S970" s="30"/>
      <c r="T970" s="52" t="str">
        <f t="shared" si="60"/>
        <v>820376-99901-L</v>
      </c>
      <c r="U970" s="53" t="str">
        <f>IF(C970="NET","",IF(C970="","",IFERROR(VLOOKUP(T970,EAN!$A:$B,2,FALSE),"MANGLER - MÅ OPPDATERE EAN-FANEN")))</f>
        <v>MANGLER - MÅ OPPDATERE EAN-FANEN</v>
      </c>
      <c r="V970" s="52">
        <f t="shared" si="62"/>
        <v>54</v>
      </c>
      <c r="W970" s="52">
        <f t="shared" si="63"/>
        <v>54</v>
      </c>
      <c r="X970" s="30"/>
      <c r="Y970" s="21" t="str">
        <f>IF(C970="NET","",IFERROR(VLOOKUP(U970,'2) Order Form'!$V$9:$V$894,1,FALSE),"Ikke med I order form"))</f>
        <v>Ikke med I order form</v>
      </c>
      <c r="Z970" s="30"/>
      <c r="AA970">
        <v>7048652894656</v>
      </c>
      <c r="AB970" s="23">
        <f>IFERROR(VLOOKUP(AA970,'2) Order Form'!$V$9:$V$895,1,FALSE),"Ikke med I order form")</f>
        <v>7048652894656</v>
      </c>
      <c r="AC970" s="38" t="e">
        <f>VLOOKUP(AA970,ATS!$A$4:$H$2762,2,FALSE)</f>
        <v>#N/A</v>
      </c>
      <c r="AD970" s="35" t="e">
        <f>VLOOKUP(AA970,ATS!$A$4:$G$2762,3,FALSE)</f>
        <v>#N/A</v>
      </c>
      <c r="AE970" s="36" t="e">
        <f>VLOOKUP(AA970,ATS!$A$4:$G$2762,5,FALSE)</f>
        <v>#N/A</v>
      </c>
      <c r="AF970" s="30"/>
      <c r="AG970" s="54"/>
      <c r="AH970" s="54"/>
      <c r="AI970" s="54"/>
      <c r="AJ970" s="54"/>
      <c r="AK970" s="54"/>
    </row>
    <row r="971" spans="1:37">
      <c r="A971" s="175">
        <f t="shared" si="61"/>
        <v>0</v>
      </c>
      <c r="B971" s="37">
        <v>820382</v>
      </c>
      <c r="C971" t="s">
        <v>131</v>
      </c>
      <c r="I971" s="37">
        <v>202409</v>
      </c>
      <c r="J971" s="37">
        <v>202410</v>
      </c>
      <c r="K971" s="37">
        <v>202411</v>
      </c>
      <c r="L971" s="37">
        <v>202412</v>
      </c>
      <c r="M971" s="37">
        <v>202413</v>
      </c>
      <c r="N971" s="37">
        <v>202414</v>
      </c>
      <c r="O971" s="37">
        <v>202415</v>
      </c>
      <c r="P971" s="37">
        <v>202415</v>
      </c>
      <c r="Q971" s="37">
        <v>202415</v>
      </c>
      <c r="R971" s="37">
        <v>202415</v>
      </c>
      <c r="S971" s="30"/>
      <c r="T971" s="52" t="str">
        <f t="shared" si="60"/>
        <v>820382-</v>
      </c>
      <c r="U971" s="53" t="str">
        <f>IF(C971="NET","",IF(C971="","",IFERROR(VLOOKUP(T971,EAN!$A:$B,2,FALSE),"MANGLER - MÅ OPPDATERE EAN-FANEN")))</f>
        <v/>
      </c>
      <c r="V971" s="52">
        <f t="shared" si="62"/>
        <v>202409</v>
      </c>
      <c r="W971" s="52">
        <f t="shared" si="63"/>
        <v>202415</v>
      </c>
      <c r="X971" s="30"/>
      <c r="Y971" s="21" t="str">
        <f>IF(C971="NET","",IFERROR(VLOOKUP(U971,'2) Order Form'!$V$9:$V$894,1,FALSE),"Ikke med I order form"))</f>
        <v/>
      </c>
      <c r="Z971" s="30"/>
      <c r="AA971">
        <v>7048652616449</v>
      </c>
      <c r="AB971" s="23">
        <f>IFERROR(VLOOKUP(AA971,'2) Order Form'!$V$9:$V$895,1,FALSE),"Ikke med I order form")</f>
        <v>7048652616449</v>
      </c>
      <c r="AC971" s="38" t="e">
        <f>VLOOKUP(AA971,ATS!$A$4:$H$2762,2,FALSE)</f>
        <v>#N/A</v>
      </c>
      <c r="AD971" s="35" t="e">
        <f>VLOOKUP(AA971,ATS!$A$4:$G$2762,3,FALSE)</f>
        <v>#N/A</v>
      </c>
      <c r="AE971" s="36" t="e">
        <f>VLOOKUP(AA971,ATS!$A$4:$G$2762,5,FALSE)</f>
        <v>#N/A</v>
      </c>
      <c r="AF971" s="30"/>
      <c r="AG971" s="54"/>
      <c r="AH971" s="54"/>
      <c r="AI971" s="54"/>
      <c r="AJ971" s="54"/>
      <c r="AK971" s="54"/>
    </row>
    <row r="972" spans="1:37">
      <c r="A972" s="175">
        <f t="shared" si="61"/>
        <v>0</v>
      </c>
      <c r="B972">
        <v>820382</v>
      </c>
      <c r="C972" t="s">
        <v>3193</v>
      </c>
      <c r="D972" t="s">
        <v>2991</v>
      </c>
      <c r="E972" t="s">
        <v>691</v>
      </c>
      <c r="F972" t="s">
        <v>1982</v>
      </c>
      <c r="G972" t="s">
        <v>54</v>
      </c>
      <c r="H972" t="s">
        <v>87</v>
      </c>
      <c r="I972">
        <v>2</v>
      </c>
      <c r="J972">
        <v>2</v>
      </c>
      <c r="K972">
        <v>2</v>
      </c>
      <c r="L972">
        <v>21</v>
      </c>
      <c r="M972">
        <v>21</v>
      </c>
      <c r="N972">
        <v>21</v>
      </c>
      <c r="O972">
        <v>21</v>
      </c>
      <c r="P972">
        <v>21</v>
      </c>
      <c r="Q972">
        <v>21</v>
      </c>
      <c r="R972">
        <v>21</v>
      </c>
      <c r="S972" s="30"/>
      <c r="T972" s="52" t="str">
        <f t="shared" si="60"/>
        <v>820382-99901-XS</v>
      </c>
      <c r="U972" s="53" t="str">
        <f>IF(C972="NET","",IF(C972="","",IFERROR(VLOOKUP(T972,EAN!$A:$B,2,FALSE),"MANGLER - MÅ OPPDATERE EAN-FANEN")))</f>
        <v>MANGLER - MÅ OPPDATERE EAN-FANEN</v>
      </c>
      <c r="V972" s="52">
        <f t="shared" si="62"/>
        <v>2</v>
      </c>
      <c r="W972" s="52">
        <f t="shared" si="63"/>
        <v>21</v>
      </c>
      <c r="X972" s="30"/>
      <c r="Y972" s="21" t="str">
        <f>IF(C972="NET","",IFERROR(VLOOKUP(U972,'2) Order Form'!$V$9:$V$894,1,FALSE),"Ikke med I order form"))</f>
        <v>Ikke med I order form</v>
      </c>
      <c r="Z972" s="30"/>
      <c r="AA972">
        <v>7048652616449</v>
      </c>
      <c r="AB972" s="23">
        <f>IFERROR(VLOOKUP(AA972,'2) Order Form'!$V$9:$V$895,1,FALSE),"Ikke med I order form")</f>
        <v>7048652616449</v>
      </c>
      <c r="AC972" s="38" t="e">
        <f>VLOOKUP(AA972,ATS!$A$4:$H$2762,2,FALSE)</f>
        <v>#N/A</v>
      </c>
      <c r="AD972" s="35" t="e">
        <f>VLOOKUP(AA972,ATS!$A$4:$G$2762,3,FALSE)</f>
        <v>#N/A</v>
      </c>
      <c r="AE972" s="36" t="e">
        <f>VLOOKUP(AA972,ATS!$A$4:$G$2762,5,FALSE)</f>
        <v>#N/A</v>
      </c>
      <c r="AF972" s="30"/>
      <c r="AG972" s="54"/>
      <c r="AH972" s="54"/>
      <c r="AI972" s="54"/>
      <c r="AJ972" s="54"/>
      <c r="AK972" s="54"/>
    </row>
    <row r="973" spans="1:37">
      <c r="A973" s="175">
        <f t="shared" si="61"/>
        <v>0</v>
      </c>
      <c r="B973">
        <v>820382</v>
      </c>
      <c r="C973" t="s">
        <v>3193</v>
      </c>
      <c r="D973" t="s">
        <v>2991</v>
      </c>
      <c r="E973" t="s">
        <v>685</v>
      </c>
      <c r="F973" t="s">
        <v>1982</v>
      </c>
      <c r="G973" t="s">
        <v>8</v>
      </c>
      <c r="H973" t="s">
        <v>87</v>
      </c>
      <c r="I973">
        <v>78</v>
      </c>
      <c r="J973">
        <v>78</v>
      </c>
      <c r="K973">
        <v>78</v>
      </c>
      <c r="L973">
        <v>78</v>
      </c>
      <c r="M973">
        <v>78</v>
      </c>
      <c r="N973">
        <v>78</v>
      </c>
      <c r="O973">
        <v>78</v>
      </c>
      <c r="P973">
        <v>78</v>
      </c>
      <c r="Q973">
        <v>78</v>
      </c>
      <c r="R973">
        <v>78</v>
      </c>
      <c r="S973" s="30"/>
      <c r="T973" s="52" t="str">
        <f t="shared" si="60"/>
        <v>820382-99901-S</v>
      </c>
      <c r="U973" s="53" t="str">
        <f>IF(C973="NET","",IF(C973="","",IFERROR(VLOOKUP(T973,EAN!$A:$B,2,FALSE),"MANGLER - MÅ OPPDATERE EAN-FANEN")))</f>
        <v>MANGLER - MÅ OPPDATERE EAN-FANEN</v>
      </c>
      <c r="V973" s="52">
        <f t="shared" si="62"/>
        <v>78</v>
      </c>
      <c r="W973" s="52">
        <f t="shared" si="63"/>
        <v>78</v>
      </c>
      <c r="X973" s="30"/>
      <c r="Y973" s="21" t="str">
        <f>IF(C973="NET","",IFERROR(VLOOKUP(U973,'2) Order Form'!$V$9:$V$894,1,FALSE),"Ikke med I order form"))</f>
        <v>Ikke med I order form</v>
      </c>
      <c r="Z973" s="30"/>
      <c r="AA973">
        <v>7048652762450</v>
      </c>
      <c r="AB973" s="23">
        <f>IFERROR(VLOOKUP(AA973,'2) Order Form'!$V$9:$V$895,1,FALSE),"Ikke med I order form")</f>
        <v>7048652762450</v>
      </c>
      <c r="AC973" s="38" t="e">
        <f>VLOOKUP(AA973,ATS!$A$4:$H$2762,2,FALSE)</f>
        <v>#N/A</v>
      </c>
      <c r="AD973" s="35" t="e">
        <f>VLOOKUP(AA973,ATS!$A$4:$G$2762,3,FALSE)</f>
        <v>#N/A</v>
      </c>
      <c r="AE973" s="36" t="e">
        <f>VLOOKUP(AA973,ATS!$A$4:$G$2762,5,FALSE)</f>
        <v>#N/A</v>
      </c>
      <c r="AF973" s="30"/>
      <c r="AG973" s="54"/>
      <c r="AH973" s="54"/>
      <c r="AI973" s="54"/>
      <c r="AJ973" s="54"/>
      <c r="AK973" s="54"/>
    </row>
    <row r="974" spans="1:37">
      <c r="A974" s="175">
        <f t="shared" si="61"/>
        <v>0</v>
      </c>
      <c r="B974">
        <v>820382</v>
      </c>
      <c r="C974" t="s">
        <v>3193</v>
      </c>
      <c r="D974" t="s">
        <v>2991</v>
      </c>
      <c r="E974" t="s">
        <v>686</v>
      </c>
      <c r="F974" t="s">
        <v>1982</v>
      </c>
      <c r="G974" t="s">
        <v>7</v>
      </c>
      <c r="H974" t="s">
        <v>87</v>
      </c>
      <c r="I974">
        <v>45</v>
      </c>
      <c r="J974">
        <v>45</v>
      </c>
      <c r="K974">
        <v>45</v>
      </c>
      <c r="L974">
        <v>83</v>
      </c>
      <c r="M974">
        <v>83</v>
      </c>
      <c r="N974">
        <v>83</v>
      </c>
      <c r="O974">
        <v>83</v>
      </c>
      <c r="P974">
        <v>83</v>
      </c>
      <c r="Q974">
        <v>83</v>
      </c>
      <c r="R974">
        <v>83</v>
      </c>
      <c r="S974" s="2"/>
      <c r="T974" s="52" t="str">
        <f t="shared" si="60"/>
        <v>820382-99901-M</v>
      </c>
      <c r="U974" s="53" t="str">
        <f>IF(C974="NET","",IF(C974="","",IFERROR(VLOOKUP(T974,EAN!$A:$B,2,FALSE),"MANGLER - MÅ OPPDATERE EAN-FANEN")))</f>
        <v>MANGLER - MÅ OPPDATERE EAN-FANEN</v>
      </c>
      <c r="V974" s="52">
        <f t="shared" si="62"/>
        <v>45</v>
      </c>
      <c r="W974" s="52">
        <f t="shared" si="63"/>
        <v>83</v>
      </c>
      <c r="X974" s="2"/>
      <c r="Y974" s="21" t="str">
        <f>IF(C974="NET","",IFERROR(VLOOKUP(U974,'2) Order Form'!$V$9:$V$894,1,FALSE),"Ikke med I order form"))</f>
        <v>Ikke med I order form</v>
      </c>
      <c r="Z974" s="2"/>
      <c r="AA974">
        <v>7048652762450</v>
      </c>
      <c r="AB974" s="23">
        <f>IFERROR(VLOOKUP(AA974,'2) Order Form'!$V$9:$V$895,1,FALSE),"Ikke med I order form")</f>
        <v>7048652762450</v>
      </c>
      <c r="AC974" s="38" t="e">
        <f>VLOOKUP(AA974,ATS!$A$4:$H$2762,2,FALSE)</f>
        <v>#N/A</v>
      </c>
      <c r="AD974" s="35" t="e">
        <f>VLOOKUP(AA974,ATS!$A$4:$G$2762,3,FALSE)</f>
        <v>#N/A</v>
      </c>
      <c r="AE974" s="36" t="e">
        <f>VLOOKUP(AA974,ATS!$A$4:$G$2762,5,FALSE)</f>
        <v>#N/A</v>
      </c>
      <c r="AF974" s="2"/>
      <c r="AG974" s="38"/>
      <c r="AH974" s="38"/>
      <c r="AI974" s="38"/>
      <c r="AJ974" s="38"/>
      <c r="AK974" s="38"/>
    </row>
    <row r="975" spans="1:37">
      <c r="A975" s="175">
        <f t="shared" si="61"/>
        <v>0</v>
      </c>
      <c r="B975">
        <v>820382</v>
      </c>
      <c r="C975" t="s">
        <v>3193</v>
      </c>
      <c r="D975" t="s">
        <v>2991</v>
      </c>
      <c r="E975" t="s">
        <v>687</v>
      </c>
      <c r="F975" t="s">
        <v>1982</v>
      </c>
      <c r="G975" t="s">
        <v>52</v>
      </c>
      <c r="H975" t="s">
        <v>87</v>
      </c>
      <c r="I975">
        <v>27</v>
      </c>
      <c r="J975">
        <v>27</v>
      </c>
      <c r="K975">
        <v>27</v>
      </c>
      <c r="L975">
        <v>34</v>
      </c>
      <c r="M975">
        <v>34</v>
      </c>
      <c r="N975">
        <v>34</v>
      </c>
      <c r="O975">
        <v>34</v>
      </c>
      <c r="P975">
        <v>34</v>
      </c>
      <c r="Q975">
        <v>34</v>
      </c>
      <c r="R975">
        <v>34</v>
      </c>
      <c r="S975" s="2"/>
      <c r="T975" s="52" t="str">
        <f t="shared" si="60"/>
        <v>820382-99901-L</v>
      </c>
      <c r="U975" s="53" t="str">
        <f>IF(C975="NET","",IF(C975="","",IFERROR(VLOOKUP(T975,EAN!$A:$B,2,FALSE),"MANGLER - MÅ OPPDATERE EAN-FANEN")))</f>
        <v>MANGLER - MÅ OPPDATERE EAN-FANEN</v>
      </c>
      <c r="V975" s="52">
        <f t="shared" si="62"/>
        <v>27</v>
      </c>
      <c r="W975" s="52">
        <f t="shared" si="63"/>
        <v>34</v>
      </c>
      <c r="X975" s="2"/>
      <c r="Y975" s="21" t="str">
        <f>IF(C975="NET","",IFERROR(VLOOKUP(U975,'2) Order Form'!$V$9:$V$894,1,FALSE),"Ikke med I order form"))</f>
        <v>Ikke med I order form</v>
      </c>
      <c r="Z975" s="2"/>
      <c r="AA975">
        <v>7048652775078</v>
      </c>
      <c r="AB975" s="23">
        <f>IFERROR(VLOOKUP(AA975,'2) Order Form'!$V$9:$V$895,1,FALSE),"Ikke med I order form")</f>
        <v>7048652775078</v>
      </c>
      <c r="AC975" s="38" t="e">
        <f>VLOOKUP(AA975,ATS!$A$4:$H$2762,2,FALSE)</f>
        <v>#N/A</v>
      </c>
      <c r="AD975" s="35" t="e">
        <f>VLOOKUP(AA975,ATS!$A$4:$G$2762,3,FALSE)</f>
        <v>#N/A</v>
      </c>
      <c r="AE975" s="36" t="e">
        <f>VLOOKUP(AA975,ATS!$A$4:$G$2762,5,FALSE)</f>
        <v>#N/A</v>
      </c>
      <c r="AF975" s="2"/>
      <c r="AG975" s="38"/>
      <c r="AH975" s="38"/>
      <c r="AI975" s="38"/>
      <c r="AJ975" s="38"/>
      <c r="AK975" s="38"/>
    </row>
    <row r="976" spans="1:37">
      <c r="A976" s="175">
        <f t="shared" si="61"/>
        <v>0</v>
      </c>
      <c r="B976" s="37">
        <v>820384</v>
      </c>
      <c r="C976" t="s">
        <v>131</v>
      </c>
      <c r="I976" s="37">
        <v>202409</v>
      </c>
      <c r="J976" s="37">
        <v>202410</v>
      </c>
      <c r="K976" s="37">
        <v>202411</v>
      </c>
      <c r="L976" s="37">
        <v>202412</v>
      </c>
      <c r="M976" s="37">
        <v>202413</v>
      </c>
      <c r="N976" s="37">
        <v>202414</v>
      </c>
      <c r="O976" s="37">
        <v>202415</v>
      </c>
      <c r="P976" s="37">
        <v>202415</v>
      </c>
      <c r="Q976" s="37">
        <v>202415</v>
      </c>
      <c r="R976" s="37">
        <v>202415</v>
      </c>
      <c r="S976" s="2"/>
      <c r="T976" s="52" t="str">
        <f t="shared" si="60"/>
        <v>820384-</v>
      </c>
      <c r="U976" s="53" t="str">
        <f>IF(C976="NET","",IF(C976="","",IFERROR(VLOOKUP(T976,EAN!$A:$B,2,FALSE),"MANGLER - MÅ OPPDATERE EAN-FANEN")))</f>
        <v/>
      </c>
      <c r="V976" s="52">
        <f t="shared" si="62"/>
        <v>202409</v>
      </c>
      <c r="W976" s="52">
        <f t="shared" si="63"/>
        <v>202415</v>
      </c>
      <c r="X976" s="2"/>
      <c r="Y976" s="21" t="str">
        <f>IF(C976="NET","",IFERROR(VLOOKUP(U976,'2) Order Form'!$V$9:$V$894,1,FALSE),"Ikke med I order form"))</f>
        <v/>
      </c>
      <c r="Z976" s="2"/>
      <c r="AA976">
        <v>7048652775078</v>
      </c>
      <c r="AB976" s="23">
        <f>IFERROR(VLOOKUP(AA976,'2) Order Form'!$V$9:$V$895,1,FALSE),"Ikke med I order form")</f>
        <v>7048652775078</v>
      </c>
      <c r="AC976" s="38" t="e">
        <f>VLOOKUP(AA976,ATS!$A$4:$H$2762,2,FALSE)</f>
        <v>#N/A</v>
      </c>
      <c r="AD976" s="35" t="e">
        <f>VLOOKUP(AA976,ATS!$A$4:$G$2762,3,FALSE)</f>
        <v>#N/A</v>
      </c>
      <c r="AE976" s="36" t="e">
        <f>VLOOKUP(AA976,ATS!$A$4:$G$2762,5,FALSE)</f>
        <v>#N/A</v>
      </c>
      <c r="AF976" s="2"/>
      <c r="AG976" s="38"/>
      <c r="AH976" s="38"/>
      <c r="AI976" s="38"/>
      <c r="AJ976" s="38"/>
      <c r="AK976" s="38"/>
    </row>
    <row r="977" spans="1:37">
      <c r="A977" s="175">
        <f t="shared" si="61"/>
        <v>0</v>
      </c>
      <c r="B977">
        <v>820384</v>
      </c>
      <c r="C977" t="s">
        <v>3194</v>
      </c>
      <c r="D977" t="s">
        <v>2991</v>
      </c>
      <c r="E977" t="s">
        <v>1223</v>
      </c>
      <c r="F977" t="s">
        <v>1205</v>
      </c>
      <c r="G977" t="s">
        <v>8</v>
      </c>
      <c r="H977" t="s">
        <v>225</v>
      </c>
      <c r="I977">
        <v>44</v>
      </c>
      <c r="J977">
        <v>44</v>
      </c>
      <c r="K977">
        <v>44</v>
      </c>
      <c r="L977">
        <v>44</v>
      </c>
      <c r="M977">
        <v>44</v>
      </c>
      <c r="N977">
        <v>44</v>
      </c>
      <c r="O977">
        <v>44</v>
      </c>
      <c r="P977">
        <v>44</v>
      </c>
      <c r="Q977">
        <v>44</v>
      </c>
      <c r="R977">
        <v>44</v>
      </c>
      <c r="S977" s="2"/>
      <c r="T977" s="52" t="str">
        <f t="shared" si="60"/>
        <v>820384-44002-S</v>
      </c>
      <c r="U977" s="53" t="str">
        <f>IF(C977="NET","",IF(C977="","",IFERROR(VLOOKUP(T977,EAN!$A:$B,2,FALSE),"MANGLER - MÅ OPPDATERE EAN-FANEN")))</f>
        <v>MANGLER - MÅ OPPDATERE EAN-FANEN</v>
      </c>
      <c r="V977" s="52">
        <f t="shared" si="62"/>
        <v>44</v>
      </c>
      <c r="W977" s="52">
        <f t="shared" si="63"/>
        <v>44</v>
      </c>
      <c r="X977" s="2"/>
      <c r="Y977" s="21" t="str">
        <f>IF(C977="NET","",IFERROR(VLOOKUP(U977,'2) Order Form'!$V$9:$V$894,1,FALSE),"Ikke med I order form"))</f>
        <v>Ikke med I order form</v>
      </c>
      <c r="Z977" s="2"/>
      <c r="AA977">
        <v>7048652762436</v>
      </c>
      <c r="AB977" s="23">
        <f>IFERROR(VLOOKUP(AA977,'2) Order Form'!$V$9:$V$895,1,FALSE),"Ikke med I order form")</f>
        <v>7048652762436</v>
      </c>
      <c r="AC977" s="38" t="e">
        <f>VLOOKUP(AA977,ATS!$A$4:$H$2762,2,FALSE)</f>
        <v>#N/A</v>
      </c>
      <c r="AD977" s="35" t="e">
        <f>VLOOKUP(AA977,ATS!$A$4:$G$2762,3,FALSE)</f>
        <v>#N/A</v>
      </c>
      <c r="AE977" s="36" t="e">
        <f>VLOOKUP(AA977,ATS!$A$4:$G$2762,5,FALSE)</f>
        <v>#N/A</v>
      </c>
      <c r="AF977" s="2"/>
      <c r="AG977" s="38"/>
      <c r="AH977" s="38"/>
      <c r="AI977" s="38"/>
      <c r="AJ977" s="38"/>
      <c r="AK977" s="38"/>
    </row>
    <row r="978" spans="1:37">
      <c r="A978" s="175">
        <f t="shared" si="61"/>
        <v>0</v>
      </c>
      <c r="B978">
        <v>820384</v>
      </c>
      <c r="C978" t="s">
        <v>3194</v>
      </c>
      <c r="D978" t="s">
        <v>2991</v>
      </c>
      <c r="E978" t="s">
        <v>1224</v>
      </c>
      <c r="F978" t="s">
        <v>1205</v>
      </c>
      <c r="G978" t="s">
        <v>7</v>
      </c>
      <c r="H978" t="s">
        <v>225</v>
      </c>
      <c r="I978">
        <v>99</v>
      </c>
      <c r="J978">
        <v>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</v>
      </c>
      <c r="Q978">
        <v>99</v>
      </c>
      <c r="R978">
        <v>99</v>
      </c>
      <c r="S978" s="2"/>
      <c r="T978" s="22" t="str">
        <f t="shared" si="60"/>
        <v>820384-44002-M</v>
      </c>
      <c r="U978" s="24" t="str">
        <f>IF(C978="NET","",IF(C978="","",IFERROR(VLOOKUP(T978,EAN!$A:$B,2,FALSE),"MANGLER - MÅ OPPDATERE EAN-FANEN")))</f>
        <v>MANGLER - MÅ OPPDATERE EAN-FANEN</v>
      </c>
      <c r="V978" s="22">
        <f t="shared" si="62"/>
        <v>99</v>
      </c>
      <c r="W978" s="22">
        <f t="shared" si="63"/>
        <v>99</v>
      </c>
      <c r="X978" s="2"/>
      <c r="Y978" s="21" t="str">
        <f>IF(C978="NET","",IFERROR(VLOOKUP(U978,'2) Order Form'!$V$9:$V$894,1,FALSE),"Ikke med I order form"))</f>
        <v>Ikke med I order form</v>
      </c>
      <c r="Z978" s="2"/>
      <c r="AA978">
        <v>7048652762436</v>
      </c>
      <c r="AB978" s="23">
        <f>IFERROR(VLOOKUP(AA978,'2) Order Form'!$V$9:$V$895,1,FALSE),"Ikke med I order form")</f>
        <v>7048652762436</v>
      </c>
      <c r="AC978" s="38" t="e">
        <f>VLOOKUP(AA978,ATS!$A$4:$H$2762,2,FALSE)</f>
        <v>#N/A</v>
      </c>
      <c r="AD978" s="35" t="e">
        <f>VLOOKUP(AA978,ATS!$A$4:$G$2762,3,FALSE)</f>
        <v>#N/A</v>
      </c>
      <c r="AE978" s="36" t="e">
        <f>VLOOKUP(AA978,ATS!$A$4:$G$2762,5,FALSE)</f>
        <v>#N/A</v>
      </c>
      <c r="AF978" s="2"/>
      <c r="AG978" s="38"/>
      <c r="AH978" s="38"/>
      <c r="AI978" s="38"/>
      <c r="AJ978" s="38"/>
      <c r="AK978" s="38"/>
    </row>
    <row r="979" spans="1:37">
      <c r="A979" s="175">
        <f t="shared" si="61"/>
        <v>0</v>
      </c>
      <c r="B979">
        <v>820384</v>
      </c>
      <c r="C979" t="s">
        <v>3194</v>
      </c>
      <c r="D979" t="s">
        <v>2991</v>
      </c>
      <c r="E979" t="s">
        <v>1225</v>
      </c>
      <c r="F979" t="s">
        <v>1205</v>
      </c>
      <c r="G979" t="s">
        <v>52</v>
      </c>
      <c r="H979" t="s">
        <v>225</v>
      </c>
      <c r="I979">
        <v>92</v>
      </c>
      <c r="J979">
        <v>92</v>
      </c>
      <c r="K979">
        <v>92</v>
      </c>
      <c r="L979">
        <v>92</v>
      </c>
      <c r="M979">
        <v>92</v>
      </c>
      <c r="N979">
        <v>92</v>
      </c>
      <c r="O979">
        <v>92</v>
      </c>
      <c r="P979">
        <v>92</v>
      </c>
      <c r="Q979">
        <v>92</v>
      </c>
      <c r="R979">
        <v>92</v>
      </c>
      <c r="S979" s="2"/>
      <c r="T979" s="52" t="str">
        <f t="shared" si="60"/>
        <v>820384-44002-L</v>
      </c>
      <c r="U979" s="53" t="str">
        <f>IF(C979="NET","",IF(C979="","",IFERROR(VLOOKUP(T979,EAN!$A:$B,2,FALSE),"MANGLER - MÅ OPPDATERE EAN-FANEN")))</f>
        <v>MANGLER - MÅ OPPDATERE EAN-FANEN</v>
      </c>
      <c r="V979" s="52">
        <f t="shared" si="62"/>
        <v>92</v>
      </c>
      <c r="W979" s="52">
        <f t="shared" si="63"/>
        <v>92</v>
      </c>
      <c r="X979" s="2"/>
      <c r="Y979" s="21" t="str">
        <f>IF(C979="NET","",IFERROR(VLOOKUP(U979,'2) Order Form'!$V$9:$V$894,1,FALSE),"Ikke med I order form"))</f>
        <v>Ikke med I order form</v>
      </c>
      <c r="Z979" s="2"/>
      <c r="AA979">
        <v>7048652837288</v>
      </c>
      <c r="AB979" s="23">
        <f>IFERROR(VLOOKUP(AA979,'2) Order Form'!$V$9:$V$895,1,FALSE),"Ikke med I order form")</f>
        <v>7048652837288</v>
      </c>
      <c r="AC979" s="38" t="e">
        <f>VLOOKUP(AA979,ATS!$A$4:$H$2762,2,FALSE)</f>
        <v>#N/A</v>
      </c>
      <c r="AD979" s="35" t="e">
        <f>VLOOKUP(AA979,ATS!$A$4:$G$2762,3,FALSE)</f>
        <v>#N/A</v>
      </c>
      <c r="AE979" s="36" t="e">
        <f>VLOOKUP(AA979,ATS!$A$4:$G$2762,5,FALSE)</f>
        <v>#N/A</v>
      </c>
      <c r="AF979" s="2"/>
      <c r="AG979" s="38"/>
      <c r="AH979" s="38"/>
      <c r="AI979" s="38"/>
      <c r="AJ979" s="38"/>
      <c r="AK979" s="38"/>
    </row>
    <row r="980" spans="1:37">
      <c r="A980" s="175">
        <f t="shared" si="61"/>
        <v>0</v>
      </c>
      <c r="B980">
        <v>820384</v>
      </c>
      <c r="C980" t="s">
        <v>3194</v>
      </c>
      <c r="D980" t="s">
        <v>2991</v>
      </c>
      <c r="E980" t="s">
        <v>1226</v>
      </c>
      <c r="F980" t="s">
        <v>1205</v>
      </c>
      <c r="G980" t="s">
        <v>53</v>
      </c>
      <c r="H980" t="s">
        <v>225</v>
      </c>
      <c r="I980">
        <v>38</v>
      </c>
      <c r="J980">
        <v>38</v>
      </c>
      <c r="K980">
        <v>38</v>
      </c>
      <c r="L980">
        <v>38</v>
      </c>
      <c r="M980">
        <v>38</v>
      </c>
      <c r="N980">
        <v>38</v>
      </c>
      <c r="O980">
        <v>38</v>
      </c>
      <c r="P980">
        <v>38</v>
      </c>
      <c r="Q980">
        <v>38</v>
      </c>
      <c r="R980">
        <v>38</v>
      </c>
      <c r="S980" s="2"/>
      <c r="T980" s="52" t="str">
        <f t="shared" si="60"/>
        <v>820384-44002-XL</v>
      </c>
      <c r="U980" s="53" t="str">
        <f>IF(C980="NET","",IF(C980="","",IFERROR(VLOOKUP(T980,EAN!$A:$B,2,FALSE),"MANGLER - MÅ OPPDATERE EAN-FANEN")))</f>
        <v>MANGLER - MÅ OPPDATERE EAN-FANEN</v>
      </c>
      <c r="V980" s="52">
        <f t="shared" si="62"/>
        <v>38</v>
      </c>
      <c r="W980" s="52">
        <f t="shared" si="63"/>
        <v>38</v>
      </c>
      <c r="X980" s="2"/>
      <c r="Y980" s="21" t="str">
        <f>IF(C980="NET","",IFERROR(VLOOKUP(U980,'2) Order Form'!$V$9:$V$894,1,FALSE),"Ikke med I order form"))</f>
        <v>Ikke med I order form</v>
      </c>
      <c r="Z980" s="2"/>
      <c r="AA980">
        <v>7048652837288</v>
      </c>
      <c r="AB980" s="23">
        <f>IFERROR(VLOOKUP(AA980,'2) Order Form'!$V$9:$V$895,1,FALSE),"Ikke med I order form")</f>
        <v>7048652837288</v>
      </c>
      <c r="AC980" s="38" t="e">
        <f>VLOOKUP(AA980,ATS!$A$4:$H$2762,2,FALSE)</f>
        <v>#N/A</v>
      </c>
      <c r="AD980" s="35" t="e">
        <f>VLOOKUP(AA980,ATS!$A$4:$G$2762,3,FALSE)</f>
        <v>#N/A</v>
      </c>
      <c r="AE980" s="36" t="e">
        <f>VLOOKUP(AA980,ATS!$A$4:$G$2762,5,FALSE)</f>
        <v>#N/A</v>
      </c>
      <c r="AF980" s="2"/>
      <c r="AG980" s="38"/>
      <c r="AH980" s="38"/>
      <c r="AI980" s="38"/>
      <c r="AJ980" s="38"/>
      <c r="AK980" s="38"/>
    </row>
    <row r="981" spans="1:37">
      <c r="A981" s="175">
        <f t="shared" si="61"/>
        <v>0</v>
      </c>
      <c r="B981">
        <v>820384</v>
      </c>
      <c r="C981" t="s">
        <v>3194</v>
      </c>
      <c r="D981" t="s">
        <v>2991</v>
      </c>
      <c r="E981" t="s">
        <v>3160</v>
      </c>
      <c r="F981" t="s">
        <v>3161</v>
      </c>
      <c r="G981" t="s">
        <v>8</v>
      </c>
      <c r="H981" t="s">
        <v>87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 s="2"/>
      <c r="T981" s="52" t="str">
        <f t="shared" si="60"/>
        <v>820384-58001-S</v>
      </c>
      <c r="U981" s="53" t="str">
        <f>IF(C981="NET","",IF(C981="","",IFERROR(VLOOKUP(T981,EAN!$A:$B,2,FALSE),"MANGLER - MÅ OPPDATERE EAN-FANEN")))</f>
        <v>MANGLER - MÅ OPPDATERE EAN-FANEN</v>
      </c>
      <c r="V981" s="52">
        <f t="shared" si="62"/>
        <v>0</v>
      </c>
      <c r="W981" s="52">
        <f t="shared" si="63"/>
        <v>0</v>
      </c>
      <c r="X981" s="2"/>
      <c r="Y981" s="21" t="str">
        <f>IF(C981="NET","",IFERROR(VLOOKUP(U981,'2) Order Form'!$V$9:$V$894,1,FALSE),"Ikke med I order form"))</f>
        <v>Ikke med I order form</v>
      </c>
      <c r="Z981" s="2"/>
      <c r="AA981">
        <v>7048652837288</v>
      </c>
      <c r="AB981" s="23">
        <f>IFERROR(VLOOKUP(AA981,'2) Order Form'!$V$9:$V$895,1,FALSE),"Ikke med I order form")</f>
        <v>7048652837288</v>
      </c>
      <c r="AC981" s="38" t="e">
        <f>VLOOKUP(AA981,ATS!$A$4:$H$2762,2,FALSE)</f>
        <v>#N/A</v>
      </c>
      <c r="AD981" s="35" t="e">
        <f>VLOOKUP(AA981,ATS!$A$4:$G$2762,3,FALSE)</f>
        <v>#N/A</v>
      </c>
      <c r="AE981" s="36" t="e">
        <f>VLOOKUP(AA981,ATS!$A$4:$G$2762,5,FALSE)</f>
        <v>#N/A</v>
      </c>
      <c r="AF981" s="2"/>
      <c r="AG981" s="38"/>
      <c r="AH981" s="38"/>
      <c r="AI981" s="38"/>
      <c r="AJ981" s="38"/>
      <c r="AK981" s="38"/>
    </row>
    <row r="982" spans="1:37">
      <c r="A982" s="175">
        <f t="shared" si="61"/>
        <v>0</v>
      </c>
      <c r="B982">
        <v>820384</v>
      </c>
      <c r="C982" t="s">
        <v>3194</v>
      </c>
      <c r="D982" t="s">
        <v>2991</v>
      </c>
      <c r="E982" t="s">
        <v>3162</v>
      </c>
      <c r="F982" t="s">
        <v>3161</v>
      </c>
      <c r="G982" t="s">
        <v>7</v>
      </c>
      <c r="H982" t="s">
        <v>87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 s="30"/>
      <c r="T982" s="52" t="str">
        <f t="shared" si="60"/>
        <v>820384-58001-M</v>
      </c>
      <c r="U982" s="53" t="str">
        <f>IF(C982="NET","",IF(C982="","",IFERROR(VLOOKUP(T982,EAN!$A:$B,2,FALSE),"MANGLER - MÅ OPPDATERE EAN-FANEN")))</f>
        <v>MANGLER - MÅ OPPDATERE EAN-FANEN</v>
      </c>
      <c r="V982" s="52">
        <f t="shared" si="62"/>
        <v>0</v>
      </c>
      <c r="W982" s="52">
        <f t="shared" si="63"/>
        <v>0</v>
      </c>
      <c r="X982" s="30"/>
      <c r="Y982" s="21" t="str">
        <f>IF(C982="NET","",IFERROR(VLOOKUP(U982,'2) Order Form'!$V$9:$V$894,1,FALSE),"Ikke med I order form"))</f>
        <v>Ikke med I order form</v>
      </c>
      <c r="Z982" s="30"/>
      <c r="AA982">
        <v>7048652837295</v>
      </c>
      <c r="AB982" s="23">
        <f>IFERROR(VLOOKUP(AA982,'2) Order Form'!$V$9:$V$895,1,FALSE),"Ikke med I order form")</f>
        <v>7048652837295</v>
      </c>
      <c r="AC982" s="38" t="e">
        <f>VLOOKUP(AA982,ATS!$A$4:$H$2762,2,FALSE)</f>
        <v>#N/A</v>
      </c>
      <c r="AD982" s="35" t="e">
        <f>VLOOKUP(AA982,ATS!$A$4:$G$2762,3,FALSE)</f>
        <v>#N/A</v>
      </c>
      <c r="AE982" s="36" t="e">
        <f>VLOOKUP(AA982,ATS!$A$4:$G$2762,5,FALSE)</f>
        <v>#N/A</v>
      </c>
      <c r="AF982" s="30"/>
      <c r="AG982" s="54"/>
      <c r="AH982" s="54"/>
      <c r="AI982" s="54"/>
      <c r="AJ982" s="54"/>
      <c r="AK982" s="54"/>
    </row>
    <row r="983" spans="1:37">
      <c r="A983" s="175">
        <f t="shared" si="61"/>
        <v>0</v>
      </c>
      <c r="B983">
        <v>820384</v>
      </c>
      <c r="C983" t="s">
        <v>3194</v>
      </c>
      <c r="D983" t="s">
        <v>2991</v>
      </c>
      <c r="E983" t="s">
        <v>3163</v>
      </c>
      <c r="F983" t="s">
        <v>3161</v>
      </c>
      <c r="G983" t="s">
        <v>52</v>
      </c>
      <c r="H983" t="s">
        <v>87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 s="30"/>
      <c r="T983" s="52" t="str">
        <f t="shared" si="60"/>
        <v>820384-58001-L</v>
      </c>
      <c r="U983" s="53" t="str">
        <f>IF(C983="NET","",IF(C983="","",IFERROR(VLOOKUP(T983,EAN!$A:$B,2,FALSE),"MANGLER - MÅ OPPDATERE EAN-FANEN")))</f>
        <v>MANGLER - MÅ OPPDATERE EAN-FANEN</v>
      </c>
      <c r="V983" s="52">
        <f t="shared" si="62"/>
        <v>0</v>
      </c>
      <c r="W983" s="52">
        <f t="shared" si="63"/>
        <v>0</v>
      </c>
      <c r="X983" s="30"/>
      <c r="Y983" s="21" t="str">
        <f>IF(C983="NET","",IFERROR(VLOOKUP(U983,'2) Order Form'!$V$9:$V$894,1,FALSE),"Ikke med I order form"))</f>
        <v>Ikke med I order form</v>
      </c>
      <c r="Z983" s="30"/>
      <c r="AA983">
        <v>7048652837295</v>
      </c>
      <c r="AB983" s="23">
        <f>IFERROR(VLOOKUP(AA983,'2) Order Form'!$V$9:$V$895,1,FALSE),"Ikke med I order form")</f>
        <v>7048652837295</v>
      </c>
      <c r="AC983" s="38" t="e">
        <f>VLOOKUP(AA983,ATS!$A$4:$H$2762,2,FALSE)</f>
        <v>#N/A</v>
      </c>
      <c r="AD983" s="35" t="e">
        <f>VLOOKUP(AA983,ATS!$A$4:$G$2762,3,FALSE)</f>
        <v>#N/A</v>
      </c>
      <c r="AE983" s="36" t="e">
        <f>VLOOKUP(AA983,ATS!$A$4:$G$2762,5,FALSE)</f>
        <v>#N/A</v>
      </c>
      <c r="AF983" s="30"/>
      <c r="AG983" s="54"/>
      <c r="AH983" s="54"/>
      <c r="AI983" s="54"/>
      <c r="AJ983" s="54"/>
      <c r="AK983" s="54"/>
    </row>
    <row r="984" spans="1:37">
      <c r="A984" s="175">
        <f t="shared" si="61"/>
        <v>0</v>
      </c>
      <c r="B984">
        <v>820384</v>
      </c>
      <c r="C984" t="s">
        <v>3194</v>
      </c>
      <c r="D984" t="s">
        <v>2991</v>
      </c>
      <c r="E984" t="s">
        <v>3164</v>
      </c>
      <c r="F984" t="s">
        <v>3161</v>
      </c>
      <c r="G984" t="s">
        <v>53</v>
      </c>
      <c r="H984" t="s">
        <v>87</v>
      </c>
      <c r="I984">
        <v>1</v>
      </c>
      <c r="J984">
        <v>1</v>
      </c>
      <c r="K984">
        <v>1</v>
      </c>
      <c r="L984">
        <v>1</v>
      </c>
      <c r="M984">
        <v>1</v>
      </c>
      <c r="N984">
        <v>1</v>
      </c>
      <c r="O984">
        <v>1</v>
      </c>
      <c r="P984">
        <v>1</v>
      </c>
      <c r="Q984">
        <v>1</v>
      </c>
      <c r="R984">
        <v>1</v>
      </c>
      <c r="S984" s="30"/>
      <c r="T984" s="52" t="str">
        <f t="shared" si="60"/>
        <v>820384-58001-XL</v>
      </c>
      <c r="U984" s="53" t="str">
        <f>IF(C984="NET","",IF(C984="","",IFERROR(VLOOKUP(T984,EAN!$A:$B,2,FALSE),"MANGLER - MÅ OPPDATERE EAN-FANEN")))</f>
        <v>MANGLER - MÅ OPPDATERE EAN-FANEN</v>
      </c>
      <c r="V984" s="52">
        <f t="shared" si="62"/>
        <v>1</v>
      </c>
      <c r="W984" s="52">
        <f t="shared" si="63"/>
        <v>1</v>
      </c>
      <c r="X984" s="30"/>
      <c r="Y984" s="21" t="str">
        <f>IF(C984="NET","",IFERROR(VLOOKUP(U984,'2) Order Form'!$V$9:$V$894,1,FALSE),"Ikke med I order form"))</f>
        <v>Ikke med I order form</v>
      </c>
      <c r="Z984" s="30"/>
      <c r="AA984">
        <v>7048652837301</v>
      </c>
      <c r="AB984" s="23">
        <f>IFERROR(VLOOKUP(AA984,'2) Order Form'!$V$9:$V$895,1,FALSE),"Ikke med I order form")</f>
        <v>7048652837301</v>
      </c>
      <c r="AC984" s="38" t="e">
        <f>VLOOKUP(AA984,ATS!$A$4:$H$2762,2,FALSE)</f>
        <v>#N/A</v>
      </c>
      <c r="AD984" s="35" t="e">
        <f>VLOOKUP(AA984,ATS!$A$4:$G$2762,3,FALSE)</f>
        <v>#N/A</v>
      </c>
      <c r="AE984" s="36" t="e">
        <f>VLOOKUP(AA984,ATS!$A$4:$G$2762,5,FALSE)</f>
        <v>#N/A</v>
      </c>
      <c r="AF984" s="30"/>
      <c r="AG984" s="54"/>
      <c r="AH984" s="54"/>
      <c r="AI984" s="54"/>
      <c r="AJ984" s="54"/>
      <c r="AK984" s="54"/>
    </row>
    <row r="985" spans="1:37">
      <c r="A985" s="175">
        <f t="shared" si="61"/>
        <v>0</v>
      </c>
      <c r="B985">
        <v>820384</v>
      </c>
      <c r="C985" t="s">
        <v>3194</v>
      </c>
      <c r="D985" t="s">
        <v>2991</v>
      </c>
      <c r="E985" t="s">
        <v>3150</v>
      </c>
      <c r="F985" t="s">
        <v>3151</v>
      </c>
      <c r="G985" t="s">
        <v>8</v>
      </c>
      <c r="H985" t="s">
        <v>87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 s="30"/>
      <c r="T985" s="52" t="str">
        <f t="shared" si="60"/>
        <v>820384-77102-S</v>
      </c>
      <c r="U985" s="53" t="str">
        <f>IF(C985="NET","",IF(C985="","",IFERROR(VLOOKUP(T985,EAN!$A:$B,2,FALSE),"MANGLER - MÅ OPPDATERE EAN-FANEN")))</f>
        <v>MANGLER - MÅ OPPDATERE EAN-FANEN</v>
      </c>
      <c r="V985" s="52">
        <f t="shared" si="62"/>
        <v>0</v>
      </c>
      <c r="W985" s="52">
        <f t="shared" si="63"/>
        <v>0</v>
      </c>
      <c r="X985" s="30"/>
      <c r="Y985" s="21" t="str">
        <f>IF(C985="NET","",IFERROR(VLOOKUP(U985,'2) Order Form'!$V$9:$V$894,1,FALSE),"Ikke med I order form"))</f>
        <v>Ikke med I order form</v>
      </c>
      <c r="Z985" s="30"/>
      <c r="AA985">
        <v>7048652837301</v>
      </c>
      <c r="AB985" s="23">
        <f>IFERROR(VLOOKUP(AA985,'2) Order Form'!$V$9:$V$895,1,FALSE),"Ikke med I order form")</f>
        <v>7048652837301</v>
      </c>
      <c r="AC985" s="38" t="e">
        <f>VLOOKUP(AA985,ATS!$A$4:$H$2762,2,FALSE)</f>
        <v>#N/A</v>
      </c>
      <c r="AD985" s="35" t="e">
        <f>VLOOKUP(AA985,ATS!$A$4:$G$2762,3,FALSE)</f>
        <v>#N/A</v>
      </c>
      <c r="AE985" s="36" t="e">
        <f>VLOOKUP(AA985,ATS!$A$4:$G$2762,5,FALSE)</f>
        <v>#N/A</v>
      </c>
      <c r="AF985" s="30"/>
      <c r="AG985" s="54"/>
      <c r="AH985" s="54"/>
      <c r="AI985" s="54"/>
      <c r="AJ985" s="54"/>
      <c r="AK985" s="54"/>
    </row>
    <row r="986" spans="1:37">
      <c r="A986" s="175">
        <f t="shared" si="61"/>
        <v>0</v>
      </c>
      <c r="B986">
        <v>820384</v>
      </c>
      <c r="C986" t="s">
        <v>3194</v>
      </c>
      <c r="D986" t="s">
        <v>2991</v>
      </c>
      <c r="E986" t="s">
        <v>3152</v>
      </c>
      <c r="F986" t="s">
        <v>3151</v>
      </c>
      <c r="G986" t="s">
        <v>7</v>
      </c>
      <c r="H986" t="s">
        <v>87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 s="2"/>
      <c r="T986" s="22" t="str">
        <f t="shared" si="60"/>
        <v>820384-77102-M</v>
      </c>
      <c r="U986" s="24" t="str">
        <f>IF(C986="NET","",IF(C986="","",IFERROR(VLOOKUP(T986,EAN!$A:$B,2,FALSE),"MANGLER - MÅ OPPDATERE EAN-FANEN")))</f>
        <v>MANGLER - MÅ OPPDATERE EAN-FANEN</v>
      </c>
      <c r="V986" s="22">
        <f t="shared" si="62"/>
        <v>0</v>
      </c>
      <c r="W986" s="22">
        <f t="shared" si="63"/>
        <v>0</v>
      </c>
      <c r="X986" s="2"/>
      <c r="Y986" s="21" t="str">
        <f>IF(C986="NET","",IFERROR(VLOOKUP(U986,'2) Order Form'!$V$9:$V$894,1,FALSE),"Ikke med I order form"))</f>
        <v>Ikke med I order form</v>
      </c>
      <c r="Z986" s="2"/>
      <c r="AA986">
        <v>7048652837332</v>
      </c>
      <c r="AB986" s="23">
        <f>IFERROR(VLOOKUP(AA986,'2) Order Form'!$V$9:$V$895,1,FALSE),"Ikke med I order form")</f>
        <v>7048652837332</v>
      </c>
      <c r="AC986" s="38" t="e">
        <f>VLOOKUP(AA986,ATS!$A$4:$H$2762,2,FALSE)</f>
        <v>#N/A</v>
      </c>
      <c r="AD986" s="35" t="e">
        <f>VLOOKUP(AA986,ATS!$A$4:$G$2762,3,FALSE)</f>
        <v>#N/A</v>
      </c>
      <c r="AE986" s="36" t="e">
        <f>VLOOKUP(AA986,ATS!$A$4:$G$2762,5,FALSE)</f>
        <v>#N/A</v>
      </c>
      <c r="AF986" s="2"/>
      <c r="AG986" s="38"/>
      <c r="AH986" s="38"/>
      <c r="AI986" s="38"/>
      <c r="AJ986" s="38"/>
      <c r="AK986" s="38"/>
    </row>
    <row r="987" spans="1:37">
      <c r="A987" s="175">
        <f t="shared" si="61"/>
        <v>0</v>
      </c>
      <c r="B987">
        <v>820384</v>
      </c>
      <c r="C987" t="s">
        <v>3194</v>
      </c>
      <c r="D987" t="s">
        <v>2991</v>
      </c>
      <c r="E987" t="s">
        <v>3153</v>
      </c>
      <c r="F987" t="s">
        <v>3151</v>
      </c>
      <c r="G987" t="s">
        <v>52</v>
      </c>
      <c r="H987" t="s">
        <v>87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 s="2"/>
      <c r="T987" s="52" t="str">
        <f t="shared" si="60"/>
        <v>820384-77102-L</v>
      </c>
      <c r="U987" s="53" t="str">
        <f>IF(C987="NET","",IF(C987="","",IFERROR(VLOOKUP(T987,EAN!$A:$B,2,FALSE),"MANGLER - MÅ OPPDATERE EAN-FANEN")))</f>
        <v>MANGLER - MÅ OPPDATERE EAN-FANEN</v>
      </c>
      <c r="V987" s="52">
        <f t="shared" si="62"/>
        <v>0</v>
      </c>
      <c r="W987" s="52">
        <f t="shared" si="63"/>
        <v>0</v>
      </c>
      <c r="X987" s="2"/>
      <c r="Y987" s="21" t="str">
        <f>IF(C987="NET","",IFERROR(VLOOKUP(U987,'2) Order Form'!$V$9:$V$894,1,FALSE),"Ikke med I order form"))</f>
        <v>Ikke med I order form</v>
      </c>
      <c r="Z987" s="2"/>
      <c r="AA987">
        <v>7048652837332</v>
      </c>
      <c r="AB987" s="23">
        <f>IFERROR(VLOOKUP(AA987,'2) Order Form'!$V$9:$V$895,1,FALSE),"Ikke med I order form")</f>
        <v>7048652837332</v>
      </c>
      <c r="AC987" s="38" t="e">
        <f>VLOOKUP(AA987,ATS!$A$4:$H$2762,2,FALSE)</f>
        <v>#N/A</v>
      </c>
      <c r="AD987" s="35" t="e">
        <f>VLOOKUP(AA987,ATS!$A$4:$G$2762,3,FALSE)</f>
        <v>#N/A</v>
      </c>
      <c r="AE987" s="36" t="e">
        <f>VLOOKUP(AA987,ATS!$A$4:$G$2762,5,FALSE)</f>
        <v>#N/A</v>
      </c>
      <c r="AF987" s="2"/>
      <c r="AG987" s="38"/>
      <c r="AH987" s="38"/>
      <c r="AI987" s="38"/>
      <c r="AJ987" s="38"/>
      <c r="AK987" s="38"/>
    </row>
    <row r="988" spans="1:37">
      <c r="A988" s="175">
        <f t="shared" si="61"/>
        <v>0</v>
      </c>
      <c r="B988">
        <v>820384</v>
      </c>
      <c r="C988" t="s">
        <v>3194</v>
      </c>
      <c r="D988" t="s">
        <v>2991</v>
      </c>
      <c r="E988" t="s">
        <v>3154</v>
      </c>
      <c r="F988" t="s">
        <v>3151</v>
      </c>
      <c r="G988" t="s">
        <v>53</v>
      </c>
      <c r="H988" t="s">
        <v>87</v>
      </c>
      <c r="I988">
        <v>2</v>
      </c>
      <c r="J988">
        <v>2</v>
      </c>
      <c r="K988">
        <v>2</v>
      </c>
      <c r="L988">
        <v>2</v>
      </c>
      <c r="M988">
        <v>2</v>
      </c>
      <c r="N988">
        <v>2</v>
      </c>
      <c r="O988">
        <v>2</v>
      </c>
      <c r="P988">
        <v>2</v>
      </c>
      <c r="Q988">
        <v>2</v>
      </c>
      <c r="R988">
        <v>2</v>
      </c>
      <c r="S988" s="2"/>
      <c r="T988" s="52" t="str">
        <f t="shared" si="60"/>
        <v>820384-77102-XL</v>
      </c>
      <c r="U988" s="53" t="str">
        <f>IF(C988="NET","",IF(C988="","",IFERROR(VLOOKUP(T988,EAN!$A:$B,2,FALSE),"MANGLER - MÅ OPPDATERE EAN-FANEN")))</f>
        <v>MANGLER - MÅ OPPDATERE EAN-FANEN</v>
      </c>
      <c r="V988" s="52">
        <f t="shared" si="62"/>
        <v>2</v>
      </c>
      <c r="W988" s="52">
        <f t="shared" si="63"/>
        <v>2</v>
      </c>
      <c r="X988" s="2"/>
      <c r="Y988" s="21" t="str">
        <f>IF(C988="NET","",IFERROR(VLOOKUP(U988,'2) Order Form'!$V$9:$V$894,1,FALSE),"Ikke med I order form"))</f>
        <v>Ikke med I order form</v>
      </c>
      <c r="Z988" s="2"/>
      <c r="AA988">
        <v>7048652837325</v>
      </c>
      <c r="AB988" s="23">
        <f>IFERROR(VLOOKUP(AA988,'2) Order Form'!$V$9:$V$895,1,FALSE),"Ikke med I order form")</f>
        <v>7048652837325</v>
      </c>
      <c r="AC988" s="38" t="e">
        <f>VLOOKUP(AA988,ATS!$A$4:$H$2762,2,FALSE)</f>
        <v>#N/A</v>
      </c>
      <c r="AD988" s="35" t="e">
        <f>VLOOKUP(AA988,ATS!$A$4:$G$2762,3,FALSE)</f>
        <v>#N/A</v>
      </c>
      <c r="AE988" s="36" t="e">
        <f>VLOOKUP(AA988,ATS!$A$4:$G$2762,5,FALSE)</f>
        <v>#N/A</v>
      </c>
      <c r="AF988" s="2"/>
      <c r="AG988" s="38"/>
      <c r="AH988" s="38"/>
      <c r="AI988" s="38"/>
      <c r="AJ988" s="38"/>
      <c r="AK988" s="38"/>
    </row>
    <row r="989" spans="1:37">
      <c r="A989" s="175">
        <f t="shared" si="61"/>
        <v>0</v>
      </c>
      <c r="B989">
        <v>820384</v>
      </c>
      <c r="C989" t="s">
        <v>3194</v>
      </c>
      <c r="D989" t="s">
        <v>2991</v>
      </c>
      <c r="E989" t="s">
        <v>1998</v>
      </c>
      <c r="F989" t="s">
        <v>1999</v>
      </c>
      <c r="G989" t="s">
        <v>8</v>
      </c>
      <c r="H989" t="s">
        <v>225</v>
      </c>
      <c r="I989">
        <v>108</v>
      </c>
      <c r="J989">
        <v>108</v>
      </c>
      <c r="K989">
        <v>108</v>
      </c>
      <c r="L989">
        <v>108</v>
      </c>
      <c r="M989">
        <v>108</v>
      </c>
      <c r="N989">
        <v>108</v>
      </c>
      <c r="O989">
        <v>108</v>
      </c>
      <c r="P989">
        <v>108</v>
      </c>
      <c r="Q989">
        <v>108</v>
      </c>
      <c r="R989">
        <v>108</v>
      </c>
      <c r="S989" s="2"/>
      <c r="T989" s="52" t="str">
        <f t="shared" si="60"/>
        <v>820384-78001-S</v>
      </c>
      <c r="U989" s="53" t="str">
        <f>IF(C989="NET","",IF(C989="","",IFERROR(VLOOKUP(T989,EAN!$A:$B,2,FALSE),"MANGLER - MÅ OPPDATERE EAN-FANEN")))</f>
        <v>MANGLER - MÅ OPPDATERE EAN-FANEN</v>
      </c>
      <c r="V989" s="52">
        <f t="shared" si="62"/>
        <v>108</v>
      </c>
      <c r="W989" s="52">
        <f t="shared" si="63"/>
        <v>108</v>
      </c>
      <c r="X989" s="2"/>
      <c r="Y989" s="21" t="str">
        <f>IF(C989="NET","",IFERROR(VLOOKUP(U989,'2) Order Form'!$V$9:$V$894,1,FALSE),"Ikke med I order form"))</f>
        <v>Ikke med I order form</v>
      </c>
      <c r="Z989" s="2"/>
      <c r="AA989">
        <v>7048652837325</v>
      </c>
      <c r="AB989" s="23">
        <f>IFERROR(VLOOKUP(AA989,'2) Order Form'!$V$9:$V$895,1,FALSE),"Ikke med I order form")</f>
        <v>7048652837325</v>
      </c>
      <c r="AC989" s="38" t="e">
        <f>VLOOKUP(AA989,ATS!$A$4:$H$2762,2,FALSE)</f>
        <v>#N/A</v>
      </c>
      <c r="AD989" s="35" t="e">
        <f>VLOOKUP(AA989,ATS!$A$4:$G$2762,3,FALSE)</f>
        <v>#N/A</v>
      </c>
      <c r="AE989" s="36" t="e">
        <f>VLOOKUP(AA989,ATS!$A$4:$G$2762,5,FALSE)</f>
        <v>#N/A</v>
      </c>
      <c r="AF989" s="2"/>
      <c r="AG989" s="38"/>
      <c r="AH989" s="38"/>
      <c r="AI989" s="38"/>
      <c r="AJ989" s="38"/>
      <c r="AK989" s="38"/>
    </row>
    <row r="990" spans="1:37">
      <c r="A990" s="175">
        <f t="shared" si="61"/>
        <v>0</v>
      </c>
      <c r="B990">
        <v>820384</v>
      </c>
      <c r="C990" t="s">
        <v>3194</v>
      </c>
      <c r="D990" t="s">
        <v>2991</v>
      </c>
      <c r="E990" t="s">
        <v>2000</v>
      </c>
      <c r="F990" t="s">
        <v>1999</v>
      </c>
      <c r="G990" t="s">
        <v>7</v>
      </c>
      <c r="H990" t="s">
        <v>225</v>
      </c>
      <c r="I990">
        <v>269</v>
      </c>
      <c r="J990">
        <v>269</v>
      </c>
      <c r="K990">
        <v>269</v>
      </c>
      <c r="L990">
        <v>269</v>
      </c>
      <c r="M990">
        <v>269</v>
      </c>
      <c r="N990">
        <v>269</v>
      </c>
      <c r="O990">
        <v>269</v>
      </c>
      <c r="P990">
        <v>269</v>
      </c>
      <c r="Q990">
        <v>269</v>
      </c>
      <c r="R990">
        <v>269</v>
      </c>
      <c r="S990" s="2"/>
      <c r="T990" s="52" t="str">
        <f t="shared" si="60"/>
        <v>820384-78001-M</v>
      </c>
      <c r="U990" s="53" t="str">
        <f>IF(C990="NET","",IF(C990="","",IFERROR(VLOOKUP(T990,EAN!$A:$B,2,FALSE),"MANGLER - MÅ OPPDATERE EAN-FANEN")))</f>
        <v>MANGLER - MÅ OPPDATERE EAN-FANEN</v>
      </c>
      <c r="V990" s="52">
        <f t="shared" si="62"/>
        <v>269</v>
      </c>
      <c r="W990" s="52">
        <f t="shared" si="63"/>
        <v>269</v>
      </c>
      <c r="X990" s="2"/>
      <c r="Y990" s="21" t="str">
        <f>IF(C990="NET","",IFERROR(VLOOKUP(U990,'2) Order Form'!$V$9:$V$894,1,FALSE),"Ikke med I order form"))</f>
        <v>Ikke med I order form</v>
      </c>
      <c r="Z990" s="2"/>
      <c r="AA990">
        <v>7048652837318</v>
      </c>
      <c r="AB990" s="23">
        <f>IFERROR(VLOOKUP(AA990,'2) Order Form'!$V$9:$V$895,1,FALSE),"Ikke med I order form")</f>
        <v>7048652837318</v>
      </c>
      <c r="AC990" s="38" t="e">
        <f>VLOOKUP(AA990,ATS!$A$4:$H$2762,2,FALSE)</f>
        <v>#N/A</v>
      </c>
      <c r="AD990" s="35" t="e">
        <f>VLOOKUP(AA990,ATS!$A$4:$G$2762,3,FALSE)</f>
        <v>#N/A</v>
      </c>
      <c r="AE990" s="36" t="e">
        <f>VLOOKUP(AA990,ATS!$A$4:$G$2762,5,FALSE)</f>
        <v>#N/A</v>
      </c>
      <c r="AF990" s="2"/>
      <c r="AG990" s="38"/>
      <c r="AH990" s="38"/>
      <c r="AI990" s="38"/>
      <c r="AJ990" s="38"/>
      <c r="AK990" s="38"/>
    </row>
    <row r="991" spans="1:37">
      <c r="A991" s="175">
        <f t="shared" si="61"/>
        <v>0</v>
      </c>
      <c r="B991">
        <v>820384</v>
      </c>
      <c r="C991" t="s">
        <v>3194</v>
      </c>
      <c r="D991" t="s">
        <v>2991</v>
      </c>
      <c r="E991" t="s">
        <v>2001</v>
      </c>
      <c r="F991" t="s">
        <v>1999</v>
      </c>
      <c r="G991" t="s">
        <v>52</v>
      </c>
      <c r="H991" t="s">
        <v>225</v>
      </c>
      <c r="I991">
        <v>202</v>
      </c>
      <c r="J991">
        <v>202</v>
      </c>
      <c r="K991">
        <v>202</v>
      </c>
      <c r="L991">
        <v>202</v>
      </c>
      <c r="M991">
        <v>202</v>
      </c>
      <c r="N991">
        <v>202</v>
      </c>
      <c r="O991">
        <v>202</v>
      </c>
      <c r="P991">
        <v>202</v>
      </c>
      <c r="Q991">
        <v>202</v>
      </c>
      <c r="R991">
        <v>202</v>
      </c>
      <c r="S991" s="2"/>
      <c r="T991" s="22" t="str">
        <f t="shared" si="60"/>
        <v>820384-78001-L</v>
      </c>
      <c r="U991" s="24" t="str">
        <f>IF(C991="NET","",IF(C991="","",IFERROR(VLOOKUP(T991,EAN!$A:$B,2,FALSE),"MANGLER - MÅ OPPDATERE EAN-FANEN")))</f>
        <v>MANGLER - MÅ OPPDATERE EAN-FANEN</v>
      </c>
      <c r="V991" s="22">
        <f t="shared" si="62"/>
        <v>202</v>
      </c>
      <c r="W991" s="22">
        <f t="shared" si="63"/>
        <v>202</v>
      </c>
      <c r="X991" s="2"/>
      <c r="Y991" s="21" t="str">
        <f>IF(C991="NET","",IFERROR(VLOOKUP(U991,'2) Order Form'!$V$9:$V$894,1,FALSE),"Ikke med I order form"))</f>
        <v>Ikke med I order form</v>
      </c>
      <c r="Z991" s="2"/>
      <c r="AA991">
        <v>7048652837318</v>
      </c>
      <c r="AB991" s="23">
        <f>IFERROR(VLOOKUP(AA991,'2) Order Form'!$V$9:$V$895,1,FALSE),"Ikke med I order form")</f>
        <v>7048652837318</v>
      </c>
      <c r="AC991" s="38" t="e">
        <f>VLOOKUP(AA991,ATS!$A$4:$H$2762,2,FALSE)</f>
        <v>#N/A</v>
      </c>
      <c r="AD991" s="35" t="e">
        <f>VLOOKUP(AA991,ATS!$A$4:$G$2762,3,FALSE)</f>
        <v>#N/A</v>
      </c>
      <c r="AE991" s="36" t="e">
        <f>VLOOKUP(AA991,ATS!$A$4:$G$2762,5,FALSE)</f>
        <v>#N/A</v>
      </c>
      <c r="AF991" s="2"/>
      <c r="AG991" s="38"/>
      <c r="AH991" s="38"/>
      <c r="AI991" s="38"/>
      <c r="AJ991" s="38"/>
      <c r="AK991" s="38"/>
    </row>
    <row r="992" spans="1:37">
      <c r="A992" s="175">
        <f t="shared" si="61"/>
        <v>0</v>
      </c>
      <c r="B992">
        <v>820384</v>
      </c>
      <c r="C992" t="s">
        <v>3194</v>
      </c>
      <c r="D992" t="s">
        <v>2991</v>
      </c>
      <c r="E992" t="s">
        <v>2002</v>
      </c>
      <c r="F992" t="s">
        <v>1999</v>
      </c>
      <c r="G992" t="s">
        <v>53</v>
      </c>
      <c r="H992" t="s">
        <v>225</v>
      </c>
      <c r="I992">
        <v>94</v>
      </c>
      <c r="J992">
        <v>94</v>
      </c>
      <c r="K992">
        <v>94</v>
      </c>
      <c r="L992">
        <v>94</v>
      </c>
      <c r="M992">
        <v>94</v>
      </c>
      <c r="N992">
        <v>94</v>
      </c>
      <c r="O992">
        <v>94</v>
      </c>
      <c r="P992">
        <v>94</v>
      </c>
      <c r="Q992">
        <v>94</v>
      </c>
      <c r="R992">
        <v>94</v>
      </c>
      <c r="S992" s="2"/>
      <c r="T992" s="52" t="str">
        <f t="shared" si="60"/>
        <v>820384-78001-XL</v>
      </c>
      <c r="U992" s="53" t="str">
        <f>IF(C992="NET","",IF(C992="","",IFERROR(VLOOKUP(T992,EAN!$A:$B,2,FALSE),"MANGLER - MÅ OPPDATERE EAN-FANEN")))</f>
        <v>MANGLER - MÅ OPPDATERE EAN-FANEN</v>
      </c>
      <c r="V992" s="52">
        <f t="shared" si="62"/>
        <v>94</v>
      </c>
      <c r="W992" s="52">
        <f t="shared" si="63"/>
        <v>94</v>
      </c>
      <c r="X992" s="2"/>
      <c r="Y992" s="21" t="str">
        <f>IF(C992="NET","",IFERROR(VLOOKUP(U992,'2) Order Form'!$V$9:$V$894,1,FALSE),"Ikke med I order form"))</f>
        <v>Ikke med I order form</v>
      </c>
      <c r="Z992" s="2"/>
      <c r="AA992">
        <v>7048652967459</v>
      </c>
      <c r="AB992" s="23">
        <f>IFERROR(VLOOKUP(AA992,'2) Order Form'!$V$9:$V$895,1,FALSE),"Ikke med I order form")</f>
        <v>7048652967459</v>
      </c>
      <c r="AC992" s="38" t="e">
        <f>VLOOKUP(AA992,ATS!$A$4:$H$2762,2,FALSE)</f>
        <v>#N/A</v>
      </c>
      <c r="AD992" s="35" t="e">
        <f>VLOOKUP(AA992,ATS!$A$4:$G$2762,3,FALSE)</f>
        <v>#N/A</v>
      </c>
      <c r="AE992" s="36" t="e">
        <f>VLOOKUP(AA992,ATS!$A$4:$G$2762,5,FALSE)</f>
        <v>#N/A</v>
      </c>
      <c r="AF992" s="2"/>
      <c r="AG992" s="38"/>
      <c r="AH992" s="38"/>
      <c r="AI992" s="38"/>
      <c r="AJ992" s="38"/>
      <c r="AK992" s="38"/>
    </row>
    <row r="993" spans="1:37">
      <c r="A993" s="175">
        <f t="shared" si="61"/>
        <v>0</v>
      </c>
      <c r="B993">
        <v>820384</v>
      </c>
      <c r="C993" t="s">
        <v>3194</v>
      </c>
      <c r="D993" t="s">
        <v>2991</v>
      </c>
      <c r="E993" t="s">
        <v>685</v>
      </c>
      <c r="F993" t="s">
        <v>1982</v>
      </c>
      <c r="G993" t="s">
        <v>8</v>
      </c>
      <c r="H993" t="s">
        <v>225</v>
      </c>
      <c r="I993">
        <v>75</v>
      </c>
      <c r="J993">
        <v>75</v>
      </c>
      <c r="K993">
        <v>75</v>
      </c>
      <c r="L993">
        <v>75</v>
      </c>
      <c r="M993">
        <v>75</v>
      </c>
      <c r="N993">
        <v>75</v>
      </c>
      <c r="O993">
        <v>75</v>
      </c>
      <c r="P993">
        <v>75</v>
      </c>
      <c r="Q993">
        <v>75</v>
      </c>
      <c r="R993">
        <v>75</v>
      </c>
      <c r="S993" s="2"/>
      <c r="T993" s="52" t="str">
        <f t="shared" si="60"/>
        <v>820384-99901-S</v>
      </c>
      <c r="U993" s="53" t="str">
        <f>IF(C993="NET","",IF(C993="","",IFERROR(VLOOKUP(T993,EAN!$A:$B,2,FALSE),"MANGLER - MÅ OPPDATERE EAN-FANEN")))</f>
        <v>MANGLER - MÅ OPPDATERE EAN-FANEN</v>
      </c>
      <c r="V993" s="52">
        <f t="shared" si="62"/>
        <v>75</v>
      </c>
      <c r="W993" s="52">
        <f t="shared" si="63"/>
        <v>75</v>
      </c>
      <c r="X993" s="2"/>
      <c r="Y993" s="21" t="str">
        <f>IF(C993="NET","",IFERROR(VLOOKUP(U993,'2) Order Form'!$V$9:$V$894,1,FALSE),"Ikke med I order form"))</f>
        <v>Ikke med I order form</v>
      </c>
      <c r="Z993" s="2"/>
      <c r="AA993">
        <v>7048652967459</v>
      </c>
      <c r="AB993" s="23">
        <f>IFERROR(VLOOKUP(AA993,'2) Order Form'!$V$9:$V$895,1,FALSE),"Ikke med I order form")</f>
        <v>7048652967459</v>
      </c>
      <c r="AC993" s="38" t="e">
        <f>VLOOKUP(AA993,ATS!$A$4:$H$2762,2,FALSE)</f>
        <v>#N/A</v>
      </c>
      <c r="AD993" s="35" t="e">
        <f>VLOOKUP(AA993,ATS!$A$4:$G$2762,3,FALSE)</f>
        <v>#N/A</v>
      </c>
      <c r="AE993" s="36" t="e">
        <f>VLOOKUP(AA993,ATS!$A$4:$G$2762,5,FALSE)</f>
        <v>#N/A</v>
      </c>
      <c r="AF993" s="2"/>
      <c r="AG993" s="38"/>
      <c r="AH993" s="38"/>
      <c r="AI993" s="38"/>
      <c r="AJ993" s="38"/>
      <c r="AK993" s="38"/>
    </row>
    <row r="994" spans="1:37">
      <c r="A994" s="175">
        <f t="shared" si="61"/>
        <v>0</v>
      </c>
      <c r="B994">
        <v>820384</v>
      </c>
      <c r="C994" t="s">
        <v>3194</v>
      </c>
      <c r="D994" t="s">
        <v>2991</v>
      </c>
      <c r="E994" t="s">
        <v>686</v>
      </c>
      <c r="F994" t="s">
        <v>1982</v>
      </c>
      <c r="G994" t="s">
        <v>7</v>
      </c>
      <c r="H994" t="s">
        <v>225</v>
      </c>
      <c r="I994">
        <v>188</v>
      </c>
      <c r="J994">
        <v>188</v>
      </c>
      <c r="K994">
        <v>188</v>
      </c>
      <c r="L994">
        <v>188</v>
      </c>
      <c r="M994">
        <v>188</v>
      </c>
      <c r="N994">
        <v>188</v>
      </c>
      <c r="O994">
        <v>188</v>
      </c>
      <c r="P994">
        <v>188</v>
      </c>
      <c r="Q994">
        <v>188</v>
      </c>
      <c r="R994">
        <v>188</v>
      </c>
      <c r="S994" s="2"/>
      <c r="T994" s="52" t="str">
        <f t="shared" si="60"/>
        <v>820384-99901-M</v>
      </c>
      <c r="U994" s="53" t="str">
        <f>IF(C994="NET","",IF(C994="","",IFERROR(VLOOKUP(T994,EAN!$A:$B,2,FALSE),"MANGLER - MÅ OPPDATERE EAN-FANEN")))</f>
        <v>MANGLER - MÅ OPPDATERE EAN-FANEN</v>
      </c>
      <c r="V994" s="52">
        <f t="shared" si="62"/>
        <v>188</v>
      </c>
      <c r="W994" s="52">
        <f t="shared" si="63"/>
        <v>188</v>
      </c>
      <c r="X994" s="2"/>
      <c r="Y994" s="21" t="str">
        <f>IF(C994="NET","",IFERROR(VLOOKUP(U994,'2) Order Form'!$V$9:$V$894,1,FALSE),"Ikke med I order form"))</f>
        <v>Ikke med I order form</v>
      </c>
      <c r="Z994" s="2"/>
      <c r="AA994">
        <v>7048652837264</v>
      </c>
      <c r="AB994" s="23">
        <f>IFERROR(VLOOKUP(AA994,'2) Order Form'!$V$9:$V$895,1,FALSE),"Ikke med I order form")</f>
        <v>7048652837264</v>
      </c>
      <c r="AC994" s="38" t="e">
        <f>VLOOKUP(AA994,ATS!$A$4:$H$2762,2,FALSE)</f>
        <v>#N/A</v>
      </c>
      <c r="AD994" s="35" t="e">
        <f>VLOOKUP(AA994,ATS!$A$4:$G$2762,3,FALSE)</f>
        <v>#N/A</v>
      </c>
      <c r="AE994" s="36" t="e">
        <f>VLOOKUP(AA994,ATS!$A$4:$G$2762,5,FALSE)</f>
        <v>#N/A</v>
      </c>
      <c r="AF994" s="2"/>
      <c r="AG994" s="38"/>
      <c r="AH994" s="38"/>
      <c r="AI994" s="38"/>
      <c r="AJ994" s="38"/>
      <c r="AK994" s="38"/>
    </row>
    <row r="995" spans="1:37">
      <c r="A995" s="175">
        <f t="shared" si="61"/>
        <v>0</v>
      </c>
      <c r="B995">
        <v>820384</v>
      </c>
      <c r="C995" t="s">
        <v>3194</v>
      </c>
      <c r="D995" t="s">
        <v>2991</v>
      </c>
      <c r="E995" t="s">
        <v>687</v>
      </c>
      <c r="F995" t="s">
        <v>1982</v>
      </c>
      <c r="G995" t="s">
        <v>52</v>
      </c>
      <c r="H995" t="s">
        <v>225</v>
      </c>
      <c r="I995">
        <v>161</v>
      </c>
      <c r="J995">
        <v>161</v>
      </c>
      <c r="K995">
        <v>161</v>
      </c>
      <c r="L995">
        <v>161</v>
      </c>
      <c r="M995">
        <v>161</v>
      </c>
      <c r="N995">
        <v>161</v>
      </c>
      <c r="O995">
        <v>161</v>
      </c>
      <c r="P995">
        <v>161</v>
      </c>
      <c r="Q995">
        <v>161</v>
      </c>
      <c r="R995">
        <v>161</v>
      </c>
      <c r="S995" s="30"/>
      <c r="T995" s="52" t="str">
        <f t="shared" si="60"/>
        <v>820384-99901-L</v>
      </c>
      <c r="U995" s="53" t="str">
        <f>IF(C995="NET","",IF(C995="","",IFERROR(VLOOKUP(T995,EAN!$A:$B,2,FALSE),"MANGLER - MÅ OPPDATERE EAN-FANEN")))</f>
        <v>MANGLER - MÅ OPPDATERE EAN-FANEN</v>
      </c>
      <c r="V995" s="52">
        <f t="shared" si="62"/>
        <v>161</v>
      </c>
      <c r="W995" s="52">
        <f t="shared" si="63"/>
        <v>161</v>
      </c>
      <c r="X995" s="30"/>
      <c r="Y995" s="21" t="str">
        <f>IF(C995="NET","",IFERROR(VLOOKUP(U995,'2) Order Form'!$V$9:$V$894,1,FALSE),"Ikke med I order form"))</f>
        <v>Ikke med I order form</v>
      </c>
      <c r="Z995" s="30"/>
      <c r="AA995">
        <v>7048652837264</v>
      </c>
      <c r="AB995" s="23">
        <f>IFERROR(VLOOKUP(AA995,'2) Order Form'!$V$9:$V$895,1,FALSE),"Ikke med I order form")</f>
        <v>7048652837264</v>
      </c>
      <c r="AC995" s="38" t="e">
        <f>VLOOKUP(AA995,ATS!$A$4:$H$2762,2,FALSE)</f>
        <v>#N/A</v>
      </c>
      <c r="AD995" s="35" t="e">
        <f>VLOOKUP(AA995,ATS!$A$4:$G$2762,3,FALSE)</f>
        <v>#N/A</v>
      </c>
      <c r="AE995" s="36" t="e">
        <f>VLOOKUP(AA995,ATS!$A$4:$G$2762,5,FALSE)</f>
        <v>#N/A</v>
      </c>
      <c r="AF995" s="30"/>
      <c r="AG995" s="54"/>
      <c r="AH995" s="54"/>
      <c r="AI995" s="54"/>
      <c r="AJ995" s="54"/>
      <c r="AK995" s="54"/>
    </row>
    <row r="996" spans="1:37">
      <c r="A996" s="175">
        <f t="shared" si="61"/>
        <v>0</v>
      </c>
      <c r="B996">
        <v>820384</v>
      </c>
      <c r="C996" t="s">
        <v>3194</v>
      </c>
      <c r="D996" t="s">
        <v>2991</v>
      </c>
      <c r="E996" t="s">
        <v>688</v>
      </c>
      <c r="F996" t="s">
        <v>1982</v>
      </c>
      <c r="G996" t="s">
        <v>53</v>
      </c>
      <c r="H996" t="s">
        <v>225</v>
      </c>
      <c r="I996">
        <v>68</v>
      </c>
      <c r="J996">
        <v>68</v>
      </c>
      <c r="K996">
        <v>68</v>
      </c>
      <c r="L996">
        <v>68</v>
      </c>
      <c r="M996">
        <v>68</v>
      </c>
      <c r="N996">
        <v>68</v>
      </c>
      <c r="O996">
        <v>68</v>
      </c>
      <c r="P996">
        <v>68</v>
      </c>
      <c r="Q996">
        <v>68</v>
      </c>
      <c r="R996">
        <v>68</v>
      </c>
      <c r="S996" s="30"/>
      <c r="T996" s="52" t="str">
        <f t="shared" si="60"/>
        <v>820384-99901-XL</v>
      </c>
      <c r="U996" s="53" t="str">
        <f>IF(C996="NET","",IF(C996="","",IFERROR(VLOOKUP(T996,EAN!$A:$B,2,FALSE),"MANGLER - MÅ OPPDATERE EAN-FANEN")))</f>
        <v>MANGLER - MÅ OPPDATERE EAN-FANEN</v>
      </c>
      <c r="V996" s="52">
        <f t="shared" si="62"/>
        <v>68</v>
      </c>
      <c r="W996" s="52">
        <f t="shared" si="63"/>
        <v>68</v>
      </c>
      <c r="X996" s="30"/>
      <c r="Y996" s="21" t="str">
        <f>IF(C996="NET","",IFERROR(VLOOKUP(U996,'2) Order Form'!$V$9:$V$894,1,FALSE),"Ikke med I order form"))</f>
        <v>Ikke med I order form</v>
      </c>
      <c r="Z996" s="30"/>
      <c r="AA996">
        <v>7048652967695</v>
      </c>
      <c r="AB996" s="23">
        <f>IFERROR(VLOOKUP(AA996,'2) Order Form'!$V$9:$V$895,1,FALSE),"Ikke med I order form")</f>
        <v>7048652967695</v>
      </c>
      <c r="AC996" s="38" t="e">
        <f>VLOOKUP(AA996,ATS!$A$4:$H$2762,2,FALSE)</f>
        <v>#N/A</v>
      </c>
      <c r="AD996" s="35" t="e">
        <f>VLOOKUP(AA996,ATS!$A$4:$G$2762,3,FALSE)</f>
        <v>#N/A</v>
      </c>
      <c r="AE996" s="36" t="e">
        <f>VLOOKUP(AA996,ATS!$A$4:$G$2762,5,FALSE)</f>
        <v>#N/A</v>
      </c>
      <c r="AF996" s="30"/>
      <c r="AG996" s="54"/>
      <c r="AH996" s="54"/>
      <c r="AI996" s="54"/>
      <c r="AJ996" s="54"/>
      <c r="AK996" s="54"/>
    </row>
    <row r="997" spans="1:37">
      <c r="A997" s="175">
        <f t="shared" si="61"/>
        <v>0</v>
      </c>
      <c r="B997" s="37">
        <v>820386</v>
      </c>
      <c r="C997" t="s">
        <v>131</v>
      </c>
      <c r="I997" s="37">
        <v>202409</v>
      </c>
      <c r="J997" s="37">
        <v>202410</v>
      </c>
      <c r="K997" s="37">
        <v>202411</v>
      </c>
      <c r="L997" s="37">
        <v>202412</v>
      </c>
      <c r="M997" s="37">
        <v>202413</v>
      </c>
      <c r="N997" s="37">
        <v>202414</v>
      </c>
      <c r="O997" s="37">
        <v>202415</v>
      </c>
      <c r="P997" s="37">
        <v>202415</v>
      </c>
      <c r="Q997" s="37">
        <v>202415</v>
      </c>
      <c r="R997" s="37">
        <v>202415</v>
      </c>
      <c r="S997" s="2"/>
      <c r="T997" s="22" t="str">
        <f t="shared" si="60"/>
        <v>820386-</v>
      </c>
      <c r="U997" s="24" t="str">
        <f>IF(C997="NET","",IF(C997="","",IFERROR(VLOOKUP(T997,EAN!$A:$B,2,FALSE),"MANGLER - MÅ OPPDATERE EAN-FANEN")))</f>
        <v/>
      </c>
      <c r="V997" s="22">
        <f t="shared" si="62"/>
        <v>202409</v>
      </c>
      <c r="W997" s="22">
        <f t="shared" si="63"/>
        <v>202415</v>
      </c>
      <c r="X997" s="2"/>
      <c r="Y997" s="21" t="str">
        <f>IF(C997="NET","",IFERROR(VLOOKUP(U997,'2) Order Form'!$V$9:$V$894,1,FALSE),"Ikke med I order form"))</f>
        <v/>
      </c>
      <c r="Z997" s="2"/>
      <c r="AA997">
        <v>7048652967695</v>
      </c>
      <c r="AB997" s="23">
        <f>IFERROR(VLOOKUP(AA997,'2) Order Form'!$V$9:$V$895,1,FALSE),"Ikke med I order form")</f>
        <v>7048652967695</v>
      </c>
      <c r="AC997" s="38" t="e">
        <f>VLOOKUP(AA997,ATS!$A$4:$H$2762,2,FALSE)</f>
        <v>#N/A</v>
      </c>
      <c r="AD997" s="35" t="e">
        <f>VLOOKUP(AA997,ATS!$A$4:$G$2762,3,FALSE)</f>
        <v>#N/A</v>
      </c>
      <c r="AE997" s="36" t="e">
        <f>VLOOKUP(AA997,ATS!$A$4:$G$2762,5,FALSE)</f>
        <v>#N/A</v>
      </c>
      <c r="AF997" s="2"/>
      <c r="AG997" s="38"/>
      <c r="AH997" s="38"/>
      <c r="AI997" s="38"/>
      <c r="AJ997" s="38"/>
      <c r="AK997" s="38"/>
    </row>
    <row r="998" spans="1:37">
      <c r="A998" s="175">
        <f t="shared" si="61"/>
        <v>0</v>
      </c>
      <c r="B998">
        <v>820386</v>
      </c>
      <c r="C998" t="s">
        <v>3195</v>
      </c>
      <c r="D998" t="s">
        <v>2991</v>
      </c>
      <c r="E998" t="s">
        <v>3179</v>
      </c>
      <c r="F998" t="s">
        <v>3180</v>
      </c>
      <c r="G998" t="s">
        <v>54</v>
      </c>
      <c r="H998" t="s">
        <v>87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1</v>
      </c>
      <c r="O998">
        <v>1</v>
      </c>
      <c r="P998">
        <v>1</v>
      </c>
      <c r="Q998">
        <v>1</v>
      </c>
      <c r="R998">
        <v>1</v>
      </c>
      <c r="S998" s="30"/>
      <c r="T998" s="52" t="str">
        <f t="shared" si="60"/>
        <v>820386-56003-XS</v>
      </c>
      <c r="U998" s="53" t="str">
        <f>IF(C998="NET","",IF(C998="","",IFERROR(VLOOKUP(T998,EAN!$A:$B,2,FALSE),"MANGLER - MÅ OPPDATERE EAN-FANEN")))</f>
        <v>MANGLER - MÅ OPPDATERE EAN-FANEN</v>
      </c>
      <c r="V998" s="52">
        <f t="shared" si="62"/>
        <v>1</v>
      </c>
      <c r="W998" s="52">
        <f t="shared" si="63"/>
        <v>1</v>
      </c>
      <c r="X998" s="30"/>
      <c r="Y998" s="21" t="str">
        <f>IF(C998="NET","",IFERROR(VLOOKUP(U998,'2) Order Form'!$V$9:$V$894,1,FALSE),"Ikke med I order form"))</f>
        <v>Ikke med I order form</v>
      </c>
      <c r="Z998" s="30"/>
      <c r="AA998">
        <v>7048652967688</v>
      </c>
      <c r="AB998" s="23">
        <f>IFERROR(VLOOKUP(AA998,'2) Order Form'!$V$9:$V$895,1,FALSE),"Ikke med I order form")</f>
        <v>7048652967688</v>
      </c>
      <c r="AC998" s="38" t="e">
        <f>VLOOKUP(AA998,ATS!$A$4:$H$2762,2,FALSE)</f>
        <v>#N/A</v>
      </c>
      <c r="AD998" s="35" t="e">
        <f>VLOOKUP(AA998,ATS!$A$4:$G$2762,3,FALSE)</f>
        <v>#N/A</v>
      </c>
      <c r="AE998" s="36" t="e">
        <f>VLOOKUP(AA998,ATS!$A$4:$G$2762,5,FALSE)</f>
        <v>#N/A</v>
      </c>
      <c r="AF998" s="30"/>
      <c r="AG998" s="54"/>
      <c r="AH998" s="54"/>
      <c r="AI998" s="54"/>
      <c r="AJ998" s="54"/>
      <c r="AK998" s="54"/>
    </row>
    <row r="999" spans="1:37">
      <c r="A999" s="175">
        <f t="shared" si="61"/>
        <v>0</v>
      </c>
      <c r="B999">
        <v>820386</v>
      </c>
      <c r="C999" t="s">
        <v>3195</v>
      </c>
      <c r="D999" t="s">
        <v>2991</v>
      </c>
      <c r="E999" t="s">
        <v>3181</v>
      </c>
      <c r="F999" t="s">
        <v>3180</v>
      </c>
      <c r="G999" t="s">
        <v>8</v>
      </c>
      <c r="H999" t="s">
        <v>87</v>
      </c>
      <c r="I999">
        <v>16</v>
      </c>
      <c r="J999">
        <v>16</v>
      </c>
      <c r="K999">
        <v>16</v>
      </c>
      <c r="L999">
        <v>16</v>
      </c>
      <c r="M999">
        <v>16</v>
      </c>
      <c r="N999">
        <v>16</v>
      </c>
      <c r="O999">
        <v>16</v>
      </c>
      <c r="P999">
        <v>16</v>
      </c>
      <c r="Q999">
        <v>16</v>
      </c>
      <c r="R999">
        <v>16</v>
      </c>
      <c r="S999" s="30"/>
      <c r="T999" s="52" t="str">
        <f t="shared" si="60"/>
        <v>820386-56003-S</v>
      </c>
      <c r="U999" s="53" t="str">
        <f>IF(C999="NET","",IF(C999="","",IFERROR(VLOOKUP(T999,EAN!$A:$B,2,FALSE),"MANGLER - MÅ OPPDATERE EAN-FANEN")))</f>
        <v>MANGLER - MÅ OPPDATERE EAN-FANEN</v>
      </c>
      <c r="V999" s="52">
        <f t="shared" si="62"/>
        <v>16</v>
      </c>
      <c r="W999" s="52">
        <f t="shared" si="63"/>
        <v>16</v>
      </c>
      <c r="X999" s="30"/>
      <c r="Y999" s="21" t="str">
        <f>IF(C999="NET","",IFERROR(VLOOKUP(U999,'2) Order Form'!$V$9:$V$894,1,FALSE),"Ikke med I order form"))</f>
        <v>Ikke med I order form</v>
      </c>
      <c r="Z999" s="30"/>
      <c r="AA999">
        <v>7048652967688</v>
      </c>
      <c r="AB999" s="23">
        <f>IFERROR(VLOOKUP(AA999,'2) Order Form'!$V$9:$V$895,1,FALSE),"Ikke med I order form")</f>
        <v>7048652967688</v>
      </c>
      <c r="AC999" s="38" t="e">
        <f>VLOOKUP(AA999,ATS!$A$4:$H$2762,2,FALSE)</f>
        <v>#N/A</v>
      </c>
      <c r="AD999" s="35" t="e">
        <f>VLOOKUP(AA999,ATS!$A$4:$G$2762,3,FALSE)</f>
        <v>#N/A</v>
      </c>
      <c r="AE999" s="36" t="e">
        <f>VLOOKUP(AA999,ATS!$A$4:$G$2762,5,FALSE)</f>
        <v>#N/A</v>
      </c>
      <c r="AF999" s="30"/>
      <c r="AG999" s="54"/>
      <c r="AH999" s="54"/>
      <c r="AI999" s="54"/>
      <c r="AJ999" s="54"/>
      <c r="AK999" s="54"/>
    </row>
    <row r="1000" spans="1:37">
      <c r="A1000" s="175">
        <f t="shared" si="61"/>
        <v>0</v>
      </c>
      <c r="B1000">
        <v>820386</v>
      </c>
      <c r="C1000" t="s">
        <v>3195</v>
      </c>
      <c r="D1000" t="s">
        <v>2991</v>
      </c>
      <c r="E1000" t="s">
        <v>3182</v>
      </c>
      <c r="F1000" t="s">
        <v>3180</v>
      </c>
      <c r="G1000" t="s">
        <v>7</v>
      </c>
      <c r="H1000" t="s">
        <v>87</v>
      </c>
      <c r="I1000">
        <v>18</v>
      </c>
      <c r="J1000">
        <v>18</v>
      </c>
      <c r="K1000">
        <v>18</v>
      </c>
      <c r="L1000">
        <v>18</v>
      </c>
      <c r="M1000">
        <v>18</v>
      </c>
      <c r="N1000">
        <v>18</v>
      </c>
      <c r="O1000">
        <v>18</v>
      </c>
      <c r="P1000">
        <v>18</v>
      </c>
      <c r="Q1000">
        <v>18</v>
      </c>
      <c r="R1000">
        <v>18</v>
      </c>
      <c r="S1000" s="2"/>
      <c r="T1000" s="52" t="str">
        <f t="shared" si="60"/>
        <v>820386-56003-M</v>
      </c>
      <c r="U1000" s="53" t="str">
        <f>IF(C1000="NET","",IF(C1000="","",IFERROR(VLOOKUP(T1000,EAN!$A:$B,2,FALSE),"MANGLER - MÅ OPPDATERE EAN-FANEN")))</f>
        <v>MANGLER - MÅ OPPDATERE EAN-FANEN</v>
      </c>
      <c r="V1000" s="52">
        <f t="shared" si="62"/>
        <v>18</v>
      </c>
      <c r="W1000" s="52">
        <f t="shared" si="63"/>
        <v>18</v>
      </c>
      <c r="X1000" s="2"/>
      <c r="Y1000" s="21" t="str">
        <f>IF(C1000="NET","",IFERROR(VLOOKUP(U1000,'2) Order Form'!$V$9:$V$894,1,FALSE),"Ikke med I order form"))</f>
        <v>Ikke med I order form</v>
      </c>
      <c r="Z1000" s="2"/>
      <c r="AA1000">
        <v>7048652967718</v>
      </c>
      <c r="AB1000" s="23">
        <f>IFERROR(VLOOKUP(AA1000,'2) Order Form'!$V$9:$V$895,1,FALSE),"Ikke med I order form")</f>
        <v>7048652967718</v>
      </c>
      <c r="AC1000" s="38" t="e">
        <f>VLOOKUP(AA1000,ATS!$A$4:$H$2762,2,FALSE)</f>
        <v>#N/A</v>
      </c>
      <c r="AD1000" s="35" t="e">
        <f>VLOOKUP(AA1000,ATS!$A$4:$G$2762,3,FALSE)</f>
        <v>#N/A</v>
      </c>
      <c r="AE1000" s="36" t="e">
        <f>VLOOKUP(AA1000,ATS!$A$4:$G$2762,5,FALSE)</f>
        <v>#N/A</v>
      </c>
      <c r="AF1000" s="2"/>
      <c r="AG1000" s="38"/>
      <c r="AH1000" s="38"/>
      <c r="AI1000" s="38"/>
      <c r="AJ1000" s="38"/>
      <c r="AK1000" s="38"/>
    </row>
    <row r="1001" spans="1:37">
      <c r="A1001" s="175">
        <f t="shared" si="61"/>
        <v>0</v>
      </c>
      <c r="B1001">
        <v>820386</v>
      </c>
      <c r="C1001" t="s">
        <v>3195</v>
      </c>
      <c r="D1001" t="s">
        <v>2991</v>
      </c>
      <c r="E1001" t="s">
        <v>3183</v>
      </c>
      <c r="F1001" t="s">
        <v>3180</v>
      </c>
      <c r="G1001" t="s">
        <v>52</v>
      </c>
      <c r="H1001" t="s">
        <v>87</v>
      </c>
      <c r="I1001">
        <v>8</v>
      </c>
      <c r="J1001">
        <v>8</v>
      </c>
      <c r="K1001">
        <v>8</v>
      </c>
      <c r="L1001">
        <v>8</v>
      </c>
      <c r="M1001">
        <v>8</v>
      </c>
      <c r="N1001">
        <v>8</v>
      </c>
      <c r="O1001">
        <v>8</v>
      </c>
      <c r="P1001">
        <v>8</v>
      </c>
      <c r="Q1001">
        <v>8</v>
      </c>
      <c r="R1001">
        <v>8</v>
      </c>
      <c r="S1001" s="2"/>
      <c r="T1001" s="52" t="str">
        <f t="shared" si="60"/>
        <v>820386-56003-L</v>
      </c>
      <c r="U1001" s="53" t="str">
        <f>IF(C1001="NET","",IF(C1001="","",IFERROR(VLOOKUP(T1001,EAN!$A:$B,2,FALSE),"MANGLER - MÅ OPPDATERE EAN-FANEN")))</f>
        <v>MANGLER - MÅ OPPDATERE EAN-FANEN</v>
      </c>
      <c r="V1001" s="52">
        <f t="shared" si="62"/>
        <v>8</v>
      </c>
      <c r="W1001" s="52">
        <f t="shared" si="63"/>
        <v>8</v>
      </c>
      <c r="X1001" s="2"/>
      <c r="Y1001" s="21" t="str">
        <f>IF(C1001="NET","",IFERROR(VLOOKUP(U1001,'2) Order Form'!$V$9:$V$894,1,FALSE),"Ikke med I order form"))</f>
        <v>Ikke med I order form</v>
      </c>
      <c r="Z1001" s="2"/>
      <c r="AA1001">
        <v>7048652967718</v>
      </c>
      <c r="AB1001" s="23">
        <f>IFERROR(VLOOKUP(AA1001,'2) Order Form'!$V$9:$V$895,1,FALSE),"Ikke med I order form")</f>
        <v>7048652967718</v>
      </c>
      <c r="AC1001" s="38" t="e">
        <f>VLOOKUP(AA1001,ATS!$A$4:$H$2762,2,FALSE)</f>
        <v>#N/A</v>
      </c>
      <c r="AD1001" s="35" t="e">
        <f>VLOOKUP(AA1001,ATS!$A$4:$G$2762,3,FALSE)</f>
        <v>#N/A</v>
      </c>
      <c r="AE1001" s="36" t="e">
        <f>VLOOKUP(AA1001,ATS!$A$4:$G$2762,5,FALSE)</f>
        <v>#N/A</v>
      </c>
      <c r="AF1001" s="2"/>
      <c r="AG1001" s="38"/>
      <c r="AH1001" s="21"/>
      <c r="AI1001" s="2"/>
      <c r="AJ1001" s="2"/>
      <c r="AK1001" s="2"/>
    </row>
    <row r="1002" spans="1:37">
      <c r="A1002" s="175">
        <f t="shared" si="61"/>
        <v>0</v>
      </c>
      <c r="B1002">
        <v>820386</v>
      </c>
      <c r="C1002" t="s">
        <v>3195</v>
      </c>
      <c r="D1002" t="s">
        <v>2991</v>
      </c>
      <c r="E1002" t="s">
        <v>3196</v>
      </c>
      <c r="F1002" t="s">
        <v>3151</v>
      </c>
      <c r="G1002" t="s">
        <v>54</v>
      </c>
      <c r="H1002" t="s">
        <v>87</v>
      </c>
      <c r="I1002">
        <v>1</v>
      </c>
      <c r="J1002">
        <v>1</v>
      </c>
      <c r="K1002">
        <v>1</v>
      </c>
      <c r="L1002">
        <v>1</v>
      </c>
      <c r="M1002">
        <v>1</v>
      </c>
      <c r="N1002">
        <v>1</v>
      </c>
      <c r="O1002">
        <v>1</v>
      </c>
      <c r="P1002">
        <v>1</v>
      </c>
      <c r="Q1002">
        <v>1</v>
      </c>
      <c r="R1002">
        <v>1</v>
      </c>
      <c r="S1002" s="2"/>
      <c r="T1002" s="52" t="str">
        <f t="shared" si="60"/>
        <v>820386-77102-XS</v>
      </c>
      <c r="U1002" s="53" t="str">
        <f>IF(C1002="NET","",IF(C1002="","",IFERROR(VLOOKUP(T1002,EAN!$A:$B,2,FALSE),"MANGLER - MÅ OPPDATERE EAN-FANEN")))</f>
        <v>MANGLER - MÅ OPPDATERE EAN-FANEN</v>
      </c>
      <c r="V1002" s="52">
        <f t="shared" si="62"/>
        <v>1</v>
      </c>
      <c r="W1002" s="52">
        <f t="shared" si="63"/>
        <v>1</v>
      </c>
      <c r="X1002" s="2"/>
      <c r="Y1002" s="21" t="str">
        <f>IF(C1002="NET","",IFERROR(VLOOKUP(U1002,'2) Order Form'!$V$9:$V$894,1,FALSE),"Ikke med I order form"))</f>
        <v>Ikke med I order form</v>
      </c>
      <c r="Z1002" s="2"/>
      <c r="AA1002">
        <v>7048652967749</v>
      </c>
      <c r="AB1002" s="23">
        <f>IFERROR(VLOOKUP(AA1002,'2) Order Form'!$V$9:$V$895,1,FALSE),"Ikke med I order form")</f>
        <v>7048652967749</v>
      </c>
      <c r="AC1002" s="38" t="e">
        <f>VLOOKUP(AA1002,ATS!$A$4:$H$2762,2,FALSE)</f>
        <v>#N/A</v>
      </c>
      <c r="AD1002" s="35" t="e">
        <f>VLOOKUP(AA1002,ATS!$A$4:$G$2762,3,FALSE)</f>
        <v>#N/A</v>
      </c>
      <c r="AE1002" s="36" t="e">
        <f>VLOOKUP(AA1002,ATS!$A$4:$G$2762,5,FALSE)</f>
        <v>#N/A</v>
      </c>
      <c r="AF1002" s="2"/>
      <c r="AG1002" s="38"/>
      <c r="AH1002" s="21"/>
      <c r="AI1002" s="2"/>
      <c r="AJ1002" s="2"/>
      <c r="AK1002" s="2"/>
    </row>
    <row r="1003" spans="1:37">
      <c r="A1003" s="175">
        <f t="shared" si="61"/>
        <v>0</v>
      </c>
      <c r="B1003">
        <v>820386</v>
      </c>
      <c r="C1003" t="s">
        <v>3195</v>
      </c>
      <c r="D1003" t="s">
        <v>2991</v>
      </c>
      <c r="E1003" t="s">
        <v>3150</v>
      </c>
      <c r="F1003" t="s">
        <v>3151</v>
      </c>
      <c r="G1003" t="s">
        <v>8</v>
      </c>
      <c r="H1003" t="s">
        <v>87</v>
      </c>
      <c r="I1003">
        <v>32</v>
      </c>
      <c r="J1003">
        <v>32</v>
      </c>
      <c r="K1003">
        <v>32</v>
      </c>
      <c r="L1003">
        <v>32</v>
      </c>
      <c r="M1003">
        <v>32</v>
      </c>
      <c r="N1003">
        <v>32</v>
      </c>
      <c r="O1003">
        <v>32</v>
      </c>
      <c r="P1003">
        <v>32</v>
      </c>
      <c r="Q1003">
        <v>32</v>
      </c>
      <c r="R1003">
        <v>32</v>
      </c>
      <c r="S1003" s="2"/>
      <c r="T1003" s="52" t="str">
        <f t="shared" si="60"/>
        <v>820386-77102-S</v>
      </c>
      <c r="U1003" s="53" t="str">
        <f>IF(C1003="NET","",IF(C1003="","",IFERROR(VLOOKUP(T1003,EAN!$A:$B,2,FALSE),"MANGLER - MÅ OPPDATERE EAN-FANEN")))</f>
        <v>MANGLER - MÅ OPPDATERE EAN-FANEN</v>
      </c>
      <c r="V1003" s="52">
        <f t="shared" si="62"/>
        <v>32</v>
      </c>
      <c r="W1003" s="52">
        <f t="shared" si="63"/>
        <v>32</v>
      </c>
      <c r="X1003" s="2"/>
      <c r="Y1003" s="21" t="str">
        <f>IF(C1003="NET","",IFERROR(VLOOKUP(U1003,'2) Order Form'!$V$9:$V$894,1,FALSE),"Ikke med I order form"))</f>
        <v>Ikke med I order form</v>
      </c>
      <c r="Z1003" s="2"/>
      <c r="AA1003">
        <v>7048652967749</v>
      </c>
      <c r="AB1003" s="23">
        <f>IFERROR(VLOOKUP(AA1003,'2) Order Form'!$V$9:$V$895,1,FALSE),"Ikke med I order form")</f>
        <v>7048652967749</v>
      </c>
      <c r="AC1003" s="38" t="e">
        <f>VLOOKUP(AA1003,ATS!$A$4:$H$2762,2,FALSE)</f>
        <v>#N/A</v>
      </c>
      <c r="AD1003" s="35" t="e">
        <f>VLOOKUP(AA1003,ATS!$A$4:$G$2762,3,FALSE)</f>
        <v>#N/A</v>
      </c>
      <c r="AE1003" s="36" t="e">
        <f>VLOOKUP(AA1003,ATS!$A$4:$G$2762,5,FALSE)</f>
        <v>#N/A</v>
      </c>
      <c r="AF1003" s="2"/>
      <c r="AG1003" s="38"/>
      <c r="AH1003" s="21"/>
      <c r="AI1003" s="2"/>
      <c r="AJ1003" s="2"/>
      <c r="AK1003" s="2"/>
    </row>
    <row r="1004" spans="1:37">
      <c r="A1004" s="175">
        <f t="shared" si="61"/>
        <v>0</v>
      </c>
      <c r="B1004">
        <v>820386</v>
      </c>
      <c r="C1004" t="s">
        <v>3195</v>
      </c>
      <c r="D1004" t="s">
        <v>2991</v>
      </c>
      <c r="E1004" t="s">
        <v>3152</v>
      </c>
      <c r="F1004" t="s">
        <v>3151</v>
      </c>
      <c r="G1004" t="s">
        <v>7</v>
      </c>
      <c r="H1004" t="s">
        <v>87</v>
      </c>
      <c r="I1004">
        <v>35</v>
      </c>
      <c r="J1004">
        <v>35</v>
      </c>
      <c r="K1004">
        <v>35</v>
      </c>
      <c r="L1004">
        <v>35</v>
      </c>
      <c r="M1004">
        <v>35</v>
      </c>
      <c r="N1004">
        <v>35</v>
      </c>
      <c r="O1004">
        <v>35</v>
      </c>
      <c r="P1004">
        <v>35</v>
      </c>
      <c r="Q1004">
        <v>35</v>
      </c>
      <c r="R1004">
        <v>35</v>
      </c>
      <c r="S1004" s="2"/>
      <c r="T1004" s="22" t="str">
        <f t="shared" si="60"/>
        <v>820386-77102-M</v>
      </c>
      <c r="U1004" s="24" t="str">
        <f>IF(C1004="NET","",IF(C1004="","",IFERROR(VLOOKUP(T1004,EAN!$A:$B,2,FALSE),"MANGLER - MÅ OPPDATERE EAN-FANEN")))</f>
        <v>MANGLER - MÅ OPPDATERE EAN-FANEN</v>
      </c>
      <c r="V1004" s="22">
        <f t="shared" si="62"/>
        <v>35</v>
      </c>
      <c r="W1004" s="22">
        <f t="shared" si="63"/>
        <v>35</v>
      </c>
      <c r="X1004" s="2"/>
      <c r="Y1004" s="21" t="str">
        <f>IF(C1004="NET","",IFERROR(VLOOKUP(U1004,'2) Order Form'!$V$9:$V$894,1,FALSE),"Ikke med I order form"))</f>
        <v>Ikke med I order form</v>
      </c>
      <c r="Z1004" s="2"/>
      <c r="AA1004">
        <v>7048652967725</v>
      </c>
      <c r="AB1004" s="23">
        <f>IFERROR(VLOOKUP(AA1004,'2) Order Form'!$V$9:$V$895,1,FALSE),"Ikke med I order form")</f>
        <v>7048652967725</v>
      </c>
      <c r="AC1004" s="38" t="e">
        <f>VLOOKUP(AA1004,ATS!$A$4:$H$2762,2,FALSE)</f>
        <v>#N/A</v>
      </c>
      <c r="AD1004" s="35" t="e">
        <f>VLOOKUP(AA1004,ATS!$A$4:$G$2762,3,FALSE)</f>
        <v>#N/A</v>
      </c>
      <c r="AE1004" s="36" t="e">
        <f>VLOOKUP(AA1004,ATS!$A$4:$G$2762,5,FALSE)</f>
        <v>#N/A</v>
      </c>
      <c r="AF1004" s="2"/>
      <c r="AG1004" s="38"/>
      <c r="AH1004" s="21"/>
      <c r="AI1004" s="2"/>
      <c r="AJ1004" s="2"/>
      <c r="AK1004" s="2"/>
    </row>
    <row r="1005" spans="1:37">
      <c r="A1005" s="175">
        <f t="shared" si="61"/>
        <v>0</v>
      </c>
      <c r="B1005">
        <v>820386</v>
      </c>
      <c r="C1005" t="s">
        <v>3195</v>
      </c>
      <c r="D1005" t="s">
        <v>2991</v>
      </c>
      <c r="E1005" t="s">
        <v>3153</v>
      </c>
      <c r="F1005" t="s">
        <v>3151</v>
      </c>
      <c r="G1005" t="s">
        <v>52</v>
      </c>
      <c r="H1005" t="s">
        <v>87</v>
      </c>
      <c r="I1005">
        <v>17</v>
      </c>
      <c r="J1005">
        <v>17</v>
      </c>
      <c r="K1005">
        <v>17</v>
      </c>
      <c r="L1005">
        <v>17</v>
      </c>
      <c r="M1005">
        <v>17</v>
      </c>
      <c r="N1005">
        <v>17</v>
      </c>
      <c r="O1005">
        <v>17</v>
      </c>
      <c r="P1005">
        <v>17</v>
      </c>
      <c r="Q1005">
        <v>17</v>
      </c>
      <c r="R1005">
        <v>17</v>
      </c>
      <c r="S1005" s="2"/>
      <c r="T1005" s="52" t="str">
        <f t="shared" si="60"/>
        <v>820386-77102-L</v>
      </c>
      <c r="U1005" s="53" t="str">
        <f>IF(C1005="NET","",IF(C1005="","",IFERROR(VLOOKUP(T1005,EAN!$A:$B,2,FALSE),"MANGLER - MÅ OPPDATERE EAN-FANEN")))</f>
        <v>MANGLER - MÅ OPPDATERE EAN-FANEN</v>
      </c>
      <c r="V1005" s="52">
        <f t="shared" si="62"/>
        <v>17</v>
      </c>
      <c r="W1005" s="52">
        <f t="shared" si="63"/>
        <v>17</v>
      </c>
      <c r="X1005" s="2"/>
      <c r="Y1005" s="21" t="str">
        <f>IF(C1005="NET","",IFERROR(VLOOKUP(U1005,'2) Order Form'!$V$9:$V$894,1,FALSE),"Ikke med I order form"))</f>
        <v>Ikke med I order form</v>
      </c>
      <c r="Z1005" s="2"/>
      <c r="AA1005">
        <v>7048652967725</v>
      </c>
      <c r="AB1005" s="23">
        <f>IFERROR(VLOOKUP(AA1005,'2) Order Form'!$V$9:$V$895,1,FALSE),"Ikke med I order form")</f>
        <v>7048652967725</v>
      </c>
      <c r="AC1005" s="38" t="e">
        <f>VLOOKUP(AA1005,ATS!$A$4:$H$2762,2,FALSE)</f>
        <v>#N/A</v>
      </c>
      <c r="AD1005" s="35" t="e">
        <f>VLOOKUP(AA1005,ATS!$A$4:$G$2762,3,FALSE)</f>
        <v>#N/A</v>
      </c>
      <c r="AE1005" s="36" t="e">
        <f>VLOOKUP(AA1005,ATS!$A$4:$G$2762,5,FALSE)</f>
        <v>#N/A</v>
      </c>
      <c r="AF1005" s="2"/>
      <c r="AG1005" s="38"/>
      <c r="AH1005" s="21"/>
      <c r="AI1005" s="2"/>
      <c r="AJ1005" s="2"/>
      <c r="AK1005" s="2"/>
    </row>
    <row r="1006" spans="1:37">
      <c r="A1006" s="175">
        <f t="shared" si="61"/>
        <v>0</v>
      </c>
      <c r="B1006">
        <v>820386</v>
      </c>
      <c r="C1006" t="s">
        <v>3195</v>
      </c>
      <c r="D1006" t="s">
        <v>2991</v>
      </c>
      <c r="E1006" t="s">
        <v>1216</v>
      </c>
      <c r="F1006" t="s">
        <v>1923</v>
      </c>
      <c r="G1006" t="s">
        <v>54</v>
      </c>
      <c r="H1006" t="s">
        <v>225</v>
      </c>
      <c r="I1006">
        <v>64</v>
      </c>
      <c r="J1006">
        <v>64</v>
      </c>
      <c r="K1006">
        <v>64</v>
      </c>
      <c r="L1006">
        <v>64</v>
      </c>
      <c r="M1006">
        <v>64</v>
      </c>
      <c r="N1006">
        <v>64</v>
      </c>
      <c r="O1006">
        <v>64</v>
      </c>
      <c r="P1006">
        <v>64</v>
      </c>
      <c r="Q1006">
        <v>64</v>
      </c>
      <c r="R1006">
        <v>64</v>
      </c>
      <c r="S1006" s="2"/>
      <c r="T1006" s="52" t="str">
        <f t="shared" si="60"/>
        <v>820386-88300-XS</v>
      </c>
      <c r="U1006" s="53" t="str">
        <f>IF(C1006="NET","",IF(C1006="","",IFERROR(VLOOKUP(T1006,EAN!$A:$B,2,FALSE),"MANGLER - MÅ OPPDATERE EAN-FANEN")))</f>
        <v>MANGLER - MÅ OPPDATERE EAN-FANEN</v>
      </c>
      <c r="V1006" s="52">
        <f t="shared" si="62"/>
        <v>64</v>
      </c>
      <c r="W1006" s="52">
        <f t="shared" si="63"/>
        <v>64</v>
      </c>
      <c r="X1006" s="2"/>
      <c r="Y1006" s="21" t="str">
        <f>IF(C1006="NET","",IFERROR(VLOOKUP(U1006,'2) Order Form'!$V$9:$V$894,1,FALSE),"Ikke med I order form"))</f>
        <v>Ikke med I order form</v>
      </c>
      <c r="Z1006" s="2"/>
      <c r="AA1006">
        <v>7048652967701</v>
      </c>
      <c r="AB1006" s="23">
        <f>IFERROR(VLOOKUP(AA1006,'2) Order Form'!$V$9:$V$895,1,FALSE),"Ikke med I order form")</f>
        <v>7048652967701</v>
      </c>
      <c r="AC1006" s="38" t="e">
        <f>VLOOKUP(AA1006,ATS!$A$4:$H$2762,2,FALSE)</f>
        <v>#N/A</v>
      </c>
      <c r="AD1006" s="35" t="e">
        <f>VLOOKUP(AA1006,ATS!$A$4:$G$2762,3,FALSE)</f>
        <v>#N/A</v>
      </c>
      <c r="AE1006" s="36" t="e">
        <f>VLOOKUP(AA1006,ATS!$A$4:$G$2762,5,FALSE)</f>
        <v>#N/A</v>
      </c>
      <c r="AF1006" s="2"/>
      <c r="AG1006" s="38"/>
      <c r="AH1006" s="21"/>
      <c r="AI1006" s="2"/>
      <c r="AJ1006" s="2"/>
      <c r="AK1006" s="2"/>
    </row>
    <row r="1007" spans="1:37">
      <c r="A1007" s="175">
        <f t="shared" si="61"/>
        <v>0</v>
      </c>
      <c r="B1007">
        <v>820386</v>
      </c>
      <c r="C1007" t="s">
        <v>3195</v>
      </c>
      <c r="D1007" t="s">
        <v>2991</v>
      </c>
      <c r="E1007" t="s">
        <v>1212</v>
      </c>
      <c r="F1007" t="s">
        <v>1923</v>
      </c>
      <c r="G1007" t="s">
        <v>8</v>
      </c>
      <c r="H1007" t="s">
        <v>225</v>
      </c>
      <c r="I1007">
        <v>165</v>
      </c>
      <c r="J1007">
        <v>165</v>
      </c>
      <c r="K1007">
        <v>165</v>
      </c>
      <c r="L1007">
        <v>165</v>
      </c>
      <c r="M1007">
        <v>165</v>
      </c>
      <c r="N1007">
        <v>165</v>
      </c>
      <c r="O1007">
        <v>165</v>
      </c>
      <c r="P1007">
        <v>165</v>
      </c>
      <c r="Q1007">
        <v>165</v>
      </c>
      <c r="R1007">
        <v>165</v>
      </c>
      <c r="S1007" s="2"/>
      <c r="T1007" s="52" t="str">
        <f t="shared" si="60"/>
        <v>820386-88300-S</v>
      </c>
      <c r="U1007" s="53" t="str">
        <f>IF(C1007="NET","",IF(C1007="","",IFERROR(VLOOKUP(T1007,EAN!$A:$B,2,FALSE),"MANGLER - MÅ OPPDATERE EAN-FANEN")))</f>
        <v>MANGLER - MÅ OPPDATERE EAN-FANEN</v>
      </c>
      <c r="V1007" s="52">
        <f t="shared" si="62"/>
        <v>165</v>
      </c>
      <c r="W1007" s="52">
        <f t="shared" si="63"/>
        <v>165</v>
      </c>
      <c r="X1007" s="2"/>
      <c r="Y1007" s="21" t="str">
        <f>IF(C1007="NET","",IFERROR(VLOOKUP(U1007,'2) Order Form'!$V$9:$V$894,1,FALSE),"Ikke med I order form"))</f>
        <v>Ikke med I order form</v>
      </c>
      <c r="Z1007" s="2"/>
      <c r="AA1007">
        <v>7048652967701</v>
      </c>
      <c r="AB1007" s="23">
        <f>IFERROR(VLOOKUP(AA1007,'2) Order Form'!$V$9:$V$895,1,FALSE),"Ikke med I order form")</f>
        <v>7048652967701</v>
      </c>
      <c r="AC1007" s="38" t="e">
        <f>VLOOKUP(AA1007,ATS!$A$4:$H$2762,2,FALSE)</f>
        <v>#N/A</v>
      </c>
      <c r="AD1007" s="35" t="e">
        <f>VLOOKUP(AA1007,ATS!$A$4:$G$2762,3,FALSE)</f>
        <v>#N/A</v>
      </c>
      <c r="AE1007" s="36" t="e">
        <f>VLOOKUP(AA1007,ATS!$A$4:$G$2762,5,FALSE)</f>
        <v>#N/A</v>
      </c>
      <c r="AF1007" s="2"/>
      <c r="AG1007" s="38"/>
      <c r="AH1007" s="21"/>
      <c r="AI1007" s="2"/>
      <c r="AJ1007" s="2"/>
      <c r="AK1007" s="2"/>
    </row>
    <row r="1008" spans="1:37">
      <c r="A1008" s="175">
        <f t="shared" si="61"/>
        <v>0</v>
      </c>
      <c r="B1008">
        <v>820386</v>
      </c>
      <c r="C1008" t="s">
        <v>3195</v>
      </c>
      <c r="D1008" t="s">
        <v>2991</v>
      </c>
      <c r="E1008" t="s">
        <v>1213</v>
      </c>
      <c r="F1008" t="s">
        <v>1923</v>
      </c>
      <c r="G1008" t="s">
        <v>7</v>
      </c>
      <c r="H1008" t="s">
        <v>225</v>
      </c>
      <c r="I1008">
        <v>176</v>
      </c>
      <c r="J1008">
        <v>176</v>
      </c>
      <c r="K1008">
        <v>176</v>
      </c>
      <c r="L1008">
        <v>176</v>
      </c>
      <c r="M1008">
        <v>176</v>
      </c>
      <c r="N1008">
        <v>176</v>
      </c>
      <c r="O1008">
        <v>176</v>
      </c>
      <c r="P1008">
        <v>176</v>
      </c>
      <c r="Q1008">
        <v>176</v>
      </c>
      <c r="R1008">
        <v>176</v>
      </c>
      <c r="S1008" s="2"/>
      <c r="T1008" s="22" t="str">
        <f t="shared" si="60"/>
        <v>820386-88300-M</v>
      </c>
      <c r="U1008" s="24" t="str">
        <f>IF(C1008="NET","",IF(C1008="","",IFERROR(VLOOKUP(T1008,EAN!$A:$B,2,FALSE),"MANGLER - MÅ OPPDATERE EAN-FANEN")))</f>
        <v>MANGLER - MÅ OPPDATERE EAN-FANEN</v>
      </c>
      <c r="V1008" s="22">
        <f t="shared" si="62"/>
        <v>176</v>
      </c>
      <c r="W1008" s="22">
        <f t="shared" si="63"/>
        <v>176</v>
      </c>
      <c r="X1008" s="2"/>
      <c r="Y1008" s="21" t="str">
        <f>IF(C1008="NET","",IFERROR(VLOOKUP(U1008,'2) Order Form'!$V$9:$V$894,1,FALSE),"Ikke med I order form"))</f>
        <v>Ikke med I order form</v>
      </c>
      <c r="Z1008" s="2"/>
      <c r="AA1008">
        <v>7048652967732</v>
      </c>
      <c r="AB1008" s="23">
        <f>IFERROR(VLOOKUP(AA1008,'2) Order Form'!$V$9:$V$895,1,FALSE),"Ikke med I order form")</f>
        <v>7048652967732</v>
      </c>
      <c r="AC1008" s="38" t="e">
        <f>VLOOKUP(AA1008,ATS!$A$4:$H$2762,2,FALSE)</f>
        <v>#N/A</v>
      </c>
      <c r="AD1008" s="35" t="e">
        <f>VLOOKUP(AA1008,ATS!$A$4:$G$2762,3,FALSE)</f>
        <v>#N/A</v>
      </c>
      <c r="AE1008" s="36" t="e">
        <f>VLOOKUP(AA1008,ATS!$A$4:$G$2762,5,FALSE)</f>
        <v>#N/A</v>
      </c>
      <c r="AF1008" s="2"/>
      <c r="AG1008" s="38"/>
      <c r="AH1008" s="21"/>
      <c r="AI1008" s="2"/>
      <c r="AJ1008" s="2"/>
      <c r="AK1008" s="2"/>
    </row>
    <row r="1009" spans="1:37">
      <c r="A1009" s="175">
        <f t="shared" si="61"/>
        <v>0</v>
      </c>
      <c r="B1009">
        <v>820386</v>
      </c>
      <c r="C1009" t="s">
        <v>3195</v>
      </c>
      <c r="D1009" t="s">
        <v>2991</v>
      </c>
      <c r="E1009" t="s">
        <v>1214</v>
      </c>
      <c r="F1009" t="s">
        <v>1923</v>
      </c>
      <c r="G1009" t="s">
        <v>52</v>
      </c>
      <c r="H1009" t="s">
        <v>225</v>
      </c>
      <c r="I1009">
        <v>77</v>
      </c>
      <c r="J1009">
        <v>77</v>
      </c>
      <c r="K1009">
        <v>77</v>
      </c>
      <c r="L1009">
        <v>77</v>
      </c>
      <c r="M1009">
        <v>77</v>
      </c>
      <c r="N1009">
        <v>77</v>
      </c>
      <c r="O1009">
        <v>77</v>
      </c>
      <c r="P1009">
        <v>77</v>
      </c>
      <c r="Q1009">
        <v>77</v>
      </c>
      <c r="R1009">
        <v>77</v>
      </c>
      <c r="S1009" s="2"/>
      <c r="T1009" s="52" t="str">
        <f t="shared" si="60"/>
        <v>820386-88300-L</v>
      </c>
      <c r="U1009" s="53" t="str">
        <f>IF(C1009="NET","",IF(C1009="","",IFERROR(VLOOKUP(T1009,EAN!$A:$B,2,FALSE),"MANGLER - MÅ OPPDATERE EAN-FANEN")))</f>
        <v>MANGLER - MÅ OPPDATERE EAN-FANEN</v>
      </c>
      <c r="V1009" s="52">
        <f t="shared" si="62"/>
        <v>77</v>
      </c>
      <c r="W1009" s="52">
        <f t="shared" si="63"/>
        <v>77</v>
      </c>
      <c r="X1009" s="2"/>
      <c r="Y1009" s="21" t="str">
        <f>IF(C1009="NET","",IFERROR(VLOOKUP(U1009,'2) Order Form'!$V$9:$V$894,1,FALSE),"Ikke med I order form"))</f>
        <v>Ikke med I order form</v>
      </c>
      <c r="Z1009" s="2"/>
      <c r="AA1009">
        <v>7048652967732</v>
      </c>
      <c r="AB1009" s="23">
        <f>IFERROR(VLOOKUP(AA1009,'2) Order Form'!$V$9:$V$895,1,FALSE),"Ikke med I order form")</f>
        <v>7048652967732</v>
      </c>
      <c r="AC1009" s="38" t="e">
        <f>VLOOKUP(AA1009,ATS!$A$4:$H$2762,2,FALSE)</f>
        <v>#N/A</v>
      </c>
      <c r="AD1009" s="35" t="e">
        <f>VLOOKUP(AA1009,ATS!$A$4:$G$2762,3,FALSE)</f>
        <v>#N/A</v>
      </c>
      <c r="AE1009" s="36" t="e">
        <f>VLOOKUP(AA1009,ATS!$A$4:$G$2762,5,FALSE)</f>
        <v>#N/A</v>
      </c>
      <c r="AF1009" s="2"/>
      <c r="AG1009" s="38"/>
      <c r="AH1009" s="21"/>
      <c r="AI1009" s="2"/>
      <c r="AJ1009" s="2"/>
      <c r="AK1009" s="2"/>
    </row>
    <row r="1010" spans="1:37">
      <c r="A1010" s="175">
        <f t="shared" si="61"/>
        <v>0</v>
      </c>
      <c r="B1010">
        <v>820386</v>
      </c>
      <c r="C1010" t="s">
        <v>3195</v>
      </c>
      <c r="D1010" t="s">
        <v>2991</v>
      </c>
      <c r="E1010" t="s">
        <v>691</v>
      </c>
      <c r="F1010" t="s">
        <v>1982</v>
      </c>
      <c r="G1010" t="s">
        <v>54</v>
      </c>
      <c r="H1010" t="s">
        <v>225</v>
      </c>
      <c r="I1010">
        <v>14</v>
      </c>
      <c r="J1010">
        <v>14</v>
      </c>
      <c r="K1010">
        <v>14</v>
      </c>
      <c r="L1010">
        <v>14</v>
      </c>
      <c r="M1010">
        <v>14</v>
      </c>
      <c r="N1010">
        <v>14</v>
      </c>
      <c r="O1010">
        <v>14</v>
      </c>
      <c r="P1010">
        <v>14</v>
      </c>
      <c r="Q1010">
        <v>14</v>
      </c>
      <c r="R1010">
        <v>14</v>
      </c>
      <c r="S1010" s="2"/>
      <c r="T1010" s="52" t="str">
        <f t="shared" si="60"/>
        <v>820386-99901-XS</v>
      </c>
      <c r="U1010" s="53" t="str">
        <f>IF(C1010="NET","",IF(C1010="","",IFERROR(VLOOKUP(T1010,EAN!$A:$B,2,FALSE),"MANGLER - MÅ OPPDATERE EAN-FANEN")))</f>
        <v>MANGLER - MÅ OPPDATERE EAN-FANEN</v>
      </c>
      <c r="V1010" s="52">
        <f t="shared" si="62"/>
        <v>14</v>
      </c>
      <c r="W1010" s="52">
        <f t="shared" si="63"/>
        <v>14</v>
      </c>
      <c r="X1010" s="2"/>
      <c r="Y1010" s="21" t="str">
        <f>IF(C1010="NET","",IFERROR(VLOOKUP(U1010,'2) Order Form'!$V$9:$V$894,1,FALSE),"Ikke med I order form"))</f>
        <v>Ikke med I order form</v>
      </c>
      <c r="Z1010" s="2"/>
      <c r="AA1010">
        <v>7048652837219</v>
      </c>
      <c r="AB1010" s="23">
        <f>IFERROR(VLOOKUP(AA1010,'2) Order Form'!$V$9:$V$895,1,FALSE),"Ikke med I order form")</f>
        <v>7048652837219</v>
      </c>
      <c r="AC1010" s="38" t="e">
        <f>VLOOKUP(AA1010,ATS!$A$4:$H$2762,2,FALSE)</f>
        <v>#N/A</v>
      </c>
      <c r="AD1010" s="35" t="e">
        <f>VLOOKUP(AA1010,ATS!$A$4:$G$2762,3,FALSE)</f>
        <v>#N/A</v>
      </c>
      <c r="AE1010" s="36" t="e">
        <f>VLOOKUP(AA1010,ATS!$A$4:$G$2762,5,FALSE)</f>
        <v>#N/A</v>
      </c>
      <c r="AF1010" s="2"/>
      <c r="AG1010" s="38"/>
      <c r="AH1010" s="21"/>
      <c r="AI1010" s="2"/>
      <c r="AJ1010" s="2"/>
      <c r="AK1010" s="2"/>
    </row>
    <row r="1011" spans="1:37">
      <c r="A1011" s="175">
        <f t="shared" si="61"/>
        <v>0</v>
      </c>
      <c r="B1011">
        <v>820386</v>
      </c>
      <c r="C1011" t="s">
        <v>3195</v>
      </c>
      <c r="D1011" t="s">
        <v>2991</v>
      </c>
      <c r="E1011" t="s">
        <v>685</v>
      </c>
      <c r="F1011" t="s">
        <v>1982</v>
      </c>
      <c r="G1011" t="s">
        <v>8</v>
      </c>
      <c r="H1011" t="s">
        <v>225</v>
      </c>
      <c r="I1011">
        <v>30</v>
      </c>
      <c r="J1011">
        <v>30</v>
      </c>
      <c r="K1011">
        <v>30</v>
      </c>
      <c r="L1011">
        <v>30</v>
      </c>
      <c r="M1011">
        <v>30</v>
      </c>
      <c r="N1011">
        <v>30</v>
      </c>
      <c r="O1011">
        <v>30</v>
      </c>
      <c r="P1011">
        <v>30</v>
      </c>
      <c r="Q1011">
        <v>30</v>
      </c>
      <c r="R1011">
        <v>30</v>
      </c>
      <c r="S1011" s="2"/>
      <c r="T1011" s="22" t="str">
        <f t="shared" si="60"/>
        <v>820386-99901-S</v>
      </c>
      <c r="U1011" s="24" t="str">
        <f>IF(C1011="NET","",IF(C1011="","",IFERROR(VLOOKUP(T1011,EAN!$A:$B,2,FALSE),"MANGLER - MÅ OPPDATERE EAN-FANEN")))</f>
        <v>MANGLER - MÅ OPPDATERE EAN-FANEN</v>
      </c>
      <c r="V1011" s="22">
        <f t="shared" si="62"/>
        <v>30</v>
      </c>
      <c r="W1011" s="22">
        <f t="shared" si="63"/>
        <v>30</v>
      </c>
      <c r="X1011" s="2"/>
      <c r="Y1011" s="21" t="str">
        <f>IF(C1011="NET","",IFERROR(VLOOKUP(U1011,'2) Order Form'!$V$9:$V$894,1,FALSE),"Ikke med I order form"))</f>
        <v>Ikke med I order form</v>
      </c>
      <c r="Z1011" s="2"/>
      <c r="AA1011">
        <v>7048652837219</v>
      </c>
      <c r="AB1011" s="23">
        <f>IFERROR(VLOOKUP(AA1011,'2) Order Form'!$V$9:$V$895,1,FALSE),"Ikke med I order form")</f>
        <v>7048652837219</v>
      </c>
      <c r="AC1011" s="38" t="e">
        <f>VLOOKUP(AA1011,ATS!$A$4:$H$2762,2,FALSE)</f>
        <v>#N/A</v>
      </c>
      <c r="AD1011" s="35" t="e">
        <f>VLOOKUP(AA1011,ATS!$A$4:$G$2762,3,FALSE)</f>
        <v>#N/A</v>
      </c>
      <c r="AE1011" s="36" t="e">
        <f>VLOOKUP(AA1011,ATS!$A$4:$G$2762,5,FALSE)</f>
        <v>#N/A</v>
      </c>
      <c r="AF1011" s="2"/>
      <c r="AG1011" s="38"/>
      <c r="AH1011" s="21"/>
      <c r="AI1011" s="2"/>
      <c r="AJ1011" s="2"/>
      <c r="AK1011" s="2"/>
    </row>
    <row r="1012" spans="1:37">
      <c r="A1012" s="175">
        <f t="shared" si="61"/>
        <v>0</v>
      </c>
      <c r="B1012">
        <v>820386</v>
      </c>
      <c r="C1012" t="s">
        <v>3195</v>
      </c>
      <c r="D1012" t="s">
        <v>2991</v>
      </c>
      <c r="E1012" t="s">
        <v>686</v>
      </c>
      <c r="F1012" t="s">
        <v>1982</v>
      </c>
      <c r="G1012" t="s">
        <v>7</v>
      </c>
      <c r="H1012" t="s">
        <v>225</v>
      </c>
      <c r="I1012">
        <v>18</v>
      </c>
      <c r="J1012">
        <v>18</v>
      </c>
      <c r="K1012">
        <v>18</v>
      </c>
      <c r="L1012">
        <v>18</v>
      </c>
      <c r="M1012">
        <v>18</v>
      </c>
      <c r="N1012">
        <v>18</v>
      </c>
      <c r="O1012">
        <v>18</v>
      </c>
      <c r="P1012">
        <v>18</v>
      </c>
      <c r="Q1012">
        <v>18</v>
      </c>
      <c r="R1012">
        <v>18</v>
      </c>
      <c r="S1012" s="2"/>
      <c r="T1012" s="52" t="str">
        <f t="shared" si="60"/>
        <v>820386-99901-M</v>
      </c>
      <c r="U1012" s="53" t="str">
        <f>IF(C1012="NET","",IF(C1012="","",IFERROR(VLOOKUP(T1012,EAN!$A:$B,2,FALSE),"MANGLER - MÅ OPPDATERE EAN-FANEN")))</f>
        <v>MANGLER - MÅ OPPDATERE EAN-FANEN</v>
      </c>
      <c r="V1012" s="52">
        <f t="shared" si="62"/>
        <v>18</v>
      </c>
      <c r="W1012" s="52">
        <f t="shared" si="63"/>
        <v>18</v>
      </c>
      <c r="X1012" s="2"/>
      <c r="Y1012" s="21" t="str">
        <f>IF(C1012="NET","",IFERROR(VLOOKUP(U1012,'2) Order Form'!$V$9:$V$894,1,FALSE),"Ikke med I order form"))</f>
        <v>Ikke med I order form</v>
      </c>
      <c r="Z1012" s="2"/>
      <c r="AA1012">
        <v>7048652837226</v>
      </c>
      <c r="AB1012" s="23">
        <f>IFERROR(VLOOKUP(AA1012,'2) Order Form'!$V$9:$V$895,1,FALSE),"Ikke med I order form")</f>
        <v>7048652837226</v>
      </c>
      <c r="AC1012" s="38" t="e">
        <f>VLOOKUP(AA1012,ATS!$A$4:$H$2762,2,FALSE)</f>
        <v>#N/A</v>
      </c>
      <c r="AD1012" s="35" t="e">
        <f>VLOOKUP(AA1012,ATS!$A$4:$G$2762,3,FALSE)</f>
        <v>#N/A</v>
      </c>
      <c r="AE1012" s="36" t="e">
        <f>VLOOKUP(AA1012,ATS!$A$4:$G$2762,5,FALSE)</f>
        <v>#N/A</v>
      </c>
      <c r="AF1012" s="2"/>
      <c r="AG1012" s="38"/>
      <c r="AH1012" s="21"/>
      <c r="AI1012" s="2"/>
      <c r="AJ1012" s="2"/>
      <c r="AK1012" s="2"/>
    </row>
    <row r="1013" spans="1:37">
      <c r="A1013" s="175">
        <f t="shared" si="61"/>
        <v>0</v>
      </c>
      <c r="B1013">
        <v>820386</v>
      </c>
      <c r="C1013" t="s">
        <v>3195</v>
      </c>
      <c r="D1013" t="s">
        <v>2991</v>
      </c>
      <c r="E1013" t="s">
        <v>687</v>
      </c>
      <c r="F1013" t="s">
        <v>1982</v>
      </c>
      <c r="G1013" t="s">
        <v>52</v>
      </c>
      <c r="H1013" t="s">
        <v>225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 s="2"/>
      <c r="T1013" s="52" t="str">
        <f t="shared" si="60"/>
        <v>820386-99901-L</v>
      </c>
      <c r="U1013" s="53" t="str">
        <f>IF(C1013="NET","",IF(C1013="","",IFERROR(VLOOKUP(T1013,EAN!$A:$B,2,FALSE),"MANGLER - MÅ OPPDATERE EAN-FANEN")))</f>
        <v>MANGLER - MÅ OPPDATERE EAN-FANEN</v>
      </c>
      <c r="V1013" s="52">
        <f t="shared" si="62"/>
        <v>0</v>
      </c>
      <c r="W1013" s="52">
        <f t="shared" si="63"/>
        <v>0</v>
      </c>
      <c r="X1013" s="2"/>
      <c r="Y1013" s="21" t="str">
        <f>IF(C1013="NET","",IFERROR(VLOOKUP(U1013,'2) Order Form'!$V$9:$V$894,1,FALSE),"Ikke med I order form"))</f>
        <v>Ikke med I order form</v>
      </c>
      <c r="Z1013" s="2"/>
      <c r="AA1013">
        <v>7048652837226</v>
      </c>
      <c r="AB1013" s="23">
        <f>IFERROR(VLOOKUP(AA1013,'2) Order Form'!$V$9:$V$895,1,FALSE),"Ikke med I order form")</f>
        <v>7048652837226</v>
      </c>
      <c r="AC1013" s="38" t="e">
        <f>VLOOKUP(AA1013,ATS!$A$4:$H$2762,2,FALSE)</f>
        <v>#N/A</v>
      </c>
      <c r="AD1013" s="35" t="e">
        <f>VLOOKUP(AA1013,ATS!$A$4:$G$2762,3,FALSE)</f>
        <v>#N/A</v>
      </c>
      <c r="AE1013" s="36" t="e">
        <f>VLOOKUP(AA1013,ATS!$A$4:$G$2762,5,FALSE)</f>
        <v>#N/A</v>
      </c>
      <c r="AF1013" s="2"/>
      <c r="AG1013" s="38"/>
      <c r="AH1013" s="21"/>
      <c r="AI1013" s="2"/>
      <c r="AJ1013" s="2"/>
      <c r="AK1013" s="2"/>
    </row>
    <row r="1014" spans="1:37">
      <c r="A1014" s="175">
        <f t="shared" si="61"/>
        <v>0</v>
      </c>
      <c r="B1014" s="37">
        <v>820388</v>
      </c>
      <c r="C1014" t="s">
        <v>131</v>
      </c>
      <c r="I1014" s="37">
        <v>202409</v>
      </c>
      <c r="J1014" s="37">
        <v>202410</v>
      </c>
      <c r="K1014" s="37">
        <v>202411</v>
      </c>
      <c r="L1014" s="37">
        <v>202412</v>
      </c>
      <c r="M1014" s="37">
        <v>202413</v>
      </c>
      <c r="N1014" s="37">
        <v>202414</v>
      </c>
      <c r="O1014" s="37">
        <v>202415</v>
      </c>
      <c r="P1014" s="37">
        <v>202415</v>
      </c>
      <c r="Q1014" s="37">
        <v>202415</v>
      </c>
      <c r="R1014" s="37">
        <v>202415</v>
      </c>
      <c r="S1014" s="2"/>
      <c r="T1014" s="52" t="str">
        <f t="shared" si="60"/>
        <v>820388-</v>
      </c>
      <c r="U1014" s="53" t="str">
        <f>IF(C1014="NET","",IF(C1014="","",IFERROR(VLOOKUP(T1014,EAN!$A:$B,2,FALSE),"MANGLER - MÅ OPPDATERE EAN-FANEN")))</f>
        <v/>
      </c>
      <c r="V1014" s="52">
        <f t="shared" si="62"/>
        <v>202409</v>
      </c>
      <c r="W1014" s="52">
        <f t="shared" si="63"/>
        <v>202415</v>
      </c>
      <c r="X1014" s="2"/>
      <c r="Y1014" s="21" t="str">
        <f>IF(C1014="NET","",IFERROR(VLOOKUP(U1014,'2) Order Form'!$V$9:$V$894,1,FALSE),"Ikke med I order form"))</f>
        <v/>
      </c>
      <c r="Z1014" s="2"/>
      <c r="AA1014">
        <v>7048652837226</v>
      </c>
      <c r="AB1014" s="23">
        <f>IFERROR(VLOOKUP(AA1014,'2) Order Form'!$V$9:$V$895,1,FALSE),"Ikke med I order form")</f>
        <v>7048652837226</v>
      </c>
      <c r="AC1014" s="38" t="e">
        <f>VLOOKUP(AA1014,ATS!$A$4:$H$2762,2,FALSE)</f>
        <v>#N/A</v>
      </c>
      <c r="AD1014" s="35" t="e">
        <f>VLOOKUP(AA1014,ATS!$A$4:$G$2762,3,FALSE)</f>
        <v>#N/A</v>
      </c>
      <c r="AE1014" s="36" t="e">
        <f>VLOOKUP(AA1014,ATS!$A$4:$G$2762,5,FALSE)</f>
        <v>#N/A</v>
      </c>
      <c r="AF1014" s="2"/>
      <c r="AG1014" s="38"/>
      <c r="AH1014" s="21"/>
      <c r="AI1014" s="2"/>
      <c r="AJ1014" s="2"/>
      <c r="AK1014" s="2"/>
    </row>
    <row r="1015" spans="1:37">
      <c r="A1015" s="175">
        <f t="shared" si="61"/>
        <v>7048652897589</v>
      </c>
      <c r="B1015">
        <v>820388</v>
      </c>
      <c r="C1015" t="s">
        <v>2004</v>
      </c>
      <c r="D1015" t="s">
        <v>2991</v>
      </c>
      <c r="E1015" t="s">
        <v>1965</v>
      </c>
      <c r="F1015" t="s">
        <v>239</v>
      </c>
      <c r="G1015" t="s">
        <v>8</v>
      </c>
      <c r="H1015" t="s">
        <v>225</v>
      </c>
      <c r="I1015">
        <v>11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11</v>
      </c>
      <c r="P1015">
        <v>11</v>
      </c>
      <c r="Q1015">
        <v>11</v>
      </c>
      <c r="R1015">
        <v>11</v>
      </c>
      <c r="S1015" s="2"/>
      <c r="T1015" s="52" t="str">
        <f t="shared" si="60"/>
        <v>820388-88000-S</v>
      </c>
      <c r="U1015" s="53">
        <f>IF(C1015="NET","",IF(C1015="","",IFERROR(VLOOKUP(T1015,EAN!$A:$B,2,FALSE),"MANGLER - MÅ OPPDATERE EAN-FANEN")))</f>
        <v>7048652897589</v>
      </c>
      <c r="V1015" s="52">
        <f t="shared" si="62"/>
        <v>11</v>
      </c>
      <c r="W1015" s="52">
        <f t="shared" si="63"/>
        <v>11</v>
      </c>
      <c r="X1015" s="2"/>
      <c r="Y1015" s="21">
        <f>IF(C1015="NET","",IFERROR(VLOOKUP(U1015,'2) Order Form'!$V$9:$V$894,1,FALSE),"Ikke med I order form"))</f>
        <v>7048652897589</v>
      </c>
      <c r="Z1015" s="2"/>
      <c r="AA1015">
        <v>7048652837233</v>
      </c>
      <c r="AB1015" s="23">
        <f>IFERROR(VLOOKUP(AA1015,'2) Order Form'!$V$9:$V$895,1,FALSE),"Ikke med I order form")</f>
        <v>7048652837233</v>
      </c>
      <c r="AC1015" s="38" t="e">
        <f>VLOOKUP(AA1015,ATS!$A$4:$H$2762,2,FALSE)</f>
        <v>#N/A</v>
      </c>
      <c r="AD1015" s="35" t="e">
        <f>VLOOKUP(AA1015,ATS!$A$4:$G$2762,3,FALSE)</f>
        <v>#N/A</v>
      </c>
      <c r="AE1015" s="36" t="e">
        <f>VLOOKUP(AA1015,ATS!$A$4:$G$2762,5,FALSE)</f>
        <v>#N/A</v>
      </c>
      <c r="AF1015" s="2"/>
      <c r="AG1015" s="38"/>
      <c r="AH1015" s="21"/>
      <c r="AI1015" s="2"/>
      <c r="AJ1015" s="2"/>
      <c r="AK1015" s="2"/>
    </row>
    <row r="1016" spans="1:37">
      <c r="A1016" s="175">
        <f t="shared" si="61"/>
        <v>7048652897572</v>
      </c>
      <c r="B1016">
        <v>820388</v>
      </c>
      <c r="C1016" t="s">
        <v>2004</v>
      </c>
      <c r="D1016" t="s">
        <v>2991</v>
      </c>
      <c r="E1016" t="s">
        <v>1966</v>
      </c>
      <c r="F1016" t="s">
        <v>239</v>
      </c>
      <c r="G1016" t="s">
        <v>7</v>
      </c>
      <c r="H1016" t="s">
        <v>225</v>
      </c>
      <c r="I1016">
        <v>12</v>
      </c>
      <c r="J1016">
        <v>12</v>
      </c>
      <c r="K1016">
        <v>12</v>
      </c>
      <c r="L1016">
        <v>12</v>
      </c>
      <c r="M1016">
        <v>12</v>
      </c>
      <c r="N1016">
        <v>12</v>
      </c>
      <c r="O1016">
        <v>12</v>
      </c>
      <c r="P1016">
        <v>12</v>
      </c>
      <c r="Q1016">
        <v>12</v>
      </c>
      <c r="R1016">
        <v>12</v>
      </c>
      <c r="S1016" s="2"/>
      <c r="T1016" s="22" t="str">
        <f t="shared" si="60"/>
        <v>820388-88000-M</v>
      </c>
      <c r="U1016" s="24">
        <f>IF(C1016="NET","",IF(C1016="","",IFERROR(VLOOKUP(T1016,EAN!$A:$B,2,FALSE),"MANGLER - MÅ OPPDATERE EAN-FANEN")))</f>
        <v>7048652897572</v>
      </c>
      <c r="V1016" s="22">
        <f t="shared" si="62"/>
        <v>12</v>
      </c>
      <c r="W1016" s="22">
        <f t="shared" si="63"/>
        <v>12</v>
      </c>
      <c r="X1016" s="2"/>
      <c r="Y1016" s="21">
        <f>IF(C1016="NET","",IFERROR(VLOOKUP(U1016,'2) Order Form'!$V$9:$V$894,1,FALSE),"Ikke med I order form"))</f>
        <v>7048652897572</v>
      </c>
      <c r="Z1016" s="2"/>
      <c r="AA1016">
        <v>7048652837233</v>
      </c>
      <c r="AB1016" s="23">
        <f>IFERROR(VLOOKUP(AA1016,'2) Order Form'!$V$9:$V$895,1,FALSE),"Ikke med I order form")</f>
        <v>7048652837233</v>
      </c>
      <c r="AC1016" s="38" t="e">
        <f>VLOOKUP(AA1016,ATS!$A$4:$H$2762,2,FALSE)</f>
        <v>#N/A</v>
      </c>
      <c r="AD1016" s="35" t="e">
        <f>VLOOKUP(AA1016,ATS!$A$4:$G$2762,3,FALSE)</f>
        <v>#N/A</v>
      </c>
      <c r="AE1016" s="36" t="e">
        <f>VLOOKUP(AA1016,ATS!$A$4:$G$2762,5,FALSE)</f>
        <v>#N/A</v>
      </c>
      <c r="AF1016" s="2"/>
      <c r="AG1016" s="38"/>
      <c r="AH1016" s="21"/>
      <c r="AI1016" s="2"/>
      <c r="AJ1016" s="2"/>
      <c r="AK1016" s="2"/>
    </row>
    <row r="1017" spans="1:37">
      <c r="A1017" s="175">
        <f t="shared" si="61"/>
        <v>7048652897565</v>
      </c>
      <c r="B1017">
        <v>820388</v>
      </c>
      <c r="C1017" t="s">
        <v>2004</v>
      </c>
      <c r="D1017" t="s">
        <v>2991</v>
      </c>
      <c r="E1017" t="s">
        <v>1967</v>
      </c>
      <c r="F1017" t="s">
        <v>239</v>
      </c>
      <c r="G1017" t="s">
        <v>52</v>
      </c>
      <c r="H1017" t="s">
        <v>225</v>
      </c>
      <c r="I1017">
        <v>12</v>
      </c>
      <c r="J1017">
        <v>12</v>
      </c>
      <c r="K1017">
        <v>12</v>
      </c>
      <c r="L1017">
        <v>12</v>
      </c>
      <c r="M1017">
        <v>12</v>
      </c>
      <c r="N1017">
        <v>12</v>
      </c>
      <c r="O1017">
        <v>12</v>
      </c>
      <c r="P1017">
        <v>12</v>
      </c>
      <c r="Q1017">
        <v>12</v>
      </c>
      <c r="R1017">
        <v>12</v>
      </c>
      <c r="S1017" s="2"/>
      <c r="T1017" s="52" t="str">
        <f t="shared" si="60"/>
        <v>820388-88000-L</v>
      </c>
      <c r="U1017" s="53">
        <f>IF(C1017="NET","",IF(C1017="","",IFERROR(VLOOKUP(T1017,EAN!$A:$B,2,FALSE),"MANGLER - MÅ OPPDATERE EAN-FANEN")))</f>
        <v>7048652897565</v>
      </c>
      <c r="V1017" s="52">
        <f t="shared" si="62"/>
        <v>12</v>
      </c>
      <c r="W1017" s="52">
        <f t="shared" si="63"/>
        <v>12</v>
      </c>
      <c r="X1017" s="2"/>
      <c r="Y1017" s="21">
        <f>IF(C1017="NET","",IFERROR(VLOOKUP(U1017,'2) Order Form'!$V$9:$V$894,1,FALSE),"Ikke med I order form"))</f>
        <v>7048652897565</v>
      </c>
      <c r="Z1017" s="2"/>
      <c r="AA1017">
        <v>7048652837233</v>
      </c>
      <c r="AB1017" s="23">
        <f>IFERROR(VLOOKUP(AA1017,'2) Order Form'!$V$9:$V$895,1,FALSE),"Ikke med I order form")</f>
        <v>7048652837233</v>
      </c>
      <c r="AC1017" s="38" t="e">
        <f>VLOOKUP(AA1017,ATS!$A$4:$H$2762,2,FALSE)</f>
        <v>#N/A</v>
      </c>
      <c r="AD1017" s="35" t="e">
        <f>VLOOKUP(AA1017,ATS!$A$4:$G$2762,3,FALSE)</f>
        <v>#N/A</v>
      </c>
      <c r="AE1017" s="36" t="e">
        <f>VLOOKUP(AA1017,ATS!$A$4:$G$2762,5,FALSE)</f>
        <v>#N/A</v>
      </c>
      <c r="AF1017" s="2"/>
      <c r="AG1017" s="38"/>
      <c r="AH1017" s="21"/>
      <c r="AI1017" s="2"/>
      <c r="AJ1017" s="2"/>
      <c r="AK1017" s="2"/>
    </row>
    <row r="1018" spans="1:37">
      <c r="A1018" s="175">
        <f t="shared" si="61"/>
        <v>7048652897596</v>
      </c>
      <c r="B1018">
        <v>820388</v>
      </c>
      <c r="C1018" t="s">
        <v>2004</v>
      </c>
      <c r="D1018" t="s">
        <v>2991</v>
      </c>
      <c r="E1018" t="s">
        <v>1968</v>
      </c>
      <c r="F1018" t="s">
        <v>239</v>
      </c>
      <c r="G1018" t="s">
        <v>53</v>
      </c>
      <c r="H1018" t="s">
        <v>225</v>
      </c>
      <c r="I1018">
        <v>8</v>
      </c>
      <c r="J1018">
        <v>8</v>
      </c>
      <c r="K1018">
        <v>8</v>
      </c>
      <c r="L1018">
        <v>8</v>
      </c>
      <c r="M1018">
        <v>8</v>
      </c>
      <c r="N1018">
        <v>8</v>
      </c>
      <c r="O1018">
        <v>8</v>
      </c>
      <c r="P1018">
        <v>8</v>
      </c>
      <c r="Q1018">
        <v>8</v>
      </c>
      <c r="R1018">
        <v>8</v>
      </c>
      <c r="S1018" s="2"/>
      <c r="T1018" s="52" t="str">
        <f t="shared" si="60"/>
        <v>820388-88000-XL</v>
      </c>
      <c r="U1018" s="53">
        <f>IF(C1018="NET","",IF(C1018="","",IFERROR(VLOOKUP(T1018,EAN!$A:$B,2,FALSE),"MANGLER - MÅ OPPDATERE EAN-FANEN")))</f>
        <v>7048652897596</v>
      </c>
      <c r="V1018" s="52">
        <f t="shared" si="62"/>
        <v>8</v>
      </c>
      <c r="W1018" s="52">
        <f t="shared" si="63"/>
        <v>8</v>
      </c>
      <c r="X1018" s="2"/>
      <c r="Y1018" s="21">
        <f>IF(C1018="NET","",IFERROR(VLOOKUP(U1018,'2) Order Form'!$V$9:$V$894,1,FALSE),"Ikke med I order form"))</f>
        <v>7048652897596</v>
      </c>
      <c r="Z1018" s="2"/>
      <c r="AA1018">
        <v>7048652837240</v>
      </c>
      <c r="AB1018" s="23">
        <f>IFERROR(VLOOKUP(AA1018,'2) Order Form'!$V$9:$V$895,1,FALSE),"Ikke med I order form")</f>
        <v>7048652837240</v>
      </c>
      <c r="AC1018" s="38" t="e">
        <f>VLOOKUP(AA1018,ATS!$A$4:$H$2762,2,FALSE)</f>
        <v>#N/A</v>
      </c>
      <c r="AD1018" s="35" t="e">
        <f>VLOOKUP(AA1018,ATS!$A$4:$G$2762,3,FALSE)</f>
        <v>#N/A</v>
      </c>
      <c r="AE1018" s="36" t="e">
        <f>VLOOKUP(AA1018,ATS!$A$4:$G$2762,5,FALSE)</f>
        <v>#N/A</v>
      </c>
      <c r="AF1018" s="2"/>
      <c r="AG1018" s="38"/>
      <c r="AH1018" s="21"/>
      <c r="AI1018" s="2"/>
      <c r="AJ1018" s="2"/>
      <c r="AK1018" s="2"/>
    </row>
    <row r="1019" spans="1:37">
      <c r="A1019" s="175">
        <f t="shared" si="61"/>
        <v>7048652897626</v>
      </c>
      <c r="B1019">
        <v>820388</v>
      </c>
      <c r="C1019" t="s">
        <v>2004</v>
      </c>
      <c r="D1019" t="s">
        <v>2991</v>
      </c>
      <c r="E1019" t="s">
        <v>685</v>
      </c>
      <c r="F1019" t="s">
        <v>1982</v>
      </c>
      <c r="G1019" t="s">
        <v>8</v>
      </c>
      <c r="H1019" t="s">
        <v>87</v>
      </c>
      <c r="I1019">
        <v>67</v>
      </c>
      <c r="J1019">
        <v>67</v>
      </c>
      <c r="K1019">
        <v>67</v>
      </c>
      <c r="L1019">
        <v>67</v>
      </c>
      <c r="M1019">
        <v>67</v>
      </c>
      <c r="N1019">
        <v>67</v>
      </c>
      <c r="O1019">
        <v>67</v>
      </c>
      <c r="P1019">
        <v>67</v>
      </c>
      <c r="Q1019">
        <v>67</v>
      </c>
      <c r="R1019">
        <v>67</v>
      </c>
      <c r="S1019" s="2"/>
      <c r="T1019" s="22" t="str">
        <f t="shared" si="60"/>
        <v>820388-99901-S</v>
      </c>
      <c r="U1019" s="24">
        <f>IF(C1019="NET","",IF(C1019="","",IFERROR(VLOOKUP(T1019,EAN!$A:$B,2,FALSE),"MANGLER - MÅ OPPDATERE EAN-FANEN")))</f>
        <v>7048652897626</v>
      </c>
      <c r="V1019" s="22">
        <f t="shared" si="62"/>
        <v>67</v>
      </c>
      <c r="W1019" s="22">
        <f t="shared" si="63"/>
        <v>67</v>
      </c>
      <c r="X1019" s="2"/>
      <c r="Y1019" s="21">
        <f>IF(C1019="NET","",IFERROR(VLOOKUP(U1019,'2) Order Form'!$V$9:$V$894,1,FALSE),"Ikke med I order form"))</f>
        <v>7048652897626</v>
      </c>
      <c r="Z1019" s="2"/>
      <c r="AA1019">
        <v>7048652837240</v>
      </c>
      <c r="AB1019" s="23">
        <f>IFERROR(VLOOKUP(AA1019,'2) Order Form'!$V$9:$V$895,1,FALSE),"Ikke med I order form")</f>
        <v>7048652837240</v>
      </c>
      <c r="AC1019" s="38" t="e">
        <f>VLOOKUP(AA1019,ATS!$A$4:$H$2762,2,FALSE)</f>
        <v>#N/A</v>
      </c>
      <c r="AD1019" s="35" t="e">
        <f>VLOOKUP(AA1019,ATS!$A$4:$G$2762,3,FALSE)</f>
        <v>#N/A</v>
      </c>
      <c r="AE1019" s="36" t="e">
        <f>VLOOKUP(AA1019,ATS!$A$4:$G$2762,5,FALSE)</f>
        <v>#N/A</v>
      </c>
      <c r="AF1019" s="2"/>
      <c r="AG1019" s="38"/>
      <c r="AH1019" s="21"/>
      <c r="AI1019" s="2"/>
      <c r="AJ1019" s="2"/>
      <c r="AK1019" s="2"/>
    </row>
    <row r="1020" spans="1:37">
      <c r="A1020" s="175">
        <f t="shared" si="61"/>
        <v>7048652897619</v>
      </c>
      <c r="B1020">
        <v>820388</v>
      </c>
      <c r="C1020" t="s">
        <v>2004</v>
      </c>
      <c r="D1020" t="s">
        <v>2991</v>
      </c>
      <c r="E1020" t="s">
        <v>686</v>
      </c>
      <c r="F1020" t="s">
        <v>1982</v>
      </c>
      <c r="G1020" t="s">
        <v>7</v>
      </c>
      <c r="H1020" t="s">
        <v>87</v>
      </c>
      <c r="I1020">
        <v>150</v>
      </c>
      <c r="J1020">
        <v>150</v>
      </c>
      <c r="K1020">
        <v>150</v>
      </c>
      <c r="L1020">
        <v>150</v>
      </c>
      <c r="M1020">
        <v>150</v>
      </c>
      <c r="N1020">
        <v>150</v>
      </c>
      <c r="O1020">
        <v>150</v>
      </c>
      <c r="P1020">
        <v>150</v>
      </c>
      <c r="Q1020">
        <v>150</v>
      </c>
      <c r="R1020">
        <v>150</v>
      </c>
      <c r="S1020" s="2"/>
      <c r="T1020" s="52" t="str">
        <f t="shared" si="60"/>
        <v>820388-99901-M</v>
      </c>
      <c r="U1020" s="53">
        <f>IF(C1020="NET","",IF(C1020="","",IFERROR(VLOOKUP(T1020,EAN!$A:$B,2,FALSE),"MANGLER - MÅ OPPDATERE EAN-FANEN")))</f>
        <v>7048652897619</v>
      </c>
      <c r="V1020" s="52">
        <f t="shared" si="62"/>
        <v>150</v>
      </c>
      <c r="W1020" s="52">
        <f t="shared" si="63"/>
        <v>150</v>
      </c>
      <c r="X1020" s="2"/>
      <c r="Y1020" s="21">
        <f>IF(C1020="NET","",IFERROR(VLOOKUP(U1020,'2) Order Form'!$V$9:$V$894,1,FALSE),"Ikke med I order form"))</f>
        <v>7048652897619</v>
      </c>
      <c r="Z1020" s="2"/>
      <c r="AA1020">
        <v>7048652837240</v>
      </c>
      <c r="AB1020" s="23">
        <f>IFERROR(VLOOKUP(AA1020,'2) Order Form'!$V$9:$V$895,1,FALSE),"Ikke med I order form")</f>
        <v>7048652837240</v>
      </c>
      <c r="AC1020" s="38" t="e">
        <f>VLOOKUP(AA1020,ATS!$A$4:$H$2762,2,FALSE)</f>
        <v>#N/A</v>
      </c>
      <c r="AD1020" s="35" t="e">
        <f>VLOOKUP(AA1020,ATS!$A$4:$G$2762,3,FALSE)</f>
        <v>#N/A</v>
      </c>
      <c r="AE1020" s="36" t="e">
        <f>VLOOKUP(AA1020,ATS!$A$4:$G$2762,5,FALSE)</f>
        <v>#N/A</v>
      </c>
      <c r="AF1020" s="2"/>
      <c r="AG1020" s="38"/>
      <c r="AH1020" s="21"/>
      <c r="AI1020" s="2"/>
      <c r="AJ1020" s="2"/>
      <c r="AK1020" s="2"/>
    </row>
    <row r="1021" spans="1:37">
      <c r="A1021" s="175">
        <f t="shared" si="61"/>
        <v>7048652897602</v>
      </c>
      <c r="B1021">
        <v>820388</v>
      </c>
      <c r="C1021" t="s">
        <v>2004</v>
      </c>
      <c r="D1021" t="s">
        <v>2991</v>
      </c>
      <c r="E1021" t="s">
        <v>687</v>
      </c>
      <c r="F1021" t="s">
        <v>1982</v>
      </c>
      <c r="G1021" t="s">
        <v>52</v>
      </c>
      <c r="H1021" t="s">
        <v>87</v>
      </c>
      <c r="I1021">
        <v>114</v>
      </c>
      <c r="J1021">
        <v>114</v>
      </c>
      <c r="K1021">
        <v>114</v>
      </c>
      <c r="L1021">
        <v>114</v>
      </c>
      <c r="M1021">
        <v>114</v>
      </c>
      <c r="N1021">
        <v>114</v>
      </c>
      <c r="O1021">
        <v>114</v>
      </c>
      <c r="P1021">
        <v>114</v>
      </c>
      <c r="Q1021">
        <v>114</v>
      </c>
      <c r="R1021">
        <v>114</v>
      </c>
      <c r="S1021" s="2"/>
      <c r="T1021" s="52" t="str">
        <f t="shared" si="60"/>
        <v>820388-99901-L</v>
      </c>
      <c r="U1021" s="53">
        <f>IF(C1021="NET","",IF(C1021="","",IFERROR(VLOOKUP(T1021,EAN!$A:$B,2,FALSE),"MANGLER - MÅ OPPDATERE EAN-FANEN")))</f>
        <v>7048652897602</v>
      </c>
      <c r="V1021" s="52">
        <f t="shared" si="62"/>
        <v>114</v>
      </c>
      <c r="W1021" s="52">
        <f t="shared" si="63"/>
        <v>114</v>
      </c>
      <c r="X1021" s="2"/>
      <c r="Y1021" s="21">
        <f>IF(C1021="NET","",IFERROR(VLOOKUP(U1021,'2) Order Form'!$V$9:$V$894,1,FALSE),"Ikke med I order form"))</f>
        <v>7048652897602</v>
      </c>
      <c r="Z1021" s="2"/>
      <c r="AA1021">
        <v>7048652837257</v>
      </c>
      <c r="AB1021" s="23">
        <f>IFERROR(VLOOKUP(AA1021,'2) Order Form'!$V$9:$V$895,1,FALSE),"Ikke med I order form")</f>
        <v>7048652837257</v>
      </c>
      <c r="AC1021" s="38" t="e">
        <f>VLOOKUP(AA1021,ATS!$A$4:$H$2762,2,FALSE)</f>
        <v>#N/A</v>
      </c>
      <c r="AD1021" s="35" t="e">
        <f>VLOOKUP(AA1021,ATS!$A$4:$G$2762,3,FALSE)</f>
        <v>#N/A</v>
      </c>
      <c r="AE1021" s="36" t="e">
        <f>VLOOKUP(AA1021,ATS!$A$4:$G$2762,5,FALSE)</f>
        <v>#N/A</v>
      </c>
      <c r="AF1021" s="2"/>
      <c r="AG1021" s="38"/>
      <c r="AH1021" s="21"/>
      <c r="AI1021" s="2"/>
      <c r="AJ1021" s="2"/>
      <c r="AK1021" s="2"/>
    </row>
    <row r="1022" spans="1:37">
      <c r="A1022" s="175">
        <f t="shared" si="61"/>
        <v>7048652897633</v>
      </c>
      <c r="B1022">
        <v>820388</v>
      </c>
      <c r="C1022" t="s">
        <v>2004</v>
      </c>
      <c r="D1022" t="s">
        <v>2991</v>
      </c>
      <c r="E1022" t="s">
        <v>688</v>
      </c>
      <c r="F1022" t="s">
        <v>1982</v>
      </c>
      <c r="G1022" t="s">
        <v>53</v>
      </c>
      <c r="H1022" t="s">
        <v>87</v>
      </c>
      <c r="I1022">
        <v>52</v>
      </c>
      <c r="J1022">
        <v>52</v>
      </c>
      <c r="K1022">
        <v>52</v>
      </c>
      <c r="L1022">
        <v>52</v>
      </c>
      <c r="M1022">
        <v>52</v>
      </c>
      <c r="N1022">
        <v>52</v>
      </c>
      <c r="O1022">
        <v>52</v>
      </c>
      <c r="P1022">
        <v>52</v>
      </c>
      <c r="Q1022">
        <v>52</v>
      </c>
      <c r="R1022">
        <v>52</v>
      </c>
      <c r="S1022" s="2"/>
      <c r="T1022" s="22" t="str">
        <f t="shared" si="60"/>
        <v>820388-99901-XL</v>
      </c>
      <c r="U1022" s="24">
        <f>IF(C1022="NET","",IF(C1022="","",IFERROR(VLOOKUP(T1022,EAN!$A:$B,2,FALSE),"MANGLER - MÅ OPPDATERE EAN-FANEN")))</f>
        <v>7048652897633</v>
      </c>
      <c r="V1022" s="22">
        <f t="shared" si="62"/>
        <v>52</v>
      </c>
      <c r="W1022" s="22">
        <f t="shared" si="63"/>
        <v>52</v>
      </c>
      <c r="X1022" s="2"/>
      <c r="Y1022" s="21">
        <f>IF(C1022="NET","",IFERROR(VLOOKUP(U1022,'2) Order Form'!$V$9:$V$894,1,FALSE),"Ikke med I order form"))</f>
        <v>7048652897633</v>
      </c>
      <c r="Z1022" s="2"/>
      <c r="AA1022">
        <v>7048652837257</v>
      </c>
      <c r="AB1022" s="23">
        <f>IFERROR(VLOOKUP(AA1022,'2) Order Form'!$V$9:$V$895,1,FALSE),"Ikke med I order form")</f>
        <v>7048652837257</v>
      </c>
      <c r="AC1022" s="38" t="e">
        <f>VLOOKUP(AA1022,ATS!$A$4:$H$2762,2,FALSE)</f>
        <v>#N/A</v>
      </c>
      <c r="AD1022" s="35" t="e">
        <f>VLOOKUP(AA1022,ATS!$A$4:$G$2762,3,FALSE)</f>
        <v>#N/A</v>
      </c>
      <c r="AE1022" s="36" t="e">
        <f>VLOOKUP(AA1022,ATS!$A$4:$G$2762,5,FALSE)</f>
        <v>#N/A</v>
      </c>
      <c r="AF1022" s="2"/>
      <c r="AG1022" s="38"/>
      <c r="AH1022" s="21"/>
      <c r="AI1022" s="2"/>
      <c r="AJ1022" s="2"/>
      <c r="AK1022" s="2"/>
    </row>
    <row r="1023" spans="1:37">
      <c r="A1023" s="175">
        <f t="shared" si="61"/>
        <v>0</v>
      </c>
      <c r="B1023" s="37">
        <v>820389</v>
      </c>
      <c r="C1023" t="s">
        <v>131</v>
      </c>
      <c r="I1023" s="37">
        <v>202409</v>
      </c>
      <c r="J1023" s="37">
        <v>202410</v>
      </c>
      <c r="K1023" s="37">
        <v>202411</v>
      </c>
      <c r="L1023" s="37">
        <v>202412</v>
      </c>
      <c r="M1023" s="37">
        <v>202413</v>
      </c>
      <c r="N1023" s="37">
        <v>202414</v>
      </c>
      <c r="O1023" s="37">
        <v>202415</v>
      </c>
      <c r="P1023" s="37">
        <v>202415</v>
      </c>
      <c r="Q1023" s="37">
        <v>202415</v>
      </c>
      <c r="R1023" s="37">
        <v>202415</v>
      </c>
      <c r="S1023" s="2"/>
      <c r="T1023" s="52" t="str">
        <f t="shared" si="60"/>
        <v>820389-</v>
      </c>
      <c r="U1023" s="53" t="str">
        <f>IF(C1023="NET","",IF(C1023="","",IFERROR(VLOOKUP(T1023,EAN!$A:$B,2,FALSE),"MANGLER - MÅ OPPDATERE EAN-FANEN")))</f>
        <v/>
      </c>
      <c r="V1023" s="52">
        <f t="shared" si="62"/>
        <v>202409</v>
      </c>
      <c r="W1023" s="52">
        <f t="shared" si="63"/>
        <v>202415</v>
      </c>
      <c r="X1023" s="2"/>
      <c r="Y1023" s="21" t="str">
        <f>IF(C1023="NET","",IFERROR(VLOOKUP(U1023,'2) Order Form'!$V$9:$V$894,1,FALSE),"Ikke med I order form"))</f>
        <v/>
      </c>
      <c r="Z1023" s="2"/>
      <c r="AA1023">
        <v>7048652837257</v>
      </c>
      <c r="AB1023" s="23">
        <f>IFERROR(VLOOKUP(AA1023,'2) Order Form'!$V$9:$V$895,1,FALSE),"Ikke med I order form")</f>
        <v>7048652837257</v>
      </c>
      <c r="AC1023" s="38" t="e">
        <f>VLOOKUP(AA1023,ATS!$A$4:$H$2762,2,FALSE)</f>
        <v>#N/A</v>
      </c>
      <c r="AD1023" s="35" t="e">
        <f>VLOOKUP(AA1023,ATS!$A$4:$G$2762,3,FALSE)</f>
        <v>#N/A</v>
      </c>
      <c r="AE1023" s="36" t="e">
        <f>VLOOKUP(AA1023,ATS!$A$4:$G$2762,5,FALSE)</f>
        <v>#N/A</v>
      </c>
      <c r="AF1023" s="2"/>
      <c r="AG1023" s="38"/>
      <c r="AH1023" s="21"/>
      <c r="AI1023" s="2"/>
      <c r="AJ1023" s="2"/>
      <c r="AK1023" s="2"/>
    </row>
    <row r="1024" spans="1:37">
      <c r="A1024" s="175">
        <f t="shared" si="61"/>
        <v>7048652897503</v>
      </c>
      <c r="B1024">
        <v>820389</v>
      </c>
      <c r="C1024" t="s">
        <v>2005</v>
      </c>
      <c r="D1024" t="s">
        <v>2991</v>
      </c>
      <c r="E1024" t="s">
        <v>685</v>
      </c>
      <c r="F1024" t="s">
        <v>1982</v>
      </c>
      <c r="G1024" t="s">
        <v>8</v>
      </c>
      <c r="H1024" t="s">
        <v>87</v>
      </c>
      <c r="I1024">
        <v>44</v>
      </c>
      <c r="J1024">
        <v>44</v>
      </c>
      <c r="K1024">
        <v>44</v>
      </c>
      <c r="L1024">
        <v>44</v>
      </c>
      <c r="M1024">
        <v>44</v>
      </c>
      <c r="N1024">
        <v>44</v>
      </c>
      <c r="O1024">
        <v>44</v>
      </c>
      <c r="P1024">
        <v>44</v>
      </c>
      <c r="Q1024">
        <v>44</v>
      </c>
      <c r="R1024">
        <v>44</v>
      </c>
      <c r="S1024" s="2"/>
      <c r="T1024" s="52" t="str">
        <f t="shared" si="60"/>
        <v>820389-99901-S</v>
      </c>
      <c r="U1024" s="53">
        <f>IF(C1024="NET","",IF(C1024="","",IFERROR(VLOOKUP(T1024,EAN!$A:$B,2,FALSE),"MANGLER - MÅ OPPDATERE EAN-FANEN")))</f>
        <v>7048652897503</v>
      </c>
      <c r="V1024" s="52">
        <f t="shared" si="62"/>
        <v>44</v>
      </c>
      <c r="W1024" s="52">
        <f t="shared" si="63"/>
        <v>44</v>
      </c>
      <c r="X1024" s="2"/>
      <c r="Y1024" s="21">
        <f>IF(C1024="NET","",IFERROR(VLOOKUP(U1024,'2) Order Form'!$V$9:$V$894,1,FALSE),"Ikke med I order form"))</f>
        <v>7048652897503</v>
      </c>
      <c r="Z1024" s="2"/>
      <c r="AA1024">
        <v>7048652837899</v>
      </c>
      <c r="AB1024" s="23">
        <f>IFERROR(VLOOKUP(AA1024,'2) Order Form'!$V$9:$V$895,1,FALSE),"Ikke med I order form")</f>
        <v>7048652837899</v>
      </c>
      <c r="AC1024" s="38" t="e">
        <f>VLOOKUP(AA1024,ATS!$A$4:$H$2762,2,FALSE)</f>
        <v>#N/A</v>
      </c>
      <c r="AD1024" s="35" t="e">
        <f>VLOOKUP(AA1024,ATS!$A$4:$G$2762,3,FALSE)</f>
        <v>#N/A</v>
      </c>
      <c r="AE1024" s="36" t="e">
        <f>VLOOKUP(AA1024,ATS!$A$4:$G$2762,5,FALSE)</f>
        <v>#N/A</v>
      </c>
      <c r="AF1024" s="2"/>
      <c r="AG1024" s="38"/>
      <c r="AH1024" s="21"/>
      <c r="AI1024" s="2"/>
      <c r="AJ1024" s="2"/>
      <c r="AK1024" s="2"/>
    </row>
    <row r="1025" spans="1:37">
      <c r="A1025" s="175">
        <f t="shared" si="61"/>
        <v>7048652897497</v>
      </c>
      <c r="B1025">
        <v>820389</v>
      </c>
      <c r="C1025" t="s">
        <v>2005</v>
      </c>
      <c r="D1025" t="s">
        <v>2991</v>
      </c>
      <c r="E1025" t="s">
        <v>686</v>
      </c>
      <c r="F1025" t="s">
        <v>1982</v>
      </c>
      <c r="G1025" t="s">
        <v>7</v>
      </c>
      <c r="H1025" t="s">
        <v>87</v>
      </c>
      <c r="I1025">
        <v>77</v>
      </c>
      <c r="J1025">
        <v>77</v>
      </c>
      <c r="K1025">
        <v>77</v>
      </c>
      <c r="L1025">
        <v>77</v>
      </c>
      <c r="M1025">
        <v>77</v>
      </c>
      <c r="N1025">
        <v>77</v>
      </c>
      <c r="O1025">
        <v>77</v>
      </c>
      <c r="P1025">
        <v>77</v>
      </c>
      <c r="Q1025">
        <v>77</v>
      </c>
      <c r="R1025">
        <v>77</v>
      </c>
      <c r="S1025" s="2"/>
      <c r="T1025" s="52" t="str">
        <f t="shared" si="60"/>
        <v>820389-99901-M</v>
      </c>
      <c r="U1025" s="53">
        <f>IF(C1025="NET","",IF(C1025="","",IFERROR(VLOOKUP(T1025,EAN!$A:$B,2,FALSE),"MANGLER - MÅ OPPDATERE EAN-FANEN")))</f>
        <v>7048652897497</v>
      </c>
      <c r="V1025" s="52">
        <f t="shared" si="62"/>
        <v>77</v>
      </c>
      <c r="W1025" s="52">
        <f t="shared" si="63"/>
        <v>77</v>
      </c>
      <c r="X1025" s="2"/>
      <c r="Y1025" s="21">
        <f>IF(C1025="NET","",IFERROR(VLOOKUP(U1025,'2) Order Form'!$V$9:$V$894,1,FALSE),"Ikke med I order form"))</f>
        <v>7048652897497</v>
      </c>
      <c r="Z1025" s="2"/>
      <c r="AA1025">
        <v>7048652837899</v>
      </c>
      <c r="AB1025" s="23">
        <f>IFERROR(VLOOKUP(AA1025,'2) Order Form'!$V$9:$V$895,1,FALSE),"Ikke med I order form")</f>
        <v>7048652837899</v>
      </c>
      <c r="AC1025" s="38" t="e">
        <f>VLOOKUP(AA1025,ATS!$A$4:$H$2762,2,FALSE)</f>
        <v>#N/A</v>
      </c>
      <c r="AD1025" s="35" t="e">
        <f>VLOOKUP(AA1025,ATS!$A$4:$G$2762,3,FALSE)</f>
        <v>#N/A</v>
      </c>
      <c r="AE1025" s="36" t="e">
        <f>VLOOKUP(AA1025,ATS!$A$4:$G$2762,5,FALSE)</f>
        <v>#N/A</v>
      </c>
      <c r="AF1025" s="2"/>
      <c r="AG1025" s="38"/>
      <c r="AH1025" s="21"/>
      <c r="AI1025" s="2"/>
      <c r="AJ1025" s="2"/>
      <c r="AK1025" s="2"/>
    </row>
    <row r="1026" spans="1:37">
      <c r="A1026" s="175">
        <f t="shared" si="61"/>
        <v>7048652897480</v>
      </c>
      <c r="B1026">
        <v>820389</v>
      </c>
      <c r="C1026" t="s">
        <v>2005</v>
      </c>
      <c r="D1026" t="s">
        <v>2991</v>
      </c>
      <c r="E1026" t="s">
        <v>687</v>
      </c>
      <c r="F1026" t="s">
        <v>1982</v>
      </c>
      <c r="G1026" t="s">
        <v>52</v>
      </c>
      <c r="H1026" t="s">
        <v>87</v>
      </c>
      <c r="I1026">
        <v>79</v>
      </c>
      <c r="J1026">
        <v>79</v>
      </c>
      <c r="K1026">
        <v>79</v>
      </c>
      <c r="L1026">
        <v>79</v>
      </c>
      <c r="M1026">
        <v>79</v>
      </c>
      <c r="N1026">
        <v>79</v>
      </c>
      <c r="O1026">
        <v>79</v>
      </c>
      <c r="P1026">
        <v>79</v>
      </c>
      <c r="Q1026">
        <v>79</v>
      </c>
      <c r="R1026">
        <v>79</v>
      </c>
      <c r="S1026" s="2"/>
      <c r="T1026" s="52" t="str">
        <f t="shared" si="60"/>
        <v>820389-99901-L</v>
      </c>
      <c r="U1026" s="53">
        <f>IF(C1026="NET","",IF(C1026="","",IFERROR(VLOOKUP(T1026,EAN!$A:$B,2,FALSE),"MANGLER - MÅ OPPDATERE EAN-FANEN")))</f>
        <v>7048652897480</v>
      </c>
      <c r="V1026" s="52">
        <f t="shared" si="62"/>
        <v>79</v>
      </c>
      <c r="W1026" s="52">
        <f t="shared" si="63"/>
        <v>79</v>
      </c>
      <c r="X1026" s="2"/>
      <c r="Y1026" s="21">
        <f>IF(C1026="NET","",IFERROR(VLOOKUP(U1026,'2) Order Form'!$V$9:$V$894,1,FALSE),"Ikke med I order form"))</f>
        <v>7048652897480</v>
      </c>
      <c r="Z1026" s="2"/>
      <c r="AA1026">
        <v>7048652837899</v>
      </c>
      <c r="AB1026" s="23">
        <f>IFERROR(VLOOKUP(AA1026,'2) Order Form'!$V$9:$V$895,1,FALSE),"Ikke med I order form")</f>
        <v>7048652837899</v>
      </c>
      <c r="AC1026" s="38" t="e">
        <f>VLOOKUP(AA1026,ATS!$A$4:$H$2762,2,FALSE)</f>
        <v>#N/A</v>
      </c>
      <c r="AD1026" s="35" t="e">
        <f>VLOOKUP(AA1026,ATS!$A$4:$G$2762,3,FALSE)</f>
        <v>#N/A</v>
      </c>
      <c r="AE1026" s="36" t="e">
        <f>VLOOKUP(AA1026,ATS!$A$4:$G$2762,5,FALSE)</f>
        <v>#N/A</v>
      </c>
      <c r="AF1026" s="2"/>
      <c r="AG1026" s="38"/>
      <c r="AH1026" s="21"/>
      <c r="AI1026" s="2"/>
      <c r="AJ1026" s="2"/>
      <c r="AK1026" s="2"/>
    </row>
    <row r="1027" spans="1:37">
      <c r="A1027" s="175">
        <f t="shared" si="61"/>
        <v>7048652897510</v>
      </c>
      <c r="B1027">
        <v>820389</v>
      </c>
      <c r="C1027" t="s">
        <v>2005</v>
      </c>
      <c r="D1027" t="s">
        <v>2991</v>
      </c>
      <c r="E1027" t="s">
        <v>688</v>
      </c>
      <c r="F1027" t="s">
        <v>1982</v>
      </c>
      <c r="G1027" t="s">
        <v>53</v>
      </c>
      <c r="H1027" t="s">
        <v>87</v>
      </c>
      <c r="I1027">
        <v>31</v>
      </c>
      <c r="J1027">
        <v>31</v>
      </c>
      <c r="K1027">
        <v>31</v>
      </c>
      <c r="L1027">
        <v>31</v>
      </c>
      <c r="M1027">
        <v>31</v>
      </c>
      <c r="N1027">
        <v>31</v>
      </c>
      <c r="O1027">
        <v>31</v>
      </c>
      <c r="P1027">
        <v>31</v>
      </c>
      <c r="Q1027">
        <v>31</v>
      </c>
      <c r="R1027">
        <v>31</v>
      </c>
      <c r="S1027" s="2"/>
      <c r="T1027" s="22" t="str">
        <f t="shared" si="60"/>
        <v>820389-99901-XL</v>
      </c>
      <c r="U1027" s="24">
        <f>IF(C1027="NET","",IF(C1027="","",IFERROR(VLOOKUP(T1027,EAN!$A:$B,2,FALSE),"MANGLER - MÅ OPPDATERE EAN-FANEN")))</f>
        <v>7048652897510</v>
      </c>
      <c r="V1027" s="22">
        <f t="shared" si="62"/>
        <v>31</v>
      </c>
      <c r="W1027" s="22">
        <f t="shared" si="63"/>
        <v>31</v>
      </c>
      <c r="X1027" s="2"/>
      <c r="Y1027" s="21">
        <f>IF(C1027="NET","",IFERROR(VLOOKUP(U1027,'2) Order Form'!$V$9:$V$894,1,FALSE),"Ikke med I order form"))</f>
        <v>7048652897510</v>
      </c>
      <c r="Z1027" s="2"/>
      <c r="AA1027">
        <v>7048652967466</v>
      </c>
      <c r="AB1027" s="23">
        <f>IFERROR(VLOOKUP(AA1027,'2) Order Form'!$V$9:$V$895,1,FALSE),"Ikke med I order form")</f>
        <v>7048652967466</v>
      </c>
      <c r="AC1027" s="38" t="e">
        <f>VLOOKUP(AA1027,ATS!$A$4:$H$2762,2,FALSE)</f>
        <v>#N/A</v>
      </c>
      <c r="AD1027" s="35" t="e">
        <f>VLOOKUP(AA1027,ATS!$A$4:$G$2762,3,FALSE)</f>
        <v>#N/A</v>
      </c>
      <c r="AE1027" s="36" t="e">
        <f>VLOOKUP(AA1027,ATS!$A$4:$G$2762,5,FALSE)</f>
        <v>#N/A</v>
      </c>
      <c r="AF1027" s="2"/>
      <c r="AG1027" s="38"/>
      <c r="AH1027" s="21"/>
      <c r="AI1027" s="2"/>
      <c r="AJ1027" s="2"/>
      <c r="AK1027" s="2"/>
    </row>
    <row r="1028" spans="1:37">
      <c r="A1028" s="175">
        <f t="shared" si="61"/>
        <v>0</v>
      </c>
      <c r="B1028" s="37">
        <v>820391</v>
      </c>
      <c r="C1028" t="s">
        <v>131</v>
      </c>
      <c r="I1028" s="37">
        <v>202409</v>
      </c>
      <c r="J1028" s="37">
        <v>202410</v>
      </c>
      <c r="K1028" s="37">
        <v>202411</v>
      </c>
      <c r="L1028" s="37">
        <v>202412</v>
      </c>
      <c r="M1028" s="37">
        <v>202413</v>
      </c>
      <c r="N1028" s="37">
        <v>202414</v>
      </c>
      <c r="O1028" s="37">
        <v>202415</v>
      </c>
      <c r="P1028" s="37">
        <v>202415</v>
      </c>
      <c r="Q1028" s="37">
        <v>202415</v>
      </c>
      <c r="R1028" s="37">
        <v>202415</v>
      </c>
      <c r="S1028" s="2"/>
      <c r="T1028" s="22" t="str">
        <f t="shared" ref="T1028:T1091" si="64">CONCATENATE(B1028,"-",E1028)</f>
        <v>820391-</v>
      </c>
      <c r="U1028" s="24" t="str">
        <f>IF(C1028="NET","",IF(C1028="","",IFERROR(VLOOKUP(T1028,EAN!$A:$B,2,FALSE),"MANGLER - MÅ OPPDATERE EAN-FANEN")))</f>
        <v/>
      </c>
      <c r="V1028" s="22">
        <f t="shared" si="62"/>
        <v>202409</v>
      </c>
      <c r="W1028" s="22">
        <f t="shared" si="63"/>
        <v>202415</v>
      </c>
      <c r="X1028" s="2"/>
      <c r="Y1028" s="21" t="str">
        <f>IF(C1028="NET","",IFERROR(VLOOKUP(U1028,'2) Order Form'!$V$9:$V$894,1,FALSE),"Ikke med I order form"))</f>
        <v/>
      </c>
      <c r="Z1028" s="2"/>
      <c r="AA1028">
        <v>7048652967466</v>
      </c>
      <c r="AB1028" s="23">
        <f>IFERROR(VLOOKUP(AA1028,'2) Order Form'!$V$9:$V$895,1,FALSE),"Ikke med I order form")</f>
        <v>7048652967466</v>
      </c>
      <c r="AC1028" s="38" t="e">
        <f>VLOOKUP(AA1028,ATS!$A$4:$H$2762,2,FALSE)</f>
        <v>#N/A</v>
      </c>
      <c r="AD1028" s="35" t="e">
        <f>VLOOKUP(AA1028,ATS!$A$4:$G$2762,3,FALSE)</f>
        <v>#N/A</v>
      </c>
      <c r="AE1028" s="36" t="e">
        <f>VLOOKUP(AA1028,ATS!$A$4:$G$2762,5,FALSE)</f>
        <v>#N/A</v>
      </c>
      <c r="AF1028" s="2"/>
      <c r="AG1028" s="38"/>
      <c r="AH1028" s="21"/>
      <c r="AI1028" s="2"/>
      <c r="AJ1028" s="2"/>
      <c r="AK1028" s="2"/>
    </row>
    <row r="1029" spans="1:37">
      <c r="A1029" s="175">
        <f t="shared" ref="A1029:A1092" si="65">SUM(U1029)</f>
        <v>7048652897305</v>
      </c>
      <c r="B1029">
        <v>820391</v>
      </c>
      <c r="C1029" t="s">
        <v>2006</v>
      </c>
      <c r="D1029" t="s">
        <v>2991</v>
      </c>
      <c r="E1029" t="s">
        <v>1924</v>
      </c>
      <c r="F1029" t="s">
        <v>90</v>
      </c>
      <c r="G1029" t="s">
        <v>8</v>
      </c>
      <c r="H1029" t="s">
        <v>87</v>
      </c>
      <c r="I1029">
        <v>55</v>
      </c>
      <c r="J1029">
        <v>55</v>
      </c>
      <c r="K1029">
        <v>55</v>
      </c>
      <c r="L1029">
        <v>55</v>
      </c>
      <c r="M1029">
        <v>55</v>
      </c>
      <c r="N1029">
        <v>55</v>
      </c>
      <c r="O1029">
        <v>55</v>
      </c>
      <c r="P1029">
        <v>55</v>
      </c>
      <c r="Q1029">
        <v>55</v>
      </c>
      <c r="R1029">
        <v>55</v>
      </c>
      <c r="S1029" s="2"/>
      <c r="T1029" s="52" t="str">
        <f t="shared" si="64"/>
        <v>820391-10001-S</v>
      </c>
      <c r="U1029" s="53">
        <f>IF(C1029="NET","",IF(C1029="","",IFERROR(VLOOKUP(T1029,EAN!$A:$B,2,FALSE),"MANGLER - MÅ OPPDATERE EAN-FANEN")))</f>
        <v>7048652897305</v>
      </c>
      <c r="V1029" s="52">
        <f t="shared" ref="V1029:V1092" si="66">I1029</f>
        <v>55</v>
      </c>
      <c r="W1029" s="52">
        <f t="shared" ref="W1029:W1092" si="67">R1029</f>
        <v>55</v>
      </c>
      <c r="X1029" s="2"/>
      <c r="Y1029" s="21">
        <f>IF(C1029="NET","",IFERROR(VLOOKUP(U1029,'2) Order Form'!$V$9:$V$894,1,FALSE),"Ikke med I order form"))</f>
        <v>7048652897305</v>
      </c>
      <c r="Z1029" s="2"/>
      <c r="AA1029">
        <v>7048652837196</v>
      </c>
      <c r="AB1029" s="23">
        <f>IFERROR(VLOOKUP(AA1029,'2) Order Form'!$V$9:$V$895,1,FALSE),"Ikke med I order form")</f>
        <v>7048652837196</v>
      </c>
      <c r="AC1029" s="38" t="e">
        <f>VLOOKUP(AA1029,ATS!$A$4:$H$2762,2,FALSE)</f>
        <v>#N/A</v>
      </c>
      <c r="AD1029" s="35" t="e">
        <f>VLOOKUP(AA1029,ATS!$A$4:$G$2762,3,FALSE)</f>
        <v>#N/A</v>
      </c>
      <c r="AE1029" s="36" t="e">
        <f>VLOOKUP(AA1029,ATS!$A$4:$G$2762,5,FALSE)</f>
        <v>#N/A</v>
      </c>
      <c r="AF1029" s="2"/>
      <c r="AG1029" s="38"/>
      <c r="AH1029" s="21"/>
      <c r="AI1029" s="2"/>
      <c r="AJ1029" s="2"/>
      <c r="AK1029" s="2"/>
    </row>
    <row r="1030" spans="1:37">
      <c r="A1030" s="175">
        <f t="shared" si="65"/>
        <v>7048652897299</v>
      </c>
      <c r="B1030">
        <v>820391</v>
      </c>
      <c r="C1030" t="s">
        <v>2006</v>
      </c>
      <c r="D1030" t="s">
        <v>2991</v>
      </c>
      <c r="E1030" t="s">
        <v>1925</v>
      </c>
      <c r="F1030" t="s">
        <v>90</v>
      </c>
      <c r="G1030" t="s">
        <v>7</v>
      </c>
      <c r="H1030" t="s">
        <v>87</v>
      </c>
      <c r="I1030">
        <v>84</v>
      </c>
      <c r="J1030">
        <v>84</v>
      </c>
      <c r="K1030">
        <v>84</v>
      </c>
      <c r="L1030">
        <v>84</v>
      </c>
      <c r="M1030">
        <v>84</v>
      </c>
      <c r="N1030">
        <v>84</v>
      </c>
      <c r="O1030">
        <v>84</v>
      </c>
      <c r="P1030">
        <v>84</v>
      </c>
      <c r="Q1030">
        <v>84</v>
      </c>
      <c r="R1030">
        <v>84</v>
      </c>
      <c r="S1030" s="2"/>
      <c r="T1030" s="52" t="str">
        <f t="shared" si="64"/>
        <v>820391-10001-M</v>
      </c>
      <c r="U1030" s="53">
        <f>IF(C1030="NET","",IF(C1030="","",IFERROR(VLOOKUP(T1030,EAN!$A:$B,2,FALSE),"MANGLER - MÅ OPPDATERE EAN-FANEN")))</f>
        <v>7048652897299</v>
      </c>
      <c r="V1030" s="52">
        <f t="shared" si="66"/>
        <v>84</v>
      </c>
      <c r="W1030" s="52">
        <f t="shared" si="67"/>
        <v>84</v>
      </c>
      <c r="X1030" s="2"/>
      <c r="Y1030" s="21">
        <f>IF(C1030="NET","",IFERROR(VLOOKUP(U1030,'2) Order Form'!$V$9:$V$894,1,FALSE),"Ikke med I order form"))</f>
        <v>7048652897299</v>
      </c>
      <c r="Z1030" s="2"/>
      <c r="AA1030">
        <v>7048652837196</v>
      </c>
      <c r="AB1030" s="23">
        <f>IFERROR(VLOOKUP(AA1030,'2) Order Form'!$V$9:$V$895,1,FALSE),"Ikke med I order form")</f>
        <v>7048652837196</v>
      </c>
      <c r="AC1030" s="38" t="e">
        <f>VLOOKUP(AA1030,ATS!$A$4:$H$2762,2,FALSE)</f>
        <v>#N/A</v>
      </c>
      <c r="AD1030" s="35" t="e">
        <f>VLOOKUP(AA1030,ATS!$A$4:$G$2762,3,FALSE)</f>
        <v>#N/A</v>
      </c>
      <c r="AE1030" s="36" t="e">
        <f>VLOOKUP(AA1030,ATS!$A$4:$G$2762,5,FALSE)</f>
        <v>#N/A</v>
      </c>
      <c r="AF1030" s="2"/>
      <c r="AG1030" s="38"/>
      <c r="AH1030" s="21"/>
      <c r="AI1030" s="2"/>
      <c r="AJ1030" s="2"/>
      <c r="AK1030" s="2"/>
    </row>
    <row r="1031" spans="1:37">
      <c r="A1031" s="175">
        <f t="shared" si="65"/>
        <v>7048652897282</v>
      </c>
      <c r="B1031">
        <v>820391</v>
      </c>
      <c r="C1031" t="s">
        <v>2006</v>
      </c>
      <c r="D1031" t="s">
        <v>2991</v>
      </c>
      <c r="E1031" t="s">
        <v>1926</v>
      </c>
      <c r="F1031" t="s">
        <v>90</v>
      </c>
      <c r="G1031" t="s">
        <v>52</v>
      </c>
      <c r="H1031" t="s">
        <v>87</v>
      </c>
      <c r="I1031">
        <v>64</v>
      </c>
      <c r="J1031">
        <v>64</v>
      </c>
      <c r="K1031">
        <v>64</v>
      </c>
      <c r="L1031">
        <v>64</v>
      </c>
      <c r="M1031">
        <v>64</v>
      </c>
      <c r="N1031">
        <v>64</v>
      </c>
      <c r="O1031">
        <v>64</v>
      </c>
      <c r="P1031">
        <v>64</v>
      </c>
      <c r="Q1031">
        <v>64</v>
      </c>
      <c r="R1031">
        <v>64</v>
      </c>
      <c r="S1031" s="2"/>
      <c r="T1031" s="52" t="str">
        <f t="shared" si="64"/>
        <v>820391-10001-L</v>
      </c>
      <c r="U1031" s="53">
        <f>IF(C1031="NET","",IF(C1031="","",IFERROR(VLOOKUP(T1031,EAN!$A:$B,2,FALSE),"MANGLER - MÅ OPPDATERE EAN-FANEN")))</f>
        <v>7048652897282</v>
      </c>
      <c r="V1031" s="52">
        <f t="shared" si="66"/>
        <v>64</v>
      </c>
      <c r="W1031" s="52">
        <f t="shared" si="67"/>
        <v>64</v>
      </c>
      <c r="X1031" s="2"/>
      <c r="Y1031" s="21">
        <f>IF(C1031="NET","",IFERROR(VLOOKUP(U1031,'2) Order Form'!$V$9:$V$894,1,FALSE),"Ikke med I order form"))</f>
        <v>7048652897282</v>
      </c>
      <c r="Z1031" s="2"/>
      <c r="AA1031">
        <v>7048652837196</v>
      </c>
      <c r="AB1031" s="23">
        <f>IFERROR(VLOOKUP(AA1031,'2) Order Form'!$V$9:$V$895,1,FALSE),"Ikke med I order form")</f>
        <v>7048652837196</v>
      </c>
      <c r="AC1031" s="38" t="e">
        <f>VLOOKUP(AA1031,ATS!$A$4:$H$2762,2,FALSE)</f>
        <v>#N/A</v>
      </c>
      <c r="AD1031" s="35" t="e">
        <f>VLOOKUP(AA1031,ATS!$A$4:$G$2762,3,FALSE)</f>
        <v>#N/A</v>
      </c>
      <c r="AE1031" s="36" t="e">
        <f>VLOOKUP(AA1031,ATS!$A$4:$G$2762,5,FALSE)</f>
        <v>#N/A</v>
      </c>
      <c r="AF1031" s="2"/>
      <c r="AG1031" s="38"/>
      <c r="AH1031" s="21"/>
      <c r="AI1031" s="2"/>
      <c r="AJ1031" s="2"/>
      <c r="AK1031" s="2"/>
    </row>
    <row r="1032" spans="1:37">
      <c r="A1032" s="175">
        <f t="shared" si="65"/>
        <v>7048652897312</v>
      </c>
      <c r="B1032">
        <v>820391</v>
      </c>
      <c r="C1032" t="s">
        <v>2006</v>
      </c>
      <c r="D1032" t="s">
        <v>2991</v>
      </c>
      <c r="E1032" t="s">
        <v>1927</v>
      </c>
      <c r="F1032" t="s">
        <v>90</v>
      </c>
      <c r="G1032" t="s">
        <v>53</v>
      </c>
      <c r="H1032" t="s">
        <v>87</v>
      </c>
      <c r="I1032">
        <v>40</v>
      </c>
      <c r="J1032">
        <v>40</v>
      </c>
      <c r="K1032">
        <v>40</v>
      </c>
      <c r="L1032">
        <v>40</v>
      </c>
      <c r="M1032">
        <v>40</v>
      </c>
      <c r="N1032">
        <v>40</v>
      </c>
      <c r="O1032">
        <v>40</v>
      </c>
      <c r="P1032">
        <v>40</v>
      </c>
      <c r="Q1032">
        <v>40</v>
      </c>
      <c r="R1032">
        <v>40</v>
      </c>
      <c r="S1032" s="2"/>
      <c r="T1032" s="52" t="str">
        <f t="shared" si="64"/>
        <v>820391-10001-XL</v>
      </c>
      <c r="U1032" s="53">
        <f>IF(C1032="NET","",IF(C1032="","",IFERROR(VLOOKUP(T1032,EAN!$A:$B,2,FALSE),"MANGLER - MÅ OPPDATERE EAN-FANEN")))</f>
        <v>7048652897312</v>
      </c>
      <c r="V1032" s="52">
        <f t="shared" si="66"/>
        <v>40</v>
      </c>
      <c r="W1032" s="52">
        <f t="shared" si="67"/>
        <v>40</v>
      </c>
      <c r="X1032" s="2"/>
      <c r="Y1032" s="21">
        <f>IF(C1032="NET","",IFERROR(VLOOKUP(U1032,'2) Order Form'!$V$9:$V$894,1,FALSE),"Ikke med I order form"))</f>
        <v>7048652897312</v>
      </c>
      <c r="Z1032" s="2"/>
      <c r="AA1032">
        <v>7048652837141</v>
      </c>
      <c r="AB1032" s="23">
        <f>IFERROR(VLOOKUP(AA1032,'2) Order Form'!$V$9:$V$895,1,FALSE),"Ikke med I order form")</f>
        <v>7048652837141</v>
      </c>
      <c r="AC1032" s="38" t="e">
        <f>VLOOKUP(AA1032,ATS!$A$4:$H$2762,2,FALSE)</f>
        <v>#N/A</v>
      </c>
      <c r="AD1032" s="35" t="e">
        <f>VLOOKUP(AA1032,ATS!$A$4:$G$2762,3,FALSE)</f>
        <v>#N/A</v>
      </c>
      <c r="AE1032" s="36" t="e">
        <f>VLOOKUP(AA1032,ATS!$A$4:$G$2762,5,FALSE)</f>
        <v>#N/A</v>
      </c>
      <c r="AF1032" s="2"/>
      <c r="AG1032" s="38"/>
      <c r="AH1032" s="21"/>
      <c r="AI1032" s="2"/>
      <c r="AJ1032" s="2"/>
      <c r="AK1032" s="2"/>
    </row>
    <row r="1033" spans="1:37">
      <c r="A1033" s="175">
        <f t="shared" si="65"/>
        <v>7048652897381</v>
      </c>
      <c r="B1033">
        <v>820391</v>
      </c>
      <c r="C1033" t="s">
        <v>2006</v>
      </c>
      <c r="D1033" t="s">
        <v>2991</v>
      </c>
      <c r="E1033" t="s">
        <v>1998</v>
      </c>
      <c r="F1033" t="s">
        <v>1999</v>
      </c>
      <c r="G1033" t="s">
        <v>8</v>
      </c>
      <c r="H1033" t="s">
        <v>225</v>
      </c>
      <c r="I1033">
        <v>2</v>
      </c>
      <c r="J1033">
        <v>2</v>
      </c>
      <c r="K1033">
        <v>2</v>
      </c>
      <c r="L1033">
        <v>2</v>
      </c>
      <c r="M1033">
        <v>2</v>
      </c>
      <c r="N1033">
        <v>2</v>
      </c>
      <c r="O1033">
        <v>2</v>
      </c>
      <c r="P1033">
        <v>2</v>
      </c>
      <c r="Q1033">
        <v>2</v>
      </c>
      <c r="R1033">
        <v>2</v>
      </c>
      <c r="S1033" s="2"/>
      <c r="T1033" s="22" t="str">
        <f t="shared" si="64"/>
        <v>820391-78001-S</v>
      </c>
      <c r="U1033" s="24">
        <f>IF(C1033="NET","",IF(C1033="","",IFERROR(VLOOKUP(T1033,EAN!$A:$B,2,FALSE),"MANGLER - MÅ OPPDATERE EAN-FANEN")))</f>
        <v>7048652897381</v>
      </c>
      <c r="V1033" s="22">
        <f t="shared" si="66"/>
        <v>2</v>
      </c>
      <c r="W1033" s="22">
        <f t="shared" si="67"/>
        <v>2</v>
      </c>
      <c r="X1033" s="2"/>
      <c r="Y1033" s="21">
        <f>IF(C1033="NET","",IFERROR(VLOOKUP(U1033,'2) Order Form'!$V$9:$V$894,1,FALSE),"Ikke med I order form"))</f>
        <v>7048652897381</v>
      </c>
      <c r="Z1033" s="2"/>
      <c r="AA1033">
        <v>7048652837141</v>
      </c>
      <c r="AB1033" s="23">
        <f>IFERROR(VLOOKUP(AA1033,'2) Order Form'!$V$9:$V$895,1,FALSE),"Ikke med I order form")</f>
        <v>7048652837141</v>
      </c>
      <c r="AC1033" s="38" t="e">
        <f>VLOOKUP(AA1033,ATS!$A$4:$H$2762,2,FALSE)</f>
        <v>#N/A</v>
      </c>
      <c r="AD1033" s="35" t="e">
        <f>VLOOKUP(AA1033,ATS!$A$4:$G$2762,3,FALSE)</f>
        <v>#N/A</v>
      </c>
      <c r="AE1033" s="36" t="e">
        <f>VLOOKUP(AA1033,ATS!$A$4:$G$2762,5,FALSE)</f>
        <v>#N/A</v>
      </c>
      <c r="AF1033" s="2"/>
      <c r="AG1033" s="38"/>
      <c r="AH1033" s="21"/>
      <c r="AI1033" s="2"/>
      <c r="AJ1033" s="2"/>
      <c r="AK1033" s="2"/>
    </row>
    <row r="1034" spans="1:37">
      <c r="A1034" s="175">
        <f t="shared" si="65"/>
        <v>7048652897374</v>
      </c>
      <c r="B1034">
        <v>820391</v>
      </c>
      <c r="C1034" t="s">
        <v>2006</v>
      </c>
      <c r="D1034" t="s">
        <v>2991</v>
      </c>
      <c r="E1034" t="s">
        <v>2000</v>
      </c>
      <c r="F1034" t="s">
        <v>1999</v>
      </c>
      <c r="G1034" t="s">
        <v>7</v>
      </c>
      <c r="H1034" t="s">
        <v>225</v>
      </c>
      <c r="I1034">
        <v>5</v>
      </c>
      <c r="J1034">
        <v>5</v>
      </c>
      <c r="K1034">
        <v>5</v>
      </c>
      <c r="L1034">
        <v>5</v>
      </c>
      <c r="M1034">
        <v>5</v>
      </c>
      <c r="N1034">
        <v>5</v>
      </c>
      <c r="O1034">
        <v>5</v>
      </c>
      <c r="P1034">
        <v>5</v>
      </c>
      <c r="Q1034">
        <v>5</v>
      </c>
      <c r="R1034">
        <v>5</v>
      </c>
      <c r="S1034" s="2"/>
      <c r="T1034" s="52" t="str">
        <f t="shared" si="64"/>
        <v>820391-78001-M</v>
      </c>
      <c r="U1034" s="53">
        <f>IF(C1034="NET","",IF(C1034="","",IFERROR(VLOOKUP(T1034,EAN!$A:$B,2,FALSE),"MANGLER - MÅ OPPDATERE EAN-FANEN")))</f>
        <v>7048652897374</v>
      </c>
      <c r="V1034" s="52">
        <f t="shared" si="66"/>
        <v>5</v>
      </c>
      <c r="W1034" s="52">
        <f t="shared" si="67"/>
        <v>5</v>
      </c>
      <c r="X1034" s="2"/>
      <c r="Y1034" s="21">
        <f>IF(C1034="NET","",IFERROR(VLOOKUP(U1034,'2) Order Form'!$V$9:$V$894,1,FALSE),"Ikke med I order form"))</f>
        <v>7048652897374</v>
      </c>
      <c r="Z1034" s="2"/>
      <c r="AA1034">
        <v>7048652837141</v>
      </c>
      <c r="AB1034" s="23">
        <f>IFERROR(VLOOKUP(AA1034,'2) Order Form'!$V$9:$V$895,1,FALSE),"Ikke med I order form")</f>
        <v>7048652837141</v>
      </c>
      <c r="AC1034" s="38" t="e">
        <f>VLOOKUP(AA1034,ATS!$A$4:$H$2762,2,FALSE)</f>
        <v>#N/A</v>
      </c>
      <c r="AD1034" s="35" t="e">
        <f>VLOOKUP(AA1034,ATS!$A$4:$G$2762,3,FALSE)</f>
        <v>#N/A</v>
      </c>
      <c r="AE1034" s="36" t="e">
        <f>VLOOKUP(AA1034,ATS!$A$4:$G$2762,5,FALSE)</f>
        <v>#N/A</v>
      </c>
      <c r="AF1034" s="2"/>
      <c r="AG1034" s="38"/>
      <c r="AH1034" s="21"/>
      <c r="AI1034" s="2"/>
      <c r="AJ1034" s="2"/>
      <c r="AK1034" s="2"/>
    </row>
    <row r="1035" spans="1:37">
      <c r="A1035" s="175">
        <f t="shared" si="65"/>
        <v>7048652897367</v>
      </c>
      <c r="B1035">
        <v>820391</v>
      </c>
      <c r="C1035" t="s">
        <v>2006</v>
      </c>
      <c r="D1035" t="s">
        <v>2991</v>
      </c>
      <c r="E1035" t="s">
        <v>2001</v>
      </c>
      <c r="F1035" t="s">
        <v>1999</v>
      </c>
      <c r="G1035" t="s">
        <v>52</v>
      </c>
      <c r="H1035" t="s">
        <v>225</v>
      </c>
      <c r="I1035">
        <v>8</v>
      </c>
      <c r="J1035">
        <v>8</v>
      </c>
      <c r="K1035">
        <v>8</v>
      </c>
      <c r="L1035">
        <v>8</v>
      </c>
      <c r="M1035">
        <v>8</v>
      </c>
      <c r="N1035">
        <v>8</v>
      </c>
      <c r="O1035">
        <v>8</v>
      </c>
      <c r="P1035">
        <v>8</v>
      </c>
      <c r="Q1035">
        <v>8</v>
      </c>
      <c r="R1035">
        <v>8</v>
      </c>
      <c r="S1035" s="2"/>
      <c r="T1035" s="52" t="str">
        <f t="shared" si="64"/>
        <v>820391-78001-L</v>
      </c>
      <c r="U1035" s="53">
        <f>IF(C1035="NET","",IF(C1035="","",IFERROR(VLOOKUP(T1035,EAN!$A:$B,2,FALSE),"MANGLER - MÅ OPPDATERE EAN-FANEN")))</f>
        <v>7048652897367</v>
      </c>
      <c r="V1035" s="52">
        <f t="shared" si="66"/>
        <v>8</v>
      </c>
      <c r="W1035" s="52">
        <f t="shared" si="67"/>
        <v>8</v>
      </c>
      <c r="X1035" s="2"/>
      <c r="Y1035" s="21">
        <f>IF(C1035="NET","",IFERROR(VLOOKUP(U1035,'2) Order Form'!$V$9:$V$894,1,FALSE),"Ikke med I order form"))</f>
        <v>7048652897367</v>
      </c>
      <c r="Z1035" s="2"/>
      <c r="AA1035">
        <v>7048652837158</v>
      </c>
      <c r="AB1035" s="23">
        <f>IFERROR(VLOOKUP(AA1035,'2) Order Form'!$V$9:$V$895,1,FALSE),"Ikke med I order form")</f>
        <v>7048652837158</v>
      </c>
      <c r="AC1035" s="38" t="e">
        <f>VLOOKUP(AA1035,ATS!$A$4:$H$2762,2,FALSE)</f>
        <v>#N/A</v>
      </c>
      <c r="AD1035" s="35" t="e">
        <f>VLOOKUP(AA1035,ATS!$A$4:$G$2762,3,FALSE)</f>
        <v>#N/A</v>
      </c>
      <c r="AE1035" s="36" t="e">
        <f>VLOOKUP(AA1035,ATS!$A$4:$G$2762,5,FALSE)</f>
        <v>#N/A</v>
      </c>
      <c r="AF1035" s="2"/>
      <c r="AG1035" s="38"/>
      <c r="AH1035" s="21"/>
      <c r="AI1035" s="2"/>
      <c r="AJ1035" s="2"/>
      <c r="AK1035" s="2"/>
    </row>
    <row r="1036" spans="1:37">
      <c r="A1036" s="175">
        <f t="shared" si="65"/>
        <v>7048652897398</v>
      </c>
      <c r="B1036">
        <v>820391</v>
      </c>
      <c r="C1036" t="s">
        <v>2006</v>
      </c>
      <c r="D1036" t="s">
        <v>2991</v>
      </c>
      <c r="E1036" t="s">
        <v>2002</v>
      </c>
      <c r="F1036" t="s">
        <v>1999</v>
      </c>
      <c r="G1036" t="s">
        <v>53</v>
      </c>
      <c r="H1036" t="s">
        <v>225</v>
      </c>
      <c r="I1036">
        <v>5</v>
      </c>
      <c r="J1036">
        <v>5</v>
      </c>
      <c r="K1036">
        <v>5</v>
      </c>
      <c r="L1036">
        <v>5</v>
      </c>
      <c r="M1036">
        <v>5</v>
      </c>
      <c r="N1036">
        <v>5</v>
      </c>
      <c r="O1036">
        <v>5</v>
      </c>
      <c r="P1036">
        <v>5</v>
      </c>
      <c r="Q1036">
        <v>5</v>
      </c>
      <c r="R1036">
        <v>5</v>
      </c>
      <c r="S1036" s="2"/>
      <c r="T1036" s="52" t="str">
        <f t="shared" si="64"/>
        <v>820391-78001-XL</v>
      </c>
      <c r="U1036" s="53">
        <f>IF(C1036="NET","",IF(C1036="","",IFERROR(VLOOKUP(T1036,EAN!$A:$B,2,FALSE),"MANGLER - MÅ OPPDATERE EAN-FANEN")))</f>
        <v>7048652897398</v>
      </c>
      <c r="V1036" s="52">
        <f t="shared" si="66"/>
        <v>5</v>
      </c>
      <c r="W1036" s="52">
        <f t="shared" si="67"/>
        <v>5</v>
      </c>
      <c r="X1036" s="2"/>
      <c r="Y1036" s="21">
        <f>IF(C1036="NET","",IFERROR(VLOOKUP(U1036,'2) Order Form'!$V$9:$V$894,1,FALSE),"Ikke med I order form"))</f>
        <v>7048652897398</v>
      </c>
      <c r="Z1036" s="2"/>
      <c r="AA1036">
        <v>7048652837158</v>
      </c>
      <c r="AB1036" s="23">
        <f>IFERROR(VLOOKUP(AA1036,'2) Order Form'!$V$9:$V$895,1,FALSE),"Ikke med I order form")</f>
        <v>7048652837158</v>
      </c>
      <c r="AC1036" s="38" t="e">
        <f>VLOOKUP(AA1036,ATS!$A$4:$H$2762,2,FALSE)</f>
        <v>#N/A</v>
      </c>
      <c r="AD1036" s="35" t="e">
        <f>VLOOKUP(AA1036,ATS!$A$4:$G$2762,3,FALSE)</f>
        <v>#N/A</v>
      </c>
      <c r="AE1036" s="36" t="e">
        <f>VLOOKUP(AA1036,ATS!$A$4:$G$2762,5,FALSE)</f>
        <v>#N/A</v>
      </c>
      <c r="AF1036" s="2"/>
      <c r="AG1036" s="38"/>
      <c r="AH1036" s="21"/>
      <c r="AI1036" s="2"/>
      <c r="AJ1036" s="2"/>
      <c r="AK1036" s="2"/>
    </row>
    <row r="1037" spans="1:37">
      <c r="A1037" s="175">
        <f t="shared" si="65"/>
        <v>7048652897428</v>
      </c>
      <c r="B1037">
        <v>820391</v>
      </c>
      <c r="C1037" t="s">
        <v>2006</v>
      </c>
      <c r="D1037" t="s">
        <v>2991</v>
      </c>
      <c r="E1037" t="s">
        <v>685</v>
      </c>
      <c r="F1037" t="s">
        <v>1982</v>
      </c>
      <c r="G1037" t="s">
        <v>8</v>
      </c>
      <c r="H1037" t="s">
        <v>225</v>
      </c>
      <c r="I1037">
        <v>28</v>
      </c>
      <c r="J1037">
        <v>28</v>
      </c>
      <c r="K1037">
        <v>28</v>
      </c>
      <c r="L1037">
        <v>28</v>
      </c>
      <c r="M1037">
        <v>28</v>
      </c>
      <c r="N1037">
        <v>28</v>
      </c>
      <c r="O1037">
        <v>28</v>
      </c>
      <c r="P1037">
        <v>28</v>
      </c>
      <c r="Q1037">
        <v>28</v>
      </c>
      <c r="R1037">
        <v>28</v>
      </c>
      <c r="S1037" s="2"/>
      <c r="T1037" s="22" t="str">
        <f t="shared" si="64"/>
        <v>820391-99901-S</v>
      </c>
      <c r="U1037" s="24">
        <f>IF(C1037="NET","",IF(C1037="","",IFERROR(VLOOKUP(T1037,EAN!$A:$B,2,FALSE),"MANGLER - MÅ OPPDATERE EAN-FANEN")))</f>
        <v>7048652897428</v>
      </c>
      <c r="V1037" s="22">
        <f t="shared" si="66"/>
        <v>28</v>
      </c>
      <c r="W1037" s="22">
        <f t="shared" si="67"/>
        <v>28</v>
      </c>
      <c r="X1037" s="2"/>
      <c r="Y1037" s="21">
        <f>IF(C1037="NET","",IFERROR(VLOOKUP(U1037,'2) Order Form'!$V$9:$V$894,1,FALSE),"Ikke med I order form"))</f>
        <v>7048652897428</v>
      </c>
      <c r="Z1037" s="2"/>
      <c r="AA1037">
        <v>7048652837158</v>
      </c>
      <c r="AB1037" s="23">
        <f>IFERROR(VLOOKUP(AA1037,'2) Order Form'!$V$9:$V$895,1,FALSE),"Ikke med I order form")</f>
        <v>7048652837158</v>
      </c>
      <c r="AC1037" s="38" t="e">
        <f>VLOOKUP(AA1037,ATS!$A$4:$H$2762,2,FALSE)</f>
        <v>#N/A</v>
      </c>
      <c r="AD1037" s="35" t="e">
        <f>VLOOKUP(AA1037,ATS!$A$4:$G$2762,3,FALSE)</f>
        <v>#N/A</v>
      </c>
      <c r="AE1037" s="36" t="e">
        <f>VLOOKUP(AA1037,ATS!$A$4:$G$2762,5,FALSE)</f>
        <v>#N/A</v>
      </c>
      <c r="AF1037" s="2"/>
      <c r="AG1037" s="38"/>
      <c r="AH1037" s="21"/>
      <c r="AI1037" s="2"/>
      <c r="AJ1037" s="2"/>
      <c r="AK1037" s="2"/>
    </row>
    <row r="1038" spans="1:37">
      <c r="A1038" s="175">
        <f t="shared" si="65"/>
        <v>7048652897411</v>
      </c>
      <c r="B1038">
        <v>820391</v>
      </c>
      <c r="C1038" t="s">
        <v>2006</v>
      </c>
      <c r="D1038" t="s">
        <v>2991</v>
      </c>
      <c r="E1038" t="s">
        <v>686</v>
      </c>
      <c r="F1038" t="s">
        <v>1982</v>
      </c>
      <c r="G1038" t="s">
        <v>7</v>
      </c>
      <c r="H1038" t="s">
        <v>225</v>
      </c>
      <c r="I1038">
        <v>75</v>
      </c>
      <c r="J1038">
        <v>75</v>
      </c>
      <c r="K1038">
        <v>75</v>
      </c>
      <c r="L1038">
        <v>75</v>
      </c>
      <c r="M1038">
        <v>75</v>
      </c>
      <c r="N1038">
        <v>75</v>
      </c>
      <c r="O1038">
        <v>75</v>
      </c>
      <c r="P1038">
        <v>75</v>
      </c>
      <c r="Q1038">
        <v>75</v>
      </c>
      <c r="R1038">
        <v>75</v>
      </c>
      <c r="S1038" s="2"/>
      <c r="T1038" s="22" t="str">
        <f t="shared" si="64"/>
        <v>820391-99901-M</v>
      </c>
      <c r="U1038" s="24">
        <f>IF(C1038="NET","",IF(C1038="","",IFERROR(VLOOKUP(T1038,EAN!$A:$B,2,FALSE),"MANGLER - MÅ OPPDATERE EAN-FANEN")))</f>
        <v>7048652897411</v>
      </c>
      <c r="V1038" s="22">
        <f t="shared" si="66"/>
        <v>75</v>
      </c>
      <c r="W1038" s="22">
        <f t="shared" si="67"/>
        <v>75</v>
      </c>
      <c r="X1038" s="2"/>
      <c r="Y1038" s="21">
        <f>IF(C1038="NET","",IFERROR(VLOOKUP(U1038,'2) Order Form'!$V$9:$V$894,1,FALSE),"Ikke med I order form"))</f>
        <v>7048652897411</v>
      </c>
      <c r="Z1038" s="2"/>
      <c r="AA1038">
        <v>7048652837165</v>
      </c>
      <c r="AB1038" s="23">
        <f>IFERROR(VLOOKUP(AA1038,'2) Order Form'!$V$9:$V$895,1,FALSE),"Ikke med I order form")</f>
        <v>7048652837165</v>
      </c>
      <c r="AC1038" s="38" t="e">
        <f>VLOOKUP(AA1038,ATS!$A$4:$H$2762,2,FALSE)</f>
        <v>#N/A</v>
      </c>
      <c r="AD1038" s="35" t="e">
        <f>VLOOKUP(AA1038,ATS!$A$4:$G$2762,3,FALSE)</f>
        <v>#N/A</v>
      </c>
      <c r="AE1038" s="36" t="e">
        <f>VLOOKUP(AA1038,ATS!$A$4:$G$2762,5,FALSE)</f>
        <v>#N/A</v>
      </c>
      <c r="AF1038" s="2"/>
      <c r="AG1038" s="38"/>
      <c r="AH1038" s="21"/>
      <c r="AI1038" s="2"/>
      <c r="AJ1038" s="2"/>
      <c r="AK1038" s="2"/>
    </row>
    <row r="1039" spans="1:37">
      <c r="A1039" s="175">
        <f t="shared" si="65"/>
        <v>7048652897404</v>
      </c>
      <c r="B1039">
        <v>820391</v>
      </c>
      <c r="C1039" t="s">
        <v>2006</v>
      </c>
      <c r="D1039" t="s">
        <v>2991</v>
      </c>
      <c r="E1039" t="s">
        <v>687</v>
      </c>
      <c r="F1039" t="s">
        <v>1982</v>
      </c>
      <c r="G1039" t="s">
        <v>52</v>
      </c>
      <c r="H1039" t="s">
        <v>225</v>
      </c>
      <c r="I1039">
        <v>36</v>
      </c>
      <c r="J1039">
        <v>36</v>
      </c>
      <c r="K1039">
        <v>36</v>
      </c>
      <c r="L1039">
        <v>36</v>
      </c>
      <c r="M1039">
        <v>36</v>
      </c>
      <c r="N1039">
        <v>36</v>
      </c>
      <c r="O1039">
        <v>36</v>
      </c>
      <c r="P1039">
        <v>36</v>
      </c>
      <c r="Q1039">
        <v>36</v>
      </c>
      <c r="R1039">
        <v>36</v>
      </c>
      <c r="S1039" s="2"/>
      <c r="T1039" s="22" t="str">
        <f t="shared" si="64"/>
        <v>820391-99901-L</v>
      </c>
      <c r="U1039" s="24">
        <f>IF(C1039="NET","",IF(C1039="","",IFERROR(VLOOKUP(T1039,EAN!$A:$B,2,FALSE),"MANGLER - MÅ OPPDATERE EAN-FANEN")))</f>
        <v>7048652897404</v>
      </c>
      <c r="V1039" s="22">
        <f t="shared" si="66"/>
        <v>36</v>
      </c>
      <c r="W1039" s="22">
        <f t="shared" si="67"/>
        <v>36</v>
      </c>
      <c r="X1039" s="2"/>
      <c r="Y1039" s="21">
        <f>IF(C1039="NET","",IFERROR(VLOOKUP(U1039,'2) Order Form'!$V$9:$V$894,1,FALSE),"Ikke med I order form"))</f>
        <v>7048652897404</v>
      </c>
      <c r="Z1039" s="2"/>
      <c r="AA1039">
        <v>7048652837165</v>
      </c>
      <c r="AB1039" s="23">
        <f>IFERROR(VLOOKUP(AA1039,'2) Order Form'!$V$9:$V$895,1,FALSE),"Ikke med I order form")</f>
        <v>7048652837165</v>
      </c>
      <c r="AC1039" s="38" t="e">
        <f>VLOOKUP(AA1039,ATS!$A$4:$H$2762,2,FALSE)</f>
        <v>#N/A</v>
      </c>
      <c r="AD1039" s="35" t="e">
        <f>VLOOKUP(AA1039,ATS!$A$4:$G$2762,3,FALSE)</f>
        <v>#N/A</v>
      </c>
      <c r="AE1039" s="36" t="e">
        <f>VLOOKUP(AA1039,ATS!$A$4:$G$2762,5,FALSE)</f>
        <v>#N/A</v>
      </c>
      <c r="AF1039" s="2"/>
      <c r="AG1039" s="38"/>
      <c r="AH1039" s="21"/>
      <c r="AI1039" s="2"/>
      <c r="AJ1039" s="2"/>
      <c r="AK1039" s="2"/>
    </row>
    <row r="1040" spans="1:37">
      <c r="A1040" s="175">
        <f t="shared" si="65"/>
        <v>7048652897435</v>
      </c>
      <c r="B1040">
        <v>820391</v>
      </c>
      <c r="C1040" t="s">
        <v>2006</v>
      </c>
      <c r="D1040" t="s">
        <v>2991</v>
      </c>
      <c r="E1040" t="s">
        <v>688</v>
      </c>
      <c r="F1040" t="s">
        <v>1982</v>
      </c>
      <c r="G1040" t="s">
        <v>53</v>
      </c>
      <c r="H1040" t="s">
        <v>225</v>
      </c>
      <c r="I1040">
        <v>14</v>
      </c>
      <c r="J1040">
        <v>14</v>
      </c>
      <c r="K1040">
        <v>14</v>
      </c>
      <c r="L1040">
        <v>14</v>
      </c>
      <c r="M1040">
        <v>14</v>
      </c>
      <c r="N1040">
        <v>14</v>
      </c>
      <c r="O1040">
        <v>14</v>
      </c>
      <c r="P1040">
        <v>14</v>
      </c>
      <c r="Q1040">
        <v>14</v>
      </c>
      <c r="R1040">
        <v>14</v>
      </c>
      <c r="S1040" s="2"/>
      <c r="T1040" s="52" t="str">
        <f t="shared" si="64"/>
        <v>820391-99901-XL</v>
      </c>
      <c r="U1040" s="53">
        <f>IF(C1040="NET","",IF(C1040="","",IFERROR(VLOOKUP(T1040,EAN!$A:$B,2,FALSE),"MANGLER - MÅ OPPDATERE EAN-FANEN")))</f>
        <v>7048652897435</v>
      </c>
      <c r="V1040" s="52">
        <f t="shared" si="66"/>
        <v>14</v>
      </c>
      <c r="W1040" s="52">
        <f t="shared" si="67"/>
        <v>14</v>
      </c>
      <c r="X1040" s="2"/>
      <c r="Y1040" s="21">
        <f>IF(C1040="NET","",IFERROR(VLOOKUP(U1040,'2) Order Form'!$V$9:$V$894,1,FALSE),"Ikke med I order form"))</f>
        <v>7048652897435</v>
      </c>
      <c r="Z1040" s="2"/>
      <c r="AA1040">
        <v>7048652837165</v>
      </c>
      <c r="AB1040" s="23">
        <f>IFERROR(VLOOKUP(AA1040,'2) Order Form'!$V$9:$V$895,1,FALSE),"Ikke med I order form")</f>
        <v>7048652837165</v>
      </c>
      <c r="AC1040" s="38" t="e">
        <f>VLOOKUP(AA1040,ATS!$A$4:$H$2762,2,FALSE)</f>
        <v>#N/A</v>
      </c>
      <c r="AD1040" s="35" t="e">
        <f>VLOOKUP(AA1040,ATS!$A$4:$G$2762,3,FALSE)</f>
        <v>#N/A</v>
      </c>
      <c r="AE1040" s="36" t="e">
        <f>VLOOKUP(AA1040,ATS!$A$4:$G$2762,5,FALSE)</f>
        <v>#N/A</v>
      </c>
      <c r="AF1040" s="2"/>
      <c r="AG1040" s="38"/>
      <c r="AH1040" s="21"/>
      <c r="AI1040" s="2"/>
      <c r="AJ1040" s="2"/>
      <c r="AK1040" s="2"/>
    </row>
    <row r="1041" spans="1:37">
      <c r="A1041" s="175">
        <f t="shared" si="65"/>
        <v>7048653029200</v>
      </c>
      <c r="B1041">
        <v>820391</v>
      </c>
      <c r="C1041" t="s">
        <v>2006</v>
      </c>
      <c r="D1041" t="s">
        <v>2991</v>
      </c>
      <c r="E1041" t="s">
        <v>3655</v>
      </c>
      <c r="F1041" t="s">
        <v>1982</v>
      </c>
      <c r="G1041" t="s">
        <v>8</v>
      </c>
      <c r="H1041" t="s">
        <v>87</v>
      </c>
      <c r="I1041">
        <v>32</v>
      </c>
      <c r="J1041">
        <v>32</v>
      </c>
      <c r="K1041">
        <v>32</v>
      </c>
      <c r="L1041">
        <v>32</v>
      </c>
      <c r="M1041">
        <v>32</v>
      </c>
      <c r="N1041">
        <v>32</v>
      </c>
      <c r="O1041">
        <v>32</v>
      </c>
      <c r="P1041">
        <v>32</v>
      </c>
      <c r="Q1041">
        <v>32</v>
      </c>
      <c r="R1041">
        <v>32</v>
      </c>
      <c r="S1041" s="2"/>
      <c r="T1041" s="52" t="str">
        <f t="shared" si="64"/>
        <v>820391-99902-S</v>
      </c>
      <c r="U1041" s="53">
        <f>IF(C1041="NET","",IF(C1041="","",IFERROR(VLOOKUP(T1041,EAN!$A:$B,2,FALSE),"MANGLER - MÅ OPPDATERE EAN-FANEN")))</f>
        <v>7048653029200</v>
      </c>
      <c r="V1041" s="52">
        <f t="shared" si="66"/>
        <v>32</v>
      </c>
      <c r="W1041" s="52">
        <f t="shared" si="67"/>
        <v>32</v>
      </c>
      <c r="X1041" s="2"/>
      <c r="Y1041" s="21" t="str">
        <f>IF(C1041="NET","",IFERROR(VLOOKUP(U1041,'2) Order Form'!$V$9:$V$894,1,FALSE),"Ikke med I order form"))</f>
        <v>Ikke med I order form</v>
      </c>
      <c r="Z1041" s="2"/>
      <c r="AA1041">
        <v>7048652837172</v>
      </c>
      <c r="AB1041" s="23">
        <f>IFERROR(VLOOKUP(AA1041,'2) Order Form'!$V$9:$V$895,1,FALSE),"Ikke med I order form")</f>
        <v>7048652837172</v>
      </c>
      <c r="AC1041" s="38" t="e">
        <f>VLOOKUP(AA1041,ATS!$A$4:$H$2762,2,FALSE)</f>
        <v>#N/A</v>
      </c>
      <c r="AD1041" s="35" t="e">
        <f>VLOOKUP(AA1041,ATS!$A$4:$G$2762,3,FALSE)</f>
        <v>#N/A</v>
      </c>
      <c r="AE1041" s="36" t="e">
        <f>VLOOKUP(AA1041,ATS!$A$4:$G$2762,5,FALSE)</f>
        <v>#N/A</v>
      </c>
      <c r="AF1041" s="2"/>
      <c r="AG1041" s="38"/>
      <c r="AH1041" s="21"/>
      <c r="AI1041" s="2"/>
      <c r="AJ1041" s="2"/>
      <c r="AK1041" s="2"/>
    </row>
    <row r="1042" spans="1:37">
      <c r="A1042" s="175">
        <f t="shared" si="65"/>
        <v>7048653029194</v>
      </c>
      <c r="B1042">
        <v>820391</v>
      </c>
      <c r="C1042" t="s">
        <v>2006</v>
      </c>
      <c r="D1042" t="s">
        <v>2991</v>
      </c>
      <c r="E1042" t="s">
        <v>3656</v>
      </c>
      <c r="F1042" t="s">
        <v>1982</v>
      </c>
      <c r="G1042" t="s">
        <v>7</v>
      </c>
      <c r="H1042" t="s">
        <v>87</v>
      </c>
      <c r="I1042">
        <v>23</v>
      </c>
      <c r="J1042">
        <v>23</v>
      </c>
      <c r="K1042">
        <v>23</v>
      </c>
      <c r="L1042">
        <v>23</v>
      </c>
      <c r="M1042">
        <v>23</v>
      </c>
      <c r="N1042">
        <v>23</v>
      </c>
      <c r="O1042">
        <v>23</v>
      </c>
      <c r="P1042">
        <v>23</v>
      </c>
      <c r="Q1042">
        <v>23</v>
      </c>
      <c r="R1042">
        <v>23</v>
      </c>
      <c r="S1042" s="2"/>
      <c r="T1042" s="22" t="str">
        <f t="shared" si="64"/>
        <v>820391-99902-M</v>
      </c>
      <c r="U1042" s="24">
        <f>IF(C1042="NET","",IF(C1042="","",IFERROR(VLOOKUP(T1042,EAN!$A:$B,2,FALSE),"MANGLER - MÅ OPPDATERE EAN-FANEN")))</f>
        <v>7048653029194</v>
      </c>
      <c r="V1042" s="22">
        <f t="shared" si="66"/>
        <v>23</v>
      </c>
      <c r="W1042" s="22">
        <f t="shared" si="67"/>
        <v>23</v>
      </c>
      <c r="X1042" s="2"/>
      <c r="Y1042" s="21" t="str">
        <f>IF(C1042="NET","",IFERROR(VLOOKUP(U1042,'2) Order Form'!$V$9:$V$894,1,FALSE),"Ikke med I order form"))</f>
        <v>Ikke med I order form</v>
      </c>
      <c r="Z1042" s="2"/>
      <c r="AA1042">
        <v>7048652837172</v>
      </c>
      <c r="AB1042" s="23">
        <f>IFERROR(VLOOKUP(AA1042,'2) Order Form'!$V$9:$V$895,1,FALSE),"Ikke med I order form")</f>
        <v>7048652837172</v>
      </c>
      <c r="AC1042" s="38" t="e">
        <f>VLOOKUP(AA1042,ATS!$A$4:$H$2762,2,FALSE)</f>
        <v>#N/A</v>
      </c>
      <c r="AD1042" s="35" t="e">
        <f>VLOOKUP(AA1042,ATS!$A$4:$G$2762,3,FALSE)</f>
        <v>#N/A</v>
      </c>
      <c r="AE1042" s="36" t="e">
        <f>VLOOKUP(AA1042,ATS!$A$4:$G$2762,5,FALSE)</f>
        <v>#N/A</v>
      </c>
      <c r="AF1042" s="2"/>
      <c r="AG1042" s="38"/>
      <c r="AH1042" s="21"/>
      <c r="AI1042" s="2"/>
      <c r="AJ1042" s="2"/>
      <c r="AK1042" s="2"/>
    </row>
    <row r="1043" spans="1:37">
      <c r="A1043" s="175">
        <f t="shared" si="65"/>
        <v>7048653029187</v>
      </c>
      <c r="B1043">
        <v>820391</v>
      </c>
      <c r="C1043" t="s">
        <v>2006</v>
      </c>
      <c r="D1043" t="s">
        <v>2991</v>
      </c>
      <c r="E1043" t="s">
        <v>3657</v>
      </c>
      <c r="F1043" t="s">
        <v>1982</v>
      </c>
      <c r="G1043" t="s">
        <v>52</v>
      </c>
      <c r="H1043" t="s">
        <v>87</v>
      </c>
      <c r="I1043">
        <v>17</v>
      </c>
      <c r="J1043">
        <v>17</v>
      </c>
      <c r="K1043">
        <v>17</v>
      </c>
      <c r="L1043">
        <v>17</v>
      </c>
      <c r="M1043">
        <v>17</v>
      </c>
      <c r="N1043">
        <v>17</v>
      </c>
      <c r="O1043">
        <v>17</v>
      </c>
      <c r="P1043">
        <v>17</v>
      </c>
      <c r="Q1043">
        <v>17</v>
      </c>
      <c r="R1043">
        <v>17</v>
      </c>
      <c r="S1043" s="2"/>
      <c r="T1043" s="22" t="str">
        <f t="shared" si="64"/>
        <v>820391-99902-L</v>
      </c>
      <c r="U1043" s="24">
        <f>IF(C1043="NET","",IF(C1043="","",IFERROR(VLOOKUP(T1043,EAN!$A:$B,2,FALSE),"MANGLER - MÅ OPPDATERE EAN-FANEN")))</f>
        <v>7048653029187</v>
      </c>
      <c r="V1043" s="22">
        <f t="shared" si="66"/>
        <v>17</v>
      </c>
      <c r="W1043" s="22">
        <f t="shared" si="67"/>
        <v>17</v>
      </c>
      <c r="X1043" s="2"/>
      <c r="Y1043" s="21" t="str">
        <f>IF(C1043="NET","",IFERROR(VLOOKUP(U1043,'2) Order Form'!$V$9:$V$894,1,FALSE),"Ikke med I order form"))</f>
        <v>Ikke med I order form</v>
      </c>
      <c r="Z1043" s="2"/>
      <c r="AA1043">
        <v>7048652837172</v>
      </c>
      <c r="AB1043" s="23">
        <f>IFERROR(VLOOKUP(AA1043,'2) Order Form'!$V$9:$V$895,1,FALSE),"Ikke med I order form")</f>
        <v>7048652837172</v>
      </c>
      <c r="AC1043" s="38" t="e">
        <f>VLOOKUP(AA1043,ATS!$A$4:$H$2762,2,FALSE)</f>
        <v>#N/A</v>
      </c>
      <c r="AD1043" s="35" t="e">
        <f>VLOOKUP(AA1043,ATS!$A$4:$G$2762,3,FALSE)</f>
        <v>#N/A</v>
      </c>
      <c r="AE1043" s="36" t="e">
        <f>VLOOKUP(AA1043,ATS!$A$4:$G$2762,5,FALSE)</f>
        <v>#N/A</v>
      </c>
      <c r="AF1043" s="2"/>
      <c r="AG1043" s="38"/>
      <c r="AH1043" s="21"/>
      <c r="AI1043" s="2"/>
      <c r="AJ1043" s="2"/>
      <c r="AK1043" s="2"/>
    </row>
    <row r="1044" spans="1:37">
      <c r="A1044" s="175">
        <f t="shared" si="65"/>
        <v>7048653029217</v>
      </c>
      <c r="B1044">
        <v>820391</v>
      </c>
      <c r="C1044" t="s">
        <v>2006</v>
      </c>
      <c r="D1044" t="s">
        <v>2991</v>
      </c>
      <c r="E1044" t="s">
        <v>3658</v>
      </c>
      <c r="F1044" t="s">
        <v>1982</v>
      </c>
      <c r="G1044" t="s">
        <v>53</v>
      </c>
      <c r="H1044" t="s">
        <v>87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6</v>
      </c>
      <c r="Q1044">
        <v>6</v>
      </c>
      <c r="R1044">
        <v>6</v>
      </c>
      <c r="S1044" s="2"/>
      <c r="T1044" s="52" t="str">
        <f t="shared" si="64"/>
        <v>820391-99902-XL</v>
      </c>
      <c r="U1044" s="53">
        <f>IF(C1044="NET","",IF(C1044="","",IFERROR(VLOOKUP(T1044,EAN!$A:$B,2,FALSE),"MANGLER - MÅ OPPDATERE EAN-FANEN")))</f>
        <v>7048653029217</v>
      </c>
      <c r="V1044" s="52">
        <f t="shared" si="66"/>
        <v>6</v>
      </c>
      <c r="W1044" s="52">
        <f t="shared" si="67"/>
        <v>6</v>
      </c>
      <c r="X1044" s="2"/>
      <c r="Y1044" s="21" t="str">
        <f>IF(C1044="NET","",IFERROR(VLOOKUP(U1044,'2) Order Form'!$V$9:$V$894,1,FALSE),"Ikke med I order form"))</f>
        <v>Ikke med I order form</v>
      </c>
      <c r="Z1044" s="2"/>
      <c r="AA1044">
        <v>7048652837189</v>
      </c>
      <c r="AB1044" s="23">
        <f>IFERROR(VLOOKUP(AA1044,'2) Order Form'!$V$9:$V$895,1,FALSE),"Ikke med I order form")</f>
        <v>7048652837189</v>
      </c>
      <c r="AC1044" s="38" t="e">
        <f>VLOOKUP(AA1044,ATS!$A$4:$H$2762,2,FALSE)</f>
        <v>#N/A</v>
      </c>
      <c r="AD1044" s="35" t="e">
        <f>VLOOKUP(AA1044,ATS!$A$4:$G$2762,3,FALSE)</f>
        <v>#N/A</v>
      </c>
      <c r="AE1044" s="36" t="e">
        <f>VLOOKUP(AA1044,ATS!$A$4:$G$2762,5,FALSE)</f>
        <v>#N/A</v>
      </c>
      <c r="AF1044" s="2"/>
      <c r="AG1044" s="38"/>
      <c r="AH1044" s="21"/>
      <c r="AI1044" s="2"/>
      <c r="AJ1044" s="2"/>
      <c r="AK1044" s="2"/>
    </row>
    <row r="1045" spans="1:37">
      <c r="A1045" s="175">
        <f t="shared" si="65"/>
        <v>0</v>
      </c>
      <c r="B1045" s="37">
        <v>820395</v>
      </c>
      <c r="C1045" t="s">
        <v>131</v>
      </c>
      <c r="I1045" s="37">
        <v>202409</v>
      </c>
      <c r="J1045" s="37">
        <v>202410</v>
      </c>
      <c r="K1045" s="37">
        <v>202411</v>
      </c>
      <c r="L1045" s="37">
        <v>202412</v>
      </c>
      <c r="M1045" s="37">
        <v>202413</v>
      </c>
      <c r="N1045" s="37">
        <v>202414</v>
      </c>
      <c r="O1045" s="37">
        <v>202415</v>
      </c>
      <c r="P1045" s="37">
        <v>202415</v>
      </c>
      <c r="Q1045" s="37">
        <v>202415</v>
      </c>
      <c r="R1045" s="37">
        <v>202415</v>
      </c>
      <c r="S1045" s="2"/>
      <c r="T1045" s="52" t="str">
        <f t="shared" si="64"/>
        <v>820395-</v>
      </c>
      <c r="U1045" s="53" t="str">
        <f>IF(C1045="NET","",IF(C1045="","",IFERROR(VLOOKUP(T1045,EAN!$A:$B,2,FALSE),"MANGLER - MÅ OPPDATERE EAN-FANEN")))</f>
        <v/>
      </c>
      <c r="V1045" s="52">
        <f t="shared" si="66"/>
        <v>202409</v>
      </c>
      <c r="W1045" s="52">
        <f t="shared" si="67"/>
        <v>202415</v>
      </c>
      <c r="X1045" s="2"/>
      <c r="Y1045" s="21" t="str">
        <f>IF(C1045="NET","",IFERROR(VLOOKUP(U1045,'2) Order Form'!$V$9:$V$894,1,FALSE),"Ikke med I order form"))</f>
        <v/>
      </c>
      <c r="Z1045" s="2"/>
      <c r="AA1045">
        <v>7048652837189</v>
      </c>
      <c r="AB1045" s="23">
        <f>IFERROR(VLOOKUP(AA1045,'2) Order Form'!$V$9:$V$895,1,FALSE),"Ikke med I order form")</f>
        <v>7048652837189</v>
      </c>
      <c r="AC1045" s="38" t="e">
        <f>VLOOKUP(AA1045,ATS!$A$4:$H$2762,2,FALSE)</f>
        <v>#N/A</v>
      </c>
      <c r="AD1045" s="35" t="e">
        <f>VLOOKUP(AA1045,ATS!$A$4:$G$2762,3,FALSE)</f>
        <v>#N/A</v>
      </c>
      <c r="AE1045" s="36" t="e">
        <f>VLOOKUP(AA1045,ATS!$A$4:$G$2762,5,FALSE)</f>
        <v>#N/A</v>
      </c>
      <c r="AF1045" s="2"/>
      <c r="AG1045" s="38"/>
      <c r="AH1045" s="21"/>
      <c r="AI1045" s="2"/>
      <c r="AJ1045" s="2"/>
      <c r="AK1045" s="2"/>
    </row>
    <row r="1046" spans="1:37">
      <c r="A1046" s="175">
        <f t="shared" si="65"/>
        <v>7048652898302</v>
      </c>
      <c r="B1046">
        <v>820395</v>
      </c>
      <c r="C1046" t="s">
        <v>2007</v>
      </c>
      <c r="D1046" t="s">
        <v>2991</v>
      </c>
      <c r="E1046" t="s">
        <v>2003</v>
      </c>
      <c r="F1046" t="s">
        <v>239</v>
      </c>
      <c r="G1046" t="s">
        <v>54</v>
      </c>
      <c r="H1046" t="s">
        <v>225</v>
      </c>
      <c r="I1046">
        <v>48</v>
      </c>
      <c r="J1046">
        <v>48</v>
      </c>
      <c r="K1046">
        <v>48</v>
      </c>
      <c r="L1046">
        <v>48</v>
      </c>
      <c r="M1046">
        <v>48</v>
      </c>
      <c r="N1046">
        <v>48</v>
      </c>
      <c r="O1046">
        <v>48</v>
      </c>
      <c r="P1046">
        <v>48</v>
      </c>
      <c r="Q1046">
        <v>48</v>
      </c>
      <c r="R1046">
        <v>48</v>
      </c>
      <c r="S1046" s="2"/>
      <c r="T1046" s="52" t="str">
        <f t="shared" si="64"/>
        <v>820395-88000-XS</v>
      </c>
      <c r="U1046" s="53">
        <f>IF(C1046="NET","",IF(C1046="","",IFERROR(VLOOKUP(T1046,EAN!$A:$B,2,FALSE),"MANGLER - MÅ OPPDATERE EAN-FANEN")))</f>
        <v>7048652898302</v>
      </c>
      <c r="V1046" s="52">
        <f t="shared" si="66"/>
        <v>48</v>
      </c>
      <c r="W1046" s="52">
        <f t="shared" si="67"/>
        <v>48</v>
      </c>
      <c r="X1046" s="2"/>
      <c r="Y1046" s="21">
        <f>IF(C1046="NET","",IFERROR(VLOOKUP(U1046,'2) Order Form'!$V$9:$V$894,1,FALSE),"Ikke med I order form"))</f>
        <v>7048652898302</v>
      </c>
      <c r="Z1046" s="2"/>
      <c r="AA1046">
        <v>7048652837189</v>
      </c>
      <c r="AB1046" s="23">
        <f>IFERROR(VLOOKUP(AA1046,'2) Order Form'!$V$9:$V$895,1,FALSE),"Ikke med I order form")</f>
        <v>7048652837189</v>
      </c>
      <c r="AC1046" s="38" t="e">
        <f>VLOOKUP(AA1046,ATS!$A$4:$H$2762,2,FALSE)</f>
        <v>#N/A</v>
      </c>
      <c r="AD1046" s="35" t="e">
        <f>VLOOKUP(AA1046,ATS!$A$4:$G$2762,3,FALSE)</f>
        <v>#N/A</v>
      </c>
      <c r="AE1046" s="36" t="e">
        <f>VLOOKUP(AA1046,ATS!$A$4:$G$2762,5,FALSE)</f>
        <v>#N/A</v>
      </c>
      <c r="AF1046" s="2"/>
      <c r="AG1046" s="38"/>
      <c r="AH1046" s="21"/>
      <c r="AI1046" s="2"/>
      <c r="AJ1046" s="2"/>
      <c r="AK1046" s="2"/>
    </row>
    <row r="1047" spans="1:37">
      <c r="A1047" s="175">
        <f t="shared" si="65"/>
        <v>7048652898296</v>
      </c>
      <c r="B1047">
        <v>820395</v>
      </c>
      <c r="C1047" t="s">
        <v>2007</v>
      </c>
      <c r="D1047" t="s">
        <v>2991</v>
      </c>
      <c r="E1047" t="s">
        <v>1965</v>
      </c>
      <c r="F1047" t="s">
        <v>239</v>
      </c>
      <c r="G1047" t="s">
        <v>8</v>
      </c>
      <c r="H1047" t="s">
        <v>225</v>
      </c>
      <c r="I1047">
        <v>69</v>
      </c>
      <c r="J1047">
        <v>69</v>
      </c>
      <c r="K1047">
        <v>69</v>
      </c>
      <c r="L1047">
        <v>69</v>
      </c>
      <c r="M1047">
        <v>69</v>
      </c>
      <c r="N1047">
        <v>69</v>
      </c>
      <c r="O1047">
        <v>69</v>
      </c>
      <c r="P1047">
        <v>69</v>
      </c>
      <c r="Q1047">
        <v>69</v>
      </c>
      <c r="R1047">
        <v>69</v>
      </c>
      <c r="S1047" s="2"/>
      <c r="T1047" s="52" t="str">
        <f t="shared" si="64"/>
        <v>820395-88000-S</v>
      </c>
      <c r="U1047" s="53">
        <f>IF(C1047="NET","",IF(C1047="","",IFERROR(VLOOKUP(T1047,EAN!$A:$B,2,FALSE),"MANGLER - MÅ OPPDATERE EAN-FANEN")))</f>
        <v>7048652898296</v>
      </c>
      <c r="V1047" s="52">
        <f t="shared" si="66"/>
        <v>69</v>
      </c>
      <c r="W1047" s="52">
        <f t="shared" si="67"/>
        <v>69</v>
      </c>
      <c r="X1047" s="2"/>
      <c r="Y1047" s="21">
        <f>IF(C1047="NET","",IFERROR(VLOOKUP(U1047,'2) Order Form'!$V$9:$V$894,1,FALSE),"Ikke med I order form"))</f>
        <v>7048652898296</v>
      </c>
      <c r="Z1047" s="2"/>
      <c r="AA1047">
        <v>7048652967473</v>
      </c>
      <c r="AB1047" s="23">
        <f>IFERROR(VLOOKUP(AA1047,'2) Order Form'!$V$9:$V$895,1,FALSE),"Ikke med I order form")</f>
        <v>7048652967473</v>
      </c>
      <c r="AC1047" s="38" t="e">
        <f>VLOOKUP(AA1047,ATS!$A$4:$H$2762,2,FALSE)</f>
        <v>#N/A</v>
      </c>
      <c r="AD1047" s="35" t="e">
        <f>VLOOKUP(AA1047,ATS!$A$4:$G$2762,3,FALSE)</f>
        <v>#N/A</v>
      </c>
      <c r="AE1047" s="36" t="e">
        <f>VLOOKUP(AA1047,ATS!$A$4:$G$2762,5,FALSE)</f>
        <v>#N/A</v>
      </c>
      <c r="AF1047" s="2"/>
      <c r="AG1047" s="38"/>
      <c r="AH1047" s="21"/>
      <c r="AI1047" s="2"/>
      <c r="AJ1047" s="2"/>
      <c r="AK1047" s="2"/>
    </row>
    <row r="1048" spans="1:37">
      <c r="A1048" s="175">
        <f t="shared" si="65"/>
        <v>7048652898289</v>
      </c>
      <c r="B1048">
        <v>820395</v>
      </c>
      <c r="C1048" t="s">
        <v>2007</v>
      </c>
      <c r="D1048" t="s">
        <v>2991</v>
      </c>
      <c r="E1048" t="s">
        <v>1966</v>
      </c>
      <c r="F1048" t="s">
        <v>239</v>
      </c>
      <c r="G1048" t="s">
        <v>7</v>
      </c>
      <c r="H1048" t="s">
        <v>225</v>
      </c>
      <c r="I1048">
        <v>54</v>
      </c>
      <c r="J1048">
        <v>54</v>
      </c>
      <c r="K1048">
        <v>54</v>
      </c>
      <c r="L1048">
        <v>54</v>
      </c>
      <c r="M1048">
        <v>54</v>
      </c>
      <c r="N1048">
        <v>54</v>
      </c>
      <c r="O1048">
        <v>54</v>
      </c>
      <c r="P1048">
        <v>54</v>
      </c>
      <c r="Q1048">
        <v>54</v>
      </c>
      <c r="R1048">
        <v>54</v>
      </c>
      <c r="S1048" s="2"/>
      <c r="T1048" s="52" t="str">
        <f t="shared" si="64"/>
        <v>820395-88000-M</v>
      </c>
      <c r="U1048" s="53">
        <f>IF(C1048="NET","",IF(C1048="","",IFERROR(VLOOKUP(T1048,EAN!$A:$B,2,FALSE),"MANGLER - MÅ OPPDATERE EAN-FANEN")))</f>
        <v>7048652898289</v>
      </c>
      <c r="V1048" s="52">
        <f t="shared" si="66"/>
        <v>54</v>
      </c>
      <c r="W1048" s="52">
        <f t="shared" si="67"/>
        <v>54</v>
      </c>
      <c r="X1048" s="2"/>
      <c r="Y1048" s="21">
        <f>IF(C1048="NET","",IFERROR(VLOOKUP(U1048,'2) Order Form'!$V$9:$V$894,1,FALSE),"Ikke med I order form"))</f>
        <v>7048652898289</v>
      </c>
      <c r="Z1048" s="2"/>
      <c r="AA1048">
        <v>7048652967473</v>
      </c>
      <c r="AB1048" s="23">
        <f>IFERROR(VLOOKUP(AA1048,'2) Order Form'!$V$9:$V$895,1,FALSE),"Ikke med I order form")</f>
        <v>7048652967473</v>
      </c>
      <c r="AC1048" s="38" t="e">
        <f>VLOOKUP(AA1048,ATS!$A$4:$H$2762,2,FALSE)</f>
        <v>#N/A</v>
      </c>
      <c r="AD1048" s="35" t="e">
        <f>VLOOKUP(AA1048,ATS!$A$4:$G$2762,3,FALSE)</f>
        <v>#N/A</v>
      </c>
      <c r="AE1048" s="36" t="e">
        <f>VLOOKUP(AA1048,ATS!$A$4:$G$2762,5,FALSE)</f>
        <v>#N/A</v>
      </c>
      <c r="AF1048" s="2"/>
      <c r="AG1048" s="38"/>
      <c r="AH1048" s="21"/>
      <c r="AI1048" s="2"/>
      <c r="AJ1048" s="2"/>
      <c r="AK1048" s="2"/>
    </row>
    <row r="1049" spans="1:37">
      <c r="A1049" s="175">
        <f t="shared" si="65"/>
        <v>7048652898272</v>
      </c>
      <c r="B1049">
        <v>820395</v>
      </c>
      <c r="C1049" t="s">
        <v>2007</v>
      </c>
      <c r="D1049" t="s">
        <v>2991</v>
      </c>
      <c r="E1049" t="s">
        <v>1967</v>
      </c>
      <c r="F1049" t="s">
        <v>239</v>
      </c>
      <c r="G1049" t="s">
        <v>52</v>
      </c>
      <c r="H1049" t="s">
        <v>225</v>
      </c>
      <c r="I1049">
        <v>23</v>
      </c>
      <c r="J1049">
        <v>23</v>
      </c>
      <c r="K1049">
        <v>23</v>
      </c>
      <c r="L1049">
        <v>23</v>
      </c>
      <c r="M1049">
        <v>23</v>
      </c>
      <c r="N1049">
        <v>23</v>
      </c>
      <c r="O1049">
        <v>23</v>
      </c>
      <c r="P1049">
        <v>23</v>
      </c>
      <c r="Q1049">
        <v>23</v>
      </c>
      <c r="R1049">
        <v>23</v>
      </c>
      <c r="S1049" s="2"/>
      <c r="T1049" s="52" t="str">
        <f t="shared" si="64"/>
        <v>820395-88000-L</v>
      </c>
      <c r="U1049" s="53">
        <f>IF(C1049="NET","",IF(C1049="","",IFERROR(VLOOKUP(T1049,EAN!$A:$B,2,FALSE),"MANGLER - MÅ OPPDATERE EAN-FANEN")))</f>
        <v>7048652898272</v>
      </c>
      <c r="V1049" s="52">
        <f t="shared" si="66"/>
        <v>23</v>
      </c>
      <c r="W1049" s="52">
        <f t="shared" si="67"/>
        <v>23</v>
      </c>
      <c r="X1049" s="2"/>
      <c r="Y1049" s="21">
        <f>IF(C1049="NET","",IFERROR(VLOOKUP(U1049,'2) Order Form'!$V$9:$V$894,1,FALSE),"Ikke med I order form"))</f>
        <v>7048652898272</v>
      </c>
      <c r="Z1049" s="2"/>
      <c r="AA1049">
        <v>7048652837127</v>
      </c>
      <c r="AB1049" s="23">
        <f>IFERROR(VLOOKUP(AA1049,'2) Order Form'!$V$9:$V$895,1,FALSE),"Ikke med I order form")</f>
        <v>7048652837127</v>
      </c>
      <c r="AC1049" s="38" t="e">
        <f>VLOOKUP(AA1049,ATS!$A$4:$H$2762,2,FALSE)</f>
        <v>#N/A</v>
      </c>
      <c r="AD1049" s="35" t="e">
        <f>VLOOKUP(AA1049,ATS!$A$4:$G$2762,3,FALSE)</f>
        <v>#N/A</v>
      </c>
      <c r="AE1049" s="36" t="e">
        <f>VLOOKUP(AA1049,ATS!$A$4:$G$2762,5,FALSE)</f>
        <v>#N/A</v>
      </c>
      <c r="AF1049" s="2"/>
      <c r="AG1049" s="38"/>
      <c r="AH1049" s="21"/>
      <c r="AI1049" s="2"/>
      <c r="AJ1049" s="2"/>
      <c r="AK1049" s="2"/>
    </row>
    <row r="1050" spans="1:37">
      <c r="A1050" s="175">
        <f t="shared" si="65"/>
        <v>7048653089785</v>
      </c>
      <c r="B1050">
        <v>820395</v>
      </c>
      <c r="C1050" t="s">
        <v>2007</v>
      </c>
      <c r="D1050" t="s">
        <v>2991</v>
      </c>
      <c r="E1050" t="s">
        <v>691</v>
      </c>
      <c r="F1050" t="s">
        <v>1982</v>
      </c>
      <c r="G1050" t="s">
        <v>54</v>
      </c>
      <c r="H1050" t="s">
        <v>87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 s="2"/>
      <c r="T1050" s="52" t="str">
        <f t="shared" si="64"/>
        <v>820395-99901-XS</v>
      </c>
      <c r="U1050" s="53">
        <f>IF(C1050="NET","",IF(C1050="","",IFERROR(VLOOKUP(T1050,EAN!$A:$B,2,FALSE),"MANGLER - MÅ OPPDATERE EAN-FANEN")))</f>
        <v>7048653089785</v>
      </c>
      <c r="V1050" s="52">
        <f t="shared" si="66"/>
        <v>0</v>
      </c>
      <c r="W1050" s="52">
        <f t="shared" si="67"/>
        <v>0</v>
      </c>
      <c r="X1050" s="2"/>
      <c r="Y1050" s="21" t="str">
        <f>IF(C1050="NET","",IFERROR(VLOOKUP(U1050,'2) Order Form'!$V$9:$V$894,1,FALSE),"Ikke med I order form"))</f>
        <v>Ikke med I order form</v>
      </c>
      <c r="Z1050" s="2"/>
      <c r="AA1050">
        <v>7048652837127</v>
      </c>
      <c r="AB1050" s="23">
        <f>IFERROR(VLOOKUP(AA1050,'2) Order Form'!$V$9:$V$895,1,FALSE),"Ikke med I order form")</f>
        <v>7048652837127</v>
      </c>
      <c r="AC1050" s="38" t="e">
        <f>VLOOKUP(AA1050,ATS!$A$4:$H$2762,2,FALSE)</f>
        <v>#N/A</v>
      </c>
      <c r="AD1050" s="35" t="e">
        <f>VLOOKUP(AA1050,ATS!$A$4:$G$2762,3,FALSE)</f>
        <v>#N/A</v>
      </c>
      <c r="AE1050" s="36" t="e">
        <f>VLOOKUP(AA1050,ATS!$A$4:$G$2762,5,FALSE)</f>
        <v>#N/A</v>
      </c>
      <c r="AF1050" s="2"/>
      <c r="AG1050" s="38"/>
      <c r="AH1050" s="21"/>
      <c r="AI1050" s="2"/>
      <c r="AJ1050" s="2"/>
      <c r="AK1050" s="2"/>
    </row>
    <row r="1051" spans="1:37">
      <c r="A1051" s="175">
        <f t="shared" si="65"/>
        <v>7048653089792</v>
      </c>
      <c r="B1051">
        <v>820395</v>
      </c>
      <c r="C1051" t="s">
        <v>2007</v>
      </c>
      <c r="D1051" t="s">
        <v>2991</v>
      </c>
      <c r="E1051" t="s">
        <v>685</v>
      </c>
      <c r="F1051" t="s">
        <v>1982</v>
      </c>
      <c r="G1051" t="s">
        <v>8</v>
      </c>
      <c r="H1051" t="s">
        <v>87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 s="2"/>
      <c r="T1051" s="52" t="str">
        <f t="shared" si="64"/>
        <v>820395-99901-S</v>
      </c>
      <c r="U1051" s="53">
        <f>IF(C1051="NET","",IF(C1051="","",IFERROR(VLOOKUP(T1051,EAN!$A:$B,2,FALSE),"MANGLER - MÅ OPPDATERE EAN-FANEN")))</f>
        <v>7048653089792</v>
      </c>
      <c r="V1051" s="52">
        <f t="shared" si="66"/>
        <v>0</v>
      </c>
      <c r="W1051" s="52">
        <f t="shared" si="67"/>
        <v>0</v>
      </c>
      <c r="X1051" s="2"/>
      <c r="Y1051" s="21" t="str">
        <f>IF(C1051="NET","",IFERROR(VLOOKUP(U1051,'2) Order Form'!$V$9:$V$894,1,FALSE),"Ikke med I order form"))</f>
        <v>Ikke med I order form</v>
      </c>
      <c r="Z1051" s="2"/>
      <c r="AA1051">
        <v>7048652837127</v>
      </c>
      <c r="AB1051" s="23">
        <f>IFERROR(VLOOKUP(AA1051,'2) Order Form'!$V$9:$V$895,1,FALSE),"Ikke med I order form")</f>
        <v>7048652837127</v>
      </c>
      <c r="AC1051" s="38" t="e">
        <f>VLOOKUP(AA1051,ATS!$A$4:$H$2762,2,FALSE)</f>
        <v>#N/A</v>
      </c>
      <c r="AD1051" s="35" t="e">
        <f>VLOOKUP(AA1051,ATS!$A$4:$G$2762,3,FALSE)</f>
        <v>#N/A</v>
      </c>
      <c r="AE1051" s="36" t="e">
        <f>VLOOKUP(AA1051,ATS!$A$4:$G$2762,5,FALSE)</f>
        <v>#N/A</v>
      </c>
      <c r="AF1051" s="2"/>
      <c r="AG1051" s="38"/>
      <c r="AH1051" s="21"/>
      <c r="AI1051" s="2"/>
      <c r="AJ1051" s="2"/>
      <c r="AK1051" s="2"/>
    </row>
    <row r="1052" spans="1:37">
      <c r="A1052" s="175">
        <f t="shared" si="65"/>
        <v>7048653089808</v>
      </c>
      <c r="B1052">
        <v>820395</v>
      </c>
      <c r="C1052" t="s">
        <v>2007</v>
      </c>
      <c r="D1052" t="s">
        <v>2991</v>
      </c>
      <c r="E1052" t="s">
        <v>686</v>
      </c>
      <c r="F1052" t="s">
        <v>1982</v>
      </c>
      <c r="G1052" t="s">
        <v>7</v>
      </c>
      <c r="H1052" t="s">
        <v>87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 s="2"/>
      <c r="T1052" s="22" t="str">
        <f t="shared" si="64"/>
        <v>820395-99901-M</v>
      </c>
      <c r="U1052" s="24">
        <f>IF(C1052="NET","",IF(C1052="","",IFERROR(VLOOKUP(T1052,EAN!$A:$B,2,FALSE),"MANGLER - MÅ OPPDATERE EAN-FANEN")))</f>
        <v>7048653089808</v>
      </c>
      <c r="V1052" s="22">
        <f t="shared" si="66"/>
        <v>0</v>
      </c>
      <c r="W1052" s="22">
        <f t="shared" si="67"/>
        <v>0</v>
      </c>
      <c r="X1052" s="2"/>
      <c r="Y1052" s="21" t="str">
        <f>IF(C1052="NET","",IFERROR(VLOOKUP(U1052,'2) Order Form'!$V$9:$V$894,1,FALSE),"Ikke med I order form"))</f>
        <v>Ikke med I order form</v>
      </c>
      <c r="Z1052" s="2"/>
      <c r="AA1052">
        <v>7048652837066</v>
      </c>
      <c r="AB1052" s="23">
        <f>IFERROR(VLOOKUP(AA1052,'2) Order Form'!$V$9:$V$895,1,FALSE),"Ikke med I order form")</f>
        <v>7048652837066</v>
      </c>
      <c r="AC1052" s="38" t="e">
        <f>VLOOKUP(AA1052,ATS!$A$4:$H$2762,2,FALSE)</f>
        <v>#N/A</v>
      </c>
      <c r="AD1052" s="35" t="e">
        <f>VLOOKUP(AA1052,ATS!$A$4:$G$2762,3,FALSE)</f>
        <v>#N/A</v>
      </c>
      <c r="AE1052" s="36" t="e">
        <f>VLOOKUP(AA1052,ATS!$A$4:$G$2762,5,FALSE)</f>
        <v>#N/A</v>
      </c>
      <c r="AF1052" s="2"/>
      <c r="AG1052" s="38"/>
      <c r="AH1052" s="21"/>
      <c r="AI1052" s="2"/>
      <c r="AJ1052" s="2"/>
      <c r="AK1052" s="2"/>
    </row>
    <row r="1053" spans="1:37">
      <c r="A1053" s="175">
        <f t="shared" si="65"/>
        <v>7048653089815</v>
      </c>
      <c r="B1053">
        <v>820395</v>
      </c>
      <c r="C1053" t="s">
        <v>2007</v>
      </c>
      <c r="D1053" t="s">
        <v>2991</v>
      </c>
      <c r="E1053" t="s">
        <v>687</v>
      </c>
      <c r="F1053" t="s">
        <v>1982</v>
      </c>
      <c r="G1053" t="s">
        <v>52</v>
      </c>
      <c r="H1053" t="s">
        <v>87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 s="2"/>
      <c r="T1053" s="22" t="str">
        <f t="shared" si="64"/>
        <v>820395-99901-L</v>
      </c>
      <c r="U1053" s="24">
        <f>IF(C1053="NET","",IF(C1053="","",IFERROR(VLOOKUP(T1053,EAN!$A:$B,2,FALSE),"MANGLER - MÅ OPPDATERE EAN-FANEN")))</f>
        <v>7048653089815</v>
      </c>
      <c r="V1053" s="22">
        <f t="shared" si="66"/>
        <v>0</v>
      </c>
      <c r="W1053" s="22">
        <f t="shared" si="67"/>
        <v>0</v>
      </c>
      <c r="X1053" s="2"/>
      <c r="Y1053" s="21" t="str">
        <f>IF(C1053="NET","",IFERROR(VLOOKUP(U1053,'2) Order Form'!$V$9:$V$894,1,FALSE),"Ikke med I order form"))</f>
        <v>Ikke med I order form</v>
      </c>
      <c r="Z1053" s="2"/>
      <c r="AA1053">
        <v>7048652837066</v>
      </c>
      <c r="AB1053" s="23">
        <f>IFERROR(VLOOKUP(AA1053,'2) Order Form'!$V$9:$V$895,1,FALSE),"Ikke med I order form")</f>
        <v>7048652837066</v>
      </c>
      <c r="AC1053" s="38" t="e">
        <f>VLOOKUP(AA1053,ATS!$A$4:$H$2762,2,FALSE)</f>
        <v>#N/A</v>
      </c>
      <c r="AD1053" s="35" t="e">
        <f>VLOOKUP(AA1053,ATS!$A$4:$G$2762,3,FALSE)</f>
        <v>#N/A</v>
      </c>
      <c r="AE1053" s="36" t="e">
        <f>VLOOKUP(AA1053,ATS!$A$4:$G$2762,5,FALSE)</f>
        <v>#N/A</v>
      </c>
      <c r="AF1053" s="2"/>
      <c r="AG1053" s="38"/>
      <c r="AH1053" s="21"/>
      <c r="AI1053" s="2"/>
      <c r="AJ1053" s="2"/>
      <c r="AK1053" s="2"/>
    </row>
    <row r="1054" spans="1:37">
      <c r="A1054" s="175">
        <f t="shared" si="65"/>
        <v>0</v>
      </c>
      <c r="B1054" s="37">
        <v>820396</v>
      </c>
      <c r="C1054" t="s">
        <v>131</v>
      </c>
      <c r="I1054" s="37">
        <v>202409</v>
      </c>
      <c r="J1054" s="37">
        <v>202410</v>
      </c>
      <c r="K1054" s="37">
        <v>202411</v>
      </c>
      <c r="L1054" s="37">
        <v>202412</v>
      </c>
      <c r="M1054" s="37">
        <v>202413</v>
      </c>
      <c r="N1054" s="37">
        <v>202414</v>
      </c>
      <c r="O1054" s="37">
        <v>202415</v>
      </c>
      <c r="P1054" s="37">
        <v>202415</v>
      </c>
      <c r="Q1054" s="37">
        <v>202415</v>
      </c>
      <c r="R1054" s="37">
        <v>202415</v>
      </c>
      <c r="S1054" s="2"/>
      <c r="T1054" s="22" t="str">
        <f t="shared" si="64"/>
        <v>820396-</v>
      </c>
      <c r="U1054" s="24" t="str">
        <f>IF(C1054="NET","",IF(C1054="","",IFERROR(VLOOKUP(T1054,EAN!$A:$B,2,FALSE),"MANGLER - MÅ OPPDATERE EAN-FANEN")))</f>
        <v/>
      </c>
      <c r="V1054" s="22">
        <f t="shared" si="66"/>
        <v>202409</v>
      </c>
      <c r="W1054" s="22">
        <f t="shared" si="67"/>
        <v>202415</v>
      </c>
      <c r="X1054" s="2"/>
      <c r="Y1054" s="21" t="str">
        <f>IF(C1054="NET","",IFERROR(VLOOKUP(U1054,'2) Order Form'!$V$9:$V$894,1,FALSE),"Ikke med I order form"))</f>
        <v/>
      </c>
      <c r="Z1054" s="2"/>
      <c r="AA1054">
        <v>7048652837066</v>
      </c>
      <c r="AB1054" s="23">
        <f>IFERROR(VLOOKUP(AA1054,'2) Order Form'!$V$9:$V$895,1,FALSE),"Ikke med I order form")</f>
        <v>7048652837066</v>
      </c>
      <c r="AC1054" s="38" t="e">
        <f>VLOOKUP(AA1054,ATS!$A$4:$H$2762,2,FALSE)</f>
        <v>#N/A</v>
      </c>
      <c r="AD1054" s="35" t="e">
        <f>VLOOKUP(AA1054,ATS!$A$4:$G$2762,3,FALSE)</f>
        <v>#N/A</v>
      </c>
      <c r="AE1054" s="36" t="e">
        <f>VLOOKUP(AA1054,ATS!$A$4:$G$2762,5,FALSE)</f>
        <v>#N/A</v>
      </c>
      <c r="AF1054" s="2"/>
      <c r="AG1054" s="38"/>
      <c r="AH1054" s="21"/>
      <c r="AI1054" s="2"/>
      <c r="AJ1054" s="2"/>
      <c r="AK1054" s="2"/>
    </row>
    <row r="1055" spans="1:37">
      <c r="A1055" s="175">
        <f t="shared" si="65"/>
        <v>7048652898180</v>
      </c>
      <c r="B1055">
        <v>820396</v>
      </c>
      <c r="C1055" t="s">
        <v>2008</v>
      </c>
      <c r="D1055" t="s">
        <v>2991</v>
      </c>
      <c r="E1055" t="s">
        <v>2003</v>
      </c>
      <c r="F1055" t="s">
        <v>239</v>
      </c>
      <c r="G1055" t="s">
        <v>54</v>
      </c>
      <c r="H1055" t="s">
        <v>225</v>
      </c>
      <c r="I1055">
        <v>58</v>
      </c>
      <c r="J1055">
        <v>58</v>
      </c>
      <c r="K1055">
        <v>58</v>
      </c>
      <c r="L1055">
        <v>58</v>
      </c>
      <c r="M1055">
        <v>58</v>
      </c>
      <c r="N1055">
        <v>58</v>
      </c>
      <c r="O1055">
        <v>58</v>
      </c>
      <c r="P1055">
        <v>58</v>
      </c>
      <c r="Q1055">
        <v>58</v>
      </c>
      <c r="R1055">
        <v>58</v>
      </c>
      <c r="S1055" s="2"/>
      <c r="T1055" s="52" t="str">
        <f t="shared" si="64"/>
        <v>820396-88000-XS</v>
      </c>
      <c r="U1055" s="53">
        <f>IF(C1055="NET","",IF(C1055="","",IFERROR(VLOOKUP(T1055,EAN!$A:$B,2,FALSE),"MANGLER - MÅ OPPDATERE EAN-FANEN")))</f>
        <v>7048652898180</v>
      </c>
      <c r="V1055" s="52">
        <f t="shared" si="66"/>
        <v>58</v>
      </c>
      <c r="W1055" s="52">
        <f t="shared" si="67"/>
        <v>58</v>
      </c>
      <c r="X1055" s="2"/>
      <c r="Y1055" s="21">
        <f>IF(C1055="NET","",IFERROR(VLOOKUP(U1055,'2) Order Form'!$V$9:$V$894,1,FALSE),"Ikke med I order form"))</f>
        <v>7048652898180</v>
      </c>
      <c r="Z1055" s="2"/>
      <c r="AA1055">
        <v>7048652837080</v>
      </c>
      <c r="AB1055" s="23">
        <f>IFERROR(VLOOKUP(AA1055,'2) Order Form'!$V$9:$V$895,1,FALSE),"Ikke med I order form")</f>
        <v>7048652837080</v>
      </c>
      <c r="AC1055" s="38" t="e">
        <f>VLOOKUP(AA1055,ATS!$A$4:$H$2762,2,FALSE)</f>
        <v>#N/A</v>
      </c>
      <c r="AD1055" s="35" t="e">
        <f>VLOOKUP(AA1055,ATS!$A$4:$G$2762,3,FALSE)</f>
        <v>#N/A</v>
      </c>
      <c r="AE1055" s="36" t="e">
        <f>VLOOKUP(AA1055,ATS!$A$4:$G$2762,5,FALSE)</f>
        <v>#N/A</v>
      </c>
      <c r="AF1055" s="2"/>
      <c r="AG1055" s="38"/>
      <c r="AH1055" s="21"/>
      <c r="AI1055" s="2"/>
      <c r="AJ1055" s="2"/>
      <c r="AK1055" s="2"/>
    </row>
    <row r="1056" spans="1:37">
      <c r="A1056" s="175">
        <f t="shared" si="65"/>
        <v>7048652898173</v>
      </c>
      <c r="B1056">
        <v>820396</v>
      </c>
      <c r="C1056" t="s">
        <v>2008</v>
      </c>
      <c r="D1056" t="s">
        <v>2991</v>
      </c>
      <c r="E1056" t="s">
        <v>1965</v>
      </c>
      <c r="F1056" t="s">
        <v>239</v>
      </c>
      <c r="G1056" t="s">
        <v>8</v>
      </c>
      <c r="H1056" t="s">
        <v>225</v>
      </c>
      <c r="I1056">
        <v>77</v>
      </c>
      <c r="J1056">
        <v>77</v>
      </c>
      <c r="K1056">
        <v>77</v>
      </c>
      <c r="L1056">
        <v>77</v>
      </c>
      <c r="M1056">
        <v>77</v>
      </c>
      <c r="N1056">
        <v>77</v>
      </c>
      <c r="O1056">
        <v>77</v>
      </c>
      <c r="P1056">
        <v>77</v>
      </c>
      <c r="Q1056">
        <v>77</v>
      </c>
      <c r="R1056">
        <v>77</v>
      </c>
      <c r="S1056" s="2"/>
      <c r="T1056" s="52" t="str">
        <f t="shared" si="64"/>
        <v>820396-88000-S</v>
      </c>
      <c r="U1056" s="53">
        <f>IF(C1056="NET","",IF(C1056="","",IFERROR(VLOOKUP(T1056,EAN!$A:$B,2,FALSE),"MANGLER - MÅ OPPDATERE EAN-FANEN")))</f>
        <v>7048652898173</v>
      </c>
      <c r="V1056" s="52">
        <f t="shared" si="66"/>
        <v>77</v>
      </c>
      <c r="W1056" s="52">
        <f t="shared" si="67"/>
        <v>77</v>
      </c>
      <c r="X1056" s="2"/>
      <c r="Y1056" s="21">
        <f>IF(C1056="NET","",IFERROR(VLOOKUP(U1056,'2) Order Form'!$V$9:$V$894,1,FALSE),"Ikke med I order form"))</f>
        <v>7048652898173</v>
      </c>
      <c r="Z1056" s="2"/>
      <c r="AA1056">
        <v>7048652837080</v>
      </c>
      <c r="AB1056" s="23">
        <f>IFERROR(VLOOKUP(AA1056,'2) Order Form'!$V$9:$V$895,1,FALSE),"Ikke med I order form")</f>
        <v>7048652837080</v>
      </c>
      <c r="AC1056" s="38" t="e">
        <f>VLOOKUP(AA1056,ATS!$A$4:$H$2762,2,FALSE)</f>
        <v>#N/A</v>
      </c>
      <c r="AD1056" s="35" t="e">
        <f>VLOOKUP(AA1056,ATS!$A$4:$G$2762,3,FALSE)</f>
        <v>#N/A</v>
      </c>
      <c r="AE1056" s="36" t="e">
        <f>VLOOKUP(AA1056,ATS!$A$4:$G$2762,5,FALSE)</f>
        <v>#N/A</v>
      </c>
      <c r="AF1056" s="2"/>
      <c r="AG1056" s="38"/>
      <c r="AH1056" s="21"/>
      <c r="AI1056" s="2"/>
      <c r="AJ1056" s="2"/>
      <c r="AK1056" s="2"/>
    </row>
    <row r="1057" spans="1:37">
      <c r="A1057" s="175">
        <f t="shared" si="65"/>
        <v>7048652898166</v>
      </c>
      <c r="B1057">
        <v>820396</v>
      </c>
      <c r="C1057" t="s">
        <v>2008</v>
      </c>
      <c r="D1057" t="s">
        <v>2991</v>
      </c>
      <c r="E1057" t="s">
        <v>1966</v>
      </c>
      <c r="F1057" t="s">
        <v>239</v>
      </c>
      <c r="G1057" t="s">
        <v>7</v>
      </c>
      <c r="H1057" t="s">
        <v>225</v>
      </c>
      <c r="I1057">
        <v>78</v>
      </c>
      <c r="J1057">
        <v>78</v>
      </c>
      <c r="K1057">
        <v>78</v>
      </c>
      <c r="L1057">
        <v>78</v>
      </c>
      <c r="M1057">
        <v>78</v>
      </c>
      <c r="N1057">
        <v>78</v>
      </c>
      <c r="O1057">
        <v>78</v>
      </c>
      <c r="P1057">
        <v>78</v>
      </c>
      <c r="Q1057">
        <v>78</v>
      </c>
      <c r="R1057">
        <v>78</v>
      </c>
      <c r="S1057" s="2"/>
      <c r="T1057" s="22" t="str">
        <f t="shared" si="64"/>
        <v>820396-88000-M</v>
      </c>
      <c r="U1057" s="24">
        <f>IF(C1057="NET","",IF(C1057="","",IFERROR(VLOOKUP(T1057,EAN!$A:$B,2,FALSE),"MANGLER - MÅ OPPDATERE EAN-FANEN")))</f>
        <v>7048652898166</v>
      </c>
      <c r="V1057" s="22">
        <f t="shared" si="66"/>
        <v>78</v>
      </c>
      <c r="W1057" s="22">
        <f t="shared" si="67"/>
        <v>78</v>
      </c>
      <c r="X1057" s="2"/>
      <c r="Y1057" s="21">
        <f>IF(C1057="NET","",IFERROR(VLOOKUP(U1057,'2) Order Form'!$V$9:$V$894,1,FALSE),"Ikke med I order form"))</f>
        <v>7048652898166</v>
      </c>
      <c r="Z1057" s="2"/>
      <c r="AA1057">
        <v>7048652837080</v>
      </c>
      <c r="AB1057" s="23">
        <f>IFERROR(VLOOKUP(AA1057,'2) Order Form'!$V$9:$V$895,1,FALSE),"Ikke med I order form")</f>
        <v>7048652837080</v>
      </c>
      <c r="AC1057" s="38" t="e">
        <f>VLOOKUP(AA1057,ATS!$A$4:$H$2762,2,FALSE)</f>
        <v>#N/A</v>
      </c>
      <c r="AD1057" s="35" t="e">
        <f>VLOOKUP(AA1057,ATS!$A$4:$G$2762,3,FALSE)</f>
        <v>#N/A</v>
      </c>
      <c r="AE1057" s="36" t="e">
        <f>VLOOKUP(AA1057,ATS!$A$4:$G$2762,5,FALSE)</f>
        <v>#N/A</v>
      </c>
      <c r="AF1057" s="2"/>
      <c r="AG1057" s="38"/>
      <c r="AH1057" s="21"/>
      <c r="AI1057" s="2"/>
      <c r="AJ1057" s="2"/>
      <c r="AK1057" s="2"/>
    </row>
    <row r="1058" spans="1:37">
      <c r="A1058" s="175">
        <f t="shared" si="65"/>
        <v>7048652898159</v>
      </c>
      <c r="B1058">
        <v>820396</v>
      </c>
      <c r="C1058" t="s">
        <v>2008</v>
      </c>
      <c r="D1058" t="s">
        <v>2991</v>
      </c>
      <c r="E1058" t="s">
        <v>1967</v>
      </c>
      <c r="F1058" t="s">
        <v>239</v>
      </c>
      <c r="G1058" t="s">
        <v>52</v>
      </c>
      <c r="H1058" t="s">
        <v>225</v>
      </c>
      <c r="I1058">
        <v>30</v>
      </c>
      <c r="J1058">
        <v>30</v>
      </c>
      <c r="K1058">
        <v>30</v>
      </c>
      <c r="L1058">
        <v>30</v>
      </c>
      <c r="M1058">
        <v>30</v>
      </c>
      <c r="N1058">
        <v>30</v>
      </c>
      <c r="O1058">
        <v>30</v>
      </c>
      <c r="P1058">
        <v>30</v>
      </c>
      <c r="Q1058">
        <v>30</v>
      </c>
      <c r="R1058">
        <v>30</v>
      </c>
      <c r="S1058" s="2"/>
      <c r="T1058" s="22" t="str">
        <f t="shared" si="64"/>
        <v>820396-88000-L</v>
      </c>
      <c r="U1058" s="24">
        <f>IF(C1058="NET","",IF(C1058="","",IFERROR(VLOOKUP(T1058,EAN!$A:$B,2,FALSE),"MANGLER - MÅ OPPDATERE EAN-FANEN")))</f>
        <v>7048652898159</v>
      </c>
      <c r="V1058" s="22">
        <f t="shared" si="66"/>
        <v>30</v>
      </c>
      <c r="W1058" s="22">
        <f t="shared" si="67"/>
        <v>30</v>
      </c>
      <c r="X1058" s="2"/>
      <c r="Y1058" s="21">
        <f>IF(C1058="NET","",IFERROR(VLOOKUP(U1058,'2) Order Form'!$V$9:$V$894,1,FALSE),"Ikke med I order form"))</f>
        <v>7048652898159</v>
      </c>
      <c r="Z1058" s="2"/>
      <c r="AA1058">
        <v>7048652837073</v>
      </c>
      <c r="AB1058" s="23">
        <f>IFERROR(VLOOKUP(AA1058,'2) Order Form'!$V$9:$V$895,1,FALSE),"Ikke med I order form")</f>
        <v>7048652837073</v>
      </c>
      <c r="AC1058" s="38" t="e">
        <f>VLOOKUP(AA1058,ATS!$A$4:$H$2762,2,FALSE)</f>
        <v>#N/A</v>
      </c>
      <c r="AD1058" s="35" t="e">
        <f>VLOOKUP(AA1058,ATS!$A$4:$G$2762,3,FALSE)</f>
        <v>#N/A</v>
      </c>
      <c r="AE1058" s="36" t="e">
        <f>VLOOKUP(AA1058,ATS!$A$4:$G$2762,5,FALSE)</f>
        <v>#N/A</v>
      </c>
      <c r="AF1058" s="2"/>
      <c r="AG1058" s="38"/>
      <c r="AH1058" s="21"/>
      <c r="AI1058" s="2"/>
      <c r="AJ1058" s="2"/>
      <c r="AK1058" s="2"/>
    </row>
    <row r="1059" spans="1:37">
      <c r="A1059" s="175">
        <f t="shared" si="65"/>
        <v>7048653029293</v>
      </c>
      <c r="B1059">
        <v>820396</v>
      </c>
      <c r="C1059" t="s">
        <v>2008</v>
      </c>
      <c r="D1059" t="s">
        <v>2991</v>
      </c>
      <c r="E1059" t="s">
        <v>691</v>
      </c>
      <c r="F1059" t="s">
        <v>1982</v>
      </c>
      <c r="G1059" t="s">
        <v>54</v>
      </c>
      <c r="H1059" t="s">
        <v>87</v>
      </c>
      <c r="I1059">
        <v>35</v>
      </c>
      <c r="J1059">
        <v>35</v>
      </c>
      <c r="K1059">
        <v>35</v>
      </c>
      <c r="L1059">
        <v>35</v>
      </c>
      <c r="M1059">
        <v>35</v>
      </c>
      <c r="N1059">
        <v>35</v>
      </c>
      <c r="O1059">
        <v>35</v>
      </c>
      <c r="P1059">
        <v>35</v>
      </c>
      <c r="Q1059">
        <v>35</v>
      </c>
      <c r="R1059">
        <v>35</v>
      </c>
      <c r="S1059" s="2"/>
      <c r="T1059" s="52" t="str">
        <f t="shared" si="64"/>
        <v>820396-99901-XS</v>
      </c>
      <c r="U1059" s="53">
        <f>IF(C1059="NET","",IF(C1059="","",IFERROR(VLOOKUP(T1059,EAN!$A:$B,2,FALSE),"MANGLER - MÅ OPPDATERE EAN-FANEN")))</f>
        <v>7048653029293</v>
      </c>
      <c r="V1059" s="52">
        <f t="shared" si="66"/>
        <v>35</v>
      </c>
      <c r="W1059" s="52">
        <f t="shared" si="67"/>
        <v>35</v>
      </c>
      <c r="X1059" s="2"/>
      <c r="Y1059" s="21" t="str">
        <f>IF(C1059="NET","",IFERROR(VLOOKUP(U1059,'2) Order Form'!$V$9:$V$894,1,FALSE),"Ikke med I order form"))</f>
        <v>Ikke med I order form</v>
      </c>
      <c r="Z1059" s="2"/>
      <c r="AA1059">
        <v>7048652837073</v>
      </c>
      <c r="AB1059" s="23">
        <f>IFERROR(VLOOKUP(AA1059,'2) Order Form'!$V$9:$V$895,1,FALSE),"Ikke med I order form")</f>
        <v>7048652837073</v>
      </c>
      <c r="AC1059" s="38" t="e">
        <f>VLOOKUP(AA1059,ATS!$A$4:$H$2762,2,FALSE)</f>
        <v>#N/A</v>
      </c>
      <c r="AD1059" s="35" t="e">
        <f>VLOOKUP(AA1059,ATS!$A$4:$G$2762,3,FALSE)</f>
        <v>#N/A</v>
      </c>
      <c r="AE1059" s="36" t="e">
        <f>VLOOKUP(AA1059,ATS!$A$4:$G$2762,5,FALSE)</f>
        <v>#N/A</v>
      </c>
      <c r="AF1059" s="2"/>
      <c r="AG1059" s="38"/>
      <c r="AH1059" s="21"/>
      <c r="AI1059" s="2"/>
      <c r="AJ1059" s="2"/>
      <c r="AK1059" s="2"/>
    </row>
    <row r="1060" spans="1:37">
      <c r="A1060" s="175">
        <f t="shared" si="65"/>
        <v>7048653029286</v>
      </c>
      <c r="B1060">
        <v>820396</v>
      </c>
      <c r="C1060" t="s">
        <v>2008</v>
      </c>
      <c r="D1060" t="s">
        <v>2991</v>
      </c>
      <c r="E1060" t="s">
        <v>685</v>
      </c>
      <c r="F1060" t="s">
        <v>1982</v>
      </c>
      <c r="G1060" t="s">
        <v>8</v>
      </c>
      <c r="H1060" t="s">
        <v>87</v>
      </c>
      <c r="I1060">
        <v>84</v>
      </c>
      <c r="J1060">
        <v>84</v>
      </c>
      <c r="K1060">
        <v>84</v>
      </c>
      <c r="L1060">
        <v>84</v>
      </c>
      <c r="M1060">
        <v>84</v>
      </c>
      <c r="N1060">
        <v>84</v>
      </c>
      <c r="O1060">
        <v>84</v>
      </c>
      <c r="P1060">
        <v>84</v>
      </c>
      <c r="Q1060">
        <v>84</v>
      </c>
      <c r="R1060">
        <v>84</v>
      </c>
      <c r="S1060" s="2"/>
      <c r="T1060" s="52" t="str">
        <f t="shared" si="64"/>
        <v>820396-99901-S</v>
      </c>
      <c r="U1060" s="53">
        <f>IF(C1060="NET","",IF(C1060="","",IFERROR(VLOOKUP(T1060,EAN!$A:$B,2,FALSE),"MANGLER - MÅ OPPDATERE EAN-FANEN")))</f>
        <v>7048653029286</v>
      </c>
      <c r="V1060" s="52">
        <f t="shared" si="66"/>
        <v>84</v>
      </c>
      <c r="W1060" s="52">
        <f t="shared" si="67"/>
        <v>84</v>
      </c>
      <c r="X1060" s="2"/>
      <c r="Y1060" s="21" t="str">
        <f>IF(C1060="NET","",IFERROR(VLOOKUP(U1060,'2) Order Form'!$V$9:$V$894,1,FALSE),"Ikke med I order form"))</f>
        <v>Ikke med I order form</v>
      </c>
      <c r="Z1060" s="2"/>
      <c r="AA1060">
        <v>7048652837073</v>
      </c>
      <c r="AB1060" s="23">
        <f>IFERROR(VLOOKUP(AA1060,'2) Order Form'!$V$9:$V$895,1,FALSE),"Ikke med I order form")</f>
        <v>7048652837073</v>
      </c>
      <c r="AC1060" s="38" t="e">
        <f>VLOOKUP(AA1060,ATS!$A$4:$H$2762,2,FALSE)</f>
        <v>#N/A</v>
      </c>
      <c r="AD1060" s="35" t="e">
        <f>VLOOKUP(AA1060,ATS!$A$4:$G$2762,3,FALSE)</f>
        <v>#N/A</v>
      </c>
      <c r="AE1060" s="36" t="e">
        <f>VLOOKUP(AA1060,ATS!$A$4:$G$2762,5,FALSE)</f>
        <v>#N/A</v>
      </c>
      <c r="AF1060" s="2"/>
      <c r="AG1060" s="38"/>
      <c r="AH1060" s="21"/>
      <c r="AI1060" s="2"/>
      <c r="AJ1060" s="2"/>
      <c r="AK1060" s="2"/>
    </row>
    <row r="1061" spans="1:37">
      <c r="A1061" s="175">
        <f t="shared" si="65"/>
        <v>7048653029279</v>
      </c>
      <c r="B1061">
        <v>820396</v>
      </c>
      <c r="C1061" t="s">
        <v>2008</v>
      </c>
      <c r="D1061" t="s">
        <v>2991</v>
      </c>
      <c r="E1061" t="s">
        <v>686</v>
      </c>
      <c r="F1061" t="s">
        <v>1982</v>
      </c>
      <c r="G1061" t="s">
        <v>7</v>
      </c>
      <c r="H1061" t="s">
        <v>87</v>
      </c>
      <c r="I1061">
        <v>77</v>
      </c>
      <c r="J1061">
        <v>77</v>
      </c>
      <c r="K1061">
        <v>77</v>
      </c>
      <c r="L1061">
        <v>77</v>
      </c>
      <c r="M1061">
        <v>77</v>
      </c>
      <c r="N1061">
        <v>77</v>
      </c>
      <c r="O1061">
        <v>77</v>
      </c>
      <c r="P1061">
        <v>77</v>
      </c>
      <c r="Q1061">
        <v>77</v>
      </c>
      <c r="R1061">
        <v>77</v>
      </c>
      <c r="S1061" s="2"/>
      <c r="T1061" s="52" t="str">
        <f t="shared" si="64"/>
        <v>820396-99901-M</v>
      </c>
      <c r="U1061" s="53">
        <f>IF(C1061="NET","",IF(C1061="","",IFERROR(VLOOKUP(T1061,EAN!$A:$B,2,FALSE),"MANGLER - MÅ OPPDATERE EAN-FANEN")))</f>
        <v>7048653029279</v>
      </c>
      <c r="V1061" s="52">
        <f t="shared" si="66"/>
        <v>77</v>
      </c>
      <c r="W1061" s="52">
        <f t="shared" si="67"/>
        <v>77</v>
      </c>
      <c r="X1061" s="2"/>
      <c r="Y1061" s="21" t="str">
        <f>IF(C1061="NET","",IFERROR(VLOOKUP(U1061,'2) Order Form'!$V$9:$V$894,1,FALSE),"Ikke med I order form"))</f>
        <v>Ikke med I order form</v>
      </c>
      <c r="Z1061" s="2"/>
      <c r="AA1061">
        <v>7048652837097</v>
      </c>
      <c r="AB1061" s="23">
        <f>IFERROR(VLOOKUP(AA1061,'2) Order Form'!$V$9:$V$895,1,FALSE),"Ikke med I order form")</f>
        <v>7048652837097</v>
      </c>
      <c r="AC1061" s="38" t="e">
        <f>VLOOKUP(AA1061,ATS!$A$4:$H$2762,2,FALSE)</f>
        <v>#N/A</v>
      </c>
      <c r="AD1061" s="35" t="e">
        <f>VLOOKUP(AA1061,ATS!$A$4:$G$2762,3,FALSE)</f>
        <v>#N/A</v>
      </c>
      <c r="AE1061" s="36" t="e">
        <f>VLOOKUP(AA1061,ATS!$A$4:$G$2762,5,FALSE)</f>
        <v>#N/A</v>
      </c>
      <c r="AF1061" s="2"/>
      <c r="AG1061" s="38"/>
      <c r="AH1061" s="21"/>
      <c r="AI1061" s="2"/>
      <c r="AJ1061" s="2"/>
      <c r="AK1061" s="2"/>
    </row>
    <row r="1062" spans="1:37">
      <c r="A1062" s="175">
        <f t="shared" si="65"/>
        <v>7048653029262</v>
      </c>
      <c r="B1062">
        <v>820396</v>
      </c>
      <c r="C1062" t="s">
        <v>2008</v>
      </c>
      <c r="D1062" t="s">
        <v>2991</v>
      </c>
      <c r="E1062" t="s">
        <v>687</v>
      </c>
      <c r="F1062" t="s">
        <v>1982</v>
      </c>
      <c r="G1062" t="s">
        <v>52</v>
      </c>
      <c r="H1062" t="s">
        <v>87</v>
      </c>
      <c r="I1062">
        <v>35</v>
      </c>
      <c r="J1062">
        <v>35</v>
      </c>
      <c r="K1062">
        <v>35</v>
      </c>
      <c r="L1062">
        <v>35</v>
      </c>
      <c r="M1062">
        <v>35</v>
      </c>
      <c r="N1062">
        <v>35</v>
      </c>
      <c r="O1062">
        <v>35</v>
      </c>
      <c r="P1062">
        <v>35</v>
      </c>
      <c r="Q1062">
        <v>35</v>
      </c>
      <c r="R1062">
        <v>35</v>
      </c>
      <c r="S1062" s="2"/>
      <c r="T1062" s="52" t="str">
        <f t="shared" si="64"/>
        <v>820396-99901-L</v>
      </c>
      <c r="U1062" s="53">
        <f>IF(C1062="NET","",IF(C1062="","",IFERROR(VLOOKUP(T1062,EAN!$A:$B,2,FALSE),"MANGLER - MÅ OPPDATERE EAN-FANEN")))</f>
        <v>7048653029262</v>
      </c>
      <c r="V1062" s="52">
        <f t="shared" si="66"/>
        <v>35</v>
      </c>
      <c r="W1062" s="52">
        <f t="shared" si="67"/>
        <v>35</v>
      </c>
      <c r="X1062" s="2"/>
      <c r="Y1062" s="21" t="str">
        <f>IF(C1062="NET","",IFERROR(VLOOKUP(U1062,'2) Order Form'!$V$9:$V$894,1,FALSE),"Ikke med I order form"))</f>
        <v>Ikke med I order form</v>
      </c>
      <c r="Z1062" s="2"/>
      <c r="AA1062">
        <v>7048652837097</v>
      </c>
      <c r="AB1062" s="23">
        <f>IFERROR(VLOOKUP(AA1062,'2) Order Form'!$V$9:$V$895,1,FALSE),"Ikke med I order form")</f>
        <v>7048652837097</v>
      </c>
      <c r="AC1062" s="38" t="e">
        <f>VLOOKUP(AA1062,ATS!$A$4:$H$2762,2,FALSE)</f>
        <v>#N/A</v>
      </c>
      <c r="AD1062" s="35" t="e">
        <f>VLOOKUP(AA1062,ATS!$A$4:$G$2762,3,FALSE)</f>
        <v>#N/A</v>
      </c>
      <c r="AE1062" s="36" t="e">
        <f>VLOOKUP(AA1062,ATS!$A$4:$G$2762,5,FALSE)</f>
        <v>#N/A</v>
      </c>
      <c r="AF1062" s="2"/>
      <c r="AG1062" s="38"/>
      <c r="AH1062" s="21"/>
      <c r="AI1062" s="2"/>
      <c r="AJ1062" s="2"/>
      <c r="AK1062" s="2"/>
    </row>
    <row r="1063" spans="1:37">
      <c r="A1063" s="175">
        <f t="shared" si="65"/>
        <v>0</v>
      </c>
      <c r="B1063" s="37">
        <v>820397</v>
      </c>
      <c r="C1063" t="s">
        <v>131</v>
      </c>
      <c r="I1063" s="37">
        <v>202409</v>
      </c>
      <c r="J1063" s="37">
        <v>202410</v>
      </c>
      <c r="K1063" s="37">
        <v>202411</v>
      </c>
      <c r="L1063" s="37">
        <v>202412</v>
      </c>
      <c r="M1063" s="37">
        <v>202413</v>
      </c>
      <c r="N1063" s="37">
        <v>202414</v>
      </c>
      <c r="O1063" s="37">
        <v>202415</v>
      </c>
      <c r="P1063" s="37">
        <v>202415</v>
      </c>
      <c r="Q1063" s="37">
        <v>202415</v>
      </c>
      <c r="R1063" s="37">
        <v>202415</v>
      </c>
      <c r="S1063" s="2"/>
      <c r="T1063" s="52" t="str">
        <f t="shared" si="64"/>
        <v>820397-</v>
      </c>
      <c r="U1063" s="53" t="str">
        <f>IF(C1063="NET","",IF(C1063="","",IFERROR(VLOOKUP(T1063,EAN!$A:$B,2,FALSE),"MANGLER - MÅ OPPDATERE EAN-FANEN")))</f>
        <v/>
      </c>
      <c r="V1063" s="52">
        <f t="shared" si="66"/>
        <v>202409</v>
      </c>
      <c r="W1063" s="52">
        <f t="shared" si="67"/>
        <v>202415</v>
      </c>
      <c r="X1063" s="2"/>
      <c r="Y1063" s="21" t="str">
        <f>IF(C1063="NET","",IFERROR(VLOOKUP(U1063,'2) Order Form'!$V$9:$V$894,1,FALSE),"Ikke med I order form"))</f>
        <v/>
      </c>
      <c r="Z1063" s="2"/>
      <c r="AA1063">
        <v>7048652837097</v>
      </c>
      <c r="AB1063" s="23">
        <f>IFERROR(VLOOKUP(AA1063,'2) Order Form'!$V$9:$V$895,1,FALSE),"Ikke med I order form")</f>
        <v>7048652837097</v>
      </c>
      <c r="AC1063" s="38" t="e">
        <f>VLOOKUP(AA1063,ATS!$A$4:$H$2762,2,FALSE)</f>
        <v>#N/A</v>
      </c>
      <c r="AD1063" s="35" t="e">
        <f>VLOOKUP(AA1063,ATS!$A$4:$G$2762,3,FALSE)</f>
        <v>#N/A</v>
      </c>
      <c r="AE1063" s="36" t="e">
        <f>VLOOKUP(AA1063,ATS!$A$4:$G$2762,5,FALSE)</f>
        <v>#N/A</v>
      </c>
      <c r="AF1063" s="2"/>
      <c r="AG1063" s="38"/>
      <c r="AH1063" s="21"/>
      <c r="AI1063" s="2"/>
      <c r="AJ1063" s="2"/>
      <c r="AK1063" s="2"/>
    </row>
    <row r="1064" spans="1:37">
      <c r="A1064" s="175">
        <f t="shared" si="65"/>
        <v>7048652897992</v>
      </c>
      <c r="B1064">
        <v>820397</v>
      </c>
      <c r="C1064" t="s">
        <v>2009</v>
      </c>
      <c r="D1064" t="s">
        <v>2991</v>
      </c>
      <c r="E1064" t="s">
        <v>1928</v>
      </c>
      <c r="F1064" t="s">
        <v>90</v>
      </c>
      <c r="G1064" t="s">
        <v>54</v>
      </c>
      <c r="H1064" t="s">
        <v>87</v>
      </c>
      <c r="I1064">
        <v>40</v>
      </c>
      <c r="J1064">
        <v>40</v>
      </c>
      <c r="K1064">
        <v>40</v>
      </c>
      <c r="L1064">
        <v>40</v>
      </c>
      <c r="M1064">
        <v>40</v>
      </c>
      <c r="N1064">
        <v>40</v>
      </c>
      <c r="O1064">
        <v>40</v>
      </c>
      <c r="P1064">
        <v>40</v>
      </c>
      <c r="Q1064">
        <v>40</v>
      </c>
      <c r="R1064">
        <v>40</v>
      </c>
      <c r="S1064" s="2"/>
      <c r="T1064" s="52" t="str">
        <f t="shared" si="64"/>
        <v>820397-10001-XS</v>
      </c>
      <c r="U1064" s="53">
        <f>IF(C1064="NET","",IF(C1064="","",IFERROR(VLOOKUP(T1064,EAN!$A:$B,2,FALSE),"MANGLER - MÅ OPPDATERE EAN-FANEN")))</f>
        <v>7048652897992</v>
      </c>
      <c r="V1064" s="52">
        <f t="shared" si="66"/>
        <v>40</v>
      </c>
      <c r="W1064" s="52">
        <f t="shared" si="67"/>
        <v>40</v>
      </c>
      <c r="X1064" s="2"/>
      <c r="Y1064" s="21">
        <f>IF(C1064="NET","",IFERROR(VLOOKUP(U1064,'2) Order Form'!$V$9:$V$894,1,FALSE),"Ikke med I order form"))</f>
        <v>7048652897992</v>
      </c>
      <c r="Z1064" s="2"/>
      <c r="AA1064">
        <v>7048652837103</v>
      </c>
      <c r="AB1064" s="23">
        <f>IFERROR(VLOOKUP(AA1064,'2) Order Form'!$V$9:$V$895,1,FALSE),"Ikke med I order form")</f>
        <v>7048652837103</v>
      </c>
      <c r="AC1064" s="38" t="e">
        <f>VLOOKUP(AA1064,ATS!$A$4:$H$2762,2,FALSE)</f>
        <v>#N/A</v>
      </c>
      <c r="AD1064" s="35" t="e">
        <f>VLOOKUP(AA1064,ATS!$A$4:$G$2762,3,FALSE)</f>
        <v>#N/A</v>
      </c>
      <c r="AE1064" s="36" t="e">
        <f>VLOOKUP(AA1064,ATS!$A$4:$G$2762,5,FALSE)</f>
        <v>#N/A</v>
      </c>
      <c r="AF1064" s="2"/>
      <c r="AG1064" s="38"/>
      <c r="AH1064" s="21"/>
      <c r="AI1064" s="2"/>
      <c r="AJ1064" s="2"/>
      <c r="AK1064" s="2"/>
    </row>
    <row r="1065" spans="1:37">
      <c r="A1065" s="175">
        <f t="shared" si="65"/>
        <v>7048652897985</v>
      </c>
      <c r="B1065">
        <v>820397</v>
      </c>
      <c r="C1065" t="s">
        <v>2009</v>
      </c>
      <c r="D1065" t="s">
        <v>2991</v>
      </c>
      <c r="E1065" t="s">
        <v>1924</v>
      </c>
      <c r="F1065" t="s">
        <v>90</v>
      </c>
      <c r="G1065" t="s">
        <v>8</v>
      </c>
      <c r="H1065" t="s">
        <v>87</v>
      </c>
      <c r="I1065">
        <v>100</v>
      </c>
      <c r="J1065">
        <v>100</v>
      </c>
      <c r="K1065">
        <v>100</v>
      </c>
      <c r="L1065">
        <v>100</v>
      </c>
      <c r="M1065">
        <v>100</v>
      </c>
      <c r="N1065">
        <v>100</v>
      </c>
      <c r="O1065">
        <v>100</v>
      </c>
      <c r="P1065">
        <v>100</v>
      </c>
      <c r="Q1065">
        <v>100</v>
      </c>
      <c r="R1065">
        <v>100</v>
      </c>
      <c r="S1065" s="2"/>
      <c r="T1065" s="52" t="str">
        <f t="shared" si="64"/>
        <v>820397-10001-S</v>
      </c>
      <c r="U1065" s="53">
        <f>IF(C1065="NET","",IF(C1065="","",IFERROR(VLOOKUP(T1065,EAN!$A:$B,2,FALSE),"MANGLER - MÅ OPPDATERE EAN-FANEN")))</f>
        <v>7048652897985</v>
      </c>
      <c r="V1065" s="52">
        <f t="shared" si="66"/>
        <v>100</v>
      </c>
      <c r="W1065" s="52">
        <f t="shared" si="67"/>
        <v>100</v>
      </c>
      <c r="X1065" s="2"/>
      <c r="Y1065" s="21">
        <f>IF(C1065="NET","",IFERROR(VLOOKUP(U1065,'2) Order Form'!$V$9:$V$894,1,FALSE),"Ikke med I order form"))</f>
        <v>7048652897985</v>
      </c>
      <c r="Z1065" s="2"/>
      <c r="AA1065">
        <v>7048652837103</v>
      </c>
      <c r="AB1065" s="23">
        <f>IFERROR(VLOOKUP(AA1065,'2) Order Form'!$V$9:$V$895,1,FALSE),"Ikke med I order form")</f>
        <v>7048652837103</v>
      </c>
      <c r="AC1065" s="38" t="e">
        <f>VLOOKUP(AA1065,ATS!$A$4:$H$2762,2,FALSE)</f>
        <v>#N/A</v>
      </c>
      <c r="AD1065" s="35" t="e">
        <f>VLOOKUP(AA1065,ATS!$A$4:$G$2762,3,FALSE)</f>
        <v>#N/A</v>
      </c>
      <c r="AE1065" s="36" t="e">
        <f>VLOOKUP(AA1065,ATS!$A$4:$G$2762,5,FALSE)</f>
        <v>#N/A</v>
      </c>
      <c r="AF1065" s="2"/>
      <c r="AG1065" s="38"/>
      <c r="AH1065" s="21"/>
      <c r="AI1065" s="2"/>
      <c r="AJ1065" s="2"/>
      <c r="AK1065" s="2"/>
    </row>
    <row r="1066" spans="1:37">
      <c r="A1066" s="175">
        <f t="shared" si="65"/>
        <v>7048652897978</v>
      </c>
      <c r="B1066">
        <v>820397</v>
      </c>
      <c r="C1066" t="s">
        <v>2009</v>
      </c>
      <c r="D1066" t="s">
        <v>2991</v>
      </c>
      <c r="E1066" t="s">
        <v>1925</v>
      </c>
      <c r="F1066" t="s">
        <v>90</v>
      </c>
      <c r="G1066" t="s">
        <v>7</v>
      </c>
      <c r="H1066" t="s">
        <v>87</v>
      </c>
      <c r="I1066">
        <v>100</v>
      </c>
      <c r="J1066">
        <v>100</v>
      </c>
      <c r="K1066">
        <v>100</v>
      </c>
      <c r="L1066">
        <v>100</v>
      </c>
      <c r="M1066">
        <v>100</v>
      </c>
      <c r="N1066">
        <v>100</v>
      </c>
      <c r="O1066">
        <v>100</v>
      </c>
      <c r="P1066">
        <v>100</v>
      </c>
      <c r="Q1066">
        <v>100</v>
      </c>
      <c r="R1066">
        <v>100</v>
      </c>
      <c r="S1066" s="2"/>
      <c r="T1066" s="52" t="str">
        <f t="shared" si="64"/>
        <v>820397-10001-M</v>
      </c>
      <c r="U1066" s="53">
        <f>IF(C1066="NET","",IF(C1066="","",IFERROR(VLOOKUP(T1066,EAN!$A:$B,2,FALSE),"MANGLER - MÅ OPPDATERE EAN-FANEN")))</f>
        <v>7048652897978</v>
      </c>
      <c r="V1066" s="52">
        <f t="shared" si="66"/>
        <v>100</v>
      </c>
      <c r="W1066" s="52">
        <f t="shared" si="67"/>
        <v>100</v>
      </c>
      <c r="X1066" s="2"/>
      <c r="Y1066" s="21">
        <f>IF(C1066="NET","",IFERROR(VLOOKUP(U1066,'2) Order Form'!$V$9:$V$894,1,FALSE),"Ikke med I order form"))</f>
        <v>7048652897978</v>
      </c>
      <c r="Z1066" s="2"/>
      <c r="AA1066">
        <v>7048652837103</v>
      </c>
      <c r="AB1066" s="23">
        <f>IFERROR(VLOOKUP(AA1066,'2) Order Form'!$V$9:$V$895,1,FALSE),"Ikke med I order form")</f>
        <v>7048652837103</v>
      </c>
      <c r="AC1066" s="38" t="e">
        <f>VLOOKUP(AA1066,ATS!$A$4:$H$2762,2,FALSE)</f>
        <v>#N/A</v>
      </c>
      <c r="AD1066" s="35" t="e">
        <f>VLOOKUP(AA1066,ATS!$A$4:$G$2762,3,FALSE)</f>
        <v>#N/A</v>
      </c>
      <c r="AE1066" s="36" t="e">
        <f>VLOOKUP(AA1066,ATS!$A$4:$G$2762,5,FALSE)</f>
        <v>#N/A</v>
      </c>
      <c r="AF1066" s="2"/>
      <c r="AG1066" s="38"/>
      <c r="AH1066" s="21"/>
      <c r="AI1066" s="2"/>
      <c r="AJ1066" s="2"/>
      <c r="AK1066" s="2"/>
    </row>
    <row r="1067" spans="1:37">
      <c r="A1067" s="175">
        <f t="shared" si="65"/>
        <v>7048652897961</v>
      </c>
      <c r="B1067">
        <v>820397</v>
      </c>
      <c r="C1067" t="s">
        <v>2009</v>
      </c>
      <c r="D1067" t="s">
        <v>2991</v>
      </c>
      <c r="E1067" t="s">
        <v>1926</v>
      </c>
      <c r="F1067" t="s">
        <v>90</v>
      </c>
      <c r="G1067" t="s">
        <v>52</v>
      </c>
      <c r="H1067" t="s">
        <v>87</v>
      </c>
      <c r="I1067">
        <v>47</v>
      </c>
      <c r="J1067">
        <v>47</v>
      </c>
      <c r="K1067">
        <v>47</v>
      </c>
      <c r="L1067">
        <v>47</v>
      </c>
      <c r="M1067">
        <v>47</v>
      </c>
      <c r="N1067">
        <v>47</v>
      </c>
      <c r="O1067">
        <v>47</v>
      </c>
      <c r="P1067">
        <v>47</v>
      </c>
      <c r="Q1067">
        <v>47</v>
      </c>
      <c r="R1067">
        <v>47</v>
      </c>
      <c r="S1067" s="2"/>
      <c r="T1067" s="22" t="str">
        <f t="shared" si="64"/>
        <v>820397-10001-L</v>
      </c>
      <c r="U1067" s="24">
        <f>IF(C1067="NET","",IF(C1067="","",IFERROR(VLOOKUP(T1067,EAN!$A:$B,2,FALSE),"MANGLER - MÅ OPPDATERE EAN-FANEN")))</f>
        <v>7048652897961</v>
      </c>
      <c r="V1067" s="22">
        <f t="shared" si="66"/>
        <v>47</v>
      </c>
      <c r="W1067" s="22">
        <f t="shared" si="67"/>
        <v>47</v>
      </c>
      <c r="X1067" s="2"/>
      <c r="Y1067" s="21">
        <f>IF(C1067="NET","",IFERROR(VLOOKUP(U1067,'2) Order Form'!$V$9:$V$894,1,FALSE),"Ikke med I order form"))</f>
        <v>7048652897961</v>
      </c>
      <c r="Z1067" s="2"/>
      <c r="AA1067">
        <v>7048652837905</v>
      </c>
      <c r="AB1067" s="23">
        <f>IFERROR(VLOOKUP(AA1067,'2) Order Form'!$V$9:$V$895,1,FALSE),"Ikke med I order form")</f>
        <v>7048652837905</v>
      </c>
      <c r="AC1067" s="38" t="e">
        <f>VLOOKUP(AA1067,ATS!$A$4:$H$2762,2,FALSE)</f>
        <v>#N/A</v>
      </c>
      <c r="AD1067" s="35" t="e">
        <f>VLOOKUP(AA1067,ATS!$A$4:$G$2762,3,FALSE)</f>
        <v>#N/A</v>
      </c>
      <c r="AE1067" s="36" t="e">
        <f>VLOOKUP(AA1067,ATS!$A$4:$G$2762,5,FALSE)</f>
        <v>#N/A</v>
      </c>
      <c r="AF1067" s="2"/>
      <c r="AG1067" s="38"/>
      <c r="AH1067" s="21"/>
      <c r="AI1067" s="2"/>
      <c r="AJ1067" s="2"/>
      <c r="AK1067" s="2"/>
    </row>
    <row r="1068" spans="1:37">
      <c r="A1068" s="175">
        <f t="shared" si="65"/>
        <v>7048652898098</v>
      </c>
      <c r="B1068">
        <v>820397</v>
      </c>
      <c r="C1068" t="s">
        <v>2009</v>
      </c>
      <c r="D1068" t="s">
        <v>2991</v>
      </c>
      <c r="E1068" t="s">
        <v>2010</v>
      </c>
      <c r="F1068" t="s">
        <v>2011</v>
      </c>
      <c r="G1068" t="s">
        <v>54</v>
      </c>
      <c r="H1068" t="s">
        <v>225</v>
      </c>
      <c r="I1068">
        <v>19</v>
      </c>
      <c r="J1068">
        <v>19</v>
      </c>
      <c r="K1068">
        <v>19</v>
      </c>
      <c r="L1068">
        <v>19</v>
      </c>
      <c r="M1068">
        <v>19</v>
      </c>
      <c r="N1068">
        <v>19</v>
      </c>
      <c r="O1068">
        <v>19</v>
      </c>
      <c r="P1068">
        <v>19</v>
      </c>
      <c r="Q1068">
        <v>19</v>
      </c>
      <c r="R1068">
        <v>19</v>
      </c>
      <c r="S1068" s="30"/>
      <c r="T1068" s="52" t="str">
        <f t="shared" si="64"/>
        <v>820397-88302-XS</v>
      </c>
      <c r="U1068" s="53">
        <f>IF(C1068="NET","",IF(C1068="","",IFERROR(VLOOKUP(T1068,EAN!$A:$B,2,FALSE),"MANGLER - MÅ OPPDATERE EAN-FANEN")))</f>
        <v>7048652898098</v>
      </c>
      <c r="V1068" s="52">
        <f t="shared" si="66"/>
        <v>19</v>
      </c>
      <c r="W1068" s="52">
        <f t="shared" si="67"/>
        <v>19</v>
      </c>
      <c r="X1068" s="30"/>
      <c r="Y1068" s="21">
        <f>IF(C1068="NET","",IFERROR(VLOOKUP(U1068,'2) Order Form'!$V$9:$V$894,1,FALSE),"Ikke med I order form"))</f>
        <v>7048652898098</v>
      </c>
      <c r="Z1068" s="30"/>
      <c r="AA1068">
        <v>7048652837905</v>
      </c>
      <c r="AB1068" s="23">
        <f>IFERROR(VLOOKUP(AA1068,'2) Order Form'!$V$9:$V$895,1,FALSE),"Ikke med I order form")</f>
        <v>7048652837905</v>
      </c>
      <c r="AC1068" s="38" t="e">
        <f>VLOOKUP(AA1068,ATS!$A$4:$H$2762,2,FALSE)</f>
        <v>#N/A</v>
      </c>
      <c r="AD1068" s="35" t="e">
        <f>VLOOKUP(AA1068,ATS!$A$4:$G$2762,3,FALSE)</f>
        <v>#N/A</v>
      </c>
      <c r="AE1068" s="36" t="e">
        <f>VLOOKUP(AA1068,ATS!$A$4:$G$2762,5,FALSE)</f>
        <v>#N/A</v>
      </c>
      <c r="AF1068" s="30"/>
      <c r="AG1068" s="54"/>
      <c r="AH1068" s="26"/>
      <c r="AI1068" s="30"/>
      <c r="AJ1068" s="30"/>
      <c r="AK1068" s="30"/>
    </row>
    <row r="1069" spans="1:37">
      <c r="A1069" s="175">
        <f t="shared" si="65"/>
        <v>7048652898081</v>
      </c>
      <c r="B1069">
        <v>820397</v>
      </c>
      <c r="C1069" t="s">
        <v>2009</v>
      </c>
      <c r="D1069" t="s">
        <v>2991</v>
      </c>
      <c r="E1069" t="s">
        <v>2012</v>
      </c>
      <c r="F1069" t="s">
        <v>2011</v>
      </c>
      <c r="G1069" t="s">
        <v>8</v>
      </c>
      <c r="H1069" t="s">
        <v>225</v>
      </c>
      <c r="I1069">
        <v>34</v>
      </c>
      <c r="J1069">
        <v>34</v>
      </c>
      <c r="K1069">
        <v>34</v>
      </c>
      <c r="L1069">
        <v>34</v>
      </c>
      <c r="M1069">
        <v>34</v>
      </c>
      <c r="N1069">
        <v>34</v>
      </c>
      <c r="O1069">
        <v>34</v>
      </c>
      <c r="P1069">
        <v>34</v>
      </c>
      <c r="Q1069">
        <v>34</v>
      </c>
      <c r="R1069">
        <v>34</v>
      </c>
      <c r="S1069" s="30"/>
      <c r="T1069" s="52" t="str">
        <f t="shared" si="64"/>
        <v>820397-88302-S</v>
      </c>
      <c r="U1069" s="53">
        <f>IF(C1069="NET","",IF(C1069="","",IFERROR(VLOOKUP(T1069,EAN!$A:$B,2,FALSE),"MANGLER - MÅ OPPDATERE EAN-FANEN")))</f>
        <v>7048652898081</v>
      </c>
      <c r="V1069" s="52">
        <f t="shared" si="66"/>
        <v>34</v>
      </c>
      <c r="W1069" s="52">
        <f t="shared" si="67"/>
        <v>34</v>
      </c>
      <c r="X1069" s="30"/>
      <c r="Y1069" s="21">
        <f>IF(C1069="NET","",IFERROR(VLOOKUP(U1069,'2) Order Form'!$V$9:$V$894,1,FALSE),"Ikke med I order form"))</f>
        <v>7048652898081</v>
      </c>
      <c r="Z1069" s="30"/>
      <c r="AA1069">
        <v>7048652837905</v>
      </c>
      <c r="AB1069" s="23">
        <f>IFERROR(VLOOKUP(AA1069,'2) Order Form'!$V$9:$V$895,1,FALSE),"Ikke med I order form")</f>
        <v>7048652837905</v>
      </c>
      <c r="AC1069" s="38" t="e">
        <f>VLOOKUP(AA1069,ATS!$A$4:$H$2762,2,FALSE)</f>
        <v>#N/A</v>
      </c>
      <c r="AD1069" s="35" t="e">
        <f>VLOOKUP(AA1069,ATS!$A$4:$G$2762,3,FALSE)</f>
        <v>#N/A</v>
      </c>
      <c r="AE1069" s="36" t="e">
        <f>VLOOKUP(AA1069,ATS!$A$4:$G$2762,5,FALSE)</f>
        <v>#N/A</v>
      </c>
      <c r="AF1069" s="30"/>
      <c r="AG1069" s="54"/>
      <c r="AH1069" s="26"/>
      <c r="AI1069" s="30"/>
      <c r="AJ1069" s="30"/>
      <c r="AK1069" s="30"/>
    </row>
    <row r="1070" spans="1:37">
      <c r="A1070" s="175">
        <f t="shared" si="65"/>
        <v>7048652898074</v>
      </c>
      <c r="B1070">
        <v>820397</v>
      </c>
      <c r="C1070" t="s">
        <v>2009</v>
      </c>
      <c r="D1070" t="s">
        <v>2991</v>
      </c>
      <c r="E1070" t="s">
        <v>2013</v>
      </c>
      <c r="F1070" t="s">
        <v>2011</v>
      </c>
      <c r="G1070" t="s">
        <v>7</v>
      </c>
      <c r="H1070" t="s">
        <v>225</v>
      </c>
      <c r="I1070">
        <v>16</v>
      </c>
      <c r="J1070">
        <v>16</v>
      </c>
      <c r="K1070">
        <v>16</v>
      </c>
      <c r="L1070">
        <v>16</v>
      </c>
      <c r="M1070">
        <v>16</v>
      </c>
      <c r="N1070">
        <v>16</v>
      </c>
      <c r="O1070">
        <v>16</v>
      </c>
      <c r="P1070">
        <v>16</v>
      </c>
      <c r="Q1070">
        <v>16</v>
      </c>
      <c r="R1070">
        <v>16</v>
      </c>
      <c r="S1070" s="30"/>
      <c r="T1070" s="52" t="str">
        <f t="shared" si="64"/>
        <v>820397-88302-M</v>
      </c>
      <c r="U1070" s="53">
        <f>IF(C1070="NET","",IF(C1070="","",IFERROR(VLOOKUP(T1070,EAN!$A:$B,2,FALSE),"MANGLER - MÅ OPPDATERE EAN-FANEN")))</f>
        <v>7048652898074</v>
      </c>
      <c r="V1070" s="52">
        <f t="shared" si="66"/>
        <v>16</v>
      </c>
      <c r="W1070" s="52">
        <f t="shared" si="67"/>
        <v>16</v>
      </c>
      <c r="X1070" s="30"/>
      <c r="Y1070" s="21">
        <f>IF(C1070="NET","",IFERROR(VLOOKUP(U1070,'2) Order Form'!$V$9:$V$894,1,FALSE),"Ikke med I order form"))</f>
        <v>7048652898074</v>
      </c>
      <c r="Z1070" s="30"/>
      <c r="AA1070">
        <v>7048652837110</v>
      </c>
      <c r="AB1070" s="23">
        <f>IFERROR(VLOOKUP(AA1070,'2) Order Form'!$V$9:$V$895,1,FALSE),"Ikke med I order form")</f>
        <v>7048652837110</v>
      </c>
      <c r="AC1070" s="38" t="e">
        <f>VLOOKUP(AA1070,ATS!$A$4:$H$2762,2,FALSE)</f>
        <v>#N/A</v>
      </c>
      <c r="AD1070" s="35" t="e">
        <f>VLOOKUP(AA1070,ATS!$A$4:$G$2762,3,FALSE)</f>
        <v>#N/A</v>
      </c>
      <c r="AE1070" s="36" t="e">
        <f>VLOOKUP(AA1070,ATS!$A$4:$G$2762,5,FALSE)</f>
        <v>#N/A</v>
      </c>
      <c r="AF1070" s="30"/>
      <c r="AG1070" s="54"/>
      <c r="AH1070" s="26"/>
      <c r="AI1070" s="30"/>
      <c r="AJ1070" s="30"/>
      <c r="AK1070" s="30"/>
    </row>
    <row r="1071" spans="1:37">
      <c r="A1071" s="175">
        <f t="shared" si="65"/>
        <v>7048652898067</v>
      </c>
      <c r="B1071">
        <v>820397</v>
      </c>
      <c r="C1071" t="s">
        <v>2009</v>
      </c>
      <c r="D1071" t="s">
        <v>2991</v>
      </c>
      <c r="E1071" t="s">
        <v>2014</v>
      </c>
      <c r="F1071" t="s">
        <v>2011</v>
      </c>
      <c r="G1071" t="s">
        <v>52</v>
      </c>
      <c r="H1071" t="s">
        <v>225</v>
      </c>
      <c r="I1071">
        <v>1</v>
      </c>
      <c r="J1071">
        <v>1</v>
      </c>
      <c r="K1071">
        <v>1</v>
      </c>
      <c r="L1071">
        <v>1</v>
      </c>
      <c r="M1071">
        <v>1</v>
      </c>
      <c r="N1071">
        <v>1</v>
      </c>
      <c r="O1071">
        <v>1</v>
      </c>
      <c r="P1071">
        <v>1</v>
      </c>
      <c r="Q1071">
        <v>1</v>
      </c>
      <c r="R1071">
        <v>1</v>
      </c>
      <c r="S1071" s="2"/>
      <c r="T1071" s="22" t="str">
        <f t="shared" si="64"/>
        <v>820397-88302-L</v>
      </c>
      <c r="U1071" s="24">
        <f>IF(C1071="NET","",IF(C1071="","",IFERROR(VLOOKUP(T1071,EAN!$A:$B,2,FALSE),"MANGLER - MÅ OPPDATERE EAN-FANEN")))</f>
        <v>7048652898067</v>
      </c>
      <c r="V1071" s="22">
        <f t="shared" si="66"/>
        <v>1</v>
      </c>
      <c r="W1071" s="22">
        <f t="shared" si="67"/>
        <v>1</v>
      </c>
      <c r="X1071" s="2"/>
      <c r="Y1071" s="21">
        <f>IF(C1071="NET","",IFERROR(VLOOKUP(U1071,'2) Order Form'!$V$9:$V$894,1,FALSE),"Ikke med I order form"))</f>
        <v>7048652898067</v>
      </c>
      <c r="Z1071" s="2"/>
      <c r="AA1071">
        <v>7048652837110</v>
      </c>
      <c r="AB1071" s="23">
        <f>IFERROR(VLOOKUP(AA1071,'2) Order Form'!$V$9:$V$895,1,FALSE),"Ikke med I order form")</f>
        <v>7048652837110</v>
      </c>
      <c r="AC1071" s="38" t="e">
        <f>VLOOKUP(AA1071,ATS!$A$4:$H$2762,2,FALSE)</f>
        <v>#N/A</v>
      </c>
      <c r="AD1071" s="35" t="e">
        <f>VLOOKUP(AA1071,ATS!$A$4:$G$2762,3,FALSE)</f>
        <v>#N/A</v>
      </c>
      <c r="AE1071" s="36" t="e">
        <f>VLOOKUP(AA1071,ATS!$A$4:$G$2762,5,FALSE)</f>
        <v>#N/A</v>
      </c>
      <c r="AF1071" s="2"/>
      <c r="AG1071" s="38"/>
      <c r="AH1071" s="21"/>
      <c r="AI1071" s="2"/>
      <c r="AJ1071" s="2"/>
      <c r="AK1071" s="2"/>
    </row>
    <row r="1072" spans="1:37">
      <c r="A1072" s="175">
        <f t="shared" si="65"/>
        <v>7048653029255</v>
      </c>
      <c r="B1072">
        <v>820397</v>
      </c>
      <c r="C1072" t="s">
        <v>2009</v>
      </c>
      <c r="D1072" t="s">
        <v>2991</v>
      </c>
      <c r="E1072" t="s">
        <v>3659</v>
      </c>
      <c r="F1072" t="s">
        <v>1982</v>
      </c>
      <c r="G1072" t="s">
        <v>54</v>
      </c>
      <c r="H1072" t="s">
        <v>87</v>
      </c>
      <c r="I1072">
        <v>32</v>
      </c>
      <c r="J1072">
        <v>32</v>
      </c>
      <c r="K1072">
        <v>32</v>
      </c>
      <c r="L1072">
        <v>32</v>
      </c>
      <c r="M1072">
        <v>32</v>
      </c>
      <c r="N1072">
        <v>32</v>
      </c>
      <c r="O1072">
        <v>32</v>
      </c>
      <c r="P1072">
        <v>32</v>
      </c>
      <c r="Q1072">
        <v>32</v>
      </c>
      <c r="R1072">
        <v>32</v>
      </c>
      <c r="S1072" s="2"/>
      <c r="T1072" s="22" t="str">
        <f t="shared" si="64"/>
        <v>820397-99902-XS</v>
      </c>
      <c r="U1072" s="24">
        <f>IF(C1072="NET","",IF(C1072="","",IFERROR(VLOOKUP(T1072,EAN!$A:$B,2,FALSE),"MANGLER - MÅ OPPDATERE EAN-FANEN")))</f>
        <v>7048653029255</v>
      </c>
      <c r="V1072" s="22">
        <f t="shared" si="66"/>
        <v>32</v>
      </c>
      <c r="W1072" s="22">
        <f t="shared" si="67"/>
        <v>32</v>
      </c>
      <c r="X1072" s="2"/>
      <c r="Y1072" s="21" t="str">
        <f>IF(C1072="NET","",IFERROR(VLOOKUP(U1072,'2) Order Form'!$V$9:$V$894,1,FALSE),"Ikke med I order form"))</f>
        <v>Ikke med I order form</v>
      </c>
      <c r="Z1072" s="2"/>
      <c r="AA1072">
        <v>7048652837110</v>
      </c>
      <c r="AB1072" s="23">
        <f>IFERROR(VLOOKUP(AA1072,'2) Order Form'!$V$9:$V$895,1,FALSE),"Ikke med I order form")</f>
        <v>7048652837110</v>
      </c>
      <c r="AC1072" s="38" t="e">
        <f>VLOOKUP(AA1072,ATS!$A$4:$H$2762,2,FALSE)</f>
        <v>#N/A</v>
      </c>
      <c r="AD1072" s="35" t="e">
        <f>VLOOKUP(AA1072,ATS!$A$4:$G$2762,3,FALSE)</f>
        <v>#N/A</v>
      </c>
      <c r="AE1072" s="36" t="e">
        <f>VLOOKUP(AA1072,ATS!$A$4:$G$2762,5,FALSE)</f>
        <v>#N/A</v>
      </c>
      <c r="AF1072" s="2"/>
      <c r="AG1072" s="38"/>
      <c r="AH1072" s="21"/>
      <c r="AI1072" s="2"/>
      <c r="AJ1072" s="2"/>
      <c r="AK1072" s="2"/>
    </row>
    <row r="1073" spans="1:37">
      <c r="A1073" s="175">
        <f t="shared" si="65"/>
        <v>7048653029248</v>
      </c>
      <c r="B1073">
        <v>820397</v>
      </c>
      <c r="C1073" t="s">
        <v>2009</v>
      </c>
      <c r="D1073" t="s">
        <v>2991</v>
      </c>
      <c r="E1073" t="s">
        <v>3655</v>
      </c>
      <c r="F1073" t="s">
        <v>1982</v>
      </c>
      <c r="G1073" t="s">
        <v>8</v>
      </c>
      <c r="H1073" t="s">
        <v>87</v>
      </c>
      <c r="I1073">
        <v>75</v>
      </c>
      <c r="J1073">
        <v>75</v>
      </c>
      <c r="K1073">
        <v>75</v>
      </c>
      <c r="L1073">
        <v>75</v>
      </c>
      <c r="M1073">
        <v>75</v>
      </c>
      <c r="N1073">
        <v>75</v>
      </c>
      <c r="O1073">
        <v>75</v>
      </c>
      <c r="P1073">
        <v>75</v>
      </c>
      <c r="Q1073">
        <v>75</v>
      </c>
      <c r="R1073">
        <v>75</v>
      </c>
      <c r="S1073" s="2"/>
      <c r="T1073" s="22" t="str">
        <f t="shared" si="64"/>
        <v>820397-99902-S</v>
      </c>
      <c r="U1073" s="24">
        <f>IF(C1073="NET","",IF(C1073="","",IFERROR(VLOOKUP(T1073,EAN!$A:$B,2,FALSE),"MANGLER - MÅ OPPDATERE EAN-FANEN")))</f>
        <v>7048653029248</v>
      </c>
      <c r="V1073" s="22">
        <f t="shared" si="66"/>
        <v>75</v>
      </c>
      <c r="W1073" s="22">
        <f t="shared" si="67"/>
        <v>75</v>
      </c>
      <c r="X1073" s="2"/>
      <c r="Y1073" s="21" t="str">
        <f>IF(C1073="NET","",IFERROR(VLOOKUP(U1073,'2) Order Form'!$V$9:$V$894,1,FALSE),"Ikke med I order form"))</f>
        <v>Ikke med I order form</v>
      </c>
      <c r="Z1073" s="2"/>
      <c r="AA1073">
        <v>7048652967480</v>
      </c>
      <c r="AB1073" s="23">
        <f>IFERROR(VLOOKUP(AA1073,'2) Order Form'!$V$9:$V$895,1,FALSE),"Ikke med I order form")</f>
        <v>7048652967480</v>
      </c>
      <c r="AC1073" s="38" t="e">
        <f>VLOOKUP(AA1073,ATS!$A$4:$H$2762,2,FALSE)</f>
        <v>#N/A</v>
      </c>
      <c r="AD1073" s="35" t="e">
        <f>VLOOKUP(AA1073,ATS!$A$4:$G$2762,3,FALSE)</f>
        <v>#N/A</v>
      </c>
      <c r="AE1073" s="36" t="e">
        <f>VLOOKUP(AA1073,ATS!$A$4:$G$2762,5,FALSE)</f>
        <v>#N/A</v>
      </c>
      <c r="AF1073" s="2"/>
      <c r="AG1073" s="38"/>
      <c r="AH1073" s="21"/>
      <c r="AI1073" s="2"/>
      <c r="AJ1073" s="2"/>
      <c r="AK1073" s="2"/>
    </row>
    <row r="1074" spans="1:37">
      <c r="A1074" s="175">
        <f t="shared" si="65"/>
        <v>7048653029231</v>
      </c>
      <c r="B1074">
        <v>820397</v>
      </c>
      <c r="C1074" t="s">
        <v>2009</v>
      </c>
      <c r="D1074" t="s">
        <v>2991</v>
      </c>
      <c r="E1074" t="s">
        <v>3656</v>
      </c>
      <c r="F1074" t="s">
        <v>1982</v>
      </c>
      <c r="G1074" t="s">
        <v>7</v>
      </c>
      <c r="H1074" t="s">
        <v>87</v>
      </c>
      <c r="I1074">
        <v>84</v>
      </c>
      <c r="J1074">
        <v>84</v>
      </c>
      <c r="K1074">
        <v>84</v>
      </c>
      <c r="L1074">
        <v>84</v>
      </c>
      <c r="M1074">
        <v>84</v>
      </c>
      <c r="N1074">
        <v>84</v>
      </c>
      <c r="O1074">
        <v>84</v>
      </c>
      <c r="P1074">
        <v>84</v>
      </c>
      <c r="Q1074">
        <v>84</v>
      </c>
      <c r="R1074">
        <v>84</v>
      </c>
      <c r="S1074" s="2"/>
      <c r="T1074" s="52" t="str">
        <f t="shared" si="64"/>
        <v>820397-99902-M</v>
      </c>
      <c r="U1074" s="53">
        <f>IF(C1074="NET","",IF(C1074="","",IFERROR(VLOOKUP(T1074,EAN!$A:$B,2,FALSE),"MANGLER - MÅ OPPDATERE EAN-FANEN")))</f>
        <v>7048653029231</v>
      </c>
      <c r="V1074" s="52">
        <f t="shared" si="66"/>
        <v>84</v>
      </c>
      <c r="W1074" s="52">
        <f t="shared" si="67"/>
        <v>84</v>
      </c>
      <c r="X1074" s="2"/>
      <c r="Y1074" s="21" t="str">
        <f>IF(C1074="NET","",IFERROR(VLOOKUP(U1074,'2) Order Form'!$V$9:$V$894,1,FALSE),"Ikke med I order form"))</f>
        <v>Ikke med I order form</v>
      </c>
      <c r="Z1074" s="2"/>
      <c r="AA1074">
        <v>7048652967480</v>
      </c>
      <c r="AB1074" s="23">
        <f>IFERROR(VLOOKUP(AA1074,'2) Order Form'!$V$9:$V$895,1,FALSE),"Ikke med I order form")</f>
        <v>7048652967480</v>
      </c>
      <c r="AC1074" s="38" t="e">
        <f>VLOOKUP(AA1074,ATS!$A$4:$H$2762,2,FALSE)</f>
        <v>#N/A</v>
      </c>
      <c r="AD1074" s="35" t="e">
        <f>VLOOKUP(AA1074,ATS!$A$4:$G$2762,3,FALSE)</f>
        <v>#N/A</v>
      </c>
      <c r="AE1074" s="36" t="e">
        <f>VLOOKUP(AA1074,ATS!$A$4:$G$2762,5,FALSE)</f>
        <v>#N/A</v>
      </c>
      <c r="AF1074" s="2"/>
      <c r="AG1074" s="38"/>
      <c r="AH1074" s="21"/>
      <c r="AI1074" s="2"/>
      <c r="AJ1074" s="2"/>
      <c r="AK1074" s="2"/>
    </row>
    <row r="1075" spans="1:37">
      <c r="A1075" s="175">
        <f t="shared" si="65"/>
        <v>7048653029224</v>
      </c>
      <c r="B1075">
        <v>820397</v>
      </c>
      <c r="C1075" t="s">
        <v>2009</v>
      </c>
      <c r="D1075" t="s">
        <v>2991</v>
      </c>
      <c r="E1075" t="s">
        <v>3657</v>
      </c>
      <c r="F1075" t="s">
        <v>1982</v>
      </c>
      <c r="G1075" t="s">
        <v>52</v>
      </c>
      <c r="H1075" t="s">
        <v>87</v>
      </c>
      <c r="I1075">
        <v>41</v>
      </c>
      <c r="J1075">
        <v>41</v>
      </c>
      <c r="K1075">
        <v>41</v>
      </c>
      <c r="L1075">
        <v>41</v>
      </c>
      <c r="M1075">
        <v>41</v>
      </c>
      <c r="N1075">
        <v>41</v>
      </c>
      <c r="O1075">
        <v>41</v>
      </c>
      <c r="P1075">
        <v>41</v>
      </c>
      <c r="Q1075">
        <v>41</v>
      </c>
      <c r="R1075">
        <v>41</v>
      </c>
      <c r="S1075" s="2"/>
      <c r="T1075" s="52" t="str">
        <f t="shared" si="64"/>
        <v>820397-99902-L</v>
      </c>
      <c r="U1075" s="53">
        <f>IF(C1075="NET","",IF(C1075="","",IFERROR(VLOOKUP(T1075,EAN!$A:$B,2,FALSE),"MANGLER - MÅ OPPDATERE EAN-FANEN")))</f>
        <v>7048653029224</v>
      </c>
      <c r="V1075" s="52">
        <f t="shared" si="66"/>
        <v>41</v>
      </c>
      <c r="W1075" s="52">
        <f t="shared" si="67"/>
        <v>41</v>
      </c>
      <c r="X1075" s="2"/>
      <c r="Y1075" s="21" t="str">
        <f>IF(C1075="NET","",IFERROR(VLOOKUP(U1075,'2) Order Form'!$V$9:$V$894,1,FALSE),"Ikke med I order form"))</f>
        <v>Ikke med I order form</v>
      </c>
      <c r="Z1075" s="2"/>
      <c r="AA1075">
        <v>7048652837912</v>
      </c>
      <c r="AB1075" s="23">
        <f>IFERROR(VLOOKUP(AA1075,'2) Order Form'!$V$9:$V$895,1,FALSE),"Ikke med I order form")</f>
        <v>7048652837912</v>
      </c>
      <c r="AC1075" s="38" t="e">
        <f>VLOOKUP(AA1075,ATS!$A$4:$H$2762,2,FALSE)</f>
        <v>#N/A</v>
      </c>
      <c r="AD1075" s="35" t="e">
        <f>VLOOKUP(AA1075,ATS!$A$4:$G$2762,3,FALSE)</f>
        <v>#N/A</v>
      </c>
      <c r="AE1075" s="36" t="e">
        <f>VLOOKUP(AA1075,ATS!$A$4:$G$2762,5,FALSE)</f>
        <v>#N/A</v>
      </c>
      <c r="AF1075" s="2"/>
      <c r="AG1075" s="38"/>
      <c r="AH1075" s="21"/>
      <c r="AI1075" s="2"/>
      <c r="AJ1075" s="2"/>
      <c r="AK1075" s="2"/>
    </row>
    <row r="1076" spans="1:37">
      <c r="A1076" s="175">
        <f t="shared" si="65"/>
        <v>0</v>
      </c>
      <c r="B1076" s="37">
        <v>820402</v>
      </c>
      <c r="C1076" t="s">
        <v>131</v>
      </c>
      <c r="I1076" s="37">
        <v>202409</v>
      </c>
      <c r="J1076" s="37">
        <v>202410</v>
      </c>
      <c r="K1076" s="37">
        <v>202411</v>
      </c>
      <c r="L1076" s="37">
        <v>202412</v>
      </c>
      <c r="M1076" s="37">
        <v>202413</v>
      </c>
      <c r="N1076" s="37">
        <v>202414</v>
      </c>
      <c r="O1076" s="37">
        <v>202415</v>
      </c>
      <c r="P1076" s="37">
        <v>202415</v>
      </c>
      <c r="Q1076" s="37">
        <v>202415</v>
      </c>
      <c r="R1076" s="37">
        <v>202415</v>
      </c>
      <c r="S1076" s="2"/>
      <c r="T1076" s="52" t="str">
        <f t="shared" si="64"/>
        <v>820402-</v>
      </c>
      <c r="U1076" s="53" t="str">
        <f>IF(C1076="NET","",IF(C1076="","",IFERROR(VLOOKUP(T1076,EAN!$A:$B,2,FALSE),"MANGLER - MÅ OPPDATERE EAN-FANEN")))</f>
        <v/>
      </c>
      <c r="V1076" s="52">
        <f t="shared" si="66"/>
        <v>202409</v>
      </c>
      <c r="W1076" s="52">
        <f t="shared" si="67"/>
        <v>202415</v>
      </c>
      <c r="X1076" s="2"/>
      <c r="Y1076" s="21" t="str">
        <f>IF(C1076="NET","",IFERROR(VLOOKUP(U1076,'2) Order Form'!$V$9:$V$894,1,FALSE),"Ikke med I order form"))</f>
        <v/>
      </c>
      <c r="Z1076" s="2"/>
      <c r="AA1076">
        <v>7048652837912</v>
      </c>
      <c r="AB1076" s="23">
        <f>IFERROR(VLOOKUP(AA1076,'2) Order Form'!$V$9:$V$895,1,FALSE),"Ikke med I order form")</f>
        <v>7048652837912</v>
      </c>
      <c r="AC1076" s="38" t="e">
        <f>VLOOKUP(AA1076,ATS!$A$4:$H$2762,2,FALSE)</f>
        <v>#N/A</v>
      </c>
      <c r="AD1076" s="35" t="e">
        <f>VLOOKUP(AA1076,ATS!$A$4:$G$2762,3,FALSE)</f>
        <v>#N/A</v>
      </c>
      <c r="AE1076" s="36" t="e">
        <f>VLOOKUP(AA1076,ATS!$A$4:$G$2762,5,FALSE)</f>
        <v>#N/A</v>
      </c>
      <c r="AF1076" s="2"/>
      <c r="AG1076" s="38"/>
      <c r="AH1076" s="21"/>
      <c r="AI1076" s="2"/>
      <c r="AJ1076" s="2"/>
      <c r="AK1076" s="2"/>
    </row>
    <row r="1077" spans="1:37">
      <c r="A1077" s="175">
        <f t="shared" si="65"/>
        <v>0</v>
      </c>
      <c r="B1077">
        <v>820402</v>
      </c>
      <c r="C1077" t="s">
        <v>3197</v>
      </c>
      <c r="D1077" t="s">
        <v>2991</v>
      </c>
      <c r="E1077" t="s">
        <v>3198</v>
      </c>
      <c r="F1077" t="s">
        <v>3172</v>
      </c>
      <c r="G1077">
        <v>128</v>
      </c>
      <c r="H1077" t="s">
        <v>225</v>
      </c>
      <c r="I1077">
        <v>25</v>
      </c>
      <c r="J1077">
        <v>25</v>
      </c>
      <c r="K1077">
        <v>25</v>
      </c>
      <c r="L1077">
        <v>25</v>
      </c>
      <c r="M1077">
        <v>25</v>
      </c>
      <c r="N1077">
        <v>25</v>
      </c>
      <c r="O1077">
        <v>25</v>
      </c>
      <c r="P1077">
        <v>25</v>
      </c>
      <c r="Q1077">
        <v>25</v>
      </c>
      <c r="R1077">
        <v>25</v>
      </c>
      <c r="S1077" s="30"/>
      <c r="T1077" s="52" t="str">
        <f t="shared" si="64"/>
        <v>820402-56500-128</v>
      </c>
      <c r="U1077" s="53" t="str">
        <f>IF(C1077="NET","",IF(C1077="","",IFERROR(VLOOKUP(T1077,EAN!$A:$B,2,FALSE),"MANGLER - MÅ OPPDATERE EAN-FANEN")))</f>
        <v>MANGLER - MÅ OPPDATERE EAN-FANEN</v>
      </c>
      <c r="V1077" s="52">
        <f t="shared" si="66"/>
        <v>25</v>
      </c>
      <c r="W1077" s="52">
        <f t="shared" si="67"/>
        <v>25</v>
      </c>
      <c r="X1077" s="30"/>
      <c r="Y1077" s="21" t="str">
        <f>IF(C1077="NET","",IFERROR(VLOOKUP(U1077,'2) Order Form'!$V$9:$V$894,1,FALSE),"Ikke med I order form"))</f>
        <v>Ikke med I order form</v>
      </c>
      <c r="Z1077" s="30"/>
      <c r="AA1077">
        <v>7048652833662</v>
      </c>
      <c r="AB1077" s="23">
        <f>IFERROR(VLOOKUP(AA1077,'2) Order Form'!$V$9:$V$895,1,FALSE),"Ikke med I order form")</f>
        <v>7048652833662</v>
      </c>
      <c r="AC1077" s="38" t="e">
        <f>VLOOKUP(AA1077,ATS!$A$4:$H$2762,2,FALSE)</f>
        <v>#N/A</v>
      </c>
      <c r="AD1077" s="35" t="e">
        <f>VLOOKUP(AA1077,ATS!$A$4:$G$2762,3,FALSE)</f>
        <v>#N/A</v>
      </c>
      <c r="AE1077" s="36" t="e">
        <f>VLOOKUP(AA1077,ATS!$A$4:$G$2762,5,FALSE)</f>
        <v>#N/A</v>
      </c>
      <c r="AF1077" s="30"/>
      <c r="AG1077" s="54"/>
      <c r="AH1077" s="26"/>
      <c r="AI1077" s="30"/>
      <c r="AJ1077" s="30"/>
      <c r="AK1077" s="30"/>
    </row>
    <row r="1078" spans="1:37">
      <c r="A1078" s="175">
        <f t="shared" si="65"/>
        <v>0</v>
      </c>
      <c r="B1078">
        <v>820402</v>
      </c>
      <c r="C1078" t="s">
        <v>3197</v>
      </c>
      <c r="D1078" t="s">
        <v>2991</v>
      </c>
      <c r="E1078" t="s">
        <v>3199</v>
      </c>
      <c r="F1078" t="s">
        <v>3172</v>
      </c>
      <c r="G1078">
        <v>140</v>
      </c>
      <c r="H1078" t="s">
        <v>225</v>
      </c>
      <c r="I1078">
        <v>38</v>
      </c>
      <c r="J1078">
        <v>38</v>
      </c>
      <c r="K1078">
        <v>38</v>
      </c>
      <c r="L1078">
        <v>38</v>
      </c>
      <c r="M1078">
        <v>38</v>
      </c>
      <c r="N1078">
        <v>38</v>
      </c>
      <c r="O1078">
        <v>38</v>
      </c>
      <c r="P1078">
        <v>38</v>
      </c>
      <c r="Q1078">
        <v>38</v>
      </c>
      <c r="R1078">
        <v>38</v>
      </c>
      <c r="S1078" s="30"/>
      <c r="T1078" s="52" t="str">
        <f t="shared" si="64"/>
        <v>820402-56500-140</v>
      </c>
      <c r="U1078" s="53" t="str">
        <f>IF(C1078="NET","",IF(C1078="","",IFERROR(VLOOKUP(T1078,EAN!$A:$B,2,FALSE),"MANGLER - MÅ OPPDATERE EAN-FANEN")))</f>
        <v>MANGLER - MÅ OPPDATERE EAN-FANEN</v>
      </c>
      <c r="V1078" s="52">
        <f t="shared" si="66"/>
        <v>38</v>
      </c>
      <c r="W1078" s="52">
        <f t="shared" si="67"/>
        <v>38</v>
      </c>
      <c r="X1078" s="30"/>
      <c r="Y1078" s="21" t="str">
        <f>IF(C1078="NET","",IFERROR(VLOOKUP(U1078,'2) Order Form'!$V$9:$V$894,1,FALSE),"Ikke med I order form"))</f>
        <v>Ikke med I order form</v>
      </c>
      <c r="Z1078" s="30"/>
      <c r="AA1078">
        <v>7048652833662</v>
      </c>
      <c r="AB1078" s="23">
        <f>IFERROR(VLOOKUP(AA1078,'2) Order Form'!$V$9:$V$895,1,FALSE),"Ikke med I order form")</f>
        <v>7048652833662</v>
      </c>
      <c r="AC1078" s="38" t="e">
        <f>VLOOKUP(AA1078,ATS!$A$4:$H$2762,2,FALSE)</f>
        <v>#N/A</v>
      </c>
      <c r="AD1078" s="35" t="e">
        <f>VLOOKUP(AA1078,ATS!$A$4:$G$2762,3,FALSE)</f>
        <v>#N/A</v>
      </c>
      <c r="AE1078" s="36" t="e">
        <f>VLOOKUP(AA1078,ATS!$A$4:$G$2762,5,FALSE)</f>
        <v>#N/A</v>
      </c>
      <c r="AF1078" s="30"/>
      <c r="AG1078" s="54"/>
      <c r="AH1078" s="26"/>
      <c r="AI1078" s="30"/>
      <c r="AJ1078" s="30"/>
      <c r="AK1078" s="30"/>
    </row>
    <row r="1079" spans="1:37">
      <c r="A1079" s="175">
        <f t="shared" si="65"/>
        <v>0</v>
      </c>
      <c r="B1079">
        <v>820402</v>
      </c>
      <c r="C1079" t="s">
        <v>3197</v>
      </c>
      <c r="D1079" t="s">
        <v>2991</v>
      </c>
      <c r="E1079" t="s">
        <v>3200</v>
      </c>
      <c r="F1079" t="s">
        <v>3172</v>
      </c>
      <c r="G1079">
        <v>152</v>
      </c>
      <c r="H1079" t="s">
        <v>225</v>
      </c>
      <c r="I1079">
        <v>44</v>
      </c>
      <c r="J1079">
        <v>44</v>
      </c>
      <c r="K1079">
        <v>44</v>
      </c>
      <c r="L1079">
        <v>44</v>
      </c>
      <c r="M1079">
        <v>44</v>
      </c>
      <c r="N1079">
        <v>44</v>
      </c>
      <c r="O1079">
        <v>44</v>
      </c>
      <c r="P1079">
        <v>44</v>
      </c>
      <c r="Q1079">
        <v>44</v>
      </c>
      <c r="R1079">
        <v>44</v>
      </c>
      <c r="S1079" s="30"/>
      <c r="T1079" s="52" t="str">
        <f t="shared" si="64"/>
        <v>820402-56500-152</v>
      </c>
      <c r="U1079" s="53" t="str">
        <f>IF(C1079="NET","",IF(C1079="","",IFERROR(VLOOKUP(T1079,EAN!$A:$B,2,FALSE),"MANGLER - MÅ OPPDATERE EAN-FANEN")))</f>
        <v>MANGLER - MÅ OPPDATERE EAN-FANEN</v>
      </c>
      <c r="V1079" s="52">
        <f t="shared" si="66"/>
        <v>44</v>
      </c>
      <c r="W1079" s="52">
        <f t="shared" si="67"/>
        <v>44</v>
      </c>
      <c r="X1079" s="30"/>
      <c r="Y1079" s="21" t="str">
        <f>IF(C1079="NET","",IFERROR(VLOOKUP(U1079,'2) Order Form'!$V$9:$V$894,1,FALSE),"Ikke med I order form"))</f>
        <v>Ikke med I order form</v>
      </c>
      <c r="Z1079" s="30"/>
      <c r="AA1079">
        <v>7048652833662</v>
      </c>
      <c r="AB1079" s="23">
        <f>IFERROR(VLOOKUP(AA1079,'2) Order Form'!$V$9:$V$895,1,FALSE),"Ikke med I order form")</f>
        <v>7048652833662</v>
      </c>
      <c r="AC1079" s="38" t="e">
        <f>VLOOKUP(AA1079,ATS!$A$4:$H$2762,2,FALSE)</f>
        <v>#N/A</v>
      </c>
      <c r="AD1079" s="35" t="e">
        <f>VLOOKUP(AA1079,ATS!$A$4:$G$2762,3,FALSE)</f>
        <v>#N/A</v>
      </c>
      <c r="AE1079" s="36" t="e">
        <f>VLOOKUP(AA1079,ATS!$A$4:$G$2762,5,FALSE)</f>
        <v>#N/A</v>
      </c>
      <c r="AF1079" s="30"/>
      <c r="AG1079" s="54"/>
      <c r="AH1079" s="26"/>
      <c r="AI1079" s="30"/>
      <c r="AJ1079" s="30"/>
      <c r="AK1079" s="30"/>
    </row>
    <row r="1080" spans="1:37">
      <c r="A1080" s="175">
        <f t="shared" si="65"/>
        <v>0</v>
      </c>
      <c r="B1080">
        <v>820402</v>
      </c>
      <c r="C1080" t="s">
        <v>3197</v>
      </c>
      <c r="D1080" t="s">
        <v>2991</v>
      </c>
      <c r="E1080" t="s">
        <v>3201</v>
      </c>
      <c r="F1080" t="s">
        <v>3172</v>
      </c>
      <c r="G1080">
        <v>164</v>
      </c>
      <c r="H1080" t="s">
        <v>225</v>
      </c>
      <c r="I1080">
        <v>22</v>
      </c>
      <c r="J1080">
        <v>22</v>
      </c>
      <c r="K1080">
        <v>22</v>
      </c>
      <c r="L1080">
        <v>22</v>
      </c>
      <c r="M1080">
        <v>22</v>
      </c>
      <c r="N1080">
        <v>22</v>
      </c>
      <c r="O1080">
        <v>22</v>
      </c>
      <c r="P1080">
        <v>22</v>
      </c>
      <c r="Q1080">
        <v>22</v>
      </c>
      <c r="R1080">
        <v>22</v>
      </c>
      <c r="S1080" s="30"/>
      <c r="T1080" s="52" t="str">
        <f t="shared" si="64"/>
        <v>820402-56500-164</v>
      </c>
      <c r="U1080" s="53" t="str">
        <f>IF(C1080="NET","",IF(C1080="","",IFERROR(VLOOKUP(T1080,EAN!$A:$B,2,FALSE),"MANGLER - MÅ OPPDATERE EAN-FANEN")))</f>
        <v>MANGLER - MÅ OPPDATERE EAN-FANEN</v>
      </c>
      <c r="V1080" s="52">
        <f t="shared" si="66"/>
        <v>22</v>
      </c>
      <c r="W1080" s="52">
        <f t="shared" si="67"/>
        <v>22</v>
      </c>
      <c r="X1080" s="30"/>
      <c r="Y1080" s="21" t="str">
        <f>IF(C1080="NET","",IFERROR(VLOOKUP(U1080,'2) Order Form'!$V$9:$V$894,1,FALSE),"Ikke med I order form"))</f>
        <v>Ikke med I order form</v>
      </c>
      <c r="Z1080" s="30"/>
      <c r="AA1080">
        <v>7048652833693</v>
      </c>
      <c r="AB1080" s="23">
        <f>IFERROR(VLOOKUP(AA1080,'2) Order Form'!$V$9:$V$895,1,FALSE),"Ikke med I order form")</f>
        <v>7048652833693</v>
      </c>
      <c r="AC1080" s="38" t="e">
        <f>VLOOKUP(AA1080,ATS!$A$4:$H$2762,2,FALSE)</f>
        <v>#N/A</v>
      </c>
      <c r="AD1080" s="35" t="e">
        <f>VLOOKUP(AA1080,ATS!$A$4:$G$2762,3,FALSE)</f>
        <v>#N/A</v>
      </c>
      <c r="AE1080" s="36" t="e">
        <f>VLOOKUP(AA1080,ATS!$A$4:$G$2762,5,FALSE)</f>
        <v>#N/A</v>
      </c>
      <c r="AF1080" s="30"/>
      <c r="AG1080" s="54"/>
      <c r="AH1080" s="26"/>
      <c r="AI1080" s="30"/>
      <c r="AJ1080" s="30"/>
      <c r="AK1080" s="30"/>
    </row>
    <row r="1081" spans="1:37">
      <c r="A1081" s="175">
        <f t="shared" si="65"/>
        <v>0</v>
      </c>
      <c r="B1081">
        <v>820402</v>
      </c>
      <c r="C1081" t="s">
        <v>3197</v>
      </c>
      <c r="D1081" t="s">
        <v>2991</v>
      </c>
      <c r="E1081" t="s">
        <v>3202</v>
      </c>
      <c r="F1081" t="s">
        <v>1999</v>
      </c>
      <c r="G1081">
        <v>128</v>
      </c>
      <c r="H1081" t="s">
        <v>225</v>
      </c>
      <c r="I1081">
        <v>28</v>
      </c>
      <c r="J1081">
        <v>28</v>
      </c>
      <c r="K1081">
        <v>28</v>
      </c>
      <c r="L1081">
        <v>28</v>
      </c>
      <c r="M1081">
        <v>28</v>
      </c>
      <c r="N1081">
        <v>28</v>
      </c>
      <c r="O1081">
        <v>28</v>
      </c>
      <c r="P1081">
        <v>28</v>
      </c>
      <c r="Q1081">
        <v>28</v>
      </c>
      <c r="R1081">
        <v>28</v>
      </c>
      <c r="S1081" s="30"/>
      <c r="T1081" s="52" t="str">
        <f t="shared" si="64"/>
        <v>820402-78001-128</v>
      </c>
      <c r="U1081" s="53" t="str">
        <f>IF(C1081="NET","",IF(C1081="","",IFERROR(VLOOKUP(T1081,EAN!$A:$B,2,FALSE),"MANGLER - MÅ OPPDATERE EAN-FANEN")))</f>
        <v>MANGLER - MÅ OPPDATERE EAN-FANEN</v>
      </c>
      <c r="V1081" s="52">
        <f t="shared" si="66"/>
        <v>28</v>
      </c>
      <c r="W1081" s="52">
        <f t="shared" si="67"/>
        <v>28</v>
      </c>
      <c r="X1081" s="30"/>
      <c r="Y1081" s="21" t="str">
        <f>IF(C1081="NET","",IFERROR(VLOOKUP(U1081,'2) Order Form'!$V$9:$V$894,1,FALSE),"Ikke med I order form"))</f>
        <v>Ikke med I order form</v>
      </c>
      <c r="Z1081" s="30"/>
      <c r="AA1081">
        <v>7048652833693</v>
      </c>
      <c r="AB1081" s="23">
        <f>IFERROR(VLOOKUP(AA1081,'2) Order Form'!$V$9:$V$895,1,FALSE),"Ikke med I order form")</f>
        <v>7048652833693</v>
      </c>
      <c r="AC1081" s="38" t="e">
        <f>VLOOKUP(AA1081,ATS!$A$4:$H$2762,2,FALSE)</f>
        <v>#N/A</v>
      </c>
      <c r="AD1081" s="35" t="e">
        <f>VLOOKUP(AA1081,ATS!$A$4:$G$2762,3,FALSE)</f>
        <v>#N/A</v>
      </c>
      <c r="AE1081" s="36" t="e">
        <f>VLOOKUP(AA1081,ATS!$A$4:$G$2762,5,FALSE)</f>
        <v>#N/A</v>
      </c>
      <c r="AF1081" s="30"/>
      <c r="AG1081" s="54"/>
      <c r="AH1081" s="26"/>
      <c r="AI1081" s="30"/>
      <c r="AJ1081" s="30"/>
      <c r="AK1081" s="30"/>
    </row>
    <row r="1082" spans="1:37">
      <c r="A1082" s="175">
        <f t="shared" si="65"/>
        <v>0</v>
      </c>
      <c r="B1082">
        <v>820402</v>
      </c>
      <c r="C1082" t="s">
        <v>3197</v>
      </c>
      <c r="D1082" t="s">
        <v>2991</v>
      </c>
      <c r="E1082" t="s">
        <v>3203</v>
      </c>
      <c r="F1082" t="s">
        <v>1999</v>
      </c>
      <c r="G1082">
        <v>140</v>
      </c>
      <c r="H1082" t="s">
        <v>225</v>
      </c>
      <c r="I1082">
        <v>43</v>
      </c>
      <c r="J1082">
        <v>43</v>
      </c>
      <c r="K1082">
        <v>43</v>
      </c>
      <c r="L1082">
        <v>43</v>
      </c>
      <c r="M1082">
        <v>43</v>
      </c>
      <c r="N1082">
        <v>43</v>
      </c>
      <c r="O1082">
        <v>43</v>
      </c>
      <c r="P1082">
        <v>43</v>
      </c>
      <c r="Q1082">
        <v>43</v>
      </c>
      <c r="R1082">
        <v>43</v>
      </c>
      <c r="S1082" s="30"/>
      <c r="T1082" s="52" t="str">
        <f t="shared" si="64"/>
        <v>820402-78001-140</v>
      </c>
      <c r="U1082" s="53" t="str">
        <f>IF(C1082="NET","",IF(C1082="","",IFERROR(VLOOKUP(T1082,EAN!$A:$B,2,FALSE),"MANGLER - MÅ OPPDATERE EAN-FANEN")))</f>
        <v>MANGLER - MÅ OPPDATERE EAN-FANEN</v>
      </c>
      <c r="V1082" s="52">
        <f t="shared" si="66"/>
        <v>43</v>
      </c>
      <c r="W1082" s="52">
        <f t="shared" si="67"/>
        <v>43</v>
      </c>
      <c r="X1082" s="30"/>
      <c r="Y1082" s="21" t="str">
        <f>IF(C1082="NET","",IFERROR(VLOOKUP(U1082,'2) Order Form'!$V$9:$V$894,1,FALSE),"Ikke med I order form"))</f>
        <v>Ikke med I order form</v>
      </c>
      <c r="Z1082" s="30"/>
      <c r="AA1082">
        <v>7048652833693</v>
      </c>
      <c r="AB1082" s="23">
        <f>IFERROR(VLOOKUP(AA1082,'2) Order Form'!$V$9:$V$895,1,FALSE),"Ikke med I order form")</f>
        <v>7048652833693</v>
      </c>
      <c r="AC1082" s="38" t="e">
        <f>VLOOKUP(AA1082,ATS!$A$4:$H$2762,2,FALSE)</f>
        <v>#N/A</v>
      </c>
      <c r="AD1082" s="35" t="e">
        <f>VLOOKUP(AA1082,ATS!$A$4:$G$2762,3,FALSE)</f>
        <v>#N/A</v>
      </c>
      <c r="AE1082" s="36" t="e">
        <f>VLOOKUP(AA1082,ATS!$A$4:$G$2762,5,FALSE)</f>
        <v>#N/A</v>
      </c>
      <c r="AF1082" s="30"/>
      <c r="AG1082" s="54"/>
      <c r="AH1082" s="26"/>
      <c r="AI1082" s="30"/>
      <c r="AJ1082" s="30"/>
      <c r="AK1082" s="30"/>
    </row>
    <row r="1083" spans="1:37">
      <c r="A1083" s="175">
        <f t="shared" si="65"/>
        <v>0</v>
      </c>
      <c r="B1083">
        <v>820402</v>
      </c>
      <c r="C1083" t="s">
        <v>3197</v>
      </c>
      <c r="D1083" t="s">
        <v>2991</v>
      </c>
      <c r="E1083" t="s">
        <v>3204</v>
      </c>
      <c r="F1083" t="s">
        <v>1999</v>
      </c>
      <c r="G1083">
        <v>152</v>
      </c>
      <c r="H1083" t="s">
        <v>225</v>
      </c>
      <c r="I1083">
        <v>43</v>
      </c>
      <c r="J1083">
        <v>43</v>
      </c>
      <c r="K1083">
        <v>43</v>
      </c>
      <c r="L1083">
        <v>43</v>
      </c>
      <c r="M1083">
        <v>43</v>
      </c>
      <c r="N1083">
        <v>43</v>
      </c>
      <c r="O1083">
        <v>43</v>
      </c>
      <c r="P1083">
        <v>43</v>
      </c>
      <c r="Q1083">
        <v>43</v>
      </c>
      <c r="R1083">
        <v>43</v>
      </c>
      <c r="S1083" s="30"/>
      <c r="T1083" s="52" t="str">
        <f t="shared" si="64"/>
        <v>820402-78001-152</v>
      </c>
      <c r="U1083" s="53" t="str">
        <f>IF(C1083="NET","",IF(C1083="","",IFERROR(VLOOKUP(T1083,EAN!$A:$B,2,FALSE),"MANGLER - MÅ OPPDATERE EAN-FANEN")))</f>
        <v>MANGLER - MÅ OPPDATERE EAN-FANEN</v>
      </c>
      <c r="V1083" s="52">
        <f t="shared" si="66"/>
        <v>43</v>
      </c>
      <c r="W1083" s="52">
        <f t="shared" si="67"/>
        <v>43</v>
      </c>
      <c r="X1083" s="30"/>
      <c r="Y1083" s="21" t="str">
        <f>IF(C1083="NET","",IFERROR(VLOOKUP(U1083,'2) Order Form'!$V$9:$V$894,1,FALSE),"Ikke med I order form"))</f>
        <v>Ikke med I order form</v>
      </c>
      <c r="Z1083" s="30"/>
      <c r="AA1083">
        <v>7048652833709</v>
      </c>
      <c r="AB1083" s="23">
        <f>IFERROR(VLOOKUP(AA1083,'2) Order Form'!$V$9:$V$895,1,FALSE),"Ikke med I order form")</f>
        <v>7048652833709</v>
      </c>
      <c r="AC1083" s="38" t="e">
        <f>VLOOKUP(AA1083,ATS!$A$4:$H$2762,2,FALSE)</f>
        <v>#N/A</v>
      </c>
      <c r="AD1083" s="35" t="e">
        <f>VLOOKUP(AA1083,ATS!$A$4:$G$2762,3,FALSE)</f>
        <v>#N/A</v>
      </c>
      <c r="AE1083" s="36" t="e">
        <f>VLOOKUP(AA1083,ATS!$A$4:$G$2762,5,FALSE)</f>
        <v>#N/A</v>
      </c>
      <c r="AF1083" s="30"/>
      <c r="AG1083" s="54"/>
      <c r="AH1083" s="26"/>
      <c r="AI1083" s="30"/>
      <c r="AJ1083" s="30"/>
      <c r="AK1083" s="30"/>
    </row>
    <row r="1084" spans="1:37">
      <c r="A1084" s="175">
        <f t="shared" si="65"/>
        <v>0</v>
      </c>
      <c r="B1084">
        <v>820402</v>
      </c>
      <c r="C1084" t="s">
        <v>3197</v>
      </c>
      <c r="D1084" t="s">
        <v>2991</v>
      </c>
      <c r="E1084" t="s">
        <v>3205</v>
      </c>
      <c r="F1084" t="s">
        <v>1999</v>
      </c>
      <c r="G1084">
        <v>164</v>
      </c>
      <c r="H1084" t="s">
        <v>225</v>
      </c>
      <c r="I1084">
        <v>22</v>
      </c>
      <c r="J1084">
        <v>22</v>
      </c>
      <c r="K1084">
        <v>22</v>
      </c>
      <c r="L1084">
        <v>22</v>
      </c>
      <c r="M1084">
        <v>22</v>
      </c>
      <c r="N1084">
        <v>22</v>
      </c>
      <c r="O1084">
        <v>22</v>
      </c>
      <c r="P1084">
        <v>22</v>
      </c>
      <c r="Q1084">
        <v>22</v>
      </c>
      <c r="R1084">
        <v>22</v>
      </c>
      <c r="S1084" s="30"/>
      <c r="T1084" s="52" t="str">
        <f t="shared" si="64"/>
        <v>820402-78001-164</v>
      </c>
      <c r="U1084" s="53" t="str">
        <f>IF(C1084="NET","",IF(C1084="","",IFERROR(VLOOKUP(T1084,EAN!$A:$B,2,FALSE),"MANGLER - MÅ OPPDATERE EAN-FANEN")))</f>
        <v>MANGLER - MÅ OPPDATERE EAN-FANEN</v>
      </c>
      <c r="V1084" s="52">
        <f t="shared" si="66"/>
        <v>22</v>
      </c>
      <c r="W1084" s="52">
        <f t="shared" si="67"/>
        <v>22</v>
      </c>
      <c r="X1084" s="30"/>
      <c r="Y1084" s="21" t="str">
        <f>IF(C1084="NET","",IFERROR(VLOOKUP(U1084,'2) Order Form'!$V$9:$V$894,1,FALSE),"Ikke med I order form"))</f>
        <v>Ikke med I order form</v>
      </c>
      <c r="Z1084" s="30"/>
      <c r="AA1084">
        <v>7048652833709</v>
      </c>
      <c r="AB1084" s="23">
        <f>IFERROR(VLOOKUP(AA1084,'2) Order Form'!$V$9:$V$895,1,FALSE),"Ikke med I order form")</f>
        <v>7048652833709</v>
      </c>
      <c r="AC1084" s="38" t="e">
        <f>VLOOKUP(AA1084,ATS!$A$4:$H$2762,2,FALSE)</f>
        <v>#N/A</v>
      </c>
      <c r="AD1084" s="35" t="e">
        <f>VLOOKUP(AA1084,ATS!$A$4:$G$2762,3,FALSE)</f>
        <v>#N/A</v>
      </c>
      <c r="AE1084" s="36" t="e">
        <f>VLOOKUP(AA1084,ATS!$A$4:$G$2762,5,FALSE)</f>
        <v>#N/A</v>
      </c>
      <c r="AF1084" s="30"/>
      <c r="AG1084" s="54"/>
      <c r="AH1084" s="26"/>
      <c r="AI1084" s="30"/>
      <c r="AJ1084" s="30"/>
      <c r="AK1084" s="30"/>
    </row>
    <row r="1085" spans="1:37">
      <c r="A1085" s="175">
        <f t="shared" si="65"/>
        <v>0</v>
      </c>
      <c r="B1085">
        <v>820402</v>
      </c>
      <c r="C1085" t="s">
        <v>3197</v>
      </c>
      <c r="D1085" t="s">
        <v>2991</v>
      </c>
      <c r="E1085" t="s">
        <v>3206</v>
      </c>
      <c r="F1085" t="s">
        <v>1923</v>
      </c>
      <c r="G1085">
        <v>128</v>
      </c>
      <c r="H1085" t="s">
        <v>87</v>
      </c>
      <c r="I1085">
        <v>47</v>
      </c>
      <c r="J1085">
        <v>47</v>
      </c>
      <c r="K1085">
        <v>47</v>
      </c>
      <c r="L1085">
        <v>47</v>
      </c>
      <c r="M1085">
        <v>47</v>
      </c>
      <c r="N1085">
        <v>47</v>
      </c>
      <c r="O1085">
        <v>47</v>
      </c>
      <c r="P1085">
        <v>47</v>
      </c>
      <c r="Q1085">
        <v>47</v>
      </c>
      <c r="R1085">
        <v>47</v>
      </c>
      <c r="S1085" s="30"/>
      <c r="T1085" s="52" t="str">
        <f t="shared" si="64"/>
        <v>820402-88300-128</v>
      </c>
      <c r="U1085" s="53" t="str">
        <f>IF(C1085="NET","",IF(C1085="","",IFERROR(VLOOKUP(T1085,EAN!$A:$B,2,FALSE),"MANGLER - MÅ OPPDATERE EAN-FANEN")))</f>
        <v>MANGLER - MÅ OPPDATERE EAN-FANEN</v>
      </c>
      <c r="V1085" s="52">
        <f t="shared" si="66"/>
        <v>47</v>
      </c>
      <c r="W1085" s="52">
        <f t="shared" si="67"/>
        <v>47</v>
      </c>
      <c r="X1085" s="30"/>
      <c r="Y1085" s="21" t="str">
        <f>IF(C1085="NET","",IFERROR(VLOOKUP(U1085,'2) Order Form'!$V$9:$V$894,1,FALSE),"Ikke med I order form"))</f>
        <v>Ikke med I order form</v>
      </c>
      <c r="Z1085" s="30"/>
      <c r="AA1085">
        <v>7048652833709</v>
      </c>
      <c r="AB1085" s="23">
        <f>IFERROR(VLOOKUP(AA1085,'2) Order Form'!$V$9:$V$895,1,FALSE),"Ikke med I order form")</f>
        <v>7048652833709</v>
      </c>
      <c r="AC1085" s="38" t="e">
        <f>VLOOKUP(AA1085,ATS!$A$4:$H$2762,2,FALSE)</f>
        <v>#N/A</v>
      </c>
      <c r="AD1085" s="35" t="e">
        <f>VLOOKUP(AA1085,ATS!$A$4:$G$2762,3,FALSE)</f>
        <v>#N/A</v>
      </c>
      <c r="AE1085" s="36" t="e">
        <f>VLOOKUP(AA1085,ATS!$A$4:$G$2762,5,FALSE)</f>
        <v>#N/A</v>
      </c>
      <c r="AF1085" s="30"/>
      <c r="AG1085" s="54"/>
      <c r="AH1085" s="26"/>
      <c r="AI1085" s="30"/>
      <c r="AJ1085" s="30"/>
      <c r="AK1085" s="30"/>
    </row>
    <row r="1086" spans="1:37">
      <c r="A1086" s="175">
        <f t="shared" si="65"/>
        <v>0</v>
      </c>
      <c r="B1086">
        <v>820402</v>
      </c>
      <c r="C1086" t="s">
        <v>3197</v>
      </c>
      <c r="D1086" t="s">
        <v>2991</v>
      </c>
      <c r="E1086" t="s">
        <v>3207</v>
      </c>
      <c r="F1086" t="s">
        <v>1923</v>
      </c>
      <c r="G1086">
        <v>140</v>
      </c>
      <c r="H1086" t="s">
        <v>87</v>
      </c>
      <c r="I1086">
        <v>81</v>
      </c>
      <c r="J1086">
        <v>81</v>
      </c>
      <c r="K1086">
        <v>81</v>
      </c>
      <c r="L1086">
        <v>81</v>
      </c>
      <c r="M1086">
        <v>81</v>
      </c>
      <c r="N1086">
        <v>81</v>
      </c>
      <c r="O1086">
        <v>81</v>
      </c>
      <c r="P1086">
        <v>81</v>
      </c>
      <c r="Q1086">
        <v>81</v>
      </c>
      <c r="R1086">
        <v>81</v>
      </c>
      <c r="S1086" s="30"/>
      <c r="T1086" s="52" t="str">
        <f t="shared" si="64"/>
        <v>820402-88300-140</v>
      </c>
      <c r="U1086" s="53" t="str">
        <f>IF(C1086="NET","",IF(C1086="","",IFERROR(VLOOKUP(T1086,EAN!$A:$B,2,FALSE),"MANGLER - MÅ OPPDATERE EAN-FANEN")))</f>
        <v>MANGLER - MÅ OPPDATERE EAN-FANEN</v>
      </c>
      <c r="V1086" s="52">
        <f t="shared" si="66"/>
        <v>81</v>
      </c>
      <c r="W1086" s="52">
        <f t="shared" si="67"/>
        <v>81</v>
      </c>
      <c r="X1086" s="30"/>
      <c r="Y1086" s="21" t="str">
        <f>IF(C1086="NET","",IFERROR(VLOOKUP(U1086,'2) Order Form'!$V$9:$V$894,1,FALSE),"Ikke med I order form"))</f>
        <v>Ikke med I order form</v>
      </c>
      <c r="Z1086" s="30"/>
      <c r="AA1086">
        <v>7048652833679</v>
      </c>
      <c r="AB1086" s="23">
        <f>IFERROR(VLOOKUP(AA1086,'2) Order Form'!$V$9:$V$895,1,FALSE),"Ikke med I order form")</f>
        <v>7048652833679</v>
      </c>
      <c r="AC1086" s="38" t="e">
        <f>VLOOKUP(AA1086,ATS!$A$4:$H$2762,2,FALSE)</f>
        <v>#N/A</v>
      </c>
      <c r="AD1086" s="35" t="e">
        <f>VLOOKUP(AA1086,ATS!$A$4:$G$2762,3,FALSE)</f>
        <v>#N/A</v>
      </c>
      <c r="AE1086" s="36" t="e">
        <f>VLOOKUP(AA1086,ATS!$A$4:$G$2762,5,FALSE)</f>
        <v>#N/A</v>
      </c>
      <c r="AF1086" s="30"/>
      <c r="AG1086" s="54"/>
      <c r="AH1086" s="26"/>
      <c r="AI1086" s="30"/>
      <c r="AJ1086" s="30"/>
      <c r="AK1086" s="30"/>
    </row>
    <row r="1087" spans="1:37">
      <c r="A1087" s="175">
        <f t="shared" si="65"/>
        <v>0</v>
      </c>
      <c r="B1087">
        <v>820402</v>
      </c>
      <c r="C1087" t="s">
        <v>3197</v>
      </c>
      <c r="D1087" t="s">
        <v>2991</v>
      </c>
      <c r="E1087" t="s">
        <v>3208</v>
      </c>
      <c r="F1087" t="s">
        <v>1923</v>
      </c>
      <c r="G1087">
        <v>152</v>
      </c>
      <c r="H1087" t="s">
        <v>87</v>
      </c>
      <c r="I1087">
        <v>90</v>
      </c>
      <c r="J1087">
        <v>90</v>
      </c>
      <c r="K1087">
        <v>90</v>
      </c>
      <c r="L1087">
        <v>90</v>
      </c>
      <c r="M1087">
        <v>90</v>
      </c>
      <c r="N1087">
        <v>90</v>
      </c>
      <c r="O1087">
        <v>90</v>
      </c>
      <c r="P1087">
        <v>90</v>
      </c>
      <c r="Q1087">
        <v>90</v>
      </c>
      <c r="R1087">
        <v>90</v>
      </c>
      <c r="S1087" s="30"/>
      <c r="T1087" s="52" t="str">
        <f t="shared" si="64"/>
        <v>820402-88300-152</v>
      </c>
      <c r="U1087" s="53" t="str">
        <f>IF(C1087="NET","",IF(C1087="","",IFERROR(VLOOKUP(T1087,EAN!$A:$B,2,FALSE),"MANGLER - MÅ OPPDATERE EAN-FANEN")))</f>
        <v>MANGLER - MÅ OPPDATERE EAN-FANEN</v>
      </c>
      <c r="V1087" s="52">
        <f t="shared" si="66"/>
        <v>90</v>
      </c>
      <c r="W1087" s="52">
        <f t="shared" si="67"/>
        <v>90</v>
      </c>
      <c r="X1087" s="30"/>
      <c r="Y1087" s="21" t="str">
        <f>IF(C1087="NET","",IFERROR(VLOOKUP(U1087,'2) Order Form'!$V$9:$V$894,1,FALSE),"Ikke med I order form"))</f>
        <v>Ikke med I order form</v>
      </c>
      <c r="Z1087" s="30"/>
      <c r="AA1087">
        <v>7048652833679</v>
      </c>
      <c r="AB1087" s="23">
        <f>IFERROR(VLOOKUP(AA1087,'2) Order Form'!$V$9:$V$895,1,FALSE),"Ikke med I order form")</f>
        <v>7048652833679</v>
      </c>
      <c r="AC1087" s="38" t="e">
        <f>VLOOKUP(AA1087,ATS!$A$4:$H$2762,2,FALSE)</f>
        <v>#N/A</v>
      </c>
      <c r="AD1087" s="35" t="e">
        <f>VLOOKUP(AA1087,ATS!$A$4:$G$2762,3,FALSE)</f>
        <v>#N/A</v>
      </c>
      <c r="AE1087" s="36" t="e">
        <f>VLOOKUP(AA1087,ATS!$A$4:$G$2762,5,FALSE)</f>
        <v>#N/A</v>
      </c>
      <c r="AF1087" s="30"/>
      <c r="AG1087" s="54"/>
      <c r="AH1087" s="26"/>
      <c r="AI1087" s="30"/>
      <c r="AJ1087" s="30"/>
      <c r="AK1087" s="30"/>
    </row>
    <row r="1088" spans="1:37">
      <c r="A1088" s="175">
        <f t="shared" si="65"/>
        <v>0</v>
      </c>
      <c r="B1088">
        <v>820402</v>
      </c>
      <c r="C1088" t="s">
        <v>3197</v>
      </c>
      <c r="D1088" t="s">
        <v>2991</v>
      </c>
      <c r="E1088" t="s">
        <v>3209</v>
      </c>
      <c r="F1088" t="s">
        <v>1923</v>
      </c>
      <c r="G1088">
        <v>164</v>
      </c>
      <c r="H1088" t="s">
        <v>87</v>
      </c>
      <c r="I1088">
        <v>45</v>
      </c>
      <c r="J1088">
        <v>45</v>
      </c>
      <c r="K1088">
        <v>45</v>
      </c>
      <c r="L1088">
        <v>45</v>
      </c>
      <c r="M1088">
        <v>45</v>
      </c>
      <c r="N1088">
        <v>45</v>
      </c>
      <c r="O1088">
        <v>45</v>
      </c>
      <c r="P1088">
        <v>45</v>
      </c>
      <c r="Q1088">
        <v>45</v>
      </c>
      <c r="R1088">
        <v>45</v>
      </c>
      <c r="S1088" s="30"/>
      <c r="T1088" s="52" t="str">
        <f t="shared" si="64"/>
        <v>820402-88300-164</v>
      </c>
      <c r="U1088" s="53" t="str">
        <f>IF(C1088="NET","",IF(C1088="","",IFERROR(VLOOKUP(T1088,EAN!$A:$B,2,FALSE),"MANGLER - MÅ OPPDATERE EAN-FANEN")))</f>
        <v>MANGLER - MÅ OPPDATERE EAN-FANEN</v>
      </c>
      <c r="V1088" s="52">
        <f t="shared" si="66"/>
        <v>45</v>
      </c>
      <c r="W1088" s="52">
        <f t="shared" si="67"/>
        <v>45</v>
      </c>
      <c r="X1088" s="30"/>
      <c r="Y1088" s="21" t="str">
        <f>IF(C1088="NET","",IFERROR(VLOOKUP(U1088,'2) Order Form'!$V$9:$V$894,1,FALSE),"Ikke med I order form"))</f>
        <v>Ikke med I order form</v>
      </c>
      <c r="Z1088" s="30"/>
      <c r="AA1088">
        <v>7048652833679</v>
      </c>
      <c r="AB1088" s="23">
        <f>IFERROR(VLOOKUP(AA1088,'2) Order Form'!$V$9:$V$895,1,FALSE),"Ikke med I order form")</f>
        <v>7048652833679</v>
      </c>
      <c r="AC1088" s="38" t="e">
        <f>VLOOKUP(AA1088,ATS!$A$4:$H$2762,2,FALSE)</f>
        <v>#N/A</v>
      </c>
      <c r="AD1088" s="35" t="e">
        <f>VLOOKUP(AA1088,ATS!$A$4:$G$2762,3,FALSE)</f>
        <v>#N/A</v>
      </c>
      <c r="AE1088" s="36" t="e">
        <f>VLOOKUP(AA1088,ATS!$A$4:$G$2762,5,FALSE)</f>
        <v>#N/A</v>
      </c>
      <c r="AF1088" s="30"/>
      <c r="AG1088" s="54"/>
      <c r="AH1088" s="26"/>
      <c r="AI1088" s="30"/>
      <c r="AJ1088" s="30"/>
      <c r="AK1088" s="30"/>
    </row>
    <row r="1089" spans="1:37">
      <c r="A1089" s="175">
        <f t="shared" si="65"/>
        <v>0</v>
      </c>
      <c r="B1089">
        <v>820402</v>
      </c>
      <c r="C1089" t="s">
        <v>3197</v>
      </c>
      <c r="D1089" t="s">
        <v>2991</v>
      </c>
      <c r="E1089" t="s">
        <v>3210</v>
      </c>
      <c r="F1089" t="s">
        <v>3189</v>
      </c>
      <c r="G1089">
        <v>128</v>
      </c>
      <c r="H1089" t="s">
        <v>87</v>
      </c>
      <c r="I1089">
        <v>27</v>
      </c>
      <c r="J1089">
        <v>27</v>
      </c>
      <c r="K1089">
        <v>27</v>
      </c>
      <c r="L1089">
        <v>27</v>
      </c>
      <c r="M1089">
        <v>27</v>
      </c>
      <c r="N1089">
        <v>27</v>
      </c>
      <c r="O1089">
        <v>27</v>
      </c>
      <c r="P1089">
        <v>27</v>
      </c>
      <c r="Q1089">
        <v>27</v>
      </c>
      <c r="R1089">
        <v>27</v>
      </c>
      <c r="S1089" s="30"/>
      <c r="T1089" s="52" t="str">
        <f t="shared" si="64"/>
        <v>820402-89001-128</v>
      </c>
      <c r="U1089" s="53" t="str">
        <f>IF(C1089="NET","",IF(C1089="","",IFERROR(VLOOKUP(T1089,EAN!$A:$B,2,FALSE),"MANGLER - MÅ OPPDATERE EAN-FANEN")))</f>
        <v>MANGLER - MÅ OPPDATERE EAN-FANEN</v>
      </c>
      <c r="V1089" s="52">
        <f t="shared" si="66"/>
        <v>27</v>
      </c>
      <c r="W1089" s="52">
        <f t="shared" si="67"/>
        <v>27</v>
      </c>
      <c r="X1089" s="30"/>
      <c r="Y1089" s="21" t="str">
        <f>IF(C1089="NET","",IFERROR(VLOOKUP(U1089,'2) Order Form'!$V$9:$V$894,1,FALSE),"Ikke med I order form"))</f>
        <v>Ikke med I order form</v>
      </c>
      <c r="Z1089" s="30"/>
      <c r="AA1089">
        <v>7048652967237</v>
      </c>
      <c r="AB1089" s="23">
        <f>IFERROR(VLOOKUP(AA1089,'2) Order Form'!$V$9:$V$895,1,FALSE),"Ikke med I order form")</f>
        <v>7048652967237</v>
      </c>
      <c r="AC1089" s="38" t="e">
        <f>VLOOKUP(AA1089,ATS!$A$4:$H$2762,2,FALSE)</f>
        <v>#N/A</v>
      </c>
      <c r="AD1089" s="35" t="e">
        <f>VLOOKUP(AA1089,ATS!$A$4:$G$2762,3,FALSE)</f>
        <v>#N/A</v>
      </c>
      <c r="AE1089" s="36" t="e">
        <f>VLOOKUP(AA1089,ATS!$A$4:$G$2762,5,FALSE)</f>
        <v>#N/A</v>
      </c>
      <c r="AF1089" s="30"/>
      <c r="AG1089" s="54"/>
      <c r="AH1089" s="26"/>
      <c r="AI1089" s="30"/>
      <c r="AJ1089" s="30"/>
      <c r="AK1089" s="30"/>
    </row>
    <row r="1090" spans="1:37">
      <c r="A1090" s="175">
        <f t="shared" si="65"/>
        <v>0</v>
      </c>
      <c r="B1090">
        <v>820402</v>
      </c>
      <c r="C1090" t="s">
        <v>3197</v>
      </c>
      <c r="D1090" t="s">
        <v>2991</v>
      </c>
      <c r="E1090" t="s">
        <v>3211</v>
      </c>
      <c r="F1090" t="s">
        <v>3189</v>
      </c>
      <c r="G1090">
        <v>140</v>
      </c>
      <c r="H1090" t="s">
        <v>87</v>
      </c>
      <c r="I1090">
        <v>36</v>
      </c>
      <c r="J1090">
        <v>36</v>
      </c>
      <c r="K1090">
        <v>36</v>
      </c>
      <c r="L1090">
        <v>36</v>
      </c>
      <c r="M1090">
        <v>36</v>
      </c>
      <c r="N1090">
        <v>36</v>
      </c>
      <c r="O1090">
        <v>36</v>
      </c>
      <c r="P1090">
        <v>36</v>
      </c>
      <c r="Q1090">
        <v>36</v>
      </c>
      <c r="R1090">
        <v>36</v>
      </c>
      <c r="S1090" s="30"/>
      <c r="T1090" s="52" t="str">
        <f t="shared" si="64"/>
        <v>820402-89001-140</v>
      </c>
      <c r="U1090" s="53" t="str">
        <f>IF(C1090="NET","",IF(C1090="","",IFERROR(VLOOKUP(T1090,EAN!$A:$B,2,FALSE),"MANGLER - MÅ OPPDATERE EAN-FANEN")))</f>
        <v>MANGLER - MÅ OPPDATERE EAN-FANEN</v>
      </c>
      <c r="V1090" s="52">
        <f t="shared" si="66"/>
        <v>36</v>
      </c>
      <c r="W1090" s="52">
        <f t="shared" si="67"/>
        <v>36</v>
      </c>
      <c r="X1090" s="30"/>
      <c r="Y1090" s="21" t="str">
        <f>IF(C1090="NET","",IFERROR(VLOOKUP(U1090,'2) Order Form'!$V$9:$V$894,1,FALSE),"Ikke med I order form"))</f>
        <v>Ikke med I order form</v>
      </c>
      <c r="Z1090" s="30"/>
      <c r="AA1090">
        <v>7048652967237</v>
      </c>
      <c r="AB1090" s="23">
        <f>IFERROR(VLOOKUP(AA1090,'2) Order Form'!$V$9:$V$895,1,FALSE),"Ikke med I order form")</f>
        <v>7048652967237</v>
      </c>
      <c r="AC1090" s="38" t="e">
        <f>VLOOKUP(AA1090,ATS!$A$4:$H$2762,2,FALSE)</f>
        <v>#N/A</v>
      </c>
      <c r="AD1090" s="35" t="e">
        <f>VLOOKUP(AA1090,ATS!$A$4:$G$2762,3,FALSE)</f>
        <v>#N/A</v>
      </c>
      <c r="AE1090" s="36" t="e">
        <f>VLOOKUP(AA1090,ATS!$A$4:$G$2762,5,FALSE)</f>
        <v>#N/A</v>
      </c>
      <c r="AF1090" s="30"/>
      <c r="AG1090" s="54"/>
      <c r="AH1090" s="26"/>
      <c r="AI1090" s="30"/>
      <c r="AJ1090" s="30"/>
      <c r="AK1090" s="30"/>
    </row>
    <row r="1091" spans="1:37">
      <c r="A1091" s="175">
        <f t="shared" si="65"/>
        <v>0</v>
      </c>
      <c r="B1091">
        <v>820402</v>
      </c>
      <c r="C1091" t="s">
        <v>3197</v>
      </c>
      <c r="D1091" t="s">
        <v>2991</v>
      </c>
      <c r="E1091" t="s">
        <v>3212</v>
      </c>
      <c r="F1091" t="s">
        <v>3189</v>
      </c>
      <c r="G1091">
        <v>152</v>
      </c>
      <c r="H1091" t="s">
        <v>87</v>
      </c>
      <c r="I1091">
        <v>39</v>
      </c>
      <c r="J1091">
        <v>39</v>
      </c>
      <c r="K1091">
        <v>39</v>
      </c>
      <c r="L1091">
        <v>39</v>
      </c>
      <c r="M1091">
        <v>39</v>
      </c>
      <c r="N1091">
        <v>39</v>
      </c>
      <c r="O1091">
        <v>39</v>
      </c>
      <c r="P1091">
        <v>39</v>
      </c>
      <c r="Q1091">
        <v>39</v>
      </c>
      <c r="R1091">
        <v>39</v>
      </c>
      <c r="S1091" s="30"/>
      <c r="T1091" s="52" t="str">
        <f t="shared" si="64"/>
        <v>820402-89001-152</v>
      </c>
      <c r="U1091" s="53" t="str">
        <f>IF(C1091="NET","",IF(C1091="","",IFERROR(VLOOKUP(T1091,EAN!$A:$B,2,FALSE),"MANGLER - MÅ OPPDATERE EAN-FANEN")))</f>
        <v>MANGLER - MÅ OPPDATERE EAN-FANEN</v>
      </c>
      <c r="V1091" s="52">
        <f t="shared" si="66"/>
        <v>39</v>
      </c>
      <c r="W1091" s="52">
        <f t="shared" si="67"/>
        <v>39</v>
      </c>
      <c r="X1091" s="30"/>
      <c r="Y1091" s="21" t="str">
        <f>IF(C1091="NET","",IFERROR(VLOOKUP(U1091,'2) Order Form'!$V$9:$V$894,1,FALSE),"Ikke med I order form"))</f>
        <v>Ikke med I order form</v>
      </c>
      <c r="Z1091" s="30"/>
      <c r="AA1091">
        <v>7048652967244</v>
      </c>
      <c r="AB1091" s="23">
        <f>IFERROR(VLOOKUP(AA1091,'2) Order Form'!$V$9:$V$895,1,FALSE),"Ikke med I order form")</f>
        <v>7048652967244</v>
      </c>
      <c r="AC1091" s="38" t="e">
        <f>VLOOKUP(AA1091,ATS!$A$4:$H$2762,2,FALSE)</f>
        <v>#N/A</v>
      </c>
      <c r="AD1091" s="35" t="e">
        <f>VLOOKUP(AA1091,ATS!$A$4:$G$2762,3,FALSE)</f>
        <v>#N/A</v>
      </c>
      <c r="AE1091" s="36" t="e">
        <f>VLOOKUP(AA1091,ATS!$A$4:$G$2762,5,FALSE)</f>
        <v>#N/A</v>
      </c>
      <c r="AF1091" s="30"/>
      <c r="AG1091" s="54"/>
      <c r="AH1091" s="26"/>
      <c r="AI1091" s="30"/>
      <c r="AJ1091" s="30"/>
      <c r="AK1091" s="30"/>
    </row>
    <row r="1092" spans="1:37">
      <c r="A1092" s="175">
        <f t="shared" si="65"/>
        <v>0</v>
      </c>
      <c r="B1092">
        <v>820402</v>
      </c>
      <c r="C1092" t="s">
        <v>3197</v>
      </c>
      <c r="D1092" t="s">
        <v>2991</v>
      </c>
      <c r="E1092" t="s">
        <v>3213</v>
      </c>
      <c r="F1092" t="s">
        <v>3189</v>
      </c>
      <c r="G1092">
        <v>164</v>
      </c>
      <c r="H1092" t="s">
        <v>87</v>
      </c>
      <c r="I1092">
        <v>26</v>
      </c>
      <c r="J1092">
        <v>26</v>
      </c>
      <c r="K1092">
        <v>26</v>
      </c>
      <c r="L1092">
        <v>26</v>
      </c>
      <c r="M1092">
        <v>26</v>
      </c>
      <c r="N1092">
        <v>26</v>
      </c>
      <c r="O1092">
        <v>26</v>
      </c>
      <c r="P1092">
        <v>26</v>
      </c>
      <c r="Q1092">
        <v>26</v>
      </c>
      <c r="R1092">
        <v>26</v>
      </c>
      <c r="S1092" s="30"/>
      <c r="T1092" s="52" t="str">
        <f t="shared" ref="T1092:T1155" si="68">CONCATENATE(B1092,"-",E1092)</f>
        <v>820402-89001-164</v>
      </c>
      <c r="U1092" s="53" t="str">
        <f>IF(C1092="NET","",IF(C1092="","",IFERROR(VLOOKUP(T1092,EAN!$A:$B,2,FALSE),"MANGLER - MÅ OPPDATERE EAN-FANEN")))</f>
        <v>MANGLER - MÅ OPPDATERE EAN-FANEN</v>
      </c>
      <c r="V1092" s="52">
        <f t="shared" si="66"/>
        <v>26</v>
      </c>
      <c r="W1092" s="52">
        <f t="shared" si="67"/>
        <v>26</v>
      </c>
      <c r="X1092" s="30"/>
      <c r="Y1092" s="21" t="str">
        <f>IF(C1092="NET","",IFERROR(VLOOKUP(U1092,'2) Order Form'!$V$9:$V$894,1,FALSE),"Ikke med I order form"))</f>
        <v>Ikke med I order form</v>
      </c>
      <c r="Z1092" s="30"/>
      <c r="AA1092">
        <v>7048652967244</v>
      </c>
      <c r="AB1092" s="23">
        <f>IFERROR(VLOOKUP(AA1092,'2) Order Form'!$V$9:$V$895,1,FALSE),"Ikke med I order form")</f>
        <v>7048652967244</v>
      </c>
      <c r="AC1092" s="38" t="e">
        <f>VLOOKUP(AA1092,ATS!$A$4:$H$2762,2,FALSE)</f>
        <v>#N/A</v>
      </c>
      <c r="AD1092" s="35" t="e">
        <f>VLOOKUP(AA1092,ATS!$A$4:$G$2762,3,FALSE)</f>
        <v>#N/A</v>
      </c>
      <c r="AE1092" s="36" t="e">
        <f>VLOOKUP(AA1092,ATS!$A$4:$G$2762,5,FALSE)</f>
        <v>#N/A</v>
      </c>
      <c r="AF1092" s="30"/>
      <c r="AG1092" s="54"/>
      <c r="AH1092" s="26"/>
      <c r="AI1092" s="30"/>
      <c r="AJ1092" s="30"/>
      <c r="AK1092" s="30"/>
    </row>
    <row r="1093" spans="1:37">
      <c r="A1093" s="175">
        <f t="shared" ref="A1093:A1156" si="69">SUM(U1093)</f>
        <v>0</v>
      </c>
      <c r="B1093">
        <v>820402</v>
      </c>
      <c r="C1093" t="s">
        <v>3197</v>
      </c>
      <c r="D1093" t="s">
        <v>2991</v>
      </c>
      <c r="E1093" t="s">
        <v>3214</v>
      </c>
      <c r="F1093" t="s">
        <v>1982</v>
      </c>
      <c r="G1093">
        <v>128</v>
      </c>
      <c r="H1093" t="s">
        <v>87</v>
      </c>
      <c r="I1093">
        <v>25</v>
      </c>
      <c r="J1093">
        <v>25</v>
      </c>
      <c r="K1093">
        <v>25</v>
      </c>
      <c r="L1093">
        <v>25</v>
      </c>
      <c r="M1093">
        <v>25</v>
      </c>
      <c r="N1093">
        <v>25</v>
      </c>
      <c r="O1093">
        <v>25</v>
      </c>
      <c r="P1093">
        <v>25</v>
      </c>
      <c r="Q1093">
        <v>25</v>
      </c>
      <c r="R1093">
        <v>25</v>
      </c>
      <c r="S1093" s="30"/>
      <c r="T1093" s="52" t="str">
        <f t="shared" si="68"/>
        <v>820402-99901-128</v>
      </c>
      <c r="U1093" s="53" t="str">
        <f>IF(C1093="NET","",IF(C1093="","",IFERROR(VLOOKUP(T1093,EAN!$A:$B,2,FALSE),"MANGLER - MÅ OPPDATERE EAN-FANEN")))</f>
        <v>MANGLER - MÅ OPPDATERE EAN-FANEN</v>
      </c>
      <c r="V1093" s="52">
        <f t="shared" ref="V1093:V1156" si="70">I1093</f>
        <v>25</v>
      </c>
      <c r="W1093" s="52">
        <f t="shared" ref="W1093:W1156" si="71">R1093</f>
        <v>25</v>
      </c>
      <c r="X1093" s="30"/>
      <c r="Y1093" s="21" t="str">
        <f>IF(C1093="NET","",IFERROR(VLOOKUP(U1093,'2) Order Form'!$V$9:$V$894,1,FALSE),"Ikke med I order form"))</f>
        <v>Ikke med I order form</v>
      </c>
      <c r="Z1093" s="30"/>
      <c r="AA1093">
        <v>7048652967251</v>
      </c>
      <c r="AB1093" s="23">
        <f>IFERROR(VLOOKUP(AA1093,'2) Order Form'!$V$9:$V$895,1,FALSE),"Ikke med I order form")</f>
        <v>7048652967251</v>
      </c>
      <c r="AC1093" s="38" t="e">
        <f>VLOOKUP(AA1093,ATS!$A$4:$H$2762,2,FALSE)</f>
        <v>#N/A</v>
      </c>
      <c r="AD1093" s="35" t="e">
        <f>VLOOKUP(AA1093,ATS!$A$4:$G$2762,3,FALSE)</f>
        <v>#N/A</v>
      </c>
      <c r="AE1093" s="36" t="e">
        <f>VLOOKUP(AA1093,ATS!$A$4:$G$2762,5,FALSE)</f>
        <v>#N/A</v>
      </c>
      <c r="AF1093" s="30"/>
      <c r="AG1093" s="54"/>
      <c r="AH1093" s="26"/>
      <c r="AI1093" s="30"/>
      <c r="AJ1093" s="30"/>
      <c r="AK1093" s="30"/>
    </row>
    <row r="1094" spans="1:37">
      <c r="A1094" s="175">
        <f t="shared" si="69"/>
        <v>0</v>
      </c>
      <c r="B1094">
        <v>820402</v>
      </c>
      <c r="C1094" t="s">
        <v>3197</v>
      </c>
      <c r="D1094" t="s">
        <v>2991</v>
      </c>
      <c r="E1094" t="s">
        <v>3215</v>
      </c>
      <c r="F1094" t="s">
        <v>1982</v>
      </c>
      <c r="G1094">
        <v>140</v>
      </c>
      <c r="H1094" t="s">
        <v>87</v>
      </c>
      <c r="I1094">
        <v>38</v>
      </c>
      <c r="J1094">
        <v>38</v>
      </c>
      <c r="K1094">
        <v>38</v>
      </c>
      <c r="L1094">
        <v>38</v>
      </c>
      <c r="M1094">
        <v>38</v>
      </c>
      <c r="N1094">
        <v>38</v>
      </c>
      <c r="O1094">
        <v>38</v>
      </c>
      <c r="P1094">
        <v>38</v>
      </c>
      <c r="Q1094">
        <v>38</v>
      </c>
      <c r="R1094">
        <v>38</v>
      </c>
      <c r="S1094" s="30"/>
      <c r="T1094" s="52" t="str">
        <f t="shared" si="68"/>
        <v>820402-99901-140</v>
      </c>
      <c r="U1094" s="53" t="str">
        <f>IF(C1094="NET","",IF(C1094="","",IFERROR(VLOOKUP(T1094,EAN!$A:$B,2,FALSE),"MANGLER - MÅ OPPDATERE EAN-FANEN")))</f>
        <v>MANGLER - MÅ OPPDATERE EAN-FANEN</v>
      </c>
      <c r="V1094" s="52">
        <f t="shared" si="70"/>
        <v>38</v>
      </c>
      <c r="W1094" s="52">
        <f t="shared" si="71"/>
        <v>38</v>
      </c>
      <c r="X1094" s="30"/>
      <c r="Y1094" s="21" t="str">
        <f>IF(C1094="NET","",IFERROR(VLOOKUP(U1094,'2) Order Form'!$V$9:$V$894,1,FALSE),"Ikke med I order form"))</f>
        <v>Ikke med I order form</v>
      </c>
      <c r="Z1094" s="30"/>
      <c r="AA1094">
        <v>7048652967251</v>
      </c>
      <c r="AB1094" s="23">
        <f>IFERROR(VLOOKUP(AA1094,'2) Order Form'!$V$9:$V$895,1,FALSE),"Ikke med I order form")</f>
        <v>7048652967251</v>
      </c>
      <c r="AC1094" s="38" t="e">
        <f>VLOOKUP(AA1094,ATS!$A$4:$H$2762,2,FALSE)</f>
        <v>#N/A</v>
      </c>
      <c r="AD1094" s="35" t="e">
        <f>VLOOKUP(AA1094,ATS!$A$4:$G$2762,3,FALSE)</f>
        <v>#N/A</v>
      </c>
      <c r="AE1094" s="36" t="e">
        <f>VLOOKUP(AA1094,ATS!$A$4:$G$2762,5,FALSE)</f>
        <v>#N/A</v>
      </c>
      <c r="AF1094" s="30"/>
      <c r="AG1094" s="54"/>
      <c r="AH1094" s="26"/>
      <c r="AI1094" s="30"/>
      <c r="AJ1094" s="30"/>
      <c r="AK1094" s="30"/>
    </row>
    <row r="1095" spans="1:37">
      <c r="A1095" s="175">
        <f t="shared" si="69"/>
        <v>0</v>
      </c>
      <c r="B1095">
        <v>820402</v>
      </c>
      <c r="C1095" t="s">
        <v>3197</v>
      </c>
      <c r="D1095" t="s">
        <v>2991</v>
      </c>
      <c r="E1095" t="s">
        <v>3216</v>
      </c>
      <c r="F1095" t="s">
        <v>1982</v>
      </c>
      <c r="G1095">
        <v>152</v>
      </c>
      <c r="H1095" t="s">
        <v>87</v>
      </c>
      <c r="I1095">
        <v>37</v>
      </c>
      <c r="J1095">
        <v>37</v>
      </c>
      <c r="K1095">
        <v>37</v>
      </c>
      <c r="L1095">
        <v>37</v>
      </c>
      <c r="M1095">
        <v>37</v>
      </c>
      <c r="N1095">
        <v>37</v>
      </c>
      <c r="O1095">
        <v>37</v>
      </c>
      <c r="P1095">
        <v>37</v>
      </c>
      <c r="Q1095">
        <v>37</v>
      </c>
      <c r="R1095">
        <v>37</v>
      </c>
      <c r="S1095" s="30"/>
      <c r="T1095" s="52" t="str">
        <f t="shared" si="68"/>
        <v>820402-99901-152</v>
      </c>
      <c r="U1095" s="53" t="str">
        <f>IF(C1095="NET","",IF(C1095="","",IFERROR(VLOOKUP(T1095,EAN!$A:$B,2,FALSE),"MANGLER - MÅ OPPDATERE EAN-FANEN")))</f>
        <v>MANGLER - MÅ OPPDATERE EAN-FANEN</v>
      </c>
      <c r="V1095" s="52">
        <f t="shared" si="70"/>
        <v>37</v>
      </c>
      <c r="W1095" s="52">
        <f t="shared" si="71"/>
        <v>37</v>
      </c>
      <c r="X1095" s="30"/>
      <c r="Y1095" s="21" t="str">
        <f>IF(C1095="NET","",IFERROR(VLOOKUP(U1095,'2) Order Form'!$V$9:$V$894,1,FALSE),"Ikke med I order form"))</f>
        <v>Ikke med I order form</v>
      </c>
      <c r="Z1095" s="30"/>
      <c r="AA1095">
        <v>7048652833716</v>
      </c>
      <c r="AB1095" s="23">
        <f>IFERROR(VLOOKUP(AA1095,'2) Order Form'!$V$9:$V$895,1,FALSE),"Ikke med I order form")</f>
        <v>7048652833716</v>
      </c>
      <c r="AC1095" s="38" t="e">
        <f>VLOOKUP(AA1095,ATS!$A$4:$H$2762,2,FALSE)</f>
        <v>#N/A</v>
      </c>
      <c r="AD1095" s="35" t="e">
        <f>VLOOKUP(AA1095,ATS!$A$4:$G$2762,3,FALSE)</f>
        <v>#N/A</v>
      </c>
      <c r="AE1095" s="36" t="e">
        <f>VLOOKUP(AA1095,ATS!$A$4:$G$2762,5,FALSE)</f>
        <v>#N/A</v>
      </c>
      <c r="AF1095" s="30"/>
      <c r="AG1095" s="54"/>
      <c r="AH1095" s="26"/>
      <c r="AI1095" s="30"/>
      <c r="AJ1095" s="30"/>
      <c r="AK1095" s="30"/>
    </row>
    <row r="1096" spans="1:37">
      <c r="A1096" s="175">
        <f t="shared" si="69"/>
        <v>0</v>
      </c>
      <c r="B1096">
        <v>820402</v>
      </c>
      <c r="C1096" t="s">
        <v>3197</v>
      </c>
      <c r="D1096" t="s">
        <v>2991</v>
      </c>
      <c r="E1096" t="s">
        <v>3217</v>
      </c>
      <c r="F1096" t="s">
        <v>1982</v>
      </c>
      <c r="G1096">
        <v>164</v>
      </c>
      <c r="H1096" t="s">
        <v>87</v>
      </c>
      <c r="I1096">
        <v>27</v>
      </c>
      <c r="J1096">
        <v>27</v>
      </c>
      <c r="K1096">
        <v>27</v>
      </c>
      <c r="L1096">
        <v>27</v>
      </c>
      <c r="M1096">
        <v>27</v>
      </c>
      <c r="N1096">
        <v>27</v>
      </c>
      <c r="O1096">
        <v>27</v>
      </c>
      <c r="P1096">
        <v>27</v>
      </c>
      <c r="Q1096">
        <v>27</v>
      </c>
      <c r="R1096">
        <v>27</v>
      </c>
      <c r="S1096" s="30"/>
      <c r="T1096" s="52" t="str">
        <f t="shared" si="68"/>
        <v>820402-99901-164</v>
      </c>
      <c r="U1096" s="53" t="str">
        <f>IF(C1096="NET","",IF(C1096="","",IFERROR(VLOOKUP(T1096,EAN!$A:$B,2,FALSE),"MANGLER - MÅ OPPDATERE EAN-FANEN")))</f>
        <v>MANGLER - MÅ OPPDATERE EAN-FANEN</v>
      </c>
      <c r="V1096" s="52">
        <f t="shared" si="70"/>
        <v>27</v>
      </c>
      <c r="W1096" s="52">
        <f t="shared" si="71"/>
        <v>27</v>
      </c>
      <c r="X1096" s="30"/>
      <c r="Y1096" s="21" t="str">
        <f>IF(C1096="NET","",IFERROR(VLOOKUP(U1096,'2) Order Form'!$V$9:$V$894,1,FALSE),"Ikke med I order form"))</f>
        <v>Ikke med I order form</v>
      </c>
      <c r="Z1096" s="30"/>
      <c r="AA1096">
        <v>7048652833716</v>
      </c>
      <c r="AB1096" s="23">
        <f>IFERROR(VLOOKUP(AA1096,'2) Order Form'!$V$9:$V$895,1,FALSE),"Ikke med I order form")</f>
        <v>7048652833716</v>
      </c>
      <c r="AC1096" s="38" t="e">
        <f>VLOOKUP(AA1096,ATS!$A$4:$H$2762,2,FALSE)</f>
        <v>#N/A</v>
      </c>
      <c r="AD1096" s="35" t="e">
        <f>VLOOKUP(AA1096,ATS!$A$4:$G$2762,3,FALSE)</f>
        <v>#N/A</v>
      </c>
      <c r="AE1096" s="36" t="e">
        <f>VLOOKUP(AA1096,ATS!$A$4:$G$2762,5,FALSE)</f>
        <v>#N/A</v>
      </c>
      <c r="AF1096" s="30"/>
      <c r="AG1096" s="54"/>
      <c r="AH1096" s="26"/>
      <c r="AI1096" s="30"/>
      <c r="AJ1096" s="30"/>
      <c r="AK1096" s="30"/>
    </row>
    <row r="1097" spans="1:37">
      <c r="A1097" s="175">
        <f t="shared" si="69"/>
        <v>0</v>
      </c>
      <c r="B1097" s="37">
        <v>820403</v>
      </c>
      <c r="C1097" t="s">
        <v>131</v>
      </c>
      <c r="I1097" s="37">
        <v>202409</v>
      </c>
      <c r="J1097" s="37">
        <v>202410</v>
      </c>
      <c r="K1097" s="37">
        <v>202411</v>
      </c>
      <c r="L1097" s="37">
        <v>202412</v>
      </c>
      <c r="M1097" s="37">
        <v>202413</v>
      </c>
      <c r="N1097" s="37">
        <v>202414</v>
      </c>
      <c r="O1097" s="37">
        <v>202415</v>
      </c>
      <c r="P1097" s="37">
        <v>202415</v>
      </c>
      <c r="Q1097" s="37">
        <v>202415</v>
      </c>
      <c r="R1097" s="37">
        <v>202415</v>
      </c>
      <c r="S1097" s="30"/>
      <c r="T1097" s="52" t="str">
        <f t="shared" si="68"/>
        <v>820403-</v>
      </c>
      <c r="U1097" s="53" t="str">
        <f>IF(C1097="NET","",IF(C1097="","",IFERROR(VLOOKUP(T1097,EAN!$A:$B,2,FALSE),"MANGLER - MÅ OPPDATERE EAN-FANEN")))</f>
        <v/>
      </c>
      <c r="V1097" s="52">
        <f t="shared" si="70"/>
        <v>202409</v>
      </c>
      <c r="W1097" s="52">
        <f t="shared" si="71"/>
        <v>202415</v>
      </c>
      <c r="X1097" s="30"/>
      <c r="Y1097" s="21" t="str">
        <f>IF(C1097="NET","",IFERROR(VLOOKUP(U1097,'2) Order Form'!$V$9:$V$894,1,FALSE),"Ikke med I order form"))</f>
        <v/>
      </c>
      <c r="Z1097" s="30"/>
      <c r="AA1097">
        <v>7048652833716</v>
      </c>
      <c r="AB1097" s="23">
        <f>IFERROR(VLOOKUP(AA1097,'2) Order Form'!$V$9:$V$895,1,FALSE),"Ikke med I order form")</f>
        <v>7048652833716</v>
      </c>
      <c r="AC1097" s="38" t="e">
        <f>VLOOKUP(AA1097,ATS!$A$4:$H$2762,2,FALSE)</f>
        <v>#N/A</v>
      </c>
      <c r="AD1097" s="35" t="e">
        <f>VLOOKUP(AA1097,ATS!$A$4:$G$2762,3,FALSE)</f>
        <v>#N/A</v>
      </c>
      <c r="AE1097" s="36" t="e">
        <f>VLOOKUP(AA1097,ATS!$A$4:$G$2762,5,FALSE)</f>
        <v>#N/A</v>
      </c>
      <c r="AF1097" s="30"/>
      <c r="AG1097" s="54"/>
      <c r="AH1097" s="26"/>
      <c r="AI1097" s="30"/>
      <c r="AJ1097" s="30"/>
      <c r="AK1097" s="30"/>
    </row>
    <row r="1098" spans="1:37">
      <c r="A1098" s="175">
        <f t="shared" si="69"/>
        <v>0</v>
      </c>
      <c r="B1098">
        <v>820403</v>
      </c>
      <c r="C1098" t="s">
        <v>3218</v>
      </c>
      <c r="D1098" t="s">
        <v>2991</v>
      </c>
      <c r="E1098" t="s">
        <v>3202</v>
      </c>
      <c r="F1098" t="s">
        <v>1999</v>
      </c>
      <c r="G1098">
        <v>128</v>
      </c>
      <c r="H1098" t="s">
        <v>87</v>
      </c>
      <c r="I1098">
        <v>54</v>
      </c>
      <c r="J1098">
        <v>54</v>
      </c>
      <c r="K1098">
        <v>54</v>
      </c>
      <c r="L1098">
        <v>54</v>
      </c>
      <c r="M1098">
        <v>54</v>
      </c>
      <c r="N1098">
        <v>54</v>
      </c>
      <c r="O1098">
        <v>54</v>
      </c>
      <c r="P1098">
        <v>54</v>
      </c>
      <c r="Q1098">
        <v>54</v>
      </c>
      <c r="R1098">
        <v>54</v>
      </c>
      <c r="S1098" s="30"/>
      <c r="T1098" s="52" t="str">
        <f t="shared" si="68"/>
        <v>820403-78001-128</v>
      </c>
      <c r="U1098" s="53" t="str">
        <f>IF(C1098="NET","",IF(C1098="","",IFERROR(VLOOKUP(T1098,EAN!$A:$B,2,FALSE),"MANGLER - MÅ OPPDATERE EAN-FANEN")))</f>
        <v>MANGLER - MÅ OPPDATERE EAN-FANEN</v>
      </c>
      <c r="V1098" s="52">
        <f t="shared" si="70"/>
        <v>54</v>
      </c>
      <c r="W1098" s="52">
        <f t="shared" si="71"/>
        <v>54</v>
      </c>
      <c r="X1098" s="30"/>
      <c r="Y1098" s="21" t="str">
        <f>IF(C1098="NET","",IFERROR(VLOOKUP(U1098,'2) Order Form'!$V$9:$V$894,1,FALSE),"Ikke med I order form"))</f>
        <v>Ikke med I order form</v>
      </c>
      <c r="Z1098" s="30"/>
      <c r="AA1098">
        <v>7048652833723</v>
      </c>
      <c r="AB1098" s="23">
        <f>IFERROR(VLOOKUP(AA1098,'2) Order Form'!$V$9:$V$895,1,FALSE),"Ikke med I order form")</f>
        <v>7048652833723</v>
      </c>
      <c r="AC1098" s="38" t="e">
        <f>VLOOKUP(AA1098,ATS!$A$4:$H$2762,2,FALSE)</f>
        <v>#N/A</v>
      </c>
      <c r="AD1098" s="35" t="e">
        <f>VLOOKUP(AA1098,ATS!$A$4:$G$2762,3,FALSE)</f>
        <v>#N/A</v>
      </c>
      <c r="AE1098" s="36" t="e">
        <f>VLOOKUP(AA1098,ATS!$A$4:$G$2762,5,FALSE)</f>
        <v>#N/A</v>
      </c>
      <c r="AF1098" s="30"/>
      <c r="AG1098" s="54"/>
      <c r="AH1098" s="26"/>
      <c r="AI1098" s="30"/>
      <c r="AJ1098" s="30"/>
      <c r="AK1098" s="30"/>
    </row>
    <row r="1099" spans="1:37">
      <c r="A1099" s="175">
        <f t="shared" si="69"/>
        <v>0</v>
      </c>
      <c r="B1099">
        <v>820403</v>
      </c>
      <c r="C1099" t="s">
        <v>3218</v>
      </c>
      <c r="D1099" t="s">
        <v>2991</v>
      </c>
      <c r="E1099" t="s">
        <v>3203</v>
      </c>
      <c r="F1099" t="s">
        <v>1999</v>
      </c>
      <c r="G1099">
        <v>140</v>
      </c>
      <c r="H1099" t="s">
        <v>87</v>
      </c>
      <c r="I1099">
        <v>44</v>
      </c>
      <c r="J1099">
        <v>44</v>
      </c>
      <c r="K1099">
        <v>44</v>
      </c>
      <c r="L1099">
        <v>44</v>
      </c>
      <c r="M1099">
        <v>44</v>
      </c>
      <c r="N1099">
        <v>44</v>
      </c>
      <c r="O1099">
        <v>44</v>
      </c>
      <c r="P1099">
        <v>44</v>
      </c>
      <c r="Q1099">
        <v>44</v>
      </c>
      <c r="R1099">
        <v>44</v>
      </c>
      <c r="S1099" s="30"/>
      <c r="T1099" s="52" t="str">
        <f t="shared" si="68"/>
        <v>820403-78001-140</v>
      </c>
      <c r="U1099" s="53" t="str">
        <f>IF(C1099="NET","",IF(C1099="","",IFERROR(VLOOKUP(T1099,EAN!$A:$B,2,FALSE),"MANGLER - MÅ OPPDATERE EAN-FANEN")))</f>
        <v>MANGLER - MÅ OPPDATERE EAN-FANEN</v>
      </c>
      <c r="V1099" s="52">
        <f t="shared" si="70"/>
        <v>44</v>
      </c>
      <c r="W1099" s="52">
        <f t="shared" si="71"/>
        <v>44</v>
      </c>
      <c r="X1099" s="30"/>
      <c r="Y1099" s="21" t="str">
        <f>IF(C1099="NET","",IFERROR(VLOOKUP(U1099,'2) Order Form'!$V$9:$V$894,1,FALSE),"Ikke med I order form"))</f>
        <v>Ikke med I order form</v>
      </c>
      <c r="Z1099" s="30"/>
      <c r="AA1099">
        <v>7048652833723</v>
      </c>
      <c r="AB1099" s="23">
        <f>IFERROR(VLOOKUP(AA1099,'2) Order Form'!$V$9:$V$895,1,FALSE),"Ikke med I order form")</f>
        <v>7048652833723</v>
      </c>
      <c r="AC1099" s="38" t="e">
        <f>VLOOKUP(AA1099,ATS!$A$4:$H$2762,2,FALSE)</f>
        <v>#N/A</v>
      </c>
      <c r="AD1099" s="35" t="e">
        <f>VLOOKUP(AA1099,ATS!$A$4:$G$2762,3,FALSE)</f>
        <v>#N/A</v>
      </c>
      <c r="AE1099" s="36" t="e">
        <f>VLOOKUP(AA1099,ATS!$A$4:$G$2762,5,FALSE)</f>
        <v>#N/A</v>
      </c>
      <c r="AF1099" s="30"/>
      <c r="AG1099" s="54"/>
      <c r="AH1099" s="26"/>
      <c r="AI1099" s="30"/>
      <c r="AJ1099" s="30"/>
      <c r="AK1099" s="30"/>
    </row>
    <row r="1100" spans="1:37">
      <c r="A1100" s="175">
        <f t="shared" si="69"/>
        <v>0</v>
      </c>
      <c r="B1100">
        <v>820403</v>
      </c>
      <c r="C1100" t="s">
        <v>3218</v>
      </c>
      <c r="D1100" t="s">
        <v>2991</v>
      </c>
      <c r="E1100" t="s">
        <v>3204</v>
      </c>
      <c r="F1100" t="s">
        <v>1999</v>
      </c>
      <c r="G1100">
        <v>152</v>
      </c>
      <c r="H1100" t="s">
        <v>87</v>
      </c>
      <c r="I1100">
        <v>16</v>
      </c>
      <c r="J1100">
        <v>16</v>
      </c>
      <c r="K1100">
        <v>16</v>
      </c>
      <c r="L1100">
        <v>16</v>
      </c>
      <c r="M1100">
        <v>16</v>
      </c>
      <c r="N1100">
        <v>16</v>
      </c>
      <c r="O1100">
        <v>16</v>
      </c>
      <c r="P1100">
        <v>16</v>
      </c>
      <c r="Q1100">
        <v>16</v>
      </c>
      <c r="R1100">
        <v>16</v>
      </c>
      <c r="S1100" s="30"/>
      <c r="T1100" s="52" t="str">
        <f t="shared" si="68"/>
        <v>820403-78001-152</v>
      </c>
      <c r="U1100" s="53" t="str">
        <f>IF(C1100="NET","",IF(C1100="","",IFERROR(VLOOKUP(T1100,EAN!$A:$B,2,FALSE),"MANGLER - MÅ OPPDATERE EAN-FANEN")))</f>
        <v>MANGLER - MÅ OPPDATERE EAN-FANEN</v>
      </c>
      <c r="V1100" s="52">
        <f t="shared" si="70"/>
        <v>16</v>
      </c>
      <c r="W1100" s="52">
        <f t="shared" si="71"/>
        <v>16</v>
      </c>
      <c r="X1100" s="30"/>
      <c r="Y1100" s="21" t="str">
        <f>IF(C1100="NET","",IFERROR(VLOOKUP(U1100,'2) Order Form'!$V$9:$V$894,1,FALSE),"Ikke med I order form"))</f>
        <v>Ikke med I order form</v>
      </c>
      <c r="Z1100" s="30"/>
      <c r="AA1100">
        <v>7048652833723</v>
      </c>
      <c r="AB1100" s="23">
        <f>IFERROR(VLOOKUP(AA1100,'2) Order Form'!$V$9:$V$895,1,FALSE),"Ikke med I order form")</f>
        <v>7048652833723</v>
      </c>
      <c r="AC1100" s="38" t="e">
        <f>VLOOKUP(AA1100,ATS!$A$4:$H$2762,2,FALSE)</f>
        <v>#N/A</v>
      </c>
      <c r="AD1100" s="35" t="e">
        <f>VLOOKUP(AA1100,ATS!$A$4:$G$2762,3,FALSE)</f>
        <v>#N/A</v>
      </c>
      <c r="AE1100" s="36" t="e">
        <f>VLOOKUP(AA1100,ATS!$A$4:$G$2762,5,FALSE)</f>
        <v>#N/A</v>
      </c>
      <c r="AF1100" s="30"/>
      <c r="AG1100" s="54"/>
      <c r="AH1100" s="26"/>
      <c r="AI1100" s="30"/>
      <c r="AJ1100" s="30"/>
      <c r="AK1100" s="30"/>
    </row>
    <row r="1101" spans="1:37">
      <c r="A1101" s="175">
        <f t="shared" si="69"/>
        <v>0</v>
      </c>
      <c r="B1101">
        <v>820403</v>
      </c>
      <c r="C1101" t="s">
        <v>3218</v>
      </c>
      <c r="D1101" t="s">
        <v>2991</v>
      </c>
      <c r="E1101" t="s">
        <v>3205</v>
      </c>
      <c r="F1101" t="s">
        <v>1999</v>
      </c>
      <c r="G1101">
        <v>164</v>
      </c>
      <c r="H1101" t="s">
        <v>87</v>
      </c>
      <c r="I1101">
        <v>15</v>
      </c>
      <c r="J1101">
        <v>15</v>
      </c>
      <c r="K1101">
        <v>15</v>
      </c>
      <c r="L1101">
        <v>15</v>
      </c>
      <c r="M1101">
        <v>15</v>
      </c>
      <c r="N1101">
        <v>15</v>
      </c>
      <c r="O1101">
        <v>15</v>
      </c>
      <c r="P1101">
        <v>15</v>
      </c>
      <c r="Q1101">
        <v>15</v>
      </c>
      <c r="R1101">
        <v>15</v>
      </c>
      <c r="S1101" s="30"/>
      <c r="T1101" s="52" t="str">
        <f t="shared" si="68"/>
        <v>820403-78001-164</v>
      </c>
      <c r="U1101" s="53" t="str">
        <f>IF(C1101="NET","",IF(C1101="","",IFERROR(VLOOKUP(T1101,EAN!$A:$B,2,FALSE),"MANGLER - MÅ OPPDATERE EAN-FANEN")))</f>
        <v>MANGLER - MÅ OPPDATERE EAN-FANEN</v>
      </c>
      <c r="V1101" s="52">
        <f t="shared" si="70"/>
        <v>15</v>
      </c>
      <c r="W1101" s="52">
        <f t="shared" si="71"/>
        <v>15</v>
      </c>
      <c r="X1101" s="30"/>
      <c r="Y1101" s="21" t="str">
        <f>IF(C1101="NET","",IFERROR(VLOOKUP(U1101,'2) Order Form'!$V$9:$V$894,1,FALSE),"Ikke med I order form"))</f>
        <v>Ikke med I order form</v>
      </c>
      <c r="Z1101" s="30"/>
      <c r="AA1101">
        <v>7048652851277</v>
      </c>
      <c r="AB1101" s="23">
        <f>IFERROR(VLOOKUP(AA1101,'2) Order Form'!$V$9:$V$895,1,FALSE),"Ikke med I order form")</f>
        <v>7048652851277</v>
      </c>
      <c r="AC1101" s="38" t="e">
        <f>VLOOKUP(AA1101,ATS!$A$4:$H$2762,2,FALSE)</f>
        <v>#N/A</v>
      </c>
      <c r="AD1101" s="35" t="e">
        <f>VLOOKUP(AA1101,ATS!$A$4:$G$2762,3,FALSE)</f>
        <v>#N/A</v>
      </c>
      <c r="AE1101" s="36" t="e">
        <f>VLOOKUP(AA1101,ATS!$A$4:$G$2762,5,FALSE)</f>
        <v>#N/A</v>
      </c>
      <c r="AF1101" s="30"/>
      <c r="AG1101" s="54"/>
      <c r="AH1101" s="26"/>
      <c r="AI1101" s="30"/>
      <c r="AJ1101" s="30"/>
      <c r="AK1101" s="30"/>
    </row>
    <row r="1102" spans="1:37">
      <c r="A1102" s="175">
        <f t="shared" si="69"/>
        <v>0</v>
      </c>
      <c r="B1102">
        <v>820403</v>
      </c>
      <c r="C1102" t="s">
        <v>3218</v>
      </c>
      <c r="D1102" t="s">
        <v>2991</v>
      </c>
      <c r="E1102" t="s">
        <v>3206</v>
      </c>
      <c r="F1102" t="s">
        <v>1923</v>
      </c>
      <c r="G1102">
        <v>128</v>
      </c>
      <c r="H1102" t="s">
        <v>87</v>
      </c>
      <c r="I1102">
        <v>110</v>
      </c>
      <c r="J1102">
        <v>110</v>
      </c>
      <c r="K1102">
        <v>110</v>
      </c>
      <c r="L1102">
        <v>110</v>
      </c>
      <c r="M1102">
        <v>110</v>
      </c>
      <c r="N1102">
        <v>110</v>
      </c>
      <c r="O1102">
        <v>110</v>
      </c>
      <c r="P1102">
        <v>110</v>
      </c>
      <c r="Q1102">
        <v>110</v>
      </c>
      <c r="R1102">
        <v>110</v>
      </c>
      <c r="S1102" s="30"/>
      <c r="T1102" s="52" t="str">
        <f t="shared" si="68"/>
        <v>820403-88300-128</v>
      </c>
      <c r="U1102" s="53" t="str">
        <f>IF(C1102="NET","",IF(C1102="","",IFERROR(VLOOKUP(T1102,EAN!$A:$B,2,FALSE),"MANGLER - MÅ OPPDATERE EAN-FANEN")))</f>
        <v>MANGLER - MÅ OPPDATERE EAN-FANEN</v>
      </c>
      <c r="V1102" s="52">
        <f t="shared" si="70"/>
        <v>110</v>
      </c>
      <c r="W1102" s="52">
        <f t="shared" si="71"/>
        <v>110</v>
      </c>
      <c r="X1102" s="30"/>
      <c r="Y1102" s="21" t="str">
        <f>IF(C1102="NET","",IFERROR(VLOOKUP(U1102,'2) Order Form'!$V$9:$V$894,1,FALSE),"Ikke med I order form"))</f>
        <v>Ikke med I order form</v>
      </c>
      <c r="Z1102" s="30"/>
      <c r="AA1102">
        <v>7048652851277</v>
      </c>
      <c r="AB1102" s="23">
        <f>IFERROR(VLOOKUP(AA1102,'2) Order Form'!$V$9:$V$895,1,FALSE),"Ikke med I order form")</f>
        <v>7048652851277</v>
      </c>
      <c r="AC1102" s="38" t="e">
        <f>VLOOKUP(AA1102,ATS!$A$4:$H$2762,2,FALSE)</f>
        <v>#N/A</v>
      </c>
      <c r="AD1102" s="35" t="e">
        <f>VLOOKUP(AA1102,ATS!$A$4:$G$2762,3,FALSE)</f>
        <v>#N/A</v>
      </c>
      <c r="AE1102" s="36" t="e">
        <f>VLOOKUP(AA1102,ATS!$A$4:$G$2762,5,FALSE)</f>
        <v>#N/A</v>
      </c>
      <c r="AF1102" s="30"/>
      <c r="AG1102" s="54"/>
      <c r="AH1102" s="26"/>
      <c r="AI1102" s="30"/>
      <c r="AJ1102" s="30"/>
      <c r="AK1102" s="30"/>
    </row>
    <row r="1103" spans="1:37">
      <c r="A1103" s="175">
        <f t="shared" si="69"/>
        <v>0</v>
      </c>
      <c r="B1103">
        <v>820403</v>
      </c>
      <c r="C1103" t="s">
        <v>3218</v>
      </c>
      <c r="D1103" t="s">
        <v>2991</v>
      </c>
      <c r="E1103" t="s">
        <v>3207</v>
      </c>
      <c r="F1103" t="s">
        <v>1923</v>
      </c>
      <c r="G1103">
        <v>140</v>
      </c>
      <c r="H1103" t="s">
        <v>87</v>
      </c>
      <c r="I1103">
        <v>129</v>
      </c>
      <c r="J1103">
        <v>129</v>
      </c>
      <c r="K1103">
        <v>129</v>
      </c>
      <c r="L1103">
        <v>129</v>
      </c>
      <c r="M1103">
        <v>129</v>
      </c>
      <c r="N1103">
        <v>129</v>
      </c>
      <c r="O1103">
        <v>129</v>
      </c>
      <c r="P1103">
        <v>129</v>
      </c>
      <c r="Q1103">
        <v>129</v>
      </c>
      <c r="R1103">
        <v>129</v>
      </c>
      <c r="S1103" s="30"/>
      <c r="T1103" s="52" t="str">
        <f t="shared" si="68"/>
        <v>820403-88300-140</v>
      </c>
      <c r="U1103" s="53" t="str">
        <f>IF(C1103="NET","",IF(C1103="","",IFERROR(VLOOKUP(T1103,EAN!$A:$B,2,FALSE),"MANGLER - MÅ OPPDATERE EAN-FANEN")))</f>
        <v>MANGLER - MÅ OPPDATERE EAN-FANEN</v>
      </c>
      <c r="V1103" s="52">
        <f t="shared" si="70"/>
        <v>129</v>
      </c>
      <c r="W1103" s="52">
        <f t="shared" si="71"/>
        <v>129</v>
      </c>
      <c r="X1103" s="30"/>
      <c r="Y1103" s="21" t="str">
        <f>IF(C1103="NET","",IFERROR(VLOOKUP(U1103,'2) Order Form'!$V$9:$V$894,1,FALSE),"Ikke med I order form"))</f>
        <v>Ikke med I order form</v>
      </c>
      <c r="Z1103" s="30"/>
      <c r="AA1103">
        <v>7048652851277</v>
      </c>
      <c r="AB1103" s="23">
        <f>IFERROR(VLOOKUP(AA1103,'2) Order Form'!$V$9:$V$895,1,FALSE),"Ikke med I order form")</f>
        <v>7048652851277</v>
      </c>
      <c r="AC1103" s="38" t="e">
        <f>VLOOKUP(AA1103,ATS!$A$4:$H$2762,2,FALSE)</f>
        <v>#N/A</v>
      </c>
      <c r="AD1103" s="35" t="e">
        <f>VLOOKUP(AA1103,ATS!$A$4:$G$2762,3,FALSE)</f>
        <v>#N/A</v>
      </c>
      <c r="AE1103" s="36" t="e">
        <f>VLOOKUP(AA1103,ATS!$A$4:$G$2762,5,FALSE)</f>
        <v>#N/A</v>
      </c>
      <c r="AF1103" s="30"/>
      <c r="AG1103" s="54"/>
      <c r="AH1103" s="26"/>
      <c r="AI1103" s="30"/>
      <c r="AJ1103" s="30"/>
      <c r="AK1103" s="30"/>
    </row>
    <row r="1104" spans="1:37">
      <c r="A1104" s="175">
        <f t="shared" si="69"/>
        <v>0</v>
      </c>
      <c r="B1104">
        <v>820403</v>
      </c>
      <c r="C1104" t="s">
        <v>3218</v>
      </c>
      <c r="D1104" t="s">
        <v>2991</v>
      </c>
      <c r="E1104" t="s">
        <v>3208</v>
      </c>
      <c r="F1104" t="s">
        <v>1923</v>
      </c>
      <c r="G1104">
        <v>152</v>
      </c>
      <c r="H1104" t="s">
        <v>87</v>
      </c>
      <c r="I1104">
        <v>103</v>
      </c>
      <c r="J1104">
        <v>103</v>
      </c>
      <c r="K1104">
        <v>103</v>
      </c>
      <c r="L1104">
        <v>103</v>
      </c>
      <c r="M1104">
        <v>103</v>
      </c>
      <c r="N1104">
        <v>103</v>
      </c>
      <c r="O1104">
        <v>103</v>
      </c>
      <c r="P1104">
        <v>103</v>
      </c>
      <c r="Q1104">
        <v>103</v>
      </c>
      <c r="R1104">
        <v>103</v>
      </c>
      <c r="S1104" s="2"/>
      <c r="T1104" s="22" t="str">
        <f t="shared" si="68"/>
        <v>820403-88300-152</v>
      </c>
      <c r="U1104" s="24" t="str">
        <f>IF(C1104="NET","",IF(C1104="","",IFERROR(VLOOKUP(T1104,EAN!$A:$B,2,FALSE),"MANGLER - MÅ OPPDATERE EAN-FANEN")))</f>
        <v>MANGLER - MÅ OPPDATERE EAN-FANEN</v>
      </c>
      <c r="V1104" s="22">
        <f t="shared" si="70"/>
        <v>103</v>
      </c>
      <c r="W1104" s="22">
        <f t="shared" si="71"/>
        <v>103</v>
      </c>
      <c r="X1104" s="2"/>
      <c r="Y1104" s="21" t="str">
        <f>IF(C1104="NET","",IFERROR(VLOOKUP(U1104,'2) Order Form'!$V$9:$V$894,1,FALSE),"Ikke med I order form"))</f>
        <v>Ikke med I order form</v>
      </c>
      <c r="Z1104" s="2"/>
      <c r="AA1104">
        <v>7048652615817</v>
      </c>
      <c r="AB1104" s="23">
        <f>IFERROR(VLOOKUP(AA1104,'2) Order Form'!$V$9:$V$895,1,FALSE),"Ikke med I order form")</f>
        <v>7048652615817</v>
      </c>
      <c r="AC1104" s="38" t="e">
        <f>VLOOKUP(AA1104,ATS!$A$4:$H$2762,2,FALSE)</f>
        <v>#N/A</v>
      </c>
      <c r="AD1104" s="35" t="e">
        <f>VLOOKUP(AA1104,ATS!$A$4:$G$2762,3,FALSE)</f>
        <v>#N/A</v>
      </c>
      <c r="AE1104" s="36" t="e">
        <f>VLOOKUP(AA1104,ATS!$A$4:$G$2762,5,FALSE)</f>
        <v>#N/A</v>
      </c>
      <c r="AF1104" s="2"/>
      <c r="AG1104" s="38"/>
      <c r="AH1104" s="21"/>
      <c r="AI1104" s="2"/>
      <c r="AJ1104" s="2"/>
      <c r="AK1104" s="2"/>
    </row>
    <row r="1105" spans="1:37">
      <c r="A1105" s="175">
        <f t="shared" si="69"/>
        <v>0</v>
      </c>
      <c r="B1105">
        <v>820403</v>
      </c>
      <c r="C1105" t="s">
        <v>3218</v>
      </c>
      <c r="D1105" t="s">
        <v>2991</v>
      </c>
      <c r="E1105" t="s">
        <v>3209</v>
      </c>
      <c r="F1105" t="s">
        <v>1923</v>
      </c>
      <c r="G1105">
        <v>164</v>
      </c>
      <c r="H1105" t="s">
        <v>87</v>
      </c>
      <c r="I1105">
        <v>75</v>
      </c>
      <c r="J1105">
        <v>75</v>
      </c>
      <c r="K1105">
        <v>75</v>
      </c>
      <c r="L1105">
        <v>75</v>
      </c>
      <c r="M1105">
        <v>75</v>
      </c>
      <c r="N1105">
        <v>75</v>
      </c>
      <c r="O1105">
        <v>75</v>
      </c>
      <c r="P1105">
        <v>75</v>
      </c>
      <c r="Q1105">
        <v>75</v>
      </c>
      <c r="R1105">
        <v>75</v>
      </c>
      <c r="S1105" s="2"/>
      <c r="T1105" s="22" t="str">
        <f t="shared" si="68"/>
        <v>820403-88300-164</v>
      </c>
      <c r="U1105" s="24" t="str">
        <f>IF(C1105="NET","",IF(C1105="","",IFERROR(VLOOKUP(T1105,EAN!$A:$B,2,FALSE),"MANGLER - MÅ OPPDATERE EAN-FANEN")))</f>
        <v>MANGLER - MÅ OPPDATERE EAN-FANEN</v>
      </c>
      <c r="V1105" s="22">
        <f t="shared" si="70"/>
        <v>75</v>
      </c>
      <c r="W1105" s="22">
        <f t="shared" si="71"/>
        <v>75</v>
      </c>
      <c r="X1105" s="2"/>
      <c r="Y1105" s="21" t="str">
        <f>IF(C1105="NET","",IFERROR(VLOOKUP(U1105,'2) Order Form'!$V$9:$V$894,1,FALSE),"Ikke med I order form"))</f>
        <v>Ikke med I order form</v>
      </c>
      <c r="Z1105" s="2"/>
      <c r="AA1105">
        <v>7048652615817</v>
      </c>
      <c r="AB1105" s="23">
        <f>IFERROR(VLOOKUP(AA1105,'2) Order Form'!$V$9:$V$895,1,FALSE),"Ikke med I order form")</f>
        <v>7048652615817</v>
      </c>
      <c r="AC1105" s="38" t="e">
        <f>VLOOKUP(AA1105,ATS!$A$4:$H$2762,2,FALSE)</f>
        <v>#N/A</v>
      </c>
      <c r="AD1105" s="35" t="e">
        <f>VLOOKUP(AA1105,ATS!$A$4:$G$2762,3,FALSE)</f>
        <v>#N/A</v>
      </c>
      <c r="AE1105" s="36" t="e">
        <f>VLOOKUP(AA1105,ATS!$A$4:$G$2762,5,FALSE)</f>
        <v>#N/A</v>
      </c>
      <c r="AF1105" s="2"/>
      <c r="AG1105" s="38"/>
      <c r="AH1105" s="21"/>
      <c r="AI1105" s="2"/>
      <c r="AJ1105" s="2"/>
      <c r="AK1105" s="2"/>
    </row>
    <row r="1106" spans="1:37">
      <c r="A1106" s="175">
        <f t="shared" si="69"/>
        <v>0</v>
      </c>
      <c r="B1106" s="37">
        <v>820404</v>
      </c>
      <c r="C1106" t="s">
        <v>131</v>
      </c>
      <c r="I1106" s="37">
        <v>202409</v>
      </c>
      <c r="J1106" s="37">
        <v>202410</v>
      </c>
      <c r="K1106" s="37">
        <v>202411</v>
      </c>
      <c r="L1106" s="37">
        <v>202412</v>
      </c>
      <c r="M1106" s="37">
        <v>202413</v>
      </c>
      <c r="N1106" s="37">
        <v>202414</v>
      </c>
      <c r="O1106" s="37">
        <v>202415</v>
      </c>
      <c r="P1106" s="37">
        <v>202415</v>
      </c>
      <c r="Q1106" s="37">
        <v>202415</v>
      </c>
      <c r="R1106" s="37">
        <v>202415</v>
      </c>
      <c r="S1106" s="2"/>
      <c r="T1106" s="22" t="str">
        <f t="shared" si="68"/>
        <v>820404-</v>
      </c>
      <c r="U1106" s="24" t="str">
        <f>IF(C1106="NET","",IF(C1106="","",IFERROR(VLOOKUP(T1106,EAN!$A:$B,2,FALSE),"MANGLER - MÅ OPPDATERE EAN-FANEN")))</f>
        <v/>
      </c>
      <c r="V1106" s="22">
        <f t="shared" si="70"/>
        <v>202409</v>
      </c>
      <c r="W1106" s="22">
        <f t="shared" si="71"/>
        <v>202415</v>
      </c>
      <c r="X1106" s="2"/>
      <c r="Y1106" s="21" t="str">
        <f>IF(C1106="NET","",IFERROR(VLOOKUP(U1106,'2) Order Form'!$V$9:$V$894,1,FALSE),"Ikke med I order form"))</f>
        <v/>
      </c>
      <c r="Z1106" s="2"/>
      <c r="AA1106">
        <v>7048652615770</v>
      </c>
      <c r="AB1106" s="23">
        <f>IFERROR(VLOOKUP(AA1106,'2) Order Form'!$V$9:$V$895,1,FALSE),"Ikke med I order form")</f>
        <v>7048652615770</v>
      </c>
      <c r="AC1106" s="38" t="e">
        <f>VLOOKUP(AA1106,ATS!$A$4:$H$2762,2,FALSE)</f>
        <v>#N/A</v>
      </c>
      <c r="AD1106" s="35" t="e">
        <f>VLOOKUP(AA1106,ATS!$A$4:$G$2762,3,FALSE)</f>
        <v>#N/A</v>
      </c>
      <c r="AE1106" s="36" t="e">
        <f>VLOOKUP(AA1106,ATS!$A$4:$G$2762,5,FALSE)</f>
        <v>#N/A</v>
      </c>
      <c r="AF1106" s="2"/>
      <c r="AG1106" s="38"/>
      <c r="AH1106" s="21"/>
      <c r="AI1106" s="2"/>
      <c r="AJ1106" s="2"/>
      <c r="AK1106" s="2"/>
    </row>
    <row r="1107" spans="1:37">
      <c r="A1107" s="175">
        <f t="shared" si="69"/>
        <v>0</v>
      </c>
      <c r="B1107">
        <v>820404</v>
      </c>
      <c r="C1107" t="s">
        <v>3219</v>
      </c>
      <c r="D1107" t="s">
        <v>2991</v>
      </c>
      <c r="E1107" t="s">
        <v>3220</v>
      </c>
      <c r="F1107" t="s">
        <v>3161</v>
      </c>
      <c r="G1107">
        <v>128</v>
      </c>
      <c r="H1107" t="s">
        <v>87</v>
      </c>
      <c r="I1107">
        <v>39</v>
      </c>
      <c r="J1107">
        <v>39</v>
      </c>
      <c r="K1107">
        <v>39</v>
      </c>
      <c r="L1107">
        <v>39</v>
      </c>
      <c r="M1107">
        <v>39</v>
      </c>
      <c r="N1107">
        <v>39</v>
      </c>
      <c r="O1107">
        <v>39</v>
      </c>
      <c r="P1107">
        <v>39</v>
      </c>
      <c r="Q1107">
        <v>39</v>
      </c>
      <c r="R1107">
        <v>39</v>
      </c>
      <c r="S1107" s="2"/>
      <c r="T1107" s="22" t="str">
        <f t="shared" si="68"/>
        <v>820404-58001-128</v>
      </c>
      <c r="U1107" s="24" t="str">
        <f>IF(C1107="NET","",IF(C1107="","",IFERROR(VLOOKUP(T1107,EAN!$A:$B,2,FALSE),"MANGLER - MÅ OPPDATERE EAN-FANEN")))</f>
        <v>MANGLER - MÅ OPPDATERE EAN-FANEN</v>
      </c>
      <c r="V1107" s="22">
        <f t="shared" si="70"/>
        <v>39</v>
      </c>
      <c r="W1107" s="22">
        <f t="shared" si="71"/>
        <v>39</v>
      </c>
      <c r="X1107" s="2"/>
      <c r="Y1107" s="21" t="str">
        <f>IF(C1107="NET","",IFERROR(VLOOKUP(U1107,'2) Order Form'!$V$9:$V$894,1,FALSE),"Ikke med I order form"))</f>
        <v>Ikke med I order form</v>
      </c>
      <c r="Z1107" s="2"/>
      <c r="AA1107">
        <v>7048652615770</v>
      </c>
      <c r="AB1107" s="23">
        <f>IFERROR(VLOOKUP(AA1107,'2) Order Form'!$V$9:$V$895,1,FALSE),"Ikke med I order form")</f>
        <v>7048652615770</v>
      </c>
      <c r="AC1107" s="38" t="e">
        <f>VLOOKUP(AA1107,ATS!$A$4:$H$2762,2,FALSE)</f>
        <v>#N/A</v>
      </c>
      <c r="AD1107" s="35" t="e">
        <f>VLOOKUP(AA1107,ATS!$A$4:$G$2762,3,FALSE)</f>
        <v>#N/A</v>
      </c>
      <c r="AE1107" s="36" t="e">
        <f>VLOOKUP(AA1107,ATS!$A$4:$G$2762,5,FALSE)</f>
        <v>#N/A</v>
      </c>
      <c r="AF1107" s="2"/>
      <c r="AG1107" s="38"/>
      <c r="AH1107" s="21"/>
      <c r="AI1107" s="2"/>
      <c r="AJ1107" s="2"/>
      <c r="AK1107" s="2"/>
    </row>
    <row r="1108" spans="1:37">
      <c r="A1108" s="175">
        <f t="shared" si="69"/>
        <v>0</v>
      </c>
      <c r="B1108">
        <v>820404</v>
      </c>
      <c r="C1108" t="s">
        <v>3219</v>
      </c>
      <c r="D1108" t="s">
        <v>2991</v>
      </c>
      <c r="E1108" t="s">
        <v>3221</v>
      </c>
      <c r="F1108" t="s">
        <v>3161</v>
      </c>
      <c r="G1108">
        <v>140</v>
      </c>
      <c r="H1108" t="s">
        <v>87</v>
      </c>
      <c r="I1108">
        <v>68</v>
      </c>
      <c r="J1108">
        <v>68</v>
      </c>
      <c r="K1108">
        <v>68</v>
      </c>
      <c r="L1108">
        <v>68</v>
      </c>
      <c r="M1108">
        <v>68</v>
      </c>
      <c r="N1108">
        <v>68</v>
      </c>
      <c r="O1108">
        <v>68</v>
      </c>
      <c r="P1108">
        <v>68</v>
      </c>
      <c r="Q1108">
        <v>68</v>
      </c>
      <c r="R1108">
        <v>68</v>
      </c>
      <c r="S1108" s="2"/>
      <c r="T1108" s="22" t="str">
        <f t="shared" si="68"/>
        <v>820404-58001-140</v>
      </c>
      <c r="U1108" s="24" t="str">
        <f>IF(C1108="NET","",IF(C1108="","",IFERROR(VLOOKUP(T1108,EAN!$A:$B,2,FALSE),"MANGLER - MÅ OPPDATERE EAN-FANEN")))</f>
        <v>MANGLER - MÅ OPPDATERE EAN-FANEN</v>
      </c>
      <c r="V1108" s="22">
        <f t="shared" si="70"/>
        <v>68</v>
      </c>
      <c r="W1108" s="22">
        <f t="shared" si="71"/>
        <v>68</v>
      </c>
      <c r="X1108" s="2"/>
      <c r="Y1108" s="21" t="str">
        <f>IF(C1108="NET","",IFERROR(VLOOKUP(U1108,'2) Order Form'!$V$9:$V$894,1,FALSE),"Ikke med I order form"))</f>
        <v>Ikke med I order form</v>
      </c>
      <c r="Z1108" s="2"/>
      <c r="AA1108">
        <v>7048652615763</v>
      </c>
      <c r="AB1108" s="23">
        <f>IFERROR(VLOOKUP(AA1108,'2) Order Form'!$V$9:$V$895,1,FALSE),"Ikke med I order form")</f>
        <v>7048652615763</v>
      </c>
      <c r="AC1108" s="38" t="e">
        <f>VLOOKUP(AA1108,ATS!$A$4:$H$2762,2,FALSE)</f>
        <v>#N/A</v>
      </c>
      <c r="AD1108" s="35" t="e">
        <f>VLOOKUP(AA1108,ATS!$A$4:$G$2762,3,FALSE)</f>
        <v>#N/A</v>
      </c>
      <c r="AE1108" s="36" t="e">
        <f>VLOOKUP(AA1108,ATS!$A$4:$G$2762,5,FALSE)</f>
        <v>#N/A</v>
      </c>
      <c r="AF1108" s="2"/>
      <c r="AG1108" s="38"/>
      <c r="AH1108" s="21"/>
      <c r="AI1108" s="2"/>
      <c r="AJ1108" s="2"/>
      <c r="AK1108" s="2"/>
    </row>
    <row r="1109" spans="1:37">
      <c r="A1109" s="175">
        <f t="shared" si="69"/>
        <v>0</v>
      </c>
      <c r="B1109">
        <v>820404</v>
      </c>
      <c r="C1109" t="s">
        <v>3219</v>
      </c>
      <c r="D1109" t="s">
        <v>2991</v>
      </c>
      <c r="E1109" t="s">
        <v>3222</v>
      </c>
      <c r="F1109" t="s">
        <v>3161</v>
      </c>
      <c r="G1109">
        <v>152</v>
      </c>
      <c r="H1109" t="s">
        <v>87</v>
      </c>
      <c r="I1109">
        <v>71</v>
      </c>
      <c r="J1109">
        <v>71</v>
      </c>
      <c r="K1109">
        <v>71</v>
      </c>
      <c r="L1109">
        <v>71</v>
      </c>
      <c r="M1109">
        <v>71</v>
      </c>
      <c r="N1109">
        <v>71</v>
      </c>
      <c r="O1109">
        <v>71</v>
      </c>
      <c r="P1109">
        <v>71</v>
      </c>
      <c r="Q1109">
        <v>71</v>
      </c>
      <c r="R1109">
        <v>71</v>
      </c>
      <c r="S1109" s="2"/>
      <c r="T1109" s="22" t="str">
        <f t="shared" si="68"/>
        <v>820404-58001-152</v>
      </c>
      <c r="U1109" s="24" t="str">
        <f>IF(C1109="NET","",IF(C1109="","",IFERROR(VLOOKUP(T1109,EAN!$A:$B,2,FALSE),"MANGLER - MÅ OPPDATERE EAN-FANEN")))</f>
        <v>MANGLER - MÅ OPPDATERE EAN-FANEN</v>
      </c>
      <c r="V1109" s="22">
        <f t="shared" si="70"/>
        <v>71</v>
      </c>
      <c r="W1109" s="22">
        <f t="shared" si="71"/>
        <v>71</v>
      </c>
      <c r="X1109" s="2"/>
      <c r="Y1109" s="21" t="str">
        <f>IF(C1109="NET","",IFERROR(VLOOKUP(U1109,'2) Order Form'!$V$9:$V$894,1,FALSE),"Ikke med I order form"))</f>
        <v>Ikke med I order form</v>
      </c>
      <c r="Z1109" s="2"/>
      <c r="AA1109">
        <v>7048652615763</v>
      </c>
      <c r="AB1109" s="23">
        <f>IFERROR(VLOOKUP(AA1109,'2) Order Form'!$V$9:$V$895,1,FALSE),"Ikke med I order form")</f>
        <v>7048652615763</v>
      </c>
      <c r="AC1109" s="38" t="e">
        <f>VLOOKUP(AA1109,ATS!$A$4:$H$2762,2,FALSE)</f>
        <v>#N/A</v>
      </c>
      <c r="AD1109" s="35" t="e">
        <f>VLOOKUP(AA1109,ATS!$A$4:$G$2762,3,FALSE)</f>
        <v>#N/A</v>
      </c>
      <c r="AE1109" s="36" t="e">
        <f>VLOOKUP(AA1109,ATS!$A$4:$G$2762,5,FALSE)</f>
        <v>#N/A</v>
      </c>
      <c r="AF1109" s="2"/>
      <c r="AG1109" s="38"/>
      <c r="AH1109" s="21"/>
      <c r="AI1109" s="2"/>
      <c r="AJ1109" s="2"/>
      <c r="AK1109" s="2"/>
    </row>
    <row r="1110" spans="1:37">
      <c r="A1110" s="175">
        <f t="shared" si="69"/>
        <v>0</v>
      </c>
      <c r="B1110">
        <v>820404</v>
      </c>
      <c r="C1110" t="s">
        <v>3219</v>
      </c>
      <c r="D1110" t="s">
        <v>2991</v>
      </c>
      <c r="E1110" t="s">
        <v>3223</v>
      </c>
      <c r="F1110" t="s">
        <v>3161</v>
      </c>
      <c r="G1110">
        <v>164</v>
      </c>
      <c r="H1110" t="s">
        <v>87</v>
      </c>
      <c r="I1110">
        <v>44</v>
      </c>
      <c r="J1110">
        <v>44</v>
      </c>
      <c r="K1110">
        <v>44</v>
      </c>
      <c r="L1110">
        <v>44</v>
      </c>
      <c r="M1110">
        <v>44</v>
      </c>
      <c r="N1110">
        <v>44</v>
      </c>
      <c r="O1110">
        <v>44</v>
      </c>
      <c r="P1110">
        <v>44</v>
      </c>
      <c r="Q1110">
        <v>44</v>
      </c>
      <c r="R1110">
        <v>44</v>
      </c>
      <c r="S1110" s="30"/>
      <c r="T1110" s="52" t="str">
        <f t="shared" si="68"/>
        <v>820404-58001-164</v>
      </c>
      <c r="U1110" s="53" t="str">
        <f>IF(C1110="NET","",IF(C1110="","",IFERROR(VLOOKUP(T1110,EAN!$A:$B,2,FALSE),"MANGLER - MÅ OPPDATERE EAN-FANEN")))</f>
        <v>MANGLER - MÅ OPPDATERE EAN-FANEN</v>
      </c>
      <c r="V1110" s="52">
        <f t="shared" si="70"/>
        <v>44</v>
      </c>
      <c r="W1110" s="52">
        <f t="shared" si="71"/>
        <v>44</v>
      </c>
      <c r="X1110" s="30"/>
      <c r="Y1110" s="21" t="str">
        <f>IF(C1110="NET","",IFERROR(VLOOKUP(U1110,'2) Order Form'!$V$9:$V$894,1,FALSE),"Ikke med I order form"))</f>
        <v>Ikke med I order form</v>
      </c>
      <c r="Z1110" s="30"/>
      <c r="AA1110">
        <v>7048652615787</v>
      </c>
      <c r="AB1110" s="23">
        <f>IFERROR(VLOOKUP(AA1110,'2) Order Form'!$V$9:$V$895,1,FALSE),"Ikke med I order form")</f>
        <v>7048652615787</v>
      </c>
      <c r="AC1110" s="38" t="e">
        <f>VLOOKUP(AA1110,ATS!$A$4:$H$2762,2,FALSE)</f>
        <v>#N/A</v>
      </c>
      <c r="AD1110" s="35" t="e">
        <f>VLOOKUP(AA1110,ATS!$A$4:$G$2762,3,FALSE)</f>
        <v>#N/A</v>
      </c>
      <c r="AE1110" s="36" t="e">
        <f>VLOOKUP(AA1110,ATS!$A$4:$G$2762,5,FALSE)</f>
        <v>#N/A</v>
      </c>
      <c r="AF1110" s="30"/>
      <c r="AG1110" s="54"/>
      <c r="AH1110" s="26"/>
      <c r="AI1110" s="30"/>
      <c r="AJ1110" s="30"/>
      <c r="AK1110" s="30"/>
    </row>
    <row r="1111" spans="1:37">
      <c r="A1111" s="175">
        <f t="shared" si="69"/>
        <v>0</v>
      </c>
      <c r="B1111">
        <v>820404</v>
      </c>
      <c r="C1111" t="s">
        <v>3219</v>
      </c>
      <c r="D1111" t="s">
        <v>2991</v>
      </c>
      <c r="E1111" t="s">
        <v>3214</v>
      </c>
      <c r="F1111" t="s">
        <v>1982</v>
      </c>
      <c r="G1111">
        <v>128</v>
      </c>
      <c r="H1111" t="s">
        <v>87</v>
      </c>
      <c r="I1111">
        <v>59</v>
      </c>
      <c r="J1111">
        <v>59</v>
      </c>
      <c r="K1111">
        <v>59</v>
      </c>
      <c r="L1111">
        <v>59</v>
      </c>
      <c r="M1111">
        <v>59</v>
      </c>
      <c r="N1111">
        <v>59</v>
      </c>
      <c r="O1111">
        <v>59</v>
      </c>
      <c r="P1111">
        <v>59</v>
      </c>
      <c r="Q1111">
        <v>59</v>
      </c>
      <c r="R1111">
        <v>59</v>
      </c>
      <c r="S1111" s="30"/>
      <c r="T1111" s="52" t="str">
        <f t="shared" si="68"/>
        <v>820404-99901-128</v>
      </c>
      <c r="U1111" s="53" t="str">
        <f>IF(C1111="NET","",IF(C1111="","",IFERROR(VLOOKUP(T1111,EAN!$A:$B,2,FALSE),"MANGLER - MÅ OPPDATERE EAN-FANEN")))</f>
        <v>MANGLER - MÅ OPPDATERE EAN-FANEN</v>
      </c>
      <c r="V1111" s="52">
        <f t="shared" si="70"/>
        <v>59</v>
      </c>
      <c r="W1111" s="52">
        <f t="shared" si="71"/>
        <v>59</v>
      </c>
      <c r="X1111" s="30"/>
      <c r="Y1111" s="21" t="str">
        <f>IF(C1111="NET","",IFERROR(VLOOKUP(U1111,'2) Order Form'!$V$9:$V$894,1,FALSE),"Ikke med I order form"))</f>
        <v>Ikke med I order form</v>
      </c>
      <c r="Z1111" s="30"/>
      <c r="AA1111">
        <v>7048652615787</v>
      </c>
      <c r="AB1111" s="23">
        <f>IFERROR(VLOOKUP(AA1111,'2) Order Form'!$V$9:$V$895,1,FALSE),"Ikke med I order form")</f>
        <v>7048652615787</v>
      </c>
      <c r="AC1111" s="38" t="e">
        <f>VLOOKUP(AA1111,ATS!$A$4:$H$2762,2,FALSE)</f>
        <v>#N/A</v>
      </c>
      <c r="AD1111" s="35" t="e">
        <f>VLOOKUP(AA1111,ATS!$A$4:$G$2762,3,FALSE)</f>
        <v>#N/A</v>
      </c>
      <c r="AE1111" s="36" t="e">
        <f>VLOOKUP(AA1111,ATS!$A$4:$G$2762,5,FALSE)</f>
        <v>#N/A</v>
      </c>
      <c r="AF1111" s="30"/>
      <c r="AG1111" s="54"/>
      <c r="AH1111" s="26"/>
      <c r="AI1111" s="30"/>
      <c r="AJ1111" s="30"/>
      <c r="AK1111" s="30"/>
    </row>
    <row r="1112" spans="1:37">
      <c r="A1112" s="175">
        <f t="shared" si="69"/>
        <v>0</v>
      </c>
      <c r="B1112">
        <v>820404</v>
      </c>
      <c r="C1112" t="s">
        <v>3219</v>
      </c>
      <c r="D1112" t="s">
        <v>2991</v>
      </c>
      <c r="E1112" t="s">
        <v>3215</v>
      </c>
      <c r="F1112" t="s">
        <v>1982</v>
      </c>
      <c r="G1112">
        <v>140</v>
      </c>
      <c r="H1112" t="s">
        <v>87</v>
      </c>
      <c r="I1112">
        <v>96</v>
      </c>
      <c r="J1112">
        <v>96</v>
      </c>
      <c r="K1112">
        <v>96</v>
      </c>
      <c r="L1112">
        <v>96</v>
      </c>
      <c r="M1112">
        <v>96</v>
      </c>
      <c r="N1112">
        <v>96</v>
      </c>
      <c r="O1112">
        <v>96</v>
      </c>
      <c r="P1112">
        <v>96</v>
      </c>
      <c r="Q1112">
        <v>96</v>
      </c>
      <c r="R1112">
        <v>96</v>
      </c>
      <c r="S1112" s="30"/>
      <c r="T1112" s="52" t="str">
        <f t="shared" si="68"/>
        <v>820404-99901-140</v>
      </c>
      <c r="U1112" s="53" t="str">
        <f>IF(C1112="NET","",IF(C1112="","",IFERROR(VLOOKUP(T1112,EAN!$A:$B,2,FALSE),"MANGLER - MÅ OPPDATERE EAN-FANEN")))</f>
        <v>MANGLER - MÅ OPPDATERE EAN-FANEN</v>
      </c>
      <c r="V1112" s="52">
        <f t="shared" si="70"/>
        <v>96</v>
      </c>
      <c r="W1112" s="52">
        <f t="shared" si="71"/>
        <v>96</v>
      </c>
      <c r="X1112" s="30"/>
      <c r="Y1112" s="21" t="str">
        <f>IF(C1112="NET","",IFERROR(VLOOKUP(U1112,'2) Order Form'!$V$9:$V$894,1,FALSE),"Ikke med I order form"))</f>
        <v>Ikke med I order form</v>
      </c>
      <c r="Z1112" s="30"/>
      <c r="AA1112">
        <v>7048652967084</v>
      </c>
      <c r="AB1112" s="23">
        <f>IFERROR(VLOOKUP(AA1112,'2) Order Form'!$V$9:$V$895,1,FALSE),"Ikke med I order form")</f>
        <v>7048652967084</v>
      </c>
      <c r="AC1112" s="38" t="e">
        <f>VLOOKUP(AA1112,ATS!$A$4:$H$2762,2,FALSE)</f>
        <v>#N/A</v>
      </c>
      <c r="AD1112" s="35" t="e">
        <f>VLOOKUP(AA1112,ATS!$A$4:$G$2762,3,FALSE)</f>
        <v>#N/A</v>
      </c>
      <c r="AE1112" s="36" t="e">
        <f>VLOOKUP(AA1112,ATS!$A$4:$G$2762,5,FALSE)</f>
        <v>#N/A</v>
      </c>
      <c r="AF1112" s="30"/>
      <c r="AG1112" s="54"/>
      <c r="AH1112" s="26"/>
      <c r="AI1112" s="30"/>
      <c r="AJ1112" s="30"/>
      <c r="AK1112" s="30"/>
    </row>
    <row r="1113" spans="1:37">
      <c r="A1113" s="175">
        <f t="shared" si="69"/>
        <v>0</v>
      </c>
      <c r="B1113">
        <v>820404</v>
      </c>
      <c r="C1113" t="s">
        <v>3219</v>
      </c>
      <c r="D1113" t="s">
        <v>2991</v>
      </c>
      <c r="E1113" t="s">
        <v>3216</v>
      </c>
      <c r="F1113" t="s">
        <v>1982</v>
      </c>
      <c r="G1113">
        <v>152</v>
      </c>
      <c r="H1113" t="s">
        <v>87</v>
      </c>
      <c r="I1113">
        <v>91</v>
      </c>
      <c r="J1113">
        <v>91</v>
      </c>
      <c r="K1113">
        <v>91</v>
      </c>
      <c r="L1113">
        <v>91</v>
      </c>
      <c r="M1113">
        <v>91</v>
      </c>
      <c r="N1113">
        <v>91</v>
      </c>
      <c r="O1113">
        <v>91</v>
      </c>
      <c r="P1113">
        <v>91</v>
      </c>
      <c r="Q1113">
        <v>91</v>
      </c>
      <c r="R1113">
        <v>91</v>
      </c>
      <c r="S1113" s="30"/>
      <c r="T1113" s="52" t="str">
        <f t="shared" si="68"/>
        <v>820404-99901-152</v>
      </c>
      <c r="U1113" s="53" t="str">
        <f>IF(C1113="NET","",IF(C1113="","",IFERROR(VLOOKUP(T1113,EAN!$A:$B,2,FALSE),"MANGLER - MÅ OPPDATERE EAN-FANEN")))</f>
        <v>MANGLER - MÅ OPPDATERE EAN-FANEN</v>
      </c>
      <c r="V1113" s="52">
        <f t="shared" si="70"/>
        <v>91</v>
      </c>
      <c r="W1113" s="52">
        <f t="shared" si="71"/>
        <v>91</v>
      </c>
      <c r="X1113" s="30"/>
      <c r="Y1113" s="21" t="str">
        <f>IF(C1113="NET","",IFERROR(VLOOKUP(U1113,'2) Order Form'!$V$9:$V$894,1,FALSE),"Ikke med I order form"))</f>
        <v>Ikke med I order form</v>
      </c>
      <c r="Z1113" s="30"/>
      <c r="AA1113">
        <v>7048652967084</v>
      </c>
      <c r="AB1113" s="23">
        <f>IFERROR(VLOOKUP(AA1113,'2) Order Form'!$V$9:$V$895,1,FALSE),"Ikke med I order form")</f>
        <v>7048652967084</v>
      </c>
      <c r="AC1113" s="38" t="e">
        <f>VLOOKUP(AA1113,ATS!$A$4:$H$2762,2,FALSE)</f>
        <v>#N/A</v>
      </c>
      <c r="AD1113" s="35" t="e">
        <f>VLOOKUP(AA1113,ATS!$A$4:$G$2762,3,FALSE)</f>
        <v>#N/A</v>
      </c>
      <c r="AE1113" s="36" t="e">
        <f>VLOOKUP(AA1113,ATS!$A$4:$G$2762,5,FALSE)</f>
        <v>#N/A</v>
      </c>
      <c r="AF1113" s="30"/>
      <c r="AG1113" s="54"/>
      <c r="AH1113" s="26"/>
      <c r="AI1113" s="30"/>
      <c r="AJ1113" s="30"/>
      <c r="AK1113" s="30"/>
    </row>
    <row r="1114" spans="1:37">
      <c r="A1114" s="175">
        <f t="shared" si="69"/>
        <v>0</v>
      </c>
      <c r="B1114">
        <v>820404</v>
      </c>
      <c r="C1114" t="s">
        <v>3219</v>
      </c>
      <c r="D1114" t="s">
        <v>2991</v>
      </c>
      <c r="E1114" t="s">
        <v>3217</v>
      </c>
      <c r="F1114" t="s">
        <v>1982</v>
      </c>
      <c r="G1114">
        <v>164</v>
      </c>
      <c r="H1114" t="s">
        <v>87</v>
      </c>
      <c r="I1114">
        <v>58</v>
      </c>
      <c r="J1114">
        <v>58</v>
      </c>
      <c r="K1114">
        <v>58</v>
      </c>
      <c r="L1114">
        <v>58</v>
      </c>
      <c r="M1114">
        <v>58</v>
      </c>
      <c r="N1114">
        <v>58</v>
      </c>
      <c r="O1114">
        <v>58</v>
      </c>
      <c r="P1114">
        <v>58</v>
      </c>
      <c r="Q1114">
        <v>58</v>
      </c>
      <c r="R1114">
        <v>58</v>
      </c>
      <c r="S1114" s="30"/>
      <c r="T1114" s="52" t="str">
        <f t="shared" si="68"/>
        <v>820404-99901-164</v>
      </c>
      <c r="U1114" s="53" t="str">
        <f>IF(C1114="NET","",IF(C1114="","",IFERROR(VLOOKUP(T1114,EAN!$A:$B,2,FALSE),"MANGLER - MÅ OPPDATERE EAN-FANEN")))</f>
        <v>MANGLER - MÅ OPPDATERE EAN-FANEN</v>
      </c>
      <c r="V1114" s="52">
        <f t="shared" si="70"/>
        <v>58</v>
      </c>
      <c r="W1114" s="52">
        <f t="shared" si="71"/>
        <v>58</v>
      </c>
      <c r="X1114" s="30"/>
      <c r="Y1114" s="21" t="str">
        <f>IF(C1114="NET","",IFERROR(VLOOKUP(U1114,'2) Order Form'!$V$9:$V$894,1,FALSE),"Ikke med I order form"))</f>
        <v>Ikke med I order form</v>
      </c>
      <c r="Z1114" s="30"/>
      <c r="AA1114">
        <v>7048652967107</v>
      </c>
      <c r="AB1114" s="23">
        <f>IFERROR(VLOOKUP(AA1114,'2) Order Form'!$V$9:$V$895,1,FALSE),"Ikke med I order form")</f>
        <v>7048652967107</v>
      </c>
      <c r="AC1114" s="38" t="e">
        <f>VLOOKUP(AA1114,ATS!$A$4:$H$2762,2,FALSE)</f>
        <v>#N/A</v>
      </c>
      <c r="AD1114" s="35" t="e">
        <f>VLOOKUP(AA1114,ATS!$A$4:$G$2762,3,FALSE)</f>
        <v>#N/A</v>
      </c>
      <c r="AE1114" s="36" t="e">
        <f>VLOOKUP(AA1114,ATS!$A$4:$G$2762,5,FALSE)</f>
        <v>#N/A</v>
      </c>
      <c r="AF1114" s="30"/>
      <c r="AG1114" s="54"/>
      <c r="AH1114" s="26"/>
      <c r="AI1114" s="30"/>
      <c r="AJ1114" s="30"/>
      <c r="AK1114" s="30"/>
    </row>
    <row r="1115" spans="1:37">
      <c r="A1115" s="175">
        <f t="shared" si="69"/>
        <v>0</v>
      </c>
      <c r="B1115" s="37">
        <v>820405</v>
      </c>
      <c r="C1115" t="s">
        <v>131</v>
      </c>
      <c r="I1115" s="37">
        <v>202409</v>
      </c>
      <c r="J1115" s="37">
        <v>202410</v>
      </c>
      <c r="K1115" s="37">
        <v>202411</v>
      </c>
      <c r="L1115" s="37">
        <v>202412</v>
      </c>
      <c r="M1115" s="37">
        <v>202413</v>
      </c>
      <c r="N1115" s="37">
        <v>202414</v>
      </c>
      <c r="O1115" s="37">
        <v>202415</v>
      </c>
      <c r="P1115" s="37">
        <v>202415</v>
      </c>
      <c r="Q1115" s="37">
        <v>202415</v>
      </c>
      <c r="R1115" s="37">
        <v>202415</v>
      </c>
      <c r="S1115" s="30"/>
      <c r="T1115" s="52" t="str">
        <f t="shared" si="68"/>
        <v>820405-</v>
      </c>
      <c r="U1115" s="53" t="str">
        <f>IF(C1115="NET","",IF(C1115="","",IFERROR(VLOOKUP(T1115,EAN!$A:$B,2,FALSE),"MANGLER - MÅ OPPDATERE EAN-FANEN")))</f>
        <v/>
      </c>
      <c r="V1115" s="52">
        <f t="shared" si="70"/>
        <v>202409</v>
      </c>
      <c r="W1115" s="52">
        <f t="shared" si="71"/>
        <v>202415</v>
      </c>
      <c r="X1115" s="30"/>
      <c r="Y1115" s="21" t="str">
        <f>IF(C1115="NET","",IFERROR(VLOOKUP(U1115,'2) Order Form'!$V$9:$V$894,1,FALSE),"Ikke med I order form"))</f>
        <v/>
      </c>
      <c r="Z1115" s="30"/>
      <c r="AA1115">
        <v>7048652967107</v>
      </c>
      <c r="AB1115" s="23">
        <f>IFERROR(VLOOKUP(AA1115,'2) Order Form'!$V$9:$V$895,1,FALSE),"Ikke med I order form")</f>
        <v>7048652967107</v>
      </c>
      <c r="AC1115" s="38" t="e">
        <f>VLOOKUP(AA1115,ATS!$A$4:$H$2762,2,FALSE)</f>
        <v>#N/A</v>
      </c>
      <c r="AD1115" s="35" t="e">
        <f>VLOOKUP(AA1115,ATS!$A$4:$G$2762,3,FALSE)</f>
        <v>#N/A</v>
      </c>
      <c r="AE1115" s="36" t="e">
        <f>VLOOKUP(AA1115,ATS!$A$4:$G$2762,5,FALSE)</f>
        <v>#N/A</v>
      </c>
      <c r="AF1115" s="30"/>
      <c r="AG1115" s="54"/>
      <c r="AH1115" s="26"/>
      <c r="AI1115" s="30"/>
      <c r="AJ1115" s="30"/>
      <c r="AK1115" s="30"/>
    </row>
    <row r="1116" spans="1:37">
      <c r="A1116" s="175">
        <f t="shared" si="69"/>
        <v>0</v>
      </c>
      <c r="B1116">
        <v>820405</v>
      </c>
      <c r="C1116" t="s">
        <v>3224</v>
      </c>
      <c r="D1116" t="s">
        <v>2991</v>
      </c>
      <c r="E1116" t="s">
        <v>3220</v>
      </c>
      <c r="F1116" t="s">
        <v>3161</v>
      </c>
      <c r="G1116">
        <v>128</v>
      </c>
      <c r="H1116" t="s">
        <v>87</v>
      </c>
      <c r="I1116">
        <v>23</v>
      </c>
      <c r="J1116">
        <v>23</v>
      </c>
      <c r="K1116">
        <v>23</v>
      </c>
      <c r="L1116">
        <v>23</v>
      </c>
      <c r="M1116">
        <v>23</v>
      </c>
      <c r="N1116">
        <v>23</v>
      </c>
      <c r="O1116">
        <v>23</v>
      </c>
      <c r="P1116">
        <v>23</v>
      </c>
      <c r="Q1116">
        <v>23</v>
      </c>
      <c r="R1116">
        <v>23</v>
      </c>
      <c r="S1116" s="30"/>
      <c r="T1116" s="52" t="str">
        <f t="shared" si="68"/>
        <v>820405-58001-128</v>
      </c>
      <c r="U1116" s="53" t="str">
        <f>IF(C1116="NET","",IF(C1116="","",IFERROR(VLOOKUP(T1116,EAN!$A:$B,2,FALSE),"MANGLER - MÅ OPPDATERE EAN-FANEN")))</f>
        <v>MANGLER - MÅ OPPDATERE EAN-FANEN</v>
      </c>
      <c r="V1116" s="52">
        <f t="shared" si="70"/>
        <v>23</v>
      </c>
      <c r="W1116" s="52">
        <f t="shared" si="71"/>
        <v>23</v>
      </c>
      <c r="X1116" s="30"/>
      <c r="Y1116" s="21" t="str">
        <f>IF(C1116="NET","",IFERROR(VLOOKUP(U1116,'2) Order Form'!$V$9:$V$894,1,FALSE),"Ikke med I order form"))</f>
        <v>Ikke med I order form</v>
      </c>
      <c r="Z1116" s="30"/>
      <c r="AA1116">
        <v>7048652967091</v>
      </c>
      <c r="AB1116" s="23">
        <f>IFERROR(VLOOKUP(AA1116,'2) Order Form'!$V$9:$V$895,1,FALSE),"Ikke med I order form")</f>
        <v>7048652967091</v>
      </c>
      <c r="AC1116" s="38" t="e">
        <f>VLOOKUP(AA1116,ATS!$A$4:$H$2762,2,FALSE)</f>
        <v>#N/A</v>
      </c>
      <c r="AD1116" s="35" t="e">
        <f>VLOOKUP(AA1116,ATS!$A$4:$G$2762,3,FALSE)</f>
        <v>#N/A</v>
      </c>
      <c r="AE1116" s="36" t="e">
        <f>VLOOKUP(AA1116,ATS!$A$4:$G$2762,5,FALSE)</f>
        <v>#N/A</v>
      </c>
      <c r="AF1116" s="30"/>
      <c r="AG1116" s="54"/>
      <c r="AH1116" s="26"/>
      <c r="AI1116" s="30"/>
      <c r="AJ1116" s="30"/>
      <c r="AK1116" s="30"/>
    </row>
    <row r="1117" spans="1:37">
      <c r="A1117" s="175">
        <f t="shared" si="69"/>
        <v>0</v>
      </c>
      <c r="B1117">
        <v>820405</v>
      </c>
      <c r="C1117" t="s">
        <v>3224</v>
      </c>
      <c r="D1117" t="s">
        <v>2991</v>
      </c>
      <c r="E1117" t="s">
        <v>3221</v>
      </c>
      <c r="F1117" t="s">
        <v>3161</v>
      </c>
      <c r="G1117">
        <v>140</v>
      </c>
      <c r="H1117" t="s">
        <v>87</v>
      </c>
      <c r="I1117">
        <v>53</v>
      </c>
      <c r="J1117">
        <v>53</v>
      </c>
      <c r="K1117">
        <v>53</v>
      </c>
      <c r="L1117">
        <v>53</v>
      </c>
      <c r="M1117">
        <v>53</v>
      </c>
      <c r="N1117">
        <v>53</v>
      </c>
      <c r="O1117">
        <v>53</v>
      </c>
      <c r="P1117">
        <v>53</v>
      </c>
      <c r="Q1117">
        <v>53</v>
      </c>
      <c r="R1117">
        <v>53</v>
      </c>
      <c r="S1117" s="30"/>
      <c r="T1117" s="52" t="str">
        <f t="shared" si="68"/>
        <v>820405-58001-140</v>
      </c>
      <c r="U1117" s="53" t="str">
        <f>IF(C1117="NET","",IF(C1117="","",IFERROR(VLOOKUP(T1117,EAN!$A:$B,2,FALSE),"MANGLER - MÅ OPPDATERE EAN-FANEN")))</f>
        <v>MANGLER - MÅ OPPDATERE EAN-FANEN</v>
      </c>
      <c r="V1117" s="52">
        <f t="shared" si="70"/>
        <v>53</v>
      </c>
      <c r="W1117" s="52">
        <f t="shared" si="71"/>
        <v>53</v>
      </c>
      <c r="X1117" s="30"/>
      <c r="Y1117" s="21" t="str">
        <f>IF(C1117="NET","",IFERROR(VLOOKUP(U1117,'2) Order Form'!$V$9:$V$894,1,FALSE),"Ikke med I order form"))</f>
        <v>Ikke med I order form</v>
      </c>
      <c r="Z1117" s="30"/>
      <c r="AA1117">
        <v>7048652967091</v>
      </c>
      <c r="AB1117" s="23">
        <f>IFERROR(VLOOKUP(AA1117,'2) Order Form'!$V$9:$V$895,1,FALSE),"Ikke med I order form")</f>
        <v>7048652967091</v>
      </c>
      <c r="AC1117" s="38" t="e">
        <f>VLOOKUP(AA1117,ATS!$A$4:$H$2762,2,FALSE)</f>
        <v>#N/A</v>
      </c>
      <c r="AD1117" s="35" t="e">
        <f>VLOOKUP(AA1117,ATS!$A$4:$G$2762,3,FALSE)</f>
        <v>#N/A</v>
      </c>
      <c r="AE1117" s="36" t="e">
        <f>VLOOKUP(AA1117,ATS!$A$4:$G$2762,5,FALSE)</f>
        <v>#N/A</v>
      </c>
      <c r="AF1117" s="30"/>
      <c r="AG1117" s="54"/>
      <c r="AH1117" s="26"/>
      <c r="AI1117" s="30"/>
      <c r="AJ1117" s="30"/>
      <c r="AK1117" s="30"/>
    </row>
    <row r="1118" spans="1:37">
      <c r="A1118" s="175">
        <f t="shared" si="69"/>
        <v>0</v>
      </c>
      <c r="B1118">
        <v>820405</v>
      </c>
      <c r="C1118" t="s">
        <v>3224</v>
      </c>
      <c r="D1118" t="s">
        <v>2991</v>
      </c>
      <c r="E1118" t="s">
        <v>3222</v>
      </c>
      <c r="F1118" t="s">
        <v>3161</v>
      </c>
      <c r="G1118">
        <v>152</v>
      </c>
      <c r="H1118" t="s">
        <v>87</v>
      </c>
      <c r="I1118">
        <v>61</v>
      </c>
      <c r="J1118">
        <v>61</v>
      </c>
      <c r="K1118">
        <v>61</v>
      </c>
      <c r="L1118">
        <v>61</v>
      </c>
      <c r="M1118">
        <v>61</v>
      </c>
      <c r="N1118">
        <v>61</v>
      </c>
      <c r="O1118">
        <v>61</v>
      </c>
      <c r="P1118">
        <v>61</v>
      </c>
      <c r="Q1118">
        <v>61</v>
      </c>
      <c r="R1118">
        <v>61</v>
      </c>
      <c r="S1118" s="30"/>
      <c r="T1118" s="52" t="str">
        <f t="shared" si="68"/>
        <v>820405-58001-152</v>
      </c>
      <c r="U1118" s="53" t="str">
        <f>IF(C1118="NET","",IF(C1118="","",IFERROR(VLOOKUP(T1118,EAN!$A:$B,2,FALSE),"MANGLER - MÅ OPPDATERE EAN-FANEN")))</f>
        <v>MANGLER - MÅ OPPDATERE EAN-FANEN</v>
      </c>
      <c r="V1118" s="52">
        <f t="shared" si="70"/>
        <v>61</v>
      </c>
      <c r="W1118" s="52">
        <f t="shared" si="71"/>
        <v>61</v>
      </c>
      <c r="X1118" s="30"/>
      <c r="Y1118" s="21" t="str">
        <f>IF(C1118="NET","",IFERROR(VLOOKUP(U1118,'2) Order Form'!$V$9:$V$894,1,FALSE),"Ikke med I order form"))</f>
        <v>Ikke med I order form</v>
      </c>
      <c r="Z1118" s="30"/>
      <c r="AA1118">
        <v>7048652821621</v>
      </c>
      <c r="AB1118" s="23">
        <f>IFERROR(VLOOKUP(AA1118,'2) Order Form'!$V$9:$V$895,1,FALSE),"Ikke med I order form")</f>
        <v>7048652821621</v>
      </c>
      <c r="AC1118" s="38">
        <f>VLOOKUP(AA1118,ATS!$A$4:$H$2762,2,FALSE)</f>
        <v>835019</v>
      </c>
      <c r="AD1118" s="35" t="str">
        <f>VLOOKUP(AA1118,ATS!$A$4:$G$2762,3,FALSE)</f>
        <v>Ripley RIG Reflect Lens JR</v>
      </c>
      <c r="AE1118" s="36" t="str">
        <f>VLOOKUP(AA1118,ATS!$A$4:$G$2762,5,FALSE)</f>
        <v>060000-OS</v>
      </c>
      <c r="AF1118" s="30"/>
      <c r="AG1118" s="54"/>
      <c r="AH1118" s="26"/>
      <c r="AI1118" s="30"/>
      <c r="AJ1118" s="30"/>
      <c r="AK1118" s="30"/>
    </row>
    <row r="1119" spans="1:37">
      <c r="A1119" s="175">
        <f t="shared" si="69"/>
        <v>0</v>
      </c>
      <c r="B1119">
        <v>820405</v>
      </c>
      <c r="C1119" t="s">
        <v>3224</v>
      </c>
      <c r="D1119" t="s">
        <v>2991</v>
      </c>
      <c r="E1119" t="s">
        <v>3223</v>
      </c>
      <c r="F1119" t="s">
        <v>3161</v>
      </c>
      <c r="G1119">
        <v>164</v>
      </c>
      <c r="H1119" t="s">
        <v>87</v>
      </c>
      <c r="I1119">
        <v>18</v>
      </c>
      <c r="J1119">
        <v>18</v>
      </c>
      <c r="K1119">
        <v>18</v>
      </c>
      <c r="L1119">
        <v>18</v>
      </c>
      <c r="M1119">
        <v>18</v>
      </c>
      <c r="N1119">
        <v>18</v>
      </c>
      <c r="O1119">
        <v>18</v>
      </c>
      <c r="P1119">
        <v>18</v>
      </c>
      <c r="Q1119">
        <v>18</v>
      </c>
      <c r="R1119">
        <v>18</v>
      </c>
      <c r="S1119" s="30"/>
      <c r="T1119" s="52" t="str">
        <f t="shared" si="68"/>
        <v>820405-58001-164</v>
      </c>
      <c r="U1119" s="53" t="str">
        <f>IF(C1119="NET","",IF(C1119="","",IFERROR(VLOOKUP(T1119,EAN!$A:$B,2,FALSE),"MANGLER - MÅ OPPDATERE EAN-FANEN")))</f>
        <v>MANGLER - MÅ OPPDATERE EAN-FANEN</v>
      </c>
      <c r="V1119" s="52">
        <f t="shared" si="70"/>
        <v>18</v>
      </c>
      <c r="W1119" s="52">
        <f t="shared" si="71"/>
        <v>18</v>
      </c>
      <c r="X1119" s="30"/>
      <c r="Y1119" s="21" t="str">
        <f>IF(C1119="NET","",IFERROR(VLOOKUP(U1119,'2) Order Form'!$V$9:$V$894,1,FALSE),"Ikke med I order form"))</f>
        <v>Ikke med I order form</v>
      </c>
      <c r="Z1119" s="30"/>
      <c r="AA1119">
        <v>7048652821621</v>
      </c>
      <c r="AB1119" s="23">
        <f>IFERROR(VLOOKUP(AA1119,'2) Order Form'!$V$9:$V$895,1,FALSE),"Ikke med I order form")</f>
        <v>7048652821621</v>
      </c>
      <c r="AC1119" s="38">
        <f>VLOOKUP(AA1119,ATS!$A$4:$H$2762,2,FALSE)</f>
        <v>835019</v>
      </c>
      <c r="AD1119" s="35" t="str">
        <f>VLOOKUP(AA1119,ATS!$A$4:$G$2762,3,FALSE)</f>
        <v>Ripley RIG Reflect Lens JR</v>
      </c>
      <c r="AE1119" s="36" t="str">
        <f>VLOOKUP(AA1119,ATS!$A$4:$G$2762,5,FALSE)</f>
        <v>060000-OS</v>
      </c>
      <c r="AF1119" s="30"/>
      <c r="AG1119" s="54"/>
      <c r="AH1119" s="26"/>
      <c r="AI1119" s="30"/>
      <c r="AJ1119" s="30"/>
      <c r="AK1119" s="30"/>
    </row>
    <row r="1120" spans="1:37">
      <c r="A1120" s="175">
        <f t="shared" si="69"/>
        <v>0</v>
      </c>
      <c r="B1120">
        <v>820405</v>
      </c>
      <c r="C1120" t="s">
        <v>3224</v>
      </c>
      <c r="D1120" t="s">
        <v>2991</v>
      </c>
      <c r="E1120" t="s">
        <v>3202</v>
      </c>
      <c r="F1120" t="s">
        <v>1999</v>
      </c>
      <c r="G1120">
        <v>128</v>
      </c>
      <c r="H1120" t="s">
        <v>87</v>
      </c>
      <c r="I1120">
        <v>48</v>
      </c>
      <c r="J1120">
        <v>48</v>
      </c>
      <c r="K1120">
        <v>48</v>
      </c>
      <c r="L1120">
        <v>48</v>
      </c>
      <c r="M1120">
        <v>48</v>
      </c>
      <c r="N1120">
        <v>48</v>
      </c>
      <c r="O1120">
        <v>48</v>
      </c>
      <c r="P1120">
        <v>48</v>
      </c>
      <c r="Q1120">
        <v>48</v>
      </c>
      <c r="R1120">
        <v>48</v>
      </c>
      <c r="S1120" s="30"/>
      <c r="T1120" s="52" t="str">
        <f t="shared" si="68"/>
        <v>820405-78001-128</v>
      </c>
      <c r="U1120" s="53" t="str">
        <f>IF(C1120="NET","",IF(C1120="","",IFERROR(VLOOKUP(T1120,EAN!$A:$B,2,FALSE),"MANGLER - MÅ OPPDATERE EAN-FANEN")))</f>
        <v>MANGLER - MÅ OPPDATERE EAN-FANEN</v>
      </c>
      <c r="V1120" s="52">
        <f t="shared" si="70"/>
        <v>48</v>
      </c>
      <c r="W1120" s="52">
        <f t="shared" si="71"/>
        <v>48</v>
      </c>
      <c r="X1120" s="30"/>
      <c r="Y1120" s="21" t="str">
        <f>IF(C1120="NET","",IFERROR(VLOOKUP(U1120,'2) Order Form'!$V$9:$V$894,1,FALSE),"Ikke med I order form"))</f>
        <v>Ikke med I order form</v>
      </c>
      <c r="Z1120" s="30"/>
      <c r="AA1120">
        <v>7048652821638</v>
      </c>
      <c r="AB1120" s="23">
        <f>IFERROR(VLOOKUP(AA1120,'2) Order Form'!$V$9:$V$895,1,FALSE),"Ikke med I order form")</f>
        <v>7048652821638</v>
      </c>
      <c r="AC1120" s="38">
        <f>VLOOKUP(AA1120,ATS!$A$4:$H$2762,2,FALSE)</f>
        <v>835019</v>
      </c>
      <c r="AD1120" s="35" t="str">
        <f>VLOOKUP(AA1120,ATS!$A$4:$G$2762,3,FALSE)</f>
        <v>Ripley RIG Reflect Lens JR</v>
      </c>
      <c r="AE1120" s="36" t="str">
        <f>VLOOKUP(AA1120,ATS!$A$4:$G$2762,5,FALSE)</f>
        <v>160000-OS</v>
      </c>
      <c r="AF1120" s="30"/>
      <c r="AG1120" s="54"/>
      <c r="AH1120" s="26"/>
      <c r="AI1120" s="30"/>
      <c r="AJ1120" s="30"/>
      <c r="AK1120" s="30"/>
    </row>
    <row r="1121" spans="1:37">
      <c r="A1121" s="175">
        <f t="shared" si="69"/>
        <v>0</v>
      </c>
      <c r="B1121">
        <v>820405</v>
      </c>
      <c r="C1121" t="s">
        <v>3224</v>
      </c>
      <c r="D1121" t="s">
        <v>2991</v>
      </c>
      <c r="E1121" t="s">
        <v>3203</v>
      </c>
      <c r="F1121" t="s">
        <v>1999</v>
      </c>
      <c r="G1121">
        <v>140</v>
      </c>
      <c r="H1121" t="s">
        <v>87</v>
      </c>
      <c r="I1121">
        <v>75</v>
      </c>
      <c r="J1121">
        <v>75</v>
      </c>
      <c r="K1121">
        <v>75</v>
      </c>
      <c r="L1121">
        <v>75</v>
      </c>
      <c r="M1121">
        <v>75</v>
      </c>
      <c r="N1121">
        <v>75</v>
      </c>
      <c r="O1121">
        <v>75</v>
      </c>
      <c r="P1121">
        <v>75</v>
      </c>
      <c r="Q1121">
        <v>75</v>
      </c>
      <c r="R1121">
        <v>75</v>
      </c>
      <c r="S1121" s="30"/>
      <c r="T1121" s="52" t="str">
        <f t="shared" si="68"/>
        <v>820405-78001-140</v>
      </c>
      <c r="U1121" s="53" t="str">
        <f>IF(C1121="NET","",IF(C1121="","",IFERROR(VLOOKUP(T1121,EAN!$A:$B,2,FALSE),"MANGLER - MÅ OPPDATERE EAN-FANEN")))</f>
        <v>MANGLER - MÅ OPPDATERE EAN-FANEN</v>
      </c>
      <c r="V1121" s="52">
        <f t="shared" si="70"/>
        <v>75</v>
      </c>
      <c r="W1121" s="52">
        <f t="shared" si="71"/>
        <v>75</v>
      </c>
      <c r="X1121" s="30"/>
      <c r="Y1121" s="21" t="str">
        <f>IF(C1121="NET","",IFERROR(VLOOKUP(U1121,'2) Order Form'!$V$9:$V$894,1,FALSE),"Ikke med I order form"))</f>
        <v>Ikke med I order form</v>
      </c>
      <c r="Z1121" s="30"/>
      <c r="AA1121">
        <v>7048652821638</v>
      </c>
      <c r="AB1121" s="23">
        <f>IFERROR(VLOOKUP(AA1121,'2) Order Form'!$V$9:$V$895,1,FALSE),"Ikke med I order form")</f>
        <v>7048652821638</v>
      </c>
      <c r="AC1121" s="38">
        <f>VLOOKUP(AA1121,ATS!$A$4:$H$2762,2,FALSE)</f>
        <v>835019</v>
      </c>
      <c r="AD1121" s="35" t="str">
        <f>VLOOKUP(AA1121,ATS!$A$4:$G$2762,3,FALSE)</f>
        <v>Ripley RIG Reflect Lens JR</v>
      </c>
      <c r="AE1121" s="36" t="str">
        <f>VLOOKUP(AA1121,ATS!$A$4:$G$2762,5,FALSE)</f>
        <v>160000-OS</v>
      </c>
      <c r="AF1121" s="30"/>
      <c r="AG1121" s="54"/>
      <c r="AH1121" s="26"/>
      <c r="AI1121" s="30"/>
      <c r="AJ1121" s="30"/>
      <c r="AK1121" s="30"/>
    </row>
    <row r="1122" spans="1:37">
      <c r="A1122" s="175">
        <f t="shared" si="69"/>
        <v>0</v>
      </c>
      <c r="B1122">
        <v>820405</v>
      </c>
      <c r="C1122" t="s">
        <v>3224</v>
      </c>
      <c r="D1122" t="s">
        <v>2991</v>
      </c>
      <c r="E1122" t="s">
        <v>3204</v>
      </c>
      <c r="F1122" t="s">
        <v>1999</v>
      </c>
      <c r="G1122">
        <v>152</v>
      </c>
      <c r="H1122" t="s">
        <v>87</v>
      </c>
      <c r="I1122">
        <v>84</v>
      </c>
      <c r="J1122">
        <v>84</v>
      </c>
      <c r="K1122">
        <v>84</v>
      </c>
      <c r="L1122">
        <v>84</v>
      </c>
      <c r="M1122">
        <v>84</v>
      </c>
      <c r="N1122">
        <v>84</v>
      </c>
      <c r="O1122">
        <v>84</v>
      </c>
      <c r="P1122">
        <v>84</v>
      </c>
      <c r="Q1122">
        <v>84</v>
      </c>
      <c r="R1122">
        <v>84</v>
      </c>
      <c r="S1122" s="2"/>
      <c r="T1122" s="22" t="str">
        <f t="shared" si="68"/>
        <v>820405-78001-152</v>
      </c>
      <c r="U1122" s="24" t="str">
        <f>IF(C1122="NET","",IF(C1122="","",IFERROR(VLOOKUP(T1122,EAN!$A:$B,2,FALSE),"MANGLER - MÅ OPPDATERE EAN-FANEN")))</f>
        <v>MANGLER - MÅ OPPDATERE EAN-FANEN</v>
      </c>
      <c r="V1122" s="22">
        <f t="shared" si="70"/>
        <v>84</v>
      </c>
      <c r="W1122" s="22">
        <f t="shared" si="71"/>
        <v>84</v>
      </c>
      <c r="X1122" s="2"/>
      <c r="Y1122" s="21" t="str">
        <f>IF(C1122="NET","",IFERROR(VLOOKUP(U1122,'2) Order Form'!$V$9:$V$894,1,FALSE),"Ikke med I order form"))</f>
        <v>Ikke med I order form</v>
      </c>
      <c r="Z1122" s="2"/>
      <c r="AA1122">
        <v>7048652965882</v>
      </c>
      <c r="AB1122" s="23">
        <f>IFERROR(VLOOKUP(AA1122,'2) Order Form'!$V$9:$V$895,1,FALSE),"Ikke med I order form")</f>
        <v>7048652965882</v>
      </c>
      <c r="AC1122" s="38">
        <f>VLOOKUP(AA1122,ATS!$A$4:$H$2762,2,FALSE)</f>
        <v>835019</v>
      </c>
      <c r="AD1122" s="35" t="str">
        <f>VLOOKUP(AA1122,ATS!$A$4:$G$2762,3,FALSE)</f>
        <v>Ripley RIG Reflect Lens JR</v>
      </c>
      <c r="AE1122" s="36" t="str">
        <f>VLOOKUP(AA1122,ATS!$A$4:$G$2762,5,FALSE)</f>
        <v>180000-OS</v>
      </c>
      <c r="AF1122" s="2"/>
      <c r="AG1122" s="38"/>
      <c r="AH1122" s="21"/>
      <c r="AI1122" s="2"/>
      <c r="AJ1122" s="2"/>
      <c r="AK1122" s="2"/>
    </row>
    <row r="1123" spans="1:37">
      <c r="A1123" s="175">
        <f t="shared" si="69"/>
        <v>0</v>
      </c>
      <c r="B1123">
        <v>820405</v>
      </c>
      <c r="C1123" t="s">
        <v>3224</v>
      </c>
      <c r="D1123" t="s">
        <v>2991</v>
      </c>
      <c r="E1123" t="s">
        <v>3205</v>
      </c>
      <c r="F1123" t="s">
        <v>1999</v>
      </c>
      <c r="G1123">
        <v>164</v>
      </c>
      <c r="H1123" t="s">
        <v>87</v>
      </c>
      <c r="I1123">
        <v>44</v>
      </c>
      <c r="J1123">
        <v>44</v>
      </c>
      <c r="K1123">
        <v>44</v>
      </c>
      <c r="L1123">
        <v>44</v>
      </c>
      <c r="M1123">
        <v>44</v>
      </c>
      <c r="N1123">
        <v>44</v>
      </c>
      <c r="O1123">
        <v>44</v>
      </c>
      <c r="P1123">
        <v>44</v>
      </c>
      <c r="Q1123">
        <v>44</v>
      </c>
      <c r="R1123">
        <v>44</v>
      </c>
      <c r="S1123" s="2"/>
      <c r="T1123" s="22" t="str">
        <f t="shared" si="68"/>
        <v>820405-78001-164</v>
      </c>
      <c r="U1123" s="24" t="str">
        <f>IF(C1123="NET","",IF(C1123="","",IFERROR(VLOOKUP(T1123,EAN!$A:$B,2,FALSE),"MANGLER - MÅ OPPDATERE EAN-FANEN")))</f>
        <v>MANGLER - MÅ OPPDATERE EAN-FANEN</v>
      </c>
      <c r="V1123" s="22">
        <f t="shared" si="70"/>
        <v>44</v>
      </c>
      <c r="W1123" s="22">
        <f t="shared" si="71"/>
        <v>44</v>
      </c>
      <c r="X1123" s="2"/>
      <c r="Y1123" s="21" t="str">
        <f>IF(C1123="NET","",IFERROR(VLOOKUP(U1123,'2) Order Form'!$V$9:$V$894,1,FALSE),"Ikke med I order form"))</f>
        <v>Ikke med I order form</v>
      </c>
      <c r="Z1123" s="2"/>
      <c r="AA1123">
        <v>7048652965882</v>
      </c>
      <c r="AB1123" s="23">
        <f>IFERROR(VLOOKUP(AA1123,'2) Order Form'!$V$9:$V$895,1,FALSE),"Ikke med I order form")</f>
        <v>7048652965882</v>
      </c>
      <c r="AC1123" s="38">
        <f>VLOOKUP(AA1123,ATS!$A$4:$H$2762,2,FALSE)</f>
        <v>835019</v>
      </c>
      <c r="AD1123" s="35" t="str">
        <f>VLOOKUP(AA1123,ATS!$A$4:$G$2762,3,FALSE)</f>
        <v>Ripley RIG Reflect Lens JR</v>
      </c>
      <c r="AE1123" s="36" t="str">
        <f>VLOOKUP(AA1123,ATS!$A$4:$G$2762,5,FALSE)</f>
        <v>180000-OS</v>
      </c>
      <c r="AF1123" s="2"/>
      <c r="AG1123" s="38"/>
      <c r="AH1123" s="21"/>
      <c r="AI1123" s="2"/>
      <c r="AJ1123" s="2"/>
      <c r="AK1123" s="2"/>
    </row>
    <row r="1124" spans="1:37">
      <c r="A1124" s="175">
        <f t="shared" si="69"/>
        <v>0</v>
      </c>
      <c r="B1124">
        <v>820405</v>
      </c>
      <c r="C1124" t="s">
        <v>3224</v>
      </c>
      <c r="D1124" t="s">
        <v>2991</v>
      </c>
      <c r="E1124" t="s">
        <v>3214</v>
      </c>
      <c r="F1124" t="s">
        <v>1982</v>
      </c>
      <c r="G1124">
        <v>128</v>
      </c>
      <c r="H1124" t="s">
        <v>87</v>
      </c>
      <c r="I1124">
        <v>67</v>
      </c>
      <c r="J1124">
        <v>67</v>
      </c>
      <c r="K1124">
        <v>67</v>
      </c>
      <c r="L1124">
        <v>67</v>
      </c>
      <c r="M1124">
        <v>67</v>
      </c>
      <c r="N1124">
        <v>67</v>
      </c>
      <c r="O1124">
        <v>67</v>
      </c>
      <c r="P1124">
        <v>67</v>
      </c>
      <c r="Q1124">
        <v>67</v>
      </c>
      <c r="R1124">
        <v>67</v>
      </c>
      <c r="S1124" s="2"/>
      <c r="T1124" s="22" t="str">
        <f t="shared" si="68"/>
        <v>820405-99901-128</v>
      </c>
      <c r="U1124" s="24" t="str">
        <f>IF(C1124="NET","",IF(C1124="","",IFERROR(VLOOKUP(T1124,EAN!$A:$B,2,FALSE),"MANGLER - MÅ OPPDATERE EAN-FANEN")))</f>
        <v>MANGLER - MÅ OPPDATERE EAN-FANEN</v>
      </c>
      <c r="V1124" s="22">
        <f t="shared" si="70"/>
        <v>67</v>
      </c>
      <c r="W1124" s="22">
        <f t="shared" si="71"/>
        <v>67</v>
      </c>
      <c r="X1124" s="2"/>
      <c r="Y1124" s="21" t="str">
        <f>IF(C1124="NET","",IFERROR(VLOOKUP(U1124,'2) Order Form'!$V$9:$V$894,1,FALSE),"Ikke med I order form"))</f>
        <v>Ikke med I order form</v>
      </c>
      <c r="Z1124" s="2"/>
      <c r="AA1124">
        <v>7048652965875</v>
      </c>
      <c r="AB1124" s="23">
        <f>IFERROR(VLOOKUP(AA1124,'2) Order Form'!$V$9:$V$895,1,FALSE),"Ikke med I order form")</f>
        <v>7048652965875</v>
      </c>
      <c r="AC1124" s="38">
        <f>VLOOKUP(AA1124,ATS!$A$4:$H$2762,2,FALSE)</f>
        <v>835019</v>
      </c>
      <c r="AD1124" s="35" t="str">
        <f>VLOOKUP(AA1124,ATS!$A$4:$G$2762,3,FALSE)</f>
        <v>Ripley RIG Reflect Lens JR</v>
      </c>
      <c r="AE1124" s="36" t="str">
        <f>VLOOKUP(AA1124,ATS!$A$4:$G$2762,5,FALSE)</f>
        <v>150000-OS</v>
      </c>
      <c r="AF1124" s="2"/>
      <c r="AG1124" s="38"/>
      <c r="AH1124" s="21"/>
      <c r="AI1124" s="2"/>
      <c r="AJ1124" s="2"/>
      <c r="AK1124" s="2"/>
    </row>
    <row r="1125" spans="1:37">
      <c r="A1125" s="175">
        <f t="shared" si="69"/>
        <v>0</v>
      </c>
      <c r="B1125">
        <v>820405</v>
      </c>
      <c r="C1125" t="s">
        <v>3224</v>
      </c>
      <c r="D1125" t="s">
        <v>2991</v>
      </c>
      <c r="E1125" t="s">
        <v>3215</v>
      </c>
      <c r="F1125" t="s">
        <v>1982</v>
      </c>
      <c r="G1125">
        <v>140</v>
      </c>
      <c r="H1125" t="s">
        <v>87</v>
      </c>
      <c r="I1125">
        <v>272</v>
      </c>
      <c r="J1125">
        <v>272</v>
      </c>
      <c r="K1125">
        <v>272</v>
      </c>
      <c r="L1125">
        <v>272</v>
      </c>
      <c r="M1125">
        <v>272</v>
      </c>
      <c r="N1125">
        <v>272</v>
      </c>
      <c r="O1125">
        <v>272</v>
      </c>
      <c r="P1125">
        <v>272</v>
      </c>
      <c r="Q1125">
        <v>272</v>
      </c>
      <c r="R1125">
        <v>272</v>
      </c>
      <c r="S1125" s="2"/>
      <c r="T1125" s="52" t="str">
        <f t="shared" si="68"/>
        <v>820405-99901-140</v>
      </c>
      <c r="U1125" s="53" t="str">
        <f>IF(C1125="NET","",IF(C1125="","",IFERROR(VLOOKUP(T1125,EAN!$A:$B,2,FALSE),"MANGLER - MÅ OPPDATERE EAN-FANEN")))</f>
        <v>MANGLER - MÅ OPPDATERE EAN-FANEN</v>
      </c>
      <c r="V1125" s="52">
        <f t="shared" si="70"/>
        <v>272</v>
      </c>
      <c r="W1125" s="52">
        <f t="shared" si="71"/>
        <v>272</v>
      </c>
      <c r="X1125" s="2"/>
      <c r="Y1125" s="21" t="str">
        <f>IF(C1125="NET","",IFERROR(VLOOKUP(U1125,'2) Order Form'!$V$9:$V$894,1,FALSE),"Ikke med I order form"))</f>
        <v>Ikke med I order form</v>
      </c>
      <c r="Z1125" s="2"/>
      <c r="AA1125">
        <v>7048652965875</v>
      </c>
      <c r="AB1125" s="23">
        <f>IFERROR(VLOOKUP(AA1125,'2) Order Form'!$V$9:$V$895,1,FALSE),"Ikke med I order form")</f>
        <v>7048652965875</v>
      </c>
      <c r="AC1125" s="38">
        <f>VLOOKUP(AA1125,ATS!$A$4:$H$2762,2,FALSE)</f>
        <v>835019</v>
      </c>
      <c r="AD1125" s="35" t="str">
        <f>VLOOKUP(AA1125,ATS!$A$4:$G$2762,3,FALSE)</f>
        <v>Ripley RIG Reflect Lens JR</v>
      </c>
      <c r="AE1125" s="36" t="str">
        <f>VLOOKUP(AA1125,ATS!$A$4:$G$2762,5,FALSE)</f>
        <v>150000-OS</v>
      </c>
      <c r="AF1125" s="2"/>
      <c r="AG1125" s="38"/>
      <c r="AH1125" s="21"/>
      <c r="AI1125" s="2"/>
      <c r="AJ1125" s="2"/>
      <c r="AK1125" s="2"/>
    </row>
    <row r="1126" spans="1:37">
      <c r="A1126" s="175">
        <f t="shared" si="69"/>
        <v>0</v>
      </c>
      <c r="B1126">
        <v>820405</v>
      </c>
      <c r="C1126" t="s">
        <v>3224</v>
      </c>
      <c r="D1126" t="s">
        <v>2991</v>
      </c>
      <c r="E1126" t="s">
        <v>3216</v>
      </c>
      <c r="F1126" t="s">
        <v>1982</v>
      </c>
      <c r="G1126">
        <v>152</v>
      </c>
      <c r="H1126" t="s">
        <v>87</v>
      </c>
      <c r="I1126">
        <v>359</v>
      </c>
      <c r="J1126">
        <v>359</v>
      </c>
      <c r="K1126">
        <v>359</v>
      </c>
      <c r="L1126">
        <v>359</v>
      </c>
      <c r="M1126">
        <v>359</v>
      </c>
      <c r="N1126">
        <v>359</v>
      </c>
      <c r="O1126">
        <v>359</v>
      </c>
      <c r="P1126">
        <v>359</v>
      </c>
      <c r="Q1126">
        <v>359</v>
      </c>
      <c r="R1126">
        <v>359</v>
      </c>
      <c r="S1126" s="2"/>
      <c r="T1126" s="52" t="str">
        <f t="shared" si="68"/>
        <v>820405-99901-152</v>
      </c>
      <c r="U1126" s="53" t="str">
        <f>IF(C1126="NET","",IF(C1126="","",IFERROR(VLOOKUP(T1126,EAN!$A:$B,2,FALSE),"MANGLER - MÅ OPPDATERE EAN-FANEN")))</f>
        <v>MANGLER - MÅ OPPDATERE EAN-FANEN</v>
      </c>
      <c r="V1126" s="52">
        <f t="shared" si="70"/>
        <v>359</v>
      </c>
      <c r="W1126" s="52">
        <f t="shared" si="71"/>
        <v>359</v>
      </c>
      <c r="X1126" s="2"/>
      <c r="Y1126" s="21" t="str">
        <f>IF(C1126="NET","",IFERROR(VLOOKUP(U1126,'2) Order Form'!$V$9:$V$894,1,FALSE),"Ikke med I order form"))</f>
        <v>Ikke med I order form</v>
      </c>
      <c r="Z1126" s="2"/>
      <c r="AA1126">
        <v>7048652821652</v>
      </c>
      <c r="AB1126" s="23">
        <f>IFERROR(VLOOKUP(AA1126,'2) Order Form'!$V$9:$V$895,1,FALSE),"Ikke med I order form")</f>
        <v>7048652821652</v>
      </c>
      <c r="AC1126" s="38">
        <f>VLOOKUP(AA1126,ATS!$A$4:$H$2762,2,FALSE)</f>
        <v>835021</v>
      </c>
      <c r="AD1126" s="35" t="str">
        <f>VLOOKUP(AA1126,ATS!$A$4:$G$2762,3,FALSE)</f>
        <v>Ripley Lens JR</v>
      </c>
      <c r="AE1126" s="36" t="str">
        <f>VLOOKUP(AA1126,ATS!$A$4:$G$2762,5,FALSE)</f>
        <v>090000-OS</v>
      </c>
      <c r="AF1126" s="2"/>
      <c r="AG1126" s="38"/>
      <c r="AH1126" s="21"/>
      <c r="AI1126" s="2"/>
      <c r="AJ1126" s="2"/>
      <c r="AK1126" s="2"/>
    </row>
    <row r="1127" spans="1:37">
      <c r="A1127" s="175">
        <f t="shared" si="69"/>
        <v>0</v>
      </c>
      <c r="B1127">
        <v>820405</v>
      </c>
      <c r="C1127" t="s">
        <v>3224</v>
      </c>
      <c r="D1127" t="s">
        <v>2991</v>
      </c>
      <c r="E1127" t="s">
        <v>3217</v>
      </c>
      <c r="F1127" t="s">
        <v>1982</v>
      </c>
      <c r="G1127">
        <v>164</v>
      </c>
      <c r="H1127" t="s">
        <v>87</v>
      </c>
      <c r="I1127">
        <v>276</v>
      </c>
      <c r="J1127">
        <v>276</v>
      </c>
      <c r="K1127">
        <v>276</v>
      </c>
      <c r="L1127">
        <v>276</v>
      </c>
      <c r="M1127">
        <v>276</v>
      </c>
      <c r="N1127">
        <v>276</v>
      </c>
      <c r="O1127">
        <v>276</v>
      </c>
      <c r="P1127">
        <v>276</v>
      </c>
      <c r="Q1127">
        <v>276</v>
      </c>
      <c r="R1127">
        <v>276</v>
      </c>
      <c r="S1127" s="2"/>
      <c r="T1127" s="52" t="str">
        <f t="shared" si="68"/>
        <v>820405-99901-164</v>
      </c>
      <c r="U1127" s="53" t="str">
        <f>IF(C1127="NET","",IF(C1127="","",IFERROR(VLOOKUP(T1127,EAN!$A:$B,2,FALSE),"MANGLER - MÅ OPPDATERE EAN-FANEN")))</f>
        <v>MANGLER - MÅ OPPDATERE EAN-FANEN</v>
      </c>
      <c r="V1127" s="52">
        <f t="shared" si="70"/>
        <v>276</v>
      </c>
      <c r="W1127" s="52">
        <f t="shared" si="71"/>
        <v>276</v>
      </c>
      <c r="X1127" s="2"/>
      <c r="Y1127" s="21" t="str">
        <f>IF(C1127="NET","",IFERROR(VLOOKUP(U1127,'2) Order Form'!$V$9:$V$894,1,FALSE),"Ikke med I order form"))</f>
        <v>Ikke med I order form</v>
      </c>
      <c r="Z1127" s="2"/>
      <c r="AA1127">
        <v>7048652821652</v>
      </c>
      <c r="AB1127" s="23">
        <f>IFERROR(VLOOKUP(AA1127,'2) Order Form'!$V$9:$V$895,1,FALSE),"Ikke med I order form")</f>
        <v>7048652821652</v>
      </c>
      <c r="AC1127" s="38">
        <f>VLOOKUP(AA1127,ATS!$A$4:$H$2762,2,FALSE)</f>
        <v>835021</v>
      </c>
      <c r="AD1127" s="35" t="str">
        <f>VLOOKUP(AA1127,ATS!$A$4:$G$2762,3,FALSE)</f>
        <v>Ripley Lens JR</v>
      </c>
      <c r="AE1127" s="36" t="str">
        <f>VLOOKUP(AA1127,ATS!$A$4:$G$2762,5,FALSE)</f>
        <v>090000-OS</v>
      </c>
      <c r="AF1127" s="2"/>
      <c r="AG1127" s="38"/>
      <c r="AH1127" s="21"/>
      <c r="AI1127" s="2"/>
      <c r="AJ1127" s="2"/>
      <c r="AK1127" s="2"/>
    </row>
    <row r="1128" spans="1:37">
      <c r="A1128" s="175">
        <f t="shared" si="69"/>
        <v>0</v>
      </c>
      <c r="B1128" s="37">
        <v>820409</v>
      </c>
      <c r="C1128" t="s">
        <v>131</v>
      </c>
      <c r="I1128" s="37">
        <v>202409</v>
      </c>
      <c r="J1128" s="37">
        <v>202410</v>
      </c>
      <c r="K1128" s="37">
        <v>202411</v>
      </c>
      <c r="L1128" s="37">
        <v>202412</v>
      </c>
      <c r="M1128" s="37">
        <v>202413</v>
      </c>
      <c r="N1128" s="37">
        <v>202414</v>
      </c>
      <c r="O1128" s="37">
        <v>202415</v>
      </c>
      <c r="P1128" s="37">
        <v>202415</v>
      </c>
      <c r="Q1128" s="37">
        <v>202415</v>
      </c>
      <c r="R1128" s="37">
        <v>202415</v>
      </c>
      <c r="S1128" s="2"/>
      <c r="T1128" s="22" t="str">
        <f t="shared" si="68"/>
        <v>820409-</v>
      </c>
      <c r="U1128" s="24" t="str">
        <f>IF(C1128="NET","",IF(C1128="","",IFERROR(VLOOKUP(T1128,EAN!$A:$B,2,FALSE),"MANGLER - MÅ OPPDATERE EAN-FANEN")))</f>
        <v/>
      </c>
      <c r="V1128" s="22">
        <f t="shared" si="70"/>
        <v>202409</v>
      </c>
      <c r="W1128" s="22">
        <f t="shared" si="71"/>
        <v>202415</v>
      </c>
      <c r="X1128" s="2"/>
      <c r="Y1128" s="21" t="str">
        <f>IF(C1128="NET","",IFERROR(VLOOKUP(U1128,'2) Order Form'!$V$9:$V$894,1,FALSE),"Ikke med I order form"))</f>
        <v/>
      </c>
      <c r="Z1128" s="2"/>
      <c r="AA1128">
        <v>7048652821676</v>
      </c>
      <c r="AB1128" s="23">
        <f>IFERROR(VLOOKUP(AA1128,'2) Order Form'!$V$9:$V$895,1,FALSE),"Ikke med I order form")</f>
        <v>7048652821676</v>
      </c>
      <c r="AC1128" s="38">
        <f>VLOOKUP(AA1128,ATS!$A$4:$H$2762,2,FALSE)</f>
        <v>835021</v>
      </c>
      <c r="AD1128" s="35" t="str">
        <f>VLOOKUP(AA1128,ATS!$A$4:$G$2762,3,FALSE)</f>
        <v>Ripley Lens JR</v>
      </c>
      <c r="AE1128" s="36" t="str">
        <f>VLOOKUP(AA1128,ATS!$A$4:$G$2762,5,FALSE)</f>
        <v>140000-OS</v>
      </c>
      <c r="AF1128" s="2"/>
      <c r="AG1128" s="38"/>
      <c r="AH1128" s="21"/>
      <c r="AI1128" s="2"/>
      <c r="AJ1128" s="2"/>
      <c r="AK1128" s="2"/>
    </row>
    <row r="1129" spans="1:37">
      <c r="A1129" s="175">
        <f t="shared" si="69"/>
        <v>0</v>
      </c>
      <c r="B1129">
        <v>820409</v>
      </c>
      <c r="C1129" t="s">
        <v>3225</v>
      </c>
      <c r="D1129" t="s">
        <v>2991</v>
      </c>
      <c r="E1129" t="s">
        <v>685</v>
      </c>
      <c r="F1129" t="s">
        <v>1982</v>
      </c>
      <c r="G1129" t="s">
        <v>8</v>
      </c>
      <c r="H1129" t="s">
        <v>87</v>
      </c>
      <c r="I1129">
        <v>16</v>
      </c>
      <c r="J1129">
        <v>16</v>
      </c>
      <c r="K1129">
        <v>16</v>
      </c>
      <c r="L1129">
        <v>16</v>
      </c>
      <c r="M1129">
        <v>16</v>
      </c>
      <c r="N1129">
        <v>16</v>
      </c>
      <c r="O1129">
        <v>16</v>
      </c>
      <c r="P1129">
        <v>16</v>
      </c>
      <c r="Q1129">
        <v>16</v>
      </c>
      <c r="R1129">
        <v>16</v>
      </c>
      <c r="S1129" s="2"/>
      <c r="T1129" s="52" t="str">
        <f t="shared" si="68"/>
        <v>820409-99901-S</v>
      </c>
      <c r="U1129" s="53" t="str">
        <f>IF(C1129="NET","",IF(C1129="","",IFERROR(VLOOKUP(T1129,EAN!$A:$B,2,FALSE),"MANGLER - MÅ OPPDATERE EAN-FANEN")))</f>
        <v>MANGLER - MÅ OPPDATERE EAN-FANEN</v>
      </c>
      <c r="V1129" s="52">
        <f t="shared" si="70"/>
        <v>16</v>
      </c>
      <c r="W1129" s="52">
        <f t="shared" si="71"/>
        <v>16</v>
      </c>
      <c r="X1129" s="2"/>
      <c r="Y1129" s="21" t="str">
        <f>IF(C1129="NET","",IFERROR(VLOOKUP(U1129,'2) Order Form'!$V$9:$V$894,1,FALSE),"Ikke med I order form"))</f>
        <v>Ikke med I order form</v>
      </c>
      <c r="Z1129" s="2"/>
      <c r="AA1129">
        <v>7048652821676</v>
      </c>
      <c r="AB1129" s="23">
        <f>IFERROR(VLOOKUP(AA1129,'2) Order Form'!$V$9:$V$895,1,FALSE),"Ikke med I order form")</f>
        <v>7048652821676</v>
      </c>
      <c r="AC1129" s="38">
        <f>VLOOKUP(AA1129,ATS!$A$4:$H$2762,2,FALSE)</f>
        <v>835021</v>
      </c>
      <c r="AD1129" s="35" t="str">
        <f>VLOOKUP(AA1129,ATS!$A$4:$G$2762,3,FALSE)</f>
        <v>Ripley Lens JR</v>
      </c>
      <c r="AE1129" s="36" t="str">
        <f>VLOOKUP(AA1129,ATS!$A$4:$G$2762,5,FALSE)</f>
        <v>140000-OS</v>
      </c>
      <c r="AF1129" s="2"/>
      <c r="AG1129" s="38"/>
      <c r="AH1129" s="21"/>
      <c r="AI1129" s="2"/>
      <c r="AJ1129" s="2"/>
      <c r="AK1129" s="2"/>
    </row>
    <row r="1130" spans="1:37">
      <c r="A1130" s="175">
        <f t="shared" si="69"/>
        <v>0</v>
      </c>
      <c r="B1130">
        <v>820409</v>
      </c>
      <c r="C1130" t="s">
        <v>3225</v>
      </c>
      <c r="D1130" t="s">
        <v>2991</v>
      </c>
      <c r="E1130" t="s">
        <v>686</v>
      </c>
      <c r="F1130" t="s">
        <v>1982</v>
      </c>
      <c r="G1130" t="s">
        <v>7</v>
      </c>
      <c r="H1130" t="s">
        <v>87</v>
      </c>
      <c r="I1130">
        <v>49</v>
      </c>
      <c r="J1130">
        <v>49</v>
      </c>
      <c r="K1130">
        <v>49</v>
      </c>
      <c r="L1130">
        <v>49</v>
      </c>
      <c r="M1130">
        <v>49</v>
      </c>
      <c r="N1130">
        <v>49</v>
      </c>
      <c r="O1130">
        <v>49</v>
      </c>
      <c r="P1130">
        <v>49</v>
      </c>
      <c r="Q1130">
        <v>49</v>
      </c>
      <c r="R1130">
        <v>49</v>
      </c>
      <c r="S1130" s="2"/>
      <c r="T1130" s="52" t="str">
        <f t="shared" si="68"/>
        <v>820409-99901-M</v>
      </c>
      <c r="U1130" s="53" t="str">
        <f>IF(C1130="NET","",IF(C1130="","",IFERROR(VLOOKUP(T1130,EAN!$A:$B,2,FALSE),"MANGLER - MÅ OPPDATERE EAN-FANEN")))</f>
        <v>MANGLER - MÅ OPPDATERE EAN-FANEN</v>
      </c>
      <c r="V1130" s="52">
        <f t="shared" si="70"/>
        <v>49</v>
      </c>
      <c r="W1130" s="52">
        <f t="shared" si="71"/>
        <v>49</v>
      </c>
      <c r="X1130" s="2"/>
      <c r="Y1130" s="21" t="str">
        <f>IF(C1130="NET","",IFERROR(VLOOKUP(U1130,'2) Order Form'!$V$9:$V$894,1,FALSE),"Ikke med I order form"))</f>
        <v>Ikke med I order form</v>
      </c>
      <c r="Z1130" s="2"/>
      <c r="AA1130">
        <v>7048652821669</v>
      </c>
      <c r="AB1130" s="23">
        <f>IFERROR(VLOOKUP(AA1130,'2) Order Form'!$V$9:$V$895,1,FALSE),"Ikke med I order form")</f>
        <v>7048652821669</v>
      </c>
      <c r="AC1130" s="38">
        <f>VLOOKUP(AA1130,ATS!$A$4:$H$2762,2,FALSE)</f>
        <v>835021</v>
      </c>
      <c r="AD1130" s="35" t="str">
        <f>VLOOKUP(AA1130,ATS!$A$4:$G$2762,3,FALSE)</f>
        <v>Ripley Lens JR</v>
      </c>
      <c r="AE1130" s="36" t="str">
        <f>VLOOKUP(AA1130,ATS!$A$4:$G$2762,5,FALSE)</f>
        <v>120000-OS</v>
      </c>
      <c r="AF1130" s="2"/>
      <c r="AG1130" s="38"/>
      <c r="AH1130" s="21"/>
      <c r="AI1130" s="2"/>
      <c r="AJ1130" s="2"/>
      <c r="AK1130" s="2"/>
    </row>
    <row r="1131" spans="1:37">
      <c r="A1131" s="175">
        <f t="shared" si="69"/>
        <v>0</v>
      </c>
      <c r="B1131">
        <v>820409</v>
      </c>
      <c r="C1131" t="s">
        <v>3225</v>
      </c>
      <c r="D1131" t="s">
        <v>2991</v>
      </c>
      <c r="E1131" t="s">
        <v>687</v>
      </c>
      <c r="F1131" t="s">
        <v>1982</v>
      </c>
      <c r="G1131" t="s">
        <v>52</v>
      </c>
      <c r="H1131" t="s">
        <v>87</v>
      </c>
      <c r="I1131">
        <v>21</v>
      </c>
      <c r="J1131">
        <v>21</v>
      </c>
      <c r="K1131">
        <v>21</v>
      </c>
      <c r="L1131">
        <v>21</v>
      </c>
      <c r="M1131">
        <v>21</v>
      </c>
      <c r="N1131">
        <v>21</v>
      </c>
      <c r="O1131">
        <v>21</v>
      </c>
      <c r="P1131">
        <v>21</v>
      </c>
      <c r="Q1131">
        <v>21</v>
      </c>
      <c r="R1131">
        <v>21</v>
      </c>
      <c r="S1131" s="2"/>
      <c r="T1131" s="52" t="str">
        <f t="shared" si="68"/>
        <v>820409-99901-L</v>
      </c>
      <c r="U1131" s="53" t="str">
        <f>IF(C1131="NET","",IF(C1131="","",IFERROR(VLOOKUP(T1131,EAN!$A:$B,2,FALSE),"MANGLER - MÅ OPPDATERE EAN-FANEN")))</f>
        <v>MANGLER - MÅ OPPDATERE EAN-FANEN</v>
      </c>
      <c r="V1131" s="52">
        <f t="shared" si="70"/>
        <v>21</v>
      </c>
      <c r="W1131" s="52">
        <f t="shared" si="71"/>
        <v>21</v>
      </c>
      <c r="X1131" s="2"/>
      <c r="Y1131" s="21" t="str">
        <f>IF(C1131="NET","",IFERROR(VLOOKUP(U1131,'2) Order Form'!$V$9:$V$894,1,FALSE),"Ikke med I order form"))</f>
        <v>Ikke med I order form</v>
      </c>
      <c r="Z1131" s="2"/>
      <c r="AA1131">
        <v>7048652821669</v>
      </c>
      <c r="AB1131" s="23">
        <f>IFERROR(VLOOKUP(AA1131,'2) Order Form'!$V$9:$V$895,1,FALSE),"Ikke med I order form")</f>
        <v>7048652821669</v>
      </c>
      <c r="AC1131" s="38">
        <f>VLOOKUP(AA1131,ATS!$A$4:$H$2762,2,FALSE)</f>
        <v>835021</v>
      </c>
      <c r="AD1131" s="35" t="str">
        <f>VLOOKUP(AA1131,ATS!$A$4:$G$2762,3,FALSE)</f>
        <v>Ripley Lens JR</v>
      </c>
      <c r="AE1131" s="36" t="str">
        <f>VLOOKUP(AA1131,ATS!$A$4:$G$2762,5,FALSE)</f>
        <v>120000-OS</v>
      </c>
      <c r="AF1131" s="2"/>
      <c r="AG1131" s="38"/>
      <c r="AH1131" s="21"/>
      <c r="AI1131" s="2"/>
      <c r="AJ1131" s="2"/>
      <c r="AK1131" s="2"/>
    </row>
    <row r="1132" spans="1:37">
      <c r="A1132" s="175">
        <f t="shared" si="69"/>
        <v>0</v>
      </c>
      <c r="B1132">
        <v>820409</v>
      </c>
      <c r="C1132" t="s">
        <v>3225</v>
      </c>
      <c r="D1132" t="s">
        <v>2991</v>
      </c>
      <c r="E1132" t="s">
        <v>688</v>
      </c>
      <c r="F1132" t="s">
        <v>1982</v>
      </c>
      <c r="G1132" t="s">
        <v>53</v>
      </c>
      <c r="H1132" t="s">
        <v>87</v>
      </c>
      <c r="I1132">
        <v>12</v>
      </c>
      <c r="J1132">
        <v>12</v>
      </c>
      <c r="K1132">
        <v>12</v>
      </c>
      <c r="L1132">
        <v>12</v>
      </c>
      <c r="M1132">
        <v>12</v>
      </c>
      <c r="N1132">
        <v>12</v>
      </c>
      <c r="O1132">
        <v>12</v>
      </c>
      <c r="P1132">
        <v>12</v>
      </c>
      <c r="Q1132">
        <v>12</v>
      </c>
      <c r="R1132">
        <v>12</v>
      </c>
      <c r="S1132" s="30"/>
      <c r="T1132" s="52" t="str">
        <f t="shared" si="68"/>
        <v>820409-99901-XL</v>
      </c>
      <c r="U1132" s="53" t="str">
        <f>IF(C1132="NET","",IF(C1132="","",IFERROR(VLOOKUP(T1132,EAN!$A:$B,2,FALSE),"MANGLER - MÅ OPPDATERE EAN-FANEN")))</f>
        <v>MANGLER - MÅ OPPDATERE EAN-FANEN</v>
      </c>
      <c r="V1132" s="52">
        <f t="shared" si="70"/>
        <v>12</v>
      </c>
      <c r="W1132" s="52">
        <f t="shared" si="71"/>
        <v>12</v>
      </c>
      <c r="X1132" s="30"/>
      <c r="Y1132" s="21" t="str">
        <f>IF(C1132="NET","",IFERROR(VLOOKUP(U1132,'2) Order Form'!$V$9:$V$894,1,FALSE),"Ikke med I order form"))</f>
        <v>Ikke med I order form</v>
      </c>
      <c r="Z1132" s="30"/>
      <c r="AA1132">
        <v>7048652762252</v>
      </c>
      <c r="AB1132" s="23">
        <f>IFERROR(VLOOKUP(AA1132,'2) Order Form'!$V$9:$V$895,1,FALSE),"Ikke med I order form")</f>
        <v>7048652762252</v>
      </c>
      <c r="AC1132" s="38" t="e">
        <f>VLOOKUP(AA1132,ATS!$A$4:$H$2762,2,FALSE)</f>
        <v>#N/A</v>
      </c>
      <c r="AD1132" s="35" t="e">
        <f>VLOOKUP(AA1132,ATS!$A$4:$G$2762,3,FALSE)</f>
        <v>#N/A</v>
      </c>
      <c r="AE1132" s="36" t="e">
        <f>VLOOKUP(AA1132,ATS!$A$4:$G$2762,5,FALSE)</f>
        <v>#N/A</v>
      </c>
      <c r="AF1132" s="30"/>
      <c r="AG1132" s="54"/>
      <c r="AH1132" s="26"/>
      <c r="AI1132" s="30"/>
      <c r="AJ1132" s="30"/>
      <c r="AK1132" s="30"/>
    </row>
    <row r="1133" spans="1:37">
      <c r="A1133" s="175">
        <f t="shared" si="69"/>
        <v>0</v>
      </c>
      <c r="B1133" s="37">
        <v>820410</v>
      </c>
      <c r="C1133" t="s">
        <v>131</v>
      </c>
      <c r="I1133" s="37">
        <v>202409</v>
      </c>
      <c r="J1133" s="37">
        <v>202410</v>
      </c>
      <c r="K1133" s="37">
        <v>202411</v>
      </c>
      <c r="L1133" s="37">
        <v>202412</v>
      </c>
      <c r="M1133" s="37">
        <v>202413</v>
      </c>
      <c r="N1133" s="37">
        <v>202414</v>
      </c>
      <c r="O1133" s="37">
        <v>202415</v>
      </c>
      <c r="P1133" s="37">
        <v>202415</v>
      </c>
      <c r="Q1133" s="37">
        <v>202415</v>
      </c>
      <c r="R1133" s="37">
        <v>202415</v>
      </c>
      <c r="S1133" s="30"/>
      <c r="T1133" s="52" t="str">
        <f t="shared" si="68"/>
        <v>820410-</v>
      </c>
      <c r="U1133" s="53" t="str">
        <f>IF(C1133="NET","",IF(C1133="","",IFERROR(VLOOKUP(T1133,EAN!$A:$B,2,FALSE),"MANGLER - MÅ OPPDATERE EAN-FANEN")))</f>
        <v/>
      </c>
      <c r="V1133" s="52">
        <f t="shared" si="70"/>
        <v>202409</v>
      </c>
      <c r="W1133" s="52">
        <f t="shared" si="71"/>
        <v>202415</v>
      </c>
      <c r="X1133" s="30"/>
      <c r="Y1133" s="21" t="str">
        <f>IF(C1133="NET","",IFERROR(VLOOKUP(U1133,'2) Order Form'!$V$9:$V$894,1,FALSE),"Ikke med I order form"))</f>
        <v/>
      </c>
      <c r="Z1133" s="30"/>
      <c r="AA1133">
        <v>7048652762252</v>
      </c>
      <c r="AB1133" s="23">
        <f>IFERROR(VLOOKUP(AA1133,'2) Order Form'!$V$9:$V$895,1,FALSE),"Ikke med I order form")</f>
        <v>7048652762252</v>
      </c>
      <c r="AC1133" s="38" t="e">
        <f>VLOOKUP(AA1133,ATS!$A$4:$H$2762,2,FALSE)</f>
        <v>#N/A</v>
      </c>
      <c r="AD1133" s="35" t="e">
        <f>VLOOKUP(AA1133,ATS!$A$4:$G$2762,3,FALSE)</f>
        <v>#N/A</v>
      </c>
      <c r="AE1133" s="36" t="e">
        <f>VLOOKUP(AA1133,ATS!$A$4:$G$2762,5,FALSE)</f>
        <v>#N/A</v>
      </c>
      <c r="AF1133" s="30"/>
      <c r="AG1133" s="54"/>
      <c r="AH1133" s="26"/>
      <c r="AI1133" s="30"/>
      <c r="AJ1133" s="30"/>
      <c r="AK1133" s="30"/>
    </row>
    <row r="1134" spans="1:37">
      <c r="A1134" s="175">
        <f t="shared" si="69"/>
        <v>0</v>
      </c>
      <c r="B1134">
        <v>820410</v>
      </c>
      <c r="C1134" t="s">
        <v>3226</v>
      </c>
      <c r="D1134" t="s">
        <v>2991</v>
      </c>
      <c r="E1134" t="s">
        <v>1924</v>
      </c>
      <c r="F1134" t="s">
        <v>90</v>
      </c>
      <c r="G1134" t="s">
        <v>8</v>
      </c>
      <c r="H1134" t="s">
        <v>87</v>
      </c>
      <c r="I1134">
        <v>40</v>
      </c>
      <c r="J1134">
        <v>40</v>
      </c>
      <c r="K1134">
        <v>40</v>
      </c>
      <c r="L1134">
        <v>40</v>
      </c>
      <c r="M1134">
        <v>40</v>
      </c>
      <c r="N1134">
        <v>40</v>
      </c>
      <c r="O1134">
        <v>40</v>
      </c>
      <c r="P1134">
        <v>40</v>
      </c>
      <c r="Q1134">
        <v>40</v>
      </c>
      <c r="R1134">
        <v>40</v>
      </c>
      <c r="S1134" s="30"/>
      <c r="T1134" s="52" t="str">
        <f t="shared" si="68"/>
        <v>820410-10001-S</v>
      </c>
      <c r="U1134" s="53" t="str">
        <f>IF(C1134="NET","",IF(C1134="","",IFERROR(VLOOKUP(T1134,EAN!$A:$B,2,FALSE),"MANGLER - MÅ OPPDATERE EAN-FANEN")))</f>
        <v>MANGLER - MÅ OPPDATERE EAN-FANEN</v>
      </c>
      <c r="V1134" s="52">
        <f t="shared" si="70"/>
        <v>40</v>
      </c>
      <c r="W1134" s="52">
        <f t="shared" si="71"/>
        <v>40</v>
      </c>
      <c r="X1134" s="30"/>
      <c r="Y1134" s="21" t="str">
        <f>IF(C1134="NET","",IFERROR(VLOOKUP(U1134,'2) Order Form'!$V$9:$V$894,1,FALSE),"Ikke med I order form"))</f>
        <v>Ikke med I order form</v>
      </c>
      <c r="Z1134" s="30"/>
      <c r="AA1134">
        <v>7048652762269</v>
      </c>
      <c r="AB1134" s="23">
        <f>IFERROR(VLOOKUP(AA1134,'2) Order Form'!$V$9:$V$895,1,FALSE),"Ikke med I order form")</f>
        <v>7048652762269</v>
      </c>
      <c r="AC1134" s="38" t="e">
        <f>VLOOKUP(AA1134,ATS!$A$4:$H$2762,2,FALSE)</f>
        <v>#N/A</v>
      </c>
      <c r="AD1134" s="35" t="e">
        <f>VLOOKUP(AA1134,ATS!$A$4:$G$2762,3,FALSE)</f>
        <v>#N/A</v>
      </c>
      <c r="AE1134" s="36" t="e">
        <f>VLOOKUP(AA1134,ATS!$A$4:$G$2762,5,FALSE)</f>
        <v>#N/A</v>
      </c>
      <c r="AF1134" s="30"/>
      <c r="AG1134" s="54"/>
      <c r="AH1134" s="26"/>
      <c r="AI1134" s="30"/>
      <c r="AJ1134" s="30"/>
      <c r="AK1134" s="30"/>
    </row>
    <row r="1135" spans="1:37">
      <c r="A1135" s="175">
        <f t="shared" si="69"/>
        <v>0</v>
      </c>
      <c r="B1135">
        <v>820410</v>
      </c>
      <c r="C1135" t="s">
        <v>3226</v>
      </c>
      <c r="D1135" t="s">
        <v>2991</v>
      </c>
      <c r="E1135" t="s">
        <v>1925</v>
      </c>
      <c r="F1135" t="s">
        <v>90</v>
      </c>
      <c r="G1135" t="s">
        <v>7</v>
      </c>
      <c r="H1135" t="s">
        <v>87</v>
      </c>
      <c r="I1135">
        <v>36</v>
      </c>
      <c r="J1135">
        <v>36</v>
      </c>
      <c r="K1135">
        <v>36</v>
      </c>
      <c r="L1135">
        <v>36</v>
      </c>
      <c r="M1135">
        <v>36</v>
      </c>
      <c r="N1135">
        <v>36</v>
      </c>
      <c r="O1135">
        <v>36</v>
      </c>
      <c r="P1135">
        <v>36</v>
      </c>
      <c r="Q1135">
        <v>36</v>
      </c>
      <c r="R1135">
        <v>36</v>
      </c>
      <c r="S1135" s="30"/>
      <c r="T1135" s="52" t="str">
        <f t="shared" si="68"/>
        <v>820410-10001-M</v>
      </c>
      <c r="U1135" s="53" t="str">
        <f>IF(C1135="NET","",IF(C1135="","",IFERROR(VLOOKUP(T1135,EAN!$A:$B,2,FALSE),"MANGLER - MÅ OPPDATERE EAN-FANEN")))</f>
        <v>MANGLER - MÅ OPPDATERE EAN-FANEN</v>
      </c>
      <c r="V1135" s="52">
        <f t="shared" si="70"/>
        <v>36</v>
      </c>
      <c r="W1135" s="52">
        <f t="shared" si="71"/>
        <v>36</v>
      </c>
      <c r="X1135" s="30"/>
      <c r="Y1135" s="21" t="str">
        <f>IF(C1135="NET","",IFERROR(VLOOKUP(U1135,'2) Order Form'!$V$9:$V$894,1,FALSE),"Ikke med I order form"))</f>
        <v>Ikke med I order form</v>
      </c>
      <c r="Z1135" s="30"/>
      <c r="AA1135">
        <v>7048652762269</v>
      </c>
      <c r="AB1135" s="23">
        <f>IFERROR(VLOOKUP(AA1135,'2) Order Form'!$V$9:$V$895,1,FALSE),"Ikke med I order form")</f>
        <v>7048652762269</v>
      </c>
      <c r="AC1135" s="38" t="e">
        <f>VLOOKUP(AA1135,ATS!$A$4:$H$2762,2,FALSE)</f>
        <v>#N/A</v>
      </c>
      <c r="AD1135" s="35" t="e">
        <f>VLOOKUP(AA1135,ATS!$A$4:$G$2762,3,FALSE)</f>
        <v>#N/A</v>
      </c>
      <c r="AE1135" s="36" t="e">
        <f>VLOOKUP(AA1135,ATS!$A$4:$G$2762,5,FALSE)</f>
        <v>#N/A</v>
      </c>
      <c r="AF1135" s="30"/>
      <c r="AG1135" s="54"/>
      <c r="AH1135" s="26"/>
      <c r="AI1135" s="30"/>
      <c r="AJ1135" s="30"/>
      <c r="AK1135" s="30"/>
    </row>
    <row r="1136" spans="1:37">
      <c r="A1136" s="175">
        <f t="shared" si="69"/>
        <v>0</v>
      </c>
      <c r="B1136">
        <v>820410</v>
      </c>
      <c r="C1136" t="s">
        <v>3226</v>
      </c>
      <c r="D1136" t="s">
        <v>2991</v>
      </c>
      <c r="E1136" t="s">
        <v>1926</v>
      </c>
      <c r="F1136" t="s">
        <v>90</v>
      </c>
      <c r="G1136" t="s">
        <v>52</v>
      </c>
      <c r="H1136" t="s">
        <v>87</v>
      </c>
      <c r="I1136">
        <v>40</v>
      </c>
      <c r="J1136">
        <v>40</v>
      </c>
      <c r="K1136">
        <v>40</v>
      </c>
      <c r="L1136">
        <v>40</v>
      </c>
      <c r="M1136">
        <v>40</v>
      </c>
      <c r="N1136">
        <v>40</v>
      </c>
      <c r="O1136">
        <v>40</v>
      </c>
      <c r="P1136">
        <v>40</v>
      </c>
      <c r="Q1136">
        <v>40</v>
      </c>
      <c r="R1136">
        <v>40</v>
      </c>
      <c r="S1136" s="30"/>
      <c r="T1136" s="52" t="str">
        <f t="shared" si="68"/>
        <v>820410-10001-L</v>
      </c>
      <c r="U1136" s="53" t="str">
        <f>IF(C1136="NET","",IF(C1136="","",IFERROR(VLOOKUP(T1136,EAN!$A:$B,2,FALSE),"MANGLER - MÅ OPPDATERE EAN-FANEN")))</f>
        <v>MANGLER - MÅ OPPDATERE EAN-FANEN</v>
      </c>
      <c r="V1136" s="52">
        <f t="shared" si="70"/>
        <v>40</v>
      </c>
      <c r="W1136" s="52">
        <f t="shared" si="71"/>
        <v>40</v>
      </c>
      <c r="X1136" s="30"/>
      <c r="Y1136" s="21" t="str">
        <f>IF(C1136="NET","",IFERROR(VLOOKUP(U1136,'2) Order Form'!$V$9:$V$894,1,FALSE),"Ikke med I order form"))</f>
        <v>Ikke med I order form</v>
      </c>
      <c r="Z1136" s="30"/>
      <c r="AA1136">
        <v>7048652762245</v>
      </c>
      <c r="AB1136" s="23">
        <f>IFERROR(VLOOKUP(AA1136,'2) Order Form'!$V$9:$V$895,1,FALSE),"Ikke med I order form")</f>
        <v>7048652762245</v>
      </c>
      <c r="AC1136" s="38" t="e">
        <f>VLOOKUP(AA1136,ATS!$A$4:$H$2762,2,FALSE)</f>
        <v>#N/A</v>
      </c>
      <c r="AD1136" s="35" t="e">
        <f>VLOOKUP(AA1136,ATS!$A$4:$G$2762,3,FALSE)</f>
        <v>#N/A</v>
      </c>
      <c r="AE1136" s="36" t="e">
        <f>VLOOKUP(AA1136,ATS!$A$4:$G$2762,5,FALSE)</f>
        <v>#N/A</v>
      </c>
      <c r="AF1136" s="30"/>
      <c r="AG1136" s="54"/>
      <c r="AH1136" s="26"/>
      <c r="AI1136" s="30"/>
      <c r="AJ1136" s="30"/>
      <c r="AK1136" s="30"/>
    </row>
    <row r="1137" spans="1:37">
      <c r="A1137" s="175">
        <f t="shared" si="69"/>
        <v>0</v>
      </c>
      <c r="B1137">
        <v>820410</v>
      </c>
      <c r="C1137" t="s">
        <v>3226</v>
      </c>
      <c r="D1137" t="s">
        <v>2991</v>
      </c>
      <c r="E1137" t="s">
        <v>1927</v>
      </c>
      <c r="F1137" t="s">
        <v>90</v>
      </c>
      <c r="G1137" t="s">
        <v>53</v>
      </c>
      <c r="H1137" t="s">
        <v>87</v>
      </c>
      <c r="I1137">
        <v>32</v>
      </c>
      <c r="J1137">
        <v>32</v>
      </c>
      <c r="K1137">
        <v>32</v>
      </c>
      <c r="L1137">
        <v>32</v>
      </c>
      <c r="M1137">
        <v>32</v>
      </c>
      <c r="N1137">
        <v>32</v>
      </c>
      <c r="O1137">
        <v>32</v>
      </c>
      <c r="P1137">
        <v>32</v>
      </c>
      <c r="Q1137">
        <v>32</v>
      </c>
      <c r="R1137">
        <v>32</v>
      </c>
      <c r="S1137" s="30"/>
      <c r="T1137" s="52" t="str">
        <f t="shared" si="68"/>
        <v>820410-10001-XL</v>
      </c>
      <c r="U1137" s="53" t="str">
        <f>IF(C1137="NET","",IF(C1137="","",IFERROR(VLOOKUP(T1137,EAN!$A:$B,2,FALSE),"MANGLER - MÅ OPPDATERE EAN-FANEN")))</f>
        <v>MANGLER - MÅ OPPDATERE EAN-FANEN</v>
      </c>
      <c r="V1137" s="52">
        <f t="shared" si="70"/>
        <v>32</v>
      </c>
      <c r="W1137" s="52">
        <f t="shared" si="71"/>
        <v>32</v>
      </c>
      <c r="X1137" s="30"/>
      <c r="Y1137" s="21" t="str">
        <f>IF(C1137="NET","",IFERROR(VLOOKUP(U1137,'2) Order Form'!$V$9:$V$894,1,FALSE),"Ikke med I order form"))</f>
        <v>Ikke med I order form</v>
      </c>
      <c r="Z1137" s="30"/>
      <c r="AA1137">
        <v>7048652762245</v>
      </c>
      <c r="AB1137" s="23">
        <f>IFERROR(VLOOKUP(AA1137,'2) Order Form'!$V$9:$V$895,1,FALSE),"Ikke med I order form")</f>
        <v>7048652762245</v>
      </c>
      <c r="AC1137" s="38" t="e">
        <f>VLOOKUP(AA1137,ATS!$A$4:$H$2762,2,FALSE)</f>
        <v>#N/A</v>
      </c>
      <c r="AD1137" s="35" t="e">
        <f>VLOOKUP(AA1137,ATS!$A$4:$G$2762,3,FALSE)</f>
        <v>#N/A</v>
      </c>
      <c r="AE1137" s="36" t="e">
        <f>VLOOKUP(AA1137,ATS!$A$4:$G$2762,5,FALSE)</f>
        <v>#N/A</v>
      </c>
      <c r="AF1137" s="30"/>
      <c r="AG1137" s="54"/>
      <c r="AH1137" s="26"/>
      <c r="AI1137" s="30"/>
      <c r="AJ1137" s="30"/>
      <c r="AK1137" s="30"/>
    </row>
    <row r="1138" spans="1:37">
      <c r="A1138" s="175">
        <f t="shared" si="69"/>
        <v>0</v>
      </c>
      <c r="B1138">
        <v>820410</v>
      </c>
      <c r="C1138" t="s">
        <v>3226</v>
      </c>
      <c r="D1138" t="s">
        <v>2991</v>
      </c>
      <c r="E1138" t="s">
        <v>3166</v>
      </c>
      <c r="F1138" t="s">
        <v>3167</v>
      </c>
      <c r="G1138" t="s">
        <v>8</v>
      </c>
      <c r="H1138" t="s">
        <v>87</v>
      </c>
      <c r="I1138">
        <v>24</v>
      </c>
      <c r="J1138">
        <v>24</v>
      </c>
      <c r="K1138">
        <v>24</v>
      </c>
      <c r="L1138">
        <v>24</v>
      </c>
      <c r="M1138">
        <v>24</v>
      </c>
      <c r="N1138">
        <v>24</v>
      </c>
      <c r="O1138">
        <v>24</v>
      </c>
      <c r="P1138">
        <v>24</v>
      </c>
      <c r="Q1138">
        <v>24</v>
      </c>
      <c r="R1138">
        <v>24</v>
      </c>
      <c r="S1138" s="30"/>
      <c r="T1138" s="52" t="str">
        <f t="shared" si="68"/>
        <v>820410-21101-S</v>
      </c>
      <c r="U1138" s="53" t="str">
        <f>IF(C1138="NET","",IF(C1138="","",IFERROR(VLOOKUP(T1138,EAN!$A:$B,2,FALSE),"MANGLER - MÅ OPPDATERE EAN-FANEN")))</f>
        <v>MANGLER - MÅ OPPDATERE EAN-FANEN</v>
      </c>
      <c r="V1138" s="52">
        <f t="shared" si="70"/>
        <v>24</v>
      </c>
      <c r="W1138" s="52">
        <f t="shared" si="71"/>
        <v>24</v>
      </c>
      <c r="X1138" s="30"/>
      <c r="Y1138" s="21" t="str">
        <f>IF(C1138="NET","",IFERROR(VLOOKUP(U1138,'2) Order Form'!$V$9:$V$894,1,FALSE),"Ikke med I order form"))</f>
        <v>Ikke med I order form</v>
      </c>
      <c r="Z1138" s="30"/>
      <c r="AA1138">
        <v>7048652762283</v>
      </c>
      <c r="AB1138" s="23">
        <f>IFERROR(VLOOKUP(AA1138,'2) Order Form'!$V$9:$V$895,1,FALSE),"Ikke med I order form")</f>
        <v>7048652762283</v>
      </c>
      <c r="AC1138" s="38" t="e">
        <f>VLOOKUP(AA1138,ATS!$A$4:$H$2762,2,FALSE)</f>
        <v>#N/A</v>
      </c>
      <c r="AD1138" s="35" t="e">
        <f>VLOOKUP(AA1138,ATS!$A$4:$G$2762,3,FALSE)</f>
        <v>#N/A</v>
      </c>
      <c r="AE1138" s="36" t="e">
        <f>VLOOKUP(AA1138,ATS!$A$4:$G$2762,5,FALSE)</f>
        <v>#N/A</v>
      </c>
      <c r="AF1138" s="30"/>
      <c r="AG1138" s="54"/>
      <c r="AH1138" s="26"/>
      <c r="AI1138" s="30"/>
      <c r="AJ1138" s="30"/>
      <c r="AK1138" s="30"/>
    </row>
    <row r="1139" spans="1:37">
      <c r="A1139" s="175">
        <f t="shared" si="69"/>
        <v>0</v>
      </c>
      <c r="B1139">
        <v>820410</v>
      </c>
      <c r="C1139" t="s">
        <v>3226</v>
      </c>
      <c r="D1139" t="s">
        <v>2991</v>
      </c>
      <c r="E1139" t="s">
        <v>3168</v>
      </c>
      <c r="F1139" t="s">
        <v>3167</v>
      </c>
      <c r="G1139" t="s">
        <v>7</v>
      </c>
      <c r="H1139" t="s">
        <v>87</v>
      </c>
      <c r="I1139">
        <v>29</v>
      </c>
      <c r="J1139">
        <v>29</v>
      </c>
      <c r="K1139">
        <v>29</v>
      </c>
      <c r="L1139">
        <v>29</v>
      </c>
      <c r="M1139">
        <v>29</v>
      </c>
      <c r="N1139">
        <v>29</v>
      </c>
      <c r="O1139">
        <v>29</v>
      </c>
      <c r="P1139">
        <v>29</v>
      </c>
      <c r="Q1139">
        <v>29</v>
      </c>
      <c r="R1139">
        <v>29</v>
      </c>
      <c r="S1139" s="30"/>
      <c r="T1139" s="52" t="str">
        <f t="shared" si="68"/>
        <v>820410-21101-M</v>
      </c>
      <c r="U1139" s="53" t="str">
        <f>IF(C1139="NET","",IF(C1139="","",IFERROR(VLOOKUP(T1139,EAN!$A:$B,2,FALSE),"MANGLER - MÅ OPPDATERE EAN-FANEN")))</f>
        <v>MANGLER - MÅ OPPDATERE EAN-FANEN</v>
      </c>
      <c r="V1139" s="52">
        <f t="shared" si="70"/>
        <v>29</v>
      </c>
      <c r="W1139" s="52">
        <f t="shared" si="71"/>
        <v>29</v>
      </c>
      <c r="X1139" s="30"/>
      <c r="Y1139" s="21" t="str">
        <f>IF(C1139="NET","",IFERROR(VLOOKUP(U1139,'2) Order Form'!$V$9:$V$894,1,FALSE),"Ikke med I order form"))</f>
        <v>Ikke med I order form</v>
      </c>
      <c r="Z1139" s="30"/>
      <c r="AA1139">
        <v>7048652762283</v>
      </c>
      <c r="AB1139" s="23">
        <f>IFERROR(VLOOKUP(AA1139,'2) Order Form'!$V$9:$V$895,1,FALSE),"Ikke med I order form")</f>
        <v>7048652762283</v>
      </c>
      <c r="AC1139" s="38" t="e">
        <f>VLOOKUP(AA1139,ATS!$A$4:$H$2762,2,FALSE)</f>
        <v>#N/A</v>
      </c>
      <c r="AD1139" s="35" t="e">
        <f>VLOOKUP(AA1139,ATS!$A$4:$G$2762,3,FALSE)</f>
        <v>#N/A</v>
      </c>
      <c r="AE1139" s="36" t="e">
        <f>VLOOKUP(AA1139,ATS!$A$4:$G$2762,5,FALSE)</f>
        <v>#N/A</v>
      </c>
      <c r="AF1139" s="30"/>
      <c r="AG1139" s="54"/>
      <c r="AH1139" s="26"/>
      <c r="AI1139" s="30"/>
      <c r="AJ1139" s="30"/>
      <c r="AK1139" s="30"/>
    </row>
    <row r="1140" spans="1:37">
      <c r="A1140" s="175">
        <f t="shared" si="69"/>
        <v>0</v>
      </c>
      <c r="B1140">
        <v>820410</v>
      </c>
      <c r="C1140" t="s">
        <v>3226</v>
      </c>
      <c r="D1140" t="s">
        <v>2991</v>
      </c>
      <c r="E1140" t="s">
        <v>3169</v>
      </c>
      <c r="F1140" t="s">
        <v>3167</v>
      </c>
      <c r="G1140" t="s">
        <v>52</v>
      </c>
      <c r="H1140" t="s">
        <v>87</v>
      </c>
      <c r="I1140">
        <v>33</v>
      </c>
      <c r="J1140">
        <v>33</v>
      </c>
      <c r="K1140">
        <v>33</v>
      </c>
      <c r="L1140">
        <v>33</v>
      </c>
      <c r="M1140">
        <v>33</v>
      </c>
      <c r="N1140">
        <v>33</v>
      </c>
      <c r="O1140">
        <v>33</v>
      </c>
      <c r="P1140">
        <v>33</v>
      </c>
      <c r="Q1140">
        <v>33</v>
      </c>
      <c r="R1140">
        <v>33</v>
      </c>
      <c r="S1140" s="30"/>
      <c r="T1140" s="52" t="str">
        <f t="shared" si="68"/>
        <v>820410-21101-L</v>
      </c>
      <c r="U1140" s="53" t="str">
        <f>IF(C1140="NET","",IF(C1140="","",IFERROR(VLOOKUP(T1140,EAN!$A:$B,2,FALSE),"MANGLER - MÅ OPPDATERE EAN-FANEN")))</f>
        <v>MANGLER - MÅ OPPDATERE EAN-FANEN</v>
      </c>
      <c r="V1140" s="52">
        <f t="shared" si="70"/>
        <v>33</v>
      </c>
      <c r="W1140" s="52">
        <f t="shared" si="71"/>
        <v>33</v>
      </c>
      <c r="X1140" s="30"/>
      <c r="Y1140" s="21" t="str">
        <f>IF(C1140="NET","",IFERROR(VLOOKUP(U1140,'2) Order Form'!$V$9:$V$894,1,FALSE),"Ikke med I order form"))</f>
        <v>Ikke med I order form</v>
      </c>
      <c r="Z1140" s="30"/>
      <c r="AA1140">
        <v>7048652762276</v>
      </c>
      <c r="AB1140" s="23">
        <f>IFERROR(VLOOKUP(AA1140,'2) Order Form'!$V$9:$V$895,1,FALSE),"Ikke med I order form")</f>
        <v>7048652762276</v>
      </c>
      <c r="AC1140" s="38" t="e">
        <f>VLOOKUP(AA1140,ATS!$A$4:$H$2762,2,FALSE)</f>
        <v>#N/A</v>
      </c>
      <c r="AD1140" s="35" t="e">
        <f>VLOOKUP(AA1140,ATS!$A$4:$G$2762,3,FALSE)</f>
        <v>#N/A</v>
      </c>
      <c r="AE1140" s="36" t="e">
        <f>VLOOKUP(AA1140,ATS!$A$4:$G$2762,5,FALSE)</f>
        <v>#N/A</v>
      </c>
      <c r="AF1140" s="30"/>
      <c r="AG1140" s="54"/>
      <c r="AH1140" s="26"/>
      <c r="AI1140" s="30"/>
      <c r="AJ1140" s="30"/>
      <c r="AK1140" s="30"/>
    </row>
    <row r="1141" spans="1:37">
      <c r="A1141" s="175">
        <f t="shared" si="69"/>
        <v>0</v>
      </c>
      <c r="B1141">
        <v>820410</v>
      </c>
      <c r="C1141" t="s">
        <v>3226</v>
      </c>
      <c r="D1141" t="s">
        <v>2991</v>
      </c>
      <c r="E1141" t="s">
        <v>3170</v>
      </c>
      <c r="F1141" t="s">
        <v>3167</v>
      </c>
      <c r="G1141" t="s">
        <v>53</v>
      </c>
      <c r="H1141" t="s">
        <v>87</v>
      </c>
      <c r="I1141">
        <v>18</v>
      </c>
      <c r="J1141">
        <v>18</v>
      </c>
      <c r="K1141">
        <v>18</v>
      </c>
      <c r="L1141">
        <v>18</v>
      </c>
      <c r="M1141">
        <v>18</v>
      </c>
      <c r="N1141">
        <v>18</v>
      </c>
      <c r="O1141">
        <v>18</v>
      </c>
      <c r="P1141">
        <v>18</v>
      </c>
      <c r="Q1141">
        <v>18</v>
      </c>
      <c r="R1141">
        <v>18</v>
      </c>
      <c r="S1141" s="30"/>
      <c r="T1141" s="52" t="str">
        <f t="shared" si="68"/>
        <v>820410-21101-XL</v>
      </c>
      <c r="U1141" s="53" t="str">
        <f>IF(C1141="NET","",IF(C1141="","",IFERROR(VLOOKUP(T1141,EAN!$A:$B,2,FALSE),"MANGLER - MÅ OPPDATERE EAN-FANEN")))</f>
        <v>MANGLER - MÅ OPPDATERE EAN-FANEN</v>
      </c>
      <c r="V1141" s="52">
        <f t="shared" si="70"/>
        <v>18</v>
      </c>
      <c r="W1141" s="52">
        <f t="shared" si="71"/>
        <v>18</v>
      </c>
      <c r="X1141" s="30"/>
      <c r="Y1141" s="21" t="str">
        <f>IF(C1141="NET","",IFERROR(VLOOKUP(U1141,'2) Order Form'!$V$9:$V$894,1,FALSE),"Ikke med I order form"))</f>
        <v>Ikke med I order form</v>
      </c>
      <c r="Z1141" s="30"/>
      <c r="AA1141">
        <v>7048652762276</v>
      </c>
      <c r="AB1141" s="23">
        <f>IFERROR(VLOOKUP(AA1141,'2) Order Form'!$V$9:$V$895,1,FALSE),"Ikke med I order form")</f>
        <v>7048652762276</v>
      </c>
      <c r="AC1141" s="38" t="e">
        <f>VLOOKUP(AA1141,ATS!$A$4:$H$2762,2,FALSE)</f>
        <v>#N/A</v>
      </c>
      <c r="AD1141" s="35" t="e">
        <f>VLOOKUP(AA1141,ATS!$A$4:$G$2762,3,FALSE)</f>
        <v>#N/A</v>
      </c>
      <c r="AE1141" s="36" t="e">
        <f>VLOOKUP(AA1141,ATS!$A$4:$G$2762,5,FALSE)</f>
        <v>#N/A</v>
      </c>
      <c r="AF1141" s="30"/>
      <c r="AG1141" s="54"/>
      <c r="AH1141" s="26"/>
      <c r="AI1141" s="30"/>
      <c r="AJ1141" s="30"/>
      <c r="AK1141" s="30"/>
    </row>
    <row r="1142" spans="1:37">
      <c r="A1142" s="175">
        <f t="shared" si="69"/>
        <v>0</v>
      </c>
      <c r="B1142">
        <v>820410</v>
      </c>
      <c r="C1142" t="s">
        <v>3226</v>
      </c>
      <c r="D1142" t="s">
        <v>2991</v>
      </c>
      <c r="E1142" t="s">
        <v>3160</v>
      </c>
      <c r="F1142" t="s">
        <v>3161</v>
      </c>
      <c r="G1142" t="s">
        <v>8</v>
      </c>
      <c r="H1142" t="s">
        <v>87</v>
      </c>
      <c r="I1142">
        <v>10</v>
      </c>
      <c r="J1142">
        <v>10</v>
      </c>
      <c r="K1142">
        <v>10</v>
      </c>
      <c r="L1142">
        <v>10</v>
      </c>
      <c r="M1142">
        <v>10</v>
      </c>
      <c r="N1142">
        <v>10</v>
      </c>
      <c r="O1142">
        <v>10</v>
      </c>
      <c r="P1142">
        <v>10</v>
      </c>
      <c r="Q1142">
        <v>10</v>
      </c>
      <c r="R1142">
        <v>10</v>
      </c>
      <c r="S1142" s="30"/>
      <c r="T1142" s="52" t="str">
        <f t="shared" si="68"/>
        <v>820410-58001-S</v>
      </c>
      <c r="U1142" s="53" t="str">
        <f>IF(C1142="NET","",IF(C1142="","",IFERROR(VLOOKUP(T1142,EAN!$A:$B,2,FALSE),"MANGLER - MÅ OPPDATERE EAN-FANEN")))</f>
        <v>MANGLER - MÅ OPPDATERE EAN-FANEN</v>
      </c>
      <c r="V1142" s="52">
        <f t="shared" si="70"/>
        <v>10</v>
      </c>
      <c r="W1142" s="52">
        <f t="shared" si="71"/>
        <v>10</v>
      </c>
      <c r="X1142" s="30"/>
      <c r="Y1142" s="21" t="str">
        <f>IF(C1142="NET","",IFERROR(VLOOKUP(U1142,'2) Order Form'!$V$9:$V$894,1,FALSE),"Ikke med I order form"))</f>
        <v>Ikke med I order form</v>
      </c>
      <c r="Z1142" s="30"/>
      <c r="AA1142">
        <v>7048652762290</v>
      </c>
      <c r="AB1142" s="23">
        <f>IFERROR(VLOOKUP(AA1142,'2) Order Form'!$V$9:$V$895,1,FALSE),"Ikke med I order form")</f>
        <v>7048652762290</v>
      </c>
      <c r="AC1142" s="38" t="e">
        <f>VLOOKUP(AA1142,ATS!$A$4:$H$2762,2,FALSE)</f>
        <v>#N/A</v>
      </c>
      <c r="AD1142" s="35" t="e">
        <f>VLOOKUP(AA1142,ATS!$A$4:$G$2762,3,FALSE)</f>
        <v>#N/A</v>
      </c>
      <c r="AE1142" s="36" t="e">
        <f>VLOOKUP(AA1142,ATS!$A$4:$G$2762,5,FALSE)</f>
        <v>#N/A</v>
      </c>
      <c r="AF1142" s="30"/>
      <c r="AG1142" s="54"/>
      <c r="AH1142" s="26"/>
      <c r="AI1142" s="30"/>
      <c r="AJ1142" s="30"/>
      <c r="AK1142" s="30"/>
    </row>
    <row r="1143" spans="1:37">
      <c r="A1143" s="175">
        <f t="shared" si="69"/>
        <v>0</v>
      </c>
      <c r="B1143">
        <v>820410</v>
      </c>
      <c r="C1143" t="s">
        <v>3226</v>
      </c>
      <c r="D1143" t="s">
        <v>2991</v>
      </c>
      <c r="E1143" t="s">
        <v>3162</v>
      </c>
      <c r="F1143" t="s">
        <v>3161</v>
      </c>
      <c r="G1143" t="s">
        <v>7</v>
      </c>
      <c r="H1143" t="s">
        <v>87</v>
      </c>
      <c r="I1143">
        <v>20</v>
      </c>
      <c r="J1143">
        <v>20</v>
      </c>
      <c r="K1143">
        <v>20</v>
      </c>
      <c r="L1143">
        <v>20</v>
      </c>
      <c r="M1143">
        <v>20</v>
      </c>
      <c r="N1143">
        <v>20</v>
      </c>
      <c r="O1143">
        <v>20</v>
      </c>
      <c r="P1143">
        <v>20</v>
      </c>
      <c r="Q1143">
        <v>20</v>
      </c>
      <c r="R1143">
        <v>20</v>
      </c>
      <c r="S1143" s="30"/>
      <c r="T1143" s="52" t="str">
        <f t="shared" si="68"/>
        <v>820410-58001-M</v>
      </c>
      <c r="U1143" s="53" t="str">
        <f>IF(C1143="NET","",IF(C1143="","",IFERROR(VLOOKUP(T1143,EAN!$A:$B,2,FALSE),"MANGLER - MÅ OPPDATERE EAN-FANEN")))</f>
        <v>MANGLER - MÅ OPPDATERE EAN-FANEN</v>
      </c>
      <c r="V1143" s="52">
        <f t="shared" si="70"/>
        <v>20</v>
      </c>
      <c r="W1143" s="52">
        <f t="shared" si="71"/>
        <v>20</v>
      </c>
      <c r="X1143" s="30"/>
      <c r="Y1143" s="21" t="str">
        <f>IF(C1143="NET","",IFERROR(VLOOKUP(U1143,'2) Order Form'!$V$9:$V$894,1,FALSE),"Ikke med I order form"))</f>
        <v>Ikke med I order form</v>
      </c>
      <c r="Z1143" s="30"/>
      <c r="AA1143">
        <v>7048652762290</v>
      </c>
      <c r="AB1143" s="23">
        <f>IFERROR(VLOOKUP(AA1143,'2) Order Form'!$V$9:$V$895,1,FALSE),"Ikke med I order form")</f>
        <v>7048652762290</v>
      </c>
      <c r="AC1143" s="38" t="e">
        <f>VLOOKUP(AA1143,ATS!$A$4:$H$2762,2,FALSE)</f>
        <v>#N/A</v>
      </c>
      <c r="AD1143" s="35" t="e">
        <f>VLOOKUP(AA1143,ATS!$A$4:$G$2762,3,FALSE)</f>
        <v>#N/A</v>
      </c>
      <c r="AE1143" s="36" t="e">
        <f>VLOOKUP(AA1143,ATS!$A$4:$G$2762,5,FALSE)</f>
        <v>#N/A</v>
      </c>
      <c r="AF1143" s="30"/>
      <c r="AG1143" s="54"/>
      <c r="AH1143" s="26"/>
      <c r="AI1143" s="30"/>
      <c r="AJ1143" s="30"/>
      <c r="AK1143" s="30"/>
    </row>
    <row r="1144" spans="1:37">
      <c r="A1144" s="175">
        <f t="shared" si="69"/>
        <v>0</v>
      </c>
      <c r="B1144">
        <v>820410</v>
      </c>
      <c r="C1144" t="s">
        <v>3226</v>
      </c>
      <c r="D1144" t="s">
        <v>2991</v>
      </c>
      <c r="E1144" t="s">
        <v>3163</v>
      </c>
      <c r="F1144" t="s">
        <v>3161</v>
      </c>
      <c r="G1144" t="s">
        <v>52</v>
      </c>
      <c r="H1144" t="s">
        <v>87</v>
      </c>
      <c r="I1144">
        <v>20</v>
      </c>
      <c r="J1144">
        <v>20</v>
      </c>
      <c r="K1144">
        <v>20</v>
      </c>
      <c r="L1144">
        <v>20</v>
      </c>
      <c r="M1144">
        <v>20</v>
      </c>
      <c r="N1144">
        <v>20</v>
      </c>
      <c r="O1144">
        <v>20</v>
      </c>
      <c r="P1144">
        <v>20</v>
      </c>
      <c r="Q1144">
        <v>20</v>
      </c>
      <c r="R1144">
        <v>20</v>
      </c>
      <c r="S1144" s="30"/>
      <c r="T1144" s="52" t="str">
        <f t="shared" si="68"/>
        <v>820410-58001-L</v>
      </c>
      <c r="U1144" s="53" t="str">
        <f>IF(C1144="NET","",IF(C1144="","",IFERROR(VLOOKUP(T1144,EAN!$A:$B,2,FALSE),"MANGLER - MÅ OPPDATERE EAN-FANEN")))</f>
        <v>MANGLER - MÅ OPPDATERE EAN-FANEN</v>
      </c>
      <c r="V1144" s="52">
        <f t="shared" si="70"/>
        <v>20</v>
      </c>
      <c r="W1144" s="52">
        <f t="shared" si="71"/>
        <v>20</v>
      </c>
      <c r="X1144" s="30"/>
      <c r="Y1144" s="21" t="str">
        <f>IF(C1144="NET","",IFERROR(VLOOKUP(U1144,'2) Order Form'!$V$9:$V$894,1,FALSE),"Ikke med I order form"))</f>
        <v>Ikke med I order form</v>
      </c>
      <c r="Z1144" s="30"/>
      <c r="AA1144">
        <v>7048652777850</v>
      </c>
      <c r="AB1144" s="23">
        <f>IFERROR(VLOOKUP(AA1144,'2) Order Form'!$V$9:$V$895,1,FALSE),"Ikke med I order form")</f>
        <v>7048652777850</v>
      </c>
      <c r="AC1144" s="38" t="e">
        <f>VLOOKUP(AA1144,ATS!$A$4:$H$2762,2,FALSE)</f>
        <v>#N/A</v>
      </c>
      <c r="AD1144" s="35" t="e">
        <f>VLOOKUP(AA1144,ATS!$A$4:$G$2762,3,FALSE)</f>
        <v>#N/A</v>
      </c>
      <c r="AE1144" s="36" t="e">
        <f>VLOOKUP(AA1144,ATS!$A$4:$G$2762,5,FALSE)</f>
        <v>#N/A</v>
      </c>
      <c r="AF1144" s="30"/>
      <c r="AG1144" s="54"/>
      <c r="AH1144" s="26"/>
      <c r="AI1144" s="30"/>
      <c r="AJ1144" s="30"/>
      <c r="AK1144" s="30"/>
    </row>
    <row r="1145" spans="1:37">
      <c r="A1145" s="175">
        <f t="shared" si="69"/>
        <v>0</v>
      </c>
      <c r="B1145">
        <v>820410</v>
      </c>
      <c r="C1145" t="s">
        <v>3226</v>
      </c>
      <c r="D1145" t="s">
        <v>2991</v>
      </c>
      <c r="E1145" t="s">
        <v>3164</v>
      </c>
      <c r="F1145" t="s">
        <v>3161</v>
      </c>
      <c r="G1145" t="s">
        <v>53</v>
      </c>
      <c r="H1145" t="s">
        <v>87</v>
      </c>
      <c r="I1145">
        <v>11</v>
      </c>
      <c r="J1145">
        <v>11</v>
      </c>
      <c r="K1145">
        <v>11</v>
      </c>
      <c r="L1145">
        <v>11</v>
      </c>
      <c r="M1145">
        <v>11</v>
      </c>
      <c r="N1145">
        <v>11</v>
      </c>
      <c r="O1145">
        <v>11</v>
      </c>
      <c r="P1145">
        <v>11</v>
      </c>
      <c r="Q1145">
        <v>11</v>
      </c>
      <c r="R1145">
        <v>11</v>
      </c>
      <c r="S1145" s="30"/>
      <c r="T1145" s="52" t="str">
        <f t="shared" si="68"/>
        <v>820410-58001-XL</v>
      </c>
      <c r="U1145" s="53" t="str">
        <f>IF(C1145="NET","",IF(C1145="","",IFERROR(VLOOKUP(T1145,EAN!$A:$B,2,FALSE),"MANGLER - MÅ OPPDATERE EAN-FANEN")))</f>
        <v>MANGLER - MÅ OPPDATERE EAN-FANEN</v>
      </c>
      <c r="V1145" s="52">
        <f t="shared" si="70"/>
        <v>11</v>
      </c>
      <c r="W1145" s="52">
        <f t="shared" si="71"/>
        <v>11</v>
      </c>
      <c r="X1145" s="30"/>
      <c r="Y1145" s="21" t="str">
        <f>IF(C1145="NET","",IFERROR(VLOOKUP(U1145,'2) Order Form'!$V$9:$V$894,1,FALSE),"Ikke med I order form"))</f>
        <v>Ikke med I order form</v>
      </c>
      <c r="Z1145" s="30"/>
      <c r="AA1145">
        <v>7048652777850</v>
      </c>
      <c r="AB1145" s="23">
        <f>IFERROR(VLOOKUP(AA1145,'2) Order Form'!$V$9:$V$895,1,FALSE),"Ikke med I order form")</f>
        <v>7048652777850</v>
      </c>
      <c r="AC1145" s="38" t="e">
        <f>VLOOKUP(AA1145,ATS!$A$4:$H$2762,2,FALSE)</f>
        <v>#N/A</v>
      </c>
      <c r="AD1145" s="35" t="e">
        <f>VLOOKUP(AA1145,ATS!$A$4:$G$2762,3,FALSE)</f>
        <v>#N/A</v>
      </c>
      <c r="AE1145" s="36" t="e">
        <f>VLOOKUP(AA1145,ATS!$A$4:$G$2762,5,FALSE)</f>
        <v>#N/A</v>
      </c>
      <c r="AF1145" s="30"/>
      <c r="AG1145" s="54"/>
      <c r="AH1145" s="26"/>
      <c r="AI1145" s="30"/>
      <c r="AJ1145" s="30"/>
      <c r="AK1145" s="30"/>
    </row>
    <row r="1146" spans="1:37">
      <c r="A1146" s="175">
        <f t="shared" si="69"/>
        <v>0</v>
      </c>
      <c r="B1146">
        <v>820410</v>
      </c>
      <c r="C1146" t="s">
        <v>3226</v>
      </c>
      <c r="D1146" t="s">
        <v>2991</v>
      </c>
      <c r="E1146" t="s">
        <v>1998</v>
      </c>
      <c r="F1146" t="s">
        <v>1999</v>
      </c>
      <c r="G1146" t="s">
        <v>8</v>
      </c>
      <c r="H1146" t="s">
        <v>225</v>
      </c>
      <c r="I1146">
        <v>24</v>
      </c>
      <c r="J1146">
        <v>24</v>
      </c>
      <c r="K1146">
        <v>24</v>
      </c>
      <c r="L1146">
        <v>24</v>
      </c>
      <c r="M1146">
        <v>24</v>
      </c>
      <c r="N1146">
        <v>24</v>
      </c>
      <c r="O1146">
        <v>24</v>
      </c>
      <c r="P1146">
        <v>24</v>
      </c>
      <c r="Q1146">
        <v>24</v>
      </c>
      <c r="R1146">
        <v>24</v>
      </c>
      <c r="S1146" s="30"/>
      <c r="T1146" s="52" t="str">
        <f t="shared" si="68"/>
        <v>820410-78001-S</v>
      </c>
      <c r="U1146" s="53" t="str">
        <f>IF(C1146="NET","",IF(C1146="","",IFERROR(VLOOKUP(T1146,EAN!$A:$B,2,FALSE),"MANGLER - MÅ OPPDATERE EAN-FANEN")))</f>
        <v>MANGLER - MÅ OPPDATERE EAN-FANEN</v>
      </c>
      <c r="V1146" s="52">
        <f t="shared" si="70"/>
        <v>24</v>
      </c>
      <c r="W1146" s="52">
        <f t="shared" si="71"/>
        <v>24</v>
      </c>
      <c r="X1146" s="30"/>
      <c r="Y1146" s="21" t="str">
        <f>IF(C1146="NET","",IFERROR(VLOOKUP(U1146,'2) Order Form'!$V$9:$V$894,1,FALSE),"Ikke med I order form"))</f>
        <v>Ikke med I order form</v>
      </c>
      <c r="Z1146" s="30"/>
      <c r="AA1146">
        <v>7048652762375</v>
      </c>
      <c r="AB1146" s="23">
        <f>IFERROR(VLOOKUP(AA1146,'2) Order Form'!$V$9:$V$895,1,FALSE),"Ikke med I order form")</f>
        <v>7048652762375</v>
      </c>
      <c r="AC1146" s="38" t="e">
        <f>VLOOKUP(AA1146,ATS!$A$4:$H$2762,2,FALSE)</f>
        <v>#N/A</v>
      </c>
      <c r="AD1146" s="35" t="e">
        <f>VLOOKUP(AA1146,ATS!$A$4:$G$2762,3,FALSE)</f>
        <v>#N/A</v>
      </c>
      <c r="AE1146" s="36" t="e">
        <f>VLOOKUP(AA1146,ATS!$A$4:$G$2762,5,FALSE)</f>
        <v>#N/A</v>
      </c>
      <c r="AF1146" s="30"/>
      <c r="AG1146" s="54"/>
      <c r="AH1146" s="26"/>
      <c r="AI1146" s="30"/>
      <c r="AJ1146" s="30"/>
      <c r="AK1146" s="30"/>
    </row>
    <row r="1147" spans="1:37">
      <c r="A1147" s="175">
        <f t="shared" si="69"/>
        <v>0</v>
      </c>
      <c r="B1147">
        <v>820410</v>
      </c>
      <c r="C1147" t="s">
        <v>3226</v>
      </c>
      <c r="D1147" t="s">
        <v>2991</v>
      </c>
      <c r="E1147" t="s">
        <v>2000</v>
      </c>
      <c r="F1147" t="s">
        <v>1999</v>
      </c>
      <c r="G1147" t="s">
        <v>7</v>
      </c>
      <c r="H1147" t="s">
        <v>225</v>
      </c>
      <c r="I1147">
        <v>18</v>
      </c>
      <c r="J1147">
        <v>18</v>
      </c>
      <c r="K1147">
        <v>18</v>
      </c>
      <c r="L1147">
        <v>18</v>
      </c>
      <c r="M1147">
        <v>18</v>
      </c>
      <c r="N1147">
        <v>18</v>
      </c>
      <c r="O1147">
        <v>18</v>
      </c>
      <c r="P1147">
        <v>18</v>
      </c>
      <c r="Q1147">
        <v>18</v>
      </c>
      <c r="R1147">
        <v>18</v>
      </c>
      <c r="S1147" s="30"/>
      <c r="T1147" s="52" t="str">
        <f t="shared" si="68"/>
        <v>820410-78001-M</v>
      </c>
      <c r="U1147" s="53" t="str">
        <f>IF(C1147="NET","",IF(C1147="","",IFERROR(VLOOKUP(T1147,EAN!$A:$B,2,FALSE),"MANGLER - MÅ OPPDATERE EAN-FANEN")))</f>
        <v>MANGLER - MÅ OPPDATERE EAN-FANEN</v>
      </c>
      <c r="V1147" s="52">
        <f t="shared" si="70"/>
        <v>18</v>
      </c>
      <c r="W1147" s="52">
        <f t="shared" si="71"/>
        <v>18</v>
      </c>
      <c r="X1147" s="30"/>
      <c r="Y1147" s="21" t="str">
        <f>IF(C1147="NET","",IFERROR(VLOOKUP(U1147,'2) Order Form'!$V$9:$V$894,1,FALSE),"Ikke med I order form"))</f>
        <v>Ikke med I order form</v>
      </c>
      <c r="Z1147" s="30"/>
      <c r="AA1147">
        <v>7048652762375</v>
      </c>
      <c r="AB1147" s="23">
        <f>IFERROR(VLOOKUP(AA1147,'2) Order Form'!$V$9:$V$895,1,FALSE),"Ikke med I order form")</f>
        <v>7048652762375</v>
      </c>
      <c r="AC1147" s="38" t="e">
        <f>VLOOKUP(AA1147,ATS!$A$4:$H$2762,2,FALSE)</f>
        <v>#N/A</v>
      </c>
      <c r="AD1147" s="35" t="e">
        <f>VLOOKUP(AA1147,ATS!$A$4:$G$2762,3,FALSE)</f>
        <v>#N/A</v>
      </c>
      <c r="AE1147" s="36" t="e">
        <f>VLOOKUP(AA1147,ATS!$A$4:$G$2762,5,FALSE)</f>
        <v>#N/A</v>
      </c>
      <c r="AF1147" s="30"/>
      <c r="AG1147" s="54"/>
      <c r="AH1147" s="26"/>
      <c r="AI1147" s="30"/>
      <c r="AJ1147" s="30"/>
      <c r="AK1147" s="30"/>
    </row>
    <row r="1148" spans="1:37">
      <c r="A1148" s="175">
        <f t="shared" si="69"/>
        <v>0</v>
      </c>
      <c r="B1148">
        <v>820410</v>
      </c>
      <c r="C1148" t="s">
        <v>3226</v>
      </c>
      <c r="D1148" t="s">
        <v>2991</v>
      </c>
      <c r="E1148" t="s">
        <v>2001</v>
      </c>
      <c r="F1148" t="s">
        <v>1999</v>
      </c>
      <c r="G1148" t="s">
        <v>52</v>
      </c>
      <c r="H1148" t="s">
        <v>225</v>
      </c>
      <c r="I1148">
        <v>18</v>
      </c>
      <c r="J1148">
        <v>18</v>
      </c>
      <c r="K1148">
        <v>18</v>
      </c>
      <c r="L1148">
        <v>18</v>
      </c>
      <c r="M1148">
        <v>18</v>
      </c>
      <c r="N1148">
        <v>18</v>
      </c>
      <c r="O1148">
        <v>18</v>
      </c>
      <c r="P1148">
        <v>18</v>
      </c>
      <c r="Q1148">
        <v>18</v>
      </c>
      <c r="R1148">
        <v>18</v>
      </c>
      <c r="S1148" s="30"/>
      <c r="T1148" s="52" t="str">
        <f t="shared" si="68"/>
        <v>820410-78001-L</v>
      </c>
      <c r="U1148" s="53" t="str">
        <f>IF(C1148="NET","",IF(C1148="","",IFERROR(VLOOKUP(T1148,EAN!$A:$B,2,FALSE),"MANGLER - MÅ OPPDATERE EAN-FANEN")))</f>
        <v>MANGLER - MÅ OPPDATERE EAN-FANEN</v>
      </c>
      <c r="V1148" s="52">
        <f t="shared" si="70"/>
        <v>18</v>
      </c>
      <c r="W1148" s="52">
        <f t="shared" si="71"/>
        <v>18</v>
      </c>
      <c r="X1148" s="30"/>
      <c r="Y1148" s="21" t="str">
        <f>IF(C1148="NET","",IFERROR(VLOOKUP(U1148,'2) Order Form'!$V$9:$V$894,1,FALSE),"Ikke med I order form"))</f>
        <v>Ikke med I order form</v>
      </c>
      <c r="Z1148" s="30"/>
      <c r="AA1148">
        <v>7048652762405</v>
      </c>
      <c r="AB1148" s="23">
        <f>IFERROR(VLOOKUP(AA1148,'2) Order Form'!$V$9:$V$895,1,FALSE),"Ikke med I order form")</f>
        <v>7048652762405</v>
      </c>
      <c r="AC1148" s="38" t="e">
        <f>VLOOKUP(AA1148,ATS!$A$4:$H$2762,2,FALSE)</f>
        <v>#N/A</v>
      </c>
      <c r="AD1148" s="35" t="e">
        <f>VLOOKUP(AA1148,ATS!$A$4:$G$2762,3,FALSE)</f>
        <v>#N/A</v>
      </c>
      <c r="AE1148" s="36" t="e">
        <f>VLOOKUP(AA1148,ATS!$A$4:$G$2762,5,FALSE)</f>
        <v>#N/A</v>
      </c>
      <c r="AF1148" s="30"/>
      <c r="AG1148" s="54"/>
      <c r="AH1148" s="26"/>
      <c r="AI1148" s="30"/>
      <c r="AJ1148" s="30"/>
      <c r="AK1148" s="30"/>
    </row>
    <row r="1149" spans="1:37">
      <c r="A1149" s="175">
        <f t="shared" si="69"/>
        <v>0</v>
      </c>
      <c r="B1149">
        <v>820410</v>
      </c>
      <c r="C1149" t="s">
        <v>3226</v>
      </c>
      <c r="D1149" t="s">
        <v>2991</v>
      </c>
      <c r="E1149" t="s">
        <v>2002</v>
      </c>
      <c r="F1149" t="s">
        <v>1999</v>
      </c>
      <c r="G1149" t="s">
        <v>53</v>
      </c>
      <c r="H1149" t="s">
        <v>225</v>
      </c>
      <c r="I1149">
        <v>20</v>
      </c>
      <c r="J1149">
        <v>20</v>
      </c>
      <c r="K1149">
        <v>20</v>
      </c>
      <c r="L1149">
        <v>20</v>
      </c>
      <c r="M1149">
        <v>20</v>
      </c>
      <c r="N1149">
        <v>20</v>
      </c>
      <c r="O1149">
        <v>20</v>
      </c>
      <c r="P1149">
        <v>20</v>
      </c>
      <c r="Q1149">
        <v>20</v>
      </c>
      <c r="R1149">
        <v>20</v>
      </c>
      <c r="S1149" s="30"/>
      <c r="T1149" s="52" t="str">
        <f t="shared" si="68"/>
        <v>820410-78001-XL</v>
      </c>
      <c r="U1149" s="53" t="str">
        <f>IF(C1149="NET","",IF(C1149="","",IFERROR(VLOOKUP(T1149,EAN!$A:$B,2,FALSE),"MANGLER - MÅ OPPDATERE EAN-FANEN")))</f>
        <v>MANGLER - MÅ OPPDATERE EAN-FANEN</v>
      </c>
      <c r="V1149" s="52">
        <f t="shared" si="70"/>
        <v>20</v>
      </c>
      <c r="W1149" s="52">
        <f t="shared" si="71"/>
        <v>20</v>
      </c>
      <c r="X1149" s="30"/>
      <c r="Y1149" s="21" t="str">
        <f>IF(C1149="NET","",IFERROR(VLOOKUP(U1149,'2) Order Form'!$V$9:$V$894,1,FALSE),"Ikke med I order form"))</f>
        <v>Ikke med I order form</v>
      </c>
      <c r="Z1149" s="30"/>
      <c r="AA1149">
        <v>7048652762405</v>
      </c>
      <c r="AB1149" s="23">
        <f>IFERROR(VLOOKUP(AA1149,'2) Order Form'!$V$9:$V$895,1,FALSE),"Ikke med I order form")</f>
        <v>7048652762405</v>
      </c>
      <c r="AC1149" s="38" t="e">
        <f>VLOOKUP(AA1149,ATS!$A$4:$H$2762,2,FALSE)</f>
        <v>#N/A</v>
      </c>
      <c r="AD1149" s="35" t="e">
        <f>VLOOKUP(AA1149,ATS!$A$4:$G$2762,3,FALSE)</f>
        <v>#N/A</v>
      </c>
      <c r="AE1149" s="36" t="e">
        <f>VLOOKUP(AA1149,ATS!$A$4:$G$2762,5,FALSE)</f>
        <v>#N/A</v>
      </c>
      <c r="AF1149" s="30"/>
      <c r="AG1149" s="54"/>
      <c r="AH1149" s="26"/>
      <c r="AI1149" s="30"/>
      <c r="AJ1149" s="30"/>
      <c r="AK1149" s="30"/>
    </row>
    <row r="1150" spans="1:37">
      <c r="A1150" s="175">
        <f t="shared" si="69"/>
        <v>0</v>
      </c>
      <c r="B1150">
        <v>820410</v>
      </c>
      <c r="C1150" t="s">
        <v>3226</v>
      </c>
      <c r="D1150" t="s">
        <v>2991</v>
      </c>
      <c r="E1150" t="s">
        <v>1212</v>
      </c>
      <c r="F1150" t="s">
        <v>1923</v>
      </c>
      <c r="G1150" t="s">
        <v>8</v>
      </c>
      <c r="H1150" t="s">
        <v>225</v>
      </c>
      <c r="I1150">
        <v>15</v>
      </c>
      <c r="J1150">
        <v>15</v>
      </c>
      <c r="K1150">
        <v>15</v>
      </c>
      <c r="L1150">
        <v>15</v>
      </c>
      <c r="M1150">
        <v>15</v>
      </c>
      <c r="N1150">
        <v>15</v>
      </c>
      <c r="O1150">
        <v>15</v>
      </c>
      <c r="P1150">
        <v>15</v>
      </c>
      <c r="Q1150">
        <v>15</v>
      </c>
      <c r="R1150">
        <v>15</v>
      </c>
      <c r="S1150" s="30"/>
      <c r="T1150" s="52" t="str">
        <f t="shared" si="68"/>
        <v>820410-88300-S</v>
      </c>
      <c r="U1150" s="53" t="str">
        <f>IF(C1150="NET","",IF(C1150="","",IFERROR(VLOOKUP(T1150,EAN!$A:$B,2,FALSE),"MANGLER - MÅ OPPDATERE EAN-FANEN")))</f>
        <v>MANGLER - MÅ OPPDATERE EAN-FANEN</v>
      </c>
      <c r="V1150" s="52">
        <f t="shared" si="70"/>
        <v>15</v>
      </c>
      <c r="W1150" s="52">
        <f t="shared" si="71"/>
        <v>15</v>
      </c>
      <c r="X1150" s="30"/>
      <c r="Y1150" s="21" t="str">
        <f>IF(C1150="NET","",IFERROR(VLOOKUP(U1150,'2) Order Form'!$V$9:$V$894,1,FALSE),"Ikke med I order form"))</f>
        <v>Ikke med I order form</v>
      </c>
      <c r="Z1150" s="30"/>
      <c r="AA1150">
        <v>7048652615251</v>
      </c>
      <c r="AB1150" s="23">
        <f>IFERROR(VLOOKUP(AA1150,'2) Order Form'!$V$9:$V$895,1,FALSE),"Ikke med I order form")</f>
        <v>7048652615251</v>
      </c>
      <c r="AC1150" s="38" t="e">
        <f>VLOOKUP(AA1150,ATS!$A$4:$H$2762,2,FALSE)</f>
        <v>#N/A</v>
      </c>
      <c r="AD1150" s="35" t="e">
        <f>VLOOKUP(AA1150,ATS!$A$4:$G$2762,3,FALSE)</f>
        <v>#N/A</v>
      </c>
      <c r="AE1150" s="36" t="e">
        <f>VLOOKUP(AA1150,ATS!$A$4:$G$2762,5,FALSE)</f>
        <v>#N/A</v>
      </c>
      <c r="AF1150" s="30"/>
      <c r="AG1150" s="54"/>
      <c r="AH1150" s="26"/>
      <c r="AI1150" s="30"/>
      <c r="AJ1150" s="30"/>
      <c r="AK1150" s="30"/>
    </row>
    <row r="1151" spans="1:37">
      <c r="A1151" s="175">
        <f t="shared" si="69"/>
        <v>0</v>
      </c>
      <c r="B1151">
        <v>820410</v>
      </c>
      <c r="C1151" t="s">
        <v>3226</v>
      </c>
      <c r="D1151" t="s">
        <v>2991</v>
      </c>
      <c r="E1151" t="s">
        <v>1213</v>
      </c>
      <c r="F1151" t="s">
        <v>1923</v>
      </c>
      <c r="G1151" t="s">
        <v>7</v>
      </c>
      <c r="H1151" t="s">
        <v>225</v>
      </c>
      <c r="I1151">
        <v>15</v>
      </c>
      <c r="J1151">
        <v>15</v>
      </c>
      <c r="K1151">
        <v>15</v>
      </c>
      <c r="L1151">
        <v>15</v>
      </c>
      <c r="M1151">
        <v>15</v>
      </c>
      <c r="N1151">
        <v>15</v>
      </c>
      <c r="O1151">
        <v>15</v>
      </c>
      <c r="P1151">
        <v>15</v>
      </c>
      <c r="Q1151">
        <v>15</v>
      </c>
      <c r="R1151">
        <v>15</v>
      </c>
      <c r="S1151" s="30"/>
      <c r="T1151" s="52" t="str">
        <f t="shared" si="68"/>
        <v>820410-88300-M</v>
      </c>
      <c r="U1151" s="53" t="str">
        <f>IF(C1151="NET","",IF(C1151="","",IFERROR(VLOOKUP(T1151,EAN!$A:$B,2,FALSE),"MANGLER - MÅ OPPDATERE EAN-FANEN")))</f>
        <v>MANGLER - MÅ OPPDATERE EAN-FANEN</v>
      </c>
      <c r="V1151" s="52">
        <f t="shared" si="70"/>
        <v>15</v>
      </c>
      <c r="W1151" s="52">
        <f t="shared" si="71"/>
        <v>15</v>
      </c>
      <c r="X1151" s="30"/>
      <c r="Y1151" s="21" t="str">
        <f>IF(C1151="NET","",IFERROR(VLOOKUP(U1151,'2) Order Form'!$V$9:$V$894,1,FALSE),"Ikke med I order form"))</f>
        <v>Ikke med I order form</v>
      </c>
      <c r="Z1151" s="30"/>
      <c r="AA1151">
        <v>7048652615251</v>
      </c>
      <c r="AB1151" s="23">
        <f>IFERROR(VLOOKUP(AA1151,'2) Order Form'!$V$9:$V$895,1,FALSE),"Ikke med I order form")</f>
        <v>7048652615251</v>
      </c>
      <c r="AC1151" s="38" t="e">
        <f>VLOOKUP(AA1151,ATS!$A$4:$H$2762,2,FALSE)</f>
        <v>#N/A</v>
      </c>
      <c r="AD1151" s="35" t="e">
        <f>VLOOKUP(AA1151,ATS!$A$4:$G$2762,3,FALSE)</f>
        <v>#N/A</v>
      </c>
      <c r="AE1151" s="36" t="e">
        <f>VLOOKUP(AA1151,ATS!$A$4:$G$2762,5,FALSE)</f>
        <v>#N/A</v>
      </c>
      <c r="AF1151" s="30"/>
      <c r="AG1151" s="54"/>
      <c r="AH1151" s="26"/>
      <c r="AI1151" s="30"/>
      <c r="AJ1151" s="30"/>
      <c r="AK1151" s="30"/>
    </row>
    <row r="1152" spans="1:37">
      <c r="A1152" s="175">
        <f t="shared" si="69"/>
        <v>0</v>
      </c>
      <c r="B1152">
        <v>820410</v>
      </c>
      <c r="C1152" t="s">
        <v>3226</v>
      </c>
      <c r="D1152" t="s">
        <v>2991</v>
      </c>
      <c r="E1152" t="s">
        <v>1214</v>
      </c>
      <c r="F1152" t="s">
        <v>1923</v>
      </c>
      <c r="G1152" t="s">
        <v>52</v>
      </c>
      <c r="H1152" t="s">
        <v>225</v>
      </c>
      <c r="I1152">
        <v>25</v>
      </c>
      <c r="J1152">
        <v>25</v>
      </c>
      <c r="K1152">
        <v>25</v>
      </c>
      <c r="L1152">
        <v>25</v>
      </c>
      <c r="M1152">
        <v>25</v>
      </c>
      <c r="N1152">
        <v>25</v>
      </c>
      <c r="O1152">
        <v>25</v>
      </c>
      <c r="P1152">
        <v>25</v>
      </c>
      <c r="Q1152">
        <v>25</v>
      </c>
      <c r="R1152">
        <v>25</v>
      </c>
      <c r="S1152" s="30"/>
      <c r="T1152" s="52" t="str">
        <f t="shared" si="68"/>
        <v>820410-88300-L</v>
      </c>
      <c r="U1152" s="53" t="str">
        <f>IF(C1152="NET","",IF(C1152="","",IFERROR(VLOOKUP(T1152,EAN!$A:$B,2,FALSE),"MANGLER - MÅ OPPDATERE EAN-FANEN")))</f>
        <v>MANGLER - MÅ OPPDATERE EAN-FANEN</v>
      </c>
      <c r="V1152" s="52">
        <f t="shared" si="70"/>
        <v>25</v>
      </c>
      <c r="W1152" s="52">
        <f t="shared" si="71"/>
        <v>25</v>
      </c>
      <c r="X1152" s="30"/>
      <c r="Y1152" s="21" t="str">
        <f>IF(C1152="NET","",IFERROR(VLOOKUP(U1152,'2) Order Form'!$V$9:$V$894,1,FALSE),"Ikke med I order form"))</f>
        <v>Ikke med I order form</v>
      </c>
      <c r="Z1152" s="30"/>
      <c r="AA1152">
        <v>7048652615275</v>
      </c>
      <c r="AB1152" s="23">
        <f>IFERROR(VLOOKUP(AA1152,'2) Order Form'!$V$9:$V$895,1,FALSE),"Ikke med I order form")</f>
        <v>7048652615275</v>
      </c>
      <c r="AC1152" s="38" t="e">
        <f>VLOOKUP(AA1152,ATS!$A$4:$H$2762,2,FALSE)</f>
        <v>#N/A</v>
      </c>
      <c r="AD1152" s="35" t="e">
        <f>VLOOKUP(AA1152,ATS!$A$4:$G$2762,3,FALSE)</f>
        <v>#N/A</v>
      </c>
      <c r="AE1152" s="36" t="e">
        <f>VLOOKUP(AA1152,ATS!$A$4:$G$2762,5,FALSE)</f>
        <v>#N/A</v>
      </c>
      <c r="AF1152" s="30"/>
      <c r="AG1152" s="54"/>
      <c r="AH1152" s="26"/>
      <c r="AI1152" s="30"/>
      <c r="AJ1152" s="30"/>
      <c r="AK1152" s="30"/>
    </row>
    <row r="1153" spans="1:37">
      <c r="A1153" s="175">
        <f t="shared" si="69"/>
        <v>0</v>
      </c>
      <c r="B1153">
        <v>820410</v>
      </c>
      <c r="C1153" t="s">
        <v>3226</v>
      </c>
      <c r="D1153" t="s">
        <v>2991</v>
      </c>
      <c r="E1153" t="s">
        <v>1215</v>
      </c>
      <c r="F1153" t="s">
        <v>1923</v>
      </c>
      <c r="G1153" t="s">
        <v>53</v>
      </c>
      <c r="H1153" t="s">
        <v>225</v>
      </c>
      <c r="I1153">
        <v>20</v>
      </c>
      <c r="J1153">
        <v>20</v>
      </c>
      <c r="K1153">
        <v>20</v>
      </c>
      <c r="L1153">
        <v>20</v>
      </c>
      <c r="M1153">
        <v>20</v>
      </c>
      <c r="N1153">
        <v>20</v>
      </c>
      <c r="O1153">
        <v>20</v>
      </c>
      <c r="P1153">
        <v>20</v>
      </c>
      <c r="Q1153">
        <v>20</v>
      </c>
      <c r="R1153">
        <v>20</v>
      </c>
      <c r="S1153" s="30"/>
      <c r="T1153" s="52" t="str">
        <f t="shared" si="68"/>
        <v>820410-88300-XL</v>
      </c>
      <c r="U1153" s="53" t="str">
        <f>IF(C1153="NET","",IF(C1153="","",IFERROR(VLOOKUP(T1153,EAN!$A:$B,2,FALSE),"MANGLER - MÅ OPPDATERE EAN-FANEN")))</f>
        <v>MANGLER - MÅ OPPDATERE EAN-FANEN</v>
      </c>
      <c r="V1153" s="52">
        <f t="shared" si="70"/>
        <v>20</v>
      </c>
      <c r="W1153" s="52">
        <f t="shared" si="71"/>
        <v>20</v>
      </c>
      <c r="X1153" s="30"/>
      <c r="Y1153" s="21" t="str">
        <f>IF(C1153="NET","",IFERROR(VLOOKUP(U1153,'2) Order Form'!$V$9:$V$894,1,FALSE),"Ikke med I order form"))</f>
        <v>Ikke med I order form</v>
      </c>
      <c r="Z1153" s="30"/>
      <c r="AA1153">
        <v>7048652615275</v>
      </c>
      <c r="AB1153" s="23">
        <f>IFERROR(VLOOKUP(AA1153,'2) Order Form'!$V$9:$V$895,1,FALSE),"Ikke med I order form")</f>
        <v>7048652615275</v>
      </c>
      <c r="AC1153" s="38" t="e">
        <f>VLOOKUP(AA1153,ATS!$A$4:$H$2762,2,FALSE)</f>
        <v>#N/A</v>
      </c>
      <c r="AD1153" s="35" t="e">
        <f>VLOOKUP(AA1153,ATS!$A$4:$G$2762,3,FALSE)</f>
        <v>#N/A</v>
      </c>
      <c r="AE1153" s="36" t="e">
        <f>VLOOKUP(AA1153,ATS!$A$4:$G$2762,5,FALSE)</f>
        <v>#N/A</v>
      </c>
      <c r="AF1153" s="30"/>
      <c r="AG1153" s="54"/>
      <c r="AH1153" s="26"/>
      <c r="AI1153" s="30"/>
      <c r="AJ1153" s="30"/>
      <c r="AK1153" s="30"/>
    </row>
    <row r="1154" spans="1:37">
      <c r="A1154" s="175">
        <f t="shared" si="69"/>
        <v>0</v>
      </c>
      <c r="B1154">
        <v>820410</v>
      </c>
      <c r="C1154" t="s">
        <v>3226</v>
      </c>
      <c r="D1154" t="s">
        <v>2991</v>
      </c>
      <c r="E1154" t="s">
        <v>685</v>
      </c>
      <c r="F1154" t="s">
        <v>1982</v>
      </c>
      <c r="G1154" t="s">
        <v>8</v>
      </c>
      <c r="H1154" t="s">
        <v>87</v>
      </c>
      <c r="I1154">
        <v>148</v>
      </c>
      <c r="J1154">
        <v>148</v>
      </c>
      <c r="K1154">
        <v>148</v>
      </c>
      <c r="L1154">
        <v>148</v>
      </c>
      <c r="M1154">
        <v>148</v>
      </c>
      <c r="N1154">
        <v>148</v>
      </c>
      <c r="O1154">
        <v>148</v>
      </c>
      <c r="P1154">
        <v>148</v>
      </c>
      <c r="Q1154">
        <v>148</v>
      </c>
      <c r="R1154">
        <v>148</v>
      </c>
      <c r="S1154" s="30"/>
      <c r="T1154" s="52" t="str">
        <f t="shared" si="68"/>
        <v>820410-99901-S</v>
      </c>
      <c r="U1154" s="53" t="str">
        <f>IF(C1154="NET","",IF(C1154="","",IFERROR(VLOOKUP(T1154,EAN!$A:$B,2,FALSE),"MANGLER - MÅ OPPDATERE EAN-FANEN")))</f>
        <v>MANGLER - MÅ OPPDATERE EAN-FANEN</v>
      </c>
      <c r="V1154" s="52">
        <f t="shared" si="70"/>
        <v>148</v>
      </c>
      <c r="W1154" s="52">
        <f t="shared" si="71"/>
        <v>148</v>
      </c>
      <c r="X1154" s="30"/>
      <c r="Y1154" s="21" t="str">
        <f>IF(C1154="NET","",IFERROR(VLOOKUP(U1154,'2) Order Form'!$V$9:$V$894,1,FALSE),"Ikke med I order form"))</f>
        <v>Ikke med I order form</v>
      </c>
      <c r="Z1154" s="30"/>
      <c r="AA1154">
        <v>7048652615282</v>
      </c>
      <c r="AB1154" s="23">
        <f>IFERROR(VLOOKUP(AA1154,'2) Order Form'!$V$9:$V$895,1,FALSE),"Ikke med I order form")</f>
        <v>7048652615282</v>
      </c>
      <c r="AC1154" s="38" t="e">
        <f>VLOOKUP(AA1154,ATS!$A$4:$H$2762,2,FALSE)</f>
        <v>#N/A</v>
      </c>
      <c r="AD1154" s="35" t="e">
        <f>VLOOKUP(AA1154,ATS!$A$4:$G$2762,3,FALSE)</f>
        <v>#N/A</v>
      </c>
      <c r="AE1154" s="36" t="e">
        <f>VLOOKUP(AA1154,ATS!$A$4:$G$2762,5,FALSE)</f>
        <v>#N/A</v>
      </c>
      <c r="AF1154" s="30"/>
      <c r="AG1154" s="54"/>
      <c r="AH1154" s="26"/>
      <c r="AI1154" s="30"/>
      <c r="AJ1154" s="30"/>
      <c r="AK1154" s="30"/>
    </row>
    <row r="1155" spans="1:37">
      <c r="A1155" s="175">
        <f t="shared" si="69"/>
        <v>0</v>
      </c>
      <c r="B1155">
        <v>820410</v>
      </c>
      <c r="C1155" t="s">
        <v>3226</v>
      </c>
      <c r="D1155" t="s">
        <v>2991</v>
      </c>
      <c r="E1155" t="s">
        <v>686</v>
      </c>
      <c r="F1155" t="s">
        <v>1982</v>
      </c>
      <c r="G1155" t="s">
        <v>7</v>
      </c>
      <c r="H1155" t="s">
        <v>87</v>
      </c>
      <c r="I1155">
        <v>189</v>
      </c>
      <c r="J1155">
        <v>189</v>
      </c>
      <c r="K1155">
        <v>189</v>
      </c>
      <c r="L1155">
        <v>189</v>
      </c>
      <c r="M1155">
        <v>189</v>
      </c>
      <c r="N1155">
        <v>189</v>
      </c>
      <c r="O1155">
        <v>189</v>
      </c>
      <c r="P1155">
        <v>189</v>
      </c>
      <c r="Q1155">
        <v>189</v>
      </c>
      <c r="R1155">
        <v>189</v>
      </c>
      <c r="S1155" s="30"/>
      <c r="T1155" s="52" t="str">
        <f t="shared" si="68"/>
        <v>820410-99901-M</v>
      </c>
      <c r="U1155" s="53" t="str">
        <f>IF(C1155="NET","",IF(C1155="","",IFERROR(VLOOKUP(T1155,EAN!$A:$B,2,FALSE),"MANGLER - MÅ OPPDATERE EAN-FANEN")))</f>
        <v>MANGLER - MÅ OPPDATERE EAN-FANEN</v>
      </c>
      <c r="V1155" s="52">
        <f t="shared" si="70"/>
        <v>189</v>
      </c>
      <c r="W1155" s="52">
        <f t="shared" si="71"/>
        <v>189</v>
      </c>
      <c r="X1155" s="30"/>
      <c r="Y1155" s="21" t="str">
        <f>IF(C1155="NET","",IFERROR(VLOOKUP(U1155,'2) Order Form'!$V$9:$V$894,1,FALSE),"Ikke med I order form"))</f>
        <v>Ikke med I order form</v>
      </c>
      <c r="Z1155" s="30"/>
      <c r="AA1155">
        <v>7048652615282</v>
      </c>
      <c r="AB1155" s="23">
        <f>IFERROR(VLOOKUP(AA1155,'2) Order Form'!$V$9:$V$895,1,FALSE),"Ikke med I order form")</f>
        <v>7048652615282</v>
      </c>
      <c r="AC1155" s="38" t="e">
        <f>VLOOKUP(AA1155,ATS!$A$4:$H$2762,2,FALSE)</f>
        <v>#N/A</v>
      </c>
      <c r="AD1155" s="35" t="e">
        <f>VLOOKUP(AA1155,ATS!$A$4:$G$2762,3,FALSE)</f>
        <v>#N/A</v>
      </c>
      <c r="AE1155" s="36" t="e">
        <f>VLOOKUP(AA1155,ATS!$A$4:$G$2762,5,FALSE)</f>
        <v>#N/A</v>
      </c>
      <c r="AF1155" s="30"/>
      <c r="AG1155" s="54"/>
      <c r="AH1155" s="26"/>
      <c r="AI1155" s="30"/>
      <c r="AJ1155" s="30"/>
      <c r="AK1155" s="30"/>
    </row>
    <row r="1156" spans="1:37">
      <c r="A1156" s="175">
        <f t="shared" si="69"/>
        <v>0</v>
      </c>
      <c r="B1156">
        <v>820410</v>
      </c>
      <c r="C1156" t="s">
        <v>3226</v>
      </c>
      <c r="D1156" t="s">
        <v>2991</v>
      </c>
      <c r="E1156" t="s">
        <v>687</v>
      </c>
      <c r="F1156" t="s">
        <v>1982</v>
      </c>
      <c r="G1156" t="s">
        <v>52</v>
      </c>
      <c r="H1156" t="s">
        <v>87</v>
      </c>
      <c r="I1156">
        <v>178</v>
      </c>
      <c r="J1156">
        <v>178</v>
      </c>
      <c r="K1156">
        <v>178</v>
      </c>
      <c r="L1156">
        <v>178</v>
      </c>
      <c r="M1156">
        <v>178</v>
      </c>
      <c r="N1156">
        <v>178</v>
      </c>
      <c r="O1156">
        <v>178</v>
      </c>
      <c r="P1156">
        <v>178</v>
      </c>
      <c r="Q1156">
        <v>178</v>
      </c>
      <c r="R1156">
        <v>178</v>
      </c>
      <c r="S1156" s="2"/>
      <c r="T1156" s="22" t="str">
        <f t="shared" ref="T1156:T1219" si="72">CONCATENATE(B1156,"-",E1156)</f>
        <v>820410-99901-L</v>
      </c>
      <c r="U1156" s="24" t="str">
        <f>IF(C1156="NET","",IF(C1156="","",IFERROR(VLOOKUP(T1156,EAN!$A:$B,2,FALSE),"MANGLER - MÅ OPPDATERE EAN-FANEN")))</f>
        <v>MANGLER - MÅ OPPDATERE EAN-FANEN</v>
      </c>
      <c r="V1156" s="22">
        <f t="shared" si="70"/>
        <v>178</v>
      </c>
      <c r="W1156" s="22">
        <f t="shared" si="71"/>
        <v>178</v>
      </c>
      <c r="X1156" s="2"/>
      <c r="Y1156" s="21" t="str">
        <f>IF(C1156="NET","",IFERROR(VLOOKUP(U1156,'2) Order Form'!$V$9:$V$894,1,FALSE),"Ikke med I order form"))</f>
        <v>Ikke med I order form</v>
      </c>
      <c r="Z1156" s="2"/>
      <c r="AA1156">
        <v>7048652615268</v>
      </c>
      <c r="AB1156" s="23">
        <f>IFERROR(VLOOKUP(AA1156,'2) Order Form'!$V$9:$V$895,1,FALSE),"Ikke med I order form")</f>
        <v>7048652615268</v>
      </c>
      <c r="AC1156" s="38" t="e">
        <f>VLOOKUP(AA1156,ATS!$A$4:$H$2762,2,FALSE)</f>
        <v>#N/A</v>
      </c>
      <c r="AD1156" s="35" t="e">
        <f>VLOOKUP(AA1156,ATS!$A$4:$G$2762,3,FALSE)</f>
        <v>#N/A</v>
      </c>
      <c r="AE1156" s="36" t="e">
        <f>VLOOKUP(AA1156,ATS!$A$4:$G$2762,5,FALSE)</f>
        <v>#N/A</v>
      </c>
      <c r="AF1156" s="2"/>
      <c r="AG1156" s="38"/>
      <c r="AH1156" s="21"/>
      <c r="AI1156" s="2"/>
      <c r="AJ1156" s="2"/>
      <c r="AK1156" s="2"/>
    </row>
    <row r="1157" spans="1:37">
      <c r="A1157" s="175">
        <f t="shared" ref="A1157:A1220" si="73">SUM(U1157)</f>
        <v>0</v>
      </c>
      <c r="B1157">
        <v>820410</v>
      </c>
      <c r="C1157" t="s">
        <v>3226</v>
      </c>
      <c r="D1157" t="s">
        <v>2991</v>
      </c>
      <c r="E1157" t="s">
        <v>688</v>
      </c>
      <c r="F1157" t="s">
        <v>1982</v>
      </c>
      <c r="G1157" t="s">
        <v>53</v>
      </c>
      <c r="H1157" t="s">
        <v>87</v>
      </c>
      <c r="I1157">
        <v>93</v>
      </c>
      <c r="J1157">
        <v>93</v>
      </c>
      <c r="K1157">
        <v>93</v>
      </c>
      <c r="L1157">
        <v>93</v>
      </c>
      <c r="M1157">
        <v>93</v>
      </c>
      <c r="N1157">
        <v>93</v>
      </c>
      <c r="O1157">
        <v>93</v>
      </c>
      <c r="P1157">
        <v>93</v>
      </c>
      <c r="Q1157">
        <v>93</v>
      </c>
      <c r="R1157">
        <v>93</v>
      </c>
      <c r="S1157" s="2"/>
      <c r="T1157" s="22" t="str">
        <f t="shared" si="72"/>
        <v>820410-99901-XL</v>
      </c>
      <c r="U1157" s="24" t="str">
        <f>IF(C1157="NET","",IF(C1157="","",IFERROR(VLOOKUP(T1157,EAN!$A:$B,2,FALSE),"MANGLER - MÅ OPPDATERE EAN-FANEN")))</f>
        <v>MANGLER - MÅ OPPDATERE EAN-FANEN</v>
      </c>
      <c r="V1157" s="22">
        <f t="shared" ref="V1157:V1220" si="74">I1157</f>
        <v>93</v>
      </c>
      <c r="W1157" s="22">
        <f t="shared" ref="W1157:W1220" si="75">R1157</f>
        <v>93</v>
      </c>
      <c r="X1157" s="2"/>
      <c r="Y1157" s="21" t="str">
        <f>IF(C1157="NET","",IFERROR(VLOOKUP(U1157,'2) Order Form'!$V$9:$V$894,1,FALSE),"Ikke med I order form"))</f>
        <v>Ikke med I order form</v>
      </c>
      <c r="Z1157" s="2"/>
      <c r="AA1157">
        <v>7048652615268</v>
      </c>
      <c r="AB1157" s="23">
        <f>IFERROR(VLOOKUP(AA1157,'2) Order Form'!$V$9:$V$895,1,FALSE),"Ikke med I order form")</f>
        <v>7048652615268</v>
      </c>
      <c r="AC1157" s="38" t="e">
        <f>VLOOKUP(AA1157,ATS!$A$4:$H$2762,2,FALSE)</f>
        <v>#N/A</v>
      </c>
      <c r="AD1157" s="35" t="e">
        <f>VLOOKUP(AA1157,ATS!$A$4:$G$2762,3,FALSE)</f>
        <v>#N/A</v>
      </c>
      <c r="AE1157" s="36" t="e">
        <f>VLOOKUP(AA1157,ATS!$A$4:$G$2762,5,FALSE)</f>
        <v>#N/A</v>
      </c>
      <c r="AF1157" s="2"/>
      <c r="AG1157" s="38"/>
      <c r="AH1157" s="21"/>
      <c r="AI1157" s="2"/>
      <c r="AJ1157" s="2"/>
      <c r="AK1157" s="2"/>
    </row>
    <row r="1158" spans="1:37">
      <c r="A1158" s="175">
        <f t="shared" si="73"/>
        <v>0</v>
      </c>
      <c r="B1158" s="37">
        <v>820411</v>
      </c>
      <c r="C1158" t="s">
        <v>131</v>
      </c>
      <c r="I1158" s="37">
        <v>202409</v>
      </c>
      <c r="J1158" s="37">
        <v>202410</v>
      </c>
      <c r="K1158" s="37">
        <v>202411</v>
      </c>
      <c r="L1158" s="37">
        <v>202412</v>
      </c>
      <c r="M1158" s="37">
        <v>202413</v>
      </c>
      <c r="N1158" s="37">
        <v>202414</v>
      </c>
      <c r="O1158" s="37">
        <v>202415</v>
      </c>
      <c r="P1158" s="37">
        <v>202415</v>
      </c>
      <c r="Q1158" s="37">
        <v>202415</v>
      </c>
      <c r="R1158" s="37">
        <v>202415</v>
      </c>
      <c r="S1158" s="2"/>
      <c r="T1158" s="22" t="str">
        <f t="shared" si="72"/>
        <v>820411-</v>
      </c>
      <c r="U1158" s="24" t="str">
        <f>IF(C1158="NET","",IF(C1158="","",IFERROR(VLOOKUP(T1158,EAN!$A:$B,2,FALSE),"MANGLER - MÅ OPPDATERE EAN-FANEN")))</f>
        <v/>
      </c>
      <c r="V1158" s="22">
        <f t="shared" si="74"/>
        <v>202409</v>
      </c>
      <c r="W1158" s="22">
        <f t="shared" si="75"/>
        <v>202415</v>
      </c>
      <c r="X1158" s="2"/>
      <c r="Y1158" s="21" t="str">
        <f>IF(C1158="NET","",IFERROR(VLOOKUP(U1158,'2) Order Form'!$V$9:$V$894,1,FALSE),"Ikke med I order form"))</f>
        <v/>
      </c>
      <c r="Z1158" s="2"/>
      <c r="AA1158">
        <v>7048652710154</v>
      </c>
      <c r="AB1158" s="23">
        <f>IFERROR(VLOOKUP(AA1158,'2) Order Form'!$V$9:$V$895,1,FALSE),"Ikke med I order form")</f>
        <v>7048652710154</v>
      </c>
      <c r="AC1158" s="38" t="e">
        <f>VLOOKUP(AA1158,ATS!$A$4:$H$2762,2,FALSE)</f>
        <v>#N/A</v>
      </c>
      <c r="AD1158" s="35" t="e">
        <f>VLOOKUP(AA1158,ATS!$A$4:$G$2762,3,FALSE)</f>
        <v>#N/A</v>
      </c>
      <c r="AE1158" s="36" t="e">
        <f>VLOOKUP(AA1158,ATS!$A$4:$G$2762,5,FALSE)</f>
        <v>#N/A</v>
      </c>
      <c r="AF1158" s="2"/>
      <c r="AG1158" s="38"/>
      <c r="AH1158" s="21"/>
      <c r="AI1158" s="2"/>
      <c r="AJ1158" s="2"/>
      <c r="AK1158" s="2"/>
    </row>
    <row r="1159" spans="1:37">
      <c r="A1159" s="175">
        <f t="shared" si="73"/>
        <v>0</v>
      </c>
      <c r="B1159">
        <v>820411</v>
      </c>
      <c r="C1159" t="s">
        <v>3227</v>
      </c>
      <c r="D1159" t="s">
        <v>2991</v>
      </c>
      <c r="E1159" t="s">
        <v>1928</v>
      </c>
      <c r="F1159" t="s">
        <v>90</v>
      </c>
      <c r="G1159" t="s">
        <v>54</v>
      </c>
      <c r="H1159" t="s">
        <v>87</v>
      </c>
      <c r="I1159">
        <v>37</v>
      </c>
      <c r="J1159">
        <v>37</v>
      </c>
      <c r="K1159">
        <v>37</v>
      </c>
      <c r="L1159">
        <v>37</v>
      </c>
      <c r="M1159">
        <v>37</v>
      </c>
      <c r="N1159">
        <v>37</v>
      </c>
      <c r="O1159">
        <v>37</v>
      </c>
      <c r="P1159">
        <v>37</v>
      </c>
      <c r="Q1159">
        <v>37</v>
      </c>
      <c r="R1159">
        <v>37</v>
      </c>
      <c r="S1159" s="2"/>
      <c r="T1159" s="22" t="str">
        <f t="shared" si="72"/>
        <v>820411-10001-XS</v>
      </c>
      <c r="U1159" s="24" t="str">
        <f>IF(C1159="NET","",IF(C1159="","",IFERROR(VLOOKUP(T1159,EAN!$A:$B,2,FALSE),"MANGLER - MÅ OPPDATERE EAN-FANEN")))</f>
        <v>MANGLER - MÅ OPPDATERE EAN-FANEN</v>
      </c>
      <c r="V1159" s="22">
        <f t="shared" si="74"/>
        <v>37</v>
      </c>
      <c r="W1159" s="22">
        <f t="shared" si="75"/>
        <v>37</v>
      </c>
      <c r="X1159" s="2"/>
      <c r="Y1159" s="21" t="str">
        <f>IF(C1159="NET","",IFERROR(VLOOKUP(U1159,'2) Order Form'!$V$9:$V$894,1,FALSE),"Ikke med I order form"))</f>
        <v>Ikke med I order form</v>
      </c>
      <c r="Z1159" s="2"/>
      <c r="AA1159">
        <v>7048652710154</v>
      </c>
      <c r="AB1159" s="23">
        <f>IFERROR(VLOOKUP(AA1159,'2) Order Form'!$V$9:$V$895,1,FALSE),"Ikke med I order form")</f>
        <v>7048652710154</v>
      </c>
      <c r="AC1159" s="38" t="e">
        <f>VLOOKUP(AA1159,ATS!$A$4:$H$2762,2,FALSE)</f>
        <v>#N/A</v>
      </c>
      <c r="AD1159" s="35" t="e">
        <f>VLOOKUP(AA1159,ATS!$A$4:$G$2762,3,FALSE)</f>
        <v>#N/A</v>
      </c>
      <c r="AE1159" s="36" t="e">
        <f>VLOOKUP(AA1159,ATS!$A$4:$G$2762,5,FALSE)</f>
        <v>#N/A</v>
      </c>
      <c r="AF1159" s="2"/>
      <c r="AG1159" s="38"/>
      <c r="AH1159" s="21"/>
      <c r="AI1159" s="2"/>
      <c r="AJ1159" s="2"/>
      <c r="AK1159" s="2"/>
    </row>
    <row r="1160" spans="1:37">
      <c r="A1160" s="175">
        <f t="shared" si="73"/>
        <v>0</v>
      </c>
      <c r="B1160">
        <v>820411</v>
      </c>
      <c r="C1160" t="s">
        <v>3227</v>
      </c>
      <c r="D1160" t="s">
        <v>2991</v>
      </c>
      <c r="E1160" t="s">
        <v>1924</v>
      </c>
      <c r="F1160" t="s">
        <v>90</v>
      </c>
      <c r="G1160" t="s">
        <v>8</v>
      </c>
      <c r="H1160" t="s">
        <v>87</v>
      </c>
      <c r="I1160">
        <v>68</v>
      </c>
      <c r="J1160">
        <v>68</v>
      </c>
      <c r="K1160">
        <v>68</v>
      </c>
      <c r="L1160">
        <v>68</v>
      </c>
      <c r="M1160">
        <v>68</v>
      </c>
      <c r="N1160">
        <v>68</v>
      </c>
      <c r="O1160">
        <v>68</v>
      </c>
      <c r="P1160">
        <v>68</v>
      </c>
      <c r="Q1160">
        <v>68</v>
      </c>
      <c r="R1160">
        <v>68</v>
      </c>
      <c r="S1160" s="2"/>
      <c r="T1160" s="22" t="str">
        <f t="shared" si="72"/>
        <v>820411-10001-S</v>
      </c>
      <c r="U1160" s="24" t="str">
        <f>IF(C1160="NET","",IF(C1160="","",IFERROR(VLOOKUP(T1160,EAN!$A:$B,2,FALSE),"MANGLER - MÅ OPPDATERE EAN-FANEN")))</f>
        <v>MANGLER - MÅ OPPDATERE EAN-FANEN</v>
      </c>
      <c r="V1160" s="22">
        <f t="shared" si="74"/>
        <v>68</v>
      </c>
      <c r="W1160" s="22">
        <f t="shared" si="75"/>
        <v>68</v>
      </c>
      <c r="X1160" s="2"/>
      <c r="Y1160" s="21" t="str">
        <f>IF(C1160="NET","",IFERROR(VLOOKUP(U1160,'2) Order Form'!$V$9:$V$894,1,FALSE),"Ikke med I order form"))</f>
        <v>Ikke med I order form</v>
      </c>
      <c r="Z1160" s="2"/>
      <c r="AA1160">
        <v>7048652762788</v>
      </c>
      <c r="AB1160" s="23">
        <f>IFERROR(VLOOKUP(AA1160,'2) Order Form'!$V$9:$V$895,1,FALSE),"Ikke med I order form")</f>
        <v>7048652762788</v>
      </c>
      <c r="AC1160" s="38" t="e">
        <f>VLOOKUP(AA1160,ATS!$A$4:$H$2762,2,FALSE)</f>
        <v>#N/A</v>
      </c>
      <c r="AD1160" s="35" t="e">
        <f>VLOOKUP(AA1160,ATS!$A$4:$G$2762,3,FALSE)</f>
        <v>#N/A</v>
      </c>
      <c r="AE1160" s="36" t="e">
        <f>VLOOKUP(AA1160,ATS!$A$4:$G$2762,5,FALSE)</f>
        <v>#N/A</v>
      </c>
      <c r="AF1160" s="2"/>
      <c r="AG1160" s="38"/>
      <c r="AH1160" s="21"/>
      <c r="AI1160" s="2"/>
      <c r="AJ1160" s="2"/>
      <c r="AK1160" s="2"/>
    </row>
    <row r="1161" spans="1:37">
      <c r="A1161" s="175">
        <f t="shared" si="73"/>
        <v>0</v>
      </c>
      <c r="B1161">
        <v>820411</v>
      </c>
      <c r="C1161" t="s">
        <v>3227</v>
      </c>
      <c r="D1161" t="s">
        <v>2991</v>
      </c>
      <c r="E1161" t="s">
        <v>1925</v>
      </c>
      <c r="F1161" t="s">
        <v>90</v>
      </c>
      <c r="G1161" t="s">
        <v>7</v>
      </c>
      <c r="H1161" t="s">
        <v>87</v>
      </c>
      <c r="I1161">
        <v>60</v>
      </c>
      <c r="J1161">
        <v>60</v>
      </c>
      <c r="K1161">
        <v>60</v>
      </c>
      <c r="L1161">
        <v>60</v>
      </c>
      <c r="M1161">
        <v>60</v>
      </c>
      <c r="N1161">
        <v>60</v>
      </c>
      <c r="O1161">
        <v>60</v>
      </c>
      <c r="P1161">
        <v>60</v>
      </c>
      <c r="Q1161">
        <v>60</v>
      </c>
      <c r="R1161">
        <v>60</v>
      </c>
      <c r="S1161" s="2"/>
      <c r="T1161" s="22" t="str">
        <f t="shared" si="72"/>
        <v>820411-10001-M</v>
      </c>
      <c r="U1161" s="24" t="str">
        <f>IF(C1161="NET","",IF(C1161="","",IFERROR(VLOOKUP(T1161,EAN!$A:$B,2,FALSE),"MANGLER - MÅ OPPDATERE EAN-FANEN")))</f>
        <v>MANGLER - MÅ OPPDATERE EAN-FANEN</v>
      </c>
      <c r="V1161" s="22">
        <f t="shared" si="74"/>
        <v>60</v>
      </c>
      <c r="W1161" s="22">
        <f t="shared" si="75"/>
        <v>60</v>
      </c>
      <c r="X1161" s="2"/>
      <c r="Y1161" s="21" t="str">
        <f>IF(C1161="NET","",IFERROR(VLOOKUP(U1161,'2) Order Form'!$V$9:$V$894,1,FALSE),"Ikke med I order form"))</f>
        <v>Ikke med I order form</v>
      </c>
      <c r="Z1161" s="2"/>
      <c r="AA1161">
        <v>7048652762788</v>
      </c>
      <c r="AB1161" s="23">
        <f>IFERROR(VLOOKUP(AA1161,'2) Order Form'!$V$9:$V$895,1,FALSE),"Ikke med I order form")</f>
        <v>7048652762788</v>
      </c>
      <c r="AC1161" s="38" t="e">
        <f>VLOOKUP(AA1161,ATS!$A$4:$H$2762,2,FALSE)</f>
        <v>#N/A</v>
      </c>
      <c r="AD1161" s="35" t="e">
        <f>VLOOKUP(AA1161,ATS!$A$4:$G$2762,3,FALSE)</f>
        <v>#N/A</v>
      </c>
      <c r="AE1161" s="36" t="e">
        <f>VLOOKUP(AA1161,ATS!$A$4:$G$2762,5,FALSE)</f>
        <v>#N/A</v>
      </c>
      <c r="AF1161" s="2"/>
      <c r="AG1161" s="38"/>
      <c r="AH1161" s="21"/>
      <c r="AI1161" s="2"/>
      <c r="AJ1161" s="2"/>
      <c r="AK1161" s="2"/>
    </row>
    <row r="1162" spans="1:37">
      <c r="A1162" s="175">
        <f t="shared" si="73"/>
        <v>0</v>
      </c>
      <c r="B1162">
        <v>820411</v>
      </c>
      <c r="C1162" t="s">
        <v>3227</v>
      </c>
      <c r="D1162" t="s">
        <v>2991</v>
      </c>
      <c r="E1162" t="s">
        <v>1926</v>
      </c>
      <c r="F1162" t="s">
        <v>90</v>
      </c>
      <c r="G1162" t="s">
        <v>52</v>
      </c>
      <c r="H1162" t="s">
        <v>87</v>
      </c>
      <c r="I1162">
        <v>20</v>
      </c>
      <c r="J1162">
        <v>20</v>
      </c>
      <c r="K1162">
        <v>20</v>
      </c>
      <c r="L1162">
        <v>20</v>
      </c>
      <c r="M1162">
        <v>20</v>
      </c>
      <c r="N1162">
        <v>20</v>
      </c>
      <c r="O1162">
        <v>20</v>
      </c>
      <c r="P1162">
        <v>20</v>
      </c>
      <c r="Q1162">
        <v>20</v>
      </c>
      <c r="R1162">
        <v>20</v>
      </c>
      <c r="S1162" s="30"/>
      <c r="T1162" s="52" t="str">
        <f t="shared" si="72"/>
        <v>820411-10001-L</v>
      </c>
      <c r="U1162" s="53" t="str">
        <f>IF(C1162="NET","",IF(C1162="","",IFERROR(VLOOKUP(T1162,EAN!$A:$B,2,FALSE),"MANGLER - MÅ OPPDATERE EAN-FANEN")))</f>
        <v>MANGLER - MÅ OPPDATERE EAN-FANEN</v>
      </c>
      <c r="V1162" s="52">
        <f t="shared" si="74"/>
        <v>20</v>
      </c>
      <c r="W1162" s="52">
        <f t="shared" si="75"/>
        <v>20</v>
      </c>
      <c r="X1162" s="30"/>
      <c r="Y1162" s="21" t="str">
        <f>IF(C1162="NET","",IFERROR(VLOOKUP(U1162,'2) Order Form'!$V$9:$V$894,1,FALSE),"Ikke med I order form"))</f>
        <v>Ikke med I order form</v>
      </c>
      <c r="Z1162" s="30"/>
      <c r="AA1162">
        <v>7048652967114</v>
      </c>
      <c r="AB1162" s="23">
        <f>IFERROR(VLOOKUP(AA1162,'2) Order Form'!$V$9:$V$895,1,FALSE),"Ikke med I order form")</f>
        <v>7048652967114</v>
      </c>
      <c r="AC1162" s="38" t="e">
        <f>VLOOKUP(AA1162,ATS!$A$4:$H$2762,2,FALSE)</f>
        <v>#N/A</v>
      </c>
      <c r="AD1162" s="35" t="e">
        <f>VLOOKUP(AA1162,ATS!$A$4:$G$2762,3,FALSE)</f>
        <v>#N/A</v>
      </c>
      <c r="AE1162" s="36" t="e">
        <f>VLOOKUP(AA1162,ATS!$A$4:$G$2762,5,FALSE)</f>
        <v>#N/A</v>
      </c>
      <c r="AF1162" s="30"/>
      <c r="AG1162" s="54"/>
      <c r="AH1162" s="26"/>
      <c r="AI1162" s="30"/>
      <c r="AJ1162" s="30"/>
      <c r="AK1162" s="30"/>
    </row>
    <row r="1163" spans="1:37">
      <c r="A1163" s="175">
        <f t="shared" si="73"/>
        <v>0</v>
      </c>
      <c r="B1163">
        <v>820411</v>
      </c>
      <c r="C1163" t="s">
        <v>3227</v>
      </c>
      <c r="D1163" t="s">
        <v>2991</v>
      </c>
      <c r="E1163" t="s">
        <v>1216</v>
      </c>
      <c r="F1163" t="s">
        <v>1923</v>
      </c>
      <c r="G1163" t="s">
        <v>54</v>
      </c>
      <c r="H1163" t="s">
        <v>225</v>
      </c>
      <c r="I1163">
        <v>25</v>
      </c>
      <c r="J1163">
        <v>25</v>
      </c>
      <c r="K1163">
        <v>25</v>
      </c>
      <c r="L1163">
        <v>25</v>
      </c>
      <c r="M1163">
        <v>25</v>
      </c>
      <c r="N1163">
        <v>25</v>
      </c>
      <c r="O1163">
        <v>25</v>
      </c>
      <c r="P1163">
        <v>25</v>
      </c>
      <c r="Q1163">
        <v>25</v>
      </c>
      <c r="R1163">
        <v>25</v>
      </c>
      <c r="S1163" s="30"/>
      <c r="T1163" s="52" t="str">
        <f t="shared" si="72"/>
        <v>820411-88300-XS</v>
      </c>
      <c r="U1163" s="53" t="str">
        <f>IF(C1163="NET","",IF(C1163="","",IFERROR(VLOOKUP(T1163,EAN!$A:$B,2,FALSE),"MANGLER - MÅ OPPDATERE EAN-FANEN")))</f>
        <v>MANGLER - MÅ OPPDATERE EAN-FANEN</v>
      </c>
      <c r="V1163" s="52">
        <f t="shared" si="74"/>
        <v>25</v>
      </c>
      <c r="W1163" s="52">
        <f t="shared" si="75"/>
        <v>25</v>
      </c>
      <c r="X1163" s="30"/>
      <c r="Y1163" s="21" t="str">
        <f>IF(C1163="NET","",IFERROR(VLOOKUP(U1163,'2) Order Form'!$V$9:$V$894,1,FALSE),"Ikke med I order form"))</f>
        <v>Ikke med I order form</v>
      </c>
      <c r="Z1163" s="30"/>
      <c r="AA1163">
        <v>7048652967114</v>
      </c>
      <c r="AB1163" s="23">
        <f>IFERROR(VLOOKUP(AA1163,'2) Order Form'!$V$9:$V$895,1,FALSE),"Ikke med I order form")</f>
        <v>7048652967114</v>
      </c>
      <c r="AC1163" s="38" t="e">
        <f>VLOOKUP(AA1163,ATS!$A$4:$H$2762,2,FALSE)</f>
        <v>#N/A</v>
      </c>
      <c r="AD1163" s="35" t="e">
        <f>VLOOKUP(AA1163,ATS!$A$4:$G$2762,3,FALSE)</f>
        <v>#N/A</v>
      </c>
      <c r="AE1163" s="36" t="e">
        <f>VLOOKUP(AA1163,ATS!$A$4:$G$2762,5,FALSE)</f>
        <v>#N/A</v>
      </c>
      <c r="AF1163" s="30"/>
      <c r="AG1163" s="54"/>
      <c r="AH1163" s="26"/>
      <c r="AI1163" s="30"/>
      <c r="AJ1163" s="30"/>
      <c r="AK1163" s="30"/>
    </row>
    <row r="1164" spans="1:37">
      <c r="A1164" s="175">
        <f t="shared" si="73"/>
        <v>0</v>
      </c>
      <c r="B1164">
        <v>820411</v>
      </c>
      <c r="C1164" t="s">
        <v>3227</v>
      </c>
      <c r="D1164" t="s">
        <v>2991</v>
      </c>
      <c r="E1164" t="s">
        <v>1212</v>
      </c>
      <c r="F1164" t="s">
        <v>1923</v>
      </c>
      <c r="G1164" t="s">
        <v>8</v>
      </c>
      <c r="H1164" t="s">
        <v>225</v>
      </c>
      <c r="I1164">
        <v>53</v>
      </c>
      <c r="J1164">
        <v>53</v>
      </c>
      <c r="K1164">
        <v>53</v>
      </c>
      <c r="L1164">
        <v>53</v>
      </c>
      <c r="M1164">
        <v>53</v>
      </c>
      <c r="N1164">
        <v>53</v>
      </c>
      <c r="O1164">
        <v>53</v>
      </c>
      <c r="P1164">
        <v>53</v>
      </c>
      <c r="Q1164">
        <v>53</v>
      </c>
      <c r="R1164">
        <v>53</v>
      </c>
      <c r="S1164" s="30"/>
      <c r="T1164" s="52" t="str">
        <f t="shared" si="72"/>
        <v>820411-88300-S</v>
      </c>
      <c r="U1164" s="53" t="str">
        <f>IF(C1164="NET","",IF(C1164="","",IFERROR(VLOOKUP(T1164,EAN!$A:$B,2,FALSE),"MANGLER - MÅ OPPDATERE EAN-FANEN")))</f>
        <v>MANGLER - MÅ OPPDATERE EAN-FANEN</v>
      </c>
      <c r="V1164" s="52">
        <f t="shared" si="74"/>
        <v>53</v>
      </c>
      <c r="W1164" s="52">
        <f t="shared" si="75"/>
        <v>53</v>
      </c>
      <c r="X1164" s="30"/>
      <c r="Y1164" s="21" t="str">
        <f>IF(C1164="NET","",IFERROR(VLOOKUP(U1164,'2) Order Form'!$V$9:$V$894,1,FALSE),"Ikke med I order form"))</f>
        <v>Ikke med I order form</v>
      </c>
      <c r="Z1164" s="30"/>
      <c r="AA1164">
        <v>7048652762771</v>
      </c>
      <c r="AB1164" s="23">
        <f>IFERROR(VLOOKUP(AA1164,'2) Order Form'!$V$9:$V$895,1,FALSE),"Ikke med I order form")</f>
        <v>7048652762771</v>
      </c>
      <c r="AC1164" s="38" t="e">
        <f>VLOOKUP(AA1164,ATS!$A$4:$H$2762,2,FALSE)</f>
        <v>#N/A</v>
      </c>
      <c r="AD1164" s="35" t="e">
        <f>VLOOKUP(AA1164,ATS!$A$4:$G$2762,3,FALSE)</f>
        <v>#N/A</v>
      </c>
      <c r="AE1164" s="36" t="e">
        <f>VLOOKUP(AA1164,ATS!$A$4:$G$2762,5,FALSE)</f>
        <v>#N/A</v>
      </c>
      <c r="AF1164" s="30"/>
      <c r="AG1164" s="54"/>
      <c r="AH1164" s="26"/>
      <c r="AI1164" s="30"/>
      <c r="AJ1164" s="30"/>
      <c r="AK1164" s="30"/>
    </row>
    <row r="1165" spans="1:37">
      <c r="A1165" s="175">
        <f t="shared" si="73"/>
        <v>0</v>
      </c>
      <c r="B1165">
        <v>820411</v>
      </c>
      <c r="C1165" t="s">
        <v>3227</v>
      </c>
      <c r="D1165" t="s">
        <v>2991</v>
      </c>
      <c r="E1165" t="s">
        <v>1213</v>
      </c>
      <c r="F1165" t="s">
        <v>1923</v>
      </c>
      <c r="G1165" t="s">
        <v>7</v>
      </c>
      <c r="H1165" t="s">
        <v>225</v>
      </c>
      <c r="I1165">
        <v>37</v>
      </c>
      <c r="J1165">
        <v>37</v>
      </c>
      <c r="K1165">
        <v>37</v>
      </c>
      <c r="L1165">
        <v>37</v>
      </c>
      <c r="M1165">
        <v>37</v>
      </c>
      <c r="N1165">
        <v>37</v>
      </c>
      <c r="O1165">
        <v>37</v>
      </c>
      <c r="P1165">
        <v>37</v>
      </c>
      <c r="Q1165">
        <v>37</v>
      </c>
      <c r="R1165">
        <v>37</v>
      </c>
      <c r="S1165" s="30"/>
      <c r="T1165" s="52" t="str">
        <f t="shared" si="72"/>
        <v>820411-88300-M</v>
      </c>
      <c r="U1165" s="53" t="str">
        <f>IF(C1165="NET","",IF(C1165="","",IFERROR(VLOOKUP(T1165,EAN!$A:$B,2,FALSE),"MANGLER - MÅ OPPDATERE EAN-FANEN")))</f>
        <v>MANGLER - MÅ OPPDATERE EAN-FANEN</v>
      </c>
      <c r="V1165" s="52">
        <f t="shared" si="74"/>
        <v>37</v>
      </c>
      <c r="W1165" s="52">
        <f t="shared" si="75"/>
        <v>37</v>
      </c>
      <c r="X1165" s="30"/>
      <c r="Y1165" s="21" t="str">
        <f>IF(C1165="NET","",IFERROR(VLOOKUP(U1165,'2) Order Form'!$V$9:$V$894,1,FALSE),"Ikke med I order form"))</f>
        <v>Ikke med I order form</v>
      </c>
      <c r="Z1165" s="30"/>
      <c r="AA1165">
        <v>7048652762771</v>
      </c>
      <c r="AB1165" s="23">
        <f>IFERROR(VLOOKUP(AA1165,'2) Order Form'!$V$9:$V$895,1,FALSE),"Ikke med I order form")</f>
        <v>7048652762771</v>
      </c>
      <c r="AC1165" s="38" t="e">
        <f>VLOOKUP(AA1165,ATS!$A$4:$H$2762,2,FALSE)</f>
        <v>#N/A</v>
      </c>
      <c r="AD1165" s="35" t="e">
        <f>VLOOKUP(AA1165,ATS!$A$4:$G$2762,3,FALSE)</f>
        <v>#N/A</v>
      </c>
      <c r="AE1165" s="36" t="e">
        <f>VLOOKUP(AA1165,ATS!$A$4:$G$2762,5,FALSE)</f>
        <v>#N/A</v>
      </c>
      <c r="AF1165" s="30"/>
      <c r="AG1165" s="54"/>
      <c r="AH1165" s="26"/>
      <c r="AI1165" s="30"/>
      <c r="AJ1165" s="30"/>
      <c r="AK1165" s="30"/>
    </row>
    <row r="1166" spans="1:37">
      <c r="A1166" s="175">
        <f t="shared" si="73"/>
        <v>0</v>
      </c>
      <c r="B1166">
        <v>820411</v>
      </c>
      <c r="C1166" t="s">
        <v>3227</v>
      </c>
      <c r="D1166" t="s">
        <v>2991</v>
      </c>
      <c r="E1166" t="s">
        <v>1214</v>
      </c>
      <c r="F1166" t="s">
        <v>1923</v>
      </c>
      <c r="G1166" t="s">
        <v>52</v>
      </c>
      <c r="H1166" t="s">
        <v>225</v>
      </c>
      <c r="I1166">
        <v>15</v>
      </c>
      <c r="J1166">
        <v>15</v>
      </c>
      <c r="K1166">
        <v>15</v>
      </c>
      <c r="L1166">
        <v>15</v>
      </c>
      <c r="M1166">
        <v>15</v>
      </c>
      <c r="N1166">
        <v>15</v>
      </c>
      <c r="O1166">
        <v>15</v>
      </c>
      <c r="P1166">
        <v>15</v>
      </c>
      <c r="Q1166">
        <v>15</v>
      </c>
      <c r="R1166">
        <v>15</v>
      </c>
      <c r="S1166" s="30"/>
      <c r="T1166" s="52" t="str">
        <f t="shared" si="72"/>
        <v>820411-88300-L</v>
      </c>
      <c r="U1166" s="53" t="str">
        <f>IF(C1166="NET","",IF(C1166="","",IFERROR(VLOOKUP(T1166,EAN!$A:$B,2,FALSE),"MANGLER - MÅ OPPDATERE EAN-FANEN")))</f>
        <v>MANGLER - MÅ OPPDATERE EAN-FANEN</v>
      </c>
      <c r="V1166" s="52">
        <f t="shared" si="74"/>
        <v>15</v>
      </c>
      <c r="W1166" s="52">
        <f t="shared" si="75"/>
        <v>15</v>
      </c>
      <c r="X1166" s="30"/>
      <c r="Y1166" s="21" t="str">
        <f>IF(C1166="NET","",IFERROR(VLOOKUP(U1166,'2) Order Form'!$V$9:$V$894,1,FALSE),"Ikke med I order form"))</f>
        <v>Ikke med I order form</v>
      </c>
      <c r="Z1166" s="30"/>
      <c r="AA1166">
        <v>7048652615299</v>
      </c>
      <c r="AB1166" s="23">
        <f>IFERROR(VLOOKUP(AA1166,'2) Order Form'!$V$9:$V$895,1,FALSE),"Ikke med I order form")</f>
        <v>7048652615299</v>
      </c>
      <c r="AC1166" s="38" t="e">
        <f>VLOOKUP(AA1166,ATS!$A$4:$H$2762,2,FALSE)</f>
        <v>#N/A</v>
      </c>
      <c r="AD1166" s="35" t="e">
        <f>VLOOKUP(AA1166,ATS!$A$4:$G$2762,3,FALSE)</f>
        <v>#N/A</v>
      </c>
      <c r="AE1166" s="36" t="e">
        <f>VLOOKUP(AA1166,ATS!$A$4:$G$2762,5,FALSE)</f>
        <v>#N/A</v>
      </c>
      <c r="AF1166" s="30"/>
      <c r="AG1166" s="54"/>
      <c r="AH1166" s="26"/>
      <c r="AI1166" s="30"/>
      <c r="AJ1166" s="30"/>
      <c r="AK1166" s="30"/>
    </row>
    <row r="1167" spans="1:37">
      <c r="A1167" s="175">
        <f t="shared" si="73"/>
        <v>0</v>
      </c>
      <c r="B1167">
        <v>820411</v>
      </c>
      <c r="C1167" t="s">
        <v>3227</v>
      </c>
      <c r="D1167" t="s">
        <v>2991</v>
      </c>
      <c r="E1167" t="s">
        <v>3188</v>
      </c>
      <c r="F1167" t="s">
        <v>3189</v>
      </c>
      <c r="G1167" t="s">
        <v>54</v>
      </c>
      <c r="H1167" t="s">
        <v>87</v>
      </c>
      <c r="I1167">
        <v>6</v>
      </c>
      <c r="J1167">
        <v>6</v>
      </c>
      <c r="K1167">
        <v>6</v>
      </c>
      <c r="L1167">
        <v>6</v>
      </c>
      <c r="M1167">
        <v>6</v>
      </c>
      <c r="N1167">
        <v>6</v>
      </c>
      <c r="O1167">
        <v>6</v>
      </c>
      <c r="P1167">
        <v>6</v>
      </c>
      <c r="Q1167">
        <v>6</v>
      </c>
      <c r="R1167">
        <v>6</v>
      </c>
      <c r="S1167" s="30"/>
      <c r="T1167" s="52" t="str">
        <f t="shared" si="72"/>
        <v>820411-89001-XS</v>
      </c>
      <c r="U1167" s="53" t="str">
        <f>IF(C1167="NET","",IF(C1167="","",IFERROR(VLOOKUP(T1167,EAN!$A:$B,2,FALSE),"MANGLER - MÅ OPPDATERE EAN-FANEN")))</f>
        <v>MANGLER - MÅ OPPDATERE EAN-FANEN</v>
      </c>
      <c r="V1167" s="52">
        <f t="shared" si="74"/>
        <v>6</v>
      </c>
      <c r="W1167" s="52">
        <f t="shared" si="75"/>
        <v>6</v>
      </c>
      <c r="X1167" s="30"/>
      <c r="Y1167" s="21" t="str">
        <f>IF(C1167="NET","",IFERROR(VLOOKUP(U1167,'2) Order Form'!$V$9:$V$894,1,FALSE),"Ikke med I order form"))</f>
        <v>Ikke med I order form</v>
      </c>
      <c r="Z1167" s="30"/>
      <c r="AA1167">
        <v>7048652615299</v>
      </c>
      <c r="AB1167" s="23">
        <f>IFERROR(VLOOKUP(AA1167,'2) Order Form'!$V$9:$V$895,1,FALSE),"Ikke med I order form")</f>
        <v>7048652615299</v>
      </c>
      <c r="AC1167" s="38" t="e">
        <f>VLOOKUP(AA1167,ATS!$A$4:$H$2762,2,FALSE)</f>
        <v>#N/A</v>
      </c>
      <c r="AD1167" s="35" t="e">
        <f>VLOOKUP(AA1167,ATS!$A$4:$G$2762,3,FALSE)</f>
        <v>#N/A</v>
      </c>
      <c r="AE1167" s="36" t="e">
        <f>VLOOKUP(AA1167,ATS!$A$4:$G$2762,5,FALSE)</f>
        <v>#N/A</v>
      </c>
      <c r="AF1167" s="30"/>
      <c r="AG1167" s="54"/>
      <c r="AH1167" s="26"/>
      <c r="AI1167" s="30"/>
      <c r="AJ1167" s="30"/>
      <c r="AK1167" s="30"/>
    </row>
    <row r="1168" spans="1:37">
      <c r="A1168" s="175">
        <f t="shared" si="73"/>
        <v>0</v>
      </c>
      <c r="B1168">
        <v>820411</v>
      </c>
      <c r="C1168" t="s">
        <v>3227</v>
      </c>
      <c r="D1168" t="s">
        <v>2991</v>
      </c>
      <c r="E1168" t="s">
        <v>3190</v>
      </c>
      <c r="F1168" t="s">
        <v>3189</v>
      </c>
      <c r="G1168" t="s">
        <v>8</v>
      </c>
      <c r="H1168" t="s">
        <v>87</v>
      </c>
      <c r="I1168">
        <v>7</v>
      </c>
      <c r="J1168">
        <v>7</v>
      </c>
      <c r="K1168">
        <v>7</v>
      </c>
      <c r="L1168">
        <v>7</v>
      </c>
      <c r="M1168">
        <v>7</v>
      </c>
      <c r="N1168">
        <v>7</v>
      </c>
      <c r="O1168">
        <v>7</v>
      </c>
      <c r="P1168">
        <v>7</v>
      </c>
      <c r="Q1168">
        <v>7</v>
      </c>
      <c r="R1168">
        <v>7</v>
      </c>
      <c r="S1168" s="30"/>
      <c r="T1168" s="52" t="str">
        <f t="shared" si="72"/>
        <v>820411-89001-S</v>
      </c>
      <c r="U1168" s="53" t="str">
        <f>IF(C1168="NET","",IF(C1168="","",IFERROR(VLOOKUP(T1168,EAN!$A:$B,2,FALSE),"MANGLER - MÅ OPPDATERE EAN-FANEN")))</f>
        <v>MANGLER - MÅ OPPDATERE EAN-FANEN</v>
      </c>
      <c r="V1168" s="52">
        <f t="shared" si="74"/>
        <v>7</v>
      </c>
      <c r="W1168" s="52">
        <f t="shared" si="75"/>
        <v>7</v>
      </c>
      <c r="X1168" s="30"/>
      <c r="Y1168" s="21" t="str">
        <f>IF(C1168="NET","",IFERROR(VLOOKUP(U1168,'2) Order Form'!$V$9:$V$894,1,FALSE),"Ikke med I order form"))</f>
        <v>Ikke med I order form</v>
      </c>
      <c r="Z1168" s="30"/>
      <c r="AA1168">
        <v>7048652615138</v>
      </c>
      <c r="AB1168" s="23">
        <f>IFERROR(VLOOKUP(AA1168,'2) Order Form'!$V$9:$V$895,1,FALSE),"Ikke med I order form")</f>
        <v>7048652615138</v>
      </c>
      <c r="AC1168" s="38" t="e">
        <f>VLOOKUP(AA1168,ATS!$A$4:$H$2762,2,FALSE)</f>
        <v>#N/A</v>
      </c>
      <c r="AD1168" s="35" t="e">
        <f>VLOOKUP(AA1168,ATS!$A$4:$G$2762,3,FALSE)</f>
        <v>#N/A</v>
      </c>
      <c r="AE1168" s="36" t="e">
        <f>VLOOKUP(AA1168,ATS!$A$4:$G$2762,5,FALSE)</f>
        <v>#N/A</v>
      </c>
      <c r="AF1168" s="30"/>
      <c r="AG1168" s="54"/>
      <c r="AH1168" s="26"/>
      <c r="AI1168" s="30"/>
      <c r="AJ1168" s="30"/>
      <c r="AK1168" s="30"/>
    </row>
    <row r="1169" spans="1:37">
      <c r="A1169" s="175">
        <f t="shared" si="73"/>
        <v>0</v>
      </c>
      <c r="B1169">
        <v>820411</v>
      </c>
      <c r="C1169" t="s">
        <v>3227</v>
      </c>
      <c r="D1169" t="s">
        <v>2991</v>
      </c>
      <c r="E1169" t="s">
        <v>3191</v>
      </c>
      <c r="F1169" t="s">
        <v>3189</v>
      </c>
      <c r="G1169" t="s">
        <v>7</v>
      </c>
      <c r="H1169" t="s">
        <v>87</v>
      </c>
      <c r="I1169">
        <v>7</v>
      </c>
      <c r="J1169">
        <v>7</v>
      </c>
      <c r="K1169">
        <v>7</v>
      </c>
      <c r="L1169">
        <v>7</v>
      </c>
      <c r="M1169">
        <v>7</v>
      </c>
      <c r="N1169">
        <v>7</v>
      </c>
      <c r="O1169">
        <v>7</v>
      </c>
      <c r="P1169">
        <v>7</v>
      </c>
      <c r="Q1169">
        <v>7</v>
      </c>
      <c r="R1169">
        <v>7</v>
      </c>
      <c r="S1169" s="30"/>
      <c r="T1169" s="52" t="str">
        <f t="shared" si="72"/>
        <v>820411-89001-M</v>
      </c>
      <c r="U1169" s="53" t="str">
        <f>IF(C1169="NET","",IF(C1169="","",IFERROR(VLOOKUP(T1169,EAN!$A:$B,2,FALSE),"MANGLER - MÅ OPPDATERE EAN-FANEN")))</f>
        <v>MANGLER - MÅ OPPDATERE EAN-FANEN</v>
      </c>
      <c r="V1169" s="52">
        <f t="shared" si="74"/>
        <v>7</v>
      </c>
      <c r="W1169" s="52">
        <f t="shared" si="75"/>
        <v>7</v>
      </c>
      <c r="X1169" s="30"/>
      <c r="Y1169" s="21" t="str">
        <f>IF(C1169="NET","",IFERROR(VLOOKUP(U1169,'2) Order Form'!$V$9:$V$894,1,FALSE),"Ikke med I order form"))</f>
        <v>Ikke med I order form</v>
      </c>
      <c r="Z1169" s="30"/>
      <c r="AA1169">
        <v>7048652615138</v>
      </c>
      <c r="AB1169" s="23">
        <f>IFERROR(VLOOKUP(AA1169,'2) Order Form'!$V$9:$V$895,1,FALSE),"Ikke med I order form")</f>
        <v>7048652615138</v>
      </c>
      <c r="AC1169" s="38" t="e">
        <f>VLOOKUP(AA1169,ATS!$A$4:$H$2762,2,FALSE)</f>
        <v>#N/A</v>
      </c>
      <c r="AD1169" s="35" t="e">
        <f>VLOOKUP(AA1169,ATS!$A$4:$G$2762,3,FALSE)</f>
        <v>#N/A</v>
      </c>
      <c r="AE1169" s="36" t="e">
        <f>VLOOKUP(AA1169,ATS!$A$4:$G$2762,5,FALSE)</f>
        <v>#N/A</v>
      </c>
      <c r="AF1169" s="30"/>
      <c r="AG1169" s="54"/>
      <c r="AH1169" s="26"/>
      <c r="AI1169" s="30"/>
      <c r="AJ1169" s="30"/>
      <c r="AK1169" s="30"/>
    </row>
    <row r="1170" spans="1:37">
      <c r="A1170" s="175">
        <f t="shared" si="73"/>
        <v>0</v>
      </c>
      <c r="B1170">
        <v>820411</v>
      </c>
      <c r="C1170" t="s">
        <v>3227</v>
      </c>
      <c r="D1170" t="s">
        <v>2991</v>
      </c>
      <c r="E1170" t="s">
        <v>3192</v>
      </c>
      <c r="F1170" t="s">
        <v>3189</v>
      </c>
      <c r="G1170" t="s">
        <v>52</v>
      </c>
      <c r="H1170" t="s">
        <v>87</v>
      </c>
      <c r="I1170">
        <v>7</v>
      </c>
      <c r="J1170">
        <v>7</v>
      </c>
      <c r="K1170">
        <v>7</v>
      </c>
      <c r="L1170">
        <v>7</v>
      </c>
      <c r="M1170">
        <v>7</v>
      </c>
      <c r="N1170">
        <v>7</v>
      </c>
      <c r="O1170">
        <v>7</v>
      </c>
      <c r="P1170">
        <v>7</v>
      </c>
      <c r="Q1170">
        <v>7</v>
      </c>
      <c r="R1170">
        <v>7</v>
      </c>
      <c r="S1170" s="30"/>
      <c r="T1170" s="52" t="str">
        <f t="shared" si="72"/>
        <v>820411-89001-L</v>
      </c>
      <c r="U1170" s="53" t="str">
        <f>IF(C1170="NET","",IF(C1170="","",IFERROR(VLOOKUP(T1170,EAN!$A:$B,2,FALSE),"MANGLER - MÅ OPPDATERE EAN-FANEN")))</f>
        <v>MANGLER - MÅ OPPDATERE EAN-FANEN</v>
      </c>
      <c r="V1170" s="52">
        <f t="shared" si="74"/>
        <v>7</v>
      </c>
      <c r="W1170" s="52">
        <f t="shared" si="75"/>
        <v>7</v>
      </c>
      <c r="X1170" s="30"/>
      <c r="Y1170" s="21" t="str">
        <f>IF(C1170="NET","",IFERROR(VLOOKUP(U1170,'2) Order Form'!$V$9:$V$894,1,FALSE),"Ikke med I order form"))</f>
        <v>Ikke med I order form</v>
      </c>
      <c r="Z1170" s="30"/>
      <c r="AA1170">
        <v>7048652614919</v>
      </c>
      <c r="AB1170" s="23">
        <f>IFERROR(VLOOKUP(AA1170,'2) Order Form'!$V$9:$V$895,1,FALSE),"Ikke med I order form")</f>
        <v>7048652614919</v>
      </c>
      <c r="AC1170" s="38" t="e">
        <f>VLOOKUP(AA1170,ATS!$A$4:$H$2762,2,FALSE)</f>
        <v>#N/A</v>
      </c>
      <c r="AD1170" s="35" t="e">
        <f>VLOOKUP(AA1170,ATS!$A$4:$G$2762,3,FALSE)</f>
        <v>#N/A</v>
      </c>
      <c r="AE1170" s="36" t="e">
        <f>VLOOKUP(AA1170,ATS!$A$4:$G$2762,5,FALSE)</f>
        <v>#N/A</v>
      </c>
      <c r="AF1170" s="30"/>
      <c r="AG1170" s="54"/>
      <c r="AH1170" s="26"/>
      <c r="AI1170" s="30"/>
      <c r="AJ1170" s="30"/>
      <c r="AK1170" s="30"/>
    </row>
    <row r="1171" spans="1:37">
      <c r="A1171" s="175">
        <f t="shared" si="73"/>
        <v>0</v>
      </c>
      <c r="B1171">
        <v>820411</v>
      </c>
      <c r="C1171" t="s">
        <v>3227</v>
      </c>
      <c r="D1171" t="s">
        <v>2991</v>
      </c>
      <c r="E1171" t="s">
        <v>691</v>
      </c>
      <c r="F1171" t="s">
        <v>1982</v>
      </c>
      <c r="G1171" t="s">
        <v>54</v>
      </c>
      <c r="H1171" t="s">
        <v>225</v>
      </c>
      <c r="I1171">
        <v>116</v>
      </c>
      <c r="J1171">
        <v>116</v>
      </c>
      <c r="K1171">
        <v>116</v>
      </c>
      <c r="L1171">
        <v>116</v>
      </c>
      <c r="M1171">
        <v>116</v>
      </c>
      <c r="N1171">
        <v>116</v>
      </c>
      <c r="O1171">
        <v>116</v>
      </c>
      <c r="P1171">
        <v>116</v>
      </c>
      <c r="Q1171">
        <v>116</v>
      </c>
      <c r="R1171">
        <v>116</v>
      </c>
      <c r="S1171" s="30"/>
      <c r="T1171" s="52" t="str">
        <f t="shared" si="72"/>
        <v>820411-99901-XS</v>
      </c>
      <c r="U1171" s="53" t="str">
        <f>IF(C1171="NET","",IF(C1171="","",IFERROR(VLOOKUP(T1171,EAN!$A:$B,2,FALSE),"MANGLER - MÅ OPPDATERE EAN-FANEN")))</f>
        <v>MANGLER - MÅ OPPDATERE EAN-FANEN</v>
      </c>
      <c r="V1171" s="52">
        <f t="shared" si="74"/>
        <v>116</v>
      </c>
      <c r="W1171" s="52">
        <f t="shared" si="75"/>
        <v>116</v>
      </c>
      <c r="X1171" s="30"/>
      <c r="Y1171" s="21" t="str">
        <f>IF(C1171="NET","",IFERROR(VLOOKUP(U1171,'2) Order Form'!$V$9:$V$894,1,FALSE),"Ikke med I order form"))</f>
        <v>Ikke med I order form</v>
      </c>
      <c r="Z1171" s="30"/>
      <c r="AA1171">
        <v>7048652614919</v>
      </c>
      <c r="AB1171" s="23">
        <f>IFERROR(VLOOKUP(AA1171,'2) Order Form'!$V$9:$V$895,1,FALSE),"Ikke med I order form")</f>
        <v>7048652614919</v>
      </c>
      <c r="AC1171" s="38" t="e">
        <f>VLOOKUP(AA1171,ATS!$A$4:$H$2762,2,FALSE)</f>
        <v>#N/A</v>
      </c>
      <c r="AD1171" s="35" t="e">
        <f>VLOOKUP(AA1171,ATS!$A$4:$G$2762,3,FALSE)</f>
        <v>#N/A</v>
      </c>
      <c r="AE1171" s="36" t="e">
        <f>VLOOKUP(AA1171,ATS!$A$4:$G$2762,5,FALSE)</f>
        <v>#N/A</v>
      </c>
      <c r="AF1171" s="30"/>
      <c r="AG1171" s="54"/>
      <c r="AH1171" s="26"/>
      <c r="AI1171" s="30"/>
      <c r="AJ1171" s="30"/>
      <c r="AK1171" s="30"/>
    </row>
    <row r="1172" spans="1:37">
      <c r="A1172" s="175">
        <f t="shared" si="73"/>
        <v>0</v>
      </c>
      <c r="B1172">
        <v>820411</v>
      </c>
      <c r="C1172" t="s">
        <v>3227</v>
      </c>
      <c r="D1172" t="s">
        <v>2991</v>
      </c>
      <c r="E1172" t="s">
        <v>685</v>
      </c>
      <c r="F1172" t="s">
        <v>1982</v>
      </c>
      <c r="G1172" t="s">
        <v>8</v>
      </c>
      <c r="H1172" t="s">
        <v>225</v>
      </c>
      <c r="I1172">
        <v>3</v>
      </c>
      <c r="J1172">
        <v>3</v>
      </c>
      <c r="K1172">
        <v>3</v>
      </c>
      <c r="L1172">
        <v>3</v>
      </c>
      <c r="M1172">
        <v>3</v>
      </c>
      <c r="N1172">
        <v>3</v>
      </c>
      <c r="O1172">
        <v>3</v>
      </c>
      <c r="P1172">
        <v>3</v>
      </c>
      <c r="Q1172">
        <v>3</v>
      </c>
      <c r="R1172">
        <v>3</v>
      </c>
      <c r="S1172" s="30"/>
      <c r="T1172" s="52" t="str">
        <f t="shared" si="72"/>
        <v>820411-99901-S</v>
      </c>
      <c r="U1172" s="53" t="str">
        <f>IF(C1172="NET","",IF(C1172="","",IFERROR(VLOOKUP(T1172,EAN!$A:$B,2,FALSE),"MANGLER - MÅ OPPDATERE EAN-FANEN")))</f>
        <v>MANGLER - MÅ OPPDATERE EAN-FANEN</v>
      </c>
      <c r="V1172" s="52">
        <f t="shared" si="74"/>
        <v>3</v>
      </c>
      <c r="W1172" s="52">
        <f t="shared" si="75"/>
        <v>3</v>
      </c>
      <c r="X1172" s="30"/>
      <c r="Y1172" s="21" t="str">
        <f>IF(C1172="NET","",IFERROR(VLOOKUP(U1172,'2) Order Form'!$V$9:$V$894,1,FALSE),"Ikke med I order form"))</f>
        <v>Ikke med I order form</v>
      </c>
      <c r="Z1172" s="30"/>
      <c r="AA1172">
        <v>7048652615084</v>
      </c>
      <c r="AB1172" s="23">
        <f>IFERROR(VLOOKUP(AA1172,'2) Order Form'!$V$9:$V$895,1,FALSE),"Ikke med I order form")</f>
        <v>7048652615084</v>
      </c>
      <c r="AC1172" s="38" t="e">
        <f>VLOOKUP(AA1172,ATS!$A$4:$H$2762,2,FALSE)</f>
        <v>#N/A</v>
      </c>
      <c r="AD1172" s="35" t="e">
        <f>VLOOKUP(AA1172,ATS!$A$4:$G$2762,3,FALSE)</f>
        <v>#N/A</v>
      </c>
      <c r="AE1172" s="36" t="e">
        <f>VLOOKUP(AA1172,ATS!$A$4:$G$2762,5,FALSE)</f>
        <v>#N/A</v>
      </c>
      <c r="AF1172" s="30"/>
      <c r="AG1172" s="54"/>
      <c r="AH1172" s="26"/>
      <c r="AI1172" s="30"/>
      <c r="AJ1172" s="30"/>
      <c r="AK1172" s="30"/>
    </row>
    <row r="1173" spans="1:37">
      <c r="A1173" s="175">
        <f t="shared" si="73"/>
        <v>0</v>
      </c>
      <c r="B1173">
        <v>820411</v>
      </c>
      <c r="C1173" t="s">
        <v>3227</v>
      </c>
      <c r="D1173" t="s">
        <v>2991</v>
      </c>
      <c r="E1173" t="s">
        <v>686</v>
      </c>
      <c r="F1173" t="s">
        <v>1982</v>
      </c>
      <c r="G1173" t="s">
        <v>7</v>
      </c>
      <c r="H1173" t="s">
        <v>225</v>
      </c>
      <c r="I1173">
        <v>35</v>
      </c>
      <c r="J1173">
        <v>35</v>
      </c>
      <c r="K1173">
        <v>35</v>
      </c>
      <c r="L1173">
        <v>35</v>
      </c>
      <c r="M1173">
        <v>35</v>
      </c>
      <c r="N1173">
        <v>35</v>
      </c>
      <c r="O1173">
        <v>35</v>
      </c>
      <c r="P1173">
        <v>35</v>
      </c>
      <c r="Q1173">
        <v>35</v>
      </c>
      <c r="R1173">
        <v>35</v>
      </c>
      <c r="S1173" s="30"/>
      <c r="T1173" s="52" t="str">
        <f t="shared" si="72"/>
        <v>820411-99901-M</v>
      </c>
      <c r="U1173" s="53" t="str">
        <f>IF(C1173="NET","",IF(C1173="","",IFERROR(VLOOKUP(T1173,EAN!$A:$B,2,FALSE),"MANGLER - MÅ OPPDATERE EAN-FANEN")))</f>
        <v>MANGLER - MÅ OPPDATERE EAN-FANEN</v>
      </c>
      <c r="V1173" s="52">
        <f t="shared" si="74"/>
        <v>35</v>
      </c>
      <c r="W1173" s="52">
        <f t="shared" si="75"/>
        <v>35</v>
      </c>
      <c r="X1173" s="30"/>
      <c r="Y1173" s="21" t="str">
        <f>IF(C1173="NET","",IFERROR(VLOOKUP(U1173,'2) Order Form'!$V$9:$V$894,1,FALSE),"Ikke med I order form"))</f>
        <v>Ikke med I order form</v>
      </c>
      <c r="Z1173" s="30"/>
      <c r="AA1173">
        <v>7048652615084</v>
      </c>
      <c r="AB1173" s="23">
        <f>IFERROR(VLOOKUP(AA1173,'2) Order Form'!$V$9:$V$895,1,FALSE),"Ikke med I order form")</f>
        <v>7048652615084</v>
      </c>
      <c r="AC1173" s="38" t="e">
        <f>VLOOKUP(AA1173,ATS!$A$4:$H$2762,2,FALSE)</f>
        <v>#N/A</v>
      </c>
      <c r="AD1173" s="35" t="e">
        <f>VLOOKUP(AA1173,ATS!$A$4:$G$2762,3,FALSE)</f>
        <v>#N/A</v>
      </c>
      <c r="AE1173" s="36" t="e">
        <f>VLOOKUP(AA1173,ATS!$A$4:$G$2762,5,FALSE)</f>
        <v>#N/A</v>
      </c>
      <c r="AF1173" s="30"/>
      <c r="AG1173" s="54"/>
      <c r="AH1173" s="26"/>
      <c r="AI1173" s="30"/>
      <c r="AJ1173" s="30"/>
      <c r="AK1173" s="30"/>
    </row>
    <row r="1174" spans="1:37">
      <c r="A1174" s="175">
        <f t="shared" si="73"/>
        <v>0</v>
      </c>
      <c r="B1174">
        <v>820411</v>
      </c>
      <c r="C1174" t="s">
        <v>3227</v>
      </c>
      <c r="D1174" t="s">
        <v>2991</v>
      </c>
      <c r="E1174" t="s">
        <v>687</v>
      </c>
      <c r="F1174" t="s">
        <v>1982</v>
      </c>
      <c r="G1174" t="s">
        <v>52</v>
      </c>
      <c r="H1174" t="s">
        <v>225</v>
      </c>
      <c r="I1174">
        <v>79</v>
      </c>
      <c r="J1174">
        <v>79</v>
      </c>
      <c r="K1174">
        <v>79</v>
      </c>
      <c r="L1174">
        <v>79</v>
      </c>
      <c r="M1174">
        <v>79</v>
      </c>
      <c r="N1174">
        <v>79</v>
      </c>
      <c r="O1174">
        <v>79</v>
      </c>
      <c r="P1174">
        <v>79</v>
      </c>
      <c r="Q1174">
        <v>79</v>
      </c>
      <c r="R1174">
        <v>79</v>
      </c>
      <c r="S1174" s="30"/>
      <c r="T1174" s="52" t="str">
        <f t="shared" si="72"/>
        <v>820411-99901-L</v>
      </c>
      <c r="U1174" s="53" t="str">
        <f>IF(C1174="NET","",IF(C1174="","",IFERROR(VLOOKUP(T1174,EAN!$A:$B,2,FALSE),"MANGLER - MÅ OPPDATERE EAN-FANEN")))</f>
        <v>MANGLER - MÅ OPPDATERE EAN-FANEN</v>
      </c>
      <c r="V1174" s="52">
        <f t="shared" si="74"/>
        <v>79</v>
      </c>
      <c r="W1174" s="52">
        <f t="shared" si="75"/>
        <v>79</v>
      </c>
      <c r="X1174" s="30"/>
      <c r="Y1174" s="21" t="str">
        <f>IF(C1174="NET","",IFERROR(VLOOKUP(U1174,'2) Order Form'!$V$9:$V$894,1,FALSE),"Ikke med I order form"))</f>
        <v>Ikke med I order form</v>
      </c>
      <c r="Z1174" s="30"/>
      <c r="AA1174">
        <v>7048652615091</v>
      </c>
      <c r="AB1174" s="23">
        <f>IFERROR(VLOOKUP(AA1174,'2) Order Form'!$V$9:$V$895,1,FALSE),"Ikke med I order form")</f>
        <v>7048652615091</v>
      </c>
      <c r="AC1174" s="38" t="e">
        <f>VLOOKUP(AA1174,ATS!$A$4:$H$2762,2,FALSE)</f>
        <v>#N/A</v>
      </c>
      <c r="AD1174" s="35" t="e">
        <f>VLOOKUP(AA1174,ATS!$A$4:$G$2762,3,FALSE)</f>
        <v>#N/A</v>
      </c>
      <c r="AE1174" s="36" t="e">
        <f>VLOOKUP(AA1174,ATS!$A$4:$G$2762,5,FALSE)</f>
        <v>#N/A</v>
      </c>
      <c r="AF1174" s="30"/>
      <c r="AG1174" s="54"/>
      <c r="AH1174" s="26"/>
      <c r="AI1174" s="30"/>
      <c r="AJ1174" s="30"/>
      <c r="AK1174" s="30"/>
    </row>
    <row r="1175" spans="1:37">
      <c r="A1175" s="175">
        <f t="shared" si="73"/>
        <v>0</v>
      </c>
      <c r="B1175" s="37">
        <v>820412</v>
      </c>
      <c r="C1175" t="s">
        <v>131</v>
      </c>
      <c r="I1175" s="37">
        <v>202409</v>
      </c>
      <c r="J1175" s="37">
        <v>202410</v>
      </c>
      <c r="K1175" s="37">
        <v>202411</v>
      </c>
      <c r="L1175" s="37">
        <v>202412</v>
      </c>
      <c r="M1175" s="37">
        <v>202413</v>
      </c>
      <c r="N1175" s="37">
        <v>202414</v>
      </c>
      <c r="O1175" s="37">
        <v>202415</v>
      </c>
      <c r="P1175" s="37">
        <v>202415</v>
      </c>
      <c r="Q1175" s="37">
        <v>202415</v>
      </c>
      <c r="R1175" s="37">
        <v>202415</v>
      </c>
      <c r="S1175" s="30"/>
      <c r="T1175" s="52" t="str">
        <f t="shared" si="72"/>
        <v>820412-</v>
      </c>
      <c r="U1175" s="53" t="str">
        <f>IF(C1175="NET","",IF(C1175="","",IFERROR(VLOOKUP(T1175,EAN!$A:$B,2,FALSE),"MANGLER - MÅ OPPDATERE EAN-FANEN")))</f>
        <v/>
      </c>
      <c r="V1175" s="52">
        <f t="shared" si="74"/>
        <v>202409</v>
      </c>
      <c r="W1175" s="52">
        <f t="shared" si="75"/>
        <v>202415</v>
      </c>
      <c r="X1175" s="30"/>
      <c r="Y1175" s="21" t="str">
        <f>IF(C1175="NET","",IFERROR(VLOOKUP(U1175,'2) Order Form'!$V$9:$V$894,1,FALSE),"Ikke med I order form"))</f>
        <v/>
      </c>
      <c r="Z1175" s="30"/>
      <c r="AA1175">
        <v>7048652615091</v>
      </c>
      <c r="AB1175" s="23">
        <f>IFERROR(VLOOKUP(AA1175,'2) Order Form'!$V$9:$V$895,1,FALSE),"Ikke med I order form")</f>
        <v>7048652615091</v>
      </c>
      <c r="AC1175" s="38" t="e">
        <f>VLOOKUP(AA1175,ATS!$A$4:$H$2762,2,FALSE)</f>
        <v>#N/A</v>
      </c>
      <c r="AD1175" s="35" t="e">
        <f>VLOOKUP(AA1175,ATS!$A$4:$G$2762,3,FALSE)</f>
        <v>#N/A</v>
      </c>
      <c r="AE1175" s="36" t="e">
        <f>VLOOKUP(AA1175,ATS!$A$4:$G$2762,5,FALSE)</f>
        <v>#N/A</v>
      </c>
      <c r="AF1175" s="30"/>
      <c r="AG1175" s="54"/>
      <c r="AH1175" s="26"/>
      <c r="AI1175" s="30"/>
      <c r="AJ1175" s="30"/>
      <c r="AK1175" s="30"/>
    </row>
    <row r="1176" spans="1:37">
      <c r="A1176" s="175">
        <f t="shared" si="73"/>
        <v>0</v>
      </c>
      <c r="B1176">
        <v>820412</v>
      </c>
      <c r="C1176" t="s">
        <v>3228</v>
      </c>
      <c r="D1176" t="s">
        <v>2991</v>
      </c>
      <c r="E1176" t="s">
        <v>1924</v>
      </c>
      <c r="F1176" t="s">
        <v>90</v>
      </c>
      <c r="G1176" t="s">
        <v>8</v>
      </c>
      <c r="H1176" t="s">
        <v>225</v>
      </c>
      <c r="I1176">
        <v>59</v>
      </c>
      <c r="J1176">
        <v>59</v>
      </c>
      <c r="K1176">
        <v>59</v>
      </c>
      <c r="L1176">
        <v>59</v>
      </c>
      <c r="M1176">
        <v>59</v>
      </c>
      <c r="N1176">
        <v>59</v>
      </c>
      <c r="O1176">
        <v>59</v>
      </c>
      <c r="P1176">
        <v>59</v>
      </c>
      <c r="Q1176">
        <v>59</v>
      </c>
      <c r="R1176">
        <v>59</v>
      </c>
      <c r="S1176" s="30"/>
      <c r="T1176" s="52" t="str">
        <f t="shared" si="72"/>
        <v>820412-10001-S</v>
      </c>
      <c r="U1176" s="53" t="str">
        <f>IF(C1176="NET","",IF(C1176="","",IFERROR(VLOOKUP(T1176,EAN!$A:$B,2,FALSE),"MANGLER - MÅ OPPDATERE EAN-FANEN")))</f>
        <v>MANGLER - MÅ OPPDATERE EAN-FANEN</v>
      </c>
      <c r="V1176" s="52">
        <f t="shared" si="74"/>
        <v>59</v>
      </c>
      <c r="W1176" s="52">
        <f t="shared" si="75"/>
        <v>59</v>
      </c>
      <c r="X1176" s="30"/>
      <c r="Y1176" s="21" t="str">
        <f>IF(C1176="NET","",IFERROR(VLOOKUP(U1176,'2) Order Form'!$V$9:$V$894,1,FALSE),"Ikke med I order form"))</f>
        <v>Ikke med I order form</v>
      </c>
      <c r="Z1176" s="30"/>
      <c r="AA1176">
        <v>7048652615107</v>
      </c>
      <c r="AB1176" s="23">
        <f>IFERROR(VLOOKUP(AA1176,'2) Order Form'!$V$9:$V$895,1,FALSE),"Ikke med I order form")</f>
        <v>7048652615107</v>
      </c>
      <c r="AC1176" s="38" t="e">
        <f>VLOOKUP(AA1176,ATS!$A$4:$H$2762,2,FALSE)</f>
        <v>#N/A</v>
      </c>
      <c r="AD1176" s="35" t="e">
        <f>VLOOKUP(AA1176,ATS!$A$4:$G$2762,3,FALSE)</f>
        <v>#N/A</v>
      </c>
      <c r="AE1176" s="36" t="e">
        <f>VLOOKUP(AA1176,ATS!$A$4:$G$2762,5,FALSE)</f>
        <v>#N/A</v>
      </c>
      <c r="AF1176" s="30"/>
      <c r="AG1176" s="54"/>
      <c r="AH1176" s="26"/>
      <c r="AI1176" s="30"/>
      <c r="AJ1176" s="30"/>
      <c r="AK1176" s="30"/>
    </row>
    <row r="1177" spans="1:37">
      <c r="A1177" s="175">
        <f t="shared" si="73"/>
        <v>0</v>
      </c>
      <c r="B1177">
        <v>820412</v>
      </c>
      <c r="C1177" t="s">
        <v>3228</v>
      </c>
      <c r="D1177" t="s">
        <v>2991</v>
      </c>
      <c r="E1177" t="s">
        <v>1925</v>
      </c>
      <c r="F1177" t="s">
        <v>90</v>
      </c>
      <c r="G1177" t="s">
        <v>7</v>
      </c>
      <c r="H1177" t="s">
        <v>225</v>
      </c>
      <c r="I1177">
        <v>162</v>
      </c>
      <c r="J1177">
        <v>162</v>
      </c>
      <c r="K1177">
        <v>162</v>
      </c>
      <c r="L1177">
        <v>162</v>
      </c>
      <c r="M1177">
        <v>162</v>
      </c>
      <c r="N1177">
        <v>162</v>
      </c>
      <c r="O1177">
        <v>162</v>
      </c>
      <c r="P1177">
        <v>162</v>
      </c>
      <c r="Q1177">
        <v>162</v>
      </c>
      <c r="R1177">
        <v>162</v>
      </c>
      <c r="S1177" s="2"/>
      <c r="T1177" s="22" t="str">
        <f t="shared" si="72"/>
        <v>820412-10001-M</v>
      </c>
      <c r="U1177" s="24" t="str">
        <f>IF(C1177="NET","",IF(C1177="","",IFERROR(VLOOKUP(T1177,EAN!$A:$B,2,FALSE),"MANGLER - MÅ OPPDATERE EAN-FANEN")))</f>
        <v>MANGLER - MÅ OPPDATERE EAN-FANEN</v>
      </c>
      <c r="V1177" s="22">
        <f t="shared" si="74"/>
        <v>162</v>
      </c>
      <c r="W1177" s="22">
        <f t="shared" si="75"/>
        <v>162</v>
      </c>
      <c r="X1177" s="2"/>
      <c r="Y1177" s="21" t="str">
        <f>IF(C1177="NET","",IFERROR(VLOOKUP(U1177,'2) Order Form'!$V$9:$V$894,1,FALSE),"Ikke med I order form"))</f>
        <v>Ikke med I order form</v>
      </c>
      <c r="Z1177" s="2"/>
      <c r="AA1177">
        <v>7048652615107</v>
      </c>
      <c r="AB1177" s="23">
        <f>IFERROR(VLOOKUP(AA1177,'2) Order Form'!$V$9:$V$895,1,FALSE),"Ikke med I order form")</f>
        <v>7048652615107</v>
      </c>
      <c r="AC1177" s="38" t="e">
        <f>VLOOKUP(AA1177,ATS!$A$4:$H$2762,2,FALSE)</f>
        <v>#N/A</v>
      </c>
      <c r="AD1177" s="35" t="e">
        <f>VLOOKUP(AA1177,ATS!$A$4:$G$2762,3,FALSE)</f>
        <v>#N/A</v>
      </c>
      <c r="AE1177" s="36" t="e">
        <f>VLOOKUP(AA1177,ATS!$A$4:$G$2762,5,FALSE)</f>
        <v>#N/A</v>
      </c>
      <c r="AF1177" s="2"/>
      <c r="AG1177" s="38"/>
      <c r="AH1177" s="21"/>
      <c r="AI1177" s="2"/>
      <c r="AJ1177" s="2"/>
      <c r="AK1177" s="2"/>
    </row>
    <row r="1178" spans="1:37">
      <c r="A1178" s="175">
        <f t="shared" si="73"/>
        <v>0</v>
      </c>
      <c r="B1178">
        <v>820412</v>
      </c>
      <c r="C1178" t="s">
        <v>3228</v>
      </c>
      <c r="D1178" t="s">
        <v>2991</v>
      </c>
      <c r="E1178" t="s">
        <v>1926</v>
      </c>
      <c r="F1178" t="s">
        <v>90</v>
      </c>
      <c r="G1178" t="s">
        <v>52</v>
      </c>
      <c r="H1178" t="s">
        <v>225</v>
      </c>
      <c r="I1178">
        <v>148</v>
      </c>
      <c r="J1178">
        <v>148</v>
      </c>
      <c r="K1178">
        <v>148</v>
      </c>
      <c r="L1178">
        <v>148</v>
      </c>
      <c r="M1178">
        <v>148</v>
      </c>
      <c r="N1178">
        <v>148</v>
      </c>
      <c r="O1178">
        <v>148</v>
      </c>
      <c r="P1178">
        <v>148</v>
      </c>
      <c r="Q1178">
        <v>148</v>
      </c>
      <c r="R1178">
        <v>148</v>
      </c>
      <c r="S1178" s="30"/>
      <c r="T1178" s="52" t="str">
        <f t="shared" si="72"/>
        <v>820412-10001-L</v>
      </c>
      <c r="U1178" s="53" t="str">
        <f>IF(C1178="NET","",IF(C1178="","",IFERROR(VLOOKUP(T1178,EAN!$A:$B,2,FALSE),"MANGLER - MÅ OPPDATERE EAN-FANEN")))</f>
        <v>MANGLER - MÅ OPPDATERE EAN-FANEN</v>
      </c>
      <c r="V1178" s="52">
        <f t="shared" si="74"/>
        <v>148</v>
      </c>
      <c r="W1178" s="52">
        <f t="shared" si="75"/>
        <v>148</v>
      </c>
      <c r="X1178" s="30"/>
      <c r="Y1178" s="21" t="str">
        <f>IF(C1178="NET","",IFERROR(VLOOKUP(U1178,'2) Order Form'!$V$9:$V$894,1,FALSE),"Ikke med I order form"))</f>
        <v>Ikke med I order form</v>
      </c>
      <c r="Z1178" s="30"/>
      <c r="AA1178">
        <v>7048652615114</v>
      </c>
      <c r="AB1178" s="23">
        <f>IFERROR(VLOOKUP(AA1178,'2) Order Form'!$V$9:$V$895,1,FALSE),"Ikke med I order form")</f>
        <v>7048652615114</v>
      </c>
      <c r="AC1178" s="38" t="e">
        <f>VLOOKUP(AA1178,ATS!$A$4:$H$2762,2,FALSE)</f>
        <v>#N/A</v>
      </c>
      <c r="AD1178" s="35" t="e">
        <f>VLOOKUP(AA1178,ATS!$A$4:$G$2762,3,FALSE)</f>
        <v>#N/A</v>
      </c>
      <c r="AE1178" s="36" t="e">
        <f>VLOOKUP(AA1178,ATS!$A$4:$G$2762,5,FALSE)</f>
        <v>#N/A</v>
      </c>
      <c r="AF1178" s="30"/>
      <c r="AG1178" s="54"/>
      <c r="AH1178" s="26"/>
      <c r="AI1178" s="30"/>
      <c r="AJ1178" s="30"/>
      <c r="AK1178" s="30"/>
    </row>
    <row r="1179" spans="1:37">
      <c r="A1179" s="175">
        <f t="shared" si="73"/>
        <v>0</v>
      </c>
      <c r="B1179">
        <v>820412</v>
      </c>
      <c r="C1179" t="s">
        <v>3228</v>
      </c>
      <c r="D1179" t="s">
        <v>2991</v>
      </c>
      <c r="E1179" t="s">
        <v>1927</v>
      </c>
      <c r="F1179" t="s">
        <v>90</v>
      </c>
      <c r="G1179" t="s">
        <v>53</v>
      </c>
      <c r="H1179" t="s">
        <v>225</v>
      </c>
      <c r="I1179">
        <v>74</v>
      </c>
      <c r="J1179">
        <v>74</v>
      </c>
      <c r="K1179">
        <v>74</v>
      </c>
      <c r="L1179">
        <v>74</v>
      </c>
      <c r="M1179">
        <v>74</v>
      </c>
      <c r="N1179">
        <v>74</v>
      </c>
      <c r="O1179">
        <v>74</v>
      </c>
      <c r="P1179">
        <v>74</v>
      </c>
      <c r="Q1179">
        <v>74</v>
      </c>
      <c r="R1179">
        <v>74</v>
      </c>
      <c r="S1179" s="30"/>
      <c r="T1179" s="52" t="str">
        <f t="shared" si="72"/>
        <v>820412-10001-XL</v>
      </c>
      <c r="U1179" s="53" t="str">
        <f>IF(C1179="NET","",IF(C1179="","",IFERROR(VLOOKUP(T1179,EAN!$A:$B,2,FALSE),"MANGLER - MÅ OPPDATERE EAN-FANEN")))</f>
        <v>MANGLER - MÅ OPPDATERE EAN-FANEN</v>
      </c>
      <c r="V1179" s="52">
        <f t="shared" si="74"/>
        <v>74</v>
      </c>
      <c r="W1179" s="52">
        <f t="shared" si="75"/>
        <v>74</v>
      </c>
      <c r="X1179" s="30"/>
      <c r="Y1179" s="21" t="str">
        <f>IF(C1179="NET","",IFERROR(VLOOKUP(U1179,'2) Order Form'!$V$9:$V$894,1,FALSE),"Ikke med I order form"))</f>
        <v>Ikke med I order form</v>
      </c>
      <c r="Z1179" s="30"/>
      <c r="AA1179">
        <v>7048652615114</v>
      </c>
      <c r="AB1179" s="23">
        <f>IFERROR(VLOOKUP(AA1179,'2) Order Form'!$V$9:$V$895,1,FALSE),"Ikke med I order form")</f>
        <v>7048652615114</v>
      </c>
      <c r="AC1179" s="38" t="e">
        <f>VLOOKUP(AA1179,ATS!$A$4:$H$2762,2,FALSE)</f>
        <v>#N/A</v>
      </c>
      <c r="AD1179" s="35" t="e">
        <f>VLOOKUP(AA1179,ATS!$A$4:$G$2762,3,FALSE)</f>
        <v>#N/A</v>
      </c>
      <c r="AE1179" s="36" t="e">
        <f>VLOOKUP(AA1179,ATS!$A$4:$G$2762,5,FALSE)</f>
        <v>#N/A</v>
      </c>
      <c r="AF1179" s="30"/>
      <c r="AG1179" s="54"/>
      <c r="AH1179" s="26"/>
      <c r="AI1179" s="30"/>
      <c r="AJ1179" s="30"/>
      <c r="AK1179" s="30"/>
    </row>
    <row r="1180" spans="1:37">
      <c r="A1180" s="175">
        <f t="shared" si="73"/>
        <v>0</v>
      </c>
      <c r="B1180">
        <v>820412</v>
      </c>
      <c r="C1180" t="s">
        <v>3228</v>
      </c>
      <c r="D1180" t="s">
        <v>2991</v>
      </c>
      <c r="E1180" t="s">
        <v>2770</v>
      </c>
      <c r="F1180" t="s">
        <v>2771</v>
      </c>
      <c r="G1180" t="s">
        <v>8</v>
      </c>
      <c r="H1180" t="s">
        <v>225</v>
      </c>
      <c r="I1180">
        <v>36</v>
      </c>
      <c r="J1180">
        <v>36</v>
      </c>
      <c r="K1180">
        <v>36</v>
      </c>
      <c r="L1180">
        <v>36</v>
      </c>
      <c r="M1180">
        <v>36</v>
      </c>
      <c r="N1180">
        <v>36</v>
      </c>
      <c r="O1180">
        <v>36</v>
      </c>
      <c r="P1180">
        <v>36</v>
      </c>
      <c r="Q1180">
        <v>36</v>
      </c>
      <c r="R1180">
        <v>36</v>
      </c>
      <c r="S1180" s="2"/>
      <c r="T1180" s="22" t="str">
        <f t="shared" si="72"/>
        <v>820412-55504-S</v>
      </c>
      <c r="U1180" s="24" t="str">
        <f>IF(C1180="NET","",IF(C1180="","",IFERROR(VLOOKUP(T1180,EAN!$A:$B,2,FALSE),"MANGLER - MÅ OPPDATERE EAN-FANEN")))</f>
        <v>MANGLER - MÅ OPPDATERE EAN-FANEN</v>
      </c>
      <c r="V1180" s="22">
        <f t="shared" si="74"/>
        <v>36</v>
      </c>
      <c r="W1180" s="22">
        <f t="shared" si="75"/>
        <v>36</v>
      </c>
      <c r="X1180" s="2"/>
      <c r="Y1180" s="21" t="str">
        <f>IF(C1180="NET","",IFERROR(VLOOKUP(U1180,'2) Order Form'!$V$9:$V$894,1,FALSE),"Ikke med I order form"))</f>
        <v>Ikke med I order form</v>
      </c>
      <c r="Z1180" s="2"/>
      <c r="AA1180">
        <v>7048652710239</v>
      </c>
      <c r="AB1180" s="23">
        <f>IFERROR(VLOOKUP(AA1180,'2) Order Form'!$V$9:$V$895,1,FALSE),"Ikke med I order form")</f>
        <v>7048652710239</v>
      </c>
      <c r="AC1180" s="38" t="e">
        <f>VLOOKUP(AA1180,ATS!$A$4:$H$2762,2,FALSE)</f>
        <v>#N/A</v>
      </c>
      <c r="AD1180" s="35" t="e">
        <f>VLOOKUP(AA1180,ATS!$A$4:$G$2762,3,FALSE)</f>
        <v>#N/A</v>
      </c>
      <c r="AE1180" s="36" t="e">
        <f>VLOOKUP(AA1180,ATS!$A$4:$G$2762,5,FALSE)</f>
        <v>#N/A</v>
      </c>
      <c r="AF1180" s="2"/>
      <c r="AG1180" s="38"/>
      <c r="AH1180" s="21"/>
      <c r="AI1180" s="2"/>
      <c r="AJ1180" s="2"/>
      <c r="AK1180" s="2"/>
    </row>
    <row r="1181" spans="1:37">
      <c r="A1181" s="175">
        <f t="shared" si="73"/>
        <v>0</v>
      </c>
      <c r="B1181">
        <v>820412</v>
      </c>
      <c r="C1181" t="s">
        <v>3228</v>
      </c>
      <c r="D1181" t="s">
        <v>2991</v>
      </c>
      <c r="E1181" t="s">
        <v>2772</v>
      </c>
      <c r="F1181" t="s">
        <v>2771</v>
      </c>
      <c r="G1181" t="s">
        <v>7</v>
      </c>
      <c r="H1181" t="s">
        <v>225</v>
      </c>
      <c r="I1181">
        <v>82</v>
      </c>
      <c r="J1181">
        <v>82</v>
      </c>
      <c r="K1181">
        <v>82</v>
      </c>
      <c r="L1181">
        <v>82</v>
      </c>
      <c r="M1181">
        <v>82</v>
      </c>
      <c r="N1181">
        <v>82</v>
      </c>
      <c r="O1181">
        <v>82</v>
      </c>
      <c r="P1181">
        <v>82</v>
      </c>
      <c r="Q1181">
        <v>82</v>
      </c>
      <c r="R1181">
        <v>82</v>
      </c>
      <c r="S1181" s="2"/>
      <c r="T1181" s="22" t="str">
        <f t="shared" si="72"/>
        <v>820412-55504-M</v>
      </c>
      <c r="U1181" s="24" t="str">
        <f>IF(C1181="NET","",IF(C1181="","",IFERROR(VLOOKUP(T1181,EAN!$A:$B,2,FALSE),"MANGLER - MÅ OPPDATERE EAN-FANEN")))</f>
        <v>MANGLER - MÅ OPPDATERE EAN-FANEN</v>
      </c>
      <c r="V1181" s="22">
        <f t="shared" si="74"/>
        <v>82</v>
      </c>
      <c r="W1181" s="22">
        <f t="shared" si="75"/>
        <v>82</v>
      </c>
      <c r="X1181" s="2"/>
      <c r="Y1181" s="21" t="str">
        <f>IF(C1181="NET","",IFERROR(VLOOKUP(U1181,'2) Order Form'!$V$9:$V$894,1,FALSE),"Ikke med I order form"))</f>
        <v>Ikke med I order form</v>
      </c>
      <c r="Z1181" s="2"/>
      <c r="AA1181">
        <v>7048652710239</v>
      </c>
      <c r="AB1181" s="23">
        <f>IFERROR(VLOOKUP(AA1181,'2) Order Form'!$V$9:$V$895,1,FALSE),"Ikke med I order form")</f>
        <v>7048652710239</v>
      </c>
      <c r="AC1181" s="38" t="e">
        <f>VLOOKUP(AA1181,ATS!$A$4:$H$2762,2,FALSE)</f>
        <v>#N/A</v>
      </c>
      <c r="AD1181" s="35" t="e">
        <f>VLOOKUP(AA1181,ATS!$A$4:$G$2762,3,FALSE)</f>
        <v>#N/A</v>
      </c>
      <c r="AE1181" s="36" t="e">
        <f>VLOOKUP(AA1181,ATS!$A$4:$G$2762,5,FALSE)</f>
        <v>#N/A</v>
      </c>
      <c r="AF1181" s="2"/>
      <c r="AG1181" s="38"/>
      <c r="AH1181" s="21"/>
      <c r="AI1181" s="2"/>
      <c r="AJ1181" s="2"/>
      <c r="AK1181" s="2"/>
    </row>
    <row r="1182" spans="1:37">
      <c r="A1182" s="175">
        <f t="shared" si="73"/>
        <v>0</v>
      </c>
      <c r="B1182">
        <v>820412</v>
      </c>
      <c r="C1182" t="s">
        <v>3228</v>
      </c>
      <c r="D1182" t="s">
        <v>2991</v>
      </c>
      <c r="E1182" t="s">
        <v>2773</v>
      </c>
      <c r="F1182" t="s">
        <v>2771</v>
      </c>
      <c r="G1182" t="s">
        <v>52</v>
      </c>
      <c r="H1182" t="s">
        <v>225</v>
      </c>
      <c r="I1182">
        <v>73</v>
      </c>
      <c r="J1182">
        <v>73</v>
      </c>
      <c r="K1182">
        <v>73</v>
      </c>
      <c r="L1182">
        <v>73</v>
      </c>
      <c r="M1182">
        <v>73</v>
      </c>
      <c r="N1182">
        <v>73</v>
      </c>
      <c r="O1182">
        <v>73</v>
      </c>
      <c r="P1182">
        <v>73</v>
      </c>
      <c r="Q1182">
        <v>73</v>
      </c>
      <c r="R1182">
        <v>73</v>
      </c>
      <c r="S1182" s="30"/>
      <c r="T1182" s="52" t="str">
        <f t="shared" si="72"/>
        <v>820412-55504-L</v>
      </c>
      <c r="U1182" s="53" t="str">
        <f>IF(C1182="NET","",IF(C1182="","",IFERROR(VLOOKUP(T1182,EAN!$A:$B,2,FALSE),"MANGLER - MÅ OPPDATERE EAN-FANEN")))</f>
        <v>MANGLER - MÅ OPPDATERE EAN-FANEN</v>
      </c>
      <c r="V1182" s="52">
        <f t="shared" si="74"/>
        <v>73</v>
      </c>
      <c r="W1182" s="52">
        <f t="shared" si="75"/>
        <v>73</v>
      </c>
      <c r="X1182" s="30"/>
      <c r="Y1182" s="21" t="str">
        <f>IF(C1182="NET","",IFERROR(VLOOKUP(U1182,'2) Order Form'!$V$9:$V$894,1,FALSE),"Ikke med I order form"))</f>
        <v>Ikke med I order form</v>
      </c>
      <c r="Z1182" s="30"/>
      <c r="AA1182">
        <v>7048652762726</v>
      </c>
      <c r="AB1182" s="23">
        <f>IFERROR(VLOOKUP(AA1182,'2) Order Form'!$V$9:$V$895,1,FALSE),"Ikke med I order form")</f>
        <v>7048652762726</v>
      </c>
      <c r="AC1182" s="38" t="e">
        <f>VLOOKUP(AA1182,ATS!$A$4:$H$2762,2,FALSE)</f>
        <v>#N/A</v>
      </c>
      <c r="AD1182" s="35" t="e">
        <f>VLOOKUP(AA1182,ATS!$A$4:$G$2762,3,FALSE)</f>
        <v>#N/A</v>
      </c>
      <c r="AE1182" s="36" t="e">
        <f>VLOOKUP(AA1182,ATS!$A$4:$G$2762,5,FALSE)</f>
        <v>#N/A</v>
      </c>
      <c r="AF1182" s="30"/>
      <c r="AG1182" s="54"/>
      <c r="AH1182" s="26"/>
      <c r="AI1182" s="30"/>
      <c r="AJ1182" s="30"/>
      <c r="AK1182" s="30"/>
    </row>
    <row r="1183" spans="1:37">
      <c r="A1183" s="175">
        <f t="shared" si="73"/>
        <v>0</v>
      </c>
      <c r="B1183">
        <v>820412</v>
      </c>
      <c r="C1183" t="s">
        <v>3228</v>
      </c>
      <c r="D1183" t="s">
        <v>2991</v>
      </c>
      <c r="E1183" t="s">
        <v>2774</v>
      </c>
      <c r="F1183" t="s">
        <v>2771</v>
      </c>
      <c r="G1183" t="s">
        <v>53</v>
      </c>
      <c r="H1183" t="s">
        <v>225</v>
      </c>
      <c r="I1183">
        <v>24</v>
      </c>
      <c r="J1183">
        <v>24</v>
      </c>
      <c r="K1183">
        <v>24</v>
      </c>
      <c r="L1183">
        <v>24</v>
      </c>
      <c r="M1183">
        <v>24</v>
      </c>
      <c r="N1183">
        <v>24</v>
      </c>
      <c r="O1183">
        <v>24</v>
      </c>
      <c r="P1183">
        <v>24</v>
      </c>
      <c r="Q1183">
        <v>24</v>
      </c>
      <c r="R1183">
        <v>24</v>
      </c>
      <c r="S1183" s="30"/>
      <c r="T1183" s="52" t="str">
        <f t="shared" si="72"/>
        <v>820412-55504-XL</v>
      </c>
      <c r="U1183" s="53" t="str">
        <f>IF(C1183="NET","",IF(C1183="","",IFERROR(VLOOKUP(T1183,EAN!$A:$B,2,FALSE),"MANGLER - MÅ OPPDATERE EAN-FANEN")))</f>
        <v>MANGLER - MÅ OPPDATERE EAN-FANEN</v>
      </c>
      <c r="V1183" s="52">
        <f t="shared" si="74"/>
        <v>24</v>
      </c>
      <c r="W1183" s="52">
        <f t="shared" si="75"/>
        <v>24</v>
      </c>
      <c r="X1183" s="30"/>
      <c r="Y1183" s="21" t="str">
        <f>IF(C1183="NET","",IFERROR(VLOOKUP(U1183,'2) Order Form'!$V$9:$V$894,1,FALSE),"Ikke med I order form"))</f>
        <v>Ikke med I order form</v>
      </c>
      <c r="Z1183" s="30"/>
      <c r="AA1183">
        <v>7048652762726</v>
      </c>
      <c r="AB1183" s="23">
        <f>IFERROR(VLOOKUP(AA1183,'2) Order Form'!$V$9:$V$895,1,FALSE),"Ikke med I order form")</f>
        <v>7048652762726</v>
      </c>
      <c r="AC1183" s="38" t="e">
        <f>VLOOKUP(AA1183,ATS!$A$4:$H$2762,2,FALSE)</f>
        <v>#N/A</v>
      </c>
      <c r="AD1183" s="35" t="e">
        <f>VLOOKUP(AA1183,ATS!$A$4:$G$2762,3,FALSE)</f>
        <v>#N/A</v>
      </c>
      <c r="AE1183" s="36" t="e">
        <f>VLOOKUP(AA1183,ATS!$A$4:$G$2762,5,FALSE)</f>
        <v>#N/A</v>
      </c>
      <c r="AF1183" s="30"/>
      <c r="AG1183" s="54"/>
      <c r="AH1183" s="26"/>
      <c r="AI1183" s="30"/>
      <c r="AJ1183" s="30"/>
      <c r="AK1183" s="30"/>
    </row>
    <row r="1184" spans="1:37">
      <c r="A1184" s="175">
        <f t="shared" si="73"/>
        <v>0</v>
      </c>
      <c r="B1184">
        <v>820412</v>
      </c>
      <c r="C1184" t="s">
        <v>3228</v>
      </c>
      <c r="D1184" t="s">
        <v>2991</v>
      </c>
      <c r="E1184" t="s">
        <v>3150</v>
      </c>
      <c r="F1184" t="s">
        <v>3151</v>
      </c>
      <c r="G1184" t="s">
        <v>8</v>
      </c>
      <c r="H1184" t="s">
        <v>87</v>
      </c>
      <c r="I1184">
        <v>36</v>
      </c>
      <c r="J1184">
        <v>36</v>
      </c>
      <c r="K1184">
        <v>36</v>
      </c>
      <c r="L1184">
        <v>36</v>
      </c>
      <c r="M1184">
        <v>36</v>
      </c>
      <c r="N1184">
        <v>36</v>
      </c>
      <c r="O1184">
        <v>36</v>
      </c>
      <c r="P1184">
        <v>36</v>
      </c>
      <c r="Q1184">
        <v>36</v>
      </c>
      <c r="R1184">
        <v>36</v>
      </c>
      <c r="S1184" s="30"/>
      <c r="T1184" s="52" t="str">
        <f t="shared" si="72"/>
        <v>820412-77102-S</v>
      </c>
      <c r="U1184" s="53" t="str">
        <f>IF(C1184="NET","",IF(C1184="","",IFERROR(VLOOKUP(T1184,EAN!$A:$B,2,FALSE),"MANGLER - MÅ OPPDATERE EAN-FANEN")))</f>
        <v>MANGLER - MÅ OPPDATERE EAN-FANEN</v>
      </c>
      <c r="V1184" s="52">
        <f t="shared" si="74"/>
        <v>36</v>
      </c>
      <c r="W1184" s="52">
        <f t="shared" si="75"/>
        <v>36</v>
      </c>
      <c r="X1184" s="30"/>
      <c r="Y1184" s="21" t="str">
        <f>IF(C1184="NET","",IFERROR(VLOOKUP(U1184,'2) Order Form'!$V$9:$V$894,1,FALSE),"Ikke med I order form"))</f>
        <v>Ikke med I order form</v>
      </c>
      <c r="Z1184" s="30"/>
      <c r="AA1184">
        <v>7048652967121</v>
      </c>
      <c r="AB1184" s="23">
        <f>IFERROR(VLOOKUP(AA1184,'2) Order Form'!$V$9:$V$895,1,FALSE),"Ikke med I order form")</f>
        <v>7048652967121</v>
      </c>
      <c r="AC1184" s="38" t="e">
        <f>VLOOKUP(AA1184,ATS!$A$4:$H$2762,2,FALSE)</f>
        <v>#N/A</v>
      </c>
      <c r="AD1184" s="35" t="e">
        <f>VLOOKUP(AA1184,ATS!$A$4:$G$2762,3,FALSE)</f>
        <v>#N/A</v>
      </c>
      <c r="AE1184" s="36" t="e">
        <f>VLOOKUP(AA1184,ATS!$A$4:$G$2762,5,FALSE)</f>
        <v>#N/A</v>
      </c>
      <c r="AF1184" s="30"/>
      <c r="AG1184" s="54"/>
      <c r="AH1184" s="26"/>
      <c r="AI1184" s="30"/>
      <c r="AJ1184" s="30"/>
      <c r="AK1184" s="30"/>
    </row>
    <row r="1185" spans="1:37">
      <c r="A1185" s="175">
        <f t="shared" si="73"/>
        <v>0</v>
      </c>
      <c r="B1185">
        <v>820412</v>
      </c>
      <c r="C1185" t="s">
        <v>3228</v>
      </c>
      <c r="D1185" t="s">
        <v>2991</v>
      </c>
      <c r="E1185" t="s">
        <v>3152</v>
      </c>
      <c r="F1185" t="s">
        <v>3151</v>
      </c>
      <c r="G1185" t="s">
        <v>7</v>
      </c>
      <c r="H1185" t="s">
        <v>87</v>
      </c>
      <c r="I1185">
        <v>55</v>
      </c>
      <c r="J1185">
        <v>55</v>
      </c>
      <c r="K1185">
        <v>55</v>
      </c>
      <c r="L1185">
        <v>55</v>
      </c>
      <c r="M1185">
        <v>55</v>
      </c>
      <c r="N1185">
        <v>55</v>
      </c>
      <c r="O1185">
        <v>55</v>
      </c>
      <c r="P1185">
        <v>55</v>
      </c>
      <c r="Q1185">
        <v>55</v>
      </c>
      <c r="R1185">
        <v>55</v>
      </c>
      <c r="S1185" s="30"/>
      <c r="T1185" s="52" t="str">
        <f t="shared" si="72"/>
        <v>820412-77102-M</v>
      </c>
      <c r="U1185" s="53" t="str">
        <f>IF(C1185="NET","",IF(C1185="","",IFERROR(VLOOKUP(T1185,EAN!$A:$B,2,FALSE),"MANGLER - MÅ OPPDATERE EAN-FANEN")))</f>
        <v>MANGLER - MÅ OPPDATERE EAN-FANEN</v>
      </c>
      <c r="V1185" s="52">
        <f t="shared" si="74"/>
        <v>55</v>
      </c>
      <c r="W1185" s="52">
        <f t="shared" si="75"/>
        <v>55</v>
      </c>
      <c r="X1185" s="30"/>
      <c r="Y1185" s="21" t="str">
        <f>IF(C1185="NET","",IFERROR(VLOOKUP(U1185,'2) Order Form'!$V$9:$V$894,1,FALSE),"Ikke med I order form"))</f>
        <v>Ikke med I order form</v>
      </c>
      <c r="Z1185" s="30"/>
      <c r="AA1185">
        <v>7048652967121</v>
      </c>
      <c r="AB1185" s="23">
        <f>IFERROR(VLOOKUP(AA1185,'2) Order Form'!$V$9:$V$895,1,FALSE),"Ikke med I order form")</f>
        <v>7048652967121</v>
      </c>
      <c r="AC1185" s="38" t="e">
        <f>VLOOKUP(AA1185,ATS!$A$4:$H$2762,2,FALSE)</f>
        <v>#N/A</v>
      </c>
      <c r="AD1185" s="35" t="e">
        <f>VLOOKUP(AA1185,ATS!$A$4:$G$2762,3,FALSE)</f>
        <v>#N/A</v>
      </c>
      <c r="AE1185" s="36" t="e">
        <f>VLOOKUP(AA1185,ATS!$A$4:$G$2762,5,FALSE)</f>
        <v>#N/A</v>
      </c>
      <c r="AF1185" s="30"/>
      <c r="AG1185" s="54"/>
      <c r="AH1185" s="26"/>
      <c r="AI1185" s="30"/>
      <c r="AJ1185" s="30"/>
      <c r="AK1185" s="30"/>
    </row>
    <row r="1186" spans="1:37">
      <c r="A1186" s="175">
        <f t="shared" si="73"/>
        <v>0</v>
      </c>
      <c r="B1186">
        <v>820412</v>
      </c>
      <c r="C1186" t="s">
        <v>3228</v>
      </c>
      <c r="D1186" t="s">
        <v>2991</v>
      </c>
      <c r="E1186" t="s">
        <v>3153</v>
      </c>
      <c r="F1186" t="s">
        <v>3151</v>
      </c>
      <c r="G1186" t="s">
        <v>52</v>
      </c>
      <c r="H1186" t="s">
        <v>87</v>
      </c>
      <c r="I1186">
        <v>75</v>
      </c>
      <c r="J1186">
        <v>75</v>
      </c>
      <c r="K1186">
        <v>75</v>
      </c>
      <c r="L1186">
        <v>75</v>
      </c>
      <c r="M1186">
        <v>75</v>
      </c>
      <c r="N1186">
        <v>75</v>
      </c>
      <c r="O1186">
        <v>75</v>
      </c>
      <c r="P1186">
        <v>75</v>
      </c>
      <c r="Q1186">
        <v>75</v>
      </c>
      <c r="R1186">
        <v>75</v>
      </c>
      <c r="S1186" s="30"/>
      <c r="T1186" s="52" t="str">
        <f t="shared" si="72"/>
        <v>820412-77102-L</v>
      </c>
      <c r="U1186" s="53" t="str">
        <f>IF(C1186="NET","",IF(C1186="","",IFERROR(VLOOKUP(T1186,EAN!$A:$B,2,FALSE),"MANGLER - MÅ OPPDATERE EAN-FANEN")))</f>
        <v>MANGLER - MÅ OPPDATERE EAN-FANEN</v>
      </c>
      <c r="V1186" s="52">
        <f t="shared" si="74"/>
        <v>75</v>
      </c>
      <c r="W1186" s="52">
        <f t="shared" si="75"/>
        <v>75</v>
      </c>
      <c r="X1186" s="30"/>
      <c r="Y1186" s="21" t="str">
        <f>IF(C1186="NET","",IFERROR(VLOOKUP(U1186,'2) Order Form'!$V$9:$V$894,1,FALSE),"Ikke med I order form"))</f>
        <v>Ikke med I order form</v>
      </c>
      <c r="Z1186" s="30"/>
      <c r="AA1186">
        <v>7048652762719</v>
      </c>
      <c r="AB1186" s="23">
        <f>IFERROR(VLOOKUP(AA1186,'2) Order Form'!$V$9:$V$895,1,FALSE),"Ikke med I order form")</f>
        <v>7048652762719</v>
      </c>
      <c r="AC1186" s="38" t="e">
        <f>VLOOKUP(AA1186,ATS!$A$4:$H$2762,2,FALSE)</f>
        <v>#N/A</v>
      </c>
      <c r="AD1186" s="35" t="e">
        <f>VLOOKUP(AA1186,ATS!$A$4:$G$2762,3,FALSE)</f>
        <v>#N/A</v>
      </c>
      <c r="AE1186" s="36" t="e">
        <f>VLOOKUP(AA1186,ATS!$A$4:$G$2762,5,FALSE)</f>
        <v>#N/A</v>
      </c>
      <c r="AF1186" s="30"/>
      <c r="AG1186" s="54"/>
      <c r="AH1186" s="26"/>
      <c r="AI1186" s="30"/>
      <c r="AJ1186" s="30"/>
      <c r="AK1186" s="30"/>
    </row>
    <row r="1187" spans="1:37">
      <c r="A1187" s="175">
        <f t="shared" si="73"/>
        <v>0</v>
      </c>
      <c r="B1187">
        <v>820412</v>
      </c>
      <c r="C1187" t="s">
        <v>3228</v>
      </c>
      <c r="D1187" t="s">
        <v>2991</v>
      </c>
      <c r="E1187" t="s">
        <v>3154</v>
      </c>
      <c r="F1187" t="s">
        <v>3151</v>
      </c>
      <c r="G1187" t="s">
        <v>53</v>
      </c>
      <c r="H1187" t="s">
        <v>87</v>
      </c>
      <c r="I1187">
        <v>29</v>
      </c>
      <c r="J1187">
        <v>29</v>
      </c>
      <c r="K1187">
        <v>29</v>
      </c>
      <c r="L1187">
        <v>29</v>
      </c>
      <c r="M1187">
        <v>29</v>
      </c>
      <c r="N1187">
        <v>29</v>
      </c>
      <c r="O1187">
        <v>29</v>
      </c>
      <c r="P1187">
        <v>29</v>
      </c>
      <c r="Q1187">
        <v>29</v>
      </c>
      <c r="R1187">
        <v>29</v>
      </c>
      <c r="S1187" s="30"/>
      <c r="T1187" s="52" t="str">
        <f t="shared" si="72"/>
        <v>820412-77102-XL</v>
      </c>
      <c r="U1187" s="53" t="str">
        <f>IF(C1187="NET","",IF(C1187="","",IFERROR(VLOOKUP(T1187,EAN!$A:$B,2,FALSE),"MANGLER - MÅ OPPDATERE EAN-FANEN")))</f>
        <v>MANGLER - MÅ OPPDATERE EAN-FANEN</v>
      </c>
      <c r="V1187" s="52">
        <f t="shared" si="74"/>
        <v>29</v>
      </c>
      <c r="W1187" s="52">
        <f t="shared" si="75"/>
        <v>29</v>
      </c>
      <c r="X1187" s="30"/>
      <c r="Y1187" s="21" t="str">
        <f>IF(C1187="NET","",IFERROR(VLOOKUP(U1187,'2) Order Form'!$V$9:$V$894,1,FALSE),"Ikke med I order form"))</f>
        <v>Ikke med I order form</v>
      </c>
      <c r="Z1187" s="30"/>
      <c r="AA1187">
        <v>7048652762719</v>
      </c>
      <c r="AB1187" s="23">
        <f>IFERROR(VLOOKUP(AA1187,'2) Order Form'!$V$9:$V$895,1,FALSE),"Ikke med I order form")</f>
        <v>7048652762719</v>
      </c>
      <c r="AC1187" s="38" t="e">
        <f>VLOOKUP(AA1187,ATS!$A$4:$H$2762,2,FALSE)</f>
        <v>#N/A</v>
      </c>
      <c r="AD1187" s="35" t="e">
        <f>VLOOKUP(AA1187,ATS!$A$4:$G$2762,3,FALSE)</f>
        <v>#N/A</v>
      </c>
      <c r="AE1187" s="36" t="e">
        <f>VLOOKUP(AA1187,ATS!$A$4:$G$2762,5,FALSE)</f>
        <v>#N/A</v>
      </c>
      <c r="AF1187" s="30"/>
      <c r="AG1187" s="54"/>
      <c r="AH1187" s="26"/>
      <c r="AI1187" s="30"/>
      <c r="AJ1187" s="30"/>
      <c r="AK1187" s="30"/>
    </row>
    <row r="1188" spans="1:37">
      <c r="A1188" s="175">
        <f t="shared" si="73"/>
        <v>0</v>
      </c>
      <c r="B1188">
        <v>820412</v>
      </c>
      <c r="C1188" t="s">
        <v>3228</v>
      </c>
      <c r="D1188" t="s">
        <v>2991</v>
      </c>
      <c r="E1188" t="s">
        <v>1998</v>
      </c>
      <c r="F1188" t="s">
        <v>1999</v>
      </c>
      <c r="G1188" t="s">
        <v>8</v>
      </c>
      <c r="H1188" t="s">
        <v>225</v>
      </c>
      <c r="I1188">
        <v>36</v>
      </c>
      <c r="J1188">
        <v>36</v>
      </c>
      <c r="K1188">
        <v>36</v>
      </c>
      <c r="L1188">
        <v>36</v>
      </c>
      <c r="M1188">
        <v>36</v>
      </c>
      <c r="N1188">
        <v>36</v>
      </c>
      <c r="O1188">
        <v>36</v>
      </c>
      <c r="P1188">
        <v>36</v>
      </c>
      <c r="Q1188">
        <v>36</v>
      </c>
      <c r="R1188">
        <v>36</v>
      </c>
      <c r="S1188" s="30"/>
      <c r="T1188" s="52" t="str">
        <f t="shared" si="72"/>
        <v>820412-78001-S</v>
      </c>
      <c r="U1188" s="53" t="str">
        <f>IF(C1188="NET","",IF(C1188="","",IFERROR(VLOOKUP(T1188,EAN!$A:$B,2,FALSE),"MANGLER - MÅ OPPDATERE EAN-FANEN")))</f>
        <v>MANGLER - MÅ OPPDATERE EAN-FANEN</v>
      </c>
      <c r="V1188" s="52">
        <f t="shared" si="74"/>
        <v>36</v>
      </c>
      <c r="W1188" s="52">
        <f t="shared" si="75"/>
        <v>36</v>
      </c>
      <c r="X1188" s="30"/>
      <c r="Y1188" s="21" t="str">
        <f>IF(C1188="NET","",IFERROR(VLOOKUP(U1188,'2) Order Form'!$V$9:$V$894,1,FALSE),"Ikke med I order form"))</f>
        <v>Ikke med I order form</v>
      </c>
      <c r="Z1188" s="30"/>
      <c r="AA1188">
        <v>7048652615121</v>
      </c>
      <c r="AB1188" s="23">
        <f>IFERROR(VLOOKUP(AA1188,'2) Order Form'!$V$9:$V$895,1,FALSE),"Ikke med I order form")</f>
        <v>7048652615121</v>
      </c>
      <c r="AC1188" s="38" t="e">
        <f>VLOOKUP(AA1188,ATS!$A$4:$H$2762,2,FALSE)</f>
        <v>#N/A</v>
      </c>
      <c r="AD1188" s="35" t="e">
        <f>VLOOKUP(AA1188,ATS!$A$4:$G$2762,3,FALSE)</f>
        <v>#N/A</v>
      </c>
      <c r="AE1188" s="36" t="e">
        <f>VLOOKUP(AA1188,ATS!$A$4:$G$2762,5,FALSE)</f>
        <v>#N/A</v>
      </c>
      <c r="AF1188" s="30"/>
      <c r="AG1188" s="54"/>
      <c r="AH1188" s="26"/>
      <c r="AI1188" s="30"/>
      <c r="AJ1188" s="30"/>
      <c r="AK1188" s="30"/>
    </row>
    <row r="1189" spans="1:37">
      <c r="A1189" s="175">
        <f t="shared" si="73"/>
        <v>0</v>
      </c>
      <c r="B1189">
        <v>820412</v>
      </c>
      <c r="C1189" t="s">
        <v>3228</v>
      </c>
      <c r="D1189" t="s">
        <v>2991</v>
      </c>
      <c r="E1189" t="s">
        <v>2000</v>
      </c>
      <c r="F1189" t="s">
        <v>1999</v>
      </c>
      <c r="G1189" t="s">
        <v>7</v>
      </c>
      <c r="H1189" t="s">
        <v>225</v>
      </c>
      <c r="I1189">
        <v>35</v>
      </c>
      <c r="J1189">
        <v>35</v>
      </c>
      <c r="K1189">
        <v>35</v>
      </c>
      <c r="L1189">
        <v>35</v>
      </c>
      <c r="M1189">
        <v>35</v>
      </c>
      <c r="N1189">
        <v>35</v>
      </c>
      <c r="O1189">
        <v>35</v>
      </c>
      <c r="P1189">
        <v>35</v>
      </c>
      <c r="Q1189">
        <v>35</v>
      </c>
      <c r="R1189">
        <v>35</v>
      </c>
      <c r="S1189" s="30"/>
      <c r="T1189" s="52" t="str">
        <f t="shared" si="72"/>
        <v>820412-78001-M</v>
      </c>
      <c r="U1189" s="53" t="str">
        <f>IF(C1189="NET","",IF(C1189="","",IFERROR(VLOOKUP(T1189,EAN!$A:$B,2,FALSE),"MANGLER - MÅ OPPDATERE EAN-FANEN")))</f>
        <v>MANGLER - MÅ OPPDATERE EAN-FANEN</v>
      </c>
      <c r="V1189" s="52">
        <f t="shared" si="74"/>
        <v>35</v>
      </c>
      <c r="W1189" s="52">
        <f t="shared" si="75"/>
        <v>35</v>
      </c>
      <c r="X1189" s="30"/>
      <c r="Y1189" s="21" t="str">
        <f>IF(C1189="NET","",IFERROR(VLOOKUP(U1189,'2) Order Form'!$V$9:$V$894,1,FALSE),"Ikke med I order form"))</f>
        <v>Ikke med I order form</v>
      </c>
      <c r="Z1189" s="30"/>
      <c r="AA1189">
        <v>7048652615121</v>
      </c>
      <c r="AB1189" s="23">
        <f>IFERROR(VLOOKUP(AA1189,'2) Order Form'!$V$9:$V$895,1,FALSE),"Ikke med I order form")</f>
        <v>7048652615121</v>
      </c>
      <c r="AC1189" s="38" t="e">
        <f>VLOOKUP(AA1189,ATS!$A$4:$H$2762,2,FALSE)</f>
        <v>#N/A</v>
      </c>
      <c r="AD1189" s="35" t="e">
        <f>VLOOKUP(AA1189,ATS!$A$4:$G$2762,3,FALSE)</f>
        <v>#N/A</v>
      </c>
      <c r="AE1189" s="36" t="e">
        <f>VLOOKUP(AA1189,ATS!$A$4:$G$2762,5,FALSE)</f>
        <v>#N/A</v>
      </c>
      <c r="AF1189" s="30"/>
      <c r="AG1189" s="54"/>
      <c r="AH1189" s="26"/>
      <c r="AI1189" s="30"/>
      <c r="AJ1189" s="30"/>
      <c r="AK1189" s="30"/>
    </row>
    <row r="1190" spans="1:37">
      <c r="A1190" s="175">
        <f t="shared" si="73"/>
        <v>0</v>
      </c>
      <c r="B1190">
        <v>820412</v>
      </c>
      <c r="C1190" t="s">
        <v>3228</v>
      </c>
      <c r="D1190" t="s">
        <v>2991</v>
      </c>
      <c r="E1190" t="s">
        <v>2001</v>
      </c>
      <c r="F1190" t="s">
        <v>1999</v>
      </c>
      <c r="G1190" t="s">
        <v>52</v>
      </c>
      <c r="H1190" t="s">
        <v>225</v>
      </c>
      <c r="I1190">
        <v>14</v>
      </c>
      <c r="J1190">
        <v>14</v>
      </c>
      <c r="K1190">
        <v>14</v>
      </c>
      <c r="L1190">
        <v>14</v>
      </c>
      <c r="M1190">
        <v>14</v>
      </c>
      <c r="N1190">
        <v>14</v>
      </c>
      <c r="O1190">
        <v>14</v>
      </c>
      <c r="P1190">
        <v>14</v>
      </c>
      <c r="Q1190">
        <v>14</v>
      </c>
      <c r="R1190">
        <v>14</v>
      </c>
      <c r="S1190" s="30"/>
      <c r="T1190" s="52" t="str">
        <f t="shared" si="72"/>
        <v>820412-78001-L</v>
      </c>
      <c r="U1190" s="53" t="str">
        <f>IF(C1190="NET","",IF(C1190="","",IFERROR(VLOOKUP(T1190,EAN!$A:$B,2,FALSE),"MANGLER - MÅ OPPDATERE EAN-FANEN")))</f>
        <v>MANGLER - MÅ OPPDATERE EAN-FANEN</v>
      </c>
      <c r="V1190" s="52">
        <f t="shared" si="74"/>
        <v>14</v>
      </c>
      <c r="W1190" s="52">
        <f t="shared" si="75"/>
        <v>14</v>
      </c>
      <c r="X1190" s="30"/>
      <c r="Y1190" s="21" t="str">
        <f>IF(C1190="NET","",IFERROR(VLOOKUP(U1190,'2) Order Form'!$V$9:$V$894,1,FALSE),"Ikke med I order form"))</f>
        <v>Ikke med I order form</v>
      </c>
      <c r="Z1190" s="30"/>
      <c r="AA1190">
        <v>7048652615077</v>
      </c>
      <c r="AB1190" s="23">
        <f>IFERROR(VLOOKUP(AA1190,'2) Order Form'!$V$9:$V$895,1,FALSE),"Ikke med I order form")</f>
        <v>7048652615077</v>
      </c>
      <c r="AC1190" s="38" t="e">
        <f>VLOOKUP(AA1190,ATS!$A$4:$H$2762,2,FALSE)</f>
        <v>#N/A</v>
      </c>
      <c r="AD1190" s="35" t="e">
        <f>VLOOKUP(AA1190,ATS!$A$4:$G$2762,3,FALSE)</f>
        <v>#N/A</v>
      </c>
      <c r="AE1190" s="36" t="e">
        <f>VLOOKUP(AA1190,ATS!$A$4:$G$2762,5,FALSE)</f>
        <v>#N/A</v>
      </c>
      <c r="AF1190" s="30"/>
      <c r="AG1190" s="54"/>
      <c r="AH1190" s="26"/>
      <c r="AI1190" s="30"/>
      <c r="AJ1190" s="30"/>
      <c r="AK1190" s="30"/>
    </row>
    <row r="1191" spans="1:37">
      <c r="A1191" s="175">
        <f t="shared" si="73"/>
        <v>0</v>
      </c>
      <c r="B1191">
        <v>820412</v>
      </c>
      <c r="C1191" t="s">
        <v>3228</v>
      </c>
      <c r="D1191" t="s">
        <v>2991</v>
      </c>
      <c r="E1191" t="s">
        <v>2002</v>
      </c>
      <c r="F1191" t="s">
        <v>1999</v>
      </c>
      <c r="G1191" t="s">
        <v>53</v>
      </c>
      <c r="H1191" t="s">
        <v>225</v>
      </c>
      <c r="I1191">
        <v>4</v>
      </c>
      <c r="J1191">
        <v>4</v>
      </c>
      <c r="K1191">
        <v>4</v>
      </c>
      <c r="L1191">
        <v>4</v>
      </c>
      <c r="M1191">
        <v>4</v>
      </c>
      <c r="N1191">
        <v>4</v>
      </c>
      <c r="O1191">
        <v>4</v>
      </c>
      <c r="P1191">
        <v>4</v>
      </c>
      <c r="Q1191">
        <v>4</v>
      </c>
      <c r="R1191">
        <v>4</v>
      </c>
      <c r="S1191" s="30"/>
      <c r="T1191" s="52" t="str">
        <f t="shared" si="72"/>
        <v>820412-78001-XL</v>
      </c>
      <c r="U1191" s="53" t="str">
        <f>IF(C1191="NET","",IF(C1191="","",IFERROR(VLOOKUP(T1191,EAN!$A:$B,2,FALSE),"MANGLER - MÅ OPPDATERE EAN-FANEN")))</f>
        <v>MANGLER - MÅ OPPDATERE EAN-FANEN</v>
      </c>
      <c r="V1191" s="52">
        <f t="shared" si="74"/>
        <v>4</v>
      </c>
      <c r="W1191" s="52">
        <f t="shared" si="75"/>
        <v>4</v>
      </c>
      <c r="X1191" s="30"/>
      <c r="Y1191" s="21" t="str">
        <f>IF(C1191="NET","",IFERROR(VLOOKUP(U1191,'2) Order Form'!$V$9:$V$894,1,FALSE),"Ikke med I order form"))</f>
        <v>Ikke med I order form</v>
      </c>
      <c r="Z1191" s="30"/>
      <c r="AA1191">
        <v>7048652615077</v>
      </c>
      <c r="AB1191" s="23">
        <f>IFERROR(VLOOKUP(AA1191,'2) Order Form'!$V$9:$V$895,1,FALSE),"Ikke med I order form")</f>
        <v>7048652615077</v>
      </c>
      <c r="AC1191" s="38" t="e">
        <f>VLOOKUP(AA1191,ATS!$A$4:$H$2762,2,FALSE)</f>
        <v>#N/A</v>
      </c>
      <c r="AD1191" s="35" t="e">
        <f>VLOOKUP(AA1191,ATS!$A$4:$G$2762,3,FALSE)</f>
        <v>#N/A</v>
      </c>
      <c r="AE1191" s="36" t="e">
        <f>VLOOKUP(AA1191,ATS!$A$4:$G$2762,5,FALSE)</f>
        <v>#N/A</v>
      </c>
      <c r="AF1191" s="30"/>
      <c r="AG1191" s="54"/>
      <c r="AH1191" s="26"/>
      <c r="AI1191" s="30"/>
      <c r="AJ1191" s="30"/>
      <c r="AK1191" s="30"/>
    </row>
    <row r="1192" spans="1:37">
      <c r="A1192" s="175">
        <f t="shared" si="73"/>
        <v>0</v>
      </c>
      <c r="B1192">
        <v>820412</v>
      </c>
      <c r="C1192" t="s">
        <v>3228</v>
      </c>
      <c r="D1192" t="s">
        <v>2991</v>
      </c>
      <c r="E1192" t="s">
        <v>3229</v>
      </c>
      <c r="F1192" t="s">
        <v>3230</v>
      </c>
      <c r="G1192" t="s">
        <v>8</v>
      </c>
      <c r="H1192" t="s">
        <v>87</v>
      </c>
      <c r="I1192">
        <v>37</v>
      </c>
      <c r="J1192">
        <v>37</v>
      </c>
      <c r="K1192">
        <v>37</v>
      </c>
      <c r="L1192">
        <v>37</v>
      </c>
      <c r="M1192">
        <v>37</v>
      </c>
      <c r="N1192">
        <v>37</v>
      </c>
      <c r="O1192">
        <v>37</v>
      </c>
      <c r="P1192">
        <v>37</v>
      </c>
      <c r="Q1192">
        <v>37</v>
      </c>
      <c r="R1192">
        <v>37</v>
      </c>
      <c r="S1192" s="30"/>
      <c r="T1192" s="52" t="str">
        <f t="shared" si="72"/>
        <v>820412-88101-S</v>
      </c>
      <c r="U1192" s="53" t="str">
        <f>IF(C1192="NET","",IF(C1192="","",IFERROR(VLOOKUP(T1192,EAN!$A:$B,2,FALSE),"MANGLER - MÅ OPPDATERE EAN-FANEN")))</f>
        <v>MANGLER - MÅ OPPDATERE EAN-FANEN</v>
      </c>
      <c r="V1192" s="52">
        <f t="shared" si="74"/>
        <v>37</v>
      </c>
      <c r="W1192" s="52">
        <f t="shared" si="75"/>
        <v>37</v>
      </c>
      <c r="X1192" s="30"/>
      <c r="Y1192" s="21" t="str">
        <f>IF(C1192="NET","",IFERROR(VLOOKUP(U1192,'2) Order Form'!$V$9:$V$894,1,FALSE),"Ikke med I order form"))</f>
        <v>Ikke med I order form</v>
      </c>
      <c r="Z1192" s="30"/>
      <c r="AA1192">
        <v>7048652614896</v>
      </c>
      <c r="AB1192" s="23">
        <f>IFERROR(VLOOKUP(AA1192,'2) Order Form'!$V$9:$V$895,1,FALSE),"Ikke med I order form")</f>
        <v>7048652614896</v>
      </c>
      <c r="AC1192" s="38" t="e">
        <f>VLOOKUP(AA1192,ATS!$A$4:$H$2762,2,FALSE)</f>
        <v>#N/A</v>
      </c>
      <c r="AD1192" s="35" t="e">
        <f>VLOOKUP(AA1192,ATS!$A$4:$G$2762,3,FALSE)</f>
        <v>#N/A</v>
      </c>
      <c r="AE1192" s="36" t="e">
        <f>VLOOKUP(AA1192,ATS!$A$4:$G$2762,5,FALSE)</f>
        <v>#N/A</v>
      </c>
      <c r="AF1192" s="30"/>
      <c r="AG1192" s="54"/>
      <c r="AH1192" s="26"/>
      <c r="AI1192" s="30"/>
      <c r="AJ1192" s="30"/>
      <c r="AK1192" s="30"/>
    </row>
    <row r="1193" spans="1:37">
      <c r="A1193" s="175">
        <f t="shared" si="73"/>
        <v>0</v>
      </c>
      <c r="B1193">
        <v>820412</v>
      </c>
      <c r="C1193" t="s">
        <v>3228</v>
      </c>
      <c r="D1193" t="s">
        <v>2991</v>
      </c>
      <c r="E1193" t="s">
        <v>3231</v>
      </c>
      <c r="F1193" t="s">
        <v>3230</v>
      </c>
      <c r="G1193" t="s">
        <v>7</v>
      </c>
      <c r="H1193" t="s">
        <v>87</v>
      </c>
      <c r="I1193">
        <v>51</v>
      </c>
      <c r="J1193">
        <v>51</v>
      </c>
      <c r="K1193">
        <v>51</v>
      </c>
      <c r="L1193">
        <v>51</v>
      </c>
      <c r="M1193">
        <v>51</v>
      </c>
      <c r="N1193">
        <v>51</v>
      </c>
      <c r="O1193">
        <v>51</v>
      </c>
      <c r="P1193">
        <v>51</v>
      </c>
      <c r="Q1193">
        <v>51</v>
      </c>
      <c r="R1193">
        <v>51</v>
      </c>
      <c r="S1193" s="30"/>
      <c r="T1193" s="52" t="str">
        <f t="shared" si="72"/>
        <v>820412-88101-M</v>
      </c>
      <c r="U1193" s="53" t="str">
        <f>IF(C1193="NET","",IF(C1193="","",IFERROR(VLOOKUP(T1193,EAN!$A:$B,2,FALSE),"MANGLER - MÅ OPPDATERE EAN-FANEN")))</f>
        <v>MANGLER - MÅ OPPDATERE EAN-FANEN</v>
      </c>
      <c r="V1193" s="52">
        <f t="shared" si="74"/>
        <v>51</v>
      </c>
      <c r="W1193" s="52">
        <f t="shared" si="75"/>
        <v>51</v>
      </c>
      <c r="X1193" s="30"/>
      <c r="Y1193" s="21" t="str">
        <f>IF(C1193="NET","",IFERROR(VLOOKUP(U1193,'2) Order Form'!$V$9:$V$894,1,FALSE),"Ikke med I order form"))</f>
        <v>Ikke med I order form</v>
      </c>
      <c r="Z1193" s="30"/>
      <c r="AA1193">
        <v>7048652614896</v>
      </c>
      <c r="AB1193" s="23">
        <f>IFERROR(VLOOKUP(AA1193,'2) Order Form'!$V$9:$V$895,1,FALSE),"Ikke med I order form")</f>
        <v>7048652614896</v>
      </c>
      <c r="AC1193" s="38" t="e">
        <f>VLOOKUP(AA1193,ATS!$A$4:$H$2762,2,FALSE)</f>
        <v>#N/A</v>
      </c>
      <c r="AD1193" s="35" t="e">
        <f>VLOOKUP(AA1193,ATS!$A$4:$G$2762,3,FALSE)</f>
        <v>#N/A</v>
      </c>
      <c r="AE1193" s="36" t="e">
        <f>VLOOKUP(AA1193,ATS!$A$4:$G$2762,5,FALSE)</f>
        <v>#N/A</v>
      </c>
      <c r="AF1193" s="30"/>
      <c r="AG1193" s="54"/>
      <c r="AH1193" s="26"/>
      <c r="AI1193" s="30"/>
      <c r="AJ1193" s="30"/>
      <c r="AK1193" s="30"/>
    </row>
    <row r="1194" spans="1:37">
      <c r="A1194" s="175">
        <f t="shared" si="73"/>
        <v>0</v>
      </c>
      <c r="B1194">
        <v>820412</v>
      </c>
      <c r="C1194" t="s">
        <v>3228</v>
      </c>
      <c r="D1194" t="s">
        <v>2991</v>
      </c>
      <c r="E1194" t="s">
        <v>3232</v>
      </c>
      <c r="F1194" t="s">
        <v>3230</v>
      </c>
      <c r="G1194" t="s">
        <v>52</v>
      </c>
      <c r="H1194" t="s">
        <v>87</v>
      </c>
      <c r="I1194">
        <v>70</v>
      </c>
      <c r="J1194">
        <v>70</v>
      </c>
      <c r="K1194">
        <v>70</v>
      </c>
      <c r="L1194">
        <v>70</v>
      </c>
      <c r="M1194">
        <v>70</v>
      </c>
      <c r="N1194">
        <v>70</v>
      </c>
      <c r="O1194">
        <v>70</v>
      </c>
      <c r="P1194">
        <v>70</v>
      </c>
      <c r="Q1194">
        <v>70</v>
      </c>
      <c r="R1194">
        <v>70</v>
      </c>
      <c r="S1194" s="2"/>
      <c r="T1194" s="22" t="str">
        <f t="shared" si="72"/>
        <v>820412-88101-L</v>
      </c>
      <c r="U1194" s="24" t="str">
        <f>IF(C1194="NET","",IF(C1194="","",IFERROR(VLOOKUP(T1194,EAN!$A:$B,2,FALSE),"MANGLER - MÅ OPPDATERE EAN-FANEN")))</f>
        <v>MANGLER - MÅ OPPDATERE EAN-FANEN</v>
      </c>
      <c r="V1194" s="22">
        <f t="shared" si="74"/>
        <v>70</v>
      </c>
      <c r="W1194" s="22">
        <f t="shared" si="75"/>
        <v>70</v>
      </c>
      <c r="X1194" s="2"/>
      <c r="Y1194" s="21" t="str">
        <f>IF(C1194="NET","",IFERROR(VLOOKUP(U1194,'2) Order Form'!$V$9:$V$894,1,FALSE),"Ikke med I order form"))</f>
        <v>Ikke med I order form</v>
      </c>
      <c r="Z1194" s="2"/>
      <c r="AA1194">
        <v>7048652762610</v>
      </c>
      <c r="AB1194" s="23">
        <f>IFERROR(VLOOKUP(AA1194,'2) Order Form'!$V$9:$V$895,1,FALSE),"Ikke med I order form")</f>
        <v>7048652762610</v>
      </c>
      <c r="AC1194" s="38" t="e">
        <f>VLOOKUP(AA1194,ATS!$A$4:$H$2762,2,FALSE)</f>
        <v>#N/A</v>
      </c>
      <c r="AD1194" s="35" t="e">
        <f>VLOOKUP(AA1194,ATS!$A$4:$G$2762,3,FALSE)</f>
        <v>#N/A</v>
      </c>
      <c r="AE1194" s="36" t="e">
        <f>VLOOKUP(AA1194,ATS!$A$4:$G$2762,5,FALSE)</f>
        <v>#N/A</v>
      </c>
      <c r="AF1194" s="2"/>
      <c r="AG1194" s="38"/>
      <c r="AH1194" s="21"/>
      <c r="AI1194" s="2"/>
      <c r="AJ1194" s="2"/>
      <c r="AK1194" s="2"/>
    </row>
    <row r="1195" spans="1:37">
      <c r="A1195" s="175">
        <f t="shared" si="73"/>
        <v>0</v>
      </c>
      <c r="B1195">
        <v>820412</v>
      </c>
      <c r="C1195" t="s">
        <v>3228</v>
      </c>
      <c r="D1195" t="s">
        <v>2991</v>
      </c>
      <c r="E1195" t="s">
        <v>3233</v>
      </c>
      <c r="F1195" t="s">
        <v>3230</v>
      </c>
      <c r="G1195" t="s">
        <v>53</v>
      </c>
      <c r="H1195" t="s">
        <v>87</v>
      </c>
      <c r="I1195">
        <v>37</v>
      </c>
      <c r="J1195">
        <v>37</v>
      </c>
      <c r="K1195">
        <v>37</v>
      </c>
      <c r="L1195">
        <v>37</v>
      </c>
      <c r="M1195">
        <v>37</v>
      </c>
      <c r="N1195">
        <v>37</v>
      </c>
      <c r="O1195">
        <v>37</v>
      </c>
      <c r="P1195">
        <v>37</v>
      </c>
      <c r="Q1195">
        <v>37</v>
      </c>
      <c r="R1195">
        <v>37</v>
      </c>
      <c r="S1195" s="2"/>
      <c r="T1195" s="22" t="str">
        <f t="shared" si="72"/>
        <v>820412-88101-XL</v>
      </c>
      <c r="U1195" s="24" t="str">
        <f>IF(C1195="NET","",IF(C1195="","",IFERROR(VLOOKUP(T1195,EAN!$A:$B,2,FALSE),"MANGLER - MÅ OPPDATERE EAN-FANEN")))</f>
        <v>MANGLER - MÅ OPPDATERE EAN-FANEN</v>
      </c>
      <c r="V1195" s="22">
        <f t="shared" si="74"/>
        <v>37</v>
      </c>
      <c r="W1195" s="22">
        <f t="shared" si="75"/>
        <v>37</v>
      </c>
      <c r="X1195" s="2"/>
      <c r="Y1195" s="21" t="str">
        <f>IF(C1195="NET","",IFERROR(VLOOKUP(U1195,'2) Order Form'!$V$9:$V$894,1,FALSE),"Ikke med I order form"))</f>
        <v>Ikke med I order form</v>
      </c>
      <c r="Z1195" s="2"/>
      <c r="AA1195">
        <v>7048652762610</v>
      </c>
      <c r="AB1195" s="23">
        <f>IFERROR(VLOOKUP(AA1195,'2) Order Form'!$V$9:$V$895,1,FALSE),"Ikke med I order form")</f>
        <v>7048652762610</v>
      </c>
      <c r="AC1195" s="38" t="e">
        <f>VLOOKUP(AA1195,ATS!$A$4:$H$2762,2,FALSE)</f>
        <v>#N/A</v>
      </c>
      <c r="AD1195" s="35" t="e">
        <f>VLOOKUP(AA1195,ATS!$A$4:$G$2762,3,FALSE)</f>
        <v>#N/A</v>
      </c>
      <c r="AE1195" s="36" t="e">
        <f>VLOOKUP(AA1195,ATS!$A$4:$G$2762,5,FALSE)</f>
        <v>#N/A</v>
      </c>
      <c r="AF1195" s="2"/>
      <c r="AG1195" s="38"/>
      <c r="AH1195" s="21"/>
      <c r="AI1195" s="2"/>
      <c r="AJ1195" s="2"/>
      <c r="AK1195" s="2"/>
    </row>
    <row r="1196" spans="1:37">
      <c r="A1196" s="175">
        <f t="shared" si="73"/>
        <v>0</v>
      </c>
      <c r="B1196">
        <v>820412</v>
      </c>
      <c r="C1196" t="s">
        <v>3228</v>
      </c>
      <c r="D1196" t="s">
        <v>2991</v>
      </c>
      <c r="E1196" t="s">
        <v>685</v>
      </c>
      <c r="F1196" t="s">
        <v>1982</v>
      </c>
      <c r="G1196" t="s">
        <v>8</v>
      </c>
      <c r="H1196" t="s">
        <v>87</v>
      </c>
      <c r="I1196">
        <v>505</v>
      </c>
      <c r="J1196">
        <v>505</v>
      </c>
      <c r="K1196">
        <v>505</v>
      </c>
      <c r="L1196">
        <v>505</v>
      </c>
      <c r="M1196">
        <v>505</v>
      </c>
      <c r="N1196">
        <v>505</v>
      </c>
      <c r="O1196">
        <v>505</v>
      </c>
      <c r="P1196">
        <v>505</v>
      </c>
      <c r="Q1196">
        <v>505</v>
      </c>
      <c r="R1196">
        <v>505</v>
      </c>
      <c r="S1196" s="2"/>
      <c r="T1196" s="22" t="str">
        <f t="shared" si="72"/>
        <v>820412-99901-S</v>
      </c>
      <c r="U1196" s="24" t="str">
        <f>IF(C1196="NET","",IF(C1196="","",IFERROR(VLOOKUP(T1196,EAN!$A:$B,2,FALSE),"MANGLER - MÅ OPPDATERE EAN-FANEN")))</f>
        <v>MANGLER - MÅ OPPDATERE EAN-FANEN</v>
      </c>
      <c r="V1196" s="22">
        <f t="shared" si="74"/>
        <v>505</v>
      </c>
      <c r="W1196" s="22">
        <f t="shared" si="75"/>
        <v>505</v>
      </c>
      <c r="X1196" s="2"/>
      <c r="Y1196" s="21" t="str">
        <f>IF(C1196="NET","",IFERROR(VLOOKUP(U1196,'2) Order Form'!$V$9:$V$894,1,FALSE),"Ikke med I order form"))</f>
        <v>Ikke med I order form</v>
      </c>
      <c r="Z1196" s="2"/>
      <c r="AA1196">
        <v>7048652762641</v>
      </c>
      <c r="AB1196" s="23">
        <f>IFERROR(VLOOKUP(AA1196,'2) Order Form'!$V$9:$V$895,1,FALSE),"Ikke med I order form")</f>
        <v>7048652762641</v>
      </c>
      <c r="AC1196" s="38" t="e">
        <f>VLOOKUP(AA1196,ATS!$A$4:$H$2762,2,FALSE)</f>
        <v>#N/A</v>
      </c>
      <c r="AD1196" s="35" t="e">
        <f>VLOOKUP(AA1196,ATS!$A$4:$G$2762,3,FALSE)</f>
        <v>#N/A</v>
      </c>
      <c r="AE1196" s="36" t="e">
        <f>VLOOKUP(AA1196,ATS!$A$4:$G$2762,5,FALSE)</f>
        <v>#N/A</v>
      </c>
      <c r="AF1196" s="2"/>
      <c r="AG1196" s="38"/>
      <c r="AH1196" s="21"/>
      <c r="AI1196" s="2"/>
      <c r="AJ1196" s="2"/>
      <c r="AK1196" s="2"/>
    </row>
    <row r="1197" spans="1:37">
      <c r="A1197" s="175">
        <f t="shared" si="73"/>
        <v>0</v>
      </c>
      <c r="B1197">
        <v>820412</v>
      </c>
      <c r="C1197" t="s">
        <v>3228</v>
      </c>
      <c r="D1197" t="s">
        <v>2991</v>
      </c>
      <c r="E1197" t="s">
        <v>686</v>
      </c>
      <c r="F1197" t="s">
        <v>1982</v>
      </c>
      <c r="G1197" t="s">
        <v>7</v>
      </c>
      <c r="H1197" t="s">
        <v>87</v>
      </c>
      <c r="I1197">
        <v>662</v>
      </c>
      <c r="J1197">
        <v>662</v>
      </c>
      <c r="K1197">
        <v>662</v>
      </c>
      <c r="L1197">
        <v>662</v>
      </c>
      <c r="M1197">
        <v>662</v>
      </c>
      <c r="N1197">
        <v>662</v>
      </c>
      <c r="O1197">
        <v>662</v>
      </c>
      <c r="P1197">
        <v>662</v>
      </c>
      <c r="Q1197">
        <v>662</v>
      </c>
      <c r="R1197">
        <v>662</v>
      </c>
      <c r="S1197" s="2"/>
      <c r="T1197" s="22" t="str">
        <f t="shared" si="72"/>
        <v>820412-99901-M</v>
      </c>
      <c r="U1197" s="24" t="str">
        <f>IF(C1197="NET","",IF(C1197="","",IFERROR(VLOOKUP(T1197,EAN!$A:$B,2,FALSE),"MANGLER - MÅ OPPDATERE EAN-FANEN")))</f>
        <v>MANGLER - MÅ OPPDATERE EAN-FANEN</v>
      </c>
      <c r="V1197" s="22">
        <f t="shared" si="74"/>
        <v>662</v>
      </c>
      <c r="W1197" s="22">
        <f t="shared" si="75"/>
        <v>662</v>
      </c>
      <c r="X1197" s="2"/>
      <c r="Y1197" s="21" t="str">
        <f>IF(C1197="NET","",IFERROR(VLOOKUP(U1197,'2) Order Form'!$V$9:$V$894,1,FALSE),"Ikke med I order form"))</f>
        <v>Ikke med I order form</v>
      </c>
      <c r="Z1197" s="2"/>
      <c r="AA1197">
        <v>7048652762641</v>
      </c>
      <c r="AB1197" s="23">
        <f>IFERROR(VLOOKUP(AA1197,'2) Order Form'!$V$9:$V$895,1,FALSE),"Ikke med I order form")</f>
        <v>7048652762641</v>
      </c>
      <c r="AC1197" s="38" t="e">
        <f>VLOOKUP(AA1197,ATS!$A$4:$H$2762,2,FALSE)</f>
        <v>#N/A</v>
      </c>
      <c r="AD1197" s="35" t="e">
        <f>VLOOKUP(AA1197,ATS!$A$4:$G$2762,3,FALSE)</f>
        <v>#N/A</v>
      </c>
      <c r="AE1197" s="36" t="e">
        <f>VLOOKUP(AA1197,ATS!$A$4:$G$2762,5,FALSE)</f>
        <v>#N/A</v>
      </c>
      <c r="AF1197" s="2"/>
      <c r="AG1197" s="38"/>
      <c r="AH1197" s="21"/>
      <c r="AI1197" s="2"/>
      <c r="AJ1197" s="2"/>
      <c r="AK1197" s="2"/>
    </row>
    <row r="1198" spans="1:37">
      <c r="A1198" s="175">
        <f t="shared" si="73"/>
        <v>0</v>
      </c>
      <c r="B1198">
        <v>820412</v>
      </c>
      <c r="C1198" t="s">
        <v>3228</v>
      </c>
      <c r="D1198" t="s">
        <v>2991</v>
      </c>
      <c r="E1198" t="s">
        <v>687</v>
      </c>
      <c r="F1198" t="s">
        <v>1982</v>
      </c>
      <c r="G1198" t="s">
        <v>52</v>
      </c>
      <c r="H1198" t="s">
        <v>87</v>
      </c>
      <c r="I1198">
        <v>786</v>
      </c>
      <c r="J1198">
        <v>786</v>
      </c>
      <c r="K1198">
        <v>786</v>
      </c>
      <c r="L1198">
        <v>786</v>
      </c>
      <c r="M1198">
        <v>786</v>
      </c>
      <c r="N1198">
        <v>786</v>
      </c>
      <c r="O1198">
        <v>786</v>
      </c>
      <c r="P1198">
        <v>786</v>
      </c>
      <c r="Q1198">
        <v>786</v>
      </c>
      <c r="R1198">
        <v>786</v>
      </c>
      <c r="S1198" s="30"/>
      <c r="T1198" s="52" t="str">
        <f t="shared" si="72"/>
        <v>820412-99901-L</v>
      </c>
      <c r="U1198" s="53" t="str">
        <f>IF(C1198="NET","",IF(C1198="","",IFERROR(VLOOKUP(T1198,EAN!$A:$B,2,FALSE),"MANGLER - MÅ OPPDATERE EAN-FANEN")))</f>
        <v>MANGLER - MÅ OPPDATERE EAN-FANEN</v>
      </c>
      <c r="V1198" s="52">
        <f t="shared" si="74"/>
        <v>786</v>
      </c>
      <c r="W1198" s="52">
        <f t="shared" si="75"/>
        <v>786</v>
      </c>
      <c r="X1198" s="30"/>
      <c r="Y1198" s="21" t="str">
        <f>IF(C1198="NET","",IFERROR(VLOOKUP(U1198,'2) Order Form'!$V$9:$V$894,1,FALSE),"Ikke med I order form"))</f>
        <v>Ikke med I order form</v>
      </c>
      <c r="Z1198" s="30"/>
      <c r="AA1198">
        <v>7048652762627</v>
      </c>
      <c r="AB1198" s="23">
        <f>IFERROR(VLOOKUP(AA1198,'2) Order Form'!$V$9:$V$895,1,FALSE),"Ikke med I order form")</f>
        <v>7048652762627</v>
      </c>
      <c r="AC1198" s="38" t="e">
        <f>VLOOKUP(AA1198,ATS!$A$4:$H$2762,2,FALSE)</f>
        <v>#N/A</v>
      </c>
      <c r="AD1198" s="35" t="e">
        <f>VLOOKUP(AA1198,ATS!$A$4:$G$2762,3,FALSE)</f>
        <v>#N/A</v>
      </c>
      <c r="AE1198" s="36" t="e">
        <f>VLOOKUP(AA1198,ATS!$A$4:$G$2762,5,FALSE)</f>
        <v>#N/A</v>
      </c>
      <c r="AF1198" s="30"/>
      <c r="AG1198" s="54"/>
      <c r="AH1198" s="26"/>
      <c r="AI1198" s="30"/>
      <c r="AJ1198" s="30"/>
      <c r="AK1198" s="30"/>
    </row>
    <row r="1199" spans="1:37">
      <c r="A1199" s="175">
        <f t="shared" si="73"/>
        <v>0</v>
      </c>
      <c r="B1199">
        <v>820412</v>
      </c>
      <c r="C1199" t="s">
        <v>3228</v>
      </c>
      <c r="D1199" t="s">
        <v>2991</v>
      </c>
      <c r="E1199" t="s">
        <v>688</v>
      </c>
      <c r="F1199" t="s">
        <v>1982</v>
      </c>
      <c r="G1199" t="s">
        <v>53</v>
      </c>
      <c r="H1199" t="s">
        <v>87</v>
      </c>
      <c r="I1199">
        <v>518</v>
      </c>
      <c r="J1199">
        <v>518</v>
      </c>
      <c r="K1199">
        <v>518</v>
      </c>
      <c r="L1199">
        <v>518</v>
      </c>
      <c r="M1199">
        <v>518</v>
      </c>
      <c r="N1199">
        <v>518</v>
      </c>
      <c r="O1199">
        <v>518</v>
      </c>
      <c r="P1199">
        <v>518</v>
      </c>
      <c r="Q1199">
        <v>518</v>
      </c>
      <c r="R1199">
        <v>518</v>
      </c>
      <c r="S1199" s="30"/>
      <c r="T1199" s="52" t="str">
        <f t="shared" si="72"/>
        <v>820412-99901-XL</v>
      </c>
      <c r="U1199" s="53" t="str">
        <f>IF(C1199="NET","",IF(C1199="","",IFERROR(VLOOKUP(T1199,EAN!$A:$B,2,FALSE),"MANGLER - MÅ OPPDATERE EAN-FANEN")))</f>
        <v>MANGLER - MÅ OPPDATERE EAN-FANEN</v>
      </c>
      <c r="V1199" s="52">
        <f t="shared" si="74"/>
        <v>518</v>
      </c>
      <c r="W1199" s="52">
        <f t="shared" si="75"/>
        <v>518</v>
      </c>
      <c r="X1199" s="30"/>
      <c r="Y1199" s="21" t="str">
        <f>IF(C1199="NET","",IFERROR(VLOOKUP(U1199,'2) Order Form'!$V$9:$V$894,1,FALSE),"Ikke med I order form"))</f>
        <v>Ikke med I order form</v>
      </c>
      <c r="Z1199" s="30"/>
      <c r="AA1199">
        <v>7048652762627</v>
      </c>
      <c r="AB1199" s="23">
        <f>IFERROR(VLOOKUP(AA1199,'2) Order Form'!$V$9:$V$895,1,FALSE),"Ikke med I order form")</f>
        <v>7048652762627</v>
      </c>
      <c r="AC1199" s="38" t="e">
        <f>VLOOKUP(AA1199,ATS!$A$4:$H$2762,2,FALSE)</f>
        <v>#N/A</v>
      </c>
      <c r="AD1199" s="35" t="e">
        <f>VLOOKUP(AA1199,ATS!$A$4:$G$2762,3,FALSE)</f>
        <v>#N/A</v>
      </c>
      <c r="AE1199" s="36" t="e">
        <f>VLOOKUP(AA1199,ATS!$A$4:$G$2762,5,FALSE)</f>
        <v>#N/A</v>
      </c>
      <c r="AF1199" s="30"/>
      <c r="AG1199" s="54"/>
      <c r="AH1199" s="26"/>
      <c r="AI1199" s="30"/>
      <c r="AJ1199" s="30"/>
      <c r="AK1199" s="30"/>
    </row>
    <row r="1200" spans="1:37">
      <c r="A1200" s="175">
        <f t="shared" si="73"/>
        <v>0</v>
      </c>
      <c r="B1200" s="37">
        <v>820413</v>
      </c>
      <c r="C1200" t="s">
        <v>131</v>
      </c>
      <c r="I1200" s="37">
        <v>202409</v>
      </c>
      <c r="J1200" s="37">
        <v>202410</v>
      </c>
      <c r="K1200" s="37">
        <v>202411</v>
      </c>
      <c r="L1200" s="37">
        <v>202412</v>
      </c>
      <c r="M1200" s="37">
        <v>202413</v>
      </c>
      <c r="N1200" s="37">
        <v>202414</v>
      </c>
      <c r="O1200" s="37">
        <v>202415</v>
      </c>
      <c r="P1200" s="37">
        <v>202415</v>
      </c>
      <c r="Q1200" s="37">
        <v>202415</v>
      </c>
      <c r="R1200" s="37">
        <v>202415</v>
      </c>
      <c r="S1200" s="2"/>
      <c r="T1200" s="22" t="str">
        <f t="shared" si="72"/>
        <v>820413-</v>
      </c>
      <c r="U1200" s="24" t="str">
        <f>IF(C1200="NET","",IF(C1200="","",IFERROR(VLOOKUP(T1200,EAN!$A:$B,2,FALSE),"MANGLER - MÅ OPPDATERE EAN-FANEN")))</f>
        <v/>
      </c>
      <c r="V1200" s="22">
        <f t="shared" si="74"/>
        <v>202409</v>
      </c>
      <c r="W1200" s="22">
        <f t="shared" si="75"/>
        <v>202415</v>
      </c>
      <c r="X1200" s="2"/>
      <c r="Y1200" s="21" t="str">
        <f>IF(C1200="NET","",IFERROR(VLOOKUP(U1200,'2) Order Form'!$V$9:$V$894,1,FALSE),"Ikke med I order form"))</f>
        <v/>
      </c>
      <c r="Z1200" s="2"/>
      <c r="AA1200">
        <v>7048652762634</v>
      </c>
      <c r="AB1200" s="23">
        <f>IFERROR(VLOOKUP(AA1200,'2) Order Form'!$V$9:$V$895,1,FALSE),"Ikke med I order form")</f>
        <v>7048652762634</v>
      </c>
      <c r="AC1200" s="38" t="e">
        <f>VLOOKUP(AA1200,ATS!$A$4:$H$2762,2,FALSE)</f>
        <v>#N/A</v>
      </c>
      <c r="AD1200" s="35" t="e">
        <f>VLOOKUP(AA1200,ATS!$A$4:$G$2762,3,FALSE)</f>
        <v>#N/A</v>
      </c>
      <c r="AE1200" s="36" t="e">
        <f>VLOOKUP(AA1200,ATS!$A$4:$G$2762,5,FALSE)</f>
        <v>#N/A</v>
      </c>
      <c r="AF1200" s="2"/>
      <c r="AG1200" s="38"/>
      <c r="AH1200" s="21"/>
      <c r="AI1200" s="2"/>
      <c r="AJ1200" s="2"/>
      <c r="AK1200" s="2"/>
    </row>
    <row r="1201" spans="1:37">
      <c r="A1201" s="175">
        <f t="shared" si="73"/>
        <v>0</v>
      </c>
      <c r="B1201">
        <v>820413</v>
      </c>
      <c r="C1201" t="s">
        <v>3234</v>
      </c>
      <c r="D1201" t="s">
        <v>2991</v>
      </c>
      <c r="E1201" t="s">
        <v>1928</v>
      </c>
      <c r="F1201" t="s">
        <v>90</v>
      </c>
      <c r="G1201" t="s">
        <v>54</v>
      </c>
      <c r="H1201" t="s">
        <v>87</v>
      </c>
      <c r="I1201">
        <v>228</v>
      </c>
      <c r="J1201">
        <v>228</v>
      </c>
      <c r="K1201">
        <v>228</v>
      </c>
      <c r="L1201">
        <v>228</v>
      </c>
      <c r="M1201">
        <v>228</v>
      </c>
      <c r="N1201">
        <v>228</v>
      </c>
      <c r="O1201">
        <v>272</v>
      </c>
      <c r="P1201">
        <v>272</v>
      </c>
      <c r="Q1201">
        <v>272</v>
      </c>
      <c r="R1201">
        <v>272</v>
      </c>
      <c r="S1201" s="2"/>
      <c r="T1201" s="22" t="str">
        <f t="shared" si="72"/>
        <v>820413-10001-XS</v>
      </c>
      <c r="U1201" s="24" t="str">
        <f>IF(C1201="NET","",IF(C1201="","",IFERROR(VLOOKUP(T1201,EAN!$A:$B,2,FALSE),"MANGLER - MÅ OPPDATERE EAN-FANEN")))</f>
        <v>MANGLER - MÅ OPPDATERE EAN-FANEN</v>
      </c>
      <c r="V1201" s="22">
        <f t="shared" si="74"/>
        <v>228</v>
      </c>
      <c r="W1201" s="22">
        <f t="shared" si="75"/>
        <v>272</v>
      </c>
      <c r="X1201" s="2"/>
      <c r="Y1201" s="21" t="str">
        <f>IF(C1201="NET","",IFERROR(VLOOKUP(U1201,'2) Order Form'!$V$9:$V$894,1,FALSE),"Ikke med I order form"))</f>
        <v>Ikke med I order form</v>
      </c>
      <c r="Z1201" s="2"/>
      <c r="AA1201">
        <v>7048652762634</v>
      </c>
      <c r="AB1201" s="23">
        <f>IFERROR(VLOOKUP(AA1201,'2) Order Form'!$V$9:$V$895,1,FALSE),"Ikke med I order form")</f>
        <v>7048652762634</v>
      </c>
      <c r="AC1201" s="38" t="e">
        <f>VLOOKUP(AA1201,ATS!$A$4:$H$2762,2,FALSE)</f>
        <v>#N/A</v>
      </c>
      <c r="AD1201" s="35" t="e">
        <f>VLOOKUP(AA1201,ATS!$A$4:$G$2762,3,FALSE)</f>
        <v>#N/A</v>
      </c>
      <c r="AE1201" s="36" t="e">
        <f>VLOOKUP(AA1201,ATS!$A$4:$G$2762,5,FALSE)</f>
        <v>#N/A</v>
      </c>
      <c r="AF1201" s="2"/>
      <c r="AG1201" s="38"/>
      <c r="AH1201" s="21"/>
      <c r="AI1201" s="2"/>
      <c r="AJ1201" s="2"/>
      <c r="AK1201" s="2"/>
    </row>
    <row r="1202" spans="1:37">
      <c r="A1202" s="175">
        <f t="shared" si="73"/>
        <v>0</v>
      </c>
      <c r="B1202">
        <v>820413</v>
      </c>
      <c r="C1202" t="s">
        <v>3234</v>
      </c>
      <c r="D1202" t="s">
        <v>2991</v>
      </c>
      <c r="E1202" t="s">
        <v>1924</v>
      </c>
      <c r="F1202" t="s">
        <v>90</v>
      </c>
      <c r="G1202" t="s">
        <v>8</v>
      </c>
      <c r="H1202" t="s">
        <v>87</v>
      </c>
      <c r="I1202">
        <v>253</v>
      </c>
      <c r="J1202">
        <v>253</v>
      </c>
      <c r="K1202">
        <v>253</v>
      </c>
      <c r="L1202">
        <v>253</v>
      </c>
      <c r="M1202">
        <v>253</v>
      </c>
      <c r="N1202">
        <v>253</v>
      </c>
      <c r="O1202">
        <v>253</v>
      </c>
      <c r="P1202">
        <v>253</v>
      </c>
      <c r="Q1202">
        <v>253</v>
      </c>
      <c r="R1202">
        <v>253</v>
      </c>
      <c r="S1202" s="2"/>
      <c r="T1202" s="22" t="str">
        <f t="shared" si="72"/>
        <v>820413-10001-S</v>
      </c>
      <c r="U1202" s="24" t="str">
        <f>IF(C1202="NET","",IF(C1202="","",IFERROR(VLOOKUP(T1202,EAN!$A:$B,2,FALSE),"MANGLER - MÅ OPPDATERE EAN-FANEN")))</f>
        <v>MANGLER - MÅ OPPDATERE EAN-FANEN</v>
      </c>
      <c r="V1202" s="22">
        <f t="shared" si="74"/>
        <v>253</v>
      </c>
      <c r="W1202" s="22">
        <f t="shared" si="75"/>
        <v>253</v>
      </c>
      <c r="X1202" s="2"/>
      <c r="Y1202" s="21" t="str">
        <f>IF(C1202="NET","",IFERROR(VLOOKUP(U1202,'2) Order Form'!$V$9:$V$894,1,FALSE),"Ikke med I order form"))</f>
        <v>Ikke med I order form</v>
      </c>
      <c r="Z1202" s="2"/>
      <c r="AA1202">
        <v>7048652762658</v>
      </c>
      <c r="AB1202" s="23">
        <f>IFERROR(VLOOKUP(AA1202,'2) Order Form'!$V$9:$V$895,1,FALSE),"Ikke med I order form")</f>
        <v>7048652762658</v>
      </c>
      <c r="AC1202" s="38" t="e">
        <f>VLOOKUP(AA1202,ATS!$A$4:$H$2762,2,FALSE)</f>
        <v>#N/A</v>
      </c>
      <c r="AD1202" s="35" t="e">
        <f>VLOOKUP(AA1202,ATS!$A$4:$G$2762,3,FALSE)</f>
        <v>#N/A</v>
      </c>
      <c r="AE1202" s="36" t="e">
        <f>VLOOKUP(AA1202,ATS!$A$4:$G$2762,5,FALSE)</f>
        <v>#N/A</v>
      </c>
      <c r="AF1202" s="2"/>
      <c r="AG1202" s="38"/>
      <c r="AH1202" s="21"/>
      <c r="AI1202" s="2"/>
      <c r="AJ1202" s="2"/>
      <c r="AK1202" s="2"/>
    </row>
    <row r="1203" spans="1:37">
      <c r="A1203" s="175">
        <f t="shared" si="73"/>
        <v>0</v>
      </c>
      <c r="B1203">
        <v>820413</v>
      </c>
      <c r="C1203" t="s">
        <v>3234</v>
      </c>
      <c r="D1203" t="s">
        <v>2991</v>
      </c>
      <c r="E1203" t="s">
        <v>1925</v>
      </c>
      <c r="F1203" t="s">
        <v>90</v>
      </c>
      <c r="G1203" t="s">
        <v>7</v>
      </c>
      <c r="H1203" t="s">
        <v>87</v>
      </c>
      <c r="I1203">
        <v>395</v>
      </c>
      <c r="J1203">
        <v>395</v>
      </c>
      <c r="K1203">
        <v>395</v>
      </c>
      <c r="L1203">
        <v>395</v>
      </c>
      <c r="M1203">
        <v>395</v>
      </c>
      <c r="N1203">
        <v>395</v>
      </c>
      <c r="O1203">
        <v>395</v>
      </c>
      <c r="P1203">
        <v>395</v>
      </c>
      <c r="Q1203">
        <v>395</v>
      </c>
      <c r="R1203">
        <v>395</v>
      </c>
      <c r="S1203" s="30"/>
      <c r="T1203" s="52" t="str">
        <f t="shared" si="72"/>
        <v>820413-10001-M</v>
      </c>
      <c r="U1203" s="53" t="str">
        <f>IF(C1203="NET","",IF(C1203="","",IFERROR(VLOOKUP(T1203,EAN!$A:$B,2,FALSE),"MANGLER - MÅ OPPDATERE EAN-FANEN")))</f>
        <v>MANGLER - MÅ OPPDATERE EAN-FANEN</v>
      </c>
      <c r="V1203" s="52">
        <f t="shared" si="74"/>
        <v>395</v>
      </c>
      <c r="W1203" s="52">
        <f t="shared" si="75"/>
        <v>395</v>
      </c>
      <c r="X1203" s="30"/>
      <c r="Y1203" s="21" t="str">
        <f>IF(C1203="NET","",IFERROR(VLOOKUP(U1203,'2) Order Form'!$V$9:$V$894,1,FALSE),"Ikke med I order form"))</f>
        <v>Ikke med I order form</v>
      </c>
      <c r="Z1203" s="30"/>
      <c r="AA1203">
        <v>7048652762658</v>
      </c>
      <c r="AB1203" s="23">
        <f>IFERROR(VLOOKUP(AA1203,'2) Order Form'!$V$9:$V$895,1,FALSE),"Ikke med I order form")</f>
        <v>7048652762658</v>
      </c>
      <c r="AC1203" s="38" t="e">
        <f>VLOOKUP(AA1203,ATS!$A$4:$H$2762,2,FALSE)</f>
        <v>#N/A</v>
      </c>
      <c r="AD1203" s="35" t="e">
        <f>VLOOKUP(AA1203,ATS!$A$4:$G$2762,3,FALSE)</f>
        <v>#N/A</v>
      </c>
      <c r="AE1203" s="36" t="e">
        <f>VLOOKUP(AA1203,ATS!$A$4:$G$2762,5,FALSE)</f>
        <v>#N/A</v>
      </c>
      <c r="AF1203" s="30"/>
      <c r="AG1203" s="54"/>
      <c r="AH1203" s="26"/>
      <c r="AI1203" s="30"/>
      <c r="AJ1203" s="30"/>
      <c r="AK1203" s="30"/>
    </row>
    <row r="1204" spans="1:37">
      <c r="A1204" s="175">
        <f t="shared" si="73"/>
        <v>0</v>
      </c>
      <c r="B1204">
        <v>820413</v>
      </c>
      <c r="C1204" t="s">
        <v>3234</v>
      </c>
      <c r="D1204" t="s">
        <v>2991</v>
      </c>
      <c r="E1204" t="s">
        <v>1926</v>
      </c>
      <c r="F1204" t="s">
        <v>90</v>
      </c>
      <c r="G1204" t="s">
        <v>52</v>
      </c>
      <c r="H1204" t="s">
        <v>87</v>
      </c>
      <c r="I1204">
        <v>169</v>
      </c>
      <c r="J1204">
        <v>169</v>
      </c>
      <c r="K1204">
        <v>169</v>
      </c>
      <c r="L1204">
        <v>169</v>
      </c>
      <c r="M1204">
        <v>169</v>
      </c>
      <c r="N1204">
        <v>169</v>
      </c>
      <c r="O1204">
        <v>169</v>
      </c>
      <c r="P1204">
        <v>169</v>
      </c>
      <c r="Q1204">
        <v>169</v>
      </c>
      <c r="R1204">
        <v>169</v>
      </c>
      <c r="S1204" s="30"/>
      <c r="T1204" s="52" t="str">
        <f t="shared" si="72"/>
        <v>820413-10001-L</v>
      </c>
      <c r="U1204" s="53" t="str">
        <f>IF(C1204="NET","",IF(C1204="","",IFERROR(VLOOKUP(T1204,EAN!$A:$B,2,FALSE),"MANGLER - MÅ OPPDATERE EAN-FANEN")))</f>
        <v>MANGLER - MÅ OPPDATERE EAN-FANEN</v>
      </c>
      <c r="V1204" s="52">
        <f t="shared" si="74"/>
        <v>169</v>
      </c>
      <c r="W1204" s="52">
        <f t="shared" si="75"/>
        <v>169</v>
      </c>
      <c r="X1204" s="30"/>
      <c r="Y1204" s="21" t="str">
        <f>IF(C1204="NET","",IFERROR(VLOOKUP(U1204,'2) Order Form'!$V$9:$V$894,1,FALSE),"Ikke med I order form"))</f>
        <v>Ikke med I order form</v>
      </c>
      <c r="Z1204" s="30"/>
      <c r="AA1204">
        <v>7048652762665</v>
      </c>
      <c r="AB1204" s="23">
        <f>IFERROR(VLOOKUP(AA1204,'2) Order Form'!$V$9:$V$895,1,FALSE),"Ikke med I order form")</f>
        <v>7048652762665</v>
      </c>
      <c r="AC1204" s="38" t="e">
        <f>VLOOKUP(AA1204,ATS!$A$4:$H$2762,2,FALSE)</f>
        <v>#N/A</v>
      </c>
      <c r="AD1204" s="35" t="e">
        <f>VLOOKUP(AA1204,ATS!$A$4:$G$2762,3,FALSE)</f>
        <v>#N/A</v>
      </c>
      <c r="AE1204" s="36" t="e">
        <f>VLOOKUP(AA1204,ATS!$A$4:$G$2762,5,FALSE)</f>
        <v>#N/A</v>
      </c>
      <c r="AF1204" s="30"/>
      <c r="AG1204" s="54"/>
      <c r="AH1204" s="26"/>
      <c r="AI1204" s="30"/>
      <c r="AJ1204" s="30"/>
      <c r="AK1204" s="30"/>
    </row>
    <row r="1205" spans="1:37">
      <c r="A1205" s="175">
        <f t="shared" si="73"/>
        <v>0</v>
      </c>
      <c r="B1205">
        <v>820413</v>
      </c>
      <c r="C1205" t="s">
        <v>3234</v>
      </c>
      <c r="D1205" t="s">
        <v>2991</v>
      </c>
      <c r="E1205" t="s">
        <v>3187</v>
      </c>
      <c r="F1205" t="s">
        <v>2771</v>
      </c>
      <c r="G1205" t="s">
        <v>54</v>
      </c>
      <c r="H1205" t="s">
        <v>225</v>
      </c>
      <c r="I1205">
        <v>32</v>
      </c>
      <c r="J1205">
        <v>32</v>
      </c>
      <c r="K1205">
        <v>32</v>
      </c>
      <c r="L1205">
        <v>32</v>
      </c>
      <c r="M1205">
        <v>32</v>
      </c>
      <c r="N1205">
        <v>32</v>
      </c>
      <c r="O1205">
        <v>32</v>
      </c>
      <c r="P1205">
        <v>32</v>
      </c>
      <c r="Q1205">
        <v>32</v>
      </c>
      <c r="R1205">
        <v>32</v>
      </c>
      <c r="S1205" s="30"/>
      <c r="T1205" s="52" t="str">
        <f t="shared" si="72"/>
        <v>820413-55504-XS</v>
      </c>
      <c r="U1205" s="53" t="str">
        <f>IF(C1205="NET","",IF(C1205="","",IFERROR(VLOOKUP(T1205,EAN!$A:$B,2,FALSE),"MANGLER - MÅ OPPDATERE EAN-FANEN")))</f>
        <v>MANGLER - MÅ OPPDATERE EAN-FANEN</v>
      </c>
      <c r="V1205" s="52">
        <f t="shared" si="74"/>
        <v>32</v>
      </c>
      <c r="W1205" s="52">
        <f t="shared" si="75"/>
        <v>32</v>
      </c>
      <c r="X1205" s="30"/>
      <c r="Y1205" s="21" t="str">
        <f>IF(C1205="NET","",IFERROR(VLOOKUP(U1205,'2) Order Form'!$V$9:$V$894,1,FALSE),"Ikke med I order form"))</f>
        <v>Ikke med I order form</v>
      </c>
      <c r="Z1205" s="30"/>
      <c r="AA1205">
        <v>7048652762665</v>
      </c>
      <c r="AB1205" s="23">
        <f>IFERROR(VLOOKUP(AA1205,'2) Order Form'!$V$9:$V$895,1,FALSE),"Ikke med I order form")</f>
        <v>7048652762665</v>
      </c>
      <c r="AC1205" s="38" t="e">
        <f>VLOOKUP(AA1205,ATS!$A$4:$H$2762,2,FALSE)</f>
        <v>#N/A</v>
      </c>
      <c r="AD1205" s="35" t="e">
        <f>VLOOKUP(AA1205,ATS!$A$4:$G$2762,3,FALSE)</f>
        <v>#N/A</v>
      </c>
      <c r="AE1205" s="36" t="e">
        <f>VLOOKUP(AA1205,ATS!$A$4:$G$2762,5,FALSE)</f>
        <v>#N/A</v>
      </c>
      <c r="AF1205" s="30"/>
      <c r="AG1205" s="54"/>
      <c r="AH1205" s="26"/>
      <c r="AI1205" s="30"/>
      <c r="AJ1205" s="30"/>
      <c r="AK1205" s="30"/>
    </row>
    <row r="1206" spans="1:37">
      <c r="A1206" s="175">
        <f t="shared" si="73"/>
        <v>0</v>
      </c>
      <c r="B1206">
        <v>820413</v>
      </c>
      <c r="C1206" t="s">
        <v>3234</v>
      </c>
      <c r="D1206" t="s">
        <v>2991</v>
      </c>
      <c r="E1206" t="s">
        <v>2770</v>
      </c>
      <c r="F1206" t="s">
        <v>2771</v>
      </c>
      <c r="G1206" t="s">
        <v>8</v>
      </c>
      <c r="H1206" t="s">
        <v>225</v>
      </c>
      <c r="I1206">
        <v>63</v>
      </c>
      <c r="J1206">
        <v>63</v>
      </c>
      <c r="K1206">
        <v>63</v>
      </c>
      <c r="L1206">
        <v>63</v>
      </c>
      <c r="M1206">
        <v>63</v>
      </c>
      <c r="N1206">
        <v>63</v>
      </c>
      <c r="O1206">
        <v>63</v>
      </c>
      <c r="P1206">
        <v>63</v>
      </c>
      <c r="Q1206">
        <v>63</v>
      </c>
      <c r="R1206">
        <v>63</v>
      </c>
      <c r="S1206" s="30"/>
      <c r="T1206" s="52" t="str">
        <f t="shared" si="72"/>
        <v>820413-55504-S</v>
      </c>
      <c r="U1206" s="53" t="str">
        <f>IF(C1206="NET","",IF(C1206="","",IFERROR(VLOOKUP(T1206,EAN!$A:$B,2,FALSE),"MANGLER - MÅ OPPDATERE EAN-FANEN")))</f>
        <v>MANGLER - MÅ OPPDATERE EAN-FANEN</v>
      </c>
      <c r="V1206" s="52">
        <f t="shared" si="74"/>
        <v>63</v>
      </c>
      <c r="W1206" s="52">
        <f t="shared" si="75"/>
        <v>63</v>
      </c>
      <c r="X1206" s="30"/>
      <c r="Y1206" s="21" t="str">
        <f>IF(C1206="NET","",IFERROR(VLOOKUP(U1206,'2) Order Form'!$V$9:$V$894,1,FALSE),"Ikke med I order form"))</f>
        <v>Ikke med I order form</v>
      </c>
      <c r="Z1206" s="30"/>
      <c r="AA1206">
        <v>7048652777867</v>
      </c>
      <c r="AB1206" s="23">
        <f>IFERROR(VLOOKUP(AA1206,'2) Order Form'!$V$9:$V$895,1,FALSE),"Ikke med I order form")</f>
        <v>7048652777867</v>
      </c>
      <c r="AC1206" s="38" t="e">
        <f>VLOOKUP(AA1206,ATS!$A$4:$H$2762,2,FALSE)</f>
        <v>#N/A</v>
      </c>
      <c r="AD1206" s="35" t="e">
        <f>VLOOKUP(AA1206,ATS!$A$4:$G$2762,3,FALSE)</f>
        <v>#N/A</v>
      </c>
      <c r="AE1206" s="36" t="e">
        <f>VLOOKUP(AA1206,ATS!$A$4:$G$2762,5,FALSE)</f>
        <v>#N/A</v>
      </c>
      <c r="AF1206" s="30"/>
      <c r="AG1206" s="54"/>
      <c r="AH1206" s="26"/>
      <c r="AI1206" s="30"/>
      <c r="AJ1206" s="30"/>
      <c r="AK1206" s="30"/>
    </row>
    <row r="1207" spans="1:37">
      <c r="A1207" s="175">
        <f t="shared" si="73"/>
        <v>0</v>
      </c>
      <c r="B1207">
        <v>820413</v>
      </c>
      <c r="C1207" t="s">
        <v>3234</v>
      </c>
      <c r="D1207" t="s">
        <v>2991</v>
      </c>
      <c r="E1207" t="s">
        <v>2772</v>
      </c>
      <c r="F1207" t="s">
        <v>2771</v>
      </c>
      <c r="G1207" t="s">
        <v>7</v>
      </c>
      <c r="H1207" t="s">
        <v>225</v>
      </c>
      <c r="I1207">
        <v>61</v>
      </c>
      <c r="J1207">
        <v>61</v>
      </c>
      <c r="K1207">
        <v>61</v>
      </c>
      <c r="L1207">
        <v>61</v>
      </c>
      <c r="M1207">
        <v>61</v>
      </c>
      <c r="N1207">
        <v>61</v>
      </c>
      <c r="O1207">
        <v>61</v>
      </c>
      <c r="P1207">
        <v>61</v>
      </c>
      <c r="Q1207">
        <v>61</v>
      </c>
      <c r="R1207">
        <v>61</v>
      </c>
      <c r="S1207" s="2"/>
      <c r="T1207" s="52" t="str">
        <f t="shared" si="72"/>
        <v>820413-55504-M</v>
      </c>
      <c r="U1207" s="53" t="str">
        <f>IF(C1207="NET","",IF(C1207="","",IFERROR(VLOOKUP(T1207,EAN!$A:$B,2,FALSE),"MANGLER - MÅ OPPDATERE EAN-FANEN")))</f>
        <v>MANGLER - MÅ OPPDATERE EAN-FANEN</v>
      </c>
      <c r="V1207" s="52">
        <f t="shared" si="74"/>
        <v>61</v>
      </c>
      <c r="W1207" s="52">
        <f t="shared" si="75"/>
        <v>61</v>
      </c>
      <c r="X1207" s="2"/>
      <c r="Y1207" s="21" t="str">
        <f>IF(C1207="NET","",IFERROR(VLOOKUP(U1207,'2) Order Form'!$V$9:$V$894,1,FALSE),"Ikke med I order form"))</f>
        <v>Ikke med I order form</v>
      </c>
      <c r="Z1207" s="2"/>
      <c r="AA1207">
        <v>7048652777867</v>
      </c>
      <c r="AB1207" s="23">
        <f>IFERROR(VLOOKUP(AA1207,'2) Order Form'!$V$9:$V$895,1,FALSE),"Ikke med I order form")</f>
        <v>7048652777867</v>
      </c>
      <c r="AC1207" s="38" t="e">
        <f>VLOOKUP(AA1207,ATS!$A$4:$H$2762,2,FALSE)</f>
        <v>#N/A</v>
      </c>
      <c r="AD1207" s="35" t="e">
        <f>VLOOKUP(AA1207,ATS!$A$4:$G$2762,3,FALSE)</f>
        <v>#N/A</v>
      </c>
      <c r="AE1207" s="36" t="e">
        <f>VLOOKUP(AA1207,ATS!$A$4:$G$2762,5,FALSE)</f>
        <v>#N/A</v>
      </c>
      <c r="AF1207" s="2"/>
      <c r="AG1207" s="38"/>
      <c r="AH1207" s="21"/>
      <c r="AI1207" s="2"/>
      <c r="AJ1207" s="2"/>
      <c r="AK1207" s="2"/>
    </row>
    <row r="1208" spans="1:37">
      <c r="A1208" s="175">
        <f t="shared" si="73"/>
        <v>0</v>
      </c>
      <c r="B1208">
        <v>820413</v>
      </c>
      <c r="C1208" t="s">
        <v>3234</v>
      </c>
      <c r="D1208" t="s">
        <v>2991</v>
      </c>
      <c r="E1208" t="s">
        <v>2773</v>
      </c>
      <c r="F1208" t="s">
        <v>2771</v>
      </c>
      <c r="G1208" t="s">
        <v>52</v>
      </c>
      <c r="H1208" t="s">
        <v>225</v>
      </c>
      <c r="I1208">
        <v>32</v>
      </c>
      <c r="J1208">
        <v>32</v>
      </c>
      <c r="K1208">
        <v>32</v>
      </c>
      <c r="L1208">
        <v>32</v>
      </c>
      <c r="M1208">
        <v>32</v>
      </c>
      <c r="N1208">
        <v>32</v>
      </c>
      <c r="O1208">
        <v>32</v>
      </c>
      <c r="P1208">
        <v>32</v>
      </c>
      <c r="Q1208">
        <v>32</v>
      </c>
      <c r="R1208">
        <v>32</v>
      </c>
      <c r="S1208" s="2"/>
      <c r="T1208" s="52" t="str">
        <f t="shared" si="72"/>
        <v>820413-55504-L</v>
      </c>
      <c r="U1208" s="53" t="str">
        <f>IF(C1208="NET","",IF(C1208="","",IFERROR(VLOOKUP(T1208,EAN!$A:$B,2,FALSE),"MANGLER - MÅ OPPDATERE EAN-FANEN")))</f>
        <v>MANGLER - MÅ OPPDATERE EAN-FANEN</v>
      </c>
      <c r="V1208" s="52">
        <f t="shared" si="74"/>
        <v>32</v>
      </c>
      <c r="W1208" s="52">
        <f t="shared" si="75"/>
        <v>32</v>
      </c>
      <c r="X1208" s="2"/>
      <c r="Y1208" s="21" t="str">
        <f>IF(C1208="NET","",IFERROR(VLOOKUP(U1208,'2) Order Form'!$V$9:$V$894,1,FALSE),"Ikke med I order form"))</f>
        <v>Ikke med I order form</v>
      </c>
      <c r="Z1208" s="2"/>
      <c r="AA1208">
        <v>7048652762528</v>
      </c>
      <c r="AB1208" s="23">
        <f>IFERROR(VLOOKUP(AA1208,'2) Order Form'!$V$9:$V$895,1,FALSE),"Ikke med I order form")</f>
        <v>7048652762528</v>
      </c>
      <c r="AC1208" s="38" t="e">
        <f>VLOOKUP(AA1208,ATS!$A$4:$H$2762,2,FALSE)</f>
        <v>#N/A</v>
      </c>
      <c r="AD1208" s="35" t="e">
        <f>VLOOKUP(AA1208,ATS!$A$4:$G$2762,3,FALSE)</f>
        <v>#N/A</v>
      </c>
      <c r="AE1208" s="36" t="e">
        <f>VLOOKUP(AA1208,ATS!$A$4:$G$2762,5,FALSE)</f>
        <v>#N/A</v>
      </c>
      <c r="AF1208" s="2"/>
      <c r="AG1208" s="38"/>
      <c r="AH1208" s="21"/>
      <c r="AI1208" s="2"/>
      <c r="AJ1208" s="2"/>
      <c r="AK1208" s="2"/>
    </row>
    <row r="1209" spans="1:37">
      <c r="A1209" s="175">
        <f t="shared" si="73"/>
        <v>0</v>
      </c>
      <c r="B1209">
        <v>820413</v>
      </c>
      <c r="C1209" t="s">
        <v>3234</v>
      </c>
      <c r="D1209" t="s">
        <v>2991</v>
      </c>
      <c r="E1209" t="s">
        <v>3179</v>
      </c>
      <c r="F1209" t="s">
        <v>3180</v>
      </c>
      <c r="G1209" t="s">
        <v>54</v>
      </c>
      <c r="H1209" t="s">
        <v>87</v>
      </c>
      <c r="I1209">
        <v>16</v>
      </c>
      <c r="J1209">
        <v>16</v>
      </c>
      <c r="K1209">
        <v>16</v>
      </c>
      <c r="L1209">
        <v>16</v>
      </c>
      <c r="M1209">
        <v>16</v>
      </c>
      <c r="N1209">
        <v>16</v>
      </c>
      <c r="O1209">
        <v>16</v>
      </c>
      <c r="P1209">
        <v>16</v>
      </c>
      <c r="Q1209">
        <v>16</v>
      </c>
      <c r="R1209">
        <v>16</v>
      </c>
      <c r="S1209" s="30"/>
      <c r="T1209" s="52" t="str">
        <f t="shared" si="72"/>
        <v>820413-56003-XS</v>
      </c>
      <c r="U1209" s="53" t="str">
        <f>IF(C1209="NET","",IF(C1209="","",IFERROR(VLOOKUP(T1209,EAN!$A:$B,2,FALSE),"MANGLER - MÅ OPPDATERE EAN-FANEN")))</f>
        <v>MANGLER - MÅ OPPDATERE EAN-FANEN</v>
      </c>
      <c r="V1209" s="52">
        <f t="shared" si="74"/>
        <v>16</v>
      </c>
      <c r="W1209" s="52">
        <f t="shared" si="75"/>
        <v>16</v>
      </c>
      <c r="X1209" s="30"/>
      <c r="Y1209" s="21" t="str">
        <f>IF(C1209="NET","",IFERROR(VLOOKUP(U1209,'2) Order Form'!$V$9:$V$894,1,FALSE),"Ikke med I order form"))</f>
        <v>Ikke med I order form</v>
      </c>
      <c r="Z1209" s="30"/>
      <c r="AA1209">
        <v>7048652762528</v>
      </c>
      <c r="AB1209" s="23">
        <f>IFERROR(VLOOKUP(AA1209,'2) Order Form'!$V$9:$V$895,1,FALSE),"Ikke med I order form")</f>
        <v>7048652762528</v>
      </c>
      <c r="AC1209" s="38" t="e">
        <f>VLOOKUP(AA1209,ATS!$A$4:$H$2762,2,FALSE)</f>
        <v>#N/A</v>
      </c>
      <c r="AD1209" s="35" t="e">
        <f>VLOOKUP(AA1209,ATS!$A$4:$G$2762,3,FALSE)</f>
        <v>#N/A</v>
      </c>
      <c r="AE1209" s="36" t="e">
        <f>VLOOKUP(AA1209,ATS!$A$4:$G$2762,5,FALSE)</f>
        <v>#N/A</v>
      </c>
      <c r="AF1209" s="30"/>
      <c r="AG1209" s="54"/>
      <c r="AH1209" s="26"/>
      <c r="AI1209" s="30"/>
      <c r="AJ1209" s="30"/>
      <c r="AK1209" s="30"/>
    </row>
    <row r="1210" spans="1:37">
      <c r="A1210" s="175">
        <f t="shared" si="73"/>
        <v>0</v>
      </c>
      <c r="B1210">
        <v>820413</v>
      </c>
      <c r="C1210" t="s">
        <v>3234</v>
      </c>
      <c r="D1210" t="s">
        <v>2991</v>
      </c>
      <c r="E1210" t="s">
        <v>3181</v>
      </c>
      <c r="F1210" t="s">
        <v>3180</v>
      </c>
      <c r="G1210" t="s">
        <v>8</v>
      </c>
      <c r="H1210" t="s">
        <v>87</v>
      </c>
      <c r="I1210">
        <v>25</v>
      </c>
      <c r="J1210">
        <v>25</v>
      </c>
      <c r="K1210">
        <v>25</v>
      </c>
      <c r="L1210">
        <v>25</v>
      </c>
      <c r="M1210">
        <v>25</v>
      </c>
      <c r="N1210">
        <v>25</v>
      </c>
      <c r="O1210">
        <v>25</v>
      </c>
      <c r="P1210">
        <v>25</v>
      </c>
      <c r="Q1210">
        <v>25</v>
      </c>
      <c r="R1210">
        <v>25</v>
      </c>
      <c r="S1210" s="30"/>
      <c r="T1210" s="52" t="str">
        <f t="shared" si="72"/>
        <v>820413-56003-S</v>
      </c>
      <c r="U1210" s="53" t="str">
        <f>IF(C1210="NET","",IF(C1210="","",IFERROR(VLOOKUP(T1210,EAN!$A:$B,2,FALSE),"MANGLER - MÅ OPPDATERE EAN-FANEN")))</f>
        <v>MANGLER - MÅ OPPDATERE EAN-FANEN</v>
      </c>
      <c r="V1210" s="52">
        <f t="shared" si="74"/>
        <v>25</v>
      </c>
      <c r="W1210" s="52">
        <f t="shared" si="75"/>
        <v>25</v>
      </c>
      <c r="X1210" s="30"/>
      <c r="Y1210" s="21" t="str">
        <f>IF(C1210="NET","",IFERROR(VLOOKUP(U1210,'2) Order Form'!$V$9:$V$894,1,FALSE),"Ikke med I order form"))</f>
        <v>Ikke med I order form</v>
      </c>
      <c r="Z1210" s="30"/>
      <c r="AA1210">
        <v>7048652762498</v>
      </c>
      <c r="AB1210" s="23">
        <f>IFERROR(VLOOKUP(AA1210,'2) Order Form'!$V$9:$V$895,1,FALSE),"Ikke med I order form")</f>
        <v>7048652762498</v>
      </c>
      <c r="AC1210" s="38" t="e">
        <f>VLOOKUP(AA1210,ATS!$A$4:$H$2762,2,FALSE)</f>
        <v>#N/A</v>
      </c>
      <c r="AD1210" s="35" t="e">
        <f>VLOOKUP(AA1210,ATS!$A$4:$G$2762,3,FALSE)</f>
        <v>#N/A</v>
      </c>
      <c r="AE1210" s="36" t="e">
        <f>VLOOKUP(AA1210,ATS!$A$4:$G$2762,5,FALSE)</f>
        <v>#N/A</v>
      </c>
      <c r="AF1210" s="30"/>
      <c r="AG1210" s="54"/>
      <c r="AH1210" s="26"/>
      <c r="AI1210" s="30"/>
      <c r="AJ1210" s="30"/>
      <c r="AK1210" s="30"/>
    </row>
    <row r="1211" spans="1:37">
      <c r="A1211" s="175">
        <f t="shared" si="73"/>
        <v>0</v>
      </c>
      <c r="B1211">
        <v>820413</v>
      </c>
      <c r="C1211" t="s">
        <v>3234</v>
      </c>
      <c r="D1211" t="s">
        <v>2991</v>
      </c>
      <c r="E1211" t="s">
        <v>3182</v>
      </c>
      <c r="F1211" t="s">
        <v>3180</v>
      </c>
      <c r="G1211" t="s">
        <v>7</v>
      </c>
      <c r="H1211" t="s">
        <v>87</v>
      </c>
      <c r="I1211">
        <v>26</v>
      </c>
      <c r="J1211">
        <v>26</v>
      </c>
      <c r="K1211">
        <v>26</v>
      </c>
      <c r="L1211">
        <v>26</v>
      </c>
      <c r="M1211">
        <v>26</v>
      </c>
      <c r="N1211">
        <v>26</v>
      </c>
      <c r="O1211">
        <v>26</v>
      </c>
      <c r="P1211">
        <v>26</v>
      </c>
      <c r="Q1211">
        <v>26</v>
      </c>
      <c r="R1211">
        <v>26</v>
      </c>
      <c r="S1211" s="30"/>
      <c r="T1211" s="52" t="str">
        <f t="shared" si="72"/>
        <v>820413-56003-M</v>
      </c>
      <c r="U1211" s="53" t="str">
        <f>IF(C1211="NET","",IF(C1211="","",IFERROR(VLOOKUP(T1211,EAN!$A:$B,2,FALSE),"MANGLER - MÅ OPPDATERE EAN-FANEN")))</f>
        <v>MANGLER - MÅ OPPDATERE EAN-FANEN</v>
      </c>
      <c r="V1211" s="52">
        <f t="shared" si="74"/>
        <v>26</v>
      </c>
      <c r="W1211" s="52">
        <f t="shared" si="75"/>
        <v>26</v>
      </c>
      <c r="X1211" s="30"/>
      <c r="Y1211" s="21" t="str">
        <f>IF(C1211="NET","",IFERROR(VLOOKUP(U1211,'2) Order Form'!$V$9:$V$894,1,FALSE),"Ikke med I order form"))</f>
        <v>Ikke med I order form</v>
      </c>
      <c r="Z1211" s="30"/>
      <c r="AA1211">
        <v>7048652762498</v>
      </c>
      <c r="AB1211" s="23">
        <f>IFERROR(VLOOKUP(AA1211,'2) Order Form'!$V$9:$V$895,1,FALSE),"Ikke med I order form")</f>
        <v>7048652762498</v>
      </c>
      <c r="AC1211" s="38" t="e">
        <f>VLOOKUP(AA1211,ATS!$A$4:$H$2762,2,FALSE)</f>
        <v>#N/A</v>
      </c>
      <c r="AD1211" s="35" t="e">
        <f>VLOOKUP(AA1211,ATS!$A$4:$G$2762,3,FALSE)</f>
        <v>#N/A</v>
      </c>
      <c r="AE1211" s="36" t="e">
        <f>VLOOKUP(AA1211,ATS!$A$4:$G$2762,5,FALSE)</f>
        <v>#N/A</v>
      </c>
      <c r="AF1211" s="30"/>
      <c r="AG1211" s="54"/>
      <c r="AH1211" s="26"/>
      <c r="AI1211" s="30"/>
      <c r="AJ1211" s="30"/>
      <c r="AK1211" s="30"/>
    </row>
    <row r="1212" spans="1:37">
      <c r="A1212" s="175">
        <f t="shared" si="73"/>
        <v>0</v>
      </c>
      <c r="B1212">
        <v>820413</v>
      </c>
      <c r="C1212" t="s">
        <v>3234</v>
      </c>
      <c r="D1212" t="s">
        <v>2991</v>
      </c>
      <c r="E1212" t="s">
        <v>3183</v>
      </c>
      <c r="F1212" t="s">
        <v>3180</v>
      </c>
      <c r="G1212" t="s">
        <v>52</v>
      </c>
      <c r="H1212" t="s">
        <v>87</v>
      </c>
      <c r="I1212">
        <v>24</v>
      </c>
      <c r="J1212">
        <v>24</v>
      </c>
      <c r="K1212">
        <v>24</v>
      </c>
      <c r="L1212">
        <v>24</v>
      </c>
      <c r="M1212">
        <v>24</v>
      </c>
      <c r="N1212">
        <v>24</v>
      </c>
      <c r="O1212">
        <v>24</v>
      </c>
      <c r="P1212">
        <v>24</v>
      </c>
      <c r="Q1212">
        <v>24</v>
      </c>
      <c r="R1212">
        <v>24</v>
      </c>
      <c r="S1212" s="30"/>
      <c r="T1212" s="52" t="str">
        <f t="shared" si="72"/>
        <v>820413-56003-L</v>
      </c>
      <c r="U1212" s="53" t="str">
        <f>IF(C1212="NET","",IF(C1212="","",IFERROR(VLOOKUP(T1212,EAN!$A:$B,2,FALSE),"MANGLER - MÅ OPPDATERE EAN-FANEN")))</f>
        <v>MANGLER - MÅ OPPDATERE EAN-FANEN</v>
      </c>
      <c r="V1212" s="52">
        <f t="shared" si="74"/>
        <v>24</v>
      </c>
      <c r="W1212" s="52">
        <f t="shared" si="75"/>
        <v>24</v>
      </c>
      <c r="X1212" s="30"/>
      <c r="Y1212" s="21" t="str">
        <f>IF(C1212="NET","",IFERROR(VLOOKUP(U1212,'2) Order Form'!$V$9:$V$894,1,FALSE),"Ikke med I order form"))</f>
        <v>Ikke med I order form</v>
      </c>
      <c r="Z1212" s="30"/>
      <c r="AA1212">
        <v>7048652475442</v>
      </c>
      <c r="AB1212" s="23">
        <f>IFERROR(VLOOKUP(AA1212,'2) Order Form'!$V$9:$V$895,1,FALSE),"Ikke med I order form")</f>
        <v>7048652475442</v>
      </c>
      <c r="AC1212" s="38" t="e">
        <f>VLOOKUP(AA1212,ATS!$A$4:$H$2762,2,FALSE)</f>
        <v>#N/A</v>
      </c>
      <c r="AD1212" s="35" t="e">
        <f>VLOOKUP(AA1212,ATS!$A$4:$G$2762,3,FALSE)</f>
        <v>#N/A</v>
      </c>
      <c r="AE1212" s="36" t="e">
        <f>VLOOKUP(AA1212,ATS!$A$4:$G$2762,5,FALSE)</f>
        <v>#N/A</v>
      </c>
      <c r="AF1212" s="30"/>
      <c r="AG1212" s="54"/>
      <c r="AH1212" s="26"/>
      <c r="AI1212" s="30"/>
      <c r="AJ1212" s="30"/>
      <c r="AK1212" s="30"/>
    </row>
    <row r="1213" spans="1:37">
      <c r="A1213" s="175">
        <f t="shared" si="73"/>
        <v>0</v>
      </c>
      <c r="B1213">
        <v>820413</v>
      </c>
      <c r="C1213" t="s">
        <v>3234</v>
      </c>
      <c r="D1213" t="s">
        <v>2991</v>
      </c>
      <c r="E1213" t="s">
        <v>691</v>
      </c>
      <c r="F1213" t="s">
        <v>1982</v>
      </c>
      <c r="G1213" t="s">
        <v>54</v>
      </c>
      <c r="H1213" t="s">
        <v>87</v>
      </c>
      <c r="I1213">
        <v>65</v>
      </c>
      <c r="J1213">
        <v>65</v>
      </c>
      <c r="K1213">
        <v>65</v>
      </c>
      <c r="L1213">
        <v>65</v>
      </c>
      <c r="M1213">
        <v>65</v>
      </c>
      <c r="N1213">
        <v>65</v>
      </c>
      <c r="O1213">
        <v>155</v>
      </c>
      <c r="P1213">
        <v>155</v>
      </c>
      <c r="Q1213">
        <v>155</v>
      </c>
      <c r="R1213">
        <v>155</v>
      </c>
      <c r="S1213" s="30"/>
      <c r="T1213" s="52" t="str">
        <f t="shared" si="72"/>
        <v>820413-99901-XS</v>
      </c>
      <c r="U1213" s="53" t="str">
        <f>IF(C1213="NET","",IF(C1213="","",IFERROR(VLOOKUP(T1213,EAN!$A:$B,2,FALSE),"MANGLER - MÅ OPPDATERE EAN-FANEN")))</f>
        <v>MANGLER - MÅ OPPDATERE EAN-FANEN</v>
      </c>
      <c r="V1213" s="52">
        <f t="shared" si="74"/>
        <v>65</v>
      </c>
      <c r="W1213" s="52">
        <f t="shared" si="75"/>
        <v>155</v>
      </c>
      <c r="X1213" s="30"/>
      <c r="Y1213" s="21" t="str">
        <f>IF(C1213="NET","",IFERROR(VLOOKUP(U1213,'2) Order Form'!$V$9:$V$894,1,FALSE),"Ikke med I order form"))</f>
        <v>Ikke med I order form</v>
      </c>
      <c r="Z1213" s="30"/>
      <c r="AA1213">
        <v>7048652475442</v>
      </c>
      <c r="AB1213" s="23">
        <f>IFERROR(VLOOKUP(AA1213,'2) Order Form'!$V$9:$V$895,1,FALSE),"Ikke med I order form")</f>
        <v>7048652475442</v>
      </c>
      <c r="AC1213" s="38" t="e">
        <f>VLOOKUP(AA1213,ATS!$A$4:$H$2762,2,FALSE)</f>
        <v>#N/A</v>
      </c>
      <c r="AD1213" s="35" t="e">
        <f>VLOOKUP(AA1213,ATS!$A$4:$G$2762,3,FALSE)</f>
        <v>#N/A</v>
      </c>
      <c r="AE1213" s="36" t="e">
        <f>VLOOKUP(AA1213,ATS!$A$4:$G$2762,5,FALSE)</f>
        <v>#N/A</v>
      </c>
      <c r="AF1213" s="30"/>
      <c r="AG1213" s="54"/>
      <c r="AH1213" s="26"/>
      <c r="AI1213" s="30"/>
      <c r="AJ1213" s="30"/>
      <c r="AK1213" s="30"/>
    </row>
    <row r="1214" spans="1:37">
      <c r="A1214" s="175">
        <f t="shared" si="73"/>
        <v>0</v>
      </c>
      <c r="B1214">
        <v>820413</v>
      </c>
      <c r="C1214" t="s">
        <v>3234</v>
      </c>
      <c r="D1214" t="s">
        <v>2991</v>
      </c>
      <c r="E1214" t="s">
        <v>685</v>
      </c>
      <c r="F1214" t="s">
        <v>1982</v>
      </c>
      <c r="G1214" t="s">
        <v>8</v>
      </c>
      <c r="H1214" t="s">
        <v>87</v>
      </c>
      <c r="I1214">
        <v>121</v>
      </c>
      <c r="J1214">
        <v>121</v>
      </c>
      <c r="K1214">
        <v>121</v>
      </c>
      <c r="L1214">
        <v>121</v>
      </c>
      <c r="M1214">
        <v>121</v>
      </c>
      <c r="N1214">
        <v>121</v>
      </c>
      <c r="O1214">
        <v>257</v>
      </c>
      <c r="P1214">
        <v>257</v>
      </c>
      <c r="Q1214">
        <v>257</v>
      </c>
      <c r="R1214">
        <v>257</v>
      </c>
      <c r="S1214" s="30"/>
      <c r="T1214" s="52" t="str">
        <f t="shared" si="72"/>
        <v>820413-99901-S</v>
      </c>
      <c r="U1214" s="53" t="str">
        <f>IF(C1214="NET","",IF(C1214="","",IFERROR(VLOOKUP(T1214,EAN!$A:$B,2,FALSE),"MANGLER - MÅ OPPDATERE EAN-FANEN")))</f>
        <v>MANGLER - MÅ OPPDATERE EAN-FANEN</v>
      </c>
      <c r="V1214" s="52">
        <f t="shared" si="74"/>
        <v>121</v>
      </c>
      <c r="W1214" s="52">
        <f t="shared" si="75"/>
        <v>257</v>
      </c>
      <c r="X1214" s="30"/>
      <c r="Y1214" s="21" t="str">
        <f>IF(C1214="NET","",IFERROR(VLOOKUP(U1214,'2) Order Form'!$V$9:$V$894,1,FALSE),"Ikke med I order form"))</f>
        <v>Ikke med I order form</v>
      </c>
      <c r="Z1214" s="30"/>
      <c r="AA1214">
        <v>7048652475442</v>
      </c>
      <c r="AB1214" s="23">
        <f>IFERROR(VLOOKUP(AA1214,'2) Order Form'!$V$9:$V$895,1,FALSE),"Ikke med I order form")</f>
        <v>7048652475442</v>
      </c>
      <c r="AC1214" s="38" t="e">
        <f>VLOOKUP(AA1214,ATS!$A$4:$H$2762,2,FALSE)</f>
        <v>#N/A</v>
      </c>
      <c r="AD1214" s="35" t="e">
        <f>VLOOKUP(AA1214,ATS!$A$4:$G$2762,3,FALSE)</f>
        <v>#N/A</v>
      </c>
      <c r="AE1214" s="36" t="e">
        <f>VLOOKUP(AA1214,ATS!$A$4:$G$2762,5,FALSE)</f>
        <v>#N/A</v>
      </c>
      <c r="AF1214" s="30"/>
      <c r="AG1214" s="54"/>
      <c r="AH1214" s="26"/>
      <c r="AI1214" s="30"/>
      <c r="AJ1214" s="30"/>
      <c r="AK1214" s="30"/>
    </row>
    <row r="1215" spans="1:37">
      <c r="A1215" s="175">
        <f t="shared" si="73"/>
        <v>0</v>
      </c>
      <c r="B1215">
        <v>820413</v>
      </c>
      <c r="C1215" t="s">
        <v>3234</v>
      </c>
      <c r="D1215" t="s">
        <v>2991</v>
      </c>
      <c r="E1215" t="s">
        <v>686</v>
      </c>
      <c r="F1215" t="s">
        <v>1982</v>
      </c>
      <c r="G1215" t="s">
        <v>7</v>
      </c>
      <c r="H1215" t="s">
        <v>87</v>
      </c>
      <c r="I1215">
        <v>100</v>
      </c>
      <c r="J1215">
        <v>100</v>
      </c>
      <c r="K1215">
        <v>100</v>
      </c>
      <c r="L1215">
        <v>100</v>
      </c>
      <c r="M1215">
        <v>100</v>
      </c>
      <c r="N1215">
        <v>100</v>
      </c>
      <c r="O1215">
        <v>259</v>
      </c>
      <c r="P1215">
        <v>259</v>
      </c>
      <c r="Q1215">
        <v>259</v>
      </c>
      <c r="R1215">
        <v>259</v>
      </c>
      <c r="S1215" s="30"/>
      <c r="T1215" s="52" t="str">
        <f t="shared" si="72"/>
        <v>820413-99901-M</v>
      </c>
      <c r="U1215" s="53" t="str">
        <f>IF(C1215="NET","",IF(C1215="","",IFERROR(VLOOKUP(T1215,EAN!$A:$B,2,FALSE),"MANGLER - MÅ OPPDATERE EAN-FANEN")))</f>
        <v>MANGLER - MÅ OPPDATERE EAN-FANEN</v>
      </c>
      <c r="V1215" s="52">
        <f t="shared" si="74"/>
        <v>100</v>
      </c>
      <c r="W1215" s="52">
        <f t="shared" si="75"/>
        <v>259</v>
      </c>
      <c r="X1215" s="30"/>
      <c r="Y1215" s="21" t="str">
        <f>IF(C1215="NET","",IFERROR(VLOOKUP(U1215,'2) Order Form'!$V$9:$V$894,1,FALSE),"Ikke med I order form"))</f>
        <v>Ikke med I order form</v>
      </c>
      <c r="Z1215" s="30"/>
      <c r="AA1215">
        <v>7048652617590</v>
      </c>
      <c r="AB1215" s="23">
        <f>IFERROR(VLOOKUP(AA1215,'2) Order Form'!$V$9:$V$895,1,FALSE),"Ikke med I order form")</f>
        <v>7048652617590</v>
      </c>
      <c r="AC1215" s="38" t="e">
        <f>VLOOKUP(AA1215,ATS!$A$4:$H$2762,2,FALSE)</f>
        <v>#N/A</v>
      </c>
      <c r="AD1215" s="35" t="e">
        <f>VLOOKUP(AA1215,ATS!$A$4:$G$2762,3,FALSE)</f>
        <v>#N/A</v>
      </c>
      <c r="AE1215" s="36" t="e">
        <f>VLOOKUP(AA1215,ATS!$A$4:$G$2762,5,FALSE)</f>
        <v>#N/A</v>
      </c>
      <c r="AF1215" s="30"/>
      <c r="AG1215" s="54"/>
      <c r="AH1215" s="26"/>
      <c r="AI1215" s="30"/>
      <c r="AJ1215" s="30"/>
      <c r="AK1215" s="30"/>
    </row>
    <row r="1216" spans="1:37">
      <c r="A1216" s="175">
        <f t="shared" si="73"/>
        <v>0</v>
      </c>
      <c r="B1216">
        <v>820413</v>
      </c>
      <c r="C1216" t="s">
        <v>3234</v>
      </c>
      <c r="D1216" t="s">
        <v>2991</v>
      </c>
      <c r="E1216" t="s">
        <v>687</v>
      </c>
      <c r="F1216" t="s">
        <v>1982</v>
      </c>
      <c r="G1216" t="s">
        <v>52</v>
      </c>
      <c r="H1216" t="s">
        <v>87</v>
      </c>
      <c r="I1216">
        <v>72</v>
      </c>
      <c r="J1216">
        <v>72</v>
      </c>
      <c r="K1216">
        <v>72</v>
      </c>
      <c r="L1216">
        <v>72</v>
      </c>
      <c r="M1216">
        <v>72</v>
      </c>
      <c r="N1216">
        <v>72</v>
      </c>
      <c r="O1216">
        <v>150</v>
      </c>
      <c r="P1216">
        <v>150</v>
      </c>
      <c r="Q1216">
        <v>150</v>
      </c>
      <c r="R1216">
        <v>150</v>
      </c>
      <c r="S1216" s="30"/>
      <c r="T1216" s="52" t="str">
        <f t="shared" si="72"/>
        <v>820413-99901-L</v>
      </c>
      <c r="U1216" s="53" t="str">
        <f>IF(C1216="NET","",IF(C1216="","",IFERROR(VLOOKUP(T1216,EAN!$A:$B,2,FALSE),"MANGLER - MÅ OPPDATERE EAN-FANEN")))</f>
        <v>MANGLER - MÅ OPPDATERE EAN-FANEN</v>
      </c>
      <c r="V1216" s="52">
        <f t="shared" si="74"/>
        <v>72</v>
      </c>
      <c r="W1216" s="52">
        <f t="shared" si="75"/>
        <v>150</v>
      </c>
      <c r="X1216" s="30"/>
      <c r="Y1216" s="21" t="str">
        <f>IF(C1216="NET","",IFERROR(VLOOKUP(U1216,'2) Order Form'!$V$9:$V$894,1,FALSE),"Ikke med I order form"))</f>
        <v>Ikke med I order form</v>
      </c>
      <c r="Z1216" s="30"/>
      <c r="AA1216">
        <v>7048652617590</v>
      </c>
      <c r="AB1216" s="23">
        <f>IFERROR(VLOOKUP(AA1216,'2) Order Form'!$V$9:$V$895,1,FALSE),"Ikke med I order form")</f>
        <v>7048652617590</v>
      </c>
      <c r="AC1216" s="38" t="e">
        <f>VLOOKUP(AA1216,ATS!$A$4:$H$2762,2,FALSE)</f>
        <v>#N/A</v>
      </c>
      <c r="AD1216" s="35" t="e">
        <f>VLOOKUP(AA1216,ATS!$A$4:$G$2762,3,FALSE)</f>
        <v>#N/A</v>
      </c>
      <c r="AE1216" s="36" t="e">
        <f>VLOOKUP(AA1216,ATS!$A$4:$G$2762,5,FALSE)</f>
        <v>#N/A</v>
      </c>
      <c r="AF1216" s="30"/>
      <c r="AG1216" s="54"/>
      <c r="AH1216" s="26"/>
      <c r="AI1216" s="30"/>
      <c r="AJ1216" s="30"/>
      <c r="AK1216" s="30"/>
    </row>
    <row r="1217" spans="1:37">
      <c r="A1217" s="175">
        <f t="shared" si="73"/>
        <v>0</v>
      </c>
      <c r="B1217" s="37">
        <v>820414</v>
      </c>
      <c r="C1217" t="s">
        <v>131</v>
      </c>
      <c r="I1217" s="37">
        <v>202409</v>
      </c>
      <c r="J1217" s="37">
        <v>202410</v>
      </c>
      <c r="K1217" s="37">
        <v>202411</v>
      </c>
      <c r="L1217" s="37">
        <v>202412</v>
      </c>
      <c r="M1217" s="37">
        <v>202413</v>
      </c>
      <c r="N1217" s="37">
        <v>202414</v>
      </c>
      <c r="O1217" s="37">
        <v>202415</v>
      </c>
      <c r="P1217" s="37">
        <v>202415</v>
      </c>
      <c r="Q1217" s="37">
        <v>202415</v>
      </c>
      <c r="R1217" s="37">
        <v>202415</v>
      </c>
      <c r="S1217" s="2"/>
      <c r="T1217" s="22" t="str">
        <f t="shared" si="72"/>
        <v>820414-</v>
      </c>
      <c r="U1217" s="24" t="str">
        <f>IF(C1217="NET","",IF(C1217="","",IFERROR(VLOOKUP(T1217,EAN!$A:$B,2,FALSE),"MANGLER - MÅ OPPDATERE EAN-FANEN")))</f>
        <v/>
      </c>
      <c r="V1217" s="22">
        <f t="shared" si="74"/>
        <v>202409</v>
      </c>
      <c r="W1217" s="22">
        <f t="shared" si="75"/>
        <v>202415</v>
      </c>
      <c r="X1217" s="2"/>
      <c r="Y1217" s="21" t="str">
        <f>IF(C1217="NET","",IFERROR(VLOOKUP(U1217,'2) Order Form'!$V$9:$V$894,1,FALSE),"Ikke med I order form"))</f>
        <v/>
      </c>
      <c r="Z1217" s="2"/>
      <c r="AA1217">
        <v>7048652617606</v>
      </c>
      <c r="AB1217" s="23">
        <f>IFERROR(VLOOKUP(AA1217,'2) Order Form'!$V$9:$V$895,1,FALSE),"Ikke med I order form")</f>
        <v>7048652617606</v>
      </c>
      <c r="AC1217" s="38" t="e">
        <f>VLOOKUP(AA1217,ATS!$A$4:$H$2762,2,FALSE)</f>
        <v>#N/A</v>
      </c>
      <c r="AD1217" s="35" t="e">
        <f>VLOOKUP(AA1217,ATS!$A$4:$G$2762,3,FALSE)</f>
        <v>#N/A</v>
      </c>
      <c r="AE1217" s="36" t="e">
        <f>VLOOKUP(AA1217,ATS!$A$4:$G$2762,5,FALSE)</f>
        <v>#N/A</v>
      </c>
      <c r="AF1217" s="2"/>
      <c r="AG1217" s="38"/>
      <c r="AH1217" s="21"/>
      <c r="AI1217" s="2"/>
      <c r="AJ1217" s="2"/>
      <c r="AK1217" s="2"/>
    </row>
    <row r="1218" spans="1:37">
      <c r="A1218" s="175">
        <f t="shared" si="73"/>
        <v>0</v>
      </c>
      <c r="B1218">
        <v>820414</v>
      </c>
      <c r="C1218" t="s">
        <v>3235</v>
      </c>
      <c r="D1218" t="s">
        <v>2991</v>
      </c>
      <c r="E1218" t="s">
        <v>2015</v>
      </c>
      <c r="F1218" t="s">
        <v>90</v>
      </c>
      <c r="G1218">
        <v>3537</v>
      </c>
      <c r="H1218" t="s">
        <v>87</v>
      </c>
      <c r="I1218">
        <v>36</v>
      </c>
      <c r="J1218">
        <v>36</v>
      </c>
      <c r="K1218">
        <v>36</v>
      </c>
      <c r="L1218">
        <v>36</v>
      </c>
      <c r="M1218">
        <v>36</v>
      </c>
      <c r="N1218">
        <v>36</v>
      </c>
      <c r="O1218">
        <v>36</v>
      </c>
      <c r="P1218">
        <v>36</v>
      </c>
      <c r="Q1218">
        <v>36</v>
      </c>
      <c r="R1218">
        <v>36</v>
      </c>
      <c r="S1218" s="2"/>
      <c r="T1218" s="52" t="str">
        <f t="shared" si="72"/>
        <v>820414-10001-3537</v>
      </c>
      <c r="U1218" s="53" t="str">
        <f>IF(C1218="NET","",IF(C1218="","",IFERROR(VLOOKUP(T1218,EAN!$A:$B,2,FALSE),"MANGLER - MÅ OPPDATERE EAN-FANEN")))</f>
        <v>MANGLER - MÅ OPPDATERE EAN-FANEN</v>
      </c>
      <c r="V1218" s="52">
        <f t="shared" si="74"/>
        <v>36</v>
      </c>
      <c r="W1218" s="52">
        <f t="shared" si="75"/>
        <v>36</v>
      </c>
      <c r="X1218" s="2"/>
      <c r="Y1218" s="21" t="str">
        <f>IF(C1218="NET","",IFERROR(VLOOKUP(U1218,'2) Order Form'!$V$9:$V$894,1,FALSE),"Ikke med I order form"))</f>
        <v>Ikke med I order form</v>
      </c>
      <c r="Z1218" s="2"/>
      <c r="AA1218">
        <v>7048652617606</v>
      </c>
      <c r="AB1218" s="23">
        <f>IFERROR(VLOOKUP(AA1218,'2) Order Form'!$V$9:$V$895,1,FALSE),"Ikke med I order form")</f>
        <v>7048652617606</v>
      </c>
      <c r="AC1218" s="38" t="e">
        <f>VLOOKUP(AA1218,ATS!$A$4:$H$2762,2,FALSE)</f>
        <v>#N/A</v>
      </c>
      <c r="AD1218" s="35" t="e">
        <f>VLOOKUP(AA1218,ATS!$A$4:$G$2762,3,FALSE)</f>
        <v>#N/A</v>
      </c>
      <c r="AE1218" s="36" t="e">
        <f>VLOOKUP(AA1218,ATS!$A$4:$G$2762,5,FALSE)</f>
        <v>#N/A</v>
      </c>
      <c r="AF1218" s="2"/>
      <c r="AG1218" s="38"/>
      <c r="AH1218" s="21"/>
      <c r="AI1218" s="2"/>
      <c r="AJ1218" s="2"/>
      <c r="AK1218" s="2"/>
    </row>
    <row r="1219" spans="1:37">
      <c r="A1219" s="175">
        <f t="shared" si="73"/>
        <v>0</v>
      </c>
      <c r="B1219">
        <v>820414</v>
      </c>
      <c r="C1219" t="s">
        <v>3235</v>
      </c>
      <c r="D1219" t="s">
        <v>2991</v>
      </c>
      <c r="E1219" t="s">
        <v>2016</v>
      </c>
      <c r="F1219" t="s">
        <v>90</v>
      </c>
      <c r="G1219">
        <v>3840</v>
      </c>
      <c r="H1219" t="s">
        <v>87</v>
      </c>
      <c r="I1219">
        <v>4</v>
      </c>
      <c r="J1219">
        <v>4</v>
      </c>
      <c r="K1219">
        <v>4</v>
      </c>
      <c r="L1219">
        <v>4</v>
      </c>
      <c r="M1219">
        <v>4</v>
      </c>
      <c r="N1219">
        <v>4</v>
      </c>
      <c r="O1219">
        <v>4</v>
      </c>
      <c r="P1219">
        <v>4</v>
      </c>
      <c r="Q1219">
        <v>4</v>
      </c>
      <c r="R1219">
        <v>4</v>
      </c>
      <c r="S1219" s="2"/>
      <c r="T1219" s="52" t="str">
        <f t="shared" si="72"/>
        <v>820414-10001-3840</v>
      </c>
      <c r="U1219" s="53" t="str">
        <f>IF(C1219="NET","",IF(C1219="","",IFERROR(VLOOKUP(T1219,EAN!$A:$B,2,FALSE),"MANGLER - MÅ OPPDATERE EAN-FANEN")))</f>
        <v>MANGLER - MÅ OPPDATERE EAN-FANEN</v>
      </c>
      <c r="V1219" s="52">
        <f t="shared" si="74"/>
        <v>4</v>
      </c>
      <c r="W1219" s="52">
        <f t="shared" si="75"/>
        <v>4</v>
      </c>
      <c r="X1219" s="2"/>
      <c r="Y1219" s="21" t="str">
        <f>IF(C1219="NET","",IFERROR(VLOOKUP(U1219,'2) Order Form'!$V$9:$V$894,1,FALSE),"Ikke med I order form"))</f>
        <v>Ikke med I order form</v>
      </c>
      <c r="Z1219" s="2"/>
      <c r="AA1219">
        <v>7048652711663</v>
      </c>
      <c r="AB1219" s="23">
        <f>IFERROR(VLOOKUP(AA1219,'2) Order Form'!$V$9:$V$895,1,FALSE),"Ikke med I order form")</f>
        <v>7048652711663</v>
      </c>
      <c r="AC1219" s="38">
        <f>VLOOKUP(AA1219,ATS!$A$4:$H$2762,2,FALSE)</f>
        <v>828178</v>
      </c>
      <c r="AD1219" s="35" t="str">
        <f>VLOOKUP(AA1219,ATS!$A$4:$G$2762,3,FALSE)</f>
        <v>Crusader GORE-TEX Pro Jacket M</v>
      </c>
      <c r="AE1219" s="36" t="str">
        <f>VLOOKUP(AA1219,ATS!$A$4:$G$2762,5,FALSE)</f>
        <v>99901-S</v>
      </c>
      <c r="AF1219" s="2"/>
      <c r="AG1219" s="38"/>
      <c r="AH1219" s="21"/>
      <c r="AI1219" s="2"/>
      <c r="AJ1219" s="2"/>
      <c r="AK1219" s="2"/>
    </row>
    <row r="1220" spans="1:37">
      <c r="A1220" s="175">
        <f t="shared" si="73"/>
        <v>0</v>
      </c>
      <c r="B1220">
        <v>820414</v>
      </c>
      <c r="C1220" t="s">
        <v>3235</v>
      </c>
      <c r="D1220" t="s">
        <v>2991</v>
      </c>
      <c r="E1220" t="s">
        <v>2017</v>
      </c>
      <c r="F1220" t="s">
        <v>90</v>
      </c>
      <c r="G1220">
        <v>4143</v>
      </c>
      <c r="H1220" t="s">
        <v>87</v>
      </c>
      <c r="I1220">
        <v>18</v>
      </c>
      <c r="J1220">
        <v>18</v>
      </c>
      <c r="K1220">
        <v>18</v>
      </c>
      <c r="L1220">
        <v>18</v>
      </c>
      <c r="M1220">
        <v>18</v>
      </c>
      <c r="N1220">
        <v>18</v>
      </c>
      <c r="O1220">
        <v>18</v>
      </c>
      <c r="P1220">
        <v>18</v>
      </c>
      <c r="Q1220">
        <v>18</v>
      </c>
      <c r="R1220">
        <v>18</v>
      </c>
      <c r="S1220" s="2"/>
      <c r="T1220" s="22" t="str">
        <f t="shared" ref="T1220:T1283" si="76">CONCATENATE(B1220,"-",E1220)</f>
        <v>820414-10001-4143</v>
      </c>
      <c r="U1220" s="24" t="str">
        <f>IF(C1220="NET","",IF(C1220="","",IFERROR(VLOOKUP(T1220,EAN!$A:$B,2,FALSE),"MANGLER - MÅ OPPDATERE EAN-FANEN")))</f>
        <v>MANGLER - MÅ OPPDATERE EAN-FANEN</v>
      </c>
      <c r="V1220" s="22">
        <f t="shared" si="74"/>
        <v>18</v>
      </c>
      <c r="W1220" s="22">
        <f t="shared" si="75"/>
        <v>18</v>
      </c>
      <c r="X1220" s="2"/>
      <c r="Y1220" s="21" t="str">
        <f>IF(C1220="NET","",IFERROR(VLOOKUP(U1220,'2) Order Form'!$V$9:$V$894,1,FALSE),"Ikke med I order form"))</f>
        <v>Ikke med I order form</v>
      </c>
      <c r="Z1220" s="2"/>
      <c r="AA1220">
        <v>7048652711663</v>
      </c>
      <c r="AB1220" s="23">
        <f>IFERROR(VLOOKUP(AA1220,'2) Order Form'!$V$9:$V$895,1,FALSE),"Ikke med I order form")</f>
        <v>7048652711663</v>
      </c>
      <c r="AC1220" s="38">
        <f>VLOOKUP(AA1220,ATS!$A$4:$H$2762,2,FALSE)</f>
        <v>828178</v>
      </c>
      <c r="AD1220" s="35" t="str">
        <f>VLOOKUP(AA1220,ATS!$A$4:$G$2762,3,FALSE)</f>
        <v>Crusader GORE-TEX Pro Jacket M</v>
      </c>
      <c r="AE1220" s="36" t="str">
        <f>VLOOKUP(AA1220,ATS!$A$4:$G$2762,5,FALSE)</f>
        <v>99901-S</v>
      </c>
      <c r="AF1220" s="2"/>
      <c r="AG1220" s="38"/>
      <c r="AH1220" s="21"/>
      <c r="AI1220" s="2"/>
      <c r="AJ1220" s="2"/>
      <c r="AK1220" s="2"/>
    </row>
    <row r="1221" spans="1:37">
      <c r="A1221" s="175">
        <f t="shared" ref="A1221:A1284" si="77">SUM(U1221)</f>
        <v>0</v>
      </c>
      <c r="B1221">
        <v>820414</v>
      </c>
      <c r="C1221" t="s">
        <v>3235</v>
      </c>
      <c r="D1221" t="s">
        <v>2991</v>
      </c>
      <c r="E1221" t="s">
        <v>2018</v>
      </c>
      <c r="F1221" t="s">
        <v>90</v>
      </c>
      <c r="G1221">
        <v>4446</v>
      </c>
      <c r="H1221" t="s">
        <v>87</v>
      </c>
      <c r="I1221">
        <v>59</v>
      </c>
      <c r="J1221">
        <v>59</v>
      </c>
      <c r="K1221">
        <v>59</v>
      </c>
      <c r="L1221">
        <v>59</v>
      </c>
      <c r="M1221">
        <v>59</v>
      </c>
      <c r="N1221">
        <v>59</v>
      </c>
      <c r="O1221">
        <v>59</v>
      </c>
      <c r="P1221">
        <v>59</v>
      </c>
      <c r="Q1221">
        <v>59</v>
      </c>
      <c r="R1221">
        <v>59</v>
      </c>
      <c r="S1221" s="2"/>
      <c r="T1221" s="22" t="str">
        <f t="shared" si="76"/>
        <v>820414-10001-4446</v>
      </c>
      <c r="U1221" s="24" t="str">
        <f>IF(C1221="NET","",IF(C1221="","",IFERROR(VLOOKUP(T1221,EAN!$A:$B,2,FALSE),"MANGLER - MÅ OPPDATERE EAN-FANEN")))</f>
        <v>MANGLER - MÅ OPPDATERE EAN-FANEN</v>
      </c>
      <c r="V1221" s="22">
        <f t="shared" ref="V1221:V1284" si="78">I1221</f>
        <v>59</v>
      </c>
      <c r="W1221" s="22">
        <f t="shared" ref="W1221:W1284" si="79">R1221</f>
        <v>59</v>
      </c>
      <c r="X1221" s="2"/>
      <c r="Y1221" s="21" t="str">
        <f>IF(C1221="NET","",IFERROR(VLOOKUP(U1221,'2) Order Form'!$V$9:$V$894,1,FALSE),"Ikke med I order form"))</f>
        <v>Ikke med I order form</v>
      </c>
      <c r="Z1221" s="2"/>
      <c r="AA1221">
        <v>7048652711656</v>
      </c>
      <c r="AB1221" s="23">
        <f>IFERROR(VLOOKUP(AA1221,'2) Order Form'!$V$9:$V$895,1,FALSE),"Ikke med I order form")</f>
        <v>7048652711656</v>
      </c>
      <c r="AC1221" s="38">
        <f>VLOOKUP(AA1221,ATS!$A$4:$H$2762,2,FALSE)</f>
        <v>828178</v>
      </c>
      <c r="AD1221" s="35" t="str">
        <f>VLOOKUP(AA1221,ATS!$A$4:$G$2762,3,FALSE)</f>
        <v>Crusader GORE-TEX Pro Jacket M</v>
      </c>
      <c r="AE1221" s="36" t="str">
        <f>VLOOKUP(AA1221,ATS!$A$4:$G$2762,5,FALSE)</f>
        <v>99901-M</v>
      </c>
      <c r="AF1221" s="2"/>
      <c r="AG1221" s="38"/>
      <c r="AH1221" s="21"/>
      <c r="AI1221" s="2"/>
      <c r="AJ1221" s="2"/>
      <c r="AK1221" s="2"/>
    </row>
    <row r="1222" spans="1:37">
      <c r="A1222" s="175">
        <f t="shared" si="77"/>
        <v>0</v>
      </c>
      <c r="B1222">
        <v>820414</v>
      </c>
      <c r="C1222" t="s">
        <v>3235</v>
      </c>
      <c r="D1222" t="s">
        <v>2991</v>
      </c>
      <c r="E1222" t="s">
        <v>1904</v>
      </c>
      <c r="F1222" t="s">
        <v>1982</v>
      </c>
      <c r="G1222">
        <v>3537</v>
      </c>
      <c r="H1222" t="s">
        <v>87</v>
      </c>
      <c r="I1222">
        <v>72</v>
      </c>
      <c r="J1222">
        <v>72</v>
      </c>
      <c r="K1222">
        <v>72</v>
      </c>
      <c r="L1222">
        <v>72</v>
      </c>
      <c r="M1222">
        <v>72</v>
      </c>
      <c r="N1222">
        <v>72</v>
      </c>
      <c r="O1222">
        <v>72</v>
      </c>
      <c r="P1222">
        <v>72</v>
      </c>
      <c r="Q1222">
        <v>72</v>
      </c>
      <c r="R1222">
        <v>72</v>
      </c>
      <c r="S1222" s="2"/>
      <c r="T1222" s="22" t="str">
        <f t="shared" si="76"/>
        <v>820414-99901-3537</v>
      </c>
      <c r="U1222" s="24" t="str">
        <f>IF(C1222="NET","",IF(C1222="","",IFERROR(VLOOKUP(T1222,EAN!$A:$B,2,FALSE),"MANGLER - MÅ OPPDATERE EAN-FANEN")))</f>
        <v>MANGLER - MÅ OPPDATERE EAN-FANEN</v>
      </c>
      <c r="V1222" s="22">
        <f t="shared" si="78"/>
        <v>72</v>
      </c>
      <c r="W1222" s="22">
        <f t="shared" si="79"/>
        <v>72</v>
      </c>
      <c r="X1222" s="2"/>
      <c r="Y1222" s="21" t="str">
        <f>IF(C1222="NET","",IFERROR(VLOOKUP(U1222,'2) Order Form'!$V$9:$V$894,1,FALSE),"Ikke med I order form"))</f>
        <v>Ikke med I order form</v>
      </c>
      <c r="Z1222" s="2"/>
      <c r="AA1222">
        <v>7048652711656</v>
      </c>
      <c r="AB1222" s="23">
        <f>IFERROR(VLOOKUP(AA1222,'2) Order Form'!$V$9:$V$895,1,FALSE),"Ikke med I order form")</f>
        <v>7048652711656</v>
      </c>
      <c r="AC1222" s="38">
        <f>VLOOKUP(AA1222,ATS!$A$4:$H$2762,2,FALSE)</f>
        <v>828178</v>
      </c>
      <c r="AD1222" s="35" t="str">
        <f>VLOOKUP(AA1222,ATS!$A$4:$G$2762,3,FALSE)</f>
        <v>Crusader GORE-TEX Pro Jacket M</v>
      </c>
      <c r="AE1222" s="36" t="str">
        <f>VLOOKUP(AA1222,ATS!$A$4:$G$2762,5,FALSE)</f>
        <v>99901-M</v>
      </c>
      <c r="AF1222" s="2"/>
      <c r="AG1222" s="38"/>
      <c r="AH1222" s="21"/>
      <c r="AI1222" s="2"/>
      <c r="AJ1222" s="2"/>
      <c r="AK1222" s="2"/>
    </row>
    <row r="1223" spans="1:37">
      <c r="A1223" s="175">
        <f t="shared" si="77"/>
        <v>0</v>
      </c>
      <c r="B1223">
        <v>820414</v>
      </c>
      <c r="C1223" t="s">
        <v>3235</v>
      </c>
      <c r="D1223" t="s">
        <v>2991</v>
      </c>
      <c r="E1223" t="s">
        <v>1905</v>
      </c>
      <c r="F1223" t="s">
        <v>1982</v>
      </c>
      <c r="G1223">
        <v>3840</v>
      </c>
      <c r="H1223" t="s">
        <v>87</v>
      </c>
      <c r="I1223">
        <v>26</v>
      </c>
      <c r="J1223">
        <v>26</v>
      </c>
      <c r="K1223">
        <v>26</v>
      </c>
      <c r="L1223">
        <v>26</v>
      </c>
      <c r="M1223">
        <v>26</v>
      </c>
      <c r="N1223">
        <v>26</v>
      </c>
      <c r="O1223">
        <v>26</v>
      </c>
      <c r="P1223">
        <v>26</v>
      </c>
      <c r="Q1223">
        <v>26</v>
      </c>
      <c r="R1223">
        <v>26</v>
      </c>
      <c r="S1223" s="2"/>
      <c r="T1223" s="22" t="str">
        <f t="shared" si="76"/>
        <v>820414-99901-3840</v>
      </c>
      <c r="U1223" s="24" t="str">
        <f>IF(C1223="NET","",IF(C1223="","",IFERROR(VLOOKUP(T1223,EAN!$A:$B,2,FALSE),"MANGLER - MÅ OPPDATERE EAN-FANEN")))</f>
        <v>MANGLER - MÅ OPPDATERE EAN-FANEN</v>
      </c>
      <c r="V1223" s="22">
        <f t="shared" si="78"/>
        <v>26</v>
      </c>
      <c r="W1223" s="22">
        <f t="shared" si="79"/>
        <v>26</v>
      </c>
      <c r="X1223" s="2"/>
      <c r="Y1223" s="21" t="str">
        <f>IF(C1223="NET","",IFERROR(VLOOKUP(U1223,'2) Order Form'!$V$9:$V$894,1,FALSE),"Ikke med I order form"))</f>
        <v>Ikke med I order form</v>
      </c>
      <c r="Z1223" s="2"/>
      <c r="AA1223">
        <v>7048652711649</v>
      </c>
      <c r="AB1223" s="23">
        <f>IFERROR(VLOOKUP(AA1223,'2) Order Form'!$V$9:$V$895,1,FALSE),"Ikke med I order form")</f>
        <v>7048652711649</v>
      </c>
      <c r="AC1223" s="38">
        <f>VLOOKUP(AA1223,ATS!$A$4:$H$2762,2,FALSE)</f>
        <v>828178</v>
      </c>
      <c r="AD1223" s="35" t="str">
        <f>VLOOKUP(AA1223,ATS!$A$4:$G$2762,3,FALSE)</f>
        <v>Crusader GORE-TEX Pro Jacket M</v>
      </c>
      <c r="AE1223" s="36" t="str">
        <f>VLOOKUP(AA1223,ATS!$A$4:$G$2762,5,FALSE)</f>
        <v>99901-L</v>
      </c>
      <c r="AF1223" s="2"/>
      <c r="AG1223" s="38"/>
      <c r="AH1223" s="21"/>
      <c r="AI1223" s="2"/>
      <c r="AJ1223" s="2"/>
      <c r="AK1223" s="2"/>
    </row>
    <row r="1224" spans="1:37">
      <c r="A1224" s="175">
        <f t="shared" si="77"/>
        <v>0</v>
      </c>
      <c r="B1224">
        <v>820414</v>
      </c>
      <c r="C1224" t="s">
        <v>3235</v>
      </c>
      <c r="D1224" t="s">
        <v>2991</v>
      </c>
      <c r="E1224" t="s">
        <v>1906</v>
      </c>
      <c r="F1224" t="s">
        <v>1982</v>
      </c>
      <c r="G1224">
        <v>4143</v>
      </c>
      <c r="H1224" t="s">
        <v>87</v>
      </c>
      <c r="I1224">
        <v>135</v>
      </c>
      <c r="J1224">
        <v>135</v>
      </c>
      <c r="K1224">
        <v>135</v>
      </c>
      <c r="L1224">
        <v>135</v>
      </c>
      <c r="M1224">
        <v>135</v>
      </c>
      <c r="N1224">
        <v>135</v>
      </c>
      <c r="O1224">
        <v>135</v>
      </c>
      <c r="P1224">
        <v>135</v>
      </c>
      <c r="Q1224">
        <v>135</v>
      </c>
      <c r="R1224">
        <v>135</v>
      </c>
      <c r="S1224" s="30"/>
      <c r="T1224" s="52" t="str">
        <f t="shared" si="76"/>
        <v>820414-99901-4143</v>
      </c>
      <c r="U1224" s="53" t="str">
        <f>IF(C1224="NET","",IF(C1224="","",IFERROR(VLOOKUP(T1224,EAN!$A:$B,2,FALSE),"MANGLER - MÅ OPPDATERE EAN-FANEN")))</f>
        <v>MANGLER - MÅ OPPDATERE EAN-FANEN</v>
      </c>
      <c r="V1224" s="52">
        <f t="shared" si="78"/>
        <v>135</v>
      </c>
      <c r="W1224" s="52">
        <f t="shared" si="79"/>
        <v>135</v>
      </c>
      <c r="X1224" s="30"/>
      <c r="Y1224" s="21" t="str">
        <f>IF(C1224="NET","",IFERROR(VLOOKUP(U1224,'2) Order Form'!$V$9:$V$894,1,FALSE),"Ikke med I order form"))</f>
        <v>Ikke med I order form</v>
      </c>
      <c r="Z1224" s="30"/>
      <c r="AA1224">
        <v>7048652711649</v>
      </c>
      <c r="AB1224" s="23">
        <f>IFERROR(VLOOKUP(AA1224,'2) Order Form'!$V$9:$V$895,1,FALSE),"Ikke med I order form")</f>
        <v>7048652711649</v>
      </c>
      <c r="AC1224" s="38">
        <f>VLOOKUP(AA1224,ATS!$A$4:$H$2762,2,FALSE)</f>
        <v>828178</v>
      </c>
      <c r="AD1224" s="35" t="str">
        <f>VLOOKUP(AA1224,ATS!$A$4:$G$2762,3,FALSE)</f>
        <v>Crusader GORE-TEX Pro Jacket M</v>
      </c>
      <c r="AE1224" s="36" t="str">
        <f>VLOOKUP(AA1224,ATS!$A$4:$G$2762,5,FALSE)</f>
        <v>99901-L</v>
      </c>
      <c r="AF1224" s="30"/>
      <c r="AG1224" s="54"/>
      <c r="AH1224" s="26"/>
      <c r="AI1224" s="30"/>
      <c r="AJ1224" s="30"/>
      <c r="AK1224" s="30"/>
    </row>
    <row r="1225" spans="1:37">
      <c r="A1225" s="175">
        <f t="shared" si="77"/>
        <v>0</v>
      </c>
      <c r="B1225">
        <v>820414</v>
      </c>
      <c r="C1225" t="s">
        <v>3235</v>
      </c>
      <c r="D1225" t="s">
        <v>2991</v>
      </c>
      <c r="E1225" t="s">
        <v>1907</v>
      </c>
      <c r="F1225" t="s">
        <v>1982</v>
      </c>
      <c r="G1225">
        <v>4446</v>
      </c>
      <c r="H1225" t="s">
        <v>87</v>
      </c>
      <c r="I1225">
        <v>166</v>
      </c>
      <c r="J1225">
        <v>166</v>
      </c>
      <c r="K1225">
        <v>166</v>
      </c>
      <c r="L1225">
        <v>166</v>
      </c>
      <c r="M1225">
        <v>166</v>
      </c>
      <c r="N1225">
        <v>166</v>
      </c>
      <c r="O1225">
        <v>166</v>
      </c>
      <c r="P1225">
        <v>166</v>
      </c>
      <c r="Q1225">
        <v>166</v>
      </c>
      <c r="R1225">
        <v>166</v>
      </c>
      <c r="S1225" s="30"/>
      <c r="T1225" s="52" t="str">
        <f t="shared" si="76"/>
        <v>820414-99901-4446</v>
      </c>
      <c r="U1225" s="53" t="str">
        <f>IF(C1225="NET","",IF(C1225="","",IFERROR(VLOOKUP(T1225,EAN!$A:$B,2,FALSE),"MANGLER - MÅ OPPDATERE EAN-FANEN")))</f>
        <v>MANGLER - MÅ OPPDATERE EAN-FANEN</v>
      </c>
      <c r="V1225" s="52">
        <f t="shared" si="78"/>
        <v>166</v>
      </c>
      <c r="W1225" s="52">
        <f t="shared" si="79"/>
        <v>166</v>
      </c>
      <c r="X1225" s="30"/>
      <c r="Y1225" s="21" t="str">
        <f>IF(C1225="NET","",IFERROR(VLOOKUP(U1225,'2) Order Form'!$V$9:$V$894,1,FALSE),"Ikke med I order form"))</f>
        <v>Ikke med I order form</v>
      </c>
      <c r="Z1225" s="30"/>
      <c r="AA1225">
        <v>7048652711670</v>
      </c>
      <c r="AB1225" s="23">
        <f>IFERROR(VLOOKUP(AA1225,'2) Order Form'!$V$9:$V$895,1,FALSE),"Ikke med I order form")</f>
        <v>7048652711670</v>
      </c>
      <c r="AC1225" s="38">
        <f>VLOOKUP(AA1225,ATS!$A$4:$H$2762,2,FALSE)</f>
        <v>828178</v>
      </c>
      <c r="AD1225" s="35" t="str">
        <f>VLOOKUP(AA1225,ATS!$A$4:$G$2762,3,FALSE)</f>
        <v>Crusader GORE-TEX Pro Jacket M</v>
      </c>
      <c r="AE1225" s="36" t="str">
        <f>VLOOKUP(AA1225,ATS!$A$4:$G$2762,5,FALSE)</f>
        <v>99901-XL</v>
      </c>
      <c r="AF1225" s="30"/>
      <c r="AG1225" s="54"/>
      <c r="AH1225" s="26"/>
      <c r="AI1225" s="30"/>
      <c r="AJ1225" s="30"/>
      <c r="AK1225" s="30"/>
    </row>
    <row r="1226" spans="1:37">
      <c r="A1226" s="175">
        <f t="shared" si="77"/>
        <v>0</v>
      </c>
      <c r="B1226" s="37">
        <v>820415</v>
      </c>
      <c r="C1226" t="s">
        <v>131</v>
      </c>
      <c r="I1226" s="37">
        <v>202409</v>
      </c>
      <c r="J1226" s="37">
        <v>202410</v>
      </c>
      <c r="K1226" s="37">
        <v>202411</v>
      </c>
      <c r="L1226" s="37">
        <v>202412</v>
      </c>
      <c r="M1226" s="37">
        <v>202413</v>
      </c>
      <c r="N1226" s="37">
        <v>202414</v>
      </c>
      <c r="O1226" s="37">
        <v>202415</v>
      </c>
      <c r="P1226" s="37">
        <v>202415</v>
      </c>
      <c r="Q1226" s="37">
        <v>202415</v>
      </c>
      <c r="R1226" s="37">
        <v>202415</v>
      </c>
      <c r="S1226" s="30"/>
      <c r="T1226" s="52" t="str">
        <f t="shared" si="76"/>
        <v>820415-</v>
      </c>
      <c r="U1226" s="53" t="str">
        <f>IF(C1226="NET","",IF(C1226="","",IFERROR(VLOOKUP(T1226,EAN!$A:$B,2,FALSE),"MANGLER - MÅ OPPDATERE EAN-FANEN")))</f>
        <v/>
      </c>
      <c r="V1226" s="52">
        <f t="shared" si="78"/>
        <v>202409</v>
      </c>
      <c r="W1226" s="52">
        <f t="shared" si="79"/>
        <v>202415</v>
      </c>
      <c r="X1226" s="30"/>
      <c r="Y1226" s="21" t="str">
        <f>IF(C1226="NET","",IFERROR(VLOOKUP(U1226,'2) Order Form'!$V$9:$V$894,1,FALSE),"Ikke med I order form"))</f>
        <v/>
      </c>
      <c r="Z1226" s="30"/>
      <c r="AA1226">
        <v>7048652711670</v>
      </c>
      <c r="AB1226" s="23">
        <f>IFERROR(VLOOKUP(AA1226,'2) Order Form'!$V$9:$V$895,1,FALSE),"Ikke med I order form")</f>
        <v>7048652711670</v>
      </c>
      <c r="AC1226" s="38">
        <f>VLOOKUP(AA1226,ATS!$A$4:$H$2762,2,FALSE)</f>
        <v>828178</v>
      </c>
      <c r="AD1226" s="35" t="str">
        <f>VLOOKUP(AA1226,ATS!$A$4:$G$2762,3,FALSE)</f>
        <v>Crusader GORE-TEX Pro Jacket M</v>
      </c>
      <c r="AE1226" s="36" t="str">
        <f>VLOOKUP(AA1226,ATS!$A$4:$G$2762,5,FALSE)</f>
        <v>99901-XL</v>
      </c>
      <c r="AF1226" s="30"/>
      <c r="AG1226" s="54"/>
      <c r="AH1226" s="26"/>
      <c r="AI1226" s="30"/>
      <c r="AJ1226" s="30"/>
      <c r="AK1226" s="30"/>
    </row>
    <row r="1227" spans="1:37">
      <c r="A1227" s="175">
        <f t="shared" si="77"/>
        <v>7048652902603</v>
      </c>
      <c r="B1227">
        <v>820415</v>
      </c>
      <c r="C1227" t="s">
        <v>2019</v>
      </c>
      <c r="D1227" t="s">
        <v>2991</v>
      </c>
      <c r="E1227" t="s">
        <v>2015</v>
      </c>
      <c r="F1227" t="s">
        <v>90</v>
      </c>
      <c r="G1227">
        <v>3537</v>
      </c>
      <c r="H1227" t="s">
        <v>87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 s="30"/>
      <c r="T1227" s="52" t="str">
        <f t="shared" si="76"/>
        <v>820415-10001-3537</v>
      </c>
      <c r="U1227" s="53">
        <f>IF(C1227="NET","",IF(C1227="","",IFERROR(VLOOKUP(T1227,EAN!$A:$B,2,FALSE),"MANGLER - MÅ OPPDATERE EAN-FANEN")))</f>
        <v>7048652902603</v>
      </c>
      <c r="V1227" s="52">
        <f t="shared" si="78"/>
        <v>0</v>
      </c>
      <c r="W1227" s="52">
        <f t="shared" si="79"/>
        <v>0</v>
      </c>
      <c r="X1227" s="30"/>
      <c r="Y1227" s="21">
        <f>IF(C1227="NET","",IFERROR(VLOOKUP(U1227,'2) Order Form'!$V$9:$V$894,1,FALSE),"Ikke med I order form"))</f>
        <v>7048652902603</v>
      </c>
      <c r="Z1227" s="30"/>
      <c r="AA1227">
        <v>7048652788252</v>
      </c>
      <c r="AB1227" s="23">
        <f>IFERROR(VLOOKUP(AA1227,'2) Order Form'!$V$9:$V$895,1,FALSE),"Ikke med I order form")</f>
        <v>7048652788252</v>
      </c>
      <c r="AC1227" s="38">
        <f>VLOOKUP(AA1227,ATS!$A$4:$H$2762,2,FALSE)</f>
        <v>828178</v>
      </c>
      <c r="AD1227" s="35" t="str">
        <f>VLOOKUP(AA1227,ATS!$A$4:$G$2762,3,FALSE)</f>
        <v>Crusader GORE-TEX Pro Jacket M</v>
      </c>
      <c r="AE1227" s="36" t="str">
        <f>VLOOKUP(AA1227,ATS!$A$4:$G$2762,5,FALSE)</f>
        <v>55505-S</v>
      </c>
      <c r="AF1227" s="30"/>
      <c r="AG1227" s="54"/>
      <c r="AH1227" s="26"/>
      <c r="AI1227" s="30"/>
      <c r="AJ1227" s="30"/>
      <c r="AK1227" s="30"/>
    </row>
    <row r="1228" spans="1:37">
      <c r="A1228" s="175">
        <f t="shared" si="77"/>
        <v>7048652902610</v>
      </c>
      <c r="B1228">
        <v>820415</v>
      </c>
      <c r="C1228" t="s">
        <v>2019</v>
      </c>
      <c r="D1228" t="s">
        <v>2991</v>
      </c>
      <c r="E1228" t="s">
        <v>2016</v>
      </c>
      <c r="F1228" t="s">
        <v>90</v>
      </c>
      <c r="G1228">
        <v>3840</v>
      </c>
      <c r="H1228" t="s">
        <v>87</v>
      </c>
      <c r="I1228">
        <v>55</v>
      </c>
      <c r="J1228">
        <v>55</v>
      </c>
      <c r="K1228">
        <v>55</v>
      </c>
      <c r="L1228">
        <v>55</v>
      </c>
      <c r="M1228">
        <v>55</v>
      </c>
      <c r="N1228">
        <v>55</v>
      </c>
      <c r="O1228">
        <v>55</v>
      </c>
      <c r="P1228">
        <v>55</v>
      </c>
      <c r="Q1228">
        <v>55</v>
      </c>
      <c r="R1228">
        <v>55</v>
      </c>
      <c r="S1228" s="30"/>
      <c r="T1228" s="52" t="str">
        <f t="shared" si="76"/>
        <v>820415-10001-3840</v>
      </c>
      <c r="U1228" s="53">
        <f>IF(C1228="NET","",IF(C1228="","",IFERROR(VLOOKUP(T1228,EAN!$A:$B,2,FALSE),"MANGLER - MÅ OPPDATERE EAN-FANEN")))</f>
        <v>7048652902610</v>
      </c>
      <c r="V1228" s="52">
        <f t="shared" si="78"/>
        <v>55</v>
      </c>
      <c r="W1228" s="52">
        <f t="shared" si="79"/>
        <v>55</v>
      </c>
      <c r="X1228" s="30"/>
      <c r="Y1228" s="21">
        <f>IF(C1228="NET","",IFERROR(VLOOKUP(U1228,'2) Order Form'!$V$9:$V$894,1,FALSE),"Ikke med I order form"))</f>
        <v>7048652902610</v>
      </c>
      <c r="Z1228" s="30"/>
      <c r="AA1228">
        <v>7048652788252</v>
      </c>
      <c r="AB1228" s="23">
        <f>IFERROR(VLOOKUP(AA1228,'2) Order Form'!$V$9:$V$895,1,FALSE),"Ikke med I order form")</f>
        <v>7048652788252</v>
      </c>
      <c r="AC1228" s="38">
        <f>VLOOKUP(AA1228,ATS!$A$4:$H$2762,2,FALSE)</f>
        <v>828178</v>
      </c>
      <c r="AD1228" s="35" t="str">
        <f>VLOOKUP(AA1228,ATS!$A$4:$G$2762,3,FALSE)</f>
        <v>Crusader GORE-TEX Pro Jacket M</v>
      </c>
      <c r="AE1228" s="36" t="str">
        <f>VLOOKUP(AA1228,ATS!$A$4:$G$2762,5,FALSE)</f>
        <v>55505-S</v>
      </c>
      <c r="AF1228" s="30"/>
      <c r="AG1228" s="54"/>
      <c r="AH1228" s="26"/>
      <c r="AI1228" s="30"/>
      <c r="AJ1228" s="30"/>
      <c r="AK1228" s="30"/>
    </row>
    <row r="1229" spans="1:37">
      <c r="A1229" s="175">
        <f t="shared" si="77"/>
        <v>7048652902627</v>
      </c>
      <c r="B1229">
        <v>820415</v>
      </c>
      <c r="C1229" t="s">
        <v>2019</v>
      </c>
      <c r="D1229" t="s">
        <v>2991</v>
      </c>
      <c r="E1229" t="s">
        <v>2017</v>
      </c>
      <c r="F1229" t="s">
        <v>90</v>
      </c>
      <c r="G1229">
        <v>4143</v>
      </c>
      <c r="H1229" t="s">
        <v>87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 s="30"/>
      <c r="T1229" s="52" t="str">
        <f t="shared" si="76"/>
        <v>820415-10001-4143</v>
      </c>
      <c r="U1229" s="53">
        <f>IF(C1229="NET","",IF(C1229="","",IFERROR(VLOOKUP(T1229,EAN!$A:$B,2,FALSE),"MANGLER - MÅ OPPDATERE EAN-FANEN")))</f>
        <v>7048652902627</v>
      </c>
      <c r="V1229" s="52">
        <f t="shared" si="78"/>
        <v>0</v>
      </c>
      <c r="W1229" s="52">
        <f t="shared" si="79"/>
        <v>0</v>
      </c>
      <c r="X1229" s="30"/>
      <c r="Y1229" s="21">
        <f>IF(C1229="NET","",IFERROR(VLOOKUP(U1229,'2) Order Form'!$V$9:$V$894,1,FALSE),"Ikke med I order form"))</f>
        <v>7048652902627</v>
      </c>
      <c r="Z1229" s="30"/>
      <c r="AA1229">
        <v>7048652788245</v>
      </c>
      <c r="AB1229" s="23">
        <f>IFERROR(VLOOKUP(AA1229,'2) Order Form'!$V$9:$V$895,1,FALSE),"Ikke med I order form")</f>
        <v>7048652788245</v>
      </c>
      <c r="AC1229" s="38">
        <f>VLOOKUP(AA1229,ATS!$A$4:$H$2762,2,FALSE)</f>
        <v>828178</v>
      </c>
      <c r="AD1229" s="35" t="str">
        <f>VLOOKUP(AA1229,ATS!$A$4:$G$2762,3,FALSE)</f>
        <v>Crusader GORE-TEX Pro Jacket M</v>
      </c>
      <c r="AE1229" s="36" t="str">
        <f>VLOOKUP(AA1229,ATS!$A$4:$G$2762,5,FALSE)</f>
        <v>55505-M</v>
      </c>
      <c r="AF1229" s="30"/>
      <c r="AG1229" s="54"/>
      <c r="AH1229" s="26"/>
      <c r="AI1229" s="30"/>
      <c r="AJ1229" s="30"/>
      <c r="AK1229" s="30"/>
    </row>
    <row r="1230" spans="1:37">
      <c r="A1230" s="175">
        <f t="shared" si="77"/>
        <v>7048652902634</v>
      </c>
      <c r="B1230">
        <v>820415</v>
      </c>
      <c r="C1230" t="s">
        <v>2019</v>
      </c>
      <c r="D1230" t="s">
        <v>2991</v>
      </c>
      <c r="E1230" t="s">
        <v>2018</v>
      </c>
      <c r="F1230" t="s">
        <v>90</v>
      </c>
      <c r="G1230">
        <v>4446</v>
      </c>
      <c r="H1230" t="s">
        <v>87</v>
      </c>
      <c r="I1230">
        <v>28</v>
      </c>
      <c r="J1230">
        <v>28</v>
      </c>
      <c r="K1230">
        <v>28</v>
      </c>
      <c r="L1230">
        <v>28</v>
      </c>
      <c r="M1230">
        <v>28</v>
      </c>
      <c r="N1230">
        <v>28</v>
      </c>
      <c r="O1230">
        <v>28</v>
      </c>
      <c r="P1230">
        <v>28</v>
      </c>
      <c r="Q1230">
        <v>28</v>
      </c>
      <c r="R1230">
        <v>28</v>
      </c>
      <c r="S1230" s="30"/>
      <c r="T1230" s="52" t="str">
        <f t="shared" si="76"/>
        <v>820415-10001-4446</v>
      </c>
      <c r="U1230" s="53">
        <f>IF(C1230="NET","",IF(C1230="","",IFERROR(VLOOKUP(T1230,EAN!$A:$B,2,FALSE),"MANGLER - MÅ OPPDATERE EAN-FANEN")))</f>
        <v>7048652902634</v>
      </c>
      <c r="V1230" s="52">
        <f t="shared" si="78"/>
        <v>28</v>
      </c>
      <c r="W1230" s="52">
        <f t="shared" si="79"/>
        <v>28</v>
      </c>
      <c r="X1230" s="30"/>
      <c r="Y1230" s="21">
        <f>IF(C1230="NET","",IFERROR(VLOOKUP(U1230,'2) Order Form'!$V$9:$V$894,1,FALSE),"Ikke med I order form"))</f>
        <v>7048652902634</v>
      </c>
      <c r="Z1230" s="30"/>
      <c r="AA1230">
        <v>7048652788245</v>
      </c>
      <c r="AB1230" s="23">
        <f>IFERROR(VLOOKUP(AA1230,'2) Order Form'!$V$9:$V$895,1,FALSE),"Ikke med I order form")</f>
        <v>7048652788245</v>
      </c>
      <c r="AC1230" s="38">
        <f>VLOOKUP(AA1230,ATS!$A$4:$H$2762,2,FALSE)</f>
        <v>828178</v>
      </c>
      <c r="AD1230" s="35" t="str">
        <f>VLOOKUP(AA1230,ATS!$A$4:$G$2762,3,FALSE)</f>
        <v>Crusader GORE-TEX Pro Jacket M</v>
      </c>
      <c r="AE1230" s="36" t="str">
        <f>VLOOKUP(AA1230,ATS!$A$4:$G$2762,5,FALSE)</f>
        <v>55505-M</v>
      </c>
      <c r="AF1230" s="30"/>
      <c r="AG1230" s="54"/>
      <c r="AH1230" s="26"/>
      <c r="AI1230" s="30"/>
      <c r="AJ1230" s="30"/>
      <c r="AK1230" s="30"/>
    </row>
    <row r="1231" spans="1:37">
      <c r="A1231" s="175">
        <f t="shared" si="77"/>
        <v>7048652902689</v>
      </c>
      <c r="B1231">
        <v>820415</v>
      </c>
      <c r="C1231" t="s">
        <v>2019</v>
      </c>
      <c r="D1231" t="s">
        <v>2991</v>
      </c>
      <c r="E1231" t="s">
        <v>1904</v>
      </c>
      <c r="F1231" t="s">
        <v>1982</v>
      </c>
      <c r="G1231">
        <v>3537</v>
      </c>
      <c r="H1231" t="s">
        <v>87</v>
      </c>
      <c r="I1231">
        <v>443</v>
      </c>
      <c r="J1231">
        <v>443</v>
      </c>
      <c r="K1231">
        <v>443</v>
      </c>
      <c r="L1231">
        <v>443</v>
      </c>
      <c r="M1231">
        <v>443</v>
      </c>
      <c r="N1231">
        <v>443</v>
      </c>
      <c r="O1231">
        <v>443</v>
      </c>
      <c r="P1231">
        <v>443</v>
      </c>
      <c r="Q1231">
        <v>443</v>
      </c>
      <c r="R1231">
        <v>443</v>
      </c>
      <c r="S1231" s="30"/>
      <c r="T1231" s="52" t="str">
        <f t="shared" si="76"/>
        <v>820415-99901-3537</v>
      </c>
      <c r="U1231" s="53">
        <f>IF(C1231="NET","",IF(C1231="","",IFERROR(VLOOKUP(T1231,EAN!$A:$B,2,FALSE),"MANGLER - MÅ OPPDATERE EAN-FANEN")))</f>
        <v>7048652902689</v>
      </c>
      <c r="V1231" s="52">
        <f t="shared" si="78"/>
        <v>443</v>
      </c>
      <c r="W1231" s="52">
        <f t="shared" si="79"/>
        <v>443</v>
      </c>
      <c r="X1231" s="30"/>
      <c r="Y1231" s="21">
        <f>IF(C1231="NET","",IFERROR(VLOOKUP(U1231,'2) Order Form'!$V$9:$V$894,1,FALSE),"Ikke med I order form"))</f>
        <v>7048652902689</v>
      </c>
      <c r="Z1231" s="30"/>
      <c r="AA1231">
        <v>7048652788238</v>
      </c>
      <c r="AB1231" s="23">
        <f>IFERROR(VLOOKUP(AA1231,'2) Order Form'!$V$9:$V$895,1,FALSE),"Ikke med I order form")</f>
        <v>7048652788238</v>
      </c>
      <c r="AC1231" s="38">
        <f>VLOOKUP(AA1231,ATS!$A$4:$H$2762,2,FALSE)</f>
        <v>828178</v>
      </c>
      <c r="AD1231" s="35" t="str">
        <f>VLOOKUP(AA1231,ATS!$A$4:$G$2762,3,FALSE)</f>
        <v>Crusader GORE-TEX Pro Jacket M</v>
      </c>
      <c r="AE1231" s="36" t="str">
        <f>VLOOKUP(AA1231,ATS!$A$4:$G$2762,5,FALSE)</f>
        <v>55505-L</v>
      </c>
      <c r="AF1231" s="30"/>
      <c r="AG1231" s="54"/>
      <c r="AH1231" s="26"/>
      <c r="AI1231" s="30"/>
      <c r="AJ1231" s="30"/>
      <c r="AK1231" s="30"/>
    </row>
    <row r="1232" spans="1:37">
      <c r="A1232" s="175">
        <f t="shared" si="77"/>
        <v>7048652902696</v>
      </c>
      <c r="B1232">
        <v>820415</v>
      </c>
      <c r="C1232" t="s">
        <v>2019</v>
      </c>
      <c r="D1232" t="s">
        <v>2991</v>
      </c>
      <c r="E1232" t="s">
        <v>1905</v>
      </c>
      <c r="F1232" t="s">
        <v>1982</v>
      </c>
      <c r="G1232">
        <v>3840</v>
      </c>
      <c r="H1232" t="s">
        <v>87</v>
      </c>
      <c r="I1232">
        <v>257</v>
      </c>
      <c r="J1232">
        <v>257</v>
      </c>
      <c r="K1232">
        <v>257</v>
      </c>
      <c r="L1232">
        <v>257</v>
      </c>
      <c r="M1232">
        <v>257</v>
      </c>
      <c r="N1232">
        <v>257</v>
      </c>
      <c r="O1232">
        <v>257</v>
      </c>
      <c r="P1232">
        <v>257</v>
      </c>
      <c r="Q1232">
        <v>257</v>
      </c>
      <c r="R1232">
        <v>257</v>
      </c>
      <c r="S1232" s="30"/>
      <c r="T1232" s="52" t="str">
        <f t="shared" si="76"/>
        <v>820415-99901-3840</v>
      </c>
      <c r="U1232" s="53">
        <f>IF(C1232="NET","",IF(C1232="","",IFERROR(VLOOKUP(T1232,EAN!$A:$B,2,FALSE),"MANGLER - MÅ OPPDATERE EAN-FANEN")))</f>
        <v>7048652902696</v>
      </c>
      <c r="V1232" s="52">
        <f t="shared" si="78"/>
        <v>257</v>
      </c>
      <c r="W1232" s="52">
        <f t="shared" si="79"/>
        <v>257</v>
      </c>
      <c r="X1232" s="30"/>
      <c r="Y1232" s="21">
        <f>IF(C1232="NET","",IFERROR(VLOOKUP(U1232,'2) Order Form'!$V$9:$V$894,1,FALSE),"Ikke med I order form"))</f>
        <v>7048652902696</v>
      </c>
      <c r="Z1232" s="30"/>
      <c r="AA1232">
        <v>7048652788238</v>
      </c>
      <c r="AB1232" s="23">
        <f>IFERROR(VLOOKUP(AA1232,'2) Order Form'!$V$9:$V$895,1,FALSE),"Ikke med I order form")</f>
        <v>7048652788238</v>
      </c>
      <c r="AC1232" s="38">
        <f>VLOOKUP(AA1232,ATS!$A$4:$H$2762,2,FALSE)</f>
        <v>828178</v>
      </c>
      <c r="AD1232" s="35" t="str">
        <f>VLOOKUP(AA1232,ATS!$A$4:$G$2762,3,FALSE)</f>
        <v>Crusader GORE-TEX Pro Jacket M</v>
      </c>
      <c r="AE1232" s="36" t="str">
        <f>VLOOKUP(AA1232,ATS!$A$4:$G$2762,5,FALSE)</f>
        <v>55505-L</v>
      </c>
      <c r="AF1232" s="30"/>
      <c r="AG1232" s="54"/>
      <c r="AH1232" s="26"/>
      <c r="AI1232" s="30"/>
      <c r="AJ1232" s="30"/>
      <c r="AK1232" s="30"/>
    </row>
    <row r="1233" spans="1:37">
      <c r="A1233" s="175">
        <f t="shared" si="77"/>
        <v>7048652902702</v>
      </c>
      <c r="B1233">
        <v>820415</v>
      </c>
      <c r="C1233" t="s">
        <v>2019</v>
      </c>
      <c r="D1233" t="s">
        <v>2991</v>
      </c>
      <c r="E1233" t="s">
        <v>1906</v>
      </c>
      <c r="F1233" t="s">
        <v>1982</v>
      </c>
      <c r="G1233">
        <v>4143</v>
      </c>
      <c r="H1233" t="s">
        <v>87</v>
      </c>
      <c r="I1233">
        <v>21</v>
      </c>
      <c r="J1233">
        <v>21</v>
      </c>
      <c r="K1233">
        <v>21</v>
      </c>
      <c r="L1233">
        <v>21</v>
      </c>
      <c r="M1233">
        <v>21</v>
      </c>
      <c r="N1233">
        <v>21</v>
      </c>
      <c r="O1233">
        <v>21</v>
      </c>
      <c r="P1233">
        <v>21</v>
      </c>
      <c r="Q1233">
        <v>21</v>
      </c>
      <c r="R1233">
        <v>21</v>
      </c>
      <c r="S1233" s="30"/>
      <c r="T1233" s="52" t="str">
        <f t="shared" si="76"/>
        <v>820415-99901-4143</v>
      </c>
      <c r="U1233" s="53">
        <f>IF(C1233="NET","",IF(C1233="","",IFERROR(VLOOKUP(T1233,EAN!$A:$B,2,FALSE),"MANGLER - MÅ OPPDATERE EAN-FANEN")))</f>
        <v>7048652902702</v>
      </c>
      <c r="V1233" s="52">
        <f t="shared" si="78"/>
        <v>21</v>
      </c>
      <c r="W1233" s="52">
        <f t="shared" si="79"/>
        <v>21</v>
      </c>
      <c r="X1233" s="30"/>
      <c r="Y1233" s="21">
        <f>IF(C1233="NET","",IFERROR(VLOOKUP(U1233,'2) Order Form'!$V$9:$V$894,1,FALSE),"Ikke med I order form"))</f>
        <v>7048652902702</v>
      </c>
      <c r="Z1233" s="30"/>
      <c r="AA1233">
        <v>7048652788269</v>
      </c>
      <c r="AB1233" s="23">
        <f>IFERROR(VLOOKUP(AA1233,'2) Order Form'!$V$9:$V$895,1,FALSE),"Ikke med I order form")</f>
        <v>7048652788269</v>
      </c>
      <c r="AC1233" s="38">
        <f>VLOOKUP(AA1233,ATS!$A$4:$H$2762,2,FALSE)</f>
        <v>828178</v>
      </c>
      <c r="AD1233" s="35" t="str">
        <f>VLOOKUP(AA1233,ATS!$A$4:$G$2762,3,FALSE)</f>
        <v>Crusader GORE-TEX Pro Jacket M</v>
      </c>
      <c r="AE1233" s="36" t="str">
        <f>VLOOKUP(AA1233,ATS!$A$4:$G$2762,5,FALSE)</f>
        <v>55505-XL</v>
      </c>
      <c r="AF1233" s="30"/>
      <c r="AG1233" s="54"/>
      <c r="AH1233" s="26"/>
      <c r="AI1233" s="30"/>
      <c r="AJ1233" s="30"/>
      <c r="AK1233" s="30"/>
    </row>
    <row r="1234" spans="1:37">
      <c r="A1234" s="175">
        <f t="shared" si="77"/>
        <v>7048652902719</v>
      </c>
      <c r="B1234">
        <v>820415</v>
      </c>
      <c r="C1234" t="s">
        <v>2019</v>
      </c>
      <c r="D1234" t="s">
        <v>2991</v>
      </c>
      <c r="E1234" t="s">
        <v>1907</v>
      </c>
      <c r="F1234" t="s">
        <v>1982</v>
      </c>
      <c r="G1234">
        <v>4446</v>
      </c>
      <c r="H1234" t="s">
        <v>87</v>
      </c>
      <c r="I1234">
        <v>107</v>
      </c>
      <c r="J1234">
        <v>107</v>
      </c>
      <c r="K1234">
        <v>107</v>
      </c>
      <c r="L1234">
        <v>107</v>
      </c>
      <c r="M1234">
        <v>107</v>
      </c>
      <c r="N1234">
        <v>107</v>
      </c>
      <c r="O1234">
        <v>107</v>
      </c>
      <c r="P1234">
        <v>107</v>
      </c>
      <c r="Q1234">
        <v>107</v>
      </c>
      <c r="R1234">
        <v>107</v>
      </c>
      <c r="S1234" s="30"/>
      <c r="T1234" s="52" t="str">
        <f t="shared" si="76"/>
        <v>820415-99901-4446</v>
      </c>
      <c r="U1234" s="53">
        <f>IF(C1234="NET","",IF(C1234="","",IFERROR(VLOOKUP(T1234,EAN!$A:$B,2,FALSE),"MANGLER - MÅ OPPDATERE EAN-FANEN")))</f>
        <v>7048652902719</v>
      </c>
      <c r="V1234" s="52">
        <f t="shared" si="78"/>
        <v>107</v>
      </c>
      <c r="W1234" s="52">
        <f t="shared" si="79"/>
        <v>107</v>
      </c>
      <c r="X1234" s="30"/>
      <c r="Y1234" s="21">
        <f>IF(C1234="NET","",IFERROR(VLOOKUP(U1234,'2) Order Form'!$V$9:$V$894,1,FALSE),"Ikke med I order form"))</f>
        <v>7048652902719</v>
      </c>
      <c r="Z1234" s="30"/>
      <c r="AA1234">
        <v>7048652788269</v>
      </c>
      <c r="AB1234" s="23">
        <f>IFERROR(VLOOKUP(AA1234,'2) Order Form'!$V$9:$V$895,1,FALSE),"Ikke med I order form")</f>
        <v>7048652788269</v>
      </c>
      <c r="AC1234" s="38">
        <f>VLOOKUP(AA1234,ATS!$A$4:$H$2762,2,FALSE)</f>
        <v>828178</v>
      </c>
      <c r="AD1234" s="35" t="str">
        <f>VLOOKUP(AA1234,ATS!$A$4:$G$2762,3,FALSE)</f>
        <v>Crusader GORE-TEX Pro Jacket M</v>
      </c>
      <c r="AE1234" s="36" t="str">
        <f>VLOOKUP(AA1234,ATS!$A$4:$G$2762,5,FALSE)</f>
        <v>55505-XL</v>
      </c>
      <c r="AF1234" s="30"/>
      <c r="AG1234" s="54"/>
      <c r="AH1234" s="26"/>
      <c r="AI1234" s="30"/>
      <c r="AJ1234" s="30"/>
      <c r="AK1234" s="30"/>
    </row>
    <row r="1235" spans="1:37">
      <c r="A1235" s="175">
        <f t="shared" si="77"/>
        <v>0</v>
      </c>
      <c r="B1235" s="37">
        <v>820419</v>
      </c>
      <c r="C1235" t="s">
        <v>131</v>
      </c>
      <c r="I1235" s="37">
        <v>202409</v>
      </c>
      <c r="J1235" s="37">
        <v>202410</v>
      </c>
      <c r="K1235" s="37">
        <v>202411</v>
      </c>
      <c r="L1235" s="37">
        <v>202412</v>
      </c>
      <c r="M1235" s="37">
        <v>202413</v>
      </c>
      <c r="N1235" s="37">
        <v>202414</v>
      </c>
      <c r="O1235" s="37">
        <v>202415</v>
      </c>
      <c r="P1235" s="37">
        <v>202415</v>
      </c>
      <c r="Q1235" s="37">
        <v>202415</v>
      </c>
      <c r="R1235" s="37">
        <v>202415</v>
      </c>
      <c r="S1235" s="30"/>
      <c r="T1235" s="52" t="str">
        <f t="shared" si="76"/>
        <v>820419-</v>
      </c>
      <c r="U1235" s="53" t="str">
        <f>IF(C1235="NET","",IF(C1235="","",IFERROR(VLOOKUP(T1235,EAN!$A:$B,2,FALSE),"MANGLER - MÅ OPPDATERE EAN-FANEN")))</f>
        <v/>
      </c>
      <c r="V1235" s="52">
        <f t="shared" si="78"/>
        <v>202409</v>
      </c>
      <c r="W1235" s="52">
        <f t="shared" si="79"/>
        <v>202415</v>
      </c>
      <c r="X1235" s="30"/>
      <c r="Y1235" s="21" t="str">
        <f>IF(C1235="NET","",IFERROR(VLOOKUP(U1235,'2) Order Form'!$V$9:$V$894,1,FALSE),"Ikke med I order form"))</f>
        <v/>
      </c>
      <c r="Z1235" s="30"/>
      <c r="AA1235">
        <v>7048652711540</v>
      </c>
      <c r="AB1235" s="23">
        <f>IFERROR(VLOOKUP(AA1235,'2) Order Form'!$V$9:$V$895,1,FALSE),"Ikke med I order form")</f>
        <v>7048652711540</v>
      </c>
      <c r="AC1235" s="38">
        <f>VLOOKUP(AA1235,ATS!$A$4:$H$2762,2,FALSE)</f>
        <v>828180</v>
      </c>
      <c r="AD1235" s="35" t="str">
        <f>VLOOKUP(AA1235,ATS!$A$4:$G$2762,3,FALSE)</f>
        <v>Crusader GORE-TEX Pro Pants M</v>
      </c>
      <c r="AE1235" s="36" t="str">
        <f>VLOOKUP(AA1235,ATS!$A$4:$G$2762,5,FALSE)</f>
        <v>99901-S</v>
      </c>
      <c r="AF1235" s="30"/>
      <c r="AG1235" s="54"/>
      <c r="AH1235" s="26"/>
      <c r="AI1235" s="30"/>
      <c r="AJ1235" s="30"/>
      <c r="AK1235" s="30"/>
    </row>
    <row r="1236" spans="1:37">
      <c r="A1236" s="175">
        <f t="shared" si="77"/>
        <v>7048652856319</v>
      </c>
      <c r="B1236">
        <v>820419</v>
      </c>
      <c r="C1236" t="s">
        <v>1962</v>
      </c>
      <c r="D1236" t="s">
        <v>2991</v>
      </c>
      <c r="E1236" t="s">
        <v>1924</v>
      </c>
      <c r="F1236" t="s">
        <v>90</v>
      </c>
      <c r="G1236" t="s">
        <v>8</v>
      </c>
      <c r="H1236" t="s">
        <v>87</v>
      </c>
      <c r="I1236">
        <v>65</v>
      </c>
      <c r="J1236">
        <v>65</v>
      </c>
      <c r="K1236">
        <v>65</v>
      </c>
      <c r="L1236">
        <v>65</v>
      </c>
      <c r="M1236">
        <v>65</v>
      </c>
      <c r="N1236">
        <v>65</v>
      </c>
      <c r="O1236">
        <v>65</v>
      </c>
      <c r="P1236">
        <v>65</v>
      </c>
      <c r="Q1236">
        <v>65</v>
      </c>
      <c r="R1236">
        <v>65</v>
      </c>
      <c r="S1236" s="30"/>
      <c r="T1236" s="52" t="str">
        <f t="shared" si="76"/>
        <v>820419-10001-S</v>
      </c>
      <c r="U1236" s="53">
        <f>IF(C1236="NET","",IF(C1236="","",IFERROR(VLOOKUP(T1236,EAN!$A:$B,2,FALSE),"MANGLER - MÅ OPPDATERE EAN-FANEN")))</f>
        <v>7048652856319</v>
      </c>
      <c r="V1236" s="52">
        <f t="shared" si="78"/>
        <v>65</v>
      </c>
      <c r="W1236" s="52">
        <f t="shared" si="79"/>
        <v>65</v>
      </c>
      <c r="X1236" s="30"/>
      <c r="Y1236" s="21" t="str">
        <f>IF(C1236="NET","",IFERROR(VLOOKUP(U1236,'2) Order Form'!$V$9:$V$894,1,FALSE),"Ikke med I order form"))</f>
        <v>Ikke med I order form</v>
      </c>
      <c r="Z1236" s="30"/>
      <c r="AA1236">
        <v>7048652711540</v>
      </c>
      <c r="AB1236" s="23">
        <f>IFERROR(VLOOKUP(AA1236,'2) Order Form'!$V$9:$V$895,1,FALSE),"Ikke med I order form")</f>
        <v>7048652711540</v>
      </c>
      <c r="AC1236" s="38">
        <f>VLOOKUP(AA1236,ATS!$A$4:$H$2762,2,FALSE)</f>
        <v>828180</v>
      </c>
      <c r="AD1236" s="35" t="str">
        <f>VLOOKUP(AA1236,ATS!$A$4:$G$2762,3,FALSE)</f>
        <v>Crusader GORE-TEX Pro Pants M</v>
      </c>
      <c r="AE1236" s="36" t="str">
        <f>VLOOKUP(AA1236,ATS!$A$4:$G$2762,5,FALSE)</f>
        <v>99901-S</v>
      </c>
      <c r="AF1236" s="30"/>
      <c r="AG1236" s="54"/>
      <c r="AH1236" s="26"/>
      <c r="AI1236" s="30"/>
      <c r="AJ1236" s="30"/>
      <c r="AK1236" s="30"/>
    </row>
    <row r="1237" spans="1:37">
      <c r="A1237" s="175">
        <f t="shared" si="77"/>
        <v>7048652856326</v>
      </c>
      <c r="B1237">
        <v>820419</v>
      </c>
      <c r="C1237" t="s">
        <v>1962</v>
      </c>
      <c r="D1237" t="s">
        <v>2991</v>
      </c>
      <c r="E1237" t="s">
        <v>1925</v>
      </c>
      <c r="F1237" t="s">
        <v>90</v>
      </c>
      <c r="G1237" t="s">
        <v>7</v>
      </c>
      <c r="H1237" t="s">
        <v>87</v>
      </c>
      <c r="I1237">
        <v>123</v>
      </c>
      <c r="J1237">
        <v>123</v>
      </c>
      <c r="K1237">
        <v>123</v>
      </c>
      <c r="L1237">
        <v>123</v>
      </c>
      <c r="M1237">
        <v>123</v>
      </c>
      <c r="N1237">
        <v>123</v>
      </c>
      <c r="O1237">
        <v>123</v>
      </c>
      <c r="P1237">
        <v>123</v>
      </c>
      <c r="Q1237">
        <v>123</v>
      </c>
      <c r="R1237">
        <v>123</v>
      </c>
      <c r="S1237" s="30"/>
      <c r="T1237" s="52" t="str">
        <f t="shared" si="76"/>
        <v>820419-10001-M</v>
      </c>
      <c r="U1237" s="53">
        <f>IF(C1237="NET","",IF(C1237="","",IFERROR(VLOOKUP(T1237,EAN!$A:$B,2,FALSE),"MANGLER - MÅ OPPDATERE EAN-FANEN")))</f>
        <v>7048652856326</v>
      </c>
      <c r="V1237" s="52">
        <f t="shared" si="78"/>
        <v>123</v>
      </c>
      <c r="W1237" s="52">
        <f t="shared" si="79"/>
        <v>123</v>
      </c>
      <c r="X1237" s="30"/>
      <c r="Y1237" s="21" t="str">
        <f>IF(C1237="NET","",IFERROR(VLOOKUP(U1237,'2) Order Form'!$V$9:$V$894,1,FALSE),"Ikke med I order form"))</f>
        <v>Ikke med I order form</v>
      </c>
      <c r="Z1237" s="30"/>
      <c r="AA1237">
        <v>7048652711533</v>
      </c>
      <c r="AB1237" s="23">
        <f>IFERROR(VLOOKUP(AA1237,'2) Order Form'!$V$9:$V$895,1,FALSE),"Ikke med I order form")</f>
        <v>7048652711533</v>
      </c>
      <c r="AC1237" s="38">
        <f>VLOOKUP(AA1237,ATS!$A$4:$H$2762,2,FALSE)</f>
        <v>828180</v>
      </c>
      <c r="AD1237" s="35" t="str">
        <f>VLOOKUP(AA1237,ATS!$A$4:$G$2762,3,FALSE)</f>
        <v>Crusader GORE-TEX Pro Pants M</v>
      </c>
      <c r="AE1237" s="36" t="str">
        <f>VLOOKUP(AA1237,ATS!$A$4:$G$2762,5,FALSE)</f>
        <v>99901-M</v>
      </c>
      <c r="AF1237" s="30"/>
      <c r="AG1237" s="54"/>
      <c r="AH1237" s="26"/>
      <c r="AI1237" s="30"/>
      <c r="AJ1237" s="30"/>
      <c r="AK1237" s="30"/>
    </row>
    <row r="1238" spans="1:37">
      <c r="A1238" s="175">
        <f t="shared" si="77"/>
        <v>7048652856333</v>
      </c>
      <c r="B1238">
        <v>820419</v>
      </c>
      <c r="C1238" t="s">
        <v>1962</v>
      </c>
      <c r="D1238" t="s">
        <v>2991</v>
      </c>
      <c r="E1238" t="s">
        <v>1926</v>
      </c>
      <c r="F1238" t="s">
        <v>90</v>
      </c>
      <c r="G1238" t="s">
        <v>52</v>
      </c>
      <c r="H1238" t="s">
        <v>87</v>
      </c>
      <c r="I1238">
        <v>121</v>
      </c>
      <c r="J1238">
        <v>121</v>
      </c>
      <c r="K1238">
        <v>121</v>
      </c>
      <c r="L1238">
        <v>121</v>
      </c>
      <c r="M1238">
        <v>121</v>
      </c>
      <c r="N1238">
        <v>121</v>
      </c>
      <c r="O1238">
        <v>121</v>
      </c>
      <c r="P1238">
        <v>121</v>
      </c>
      <c r="Q1238">
        <v>121</v>
      </c>
      <c r="R1238">
        <v>121</v>
      </c>
      <c r="S1238" s="30"/>
      <c r="T1238" s="52" t="str">
        <f t="shared" si="76"/>
        <v>820419-10001-L</v>
      </c>
      <c r="U1238" s="53">
        <f>IF(C1238="NET","",IF(C1238="","",IFERROR(VLOOKUP(T1238,EAN!$A:$B,2,FALSE),"MANGLER - MÅ OPPDATERE EAN-FANEN")))</f>
        <v>7048652856333</v>
      </c>
      <c r="V1238" s="52">
        <f t="shared" si="78"/>
        <v>121</v>
      </c>
      <c r="W1238" s="52">
        <f t="shared" si="79"/>
        <v>121</v>
      </c>
      <c r="X1238" s="30"/>
      <c r="Y1238" s="21" t="str">
        <f>IF(C1238="NET","",IFERROR(VLOOKUP(U1238,'2) Order Form'!$V$9:$V$894,1,FALSE),"Ikke med I order form"))</f>
        <v>Ikke med I order form</v>
      </c>
      <c r="Z1238" s="30"/>
      <c r="AA1238">
        <v>7048652711533</v>
      </c>
      <c r="AB1238" s="23">
        <f>IFERROR(VLOOKUP(AA1238,'2) Order Form'!$V$9:$V$895,1,FALSE),"Ikke med I order form")</f>
        <v>7048652711533</v>
      </c>
      <c r="AC1238" s="38">
        <f>VLOOKUP(AA1238,ATS!$A$4:$H$2762,2,FALSE)</f>
        <v>828180</v>
      </c>
      <c r="AD1238" s="35" t="str">
        <f>VLOOKUP(AA1238,ATS!$A$4:$G$2762,3,FALSE)</f>
        <v>Crusader GORE-TEX Pro Pants M</v>
      </c>
      <c r="AE1238" s="36" t="str">
        <f>VLOOKUP(AA1238,ATS!$A$4:$G$2762,5,FALSE)</f>
        <v>99901-M</v>
      </c>
      <c r="AF1238" s="30"/>
      <c r="AG1238" s="54"/>
      <c r="AH1238" s="26"/>
      <c r="AI1238" s="30"/>
      <c r="AJ1238" s="30"/>
      <c r="AK1238" s="30"/>
    </row>
    <row r="1239" spans="1:37">
      <c r="A1239" s="175">
        <f t="shared" si="77"/>
        <v>7048652856340</v>
      </c>
      <c r="B1239">
        <v>820419</v>
      </c>
      <c r="C1239" t="s">
        <v>1962</v>
      </c>
      <c r="D1239" t="s">
        <v>2991</v>
      </c>
      <c r="E1239" t="s">
        <v>1927</v>
      </c>
      <c r="F1239" t="s">
        <v>90</v>
      </c>
      <c r="G1239" t="s">
        <v>53</v>
      </c>
      <c r="H1239" t="s">
        <v>87</v>
      </c>
      <c r="I1239">
        <v>74</v>
      </c>
      <c r="J1239">
        <v>74</v>
      </c>
      <c r="K1239">
        <v>74</v>
      </c>
      <c r="L1239">
        <v>74</v>
      </c>
      <c r="M1239">
        <v>74</v>
      </c>
      <c r="N1239">
        <v>74</v>
      </c>
      <c r="O1239">
        <v>74</v>
      </c>
      <c r="P1239">
        <v>74</v>
      </c>
      <c r="Q1239">
        <v>74</v>
      </c>
      <c r="R1239">
        <v>74</v>
      </c>
      <c r="S1239" s="30"/>
      <c r="T1239" s="52" t="str">
        <f t="shared" si="76"/>
        <v>820419-10001-XL</v>
      </c>
      <c r="U1239" s="53">
        <f>IF(C1239="NET","",IF(C1239="","",IFERROR(VLOOKUP(T1239,EAN!$A:$B,2,FALSE),"MANGLER - MÅ OPPDATERE EAN-FANEN")))</f>
        <v>7048652856340</v>
      </c>
      <c r="V1239" s="52">
        <f t="shared" si="78"/>
        <v>74</v>
      </c>
      <c r="W1239" s="52">
        <f t="shared" si="79"/>
        <v>74</v>
      </c>
      <c r="X1239" s="30"/>
      <c r="Y1239" s="21" t="str">
        <f>IF(C1239="NET","",IFERROR(VLOOKUP(U1239,'2) Order Form'!$V$9:$V$894,1,FALSE),"Ikke med I order form"))</f>
        <v>Ikke med I order form</v>
      </c>
      <c r="Z1239" s="30"/>
      <c r="AA1239">
        <v>7048652711526</v>
      </c>
      <c r="AB1239" s="23">
        <f>IFERROR(VLOOKUP(AA1239,'2) Order Form'!$V$9:$V$895,1,FALSE),"Ikke med I order form")</f>
        <v>7048652711526</v>
      </c>
      <c r="AC1239" s="38">
        <f>VLOOKUP(AA1239,ATS!$A$4:$H$2762,2,FALSE)</f>
        <v>828180</v>
      </c>
      <c r="AD1239" s="35" t="str">
        <f>VLOOKUP(AA1239,ATS!$A$4:$G$2762,3,FALSE)</f>
        <v>Crusader GORE-TEX Pro Pants M</v>
      </c>
      <c r="AE1239" s="36" t="str">
        <f>VLOOKUP(AA1239,ATS!$A$4:$G$2762,5,FALSE)</f>
        <v>99901-L</v>
      </c>
      <c r="AF1239" s="30"/>
      <c r="AG1239" s="54"/>
      <c r="AH1239" s="26"/>
      <c r="AI1239" s="30"/>
      <c r="AJ1239" s="30"/>
      <c r="AK1239" s="30"/>
    </row>
    <row r="1240" spans="1:37">
      <c r="A1240" s="175">
        <f t="shared" si="77"/>
        <v>7048652856357</v>
      </c>
      <c r="B1240">
        <v>820419</v>
      </c>
      <c r="C1240" t="s">
        <v>1962</v>
      </c>
      <c r="D1240" t="s">
        <v>2991</v>
      </c>
      <c r="E1240" t="s">
        <v>685</v>
      </c>
      <c r="F1240" t="s">
        <v>1982</v>
      </c>
      <c r="G1240" t="s">
        <v>8</v>
      </c>
      <c r="H1240" t="s">
        <v>87</v>
      </c>
      <c r="I1240">
        <v>67</v>
      </c>
      <c r="J1240">
        <v>67</v>
      </c>
      <c r="K1240">
        <v>67</v>
      </c>
      <c r="L1240">
        <v>67</v>
      </c>
      <c r="M1240">
        <v>67</v>
      </c>
      <c r="N1240">
        <v>67</v>
      </c>
      <c r="O1240">
        <v>67</v>
      </c>
      <c r="P1240">
        <v>67</v>
      </c>
      <c r="Q1240">
        <v>67</v>
      </c>
      <c r="R1240">
        <v>67</v>
      </c>
      <c r="S1240" s="30"/>
      <c r="T1240" s="52" t="str">
        <f t="shared" si="76"/>
        <v>820419-99901-S</v>
      </c>
      <c r="U1240" s="53">
        <f>IF(C1240="NET","",IF(C1240="","",IFERROR(VLOOKUP(T1240,EAN!$A:$B,2,FALSE),"MANGLER - MÅ OPPDATERE EAN-FANEN")))</f>
        <v>7048652856357</v>
      </c>
      <c r="V1240" s="52">
        <f t="shared" si="78"/>
        <v>67</v>
      </c>
      <c r="W1240" s="52">
        <f t="shared" si="79"/>
        <v>67</v>
      </c>
      <c r="X1240" s="30"/>
      <c r="Y1240" s="21" t="str">
        <f>IF(C1240="NET","",IFERROR(VLOOKUP(U1240,'2) Order Form'!$V$9:$V$894,1,FALSE),"Ikke med I order form"))</f>
        <v>Ikke med I order form</v>
      </c>
      <c r="Z1240" s="30"/>
      <c r="AA1240">
        <v>7048652711526</v>
      </c>
      <c r="AB1240" s="23">
        <f>IFERROR(VLOOKUP(AA1240,'2) Order Form'!$V$9:$V$895,1,FALSE),"Ikke med I order form")</f>
        <v>7048652711526</v>
      </c>
      <c r="AC1240" s="38">
        <f>VLOOKUP(AA1240,ATS!$A$4:$H$2762,2,FALSE)</f>
        <v>828180</v>
      </c>
      <c r="AD1240" s="35" t="str">
        <f>VLOOKUP(AA1240,ATS!$A$4:$G$2762,3,FALSE)</f>
        <v>Crusader GORE-TEX Pro Pants M</v>
      </c>
      <c r="AE1240" s="36" t="str">
        <f>VLOOKUP(AA1240,ATS!$A$4:$G$2762,5,FALSE)</f>
        <v>99901-L</v>
      </c>
      <c r="AF1240" s="30"/>
      <c r="AG1240" s="54"/>
      <c r="AH1240" s="26"/>
      <c r="AI1240" s="30"/>
      <c r="AJ1240" s="30"/>
      <c r="AK1240" s="30"/>
    </row>
    <row r="1241" spans="1:37">
      <c r="A1241" s="175">
        <f t="shared" si="77"/>
        <v>7048652856364</v>
      </c>
      <c r="B1241">
        <v>820419</v>
      </c>
      <c r="C1241" t="s">
        <v>1962</v>
      </c>
      <c r="D1241" t="s">
        <v>2991</v>
      </c>
      <c r="E1241" t="s">
        <v>686</v>
      </c>
      <c r="F1241" t="s">
        <v>1982</v>
      </c>
      <c r="G1241" t="s">
        <v>7</v>
      </c>
      <c r="H1241" t="s">
        <v>87</v>
      </c>
      <c r="I1241">
        <v>115</v>
      </c>
      <c r="J1241">
        <v>115</v>
      </c>
      <c r="K1241">
        <v>115</v>
      </c>
      <c r="L1241">
        <v>115</v>
      </c>
      <c r="M1241">
        <v>115</v>
      </c>
      <c r="N1241">
        <v>115</v>
      </c>
      <c r="O1241">
        <v>115</v>
      </c>
      <c r="P1241">
        <v>115</v>
      </c>
      <c r="Q1241">
        <v>115</v>
      </c>
      <c r="R1241">
        <v>115</v>
      </c>
      <c r="S1241" s="30"/>
      <c r="T1241" s="52" t="str">
        <f t="shared" si="76"/>
        <v>820419-99901-M</v>
      </c>
      <c r="U1241" s="53">
        <f>IF(C1241="NET","",IF(C1241="","",IFERROR(VLOOKUP(T1241,EAN!$A:$B,2,FALSE),"MANGLER - MÅ OPPDATERE EAN-FANEN")))</f>
        <v>7048652856364</v>
      </c>
      <c r="V1241" s="52">
        <f t="shared" si="78"/>
        <v>115</v>
      </c>
      <c r="W1241" s="52">
        <f t="shared" si="79"/>
        <v>115</v>
      </c>
      <c r="X1241" s="30"/>
      <c r="Y1241" s="21" t="str">
        <f>IF(C1241="NET","",IFERROR(VLOOKUP(U1241,'2) Order Form'!$V$9:$V$894,1,FALSE),"Ikke med I order form"))</f>
        <v>Ikke med I order form</v>
      </c>
      <c r="Z1241" s="30"/>
      <c r="AA1241">
        <v>7048652711557</v>
      </c>
      <c r="AB1241" s="23">
        <f>IFERROR(VLOOKUP(AA1241,'2) Order Form'!$V$9:$V$895,1,FALSE),"Ikke med I order form")</f>
        <v>7048652711557</v>
      </c>
      <c r="AC1241" s="38">
        <f>VLOOKUP(AA1241,ATS!$A$4:$H$2762,2,FALSE)</f>
        <v>828180</v>
      </c>
      <c r="AD1241" s="35" t="str">
        <f>VLOOKUP(AA1241,ATS!$A$4:$G$2762,3,FALSE)</f>
        <v>Crusader GORE-TEX Pro Pants M</v>
      </c>
      <c r="AE1241" s="36" t="str">
        <f>VLOOKUP(AA1241,ATS!$A$4:$G$2762,5,FALSE)</f>
        <v>99901-XL</v>
      </c>
      <c r="AF1241" s="30"/>
      <c r="AG1241" s="54"/>
      <c r="AH1241" s="26"/>
      <c r="AI1241" s="30"/>
      <c r="AJ1241" s="30"/>
      <c r="AK1241" s="30"/>
    </row>
    <row r="1242" spans="1:37">
      <c r="A1242" s="175">
        <f t="shared" si="77"/>
        <v>7048652856371</v>
      </c>
      <c r="B1242">
        <v>820419</v>
      </c>
      <c r="C1242" t="s">
        <v>1962</v>
      </c>
      <c r="D1242" t="s">
        <v>2991</v>
      </c>
      <c r="E1242" t="s">
        <v>687</v>
      </c>
      <c r="F1242" t="s">
        <v>1982</v>
      </c>
      <c r="G1242" t="s">
        <v>52</v>
      </c>
      <c r="H1242" t="s">
        <v>87</v>
      </c>
      <c r="I1242">
        <v>136</v>
      </c>
      <c r="J1242">
        <v>136</v>
      </c>
      <c r="K1242">
        <v>136</v>
      </c>
      <c r="L1242">
        <v>136</v>
      </c>
      <c r="M1242">
        <v>136</v>
      </c>
      <c r="N1242">
        <v>136</v>
      </c>
      <c r="O1242">
        <v>136</v>
      </c>
      <c r="P1242">
        <v>136</v>
      </c>
      <c r="Q1242">
        <v>136</v>
      </c>
      <c r="R1242">
        <v>136</v>
      </c>
      <c r="S1242" s="30"/>
      <c r="T1242" s="52" t="str">
        <f t="shared" si="76"/>
        <v>820419-99901-L</v>
      </c>
      <c r="U1242" s="53">
        <f>IF(C1242="NET","",IF(C1242="","",IFERROR(VLOOKUP(T1242,EAN!$A:$B,2,FALSE),"MANGLER - MÅ OPPDATERE EAN-FANEN")))</f>
        <v>7048652856371</v>
      </c>
      <c r="V1242" s="52">
        <f t="shared" si="78"/>
        <v>136</v>
      </c>
      <c r="W1242" s="52">
        <f t="shared" si="79"/>
        <v>136</v>
      </c>
      <c r="X1242" s="30"/>
      <c r="Y1242" s="21" t="str">
        <f>IF(C1242="NET","",IFERROR(VLOOKUP(U1242,'2) Order Form'!$V$9:$V$894,1,FALSE),"Ikke med I order form"))</f>
        <v>Ikke med I order form</v>
      </c>
      <c r="Z1242" s="30"/>
      <c r="AA1242">
        <v>7048652711557</v>
      </c>
      <c r="AB1242" s="23">
        <f>IFERROR(VLOOKUP(AA1242,'2) Order Form'!$V$9:$V$895,1,FALSE),"Ikke med I order form")</f>
        <v>7048652711557</v>
      </c>
      <c r="AC1242" s="38">
        <f>VLOOKUP(AA1242,ATS!$A$4:$H$2762,2,FALSE)</f>
        <v>828180</v>
      </c>
      <c r="AD1242" s="35" t="str">
        <f>VLOOKUP(AA1242,ATS!$A$4:$G$2762,3,FALSE)</f>
        <v>Crusader GORE-TEX Pro Pants M</v>
      </c>
      <c r="AE1242" s="36" t="str">
        <f>VLOOKUP(AA1242,ATS!$A$4:$G$2762,5,FALSE)</f>
        <v>99901-XL</v>
      </c>
      <c r="AF1242" s="30"/>
      <c r="AG1242" s="54"/>
      <c r="AH1242" s="26"/>
      <c r="AI1242" s="30"/>
      <c r="AJ1242" s="30"/>
      <c r="AK1242" s="30"/>
    </row>
    <row r="1243" spans="1:37">
      <c r="A1243" s="175">
        <f t="shared" si="77"/>
        <v>7048652856388</v>
      </c>
      <c r="B1243">
        <v>820419</v>
      </c>
      <c r="C1243" t="s">
        <v>1962</v>
      </c>
      <c r="D1243" t="s">
        <v>2991</v>
      </c>
      <c r="E1243" t="s">
        <v>688</v>
      </c>
      <c r="F1243" t="s">
        <v>1982</v>
      </c>
      <c r="G1243" t="s">
        <v>53</v>
      </c>
      <c r="H1243" t="s">
        <v>87</v>
      </c>
      <c r="I1243">
        <v>89</v>
      </c>
      <c r="J1243">
        <v>89</v>
      </c>
      <c r="K1243">
        <v>89</v>
      </c>
      <c r="L1243">
        <v>89</v>
      </c>
      <c r="M1243">
        <v>89</v>
      </c>
      <c r="N1243">
        <v>89</v>
      </c>
      <c r="O1243">
        <v>89</v>
      </c>
      <c r="P1243">
        <v>89</v>
      </c>
      <c r="Q1243">
        <v>89</v>
      </c>
      <c r="R1243">
        <v>89</v>
      </c>
      <c r="S1243" s="30"/>
      <c r="T1243" s="52" t="str">
        <f t="shared" si="76"/>
        <v>820419-99901-XL</v>
      </c>
      <c r="U1243" s="53">
        <f>IF(C1243="NET","",IF(C1243="","",IFERROR(VLOOKUP(T1243,EAN!$A:$B,2,FALSE),"MANGLER - MÅ OPPDATERE EAN-FANEN")))</f>
        <v>7048652856388</v>
      </c>
      <c r="V1243" s="52">
        <f t="shared" si="78"/>
        <v>89</v>
      </c>
      <c r="W1243" s="52">
        <f t="shared" si="79"/>
        <v>89</v>
      </c>
      <c r="X1243" s="30"/>
      <c r="Y1243" s="21" t="str">
        <f>IF(C1243="NET","",IFERROR(VLOOKUP(U1243,'2) Order Form'!$V$9:$V$894,1,FALSE),"Ikke med I order form"))</f>
        <v>Ikke med I order form</v>
      </c>
      <c r="Z1243" s="30"/>
      <c r="AA1243">
        <v>7048652714411</v>
      </c>
      <c r="AB1243" s="23">
        <f>IFERROR(VLOOKUP(AA1243,'2) Order Form'!$V$9:$V$895,1,FALSE),"Ikke med I order form")</f>
        <v>7048652714411</v>
      </c>
      <c r="AC1243" s="38">
        <f>VLOOKUP(AA1243,ATS!$A$4:$H$2762,2,FALSE)</f>
        <v>810112</v>
      </c>
      <c r="AD1243" s="35" t="str">
        <f>VLOOKUP(AA1243,ATS!$A$4:$G$2762,3,FALSE)</f>
        <v>Crusader X GORE-TEX Bib Pants M</v>
      </c>
      <c r="AE1243" s="36" t="str">
        <f>VLOOKUP(AA1243,ATS!$A$4:$G$2762,5,FALSE)</f>
        <v>99901-S</v>
      </c>
      <c r="AF1243" s="30"/>
      <c r="AG1243" s="54"/>
      <c r="AH1243" s="26"/>
      <c r="AI1243" s="30"/>
      <c r="AJ1243" s="30"/>
      <c r="AK1243" s="30"/>
    </row>
    <row r="1244" spans="1:37">
      <c r="A1244" s="175">
        <f t="shared" si="77"/>
        <v>0</v>
      </c>
      <c r="B1244" s="37">
        <v>820420</v>
      </c>
      <c r="C1244" t="s">
        <v>131</v>
      </c>
      <c r="I1244" s="37">
        <v>202409</v>
      </c>
      <c r="J1244" s="37">
        <v>202410</v>
      </c>
      <c r="K1244" s="37">
        <v>202411</v>
      </c>
      <c r="L1244" s="37">
        <v>202412</v>
      </c>
      <c r="M1244" s="37">
        <v>202413</v>
      </c>
      <c r="N1244" s="37">
        <v>202414</v>
      </c>
      <c r="O1244" s="37">
        <v>202415</v>
      </c>
      <c r="P1244" s="37">
        <v>202415</v>
      </c>
      <c r="Q1244" s="37">
        <v>202415</v>
      </c>
      <c r="R1244" s="37">
        <v>202415</v>
      </c>
      <c r="S1244" s="30"/>
      <c r="T1244" s="52" t="str">
        <f t="shared" si="76"/>
        <v>820420-</v>
      </c>
      <c r="U1244" s="53" t="str">
        <f>IF(C1244="NET","",IF(C1244="","",IFERROR(VLOOKUP(T1244,EAN!$A:$B,2,FALSE),"MANGLER - MÅ OPPDATERE EAN-FANEN")))</f>
        <v/>
      </c>
      <c r="V1244" s="52">
        <f t="shared" si="78"/>
        <v>202409</v>
      </c>
      <c r="W1244" s="52">
        <f t="shared" si="79"/>
        <v>202415</v>
      </c>
      <c r="X1244" s="30"/>
      <c r="Y1244" s="21" t="str">
        <f>IF(C1244="NET","",IFERROR(VLOOKUP(U1244,'2) Order Form'!$V$9:$V$894,1,FALSE),"Ikke med I order form"))</f>
        <v/>
      </c>
      <c r="Z1244" s="30"/>
      <c r="AA1244">
        <v>7048652714411</v>
      </c>
      <c r="AB1244" s="23">
        <f>IFERROR(VLOOKUP(AA1244,'2) Order Form'!$V$9:$V$895,1,FALSE),"Ikke med I order form")</f>
        <v>7048652714411</v>
      </c>
      <c r="AC1244" s="38">
        <f>VLOOKUP(AA1244,ATS!$A$4:$H$2762,2,FALSE)</f>
        <v>810112</v>
      </c>
      <c r="AD1244" s="35" t="str">
        <f>VLOOKUP(AA1244,ATS!$A$4:$G$2762,3,FALSE)</f>
        <v>Crusader X GORE-TEX Bib Pants M</v>
      </c>
      <c r="AE1244" s="36" t="str">
        <f>VLOOKUP(AA1244,ATS!$A$4:$G$2762,5,FALSE)</f>
        <v>99901-S</v>
      </c>
      <c r="AF1244" s="30"/>
      <c r="AG1244" s="54"/>
      <c r="AH1244" s="26"/>
      <c r="AI1244" s="30"/>
      <c r="AJ1244" s="30"/>
      <c r="AK1244" s="30"/>
    </row>
    <row r="1245" spans="1:37">
      <c r="A1245" s="175">
        <f t="shared" si="77"/>
        <v>7048652856395</v>
      </c>
      <c r="B1245">
        <v>820420</v>
      </c>
      <c r="C1245" t="s">
        <v>1963</v>
      </c>
      <c r="D1245" t="s">
        <v>2991</v>
      </c>
      <c r="E1245" t="s">
        <v>1928</v>
      </c>
      <c r="F1245" t="s">
        <v>90</v>
      </c>
      <c r="G1245" t="s">
        <v>54</v>
      </c>
      <c r="H1245" t="s">
        <v>87</v>
      </c>
      <c r="I1245">
        <v>77</v>
      </c>
      <c r="J1245">
        <v>77</v>
      </c>
      <c r="K1245">
        <v>77</v>
      </c>
      <c r="L1245">
        <v>77</v>
      </c>
      <c r="M1245">
        <v>77</v>
      </c>
      <c r="N1245">
        <v>77</v>
      </c>
      <c r="O1245">
        <v>77</v>
      </c>
      <c r="P1245">
        <v>77</v>
      </c>
      <c r="Q1245">
        <v>77</v>
      </c>
      <c r="R1245">
        <v>77</v>
      </c>
      <c r="S1245" s="30"/>
      <c r="T1245" s="52" t="str">
        <f t="shared" si="76"/>
        <v>820420-10001-XS</v>
      </c>
      <c r="U1245" s="53">
        <f>IF(C1245="NET","",IF(C1245="","",IFERROR(VLOOKUP(T1245,EAN!$A:$B,2,FALSE),"MANGLER - MÅ OPPDATERE EAN-FANEN")))</f>
        <v>7048652856395</v>
      </c>
      <c r="V1245" s="52">
        <f t="shared" si="78"/>
        <v>77</v>
      </c>
      <c r="W1245" s="52">
        <f t="shared" si="79"/>
        <v>77</v>
      </c>
      <c r="X1245" s="30"/>
      <c r="Y1245" s="21" t="str">
        <f>IF(C1245="NET","",IFERROR(VLOOKUP(U1245,'2) Order Form'!$V$9:$V$894,1,FALSE),"Ikke med I order form"))</f>
        <v>Ikke med I order form</v>
      </c>
      <c r="Z1245" s="30"/>
      <c r="AA1245">
        <v>7048652714404</v>
      </c>
      <c r="AB1245" s="23">
        <f>IFERROR(VLOOKUP(AA1245,'2) Order Form'!$V$9:$V$895,1,FALSE),"Ikke med I order form")</f>
        <v>7048652714404</v>
      </c>
      <c r="AC1245" s="38">
        <f>VLOOKUP(AA1245,ATS!$A$4:$H$2762,2,FALSE)</f>
        <v>810112</v>
      </c>
      <c r="AD1245" s="35" t="str">
        <f>VLOOKUP(AA1245,ATS!$A$4:$G$2762,3,FALSE)</f>
        <v>Crusader X GORE-TEX Bib Pants M</v>
      </c>
      <c r="AE1245" s="36" t="str">
        <f>VLOOKUP(AA1245,ATS!$A$4:$G$2762,5,FALSE)</f>
        <v>99901-M</v>
      </c>
      <c r="AF1245" s="30"/>
      <c r="AG1245" s="54"/>
      <c r="AH1245" s="26"/>
      <c r="AI1245" s="30"/>
      <c r="AJ1245" s="30"/>
      <c r="AK1245" s="30"/>
    </row>
    <row r="1246" spans="1:37">
      <c r="A1246" s="175">
        <f t="shared" si="77"/>
        <v>7048652856401</v>
      </c>
      <c r="B1246">
        <v>820420</v>
      </c>
      <c r="C1246" t="s">
        <v>1963</v>
      </c>
      <c r="D1246" t="s">
        <v>2991</v>
      </c>
      <c r="E1246" t="s">
        <v>1924</v>
      </c>
      <c r="F1246" t="s">
        <v>90</v>
      </c>
      <c r="G1246" t="s">
        <v>8</v>
      </c>
      <c r="H1246" t="s">
        <v>87</v>
      </c>
      <c r="I1246">
        <v>173</v>
      </c>
      <c r="J1246">
        <v>173</v>
      </c>
      <c r="K1246">
        <v>173</v>
      </c>
      <c r="L1246">
        <v>173</v>
      </c>
      <c r="M1246">
        <v>173</v>
      </c>
      <c r="N1246">
        <v>173</v>
      </c>
      <c r="O1246">
        <v>173</v>
      </c>
      <c r="P1246">
        <v>173</v>
      </c>
      <c r="Q1246">
        <v>173</v>
      </c>
      <c r="R1246">
        <v>173</v>
      </c>
      <c r="S1246" s="30"/>
      <c r="T1246" s="52" t="str">
        <f t="shared" si="76"/>
        <v>820420-10001-S</v>
      </c>
      <c r="U1246" s="53">
        <f>IF(C1246="NET","",IF(C1246="","",IFERROR(VLOOKUP(T1246,EAN!$A:$B,2,FALSE),"MANGLER - MÅ OPPDATERE EAN-FANEN")))</f>
        <v>7048652856401</v>
      </c>
      <c r="V1246" s="52">
        <f t="shared" si="78"/>
        <v>173</v>
      </c>
      <c r="W1246" s="52">
        <f t="shared" si="79"/>
        <v>173</v>
      </c>
      <c r="X1246" s="30"/>
      <c r="Y1246" s="21" t="str">
        <f>IF(C1246="NET","",IFERROR(VLOOKUP(U1246,'2) Order Form'!$V$9:$V$894,1,FALSE),"Ikke med I order form"))</f>
        <v>Ikke med I order form</v>
      </c>
      <c r="Z1246" s="30"/>
      <c r="AA1246">
        <v>7048652714404</v>
      </c>
      <c r="AB1246" s="23">
        <f>IFERROR(VLOOKUP(AA1246,'2) Order Form'!$V$9:$V$895,1,FALSE),"Ikke med I order form")</f>
        <v>7048652714404</v>
      </c>
      <c r="AC1246" s="38">
        <f>VLOOKUP(AA1246,ATS!$A$4:$H$2762,2,FALSE)</f>
        <v>810112</v>
      </c>
      <c r="AD1246" s="35" t="str">
        <f>VLOOKUP(AA1246,ATS!$A$4:$G$2762,3,FALSE)</f>
        <v>Crusader X GORE-TEX Bib Pants M</v>
      </c>
      <c r="AE1246" s="36" t="str">
        <f>VLOOKUP(AA1246,ATS!$A$4:$G$2762,5,FALSE)</f>
        <v>99901-M</v>
      </c>
      <c r="AF1246" s="30"/>
      <c r="AG1246" s="54"/>
      <c r="AH1246" s="26"/>
      <c r="AI1246" s="30"/>
      <c r="AJ1246" s="30"/>
      <c r="AK1246" s="30"/>
    </row>
    <row r="1247" spans="1:37">
      <c r="A1247" s="175">
        <f t="shared" si="77"/>
        <v>7048652856418</v>
      </c>
      <c r="B1247">
        <v>820420</v>
      </c>
      <c r="C1247" t="s">
        <v>1963</v>
      </c>
      <c r="D1247" t="s">
        <v>2991</v>
      </c>
      <c r="E1247" t="s">
        <v>1925</v>
      </c>
      <c r="F1247" t="s">
        <v>90</v>
      </c>
      <c r="G1247" t="s">
        <v>7</v>
      </c>
      <c r="H1247" t="s">
        <v>87</v>
      </c>
      <c r="I1247">
        <v>177</v>
      </c>
      <c r="J1247">
        <v>177</v>
      </c>
      <c r="K1247">
        <v>177</v>
      </c>
      <c r="L1247">
        <v>177</v>
      </c>
      <c r="M1247">
        <v>177</v>
      </c>
      <c r="N1247">
        <v>177</v>
      </c>
      <c r="O1247">
        <v>177</v>
      </c>
      <c r="P1247">
        <v>177</v>
      </c>
      <c r="Q1247">
        <v>177</v>
      </c>
      <c r="R1247">
        <v>177</v>
      </c>
      <c r="S1247" s="30"/>
      <c r="T1247" s="52" t="str">
        <f t="shared" si="76"/>
        <v>820420-10001-M</v>
      </c>
      <c r="U1247" s="53">
        <f>IF(C1247="NET","",IF(C1247="","",IFERROR(VLOOKUP(T1247,EAN!$A:$B,2,FALSE),"MANGLER - MÅ OPPDATERE EAN-FANEN")))</f>
        <v>7048652856418</v>
      </c>
      <c r="V1247" s="52">
        <f t="shared" si="78"/>
        <v>177</v>
      </c>
      <c r="W1247" s="52">
        <f t="shared" si="79"/>
        <v>177</v>
      </c>
      <c r="X1247" s="30"/>
      <c r="Y1247" s="21" t="str">
        <f>IF(C1247="NET","",IFERROR(VLOOKUP(U1247,'2) Order Form'!$V$9:$V$894,1,FALSE),"Ikke med I order form"))</f>
        <v>Ikke med I order form</v>
      </c>
      <c r="Z1247" s="30"/>
      <c r="AA1247">
        <v>7048652714398</v>
      </c>
      <c r="AB1247" s="23">
        <f>IFERROR(VLOOKUP(AA1247,'2) Order Form'!$V$9:$V$895,1,FALSE),"Ikke med I order form")</f>
        <v>7048652714398</v>
      </c>
      <c r="AC1247" s="38">
        <f>VLOOKUP(AA1247,ATS!$A$4:$H$2762,2,FALSE)</f>
        <v>810112</v>
      </c>
      <c r="AD1247" s="35" t="str">
        <f>VLOOKUP(AA1247,ATS!$A$4:$G$2762,3,FALSE)</f>
        <v>Crusader X GORE-TEX Bib Pants M</v>
      </c>
      <c r="AE1247" s="36" t="str">
        <f>VLOOKUP(AA1247,ATS!$A$4:$G$2762,5,FALSE)</f>
        <v>99901-L</v>
      </c>
      <c r="AF1247" s="30"/>
      <c r="AG1247" s="54"/>
      <c r="AH1247" s="26"/>
      <c r="AI1247" s="30"/>
      <c r="AJ1247" s="30"/>
      <c r="AK1247" s="30"/>
    </row>
    <row r="1248" spans="1:37">
      <c r="A1248" s="175">
        <f t="shared" si="77"/>
        <v>7048652856425</v>
      </c>
      <c r="B1248">
        <v>820420</v>
      </c>
      <c r="C1248" t="s">
        <v>1963</v>
      </c>
      <c r="D1248" t="s">
        <v>2991</v>
      </c>
      <c r="E1248" t="s">
        <v>1926</v>
      </c>
      <c r="F1248" t="s">
        <v>90</v>
      </c>
      <c r="G1248" t="s">
        <v>52</v>
      </c>
      <c r="H1248" t="s">
        <v>87</v>
      </c>
      <c r="I1248">
        <v>74</v>
      </c>
      <c r="J1248">
        <v>74</v>
      </c>
      <c r="K1248">
        <v>74</v>
      </c>
      <c r="L1248">
        <v>74</v>
      </c>
      <c r="M1248">
        <v>74</v>
      </c>
      <c r="N1248">
        <v>74</v>
      </c>
      <c r="O1248">
        <v>74</v>
      </c>
      <c r="P1248">
        <v>74</v>
      </c>
      <c r="Q1248">
        <v>74</v>
      </c>
      <c r="R1248">
        <v>74</v>
      </c>
      <c r="S1248" s="30"/>
      <c r="T1248" s="52" t="str">
        <f t="shared" si="76"/>
        <v>820420-10001-L</v>
      </c>
      <c r="U1248" s="53">
        <f>IF(C1248="NET","",IF(C1248="","",IFERROR(VLOOKUP(T1248,EAN!$A:$B,2,FALSE),"MANGLER - MÅ OPPDATERE EAN-FANEN")))</f>
        <v>7048652856425</v>
      </c>
      <c r="V1248" s="52">
        <f t="shared" si="78"/>
        <v>74</v>
      </c>
      <c r="W1248" s="52">
        <f t="shared" si="79"/>
        <v>74</v>
      </c>
      <c r="X1248" s="30"/>
      <c r="Y1248" s="21" t="str">
        <f>IF(C1248="NET","",IFERROR(VLOOKUP(U1248,'2) Order Form'!$V$9:$V$894,1,FALSE),"Ikke med I order form"))</f>
        <v>Ikke med I order form</v>
      </c>
      <c r="Z1248" s="30"/>
      <c r="AA1248">
        <v>7048652714398</v>
      </c>
      <c r="AB1248" s="23">
        <f>IFERROR(VLOOKUP(AA1248,'2) Order Form'!$V$9:$V$895,1,FALSE),"Ikke med I order form")</f>
        <v>7048652714398</v>
      </c>
      <c r="AC1248" s="38">
        <f>VLOOKUP(AA1248,ATS!$A$4:$H$2762,2,FALSE)</f>
        <v>810112</v>
      </c>
      <c r="AD1248" s="35" t="str">
        <f>VLOOKUP(AA1248,ATS!$A$4:$G$2762,3,FALSE)</f>
        <v>Crusader X GORE-TEX Bib Pants M</v>
      </c>
      <c r="AE1248" s="36" t="str">
        <f>VLOOKUP(AA1248,ATS!$A$4:$G$2762,5,FALSE)</f>
        <v>99901-L</v>
      </c>
      <c r="AF1248" s="30"/>
      <c r="AG1248" s="54"/>
      <c r="AH1248" s="26"/>
      <c r="AI1248" s="30"/>
      <c r="AJ1248" s="30"/>
      <c r="AK1248" s="30"/>
    </row>
    <row r="1249" spans="1:37">
      <c r="A1249" s="175">
        <f t="shared" si="77"/>
        <v>7048652856432</v>
      </c>
      <c r="B1249">
        <v>820420</v>
      </c>
      <c r="C1249" t="s">
        <v>1963</v>
      </c>
      <c r="D1249" t="s">
        <v>2991</v>
      </c>
      <c r="E1249" t="s">
        <v>738</v>
      </c>
      <c r="F1249" t="s">
        <v>1993</v>
      </c>
      <c r="G1249" t="s">
        <v>54</v>
      </c>
      <c r="H1249" t="s">
        <v>87</v>
      </c>
      <c r="I1249">
        <v>73</v>
      </c>
      <c r="J1249">
        <v>73</v>
      </c>
      <c r="K1249">
        <v>73</v>
      </c>
      <c r="L1249">
        <v>73</v>
      </c>
      <c r="M1249">
        <v>73</v>
      </c>
      <c r="N1249">
        <v>73</v>
      </c>
      <c r="O1249">
        <v>73</v>
      </c>
      <c r="P1249">
        <v>73</v>
      </c>
      <c r="Q1249">
        <v>73</v>
      </c>
      <c r="R1249">
        <v>73</v>
      </c>
      <c r="S1249" s="30"/>
      <c r="T1249" s="52" t="str">
        <f t="shared" si="76"/>
        <v>820420-56000-XS</v>
      </c>
      <c r="U1249" s="53">
        <f>IF(C1249="NET","",IF(C1249="","",IFERROR(VLOOKUP(T1249,EAN!$A:$B,2,FALSE),"MANGLER - MÅ OPPDATERE EAN-FANEN")))</f>
        <v>7048652856432</v>
      </c>
      <c r="V1249" s="52">
        <f t="shared" si="78"/>
        <v>73</v>
      </c>
      <c r="W1249" s="52">
        <f t="shared" si="79"/>
        <v>73</v>
      </c>
      <c r="X1249" s="30"/>
      <c r="Y1249" s="21" t="str">
        <f>IF(C1249="NET","",IFERROR(VLOOKUP(U1249,'2) Order Form'!$V$9:$V$894,1,FALSE),"Ikke med I order form"))</f>
        <v>Ikke med I order form</v>
      </c>
      <c r="Z1249" s="30"/>
      <c r="AA1249">
        <v>7048652714428</v>
      </c>
      <c r="AB1249" s="23">
        <f>IFERROR(VLOOKUP(AA1249,'2) Order Form'!$V$9:$V$895,1,FALSE),"Ikke med I order form")</f>
        <v>7048652714428</v>
      </c>
      <c r="AC1249" s="38">
        <f>VLOOKUP(AA1249,ATS!$A$4:$H$2762,2,FALSE)</f>
        <v>810112</v>
      </c>
      <c r="AD1249" s="35" t="str">
        <f>VLOOKUP(AA1249,ATS!$A$4:$G$2762,3,FALSE)</f>
        <v>Crusader X GORE-TEX Bib Pants M</v>
      </c>
      <c r="AE1249" s="36" t="str">
        <f>VLOOKUP(AA1249,ATS!$A$4:$G$2762,5,FALSE)</f>
        <v>99901-XL</v>
      </c>
      <c r="AF1249" s="30"/>
      <c r="AG1249" s="54"/>
      <c r="AH1249" s="26"/>
      <c r="AI1249" s="30"/>
      <c r="AJ1249" s="30"/>
      <c r="AK1249" s="30"/>
    </row>
    <row r="1250" spans="1:37">
      <c r="A1250" s="175">
        <f t="shared" si="77"/>
        <v>7048652856449</v>
      </c>
      <c r="B1250">
        <v>820420</v>
      </c>
      <c r="C1250" t="s">
        <v>1963</v>
      </c>
      <c r="D1250" t="s">
        <v>2991</v>
      </c>
      <c r="E1250" t="s">
        <v>739</v>
      </c>
      <c r="F1250" t="s">
        <v>1993</v>
      </c>
      <c r="G1250" t="s">
        <v>8</v>
      </c>
      <c r="H1250" t="s">
        <v>87</v>
      </c>
      <c r="I1250">
        <v>178</v>
      </c>
      <c r="J1250">
        <v>178</v>
      </c>
      <c r="K1250">
        <v>178</v>
      </c>
      <c r="L1250">
        <v>178</v>
      </c>
      <c r="M1250">
        <v>178</v>
      </c>
      <c r="N1250">
        <v>178</v>
      </c>
      <c r="O1250">
        <v>178</v>
      </c>
      <c r="P1250">
        <v>178</v>
      </c>
      <c r="Q1250">
        <v>178</v>
      </c>
      <c r="R1250">
        <v>178</v>
      </c>
      <c r="S1250" s="30"/>
      <c r="T1250" s="52" t="str">
        <f t="shared" si="76"/>
        <v>820420-56000-S</v>
      </c>
      <c r="U1250" s="53">
        <f>IF(C1250="NET","",IF(C1250="","",IFERROR(VLOOKUP(T1250,EAN!$A:$B,2,FALSE),"MANGLER - MÅ OPPDATERE EAN-FANEN")))</f>
        <v>7048652856449</v>
      </c>
      <c r="V1250" s="52">
        <f t="shared" si="78"/>
        <v>178</v>
      </c>
      <c r="W1250" s="52">
        <f t="shared" si="79"/>
        <v>178</v>
      </c>
      <c r="X1250" s="30"/>
      <c r="Y1250" s="21" t="str">
        <f>IF(C1250="NET","",IFERROR(VLOOKUP(U1250,'2) Order Form'!$V$9:$V$894,1,FALSE),"Ikke med I order form"))</f>
        <v>Ikke med I order form</v>
      </c>
      <c r="Z1250" s="30"/>
      <c r="AA1250">
        <v>7048652714428</v>
      </c>
      <c r="AB1250" s="23">
        <f>IFERROR(VLOOKUP(AA1250,'2) Order Form'!$V$9:$V$895,1,FALSE),"Ikke med I order form")</f>
        <v>7048652714428</v>
      </c>
      <c r="AC1250" s="38">
        <f>VLOOKUP(AA1250,ATS!$A$4:$H$2762,2,FALSE)</f>
        <v>810112</v>
      </c>
      <c r="AD1250" s="35" t="str">
        <f>VLOOKUP(AA1250,ATS!$A$4:$G$2762,3,FALSE)</f>
        <v>Crusader X GORE-TEX Bib Pants M</v>
      </c>
      <c r="AE1250" s="36" t="str">
        <f>VLOOKUP(AA1250,ATS!$A$4:$G$2762,5,FALSE)</f>
        <v>99901-XL</v>
      </c>
      <c r="AF1250" s="30"/>
      <c r="AG1250" s="54"/>
      <c r="AH1250" s="26"/>
      <c r="AI1250" s="30"/>
      <c r="AJ1250" s="30"/>
      <c r="AK1250" s="30"/>
    </row>
    <row r="1251" spans="1:37">
      <c r="A1251" s="175">
        <f t="shared" si="77"/>
        <v>7048652856456</v>
      </c>
      <c r="B1251">
        <v>820420</v>
      </c>
      <c r="C1251" t="s">
        <v>1963</v>
      </c>
      <c r="D1251" t="s">
        <v>2991</v>
      </c>
      <c r="E1251" t="s">
        <v>740</v>
      </c>
      <c r="F1251" t="s">
        <v>1993</v>
      </c>
      <c r="G1251" t="s">
        <v>7</v>
      </c>
      <c r="H1251" t="s">
        <v>87</v>
      </c>
      <c r="I1251">
        <v>172</v>
      </c>
      <c r="J1251">
        <v>172</v>
      </c>
      <c r="K1251">
        <v>172</v>
      </c>
      <c r="L1251">
        <v>172</v>
      </c>
      <c r="M1251">
        <v>172</v>
      </c>
      <c r="N1251">
        <v>172</v>
      </c>
      <c r="O1251">
        <v>172</v>
      </c>
      <c r="P1251">
        <v>172</v>
      </c>
      <c r="Q1251">
        <v>172</v>
      </c>
      <c r="R1251">
        <v>172</v>
      </c>
      <c r="S1251" s="30"/>
      <c r="T1251" s="52" t="str">
        <f t="shared" si="76"/>
        <v>820420-56000-M</v>
      </c>
      <c r="U1251" s="53">
        <f>IF(C1251="NET","",IF(C1251="","",IFERROR(VLOOKUP(T1251,EAN!$A:$B,2,FALSE),"MANGLER - MÅ OPPDATERE EAN-FANEN")))</f>
        <v>7048652856456</v>
      </c>
      <c r="V1251" s="52">
        <f t="shared" si="78"/>
        <v>172</v>
      </c>
      <c r="W1251" s="52">
        <f t="shared" si="79"/>
        <v>172</v>
      </c>
      <c r="X1251" s="30"/>
      <c r="Y1251" s="21" t="str">
        <f>IF(C1251="NET","",IFERROR(VLOOKUP(U1251,'2) Order Form'!$V$9:$V$894,1,FALSE),"Ikke med I order form"))</f>
        <v>Ikke med I order form</v>
      </c>
      <c r="Z1251" s="30"/>
      <c r="AA1251">
        <v>7048652459862</v>
      </c>
      <c r="AB1251" s="23">
        <f>IFERROR(VLOOKUP(AA1251,'2) Order Form'!$V$9:$V$895,1,FALSE),"Ikke med I order form")</f>
        <v>7048652459862</v>
      </c>
      <c r="AC1251" s="38">
        <f>VLOOKUP(AA1251,ATS!$A$4:$H$2762,2,FALSE)</f>
        <v>820090</v>
      </c>
      <c r="AD1251" s="35" t="str">
        <f>VLOOKUP(AA1251,ATS!$A$4:$G$2762,3,FALSE)</f>
        <v>Crusader GTX Infinium Jacket M</v>
      </c>
      <c r="AE1251" s="36" t="str">
        <f>VLOOKUP(AA1251,ATS!$A$4:$G$2762,5,FALSE)</f>
        <v>BLACK-S</v>
      </c>
      <c r="AF1251" s="30"/>
      <c r="AG1251" s="54"/>
      <c r="AH1251" s="26"/>
      <c r="AI1251" s="30"/>
      <c r="AJ1251" s="30"/>
      <c r="AK1251" s="30"/>
    </row>
    <row r="1252" spans="1:37">
      <c r="A1252" s="175">
        <f t="shared" si="77"/>
        <v>7048652856463</v>
      </c>
      <c r="B1252">
        <v>820420</v>
      </c>
      <c r="C1252" t="s">
        <v>1963</v>
      </c>
      <c r="D1252" t="s">
        <v>2991</v>
      </c>
      <c r="E1252" t="s">
        <v>741</v>
      </c>
      <c r="F1252" t="s">
        <v>1993</v>
      </c>
      <c r="G1252" t="s">
        <v>52</v>
      </c>
      <c r="H1252" t="s">
        <v>87</v>
      </c>
      <c r="I1252">
        <v>77</v>
      </c>
      <c r="J1252">
        <v>77</v>
      </c>
      <c r="K1252">
        <v>77</v>
      </c>
      <c r="L1252">
        <v>77</v>
      </c>
      <c r="M1252">
        <v>77</v>
      </c>
      <c r="N1252">
        <v>77</v>
      </c>
      <c r="O1252">
        <v>77</v>
      </c>
      <c r="P1252">
        <v>77</v>
      </c>
      <c r="Q1252">
        <v>77</v>
      </c>
      <c r="R1252">
        <v>77</v>
      </c>
      <c r="S1252" s="30"/>
      <c r="T1252" s="52" t="str">
        <f t="shared" si="76"/>
        <v>820420-56000-L</v>
      </c>
      <c r="U1252" s="53">
        <f>IF(C1252="NET","",IF(C1252="","",IFERROR(VLOOKUP(T1252,EAN!$A:$B,2,FALSE),"MANGLER - MÅ OPPDATERE EAN-FANEN")))</f>
        <v>7048652856463</v>
      </c>
      <c r="V1252" s="52">
        <f t="shared" si="78"/>
        <v>77</v>
      </c>
      <c r="W1252" s="52">
        <f t="shared" si="79"/>
        <v>77</v>
      </c>
      <c r="X1252" s="30"/>
      <c r="Y1252" s="21" t="str">
        <f>IF(C1252="NET","",IFERROR(VLOOKUP(U1252,'2) Order Form'!$V$9:$V$894,1,FALSE),"Ikke med I order form"))</f>
        <v>Ikke med I order form</v>
      </c>
      <c r="Z1252" s="30"/>
      <c r="AA1252">
        <v>7048652459862</v>
      </c>
      <c r="AB1252" s="23">
        <f>IFERROR(VLOOKUP(AA1252,'2) Order Form'!$V$9:$V$895,1,FALSE),"Ikke med I order form")</f>
        <v>7048652459862</v>
      </c>
      <c r="AC1252" s="38">
        <f>VLOOKUP(AA1252,ATS!$A$4:$H$2762,2,FALSE)</f>
        <v>820090</v>
      </c>
      <c r="AD1252" s="35" t="str">
        <f>VLOOKUP(AA1252,ATS!$A$4:$G$2762,3,FALSE)</f>
        <v>Crusader GTX Infinium Jacket M</v>
      </c>
      <c r="AE1252" s="36" t="str">
        <f>VLOOKUP(AA1252,ATS!$A$4:$G$2762,5,FALSE)</f>
        <v>BLACK-S</v>
      </c>
      <c r="AF1252" s="30"/>
      <c r="AG1252" s="54"/>
      <c r="AH1252" s="26"/>
      <c r="AI1252" s="30"/>
      <c r="AJ1252" s="30"/>
      <c r="AK1252" s="30"/>
    </row>
    <row r="1253" spans="1:37">
      <c r="A1253" s="175">
        <f t="shared" si="77"/>
        <v>0</v>
      </c>
      <c r="B1253" s="37">
        <v>820421</v>
      </c>
      <c r="C1253" t="s">
        <v>131</v>
      </c>
      <c r="I1253" s="37">
        <v>202409</v>
      </c>
      <c r="J1253" s="37">
        <v>202410</v>
      </c>
      <c r="K1253" s="37">
        <v>202411</v>
      </c>
      <c r="L1253" s="37">
        <v>202412</v>
      </c>
      <c r="M1253" s="37">
        <v>202413</v>
      </c>
      <c r="N1253" s="37">
        <v>202414</v>
      </c>
      <c r="O1253" s="37">
        <v>202415</v>
      </c>
      <c r="P1253" s="37">
        <v>202415</v>
      </c>
      <c r="Q1253" s="37">
        <v>202415</v>
      </c>
      <c r="R1253" s="37">
        <v>202415</v>
      </c>
      <c r="S1253" s="2"/>
      <c r="T1253" s="52" t="str">
        <f t="shared" si="76"/>
        <v>820421-</v>
      </c>
      <c r="U1253" s="53" t="str">
        <f>IF(C1253="NET","",IF(C1253="","",IFERROR(VLOOKUP(T1253,EAN!$A:$B,2,FALSE),"MANGLER - MÅ OPPDATERE EAN-FANEN")))</f>
        <v/>
      </c>
      <c r="V1253" s="52">
        <f t="shared" si="78"/>
        <v>202409</v>
      </c>
      <c r="W1253" s="52">
        <f t="shared" si="79"/>
        <v>202415</v>
      </c>
      <c r="X1253" s="2"/>
      <c r="Y1253" s="21" t="str">
        <f>IF(C1253="NET","",IFERROR(VLOOKUP(U1253,'2) Order Form'!$V$9:$V$894,1,FALSE),"Ikke med I order form"))</f>
        <v/>
      </c>
      <c r="Z1253" s="2"/>
      <c r="AA1253">
        <v>7048652459855</v>
      </c>
      <c r="AB1253" s="23">
        <f>IFERROR(VLOOKUP(AA1253,'2) Order Form'!$V$9:$V$895,1,FALSE),"Ikke med I order form")</f>
        <v>7048652459855</v>
      </c>
      <c r="AC1253" s="38">
        <f>VLOOKUP(AA1253,ATS!$A$4:$H$2762,2,FALSE)</f>
        <v>820090</v>
      </c>
      <c r="AD1253" s="35" t="str">
        <f>VLOOKUP(AA1253,ATS!$A$4:$G$2762,3,FALSE)</f>
        <v>Crusader GTX Infinium Jacket M</v>
      </c>
      <c r="AE1253" s="36" t="str">
        <f>VLOOKUP(AA1253,ATS!$A$4:$G$2762,5,FALSE)</f>
        <v>BLACK-M</v>
      </c>
      <c r="AF1253" s="2"/>
      <c r="AG1253" s="38"/>
      <c r="AH1253" s="21"/>
      <c r="AI1253" s="2"/>
      <c r="AJ1253" s="2"/>
      <c r="AK1253" s="2"/>
    </row>
    <row r="1254" spans="1:37">
      <c r="A1254" s="175">
        <f t="shared" si="77"/>
        <v>7048652856234</v>
      </c>
      <c r="B1254">
        <v>820421</v>
      </c>
      <c r="C1254" t="s">
        <v>1964</v>
      </c>
      <c r="D1254" t="s">
        <v>2991</v>
      </c>
      <c r="E1254" t="s">
        <v>1924</v>
      </c>
      <c r="F1254" t="s">
        <v>90</v>
      </c>
      <c r="G1254" t="s">
        <v>8</v>
      </c>
      <c r="H1254" t="s">
        <v>87</v>
      </c>
      <c r="I1254">
        <v>75</v>
      </c>
      <c r="J1254">
        <v>75</v>
      </c>
      <c r="K1254">
        <v>75</v>
      </c>
      <c r="L1254">
        <v>75</v>
      </c>
      <c r="M1254">
        <v>75</v>
      </c>
      <c r="N1254">
        <v>75</v>
      </c>
      <c r="O1254">
        <v>75</v>
      </c>
      <c r="P1254">
        <v>75</v>
      </c>
      <c r="Q1254">
        <v>75</v>
      </c>
      <c r="R1254">
        <v>75</v>
      </c>
      <c r="S1254" s="30"/>
      <c r="T1254" s="52" t="str">
        <f t="shared" si="76"/>
        <v>820421-10001-S</v>
      </c>
      <c r="U1254" s="53">
        <f>IF(C1254="NET","",IF(C1254="","",IFERROR(VLOOKUP(T1254,EAN!$A:$B,2,FALSE),"MANGLER - MÅ OPPDATERE EAN-FANEN")))</f>
        <v>7048652856234</v>
      </c>
      <c r="V1254" s="52">
        <f t="shared" si="78"/>
        <v>75</v>
      </c>
      <c r="W1254" s="52">
        <f t="shared" si="79"/>
        <v>75</v>
      </c>
      <c r="X1254" s="30"/>
      <c r="Y1254" s="21" t="str">
        <f>IF(C1254="NET","",IFERROR(VLOOKUP(U1254,'2) Order Form'!$V$9:$V$894,1,FALSE),"Ikke med I order form"))</f>
        <v>Ikke med I order form</v>
      </c>
      <c r="Z1254" s="30"/>
      <c r="AA1254">
        <v>7048652459855</v>
      </c>
      <c r="AB1254" s="23">
        <f>IFERROR(VLOOKUP(AA1254,'2) Order Form'!$V$9:$V$895,1,FALSE),"Ikke med I order form")</f>
        <v>7048652459855</v>
      </c>
      <c r="AC1254" s="38">
        <f>VLOOKUP(AA1254,ATS!$A$4:$H$2762,2,FALSE)</f>
        <v>820090</v>
      </c>
      <c r="AD1254" s="35" t="str">
        <f>VLOOKUP(AA1254,ATS!$A$4:$G$2762,3,FALSE)</f>
        <v>Crusader GTX Infinium Jacket M</v>
      </c>
      <c r="AE1254" s="36" t="str">
        <f>VLOOKUP(AA1254,ATS!$A$4:$G$2762,5,FALSE)</f>
        <v>BLACK-M</v>
      </c>
      <c r="AF1254" s="30"/>
      <c r="AG1254" s="54"/>
      <c r="AH1254" s="26"/>
      <c r="AI1254" s="30"/>
      <c r="AJ1254" s="30"/>
      <c r="AK1254" s="30"/>
    </row>
    <row r="1255" spans="1:37">
      <c r="A1255" s="175">
        <f t="shared" si="77"/>
        <v>7048652856241</v>
      </c>
      <c r="B1255">
        <v>820421</v>
      </c>
      <c r="C1255" t="s">
        <v>1964</v>
      </c>
      <c r="D1255" t="s">
        <v>2991</v>
      </c>
      <c r="E1255" t="s">
        <v>1925</v>
      </c>
      <c r="F1255" t="s">
        <v>90</v>
      </c>
      <c r="G1255" t="s">
        <v>7</v>
      </c>
      <c r="H1255" t="s">
        <v>87</v>
      </c>
      <c r="I1255">
        <v>150</v>
      </c>
      <c r="J1255">
        <v>150</v>
      </c>
      <c r="K1255">
        <v>150</v>
      </c>
      <c r="L1255">
        <v>150</v>
      </c>
      <c r="M1255">
        <v>150</v>
      </c>
      <c r="N1255">
        <v>150</v>
      </c>
      <c r="O1255">
        <v>150</v>
      </c>
      <c r="P1255">
        <v>150</v>
      </c>
      <c r="Q1255">
        <v>150</v>
      </c>
      <c r="R1255">
        <v>150</v>
      </c>
      <c r="S1255" s="30"/>
      <c r="T1255" s="52" t="str">
        <f t="shared" si="76"/>
        <v>820421-10001-M</v>
      </c>
      <c r="U1255" s="53">
        <f>IF(C1255="NET","",IF(C1255="","",IFERROR(VLOOKUP(T1255,EAN!$A:$B,2,FALSE),"MANGLER - MÅ OPPDATERE EAN-FANEN")))</f>
        <v>7048652856241</v>
      </c>
      <c r="V1255" s="52">
        <f t="shared" si="78"/>
        <v>150</v>
      </c>
      <c r="W1255" s="52">
        <f t="shared" si="79"/>
        <v>150</v>
      </c>
      <c r="X1255" s="30"/>
      <c r="Y1255" s="21" t="str">
        <f>IF(C1255="NET","",IFERROR(VLOOKUP(U1255,'2) Order Form'!$V$9:$V$894,1,FALSE),"Ikke med I order form"))</f>
        <v>Ikke med I order form</v>
      </c>
      <c r="Z1255" s="30"/>
      <c r="AA1255">
        <v>7048652459848</v>
      </c>
      <c r="AB1255" s="23">
        <f>IFERROR(VLOOKUP(AA1255,'2) Order Form'!$V$9:$V$895,1,FALSE),"Ikke med I order form")</f>
        <v>7048652459848</v>
      </c>
      <c r="AC1255" s="38">
        <f>VLOOKUP(AA1255,ATS!$A$4:$H$2762,2,FALSE)</f>
        <v>820090</v>
      </c>
      <c r="AD1255" s="35" t="str">
        <f>VLOOKUP(AA1255,ATS!$A$4:$G$2762,3,FALSE)</f>
        <v>Crusader GTX Infinium Jacket M</v>
      </c>
      <c r="AE1255" s="36" t="str">
        <f>VLOOKUP(AA1255,ATS!$A$4:$G$2762,5,FALSE)</f>
        <v>BLACK-L</v>
      </c>
      <c r="AF1255" s="30"/>
      <c r="AG1255" s="54"/>
      <c r="AH1255" s="26"/>
      <c r="AI1255" s="30"/>
      <c r="AJ1255" s="30"/>
      <c r="AK1255" s="30"/>
    </row>
    <row r="1256" spans="1:37">
      <c r="A1256" s="175">
        <f t="shared" si="77"/>
        <v>7048652856258</v>
      </c>
      <c r="B1256">
        <v>820421</v>
      </c>
      <c r="C1256" t="s">
        <v>1964</v>
      </c>
      <c r="D1256" t="s">
        <v>2991</v>
      </c>
      <c r="E1256" t="s">
        <v>1926</v>
      </c>
      <c r="F1256" t="s">
        <v>90</v>
      </c>
      <c r="G1256" t="s">
        <v>52</v>
      </c>
      <c r="H1256" t="s">
        <v>87</v>
      </c>
      <c r="I1256">
        <v>173</v>
      </c>
      <c r="J1256">
        <v>173</v>
      </c>
      <c r="K1256">
        <v>173</v>
      </c>
      <c r="L1256">
        <v>173</v>
      </c>
      <c r="M1256">
        <v>173</v>
      </c>
      <c r="N1256">
        <v>173</v>
      </c>
      <c r="O1256">
        <v>173</v>
      </c>
      <c r="P1256">
        <v>173</v>
      </c>
      <c r="Q1256">
        <v>173</v>
      </c>
      <c r="R1256">
        <v>173</v>
      </c>
      <c r="S1256" s="30"/>
      <c r="T1256" s="52" t="str">
        <f t="shared" si="76"/>
        <v>820421-10001-L</v>
      </c>
      <c r="U1256" s="53">
        <f>IF(C1256="NET","",IF(C1256="","",IFERROR(VLOOKUP(T1256,EAN!$A:$B,2,FALSE),"MANGLER - MÅ OPPDATERE EAN-FANEN")))</f>
        <v>7048652856258</v>
      </c>
      <c r="V1256" s="52">
        <f t="shared" si="78"/>
        <v>173</v>
      </c>
      <c r="W1256" s="52">
        <f t="shared" si="79"/>
        <v>173</v>
      </c>
      <c r="X1256" s="30"/>
      <c r="Y1256" s="21" t="str">
        <f>IF(C1256="NET","",IFERROR(VLOOKUP(U1256,'2) Order Form'!$V$9:$V$894,1,FALSE),"Ikke med I order form"))</f>
        <v>Ikke med I order form</v>
      </c>
      <c r="Z1256" s="30"/>
      <c r="AA1256">
        <v>7048652459848</v>
      </c>
      <c r="AB1256" s="23">
        <f>IFERROR(VLOOKUP(AA1256,'2) Order Form'!$V$9:$V$895,1,FALSE),"Ikke med I order form")</f>
        <v>7048652459848</v>
      </c>
      <c r="AC1256" s="38">
        <f>VLOOKUP(AA1256,ATS!$A$4:$H$2762,2,FALSE)</f>
        <v>820090</v>
      </c>
      <c r="AD1256" s="35" t="str">
        <f>VLOOKUP(AA1256,ATS!$A$4:$G$2762,3,FALSE)</f>
        <v>Crusader GTX Infinium Jacket M</v>
      </c>
      <c r="AE1256" s="36" t="str">
        <f>VLOOKUP(AA1256,ATS!$A$4:$G$2762,5,FALSE)</f>
        <v>BLACK-L</v>
      </c>
      <c r="AF1256" s="30"/>
      <c r="AG1256" s="54"/>
      <c r="AH1256" s="26"/>
      <c r="AI1256" s="30"/>
      <c r="AJ1256" s="30"/>
      <c r="AK1256" s="30"/>
    </row>
    <row r="1257" spans="1:37">
      <c r="A1257" s="175">
        <f t="shared" si="77"/>
        <v>7048652856265</v>
      </c>
      <c r="B1257">
        <v>820421</v>
      </c>
      <c r="C1257" t="s">
        <v>1964</v>
      </c>
      <c r="D1257" t="s">
        <v>2991</v>
      </c>
      <c r="E1257" t="s">
        <v>1927</v>
      </c>
      <c r="F1257" t="s">
        <v>90</v>
      </c>
      <c r="G1257" t="s">
        <v>53</v>
      </c>
      <c r="H1257" t="s">
        <v>87</v>
      </c>
      <c r="I1257">
        <v>98</v>
      </c>
      <c r="J1257">
        <v>98</v>
      </c>
      <c r="K1257">
        <v>98</v>
      </c>
      <c r="L1257">
        <v>98</v>
      </c>
      <c r="M1257">
        <v>98</v>
      </c>
      <c r="N1257">
        <v>98</v>
      </c>
      <c r="O1257">
        <v>98</v>
      </c>
      <c r="P1257">
        <v>98</v>
      </c>
      <c r="Q1257">
        <v>98</v>
      </c>
      <c r="R1257">
        <v>98</v>
      </c>
      <c r="S1257" s="30"/>
      <c r="T1257" s="52" t="str">
        <f t="shared" si="76"/>
        <v>820421-10001-XL</v>
      </c>
      <c r="U1257" s="53">
        <f>IF(C1257="NET","",IF(C1257="","",IFERROR(VLOOKUP(T1257,EAN!$A:$B,2,FALSE),"MANGLER - MÅ OPPDATERE EAN-FANEN")))</f>
        <v>7048652856265</v>
      </c>
      <c r="V1257" s="52">
        <f t="shared" si="78"/>
        <v>98</v>
      </c>
      <c r="W1257" s="52">
        <f t="shared" si="79"/>
        <v>98</v>
      </c>
      <c r="X1257" s="30"/>
      <c r="Y1257" s="21" t="str">
        <f>IF(C1257="NET","",IFERROR(VLOOKUP(U1257,'2) Order Form'!$V$9:$V$894,1,FALSE),"Ikke med I order form"))</f>
        <v>Ikke med I order form</v>
      </c>
      <c r="Z1257" s="30"/>
      <c r="AA1257">
        <v>7048652459879</v>
      </c>
      <c r="AB1257" s="23">
        <f>IFERROR(VLOOKUP(AA1257,'2) Order Form'!$V$9:$V$895,1,FALSE),"Ikke med I order form")</f>
        <v>7048652459879</v>
      </c>
      <c r="AC1257" s="38">
        <f>VLOOKUP(AA1257,ATS!$A$4:$H$2762,2,FALSE)</f>
        <v>820090</v>
      </c>
      <c r="AD1257" s="35" t="str">
        <f>VLOOKUP(AA1257,ATS!$A$4:$G$2762,3,FALSE)</f>
        <v>Crusader GTX Infinium Jacket M</v>
      </c>
      <c r="AE1257" s="36" t="str">
        <f>VLOOKUP(AA1257,ATS!$A$4:$G$2762,5,FALSE)</f>
        <v>BLACK-XL</v>
      </c>
      <c r="AF1257" s="30"/>
      <c r="AG1257" s="54"/>
      <c r="AH1257" s="26"/>
      <c r="AI1257" s="30"/>
      <c r="AJ1257" s="30"/>
      <c r="AK1257" s="30"/>
    </row>
    <row r="1258" spans="1:37">
      <c r="A1258" s="175">
        <f t="shared" si="77"/>
        <v>7048652856272</v>
      </c>
      <c r="B1258">
        <v>820421</v>
      </c>
      <c r="C1258" t="s">
        <v>1964</v>
      </c>
      <c r="D1258" t="s">
        <v>2991</v>
      </c>
      <c r="E1258" t="s">
        <v>1965</v>
      </c>
      <c r="F1258" t="s">
        <v>239</v>
      </c>
      <c r="G1258" t="s">
        <v>8</v>
      </c>
      <c r="H1258" t="s">
        <v>87</v>
      </c>
      <c r="I1258">
        <v>77</v>
      </c>
      <c r="J1258">
        <v>77</v>
      </c>
      <c r="K1258">
        <v>77</v>
      </c>
      <c r="L1258">
        <v>77</v>
      </c>
      <c r="M1258">
        <v>77</v>
      </c>
      <c r="N1258">
        <v>77</v>
      </c>
      <c r="O1258">
        <v>77</v>
      </c>
      <c r="P1258">
        <v>77</v>
      </c>
      <c r="Q1258">
        <v>77</v>
      </c>
      <c r="R1258">
        <v>77</v>
      </c>
      <c r="S1258" s="30"/>
      <c r="T1258" s="52" t="str">
        <f t="shared" si="76"/>
        <v>820421-88000-S</v>
      </c>
      <c r="U1258" s="53">
        <f>IF(C1258="NET","",IF(C1258="","",IFERROR(VLOOKUP(T1258,EAN!$A:$B,2,FALSE),"MANGLER - MÅ OPPDATERE EAN-FANEN")))</f>
        <v>7048652856272</v>
      </c>
      <c r="V1258" s="52">
        <f t="shared" si="78"/>
        <v>77</v>
      </c>
      <c r="W1258" s="52">
        <f t="shared" si="79"/>
        <v>77</v>
      </c>
      <c r="X1258" s="30"/>
      <c r="Y1258" s="21" t="str">
        <f>IF(C1258="NET","",IFERROR(VLOOKUP(U1258,'2) Order Form'!$V$9:$V$894,1,FALSE),"Ikke med I order form"))</f>
        <v>Ikke med I order form</v>
      </c>
      <c r="Z1258" s="30"/>
      <c r="AA1258">
        <v>7048652459879</v>
      </c>
      <c r="AB1258" s="23">
        <f>IFERROR(VLOOKUP(AA1258,'2) Order Form'!$V$9:$V$895,1,FALSE),"Ikke med I order form")</f>
        <v>7048652459879</v>
      </c>
      <c r="AC1258" s="38">
        <f>VLOOKUP(AA1258,ATS!$A$4:$H$2762,2,FALSE)</f>
        <v>820090</v>
      </c>
      <c r="AD1258" s="35" t="str">
        <f>VLOOKUP(AA1258,ATS!$A$4:$G$2762,3,FALSE)</f>
        <v>Crusader GTX Infinium Jacket M</v>
      </c>
      <c r="AE1258" s="36" t="str">
        <f>VLOOKUP(AA1258,ATS!$A$4:$G$2762,5,FALSE)</f>
        <v>BLACK-XL</v>
      </c>
      <c r="AF1258" s="30"/>
      <c r="AG1258" s="54"/>
      <c r="AH1258" s="26"/>
      <c r="AI1258" s="30"/>
      <c r="AJ1258" s="30"/>
      <c r="AK1258" s="30"/>
    </row>
    <row r="1259" spans="1:37">
      <c r="A1259" s="175">
        <f t="shared" si="77"/>
        <v>7048652856289</v>
      </c>
      <c r="B1259">
        <v>820421</v>
      </c>
      <c r="C1259" t="s">
        <v>1964</v>
      </c>
      <c r="D1259" t="s">
        <v>2991</v>
      </c>
      <c r="E1259" t="s">
        <v>1966</v>
      </c>
      <c r="F1259" t="s">
        <v>239</v>
      </c>
      <c r="G1259" t="s">
        <v>7</v>
      </c>
      <c r="H1259" t="s">
        <v>87</v>
      </c>
      <c r="I1259">
        <v>147</v>
      </c>
      <c r="J1259">
        <v>147</v>
      </c>
      <c r="K1259">
        <v>147</v>
      </c>
      <c r="L1259">
        <v>147</v>
      </c>
      <c r="M1259">
        <v>147</v>
      </c>
      <c r="N1259">
        <v>147</v>
      </c>
      <c r="O1259">
        <v>147</v>
      </c>
      <c r="P1259">
        <v>147</v>
      </c>
      <c r="Q1259">
        <v>147</v>
      </c>
      <c r="R1259">
        <v>147</v>
      </c>
      <c r="S1259" s="30"/>
      <c r="T1259" s="52" t="str">
        <f t="shared" si="76"/>
        <v>820421-88000-M</v>
      </c>
      <c r="U1259" s="53">
        <f>IF(C1259="NET","",IF(C1259="","",IFERROR(VLOOKUP(T1259,EAN!$A:$B,2,FALSE),"MANGLER - MÅ OPPDATERE EAN-FANEN")))</f>
        <v>7048652856289</v>
      </c>
      <c r="V1259" s="52">
        <f t="shared" si="78"/>
        <v>147</v>
      </c>
      <c r="W1259" s="52">
        <f t="shared" si="79"/>
        <v>147</v>
      </c>
      <c r="X1259" s="30"/>
      <c r="Y1259" s="21" t="str">
        <f>IF(C1259="NET","",IFERROR(VLOOKUP(U1259,'2) Order Form'!$V$9:$V$894,1,FALSE),"Ikke med I order form"))</f>
        <v>Ikke med I order form</v>
      </c>
      <c r="Z1259" s="30"/>
      <c r="AA1259">
        <v>7048652788139</v>
      </c>
      <c r="AB1259" s="23">
        <f>IFERROR(VLOOKUP(AA1259,'2) Order Form'!$V$9:$V$895,1,FALSE),"Ikke med I order form")</f>
        <v>7048652788139</v>
      </c>
      <c r="AC1259" s="38">
        <f>VLOOKUP(AA1259,ATS!$A$4:$H$2762,2,FALSE)</f>
        <v>820090</v>
      </c>
      <c r="AD1259" s="35" t="str">
        <f>VLOOKUP(AA1259,ATS!$A$4:$G$2762,3,FALSE)</f>
        <v>Crusader GTX Infinium Jacket M</v>
      </c>
      <c r="AE1259" s="36" t="str">
        <f>VLOOKUP(AA1259,ATS!$A$4:$G$2762,5,FALSE)</f>
        <v>55505-S</v>
      </c>
      <c r="AF1259" s="30"/>
      <c r="AG1259" s="54"/>
      <c r="AH1259" s="26"/>
      <c r="AI1259" s="30"/>
      <c r="AJ1259" s="30"/>
      <c r="AK1259" s="30"/>
    </row>
    <row r="1260" spans="1:37">
      <c r="A1260" s="175">
        <f t="shared" si="77"/>
        <v>7048652856296</v>
      </c>
      <c r="B1260">
        <v>820421</v>
      </c>
      <c r="C1260" t="s">
        <v>1964</v>
      </c>
      <c r="D1260" t="s">
        <v>2991</v>
      </c>
      <c r="E1260" t="s">
        <v>1967</v>
      </c>
      <c r="F1260" t="s">
        <v>239</v>
      </c>
      <c r="G1260" t="s">
        <v>52</v>
      </c>
      <c r="H1260" t="s">
        <v>87</v>
      </c>
      <c r="I1260">
        <v>174</v>
      </c>
      <c r="J1260">
        <v>174</v>
      </c>
      <c r="K1260">
        <v>174</v>
      </c>
      <c r="L1260">
        <v>174</v>
      </c>
      <c r="M1260">
        <v>174</v>
      </c>
      <c r="N1260">
        <v>174</v>
      </c>
      <c r="O1260">
        <v>174</v>
      </c>
      <c r="P1260">
        <v>174</v>
      </c>
      <c r="Q1260">
        <v>174</v>
      </c>
      <c r="R1260">
        <v>174</v>
      </c>
      <c r="S1260" s="30"/>
      <c r="T1260" s="52" t="str">
        <f t="shared" si="76"/>
        <v>820421-88000-L</v>
      </c>
      <c r="U1260" s="53">
        <f>IF(C1260="NET","",IF(C1260="","",IFERROR(VLOOKUP(T1260,EAN!$A:$B,2,FALSE),"MANGLER - MÅ OPPDATERE EAN-FANEN")))</f>
        <v>7048652856296</v>
      </c>
      <c r="V1260" s="52">
        <f t="shared" si="78"/>
        <v>174</v>
      </c>
      <c r="W1260" s="52">
        <f t="shared" si="79"/>
        <v>174</v>
      </c>
      <c r="X1260" s="30"/>
      <c r="Y1260" s="21" t="str">
        <f>IF(C1260="NET","",IFERROR(VLOOKUP(U1260,'2) Order Form'!$V$9:$V$894,1,FALSE),"Ikke med I order form"))</f>
        <v>Ikke med I order form</v>
      </c>
      <c r="Z1260" s="30"/>
      <c r="AA1260">
        <v>7048652788139</v>
      </c>
      <c r="AB1260" s="23">
        <f>IFERROR(VLOOKUP(AA1260,'2) Order Form'!$V$9:$V$895,1,FALSE),"Ikke med I order form")</f>
        <v>7048652788139</v>
      </c>
      <c r="AC1260" s="38">
        <f>VLOOKUP(AA1260,ATS!$A$4:$H$2762,2,FALSE)</f>
        <v>820090</v>
      </c>
      <c r="AD1260" s="35" t="str">
        <f>VLOOKUP(AA1260,ATS!$A$4:$G$2762,3,FALSE)</f>
        <v>Crusader GTX Infinium Jacket M</v>
      </c>
      <c r="AE1260" s="36" t="str">
        <f>VLOOKUP(AA1260,ATS!$A$4:$G$2762,5,FALSE)</f>
        <v>55505-S</v>
      </c>
      <c r="AF1260" s="30"/>
      <c r="AG1260" s="54"/>
      <c r="AH1260" s="26"/>
      <c r="AI1260" s="30"/>
      <c r="AJ1260" s="30"/>
      <c r="AK1260" s="30"/>
    </row>
    <row r="1261" spans="1:37">
      <c r="A1261" s="175">
        <f t="shared" si="77"/>
        <v>7048652856302</v>
      </c>
      <c r="B1261">
        <v>820421</v>
      </c>
      <c r="C1261" t="s">
        <v>1964</v>
      </c>
      <c r="D1261" t="s">
        <v>2991</v>
      </c>
      <c r="E1261" t="s">
        <v>1968</v>
      </c>
      <c r="F1261" t="s">
        <v>239</v>
      </c>
      <c r="G1261" t="s">
        <v>53</v>
      </c>
      <c r="H1261" t="s">
        <v>87</v>
      </c>
      <c r="I1261">
        <v>98</v>
      </c>
      <c r="J1261">
        <v>98</v>
      </c>
      <c r="K1261">
        <v>98</v>
      </c>
      <c r="L1261">
        <v>98</v>
      </c>
      <c r="M1261">
        <v>98</v>
      </c>
      <c r="N1261">
        <v>98</v>
      </c>
      <c r="O1261">
        <v>98</v>
      </c>
      <c r="P1261">
        <v>98</v>
      </c>
      <c r="Q1261">
        <v>98</v>
      </c>
      <c r="R1261">
        <v>98</v>
      </c>
      <c r="S1261" s="30"/>
      <c r="T1261" s="52" t="str">
        <f t="shared" si="76"/>
        <v>820421-88000-XL</v>
      </c>
      <c r="U1261" s="53">
        <f>IF(C1261="NET","",IF(C1261="","",IFERROR(VLOOKUP(T1261,EAN!$A:$B,2,FALSE),"MANGLER - MÅ OPPDATERE EAN-FANEN")))</f>
        <v>7048652856302</v>
      </c>
      <c r="V1261" s="52">
        <f t="shared" si="78"/>
        <v>98</v>
      </c>
      <c r="W1261" s="52">
        <f t="shared" si="79"/>
        <v>98</v>
      </c>
      <c r="X1261" s="30"/>
      <c r="Y1261" s="21" t="str">
        <f>IF(C1261="NET","",IFERROR(VLOOKUP(U1261,'2) Order Form'!$V$9:$V$894,1,FALSE),"Ikke med I order form"))</f>
        <v>Ikke med I order form</v>
      </c>
      <c r="Z1261" s="30"/>
      <c r="AA1261">
        <v>7048652788122</v>
      </c>
      <c r="AB1261" s="23">
        <f>IFERROR(VLOOKUP(AA1261,'2) Order Form'!$V$9:$V$895,1,FALSE),"Ikke med I order form")</f>
        <v>7048652788122</v>
      </c>
      <c r="AC1261" s="38">
        <f>VLOOKUP(AA1261,ATS!$A$4:$H$2762,2,FALSE)</f>
        <v>820090</v>
      </c>
      <c r="AD1261" s="35" t="str">
        <f>VLOOKUP(AA1261,ATS!$A$4:$G$2762,3,FALSE)</f>
        <v>Crusader GTX Infinium Jacket M</v>
      </c>
      <c r="AE1261" s="36" t="str">
        <f>VLOOKUP(AA1261,ATS!$A$4:$G$2762,5,FALSE)</f>
        <v>55505-M</v>
      </c>
      <c r="AF1261" s="30"/>
      <c r="AG1261" s="54"/>
      <c r="AH1261" s="26"/>
      <c r="AI1261" s="30"/>
      <c r="AJ1261" s="30"/>
      <c r="AK1261" s="30"/>
    </row>
    <row r="1262" spans="1:37">
      <c r="A1262" s="175">
        <f t="shared" si="77"/>
        <v>0</v>
      </c>
      <c r="B1262" s="37">
        <v>820426</v>
      </c>
      <c r="C1262" t="s">
        <v>131</v>
      </c>
      <c r="I1262" s="37">
        <v>202409</v>
      </c>
      <c r="J1262" s="37">
        <v>202410</v>
      </c>
      <c r="K1262" s="37">
        <v>202411</v>
      </c>
      <c r="L1262" s="37">
        <v>202412</v>
      </c>
      <c r="M1262" s="37">
        <v>202413</v>
      </c>
      <c r="N1262" s="37">
        <v>202414</v>
      </c>
      <c r="O1262" s="37">
        <v>202415</v>
      </c>
      <c r="P1262" s="37">
        <v>202415</v>
      </c>
      <c r="Q1262" s="37">
        <v>202415</v>
      </c>
      <c r="R1262" s="37">
        <v>202415</v>
      </c>
      <c r="S1262" s="2"/>
      <c r="T1262" s="22" t="str">
        <f t="shared" si="76"/>
        <v>820426-</v>
      </c>
      <c r="U1262" s="24" t="str">
        <f>IF(C1262="NET","",IF(C1262="","",IFERROR(VLOOKUP(T1262,EAN!$A:$B,2,FALSE),"MANGLER - MÅ OPPDATERE EAN-FANEN")))</f>
        <v/>
      </c>
      <c r="V1262" s="22">
        <f t="shared" si="78"/>
        <v>202409</v>
      </c>
      <c r="W1262" s="22">
        <f t="shared" si="79"/>
        <v>202415</v>
      </c>
      <c r="X1262" s="2"/>
      <c r="Y1262" s="21" t="str">
        <f>IF(C1262="NET","",IFERROR(VLOOKUP(U1262,'2) Order Form'!$V$9:$V$894,1,FALSE),"Ikke med I order form"))</f>
        <v/>
      </c>
      <c r="Z1262" s="2"/>
      <c r="AA1262">
        <v>7048652788122</v>
      </c>
      <c r="AB1262" s="23">
        <f>IFERROR(VLOOKUP(AA1262,'2) Order Form'!$V$9:$V$895,1,FALSE),"Ikke med I order form")</f>
        <v>7048652788122</v>
      </c>
      <c r="AC1262" s="38">
        <f>VLOOKUP(AA1262,ATS!$A$4:$H$2762,2,FALSE)</f>
        <v>820090</v>
      </c>
      <c r="AD1262" s="35" t="str">
        <f>VLOOKUP(AA1262,ATS!$A$4:$G$2762,3,FALSE)</f>
        <v>Crusader GTX Infinium Jacket M</v>
      </c>
      <c r="AE1262" s="36" t="str">
        <f>VLOOKUP(AA1262,ATS!$A$4:$G$2762,5,FALSE)</f>
        <v>55505-M</v>
      </c>
      <c r="AF1262" s="2"/>
      <c r="AG1262" s="38"/>
      <c r="AH1262" s="21"/>
      <c r="AI1262" s="2"/>
      <c r="AJ1262" s="2"/>
      <c r="AK1262" s="2"/>
    </row>
    <row r="1263" spans="1:37">
      <c r="A1263" s="175">
        <f t="shared" si="77"/>
        <v>7048652857200</v>
      </c>
      <c r="B1263">
        <v>820426</v>
      </c>
      <c r="C1263" t="s">
        <v>1969</v>
      </c>
      <c r="D1263" t="s">
        <v>2991</v>
      </c>
      <c r="E1263" t="s">
        <v>685</v>
      </c>
      <c r="F1263" t="s">
        <v>1982</v>
      </c>
      <c r="G1263" t="s">
        <v>8</v>
      </c>
      <c r="H1263" t="s">
        <v>87</v>
      </c>
      <c r="I1263">
        <v>44</v>
      </c>
      <c r="J1263">
        <v>44</v>
      </c>
      <c r="K1263">
        <v>44</v>
      </c>
      <c r="L1263">
        <v>44</v>
      </c>
      <c r="M1263">
        <v>44</v>
      </c>
      <c r="N1263">
        <v>44</v>
      </c>
      <c r="O1263">
        <v>44</v>
      </c>
      <c r="P1263">
        <v>44</v>
      </c>
      <c r="Q1263">
        <v>44</v>
      </c>
      <c r="R1263">
        <v>44</v>
      </c>
      <c r="S1263" s="2"/>
      <c r="T1263" s="22" t="str">
        <f t="shared" si="76"/>
        <v>820426-99901-S</v>
      </c>
      <c r="U1263" s="24">
        <f>IF(C1263="NET","",IF(C1263="","",IFERROR(VLOOKUP(T1263,EAN!$A:$B,2,FALSE),"MANGLER - MÅ OPPDATERE EAN-FANEN")))</f>
        <v>7048652857200</v>
      </c>
      <c r="V1263" s="22">
        <f t="shared" si="78"/>
        <v>44</v>
      </c>
      <c r="W1263" s="22">
        <f t="shared" si="79"/>
        <v>44</v>
      </c>
      <c r="X1263" s="2"/>
      <c r="Y1263" s="21" t="str">
        <f>IF(C1263="NET","",IFERROR(VLOOKUP(U1263,'2) Order Form'!$V$9:$V$894,1,FALSE),"Ikke med I order form"))</f>
        <v>Ikke med I order form</v>
      </c>
      <c r="Z1263" s="2"/>
      <c r="AA1263">
        <v>7048652788115</v>
      </c>
      <c r="AB1263" s="23">
        <f>IFERROR(VLOOKUP(AA1263,'2) Order Form'!$V$9:$V$895,1,FALSE),"Ikke med I order form")</f>
        <v>7048652788115</v>
      </c>
      <c r="AC1263" s="38">
        <f>VLOOKUP(AA1263,ATS!$A$4:$H$2762,2,FALSE)</f>
        <v>820090</v>
      </c>
      <c r="AD1263" s="35" t="str">
        <f>VLOOKUP(AA1263,ATS!$A$4:$G$2762,3,FALSE)</f>
        <v>Crusader GTX Infinium Jacket M</v>
      </c>
      <c r="AE1263" s="36" t="str">
        <f>VLOOKUP(AA1263,ATS!$A$4:$G$2762,5,FALSE)</f>
        <v>55505-L</v>
      </c>
      <c r="AF1263" s="2"/>
      <c r="AG1263" s="38"/>
      <c r="AH1263" s="21"/>
      <c r="AI1263" s="2"/>
      <c r="AJ1263" s="2"/>
      <c r="AK1263" s="2"/>
    </row>
    <row r="1264" spans="1:37">
      <c r="A1264" s="175">
        <f t="shared" si="77"/>
        <v>7048652857217</v>
      </c>
      <c r="B1264">
        <v>820426</v>
      </c>
      <c r="C1264" t="s">
        <v>1969</v>
      </c>
      <c r="D1264" t="s">
        <v>2991</v>
      </c>
      <c r="E1264" t="s">
        <v>686</v>
      </c>
      <c r="F1264" t="s">
        <v>1982</v>
      </c>
      <c r="G1264" t="s">
        <v>7</v>
      </c>
      <c r="H1264" t="s">
        <v>87</v>
      </c>
      <c r="I1264">
        <v>88</v>
      </c>
      <c r="J1264">
        <v>88</v>
      </c>
      <c r="K1264">
        <v>88</v>
      </c>
      <c r="L1264">
        <v>88</v>
      </c>
      <c r="M1264">
        <v>88</v>
      </c>
      <c r="N1264">
        <v>88</v>
      </c>
      <c r="O1264">
        <v>88</v>
      </c>
      <c r="P1264">
        <v>88</v>
      </c>
      <c r="Q1264">
        <v>88</v>
      </c>
      <c r="R1264">
        <v>88</v>
      </c>
      <c r="S1264" s="2"/>
      <c r="T1264" s="52" t="str">
        <f t="shared" si="76"/>
        <v>820426-99901-M</v>
      </c>
      <c r="U1264" s="53">
        <f>IF(C1264="NET","",IF(C1264="","",IFERROR(VLOOKUP(T1264,EAN!$A:$B,2,FALSE),"MANGLER - MÅ OPPDATERE EAN-FANEN")))</f>
        <v>7048652857217</v>
      </c>
      <c r="V1264" s="52">
        <f t="shared" si="78"/>
        <v>88</v>
      </c>
      <c r="W1264" s="52">
        <f t="shared" si="79"/>
        <v>88</v>
      </c>
      <c r="X1264" s="2"/>
      <c r="Y1264" s="21" t="str">
        <f>IF(C1264="NET","",IFERROR(VLOOKUP(U1264,'2) Order Form'!$V$9:$V$894,1,FALSE),"Ikke med I order form"))</f>
        <v>Ikke med I order form</v>
      </c>
      <c r="Z1264" s="2"/>
      <c r="AA1264">
        <v>7048652788115</v>
      </c>
      <c r="AB1264" s="23">
        <f>IFERROR(VLOOKUP(AA1264,'2) Order Form'!$V$9:$V$895,1,FALSE),"Ikke med I order form")</f>
        <v>7048652788115</v>
      </c>
      <c r="AC1264" s="38">
        <f>VLOOKUP(AA1264,ATS!$A$4:$H$2762,2,FALSE)</f>
        <v>820090</v>
      </c>
      <c r="AD1264" s="35" t="str">
        <f>VLOOKUP(AA1264,ATS!$A$4:$G$2762,3,FALSE)</f>
        <v>Crusader GTX Infinium Jacket M</v>
      </c>
      <c r="AE1264" s="36" t="str">
        <f>VLOOKUP(AA1264,ATS!$A$4:$G$2762,5,FALSE)</f>
        <v>55505-L</v>
      </c>
      <c r="AF1264" s="2"/>
      <c r="AG1264" s="38"/>
      <c r="AH1264" s="21"/>
      <c r="AI1264" s="2"/>
      <c r="AJ1264" s="2"/>
      <c r="AK1264" s="2"/>
    </row>
    <row r="1265" spans="1:37">
      <c r="A1265" s="175">
        <f t="shared" si="77"/>
        <v>7048652857262</v>
      </c>
      <c r="B1265">
        <v>820426</v>
      </c>
      <c r="C1265" t="s">
        <v>1969</v>
      </c>
      <c r="D1265" t="s">
        <v>2991</v>
      </c>
      <c r="E1265" t="s">
        <v>687</v>
      </c>
      <c r="F1265" t="s">
        <v>1982</v>
      </c>
      <c r="G1265" t="s">
        <v>52</v>
      </c>
      <c r="H1265" t="s">
        <v>87</v>
      </c>
      <c r="I1265">
        <v>97</v>
      </c>
      <c r="J1265">
        <v>97</v>
      </c>
      <c r="K1265">
        <v>97</v>
      </c>
      <c r="L1265">
        <v>97</v>
      </c>
      <c r="M1265">
        <v>97</v>
      </c>
      <c r="N1265">
        <v>97</v>
      </c>
      <c r="O1265">
        <v>97</v>
      </c>
      <c r="P1265">
        <v>97</v>
      </c>
      <c r="Q1265">
        <v>97</v>
      </c>
      <c r="R1265">
        <v>97</v>
      </c>
      <c r="S1265" s="2"/>
      <c r="T1265" s="52" t="str">
        <f t="shared" si="76"/>
        <v>820426-99901-L</v>
      </c>
      <c r="U1265" s="53">
        <f>IF(C1265="NET","",IF(C1265="","",IFERROR(VLOOKUP(T1265,EAN!$A:$B,2,FALSE),"MANGLER - MÅ OPPDATERE EAN-FANEN")))</f>
        <v>7048652857262</v>
      </c>
      <c r="V1265" s="52">
        <f t="shared" si="78"/>
        <v>97</v>
      </c>
      <c r="W1265" s="52">
        <f t="shared" si="79"/>
        <v>97</v>
      </c>
      <c r="X1265" s="2"/>
      <c r="Y1265" s="21" t="str">
        <f>IF(C1265="NET","",IFERROR(VLOOKUP(U1265,'2) Order Form'!$V$9:$V$894,1,FALSE),"Ikke med I order form"))</f>
        <v>Ikke med I order form</v>
      </c>
      <c r="Z1265" s="2"/>
      <c r="AA1265">
        <v>7048652788146</v>
      </c>
      <c r="AB1265" s="23">
        <f>IFERROR(VLOOKUP(AA1265,'2) Order Form'!$V$9:$V$895,1,FALSE),"Ikke med I order form")</f>
        <v>7048652788146</v>
      </c>
      <c r="AC1265" s="38">
        <f>VLOOKUP(AA1265,ATS!$A$4:$H$2762,2,FALSE)</f>
        <v>820090</v>
      </c>
      <c r="AD1265" s="35" t="str">
        <f>VLOOKUP(AA1265,ATS!$A$4:$G$2762,3,FALSE)</f>
        <v>Crusader GTX Infinium Jacket M</v>
      </c>
      <c r="AE1265" s="36" t="str">
        <f>VLOOKUP(AA1265,ATS!$A$4:$G$2762,5,FALSE)</f>
        <v>55505-XL</v>
      </c>
      <c r="AF1265" s="2"/>
      <c r="AG1265" s="38"/>
      <c r="AH1265" s="21"/>
      <c r="AI1265" s="2"/>
      <c r="AJ1265" s="2"/>
      <c r="AK1265" s="2"/>
    </row>
    <row r="1266" spans="1:37">
      <c r="A1266" s="175">
        <f t="shared" si="77"/>
        <v>7048652857279</v>
      </c>
      <c r="B1266">
        <v>820426</v>
      </c>
      <c r="C1266" t="s">
        <v>1969</v>
      </c>
      <c r="D1266" t="s">
        <v>2991</v>
      </c>
      <c r="E1266" t="s">
        <v>688</v>
      </c>
      <c r="F1266" t="s">
        <v>1982</v>
      </c>
      <c r="G1266" t="s">
        <v>53</v>
      </c>
      <c r="H1266" t="s">
        <v>87</v>
      </c>
      <c r="I1266">
        <v>54</v>
      </c>
      <c r="J1266">
        <v>54</v>
      </c>
      <c r="K1266">
        <v>54</v>
      </c>
      <c r="L1266">
        <v>54</v>
      </c>
      <c r="M1266">
        <v>54</v>
      </c>
      <c r="N1266">
        <v>54</v>
      </c>
      <c r="O1266">
        <v>54</v>
      </c>
      <c r="P1266">
        <v>54</v>
      </c>
      <c r="Q1266">
        <v>54</v>
      </c>
      <c r="R1266">
        <v>54</v>
      </c>
      <c r="S1266" s="2"/>
      <c r="T1266" s="52" t="str">
        <f t="shared" si="76"/>
        <v>820426-99901-XL</v>
      </c>
      <c r="U1266" s="53">
        <f>IF(C1266="NET","",IF(C1266="","",IFERROR(VLOOKUP(T1266,EAN!$A:$B,2,FALSE),"MANGLER - MÅ OPPDATERE EAN-FANEN")))</f>
        <v>7048652857279</v>
      </c>
      <c r="V1266" s="52">
        <f t="shared" si="78"/>
        <v>54</v>
      </c>
      <c r="W1266" s="52">
        <f t="shared" si="79"/>
        <v>54</v>
      </c>
      <c r="X1266" s="2"/>
      <c r="Y1266" s="21" t="str">
        <f>IF(C1266="NET","",IFERROR(VLOOKUP(U1266,'2) Order Form'!$V$9:$V$894,1,FALSE),"Ikke med I order form"))</f>
        <v>Ikke med I order form</v>
      </c>
      <c r="Z1266" s="2"/>
      <c r="AA1266">
        <v>7048652788146</v>
      </c>
      <c r="AB1266" s="23">
        <f>IFERROR(VLOOKUP(AA1266,'2) Order Form'!$V$9:$V$895,1,FALSE),"Ikke med I order form")</f>
        <v>7048652788146</v>
      </c>
      <c r="AC1266" s="38">
        <f>VLOOKUP(AA1266,ATS!$A$4:$H$2762,2,FALSE)</f>
        <v>820090</v>
      </c>
      <c r="AD1266" s="35" t="str">
        <f>VLOOKUP(AA1266,ATS!$A$4:$G$2762,3,FALSE)</f>
        <v>Crusader GTX Infinium Jacket M</v>
      </c>
      <c r="AE1266" s="36" t="str">
        <f>VLOOKUP(AA1266,ATS!$A$4:$G$2762,5,FALSE)</f>
        <v>55505-XL</v>
      </c>
      <c r="AF1266" s="2"/>
      <c r="AG1266" s="38"/>
      <c r="AH1266" s="21"/>
      <c r="AI1266" s="2"/>
      <c r="AJ1266" s="2"/>
      <c r="AK1266" s="2"/>
    </row>
    <row r="1267" spans="1:37">
      <c r="A1267" s="175">
        <f t="shared" si="77"/>
        <v>0</v>
      </c>
      <c r="B1267" s="37">
        <v>820427</v>
      </c>
      <c r="C1267" t="s">
        <v>131</v>
      </c>
      <c r="I1267" s="37">
        <v>202409</v>
      </c>
      <c r="J1267" s="37">
        <v>202410</v>
      </c>
      <c r="K1267" s="37">
        <v>202411</v>
      </c>
      <c r="L1267" s="37">
        <v>202412</v>
      </c>
      <c r="M1267" s="37">
        <v>202413</v>
      </c>
      <c r="N1267" s="37">
        <v>202414</v>
      </c>
      <c r="O1267" s="37">
        <v>202415</v>
      </c>
      <c r="P1267" s="37">
        <v>202415</v>
      </c>
      <c r="Q1267" s="37">
        <v>202415</v>
      </c>
      <c r="R1267" s="37">
        <v>202415</v>
      </c>
      <c r="S1267" s="2"/>
      <c r="T1267" s="52" t="str">
        <f t="shared" si="76"/>
        <v>820427-</v>
      </c>
      <c r="U1267" s="53" t="str">
        <f>IF(C1267="NET","",IF(C1267="","",IFERROR(VLOOKUP(T1267,EAN!$A:$B,2,FALSE),"MANGLER - MÅ OPPDATERE EAN-FANEN")))</f>
        <v/>
      </c>
      <c r="V1267" s="52">
        <f t="shared" si="78"/>
        <v>202409</v>
      </c>
      <c r="W1267" s="52">
        <f t="shared" si="79"/>
        <v>202415</v>
      </c>
      <c r="X1267" s="2"/>
      <c r="Y1267" s="21" t="str">
        <f>IF(C1267="NET","",IFERROR(VLOOKUP(U1267,'2) Order Form'!$V$9:$V$894,1,FALSE),"Ikke med I order form"))</f>
        <v/>
      </c>
      <c r="Z1267" s="2"/>
      <c r="AA1267">
        <v>7048652809650</v>
      </c>
      <c r="AB1267" s="23">
        <f>IFERROR(VLOOKUP(AA1267,'2) Order Form'!$V$9:$V$895,1,FALSE),"Ikke med I order form")</f>
        <v>7048652809650</v>
      </c>
      <c r="AC1267" s="38">
        <f>VLOOKUP(AA1267,ATS!$A$4:$H$2762,2,FALSE)</f>
        <v>820090</v>
      </c>
      <c r="AD1267" s="35" t="str">
        <f>VLOOKUP(AA1267,ATS!$A$4:$G$2762,3,FALSE)</f>
        <v>Crusader GTX Infinium Jacket M</v>
      </c>
      <c r="AE1267" s="36" t="str">
        <f>VLOOKUP(AA1267,ATS!$A$4:$G$2762,5,FALSE)</f>
        <v>88200-S</v>
      </c>
      <c r="AF1267" s="2"/>
      <c r="AG1267" s="38"/>
      <c r="AH1267" s="21"/>
      <c r="AI1267" s="2"/>
      <c r="AJ1267" s="2"/>
      <c r="AK1267" s="2"/>
    </row>
    <row r="1268" spans="1:37">
      <c r="A1268" s="175">
        <f t="shared" si="77"/>
        <v>7048652857286</v>
      </c>
      <c r="B1268">
        <v>820427</v>
      </c>
      <c r="C1268" t="s">
        <v>1970</v>
      </c>
      <c r="D1268" t="s">
        <v>2991</v>
      </c>
      <c r="E1268" t="s">
        <v>744</v>
      </c>
      <c r="F1268" t="s">
        <v>2174</v>
      </c>
      <c r="G1268" t="s">
        <v>54</v>
      </c>
      <c r="H1268" t="s">
        <v>87</v>
      </c>
      <c r="I1268">
        <v>44</v>
      </c>
      <c r="J1268">
        <v>44</v>
      </c>
      <c r="K1268">
        <v>44</v>
      </c>
      <c r="L1268">
        <v>44</v>
      </c>
      <c r="M1268">
        <v>44</v>
      </c>
      <c r="N1268">
        <v>44</v>
      </c>
      <c r="O1268">
        <v>44</v>
      </c>
      <c r="P1268">
        <v>44</v>
      </c>
      <c r="Q1268">
        <v>44</v>
      </c>
      <c r="R1268">
        <v>44</v>
      </c>
      <c r="S1268" s="2"/>
      <c r="T1268" s="22" t="str">
        <f t="shared" si="76"/>
        <v>820427-10002-XS</v>
      </c>
      <c r="U1268" s="24">
        <f>IF(C1268="NET","",IF(C1268="","",IFERROR(VLOOKUP(T1268,EAN!$A:$B,2,FALSE),"MANGLER - MÅ OPPDATERE EAN-FANEN")))</f>
        <v>7048652857286</v>
      </c>
      <c r="V1268" s="22">
        <f t="shared" si="78"/>
        <v>44</v>
      </c>
      <c r="W1268" s="22">
        <f t="shared" si="79"/>
        <v>44</v>
      </c>
      <c r="X1268" s="2"/>
      <c r="Y1268" s="21" t="str">
        <f>IF(C1268="NET","",IFERROR(VLOOKUP(U1268,'2) Order Form'!$V$9:$V$894,1,FALSE),"Ikke med I order form"))</f>
        <v>Ikke med I order form</v>
      </c>
      <c r="Z1268" s="2"/>
      <c r="AA1268">
        <v>7048652809650</v>
      </c>
      <c r="AB1268" s="23">
        <f>IFERROR(VLOOKUP(AA1268,'2) Order Form'!$V$9:$V$895,1,FALSE),"Ikke med I order form")</f>
        <v>7048652809650</v>
      </c>
      <c r="AC1268" s="38">
        <f>VLOOKUP(AA1268,ATS!$A$4:$H$2762,2,FALSE)</f>
        <v>820090</v>
      </c>
      <c r="AD1268" s="35" t="str">
        <f>VLOOKUP(AA1268,ATS!$A$4:$G$2762,3,FALSE)</f>
        <v>Crusader GTX Infinium Jacket M</v>
      </c>
      <c r="AE1268" s="36" t="str">
        <f>VLOOKUP(AA1268,ATS!$A$4:$G$2762,5,FALSE)</f>
        <v>88200-S</v>
      </c>
      <c r="AF1268" s="2"/>
      <c r="AG1268" s="38"/>
      <c r="AH1268" s="21"/>
      <c r="AI1268" s="2"/>
      <c r="AJ1268" s="2"/>
      <c r="AK1268" s="2"/>
    </row>
    <row r="1269" spans="1:37">
      <c r="A1269" s="175">
        <f t="shared" si="77"/>
        <v>7048652857293</v>
      </c>
      <c r="B1269">
        <v>820427</v>
      </c>
      <c r="C1269" t="s">
        <v>1970</v>
      </c>
      <c r="D1269" t="s">
        <v>2991</v>
      </c>
      <c r="E1269" t="s">
        <v>723</v>
      </c>
      <c r="F1269" t="s">
        <v>2174</v>
      </c>
      <c r="G1269" t="s">
        <v>8</v>
      </c>
      <c r="H1269" t="s">
        <v>87</v>
      </c>
      <c r="I1269">
        <v>107</v>
      </c>
      <c r="J1269">
        <v>107</v>
      </c>
      <c r="K1269">
        <v>107</v>
      </c>
      <c r="L1269">
        <v>107</v>
      </c>
      <c r="M1269">
        <v>107</v>
      </c>
      <c r="N1269">
        <v>107</v>
      </c>
      <c r="O1269">
        <v>107</v>
      </c>
      <c r="P1269">
        <v>107</v>
      </c>
      <c r="Q1269">
        <v>107</v>
      </c>
      <c r="R1269">
        <v>107</v>
      </c>
      <c r="S1269" s="2"/>
      <c r="T1269" s="22" t="str">
        <f t="shared" si="76"/>
        <v>820427-10002-S</v>
      </c>
      <c r="U1269" s="24">
        <f>IF(C1269="NET","",IF(C1269="","",IFERROR(VLOOKUP(T1269,EAN!$A:$B,2,FALSE),"MANGLER - MÅ OPPDATERE EAN-FANEN")))</f>
        <v>7048652857293</v>
      </c>
      <c r="V1269" s="22">
        <f t="shared" si="78"/>
        <v>107</v>
      </c>
      <c r="W1269" s="22">
        <f t="shared" si="79"/>
        <v>107</v>
      </c>
      <c r="X1269" s="2"/>
      <c r="Y1269" s="21" t="str">
        <f>IF(C1269="NET","",IFERROR(VLOOKUP(U1269,'2) Order Form'!$V$9:$V$894,1,FALSE),"Ikke med I order form"))</f>
        <v>Ikke med I order form</v>
      </c>
      <c r="Z1269" s="2"/>
      <c r="AA1269">
        <v>7048652809643</v>
      </c>
      <c r="AB1269" s="23">
        <f>IFERROR(VLOOKUP(AA1269,'2) Order Form'!$V$9:$V$895,1,FALSE),"Ikke med I order form")</f>
        <v>7048652809643</v>
      </c>
      <c r="AC1269" s="38">
        <f>VLOOKUP(AA1269,ATS!$A$4:$H$2762,2,FALSE)</f>
        <v>820090</v>
      </c>
      <c r="AD1269" s="35" t="str">
        <f>VLOOKUP(AA1269,ATS!$A$4:$G$2762,3,FALSE)</f>
        <v>Crusader GTX Infinium Jacket M</v>
      </c>
      <c r="AE1269" s="36" t="str">
        <f>VLOOKUP(AA1269,ATS!$A$4:$G$2762,5,FALSE)</f>
        <v>88200-M</v>
      </c>
      <c r="AF1269" s="2"/>
      <c r="AG1269" s="38"/>
      <c r="AH1269" s="21"/>
      <c r="AI1269" s="2"/>
      <c r="AJ1269" s="2"/>
      <c r="AK1269" s="2"/>
    </row>
    <row r="1270" spans="1:37">
      <c r="A1270" s="175">
        <f t="shared" si="77"/>
        <v>7048652857309</v>
      </c>
      <c r="B1270">
        <v>820427</v>
      </c>
      <c r="C1270" t="s">
        <v>1970</v>
      </c>
      <c r="D1270" t="s">
        <v>2991</v>
      </c>
      <c r="E1270" t="s">
        <v>724</v>
      </c>
      <c r="F1270" t="s">
        <v>2174</v>
      </c>
      <c r="G1270" t="s">
        <v>7</v>
      </c>
      <c r="H1270" t="s">
        <v>87</v>
      </c>
      <c r="I1270">
        <v>104</v>
      </c>
      <c r="J1270">
        <v>104</v>
      </c>
      <c r="K1270">
        <v>104</v>
      </c>
      <c r="L1270">
        <v>104</v>
      </c>
      <c r="M1270">
        <v>104</v>
      </c>
      <c r="N1270">
        <v>104</v>
      </c>
      <c r="O1270">
        <v>104</v>
      </c>
      <c r="P1270">
        <v>104</v>
      </c>
      <c r="Q1270">
        <v>104</v>
      </c>
      <c r="R1270">
        <v>104</v>
      </c>
      <c r="S1270" s="30"/>
      <c r="T1270" s="52" t="str">
        <f t="shared" si="76"/>
        <v>820427-10002-M</v>
      </c>
      <c r="U1270" s="53">
        <f>IF(C1270="NET","",IF(C1270="","",IFERROR(VLOOKUP(T1270,EAN!$A:$B,2,FALSE),"MANGLER - MÅ OPPDATERE EAN-FANEN")))</f>
        <v>7048652857309</v>
      </c>
      <c r="V1270" s="52">
        <f t="shared" si="78"/>
        <v>104</v>
      </c>
      <c r="W1270" s="52">
        <f t="shared" si="79"/>
        <v>104</v>
      </c>
      <c r="X1270" s="30"/>
      <c r="Y1270" s="21" t="str">
        <f>IF(C1270="NET","",IFERROR(VLOOKUP(U1270,'2) Order Form'!$V$9:$V$894,1,FALSE),"Ikke med I order form"))</f>
        <v>Ikke med I order form</v>
      </c>
      <c r="Z1270" s="30"/>
      <c r="AA1270">
        <v>7048652809643</v>
      </c>
      <c r="AB1270" s="23">
        <f>IFERROR(VLOOKUP(AA1270,'2) Order Form'!$V$9:$V$895,1,FALSE),"Ikke med I order form")</f>
        <v>7048652809643</v>
      </c>
      <c r="AC1270" s="38">
        <f>VLOOKUP(AA1270,ATS!$A$4:$H$2762,2,FALSE)</f>
        <v>820090</v>
      </c>
      <c r="AD1270" s="35" t="str">
        <f>VLOOKUP(AA1270,ATS!$A$4:$G$2762,3,FALSE)</f>
        <v>Crusader GTX Infinium Jacket M</v>
      </c>
      <c r="AE1270" s="36" t="str">
        <f>VLOOKUP(AA1270,ATS!$A$4:$G$2762,5,FALSE)</f>
        <v>88200-M</v>
      </c>
      <c r="AF1270" s="30"/>
      <c r="AG1270" s="54"/>
      <c r="AH1270" s="26"/>
      <c r="AI1270" s="30"/>
      <c r="AJ1270" s="30"/>
      <c r="AK1270" s="30"/>
    </row>
    <row r="1271" spans="1:37">
      <c r="A1271" s="175">
        <f t="shared" si="77"/>
        <v>7048652857316</v>
      </c>
      <c r="B1271">
        <v>820427</v>
      </c>
      <c r="C1271" t="s">
        <v>1970</v>
      </c>
      <c r="D1271" t="s">
        <v>2991</v>
      </c>
      <c r="E1271" t="s">
        <v>725</v>
      </c>
      <c r="F1271" t="s">
        <v>2174</v>
      </c>
      <c r="G1271" t="s">
        <v>52</v>
      </c>
      <c r="H1271" t="s">
        <v>87</v>
      </c>
      <c r="I1271">
        <v>41</v>
      </c>
      <c r="J1271">
        <v>41</v>
      </c>
      <c r="K1271">
        <v>41</v>
      </c>
      <c r="L1271">
        <v>41</v>
      </c>
      <c r="M1271">
        <v>41</v>
      </c>
      <c r="N1271">
        <v>41</v>
      </c>
      <c r="O1271">
        <v>41</v>
      </c>
      <c r="P1271">
        <v>41</v>
      </c>
      <c r="Q1271">
        <v>41</v>
      </c>
      <c r="R1271">
        <v>41</v>
      </c>
      <c r="S1271" s="30"/>
      <c r="T1271" s="52" t="str">
        <f t="shared" si="76"/>
        <v>820427-10002-L</v>
      </c>
      <c r="U1271" s="53">
        <f>IF(C1271="NET","",IF(C1271="","",IFERROR(VLOOKUP(T1271,EAN!$A:$B,2,FALSE),"MANGLER - MÅ OPPDATERE EAN-FANEN")))</f>
        <v>7048652857316</v>
      </c>
      <c r="V1271" s="52">
        <f t="shared" si="78"/>
        <v>41</v>
      </c>
      <c r="W1271" s="52">
        <f t="shared" si="79"/>
        <v>41</v>
      </c>
      <c r="X1271" s="30"/>
      <c r="Y1271" s="21" t="str">
        <f>IF(C1271="NET","",IFERROR(VLOOKUP(U1271,'2) Order Form'!$V$9:$V$894,1,FALSE),"Ikke med I order form"))</f>
        <v>Ikke med I order form</v>
      </c>
      <c r="Z1271" s="30"/>
      <c r="AA1271">
        <v>7048652809636</v>
      </c>
      <c r="AB1271" s="23">
        <f>IFERROR(VLOOKUP(AA1271,'2) Order Form'!$V$9:$V$895,1,FALSE),"Ikke med I order form")</f>
        <v>7048652809636</v>
      </c>
      <c r="AC1271" s="38">
        <f>VLOOKUP(AA1271,ATS!$A$4:$H$2762,2,FALSE)</f>
        <v>820090</v>
      </c>
      <c r="AD1271" s="35" t="str">
        <f>VLOOKUP(AA1271,ATS!$A$4:$G$2762,3,FALSE)</f>
        <v>Crusader GTX Infinium Jacket M</v>
      </c>
      <c r="AE1271" s="36" t="str">
        <f>VLOOKUP(AA1271,ATS!$A$4:$G$2762,5,FALSE)</f>
        <v>88200-L</v>
      </c>
      <c r="AF1271" s="30"/>
      <c r="AG1271" s="54"/>
      <c r="AH1271" s="26"/>
      <c r="AI1271" s="30"/>
      <c r="AJ1271" s="30"/>
      <c r="AK1271" s="30"/>
    </row>
    <row r="1272" spans="1:37">
      <c r="A1272" s="175">
        <f t="shared" si="77"/>
        <v>7048652857323</v>
      </c>
      <c r="B1272">
        <v>820427</v>
      </c>
      <c r="C1272" t="s">
        <v>1970</v>
      </c>
      <c r="D1272" t="s">
        <v>2991</v>
      </c>
      <c r="E1272" t="s">
        <v>691</v>
      </c>
      <c r="F1272" t="s">
        <v>1982</v>
      </c>
      <c r="G1272" t="s">
        <v>54</v>
      </c>
      <c r="H1272" t="s">
        <v>87</v>
      </c>
      <c r="I1272">
        <v>42</v>
      </c>
      <c r="J1272">
        <v>42</v>
      </c>
      <c r="K1272">
        <v>42</v>
      </c>
      <c r="L1272">
        <v>42</v>
      </c>
      <c r="M1272">
        <v>42</v>
      </c>
      <c r="N1272">
        <v>42</v>
      </c>
      <c r="O1272">
        <v>42</v>
      </c>
      <c r="P1272">
        <v>42</v>
      </c>
      <c r="Q1272">
        <v>42</v>
      </c>
      <c r="R1272">
        <v>42</v>
      </c>
      <c r="S1272" s="30"/>
      <c r="T1272" s="52" t="str">
        <f t="shared" si="76"/>
        <v>820427-99901-XS</v>
      </c>
      <c r="U1272" s="53">
        <f>IF(C1272="NET","",IF(C1272="","",IFERROR(VLOOKUP(T1272,EAN!$A:$B,2,FALSE),"MANGLER - MÅ OPPDATERE EAN-FANEN")))</f>
        <v>7048652857323</v>
      </c>
      <c r="V1272" s="52">
        <f t="shared" si="78"/>
        <v>42</v>
      </c>
      <c r="W1272" s="52">
        <f t="shared" si="79"/>
        <v>42</v>
      </c>
      <c r="X1272" s="30"/>
      <c r="Y1272" s="21" t="str">
        <f>IF(C1272="NET","",IFERROR(VLOOKUP(U1272,'2) Order Form'!$V$9:$V$894,1,FALSE),"Ikke med I order form"))</f>
        <v>Ikke med I order form</v>
      </c>
      <c r="Z1272" s="30"/>
      <c r="AA1272">
        <v>7048652809636</v>
      </c>
      <c r="AB1272" s="23">
        <f>IFERROR(VLOOKUP(AA1272,'2) Order Form'!$V$9:$V$895,1,FALSE),"Ikke med I order form")</f>
        <v>7048652809636</v>
      </c>
      <c r="AC1272" s="38">
        <f>VLOOKUP(AA1272,ATS!$A$4:$H$2762,2,FALSE)</f>
        <v>820090</v>
      </c>
      <c r="AD1272" s="35" t="str">
        <f>VLOOKUP(AA1272,ATS!$A$4:$G$2762,3,FALSE)</f>
        <v>Crusader GTX Infinium Jacket M</v>
      </c>
      <c r="AE1272" s="36" t="str">
        <f>VLOOKUP(AA1272,ATS!$A$4:$G$2762,5,FALSE)</f>
        <v>88200-L</v>
      </c>
      <c r="AF1272" s="30"/>
      <c r="AG1272" s="54"/>
      <c r="AH1272" s="26"/>
      <c r="AI1272" s="30"/>
      <c r="AJ1272" s="30"/>
      <c r="AK1272" s="30"/>
    </row>
    <row r="1273" spans="1:37">
      <c r="A1273" s="175">
        <f t="shared" si="77"/>
        <v>7048652857330</v>
      </c>
      <c r="B1273">
        <v>820427</v>
      </c>
      <c r="C1273" t="s">
        <v>1970</v>
      </c>
      <c r="D1273" t="s">
        <v>2991</v>
      </c>
      <c r="E1273" t="s">
        <v>685</v>
      </c>
      <c r="F1273" t="s">
        <v>1982</v>
      </c>
      <c r="G1273" t="s">
        <v>8</v>
      </c>
      <c r="H1273" t="s">
        <v>87</v>
      </c>
      <c r="I1273">
        <v>101</v>
      </c>
      <c r="J1273">
        <v>101</v>
      </c>
      <c r="K1273">
        <v>101</v>
      </c>
      <c r="L1273">
        <v>101</v>
      </c>
      <c r="M1273">
        <v>101</v>
      </c>
      <c r="N1273">
        <v>101</v>
      </c>
      <c r="O1273">
        <v>101</v>
      </c>
      <c r="P1273">
        <v>101</v>
      </c>
      <c r="Q1273">
        <v>101</v>
      </c>
      <c r="R1273">
        <v>101</v>
      </c>
      <c r="S1273" s="30"/>
      <c r="T1273" s="52" t="str">
        <f t="shared" si="76"/>
        <v>820427-99901-S</v>
      </c>
      <c r="U1273" s="53">
        <f>IF(C1273="NET","",IF(C1273="","",IFERROR(VLOOKUP(T1273,EAN!$A:$B,2,FALSE),"MANGLER - MÅ OPPDATERE EAN-FANEN")))</f>
        <v>7048652857330</v>
      </c>
      <c r="V1273" s="52">
        <f t="shared" si="78"/>
        <v>101</v>
      </c>
      <c r="W1273" s="52">
        <f t="shared" si="79"/>
        <v>101</v>
      </c>
      <c r="X1273" s="30"/>
      <c r="Y1273" s="21" t="str">
        <f>IF(C1273="NET","",IFERROR(VLOOKUP(U1273,'2) Order Form'!$V$9:$V$894,1,FALSE),"Ikke med I order form"))</f>
        <v>Ikke med I order form</v>
      </c>
      <c r="Z1273" s="30"/>
      <c r="AA1273">
        <v>7048652809667</v>
      </c>
      <c r="AB1273" s="23">
        <f>IFERROR(VLOOKUP(AA1273,'2) Order Form'!$V$9:$V$895,1,FALSE),"Ikke med I order form")</f>
        <v>7048652809667</v>
      </c>
      <c r="AC1273" s="38">
        <f>VLOOKUP(AA1273,ATS!$A$4:$H$2762,2,FALSE)</f>
        <v>820090</v>
      </c>
      <c r="AD1273" s="35" t="str">
        <f>VLOOKUP(AA1273,ATS!$A$4:$G$2762,3,FALSE)</f>
        <v>Crusader GTX Infinium Jacket M</v>
      </c>
      <c r="AE1273" s="36" t="str">
        <f>VLOOKUP(AA1273,ATS!$A$4:$G$2762,5,FALSE)</f>
        <v>88200-XL</v>
      </c>
      <c r="AF1273" s="30"/>
      <c r="AG1273" s="54"/>
      <c r="AH1273" s="26"/>
      <c r="AI1273" s="30"/>
      <c r="AJ1273" s="30"/>
      <c r="AK1273" s="30"/>
    </row>
    <row r="1274" spans="1:37">
      <c r="A1274" s="175">
        <f t="shared" si="77"/>
        <v>7048652857347</v>
      </c>
      <c r="B1274">
        <v>820427</v>
      </c>
      <c r="C1274" t="s">
        <v>1970</v>
      </c>
      <c r="D1274" t="s">
        <v>2991</v>
      </c>
      <c r="E1274" t="s">
        <v>686</v>
      </c>
      <c r="F1274" t="s">
        <v>1982</v>
      </c>
      <c r="G1274" t="s">
        <v>7</v>
      </c>
      <c r="H1274" t="s">
        <v>87</v>
      </c>
      <c r="I1274">
        <v>106</v>
      </c>
      <c r="J1274">
        <v>106</v>
      </c>
      <c r="K1274">
        <v>106</v>
      </c>
      <c r="L1274">
        <v>106</v>
      </c>
      <c r="M1274">
        <v>106</v>
      </c>
      <c r="N1274">
        <v>106</v>
      </c>
      <c r="O1274">
        <v>106</v>
      </c>
      <c r="P1274">
        <v>106</v>
      </c>
      <c r="Q1274">
        <v>106</v>
      </c>
      <c r="R1274">
        <v>106</v>
      </c>
      <c r="S1274" s="30"/>
      <c r="T1274" s="52" t="str">
        <f t="shared" si="76"/>
        <v>820427-99901-M</v>
      </c>
      <c r="U1274" s="53">
        <f>IF(C1274="NET","",IF(C1274="","",IFERROR(VLOOKUP(T1274,EAN!$A:$B,2,FALSE),"MANGLER - MÅ OPPDATERE EAN-FANEN")))</f>
        <v>7048652857347</v>
      </c>
      <c r="V1274" s="52">
        <f t="shared" si="78"/>
        <v>106</v>
      </c>
      <c r="W1274" s="52">
        <f t="shared" si="79"/>
        <v>106</v>
      </c>
      <c r="X1274" s="30"/>
      <c r="Y1274" s="21" t="str">
        <f>IF(C1274="NET","",IFERROR(VLOOKUP(U1274,'2) Order Form'!$V$9:$V$894,1,FALSE),"Ikke med I order form"))</f>
        <v>Ikke med I order form</v>
      </c>
      <c r="Z1274" s="30"/>
      <c r="AA1274">
        <v>7048652809667</v>
      </c>
      <c r="AB1274" s="23">
        <f>IFERROR(VLOOKUP(AA1274,'2) Order Form'!$V$9:$V$895,1,FALSE),"Ikke med I order form")</f>
        <v>7048652809667</v>
      </c>
      <c r="AC1274" s="38">
        <f>VLOOKUP(AA1274,ATS!$A$4:$H$2762,2,FALSE)</f>
        <v>820090</v>
      </c>
      <c r="AD1274" s="35" t="str">
        <f>VLOOKUP(AA1274,ATS!$A$4:$G$2762,3,FALSE)</f>
        <v>Crusader GTX Infinium Jacket M</v>
      </c>
      <c r="AE1274" s="36" t="str">
        <f>VLOOKUP(AA1274,ATS!$A$4:$G$2762,5,FALSE)</f>
        <v>88200-XL</v>
      </c>
      <c r="AF1274" s="30"/>
      <c r="AG1274" s="54"/>
      <c r="AH1274" s="26"/>
      <c r="AI1274" s="30"/>
      <c r="AJ1274" s="30"/>
      <c r="AK1274" s="30"/>
    </row>
    <row r="1275" spans="1:37">
      <c r="A1275" s="175">
        <f t="shared" si="77"/>
        <v>7048652857354</v>
      </c>
      <c r="B1275">
        <v>820427</v>
      </c>
      <c r="C1275" t="s">
        <v>1970</v>
      </c>
      <c r="D1275" t="s">
        <v>2991</v>
      </c>
      <c r="E1275" t="s">
        <v>687</v>
      </c>
      <c r="F1275" t="s">
        <v>1982</v>
      </c>
      <c r="G1275" t="s">
        <v>52</v>
      </c>
      <c r="H1275" t="s">
        <v>87</v>
      </c>
      <c r="I1275">
        <v>41</v>
      </c>
      <c r="J1275">
        <v>41</v>
      </c>
      <c r="K1275">
        <v>41</v>
      </c>
      <c r="L1275">
        <v>41</v>
      </c>
      <c r="M1275">
        <v>41</v>
      </c>
      <c r="N1275">
        <v>41</v>
      </c>
      <c r="O1275">
        <v>41</v>
      </c>
      <c r="P1275">
        <v>41</v>
      </c>
      <c r="Q1275">
        <v>41</v>
      </c>
      <c r="R1275">
        <v>41</v>
      </c>
      <c r="S1275" s="30"/>
      <c r="T1275" s="52" t="str">
        <f t="shared" si="76"/>
        <v>820427-99901-L</v>
      </c>
      <c r="U1275" s="53">
        <f>IF(C1275="NET","",IF(C1275="","",IFERROR(VLOOKUP(T1275,EAN!$A:$B,2,FALSE),"MANGLER - MÅ OPPDATERE EAN-FANEN")))</f>
        <v>7048652857354</v>
      </c>
      <c r="V1275" s="52">
        <f t="shared" si="78"/>
        <v>41</v>
      </c>
      <c r="W1275" s="52">
        <f t="shared" si="79"/>
        <v>41</v>
      </c>
      <c r="X1275" s="30"/>
      <c r="Y1275" s="21" t="str">
        <f>IF(C1275="NET","",IFERROR(VLOOKUP(U1275,'2) Order Form'!$V$9:$V$894,1,FALSE),"Ikke med I order form"))</f>
        <v>Ikke med I order form</v>
      </c>
      <c r="Z1275" s="30"/>
      <c r="AA1275">
        <v>7048652459749</v>
      </c>
      <c r="AB1275" s="23">
        <f>IFERROR(VLOOKUP(AA1275,'2) Order Form'!$V$9:$V$895,1,FALSE),"Ikke med I order form")</f>
        <v>7048652459749</v>
      </c>
      <c r="AC1275" s="38">
        <f>VLOOKUP(AA1275,ATS!$A$4:$H$2762,2,FALSE)</f>
        <v>820091</v>
      </c>
      <c r="AD1275" s="35" t="str">
        <f>VLOOKUP(AA1275,ATS!$A$4:$G$2762,3,FALSE)</f>
        <v>Crusader GTX Infinium Pants M</v>
      </c>
      <c r="AE1275" s="36" t="str">
        <f>VLOOKUP(AA1275,ATS!$A$4:$G$2762,5,FALSE)</f>
        <v>BLACK-S</v>
      </c>
      <c r="AF1275" s="30"/>
      <c r="AG1275" s="54"/>
      <c r="AH1275" s="26"/>
      <c r="AI1275" s="30"/>
      <c r="AJ1275" s="30"/>
      <c r="AK1275" s="30"/>
    </row>
    <row r="1276" spans="1:37">
      <c r="A1276" s="175">
        <f t="shared" si="77"/>
        <v>0</v>
      </c>
      <c r="B1276" s="37">
        <v>820429</v>
      </c>
      <c r="C1276" t="s">
        <v>131</v>
      </c>
      <c r="I1276" s="37">
        <v>202409</v>
      </c>
      <c r="J1276" s="37">
        <v>202410</v>
      </c>
      <c r="K1276" s="37">
        <v>202411</v>
      </c>
      <c r="L1276" s="37">
        <v>202412</v>
      </c>
      <c r="M1276" s="37">
        <v>202413</v>
      </c>
      <c r="N1276" s="37">
        <v>202414</v>
      </c>
      <c r="O1276" s="37">
        <v>202415</v>
      </c>
      <c r="P1276" s="37">
        <v>202415</v>
      </c>
      <c r="Q1276" s="37">
        <v>202415</v>
      </c>
      <c r="R1276" s="37">
        <v>202415</v>
      </c>
      <c r="S1276" s="30"/>
      <c r="T1276" s="52" t="str">
        <f t="shared" si="76"/>
        <v>820429-</v>
      </c>
      <c r="U1276" s="53" t="str">
        <f>IF(C1276="NET","",IF(C1276="","",IFERROR(VLOOKUP(T1276,EAN!$A:$B,2,FALSE),"MANGLER - MÅ OPPDATERE EAN-FANEN")))</f>
        <v/>
      </c>
      <c r="V1276" s="52">
        <f t="shared" si="78"/>
        <v>202409</v>
      </c>
      <c r="W1276" s="52">
        <f t="shared" si="79"/>
        <v>202415</v>
      </c>
      <c r="X1276" s="30"/>
      <c r="Y1276" s="21" t="str">
        <f>IF(C1276="NET","",IFERROR(VLOOKUP(U1276,'2) Order Form'!$V$9:$V$894,1,FALSE),"Ikke med I order form"))</f>
        <v/>
      </c>
      <c r="Z1276" s="30"/>
      <c r="AA1276">
        <v>7048652459749</v>
      </c>
      <c r="AB1276" s="23">
        <f>IFERROR(VLOOKUP(AA1276,'2) Order Form'!$V$9:$V$895,1,FALSE),"Ikke med I order form")</f>
        <v>7048652459749</v>
      </c>
      <c r="AC1276" s="38">
        <f>VLOOKUP(AA1276,ATS!$A$4:$H$2762,2,FALSE)</f>
        <v>820091</v>
      </c>
      <c r="AD1276" s="35" t="str">
        <f>VLOOKUP(AA1276,ATS!$A$4:$G$2762,3,FALSE)</f>
        <v>Crusader GTX Infinium Pants M</v>
      </c>
      <c r="AE1276" s="36" t="str">
        <f>VLOOKUP(AA1276,ATS!$A$4:$G$2762,5,FALSE)</f>
        <v>BLACK-S</v>
      </c>
      <c r="AF1276" s="30"/>
      <c r="AG1276" s="54"/>
      <c r="AH1276" s="26"/>
      <c r="AI1276" s="30"/>
      <c r="AJ1276" s="30"/>
      <c r="AK1276" s="30"/>
    </row>
    <row r="1277" spans="1:37">
      <c r="A1277" s="175">
        <f t="shared" si="77"/>
        <v>7048652799227</v>
      </c>
      <c r="B1277">
        <v>820429</v>
      </c>
      <c r="C1277" t="s">
        <v>1267</v>
      </c>
      <c r="D1277" t="s">
        <v>2991</v>
      </c>
      <c r="E1277" t="s">
        <v>1199</v>
      </c>
      <c r="F1277" t="s">
        <v>1991</v>
      </c>
      <c r="G1277" t="s">
        <v>8</v>
      </c>
      <c r="H1277" t="s">
        <v>87</v>
      </c>
      <c r="I1277">
        <v>29</v>
      </c>
      <c r="J1277">
        <v>29</v>
      </c>
      <c r="K1277">
        <v>29</v>
      </c>
      <c r="L1277">
        <v>29</v>
      </c>
      <c r="M1277">
        <v>29</v>
      </c>
      <c r="N1277">
        <v>29</v>
      </c>
      <c r="O1277">
        <v>29</v>
      </c>
      <c r="P1277">
        <v>29</v>
      </c>
      <c r="Q1277">
        <v>29</v>
      </c>
      <c r="R1277">
        <v>29</v>
      </c>
      <c r="S1277" s="30"/>
      <c r="T1277" s="52" t="str">
        <f t="shared" si="76"/>
        <v>820429-55505-S</v>
      </c>
      <c r="U1277" s="53">
        <f>IF(C1277="NET","",IF(C1277="","",IFERROR(VLOOKUP(T1277,EAN!$A:$B,2,FALSE),"MANGLER - MÅ OPPDATERE EAN-FANEN")))</f>
        <v>7048652799227</v>
      </c>
      <c r="V1277" s="52">
        <f t="shared" si="78"/>
        <v>29</v>
      </c>
      <c r="W1277" s="52">
        <f t="shared" si="79"/>
        <v>29</v>
      </c>
      <c r="X1277" s="30"/>
      <c r="Y1277" s="21">
        <f>IF(C1277="NET","",IFERROR(VLOOKUP(U1277,'2) Order Form'!$V$9:$V$894,1,FALSE),"Ikke med I order form"))</f>
        <v>7048652799227</v>
      </c>
      <c r="Z1277" s="30"/>
      <c r="AA1277">
        <v>7048652459732</v>
      </c>
      <c r="AB1277" s="23">
        <f>IFERROR(VLOOKUP(AA1277,'2) Order Form'!$V$9:$V$895,1,FALSE),"Ikke med I order form")</f>
        <v>7048652459732</v>
      </c>
      <c r="AC1277" s="38">
        <f>VLOOKUP(AA1277,ATS!$A$4:$H$2762,2,FALSE)</f>
        <v>820091</v>
      </c>
      <c r="AD1277" s="35" t="str">
        <f>VLOOKUP(AA1277,ATS!$A$4:$G$2762,3,FALSE)</f>
        <v>Crusader GTX Infinium Pants M</v>
      </c>
      <c r="AE1277" s="36" t="str">
        <f>VLOOKUP(AA1277,ATS!$A$4:$G$2762,5,FALSE)</f>
        <v>BLACK-M</v>
      </c>
      <c r="AF1277" s="30"/>
      <c r="AG1277" s="54"/>
      <c r="AH1277" s="26"/>
      <c r="AI1277" s="30"/>
      <c r="AJ1277" s="30"/>
      <c r="AK1277" s="30"/>
    </row>
    <row r="1278" spans="1:37">
      <c r="A1278" s="175">
        <f t="shared" si="77"/>
        <v>7048652799210</v>
      </c>
      <c r="B1278">
        <v>820429</v>
      </c>
      <c r="C1278" t="s">
        <v>1267</v>
      </c>
      <c r="D1278" t="s">
        <v>2991</v>
      </c>
      <c r="E1278" t="s">
        <v>1200</v>
      </c>
      <c r="F1278" t="s">
        <v>1991</v>
      </c>
      <c r="G1278" t="s">
        <v>7</v>
      </c>
      <c r="H1278" t="s">
        <v>87</v>
      </c>
      <c r="I1278">
        <v>62</v>
      </c>
      <c r="J1278">
        <v>62</v>
      </c>
      <c r="K1278">
        <v>62</v>
      </c>
      <c r="L1278">
        <v>62</v>
      </c>
      <c r="M1278">
        <v>62</v>
      </c>
      <c r="N1278">
        <v>62</v>
      </c>
      <c r="O1278">
        <v>62</v>
      </c>
      <c r="P1278">
        <v>62</v>
      </c>
      <c r="Q1278">
        <v>62</v>
      </c>
      <c r="R1278">
        <v>62</v>
      </c>
      <c r="S1278" s="2"/>
      <c r="T1278" s="52" t="str">
        <f t="shared" si="76"/>
        <v>820429-55505-M</v>
      </c>
      <c r="U1278" s="53">
        <f>IF(C1278="NET","",IF(C1278="","",IFERROR(VLOOKUP(T1278,EAN!$A:$B,2,FALSE),"MANGLER - MÅ OPPDATERE EAN-FANEN")))</f>
        <v>7048652799210</v>
      </c>
      <c r="V1278" s="52">
        <f t="shared" si="78"/>
        <v>62</v>
      </c>
      <c r="W1278" s="52">
        <f t="shared" si="79"/>
        <v>62</v>
      </c>
      <c r="X1278" s="2"/>
      <c r="Y1278" s="21">
        <f>IF(C1278="NET","",IFERROR(VLOOKUP(U1278,'2) Order Form'!$V$9:$V$894,1,FALSE),"Ikke med I order form"))</f>
        <v>7048652799210</v>
      </c>
      <c r="Z1278" s="2"/>
      <c r="AA1278">
        <v>7048652459732</v>
      </c>
      <c r="AB1278" s="23">
        <f>IFERROR(VLOOKUP(AA1278,'2) Order Form'!$V$9:$V$895,1,FALSE),"Ikke med I order form")</f>
        <v>7048652459732</v>
      </c>
      <c r="AC1278" s="38">
        <f>VLOOKUP(AA1278,ATS!$A$4:$H$2762,2,FALSE)</f>
        <v>820091</v>
      </c>
      <c r="AD1278" s="35" t="str">
        <f>VLOOKUP(AA1278,ATS!$A$4:$G$2762,3,FALSE)</f>
        <v>Crusader GTX Infinium Pants M</v>
      </c>
      <c r="AE1278" s="36" t="str">
        <f>VLOOKUP(AA1278,ATS!$A$4:$G$2762,5,FALSE)</f>
        <v>BLACK-M</v>
      </c>
      <c r="AF1278" s="2"/>
      <c r="AG1278" s="38"/>
      <c r="AH1278" s="21"/>
      <c r="AI1278" s="2"/>
      <c r="AJ1278" s="2"/>
      <c r="AK1278" s="2"/>
    </row>
    <row r="1279" spans="1:37">
      <c r="A1279" s="175">
        <f t="shared" si="77"/>
        <v>7048652799203</v>
      </c>
      <c r="B1279">
        <v>820429</v>
      </c>
      <c r="C1279" t="s">
        <v>1267</v>
      </c>
      <c r="D1279" t="s">
        <v>2991</v>
      </c>
      <c r="E1279" t="s">
        <v>1201</v>
      </c>
      <c r="F1279" t="s">
        <v>1991</v>
      </c>
      <c r="G1279" t="s">
        <v>52</v>
      </c>
      <c r="H1279" t="s">
        <v>87</v>
      </c>
      <c r="I1279">
        <v>72</v>
      </c>
      <c r="J1279">
        <v>72</v>
      </c>
      <c r="K1279">
        <v>72</v>
      </c>
      <c r="L1279">
        <v>72</v>
      </c>
      <c r="M1279">
        <v>72</v>
      </c>
      <c r="N1279">
        <v>72</v>
      </c>
      <c r="O1279">
        <v>72</v>
      </c>
      <c r="P1279">
        <v>72</v>
      </c>
      <c r="Q1279">
        <v>72</v>
      </c>
      <c r="R1279">
        <v>72</v>
      </c>
      <c r="S1279" s="2"/>
      <c r="T1279" s="52" t="str">
        <f t="shared" si="76"/>
        <v>820429-55505-L</v>
      </c>
      <c r="U1279" s="53">
        <f>IF(C1279="NET","",IF(C1279="","",IFERROR(VLOOKUP(T1279,EAN!$A:$B,2,FALSE),"MANGLER - MÅ OPPDATERE EAN-FANEN")))</f>
        <v>7048652799203</v>
      </c>
      <c r="V1279" s="52">
        <f t="shared" si="78"/>
        <v>72</v>
      </c>
      <c r="W1279" s="52">
        <f t="shared" si="79"/>
        <v>72</v>
      </c>
      <c r="X1279" s="2"/>
      <c r="Y1279" s="21">
        <f>IF(C1279="NET","",IFERROR(VLOOKUP(U1279,'2) Order Form'!$V$9:$V$894,1,FALSE),"Ikke med I order form"))</f>
        <v>7048652799203</v>
      </c>
      <c r="Z1279" s="2"/>
      <c r="AA1279">
        <v>7048652459725</v>
      </c>
      <c r="AB1279" s="23">
        <f>IFERROR(VLOOKUP(AA1279,'2) Order Form'!$V$9:$V$895,1,FALSE),"Ikke med I order form")</f>
        <v>7048652459725</v>
      </c>
      <c r="AC1279" s="38">
        <f>VLOOKUP(AA1279,ATS!$A$4:$H$2762,2,FALSE)</f>
        <v>820091</v>
      </c>
      <c r="AD1279" s="35" t="str">
        <f>VLOOKUP(AA1279,ATS!$A$4:$G$2762,3,FALSE)</f>
        <v>Crusader GTX Infinium Pants M</v>
      </c>
      <c r="AE1279" s="36" t="str">
        <f>VLOOKUP(AA1279,ATS!$A$4:$G$2762,5,FALSE)</f>
        <v>BLACK-L</v>
      </c>
      <c r="AF1279" s="2"/>
      <c r="AG1279" s="38"/>
      <c r="AH1279" s="21"/>
      <c r="AI1279" s="2"/>
      <c r="AJ1279" s="2"/>
      <c r="AK1279" s="2"/>
    </row>
    <row r="1280" spans="1:37">
      <c r="A1280" s="175">
        <f t="shared" si="77"/>
        <v>7048652799234</v>
      </c>
      <c r="B1280">
        <v>820429</v>
      </c>
      <c r="C1280" t="s">
        <v>1267</v>
      </c>
      <c r="D1280" t="s">
        <v>2991</v>
      </c>
      <c r="E1280" t="s">
        <v>1202</v>
      </c>
      <c r="F1280" t="s">
        <v>1991</v>
      </c>
      <c r="G1280" t="s">
        <v>53</v>
      </c>
      <c r="H1280" t="s">
        <v>87</v>
      </c>
      <c r="I1280">
        <v>43</v>
      </c>
      <c r="J1280">
        <v>43</v>
      </c>
      <c r="K1280">
        <v>43</v>
      </c>
      <c r="L1280">
        <v>43</v>
      </c>
      <c r="M1280">
        <v>43</v>
      </c>
      <c r="N1280">
        <v>43</v>
      </c>
      <c r="O1280">
        <v>43</v>
      </c>
      <c r="P1280">
        <v>43</v>
      </c>
      <c r="Q1280">
        <v>43</v>
      </c>
      <c r="R1280">
        <v>43</v>
      </c>
      <c r="S1280" s="2"/>
      <c r="T1280" s="22" t="str">
        <f t="shared" si="76"/>
        <v>820429-55505-XL</v>
      </c>
      <c r="U1280" s="24">
        <f>IF(C1280="NET","",IF(C1280="","",IFERROR(VLOOKUP(T1280,EAN!$A:$B,2,FALSE),"MANGLER - MÅ OPPDATERE EAN-FANEN")))</f>
        <v>7048652799234</v>
      </c>
      <c r="V1280" s="22">
        <f t="shared" si="78"/>
        <v>43</v>
      </c>
      <c r="W1280" s="22">
        <f t="shared" si="79"/>
        <v>43</v>
      </c>
      <c r="X1280" s="2"/>
      <c r="Y1280" s="21">
        <f>IF(C1280="NET","",IFERROR(VLOOKUP(U1280,'2) Order Form'!$V$9:$V$894,1,FALSE),"Ikke med I order form"))</f>
        <v>7048652799234</v>
      </c>
      <c r="Z1280" s="2"/>
      <c r="AA1280">
        <v>7048652459725</v>
      </c>
      <c r="AB1280" s="23">
        <f>IFERROR(VLOOKUP(AA1280,'2) Order Form'!$V$9:$V$895,1,FALSE),"Ikke med I order form")</f>
        <v>7048652459725</v>
      </c>
      <c r="AC1280" s="38">
        <f>VLOOKUP(AA1280,ATS!$A$4:$H$2762,2,FALSE)</f>
        <v>820091</v>
      </c>
      <c r="AD1280" s="35" t="str">
        <f>VLOOKUP(AA1280,ATS!$A$4:$G$2762,3,FALSE)</f>
        <v>Crusader GTX Infinium Pants M</v>
      </c>
      <c r="AE1280" s="36" t="str">
        <f>VLOOKUP(AA1280,ATS!$A$4:$G$2762,5,FALSE)</f>
        <v>BLACK-L</v>
      </c>
      <c r="AF1280" s="2"/>
      <c r="AG1280" s="38"/>
      <c r="AH1280" s="21"/>
      <c r="AI1280" s="2"/>
      <c r="AJ1280" s="2"/>
      <c r="AK1280" s="2"/>
    </row>
    <row r="1281" spans="1:37">
      <c r="A1281" s="175">
        <f t="shared" si="77"/>
        <v>7048652799265</v>
      </c>
      <c r="B1281">
        <v>820429</v>
      </c>
      <c r="C1281" t="s">
        <v>1267</v>
      </c>
      <c r="D1281" t="s">
        <v>2991</v>
      </c>
      <c r="E1281" t="s">
        <v>685</v>
      </c>
      <c r="F1281" t="s">
        <v>1982</v>
      </c>
      <c r="G1281" t="s">
        <v>8</v>
      </c>
      <c r="H1281" t="s">
        <v>87</v>
      </c>
      <c r="I1281">
        <v>31</v>
      </c>
      <c r="J1281">
        <v>31</v>
      </c>
      <c r="K1281">
        <v>31</v>
      </c>
      <c r="L1281">
        <v>31</v>
      </c>
      <c r="M1281">
        <v>31</v>
      </c>
      <c r="N1281">
        <v>31</v>
      </c>
      <c r="O1281">
        <v>31</v>
      </c>
      <c r="P1281">
        <v>31</v>
      </c>
      <c r="Q1281">
        <v>31</v>
      </c>
      <c r="R1281">
        <v>31</v>
      </c>
      <c r="S1281" s="2"/>
      <c r="T1281" s="22" t="str">
        <f t="shared" si="76"/>
        <v>820429-99901-S</v>
      </c>
      <c r="U1281" s="24">
        <f>IF(C1281="NET","",IF(C1281="","",IFERROR(VLOOKUP(T1281,EAN!$A:$B,2,FALSE),"MANGLER - MÅ OPPDATERE EAN-FANEN")))</f>
        <v>7048652799265</v>
      </c>
      <c r="V1281" s="22">
        <f t="shared" si="78"/>
        <v>31</v>
      </c>
      <c r="W1281" s="22">
        <f t="shared" si="79"/>
        <v>31</v>
      </c>
      <c r="X1281" s="2"/>
      <c r="Y1281" s="21">
        <f>IF(C1281="NET","",IFERROR(VLOOKUP(U1281,'2) Order Form'!$V$9:$V$894,1,FALSE),"Ikke med I order form"))</f>
        <v>7048652799265</v>
      </c>
      <c r="Z1281" s="2"/>
      <c r="AA1281">
        <v>7048652459756</v>
      </c>
      <c r="AB1281" s="23">
        <f>IFERROR(VLOOKUP(AA1281,'2) Order Form'!$V$9:$V$895,1,FALSE),"Ikke med I order form")</f>
        <v>7048652459756</v>
      </c>
      <c r="AC1281" s="38">
        <f>VLOOKUP(AA1281,ATS!$A$4:$H$2762,2,FALSE)</f>
        <v>820091</v>
      </c>
      <c r="AD1281" s="35" t="str">
        <f>VLOOKUP(AA1281,ATS!$A$4:$G$2762,3,FALSE)</f>
        <v>Crusader GTX Infinium Pants M</v>
      </c>
      <c r="AE1281" s="36" t="str">
        <f>VLOOKUP(AA1281,ATS!$A$4:$G$2762,5,FALSE)</f>
        <v>BLACK-XL</v>
      </c>
      <c r="AF1281" s="2"/>
      <c r="AG1281" s="38"/>
      <c r="AH1281" s="21"/>
      <c r="AI1281" s="2"/>
      <c r="AJ1281" s="2"/>
      <c r="AK1281" s="2"/>
    </row>
    <row r="1282" spans="1:37">
      <c r="A1282" s="175">
        <f t="shared" si="77"/>
        <v>7048652799258</v>
      </c>
      <c r="B1282">
        <v>820429</v>
      </c>
      <c r="C1282" t="s">
        <v>1267</v>
      </c>
      <c r="D1282" t="s">
        <v>2991</v>
      </c>
      <c r="E1282" t="s">
        <v>686</v>
      </c>
      <c r="F1282" t="s">
        <v>1982</v>
      </c>
      <c r="G1282" t="s">
        <v>7</v>
      </c>
      <c r="H1282" t="s">
        <v>87</v>
      </c>
      <c r="I1282">
        <v>61</v>
      </c>
      <c r="J1282">
        <v>61</v>
      </c>
      <c r="K1282">
        <v>61</v>
      </c>
      <c r="L1282">
        <v>61</v>
      </c>
      <c r="M1282">
        <v>61</v>
      </c>
      <c r="N1282">
        <v>61</v>
      </c>
      <c r="O1282">
        <v>61</v>
      </c>
      <c r="P1282">
        <v>61</v>
      </c>
      <c r="Q1282">
        <v>61</v>
      </c>
      <c r="R1282">
        <v>61</v>
      </c>
      <c r="S1282" s="30"/>
      <c r="T1282" s="52" t="str">
        <f t="shared" si="76"/>
        <v>820429-99901-M</v>
      </c>
      <c r="U1282" s="53">
        <f>IF(C1282="NET","",IF(C1282="","",IFERROR(VLOOKUP(T1282,EAN!$A:$B,2,FALSE),"MANGLER - MÅ OPPDATERE EAN-FANEN")))</f>
        <v>7048652799258</v>
      </c>
      <c r="V1282" s="52">
        <f t="shared" si="78"/>
        <v>61</v>
      </c>
      <c r="W1282" s="52">
        <f t="shared" si="79"/>
        <v>61</v>
      </c>
      <c r="X1282" s="30"/>
      <c r="Y1282" s="21">
        <f>IF(C1282="NET","",IFERROR(VLOOKUP(U1282,'2) Order Form'!$V$9:$V$894,1,FALSE),"Ikke med I order form"))</f>
        <v>7048652799258</v>
      </c>
      <c r="Z1282" s="30"/>
      <c r="AA1282">
        <v>7048652459756</v>
      </c>
      <c r="AB1282" s="23">
        <f>IFERROR(VLOOKUP(AA1282,'2) Order Form'!$V$9:$V$895,1,FALSE),"Ikke med I order form")</f>
        <v>7048652459756</v>
      </c>
      <c r="AC1282" s="38">
        <f>VLOOKUP(AA1282,ATS!$A$4:$H$2762,2,FALSE)</f>
        <v>820091</v>
      </c>
      <c r="AD1282" s="35" t="str">
        <f>VLOOKUP(AA1282,ATS!$A$4:$G$2762,3,FALSE)</f>
        <v>Crusader GTX Infinium Pants M</v>
      </c>
      <c r="AE1282" s="36" t="str">
        <f>VLOOKUP(AA1282,ATS!$A$4:$G$2762,5,FALSE)</f>
        <v>BLACK-XL</v>
      </c>
      <c r="AF1282" s="30"/>
      <c r="AG1282" s="54"/>
      <c r="AH1282" s="26"/>
      <c r="AI1282" s="30"/>
      <c r="AJ1282" s="30"/>
      <c r="AK1282" s="30"/>
    </row>
    <row r="1283" spans="1:37">
      <c r="A1283" s="175">
        <f t="shared" si="77"/>
        <v>7048652799241</v>
      </c>
      <c r="B1283">
        <v>820429</v>
      </c>
      <c r="C1283" t="s">
        <v>1267</v>
      </c>
      <c r="D1283" t="s">
        <v>2991</v>
      </c>
      <c r="E1283" t="s">
        <v>687</v>
      </c>
      <c r="F1283" t="s">
        <v>1982</v>
      </c>
      <c r="G1283" t="s">
        <v>52</v>
      </c>
      <c r="H1283" t="s">
        <v>87</v>
      </c>
      <c r="I1283">
        <v>72</v>
      </c>
      <c r="J1283">
        <v>72</v>
      </c>
      <c r="K1283">
        <v>72</v>
      </c>
      <c r="L1283">
        <v>72</v>
      </c>
      <c r="M1283">
        <v>72</v>
      </c>
      <c r="N1283">
        <v>72</v>
      </c>
      <c r="O1283">
        <v>72</v>
      </c>
      <c r="P1283">
        <v>72</v>
      </c>
      <c r="Q1283">
        <v>72</v>
      </c>
      <c r="R1283">
        <v>72</v>
      </c>
      <c r="S1283" s="30"/>
      <c r="T1283" s="52" t="str">
        <f t="shared" si="76"/>
        <v>820429-99901-L</v>
      </c>
      <c r="U1283" s="53">
        <f>IF(C1283="NET","",IF(C1283="","",IFERROR(VLOOKUP(T1283,EAN!$A:$B,2,FALSE),"MANGLER - MÅ OPPDATERE EAN-FANEN")))</f>
        <v>7048652799241</v>
      </c>
      <c r="V1283" s="52">
        <f t="shared" si="78"/>
        <v>72</v>
      </c>
      <c r="W1283" s="52">
        <f t="shared" si="79"/>
        <v>72</v>
      </c>
      <c r="X1283" s="30"/>
      <c r="Y1283" s="21">
        <f>IF(C1283="NET","",IFERROR(VLOOKUP(U1283,'2) Order Form'!$V$9:$V$894,1,FALSE),"Ikke med I order form"))</f>
        <v>7048652799241</v>
      </c>
      <c r="Z1283" s="30"/>
      <c r="AA1283">
        <v>7048652787972</v>
      </c>
      <c r="AB1283" s="23">
        <f>IFERROR(VLOOKUP(AA1283,'2) Order Form'!$V$9:$V$895,1,FALSE),"Ikke med I order form")</f>
        <v>7048652787972</v>
      </c>
      <c r="AC1283" s="38">
        <f>VLOOKUP(AA1283,ATS!$A$4:$H$2762,2,FALSE)</f>
        <v>820091</v>
      </c>
      <c r="AD1283" s="35" t="str">
        <f>VLOOKUP(AA1283,ATS!$A$4:$G$2762,3,FALSE)</f>
        <v>Crusader GTX Infinium Pants M</v>
      </c>
      <c r="AE1283" s="36" t="str">
        <f>VLOOKUP(AA1283,ATS!$A$4:$G$2762,5,FALSE)</f>
        <v>55505-S</v>
      </c>
      <c r="AF1283" s="30"/>
      <c r="AG1283" s="54"/>
      <c r="AH1283" s="26"/>
      <c r="AI1283" s="30"/>
      <c r="AJ1283" s="30"/>
      <c r="AK1283" s="30"/>
    </row>
    <row r="1284" spans="1:37">
      <c r="A1284" s="175">
        <f t="shared" si="77"/>
        <v>7048652799272</v>
      </c>
      <c r="B1284">
        <v>820429</v>
      </c>
      <c r="C1284" t="s">
        <v>1267</v>
      </c>
      <c r="D1284" t="s">
        <v>2991</v>
      </c>
      <c r="E1284" t="s">
        <v>688</v>
      </c>
      <c r="F1284" t="s">
        <v>1982</v>
      </c>
      <c r="G1284" t="s">
        <v>53</v>
      </c>
      <c r="H1284" t="s">
        <v>87</v>
      </c>
      <c r="I1284">
        <v>41</v>
      </c>
      <c r="J1284">
        <v>41</v>
      </c>
      <c r="K1284">
        <v>41</v>
      </c>
      <c r="L1284">
        <v>41</v>
      </c>
      <c r="M1284">
        <v>41</v>
      </c>
      <c r="N1284">
        <v>41</v>
      </c>
      <c r="O1284">
        <v>41</v>
      </c>
      <c r="P1284">
        <v>41</v>
      </c>
      <c r="Q1284">
        <v>41</v>
      </c>
      <c r="R1284">
        <v>41</v>
      </c>
      <c r="S1284" s="30"/>
      <c r="T1284" s="52" t="str">
        <f t="shared" ref="T1284:T1347" si="80">CONCATENATE(B1284,"-",E1284)</f>
        <v>820429-99901-XL</v>
      </c>
      <c r="U1284" s="53">
        <f>IF(C1284="NET","",IF(C1284="","",IFERROR(VLOOKUP(T1284,EAN!$A:$B,2,FALSE),"MANGLER - MÅ OPPDATERE EAN-FANEN")))</f>
        <v>7048652799272</v>
      </c>
      <c r="V1284" s="52">
        <f t="shared" si="78"/>
        <v>41</v>
      </c>
      <c r="W1284" s="52">
        <f t="shared" si="79"/>
        <v>41</v>
      </c>
      <c r="X1284" s="30"/>
      <c r="Y1284" s="21">
        <f>IF(C1284="NET","",IFERROR(VLOOKUP(U1284,'2) Order Form'!$V$9:$V$894,1,FALSE),"Ikke med I order form"))</f>
        <v>7048652799272</v>
      </c>
      <c r="Z1284" s="30"/>
      <c r="AA1284">
        <v>7048652787972</v>
      </c>
      <c r="AB1284" s="23">
        <f>IFERROR(VLOOKUP(AA1284,'2) Order Form'!$V$9:$V$895,1,FALSE),"Ikke med I order form")</f>
        <v>7048652787972</v>
      </c>
      <c r="AC1284" s="38">
        <f>VLOOKUP(AA1284,ATS!$A$4:$H$2762,2,FALSE)</f>
        <v>820091</v>
      </c>
      <c r="AD1284" s="35" t="str">
        <f>VLOOKUP(AA1284,ATS!$A$4:$G$2762,3,FALSE)</f>
        <v>Crusader GTX Infinium Pants M</v>
      </c>
      <c r="AE1284" s="36" t="str">
        <f>VLOOKUP(AA1284,ATS!$A$4:$G$2762,5,FALSE)</f>
        <v>55505-S</v>
      </c>
      <c r="AF1284" s="30"/>
      <c r="AG1284" s="54"/>
      <c r="AH1284" s="26"/>
      <c r="AI1284" s="30"/>
      <c r="AJ1284" s="30"/>
      <c r="AK1284" s="30"/>
    </row>
    <row r="1285" spans="1:37">
      <c r="A1285" s="175">
        <f t="shared" ref="A1285:A1348" si="81">SUM(U1285)</f>
        <v>0</v>
      </c>
      <c r="B1285" s="37">
        <v>820430</v>
      </c>
      <c r="C1285" t="s">
        <v>131</v>
      </c>
      <c r="I1285" s="37">
        <v>202409</v>
      </c>
      <c r="J1285" s="37">
        <v>202410</v>
      </c>
      <c r="K1285" s="37">
        <v>202411</v>
      </c>
      <c r="L1285" s="37">
        <v>202412</v>
      </c>
      <c r="M1285" s="37">
        <v>202413</v>
      </c>
      <c r="N1285" s="37">
        <v>202414</v>
      </c>
      <c r="O1285" s="37">
        <v>202415</v>
      </c>
      <c r="P1285" s="37">
        <v>202415</v>
      </c>
      <c r="Q1285" s="37">
        <v>202415</v>
      </c>
      <c r="R1285" s="37">
        <v>202415</v>
      </c>
      <c r="S1285" s="30"/>
      <c r="T1285" s="52" t="str">
        <f t="shared" si="80"/>
        <v>820430-</v>
      </c>
      <c r="U1285" s="53" t="str">
        <f>IF(C1285="NET","",IF(C1285="","",IFERROR(VLOOKUP(T1285,EAN!$A:$B,2,FALSE),"MANGLER - MÅ OPPDATERE EAN-FANEN")))</f>
        <v/>
      </c>
      <c r="V1285" s="52">
        <f t="shared" ref="V1285:V1348" si="82">I1285</f>
        <v>202409</v>
      </c>
      <c r="W1285" s="52">
        <f t="shared" ref="W1285:W1348" si="83">R1285</f>
        <v>202415</v>
      </c>
      <c r="X1285" s="30"/>
      <c r="Y1285" s="21" t="str">
        <f>IF(C1285="NET","",IFERROR(VLOOKUP(U1285,'2) Order Form'!$V$9:$V$894,1,FALSE),"Ikke med I order form"))</f>
        <v/>
      </c>
      <c r="Z1285" s="30"/>
      <c r="AA1285">
        <v>7048652787965</v>
      </c>
      <c r="AB1285" s="23">
        <f>IFERROR(VLOOKUP(AA1285,'2) Order Form'!$V$9:$V$895,1,FALSE),"Ikke med I order form")</f>
        <v>7048652787965</v>
      </c>
      <c r="AC1285" s="38">
        <f>VLOOKUP(AA1285,ATS!$A$4:$H$2762,2,FALSE)</f>
        <v>820091</v>
      </c>
      <c r="AD1285" s="35" t="str">
        <f>VLOOKUP(AA1285,ATS!$A$4:$G$2762,3,FALSE)</f>
        <v>Crusader GTX Infinium Pants M</v>
      </c>
      <c r="AE1285" s="36" t="str">
        <f>VLOOKUP(AA1285,ATS!$A$4:$G$2762,5,FALSE)</f>
        <v>55505-M</v>
      </c>
      <c r="AF1285" s="30"/>
      <c r="AG1285" s="54"/>
      <c r="AH1285" s="26"/>
      <c r="AI1285" s="30"/>
      <c r="AJ1285" s="30"/>
      <c r="AK1285" s="30"/>
    </row>
    <row r="1286" spans="1:37">
      <c r="A1286" s="175">
        <f t="shared" si="81"/>
        <v>7048652799197</v>
      </c>
      <c r="B1286">
        <v>820430</v>
      </c>
      <c r="C1286" t="s">
        <v>1268</v>
      </c>
      <c r="D1286" t="s">
        <v>2991</v>
      </c>
      <c r="E1286" t="s">
        <v>1198</v>
      </c>
      <c r="F1286" t="s">
        <v>1991</v>
      </c>
      <c r="G1286" t="s">
        <v>54</v>
      </c>
      <c r="H1286" t="s">
        <v>87</v>
      </c>
      <c r="I1286">
        <v>26</v>
      </c>
      <c r="J1286">
        <v>26</v>
      </c>
      <c r="K1286">
        <v>26</v>
      </c>
      <c r="L1286">
        <v>26</v>
      </c>
      <c r="M1286">
        <v>26</v>
      </c>
      <c r="N1286">
        <v>26</v>
      </c>
      <c r="O1286">
        <v>26</v>
      </c>
      <c r="P1286">
        <v>26</v>
      </c>
      <c r="Q1286">
        <v>26</v>
      </c>
      <c r="R1286">
        <v>26</v>
      </c>
      <c r="S1286" s="30"/>
      <c r="T1286" s="52" t="str">
        <f t="shared" si="80"/>
        <v>820430-55505-XS</v>
      </c>
      <c r="U1286" s="53">
        <f>IF(C1286="NET","",IF(C1286="","",IFERROR(VLOOKUP(T1286,EAN!$A:$B,2,FALSE),"MANGLER - MÅ OPPDATERE EAN-FANEN")))</f>
        <v>7048652799197</v>
      </c>
      <c r="V1286" s="52">
        <f t="shared" si="82"/>
        <v>26</v>
      </c>
      <c r="W1286" s="52">
        <f t="shared" si="83"/>
        <v>26</v>
      </c>
      <c r="X1286" s="30"/>
      <c r="Y1286" s="21">
        <f>IF(C1286="NET","",IFERROR(VLOOKUP(U1286,'2) Order Form'!$V$9:$V$894,1,FALSE),"Ikke med I order form"))</f>
        <v>7048652799197</v>
      </c>
      <c r="Z1286" s="30"/>
      <c r="AA1286">
        <v>7048652787965</v>
      </c>
      <c r="AB1286" s="23">
        <f>IFERROR(VLOOKUP(AA1286,'2) Order Form'!$V$9:$V$895,1,FALSE),"Ikke med I order form")</f>
        <v>7048652787965</v>
      </c>
      <c r="AC1286" s="38">
        <f>VLOOKUP(AA1286,ATS!$A$4:$H$2762,2,FALSE)</f>
        <v>820091</v>
      </c>
      <c r="AD1286" s="35" t="str">
        <f>VLOOKUP(AA1286,ATS!$A$4:$G$2762,3,FALSE)</f>
        <v>Crusader GTX Infinium Pants M</v>
      </c>
      <c r="AE1286" s="36" t="str">
        <f>VLOOKUP(AA1286,ATS!$A$4:$G$2762,5,FALSE)</f>
        <v>55505-M</v>
      </c>
      <c r="AF1286" s="30"/>
      <c r="AG1286" s="54"/>
      <c r="AH1286" s="26"/>
      <c r="AI1286" s="30"/>
      <c r="AJ1286" s="30"/>
      <c r="AK1286" s="30"/>
    </row>
    <row r="1287" spans="1:37">
      <c r="A1287" s="175">
        <f t="shared" si="81"/>
        <v>7048652799180</v>
      </c>
      <c r="B1287">
        <v>820430</v>
      </c>
      <c r="C1287" t="s">
        <v>1268</v>
      </c>
      <c r="D1287" t="s">
        <v>2991</v>
      </c>
      <c r="E1287" t="s">
        <v>1199</v>
      </c>
      <c r="F1287" t="s">
        <v>1991</v>
      </c>
      <c r="G1287" t="s">
        <v>8</v>
      </c>
      <c r="H1287" t="s">
        <v>87</v>
      </c>
      <c r="I1287">
        <v>79</v>
      </c>
      <c r="J1287">
        <v>79</v>
      </c>
      <c r="K1287">
        <v>79</v>
      </c>
      <c r="L1287">
        <v>79</v>
      </c>
      <c r="M1287">
        <v>79</v>
      </c>
      <c r="N1287">
        <v>79</v>
      </c>
      <c r="O1287">
        <v>79</v>
      </c>
      <c r="P1287">
        <v>79</v>
      </c>
      <c r="Q1287">
        <v>79</v>
      </c>
      <c r="R1287">
        <v>79</v>
      </c>
      <c r="S1287" s="30"/>
      <c r="T1287" s="52" t="str">
        <f t="shared" si="80"/>
        <v>820430-55505-S</v>
      </c>
      <c r="U1287" s="53">
        <f>IF(C1287="NET","",IF(C1287="","",IFERROR(VLOOKUP(T1287,EAN!$A:$B,2,FALSE),"MANGLER - MÅ OPPDATERE EAN-FANEN")))</f>
        <v>7048652799180</v>
      </c>
      <c r="V1287" s="52">
        <f t="shared" si="82"/>
        <v>79</v>
      </c>
      <c r="W1287" s="52">
        <f t="shared" si="83"/>
        <v>79</v>
      </c>
      <c r="X1287" s="30"/>
      <c r="Y1287" s="21">
        <f>IF(C1287="NET","",IFERROR(VLOOKUP(U1287,'2) Order Form'!$V$9:$V$894,1,FALSE),"Ikke med I order form"))</f>
        <v>7048652799180</v>
      </c>
      <c r="Z1287" s="30"/>
      <c r="AA1287">
        <v>7048652787958</v>
      </c>
      <c r="AB1287" s="23">
        <f>IFERROR(VLOOKUP(AA1287,'2) Order Form'!$V$9:$V$895,1,FALSE),"Ikke med I order form")</f>
        <v>7048652787958</v>
      </c>
      <c r="AC1287" s="38">
        <f>VLOOKUP(AA1287,ATS!$A$4:$H$2762,2,FALSE)</f>
        <v>820091</v>
      </c>
      <c r="AD1287" s="35" t="str">
        <f>VLOOKUP(AA1287,ATS!$A$4:$G$2762,3,FALSE)</f>
        <v>Crusader GTX Infinium Pants M</v>
      </c>
      <c r="AE1287" s="36" t="str">
        <f>VLOOKUP(AA1287,ATS!$A$4:$G$2762,5,FALSE)</f>
        <v>55505-L</v>
      </c>
      <c r="AF1287" s="30"/>
      <c r="AG1287" s="54"/>
      <c r="AH1287" s="26"/>
      <c r="AI1287" s="30"/>
      <c r="AJ1287" s="30"/>
      <c r="AK1287" s="30"/>
    </row>
    <row r="1288" spans="1:37">
      <c r="A1288" s="175">
        <f t="shared" si="81"/>
        <v>7048652799173</v>
      </c>
      <c r="B1288">
        <v>820430</v>
      </c>
      <c r="C1288" t="s">
        <v>1268</v>
      </c>
      <c r="D1288" t="s">
        <v>2991</v>
      </c>
      <c r="E1288" t="s">
        <v>1200</v>
      </c>
      <c r="F1288" t="s">
        <v>1991</v>
      </c>
      <c r="G1288" t="s">
        <v>7</v>
      </c>
      <c r="H1288" t="s">
        <v>87</v>
      </c>
      <c r="I1288">
        <v>91</v>
      </c>
      <c r="J1288">
        <v>91</v>
      </c>
      <c r="K1288">
        <v>91</v>
      </c>
      <c r="L1288">
        <v>91</v>
      </c>
      <c r="M1288">
        <v>91</v>
      </c>
      <c r="N1288">
        <v>91</v>
      </c>
      <c r="O1288">
        <v>91</v>
      </c>
      <c r="P1288">
        <v>91</v>
      </c>
      <c r="Q1288">
        <v>91</v>
      </c>
      <c r="R1288">
        <v>91</v>
      </c>
      <c r="S1288" s="30"/>
      <c r="T1288" s="52" t="str">
        <f t="shared" si="80"/>
        <v>820430-55505-M</v>
      </c>
      <c r="U1288" s="53">
        <f>IF(C1288="NET","",IF(C1288="","",IFERROR(VLOOKUP(T1288,EAN!$A:$B,2,FALSE),"MANGLER - MÅ OPPDATERE EAN-FANEN")))</f>
        <v>7048652799173</v>
      </c>
      <c r="V1288" s="52">
        <f t="shared" si="82"/>
        <v>91</v>
      </c>
      <c r="W1288" s="52">
        <f t="shared" si="83"/>
        <v>91</v>
      </c>
      <c r="X1288" s="30"/>
      <c r="Y1288" s="21">
        <f>IF(C1288="NET","",IFERROR(VLOOKUP(U1288,'2) Order Form'!$V$9:$V$894,1,FALSE),"Ikke med I order form"))</f>
        <v>7048652799173</v>
      </c>
      <c r="Z1288" s="30"/>
      <c r="AA1288">
        <v>7048652787958</v>
      </c>
      <c r="AB1288" s="23">
        <f>IFERROR(VLOOKUP(AA1288,'2) Order Form'!$V$9:$V$895,1,FALSE),"Ikke med I order form")</f>
        <v>7048652787958</v>
      </c>
      <c r="AC1288" s="38">
        <f>VLOOKUP(AA1288,ATS!$A$4:$H$2762,2,FALSE)</f>
        <v>820091</v>
      </c>
      <c r="AD1288" s="35" t="str">
        <f>VLOOKUP(AA1288,ATS!$A$4:$G$2762,3,FALSE)</f>
        <v>Crusader GTX Infinium Pants M</v>
      </c>
      <c r="AE1288" s="36" t="str">
        <f>VLOOKUP(AA1288,ATS!$A$4:$G$2762,5,FALSE)</f>
        <v>55505-L</v>
      </c>
      <c r="AF1288" s="30"/>
      <c r="AG1288" s="54"/>
      <c r="AH1288" s="26"/>
      <c r="AI1288" s="30"/>
      <c r="AJ1288" s="30"/>
      <c r="AK1288" s="30"/>
    </row>
    <row r="1289" spans="1:37">
      <c r="A1289" s="175">
        <f t="shared" si="81"/>
        <v>7048652799166</v>
      </c>
      <c r="B1289">
        <v>820430</v>
      </c>
      <c r="C1289" t="s">
        <v>1268</v>
      </c>
      <c r="D1289" t="s">
        <v>2991</v>
      </c>
      <c r="E1289" t="s">
        <v>1201</v>
      </c>
      <c r="F1289" t="s">
        <v>1991</v>
      </c>
      <c r="G1289" t="s">
        <v>52</v>
      </c>
      <c r="H1289" t="s">
        <v>87</v>
      </c>
      <c r="I1289">
        <v>43</v>
      </c>
      <c r="J1289">
        <v>43</v>
      </c>
      <c r="K1289">
        <v>43</v>
      </c>
      <c r="L1289">
        <v>43</v>
      </c>
      <c r="M1289">
        <v>43</v>
      </c>
      <c r="N1289">
        <v>43</v>
      </c>
      <c r="O1289">
        <v>43</v>
      </c>
      <c r="P1289">
        <v>43</v>
      </c>
      <c r="Q1289">
        <v>43</v>
      </c>
      <c r="R1289">
        <v>43</v>
      </c>
      <c r="S1289" s="30"/>
      <c r="T1289" s="52" t="str">
        <f t="shared" si="80"/>
        <v>820430-55505-L</v>
      </c>
      <c r="U1289" s="53">
        <f>IF(C1289="NET","",IF(C1289="","",IFERROR(VLOOKUP(T1289,EAN!$A:$B,2,FALSE),"MANGLER - MÅ OPPDATERE EAN-FANEN")))</f>
        <v>7048652799166</v>
      </c>
      <c r="V1289" s="52">
        <f t="shared" si="82"/>
        <v>43</v>
      </c>
      <c r="W1289" s="52">
        <f t="shared" si="83"/>
        <v>43</v>
      </c>
      <c r="X1289" s="30"/>
      <c r="Y1289" s="21">
        <f>IF(C1289="NET","",IFERROR(VLOOKUP(U1289,'2) Order Form'!$V$9:$V$894,1,FALSE),"Ikke med I order form"))</f>
        <v>7048652799166</v>
      </c>
      <c r="Z1289" s="30"/>
      <c r="AA1289">
        <v>7048652787989</v>
      </c>
      <c r="AB1289" s="23">
        <f>IFERROR(VLOOKUP(AA1289,'2) Order Form'!$V$9:$V$895,1,FALSE),"Ikke med I order form")</f>
        <v>7048652787989</v>
      </c>
      <c r="AC1289" s="38">
        <f>VLOOKUP(AA1289,ATS!$A$4:$H$2762,2,FALSE)</f>
        <v>820091</v>
      </c>
      <c r="AD1289" s="35" t="str">
        <f>VLOOKUP(AA1289,ATS!$A$4:$G$2762,3,FALSE)</f>
        <v>Crusader GTX Infinium Pants M</v>
      </c>
      <c r="AE1289" s="36" t="str">
        <f>VLOOKUP(AA1289,ATS!$A$4:$G$2762,5,FALSE)</f>
        <v>55505-XL</v>
      </c>
      <c r="AF1289" s="30"/>
      <c r="AG1289" s="54"/>
      <c r="AH1289" s="26"/>
      <c r="AI1289" s="30"/>
      <c r="AJ1289" s="30"/>
      <c r="AK1289" s="30"/>
    </row>
    <row r="1290" spans="1:37">
      <c r="A1290" s="175">
        <f t="shared" si="81"/>
        <v>0</v>
      </c>
      <c r="B1290" s="37">
        <v>820431</v>
      </c>
      <c r="C1290" t="s">
        <v>131</v>
      </c>
      <c r="I1290" s="37">
        <v>202409</v>
      </c>
      <c r="J1290" s="37">
        <v>202410</v>
      </c>
      <c r="K1290" s="37">
        <v>202411</v>
      </c>
      <c r="L1290" s="37">
        <v>202412</v>
      </c>
      <c r="M1290" s="37">
        <v>202413</v>
      </c>
      <c r="N1290" s="37">
        <v>202414</v>
      </c>
      <c r="O1290" s="37">
        <v>202415</v>
      </c>
      <c r="P1290" s="37">
        <v>202415</v>
      </c>
      <c r="Q1290" s="37">
        <v>202415</v>
      </c>
      <c r="R1290" s="37">
        <v>202415</v>
      </c>
      <c r="S1290" s="2"/>
      <c r="T1290" s="52" t="str">
        <f t="shared" si="80"/>
        <v>820431-</v>
      </c>
      <c r="U1290" s="53" t="str">
        <f>IF(C1290="NET","",IF(C1290="","",IFERROR(VLOOKUP(T1290,EAN!$A:$B,2,FALSE),"MANGLER - MÅ OPPDATERE EAN-FANEN")))</f>
        <v/>
      </c>
      <c r="V1290" s="52">
        <f t="shared" si="82"/>
        <v>202409</v>
      </c>
      <c r="W1290" s="52">
        <f t="shared" si="83"/>
        <v>202415</v>
      </c>
      <c r="X1290" s="2"/>
      <c r="Y1290" s="21" t="str">
        <f>IF(C1290="NET","",IFERROR(VLOOKUP(U1290,'2) Order Form'!$V$9:$V$894,1,FALSE),"Ikke med I order form"))</f>
        <v/>
      </c>
      <c r="Z1290" s="2"/>
      <c r="AA1290">
        <v>7048652787989</v>
      </c>
      <c r="AB1290" s="23">
        <f>IFERROR(VLOOKUP(AA1290,'2) Order Form'!$V$9:$V$895,1,FALSE),"Ikke med I order form")</f>
        <v>7048652787989</v>
      </c>
      <c r="AC1290" s="38">
        <f>VLOOKUP(AA1290,ATS!$A$4:$H$2762,2,FALSE)</f>
        <v>820091</v>
      </c>
      <c r="AD1290" s="35" t="str">
        <f>VLOOKUP(AA1290,ATS!$A$4:$G$2762,3,FALSE)</f>
        <v>Crusader GTX Infinium Pants M</v>
      </c>
      <c r="AE1290" s="36" t="str">
        <f>VLOOKUP(AA1290,ATS!$A$4:$G$2762,5,FALSE)</f>
        <v>55505-XL</v>
      </c>
      <c r="AF1290" s="2"/>
      <c r="AG1290" s="38"/>
      <c r="AH1290" s="21"/>
      <c r="AI1290" s="2"/>
      <c r="AJ1290" s="2"/>
      <c r="AK1290" s="2"/>
    </row>
    <row r="1291" spans="1:37">
      <c r="A1291" s="175">
        <f t="shared" si="81"/>
        <v>7048652799142</v>
      </c>
      <c r="B1291">
        <v>820431</v>
      </c>
      <c r="C1291" t="s">
        <v>1269</v>
      </c>
      <c r="D1291" t="s">
        <v>2991</v>
      </c>
      <c r="E1291" t="s">
        <v>685</v>
      </c>
      <c r="F1291" t="s">
        <v>1982</v>
      </c>
      <c r="G1291" t="s">
        <v>8</v>
      </c>
      <c r="H1291" t="s">
        <v>87</v>
      </c>
      <c r="I1291">
        <v>31</v>
      </c>
      <c r="J1291">
        <v>31</v>
      </c>
      <c r="K1291">
        <v>31</v>
      </c>
      <c r="L1291">
        <v>31</v>
      </c>
      <c r="M1291">
        <v>31</v>
      </c>
      <c r="N1291">
        <v>31</v>
      </c>
      <c r="O1291">
        <v>31</v>
      </c>
      <c r="P1291">
        <v>31</v>
      </c>
      <c r="Q1291">
        <v>31</v>
      </c>
      <c r="R1291">
        <v>31</v>
      </c>
      <c r="S1291" s="2"/>
      <c r="T1291" s="52" t="str">
        <f t="shared" si="80"/>
        <v>820431-99901-S</v>
      </c>
      <c r="U1291" s="53">
        <f>IF(C1291="NET","",IF(C1291="","",IFERROR(VLOOKUP(T1291,EAN!$A:$B,2,FALSE),"MANGLER - MÅ OPPDATERE EAN-FANEN")))</f>
        <v>7048652799142</v>
      </c>
      <c r="V1291" s="52">
        <f t="shared" si="82"/>
        <v>31</v>
      </c>
      <c r="W1291" s="52">
        <f t="shared" si="83"/>
        <v>31</v>
      </c>
      <c r="X1291" s="2"/>
      <c r="Y1291" s="21">
        <f>IF(C1291="NET","",IFERROR(VLOOKUP(U1291,'2) Order Form'!$V$9:$V$894,1,FALSE),"Ikke med I order form"))</f>
        <v>7048652799142</v>
      </c>
      <c r="Z1291" s="2"/>
      <c r="AA1291">
        <v>7048652799227</v>
      </c>
      <c r="AB1291" s="23">
        <f>IFERROR(VLOOKUP(AA1291,'2) Order Form'!$V$9:$V$895,1,FALSE),"Ikke med I order form")</f>
        <v>7048652799227</v>
      </c>
      <c r="AC1291" s="38">
        <f>VLOOKUP(AA1291,ATS!$A$4:$H$2762,2,FALSE)</f>
        <v>820429</v>
      </c>
      <c r="AD1291" s="35" t="str">
        <f>VLOOKUP(AA1291,ATS!$A$4:$G$2762,3,FALSE)</f>
        <v>Supernaut GTX Infinium Jacket M</v>
      </c>
      <c r="AE1291" s="36" t="str">
        <f>VLOOKUP(AA1291,ATS!$A$4:$G$2762,5,FALSE)</f>
        <v>55505-S</v>
      </c>
      <c r="AF1291" s="2"/>
      <c r="AG1291" s="38"/>
      <c r="AH1291" s="21"/>
      <c r="AI1291" s="2"/>
      <c r="AJ1291" s="2"/>
      <c r="AK1291" s="2"/>
    </row>
    <row r="1292" spans="1:37">
      <c r="A1292" s="175">
        <f t="shared" si="81"/>
        <v>7048652799135</v>
      </c>
      <c r="B1292">
        <v>820431</v>
      </c>
      <c r="C1292" t="s">
        <v>1269</v>
      </c>
      <c r="D1292" t="s">
        <v>2991</v>
      </c>
      <c r="E1292" t="s">
        <v>686</v>
      </c>
      <c r="F1292" t="s">
        <v>1982</v>
      </c>
      <c r="G1292" t="s">
        <v>7</v>
      </c>
      <c r="H1292" t="s">
        <v>87</v>
      </c>
      <c r="I1292">
        <v>36</v>
      </c>
      <c r="J1292">
        <v>36</v>
      </c>
      <c r="K1292">
        <v>36</v>
      </c>
      <c r="L1292">
        <v>36</v>
      </c>
      <c r="M1292">
        <v>36</v>
      </c>
      <c r="N1292">
        <v>36</v>
      </c>
      <c r="O1292">
        <v>36</v>
      </c>
      <c r="P1292">
        <v>36</v>
      </c>
      <c r="Q1292">
        <v>36</v>
      </c>
      <c r="R1292">
        <v>36</v>
      </c>
      <c r="S1292" s="2"/>
      <c r="T1292" s="22" t="str">
        <f t="shared" si="80"/>
        <v>820431-99901-M</v>
      </c>
      <c r="U1292" s="24">
        <f>IF(C1292="NET","",IF(C1292="","",IFERROR(VLOOKUP(T1292,EAN!$A:$B,2,FALSE),"MANGLER - MÅ OPPDATERE EAN-FANEN")))</f>
        <v>7048652799135</v>
      </c>
      <c r="V1292" s="22">
        <f t="shared" si="82"/>
        <v>36</v>
      </c>
      <c r="W1292" s="22">
        <f t="shared" si="83"/>
        <v>36</v>
      </c>
      <c r="X1292" s="2"/>
      <c r="Y1292" s="21">
        <f>IF(C1292="NET","",IFERROR(VLOOKUP(U1292,'2) Order Form'!$V$9:$V$894,1,FALSE),"Ikke med I order form"))</f>
        <v>7048652799135</v>
      </c>
      <c r="Z1292" s="2"/>
      <c r="AA1292">
        <v>7048652799227</v>
      </c>
      <c r="AB1292" s="23">
        <f>IFERROR(VLOOKUP(AA1292,'2) Order Form'!$V$9:$V$895,1,FALSE),"Ikke med I order form")</f>
        <v>7048652799227</v>
      </c>
      <c r="AC1292" s="38">
        <f>VLOOKUP(AA1292,ATS!$A$4:$H$2762,2,FALSE)</f>
        <v>820429</v>
      </c>
      <c r="AD1292" s="35" t="str">
        <f>VLOOKUP(AA1292,ATS!$A$4:$G$2762,3,FALSE)</f>
        <v>Supernaut GTX Infinium Jacket M</v>
      </c>
      <c r="AE1292" s="36" t="str">
        <f>VLOOKUP(AA1292,ATS!$A$4:$G$2762,5,FALSE)</f>
        <v>55505-S</v>
      </c>
      <c r="AF1292" s="2"/>
      <c r="AG1292" s="38"/>
      <c r="AH1292" s="21"/>
      <c r="AI1292" s="2"/>
      <c r="AJ1292" s="2"/>
      <c r="AK1292" s="2"/>
    </row>
    <row r="1293" spans="1:37">
      <c r="A1293" s="175">
        <f t="shared" si="81"/>
        <v>7048652799128</v>
      </c>
      <c r="B1293">
        <v>820431</v>
      </c>
      <c r="C1293" t="s">
        <v>1269</v>
      </c>
      <c r="D1293" t="s">
        <v>2991</v>
      </c>
      <c r="E1293" t="s">
        <v>687</v>
      </c>
      <c r="F1293" t="s">
        <v>1982</v>
      </c>
      <c r="G1293" t="s">
        <v>52</v>
      </c>
      <c r="H1293" t="s">
        <v>87</v>
      </c>
      <c r="I1293">
        <v>53</v>
      </c>
      <c r="J1293">
        <v>53</v>
      </c>
      <c r="K1293">
        <v>53</v>
      </c>
      <c r="L1293">
        <v>53</v>
      </c>
      <c r="M1293">
        <v>53</v>
      </c>
      <c r="N1293">
        <v>53</v>
      </c>
      <c r="O1293">
        <v>53</v>
      </c>
      <c r="P1293">
        <v>53</v>
      </c>
      <c r="Q1293">
        <v>53</v>
      </c>
      <c r="R1293">
        <v>53</v>
      </c>
      <c r="S1293" s="2"/>
      <c r="T1293" s="22" t="str">
        <f t="shared" si="80"/>
        <v>820431-99901-L</v>
      </c>
      <c r="U1293" s="24">
        <f>IF(C1293="NET","",IF(C1293="","",IFERROR(VLOOKUP(T1293,EAN!$A:$B,2,FALSE),"MANGLER - MÅ OPPDATERE EAN-FANEN")))</f>
        <v>7048652799128</v>
      </c>
      <c r="V1293" s="22">
        <f t="shared" si="82"/>
        <v>53</v>
      </c>
      <c r="W1293" s="22">
        <f t="shared" si="83"/>
        <v>53</v>
      </c>
      <c r="X1293" s="2"/>
      <c r="Y1293" s="21">
        <f>IF(C1293="NET","",IFERROR(VLOOKUP(U1293,'2) Order Form'!$V$9:$V$894,1,FALSE),"Ikke med I order form"))</f>
        <v>7048652799128</v>
      </c>
      <c r="Z1293" s="2"/>
      <c r="AA1293">
        <v>7048652799210</v>
      </c>
      <c r="AB1293" s="23">
        <f>IFERROR(VLOOKUP(AA1293,'2) Order Form'!$V$9:$V$895,1,FALSE),"Ikke med I order form")</f>
        <v>7048652799210</v>
      </c>
      <c r="AC1293" s="38">
        <f>VLOOKUP(AA1293,ATS!$A$4:$H$2762,2,FALSE)</f>
        <v>820429</v>
      </c>
      <c r="AD1293" s="35" t="str">
        <f>VLOOKUP(AA1293,ATS!$A$4:$G$2762,3,FALSE)</f>
        <v>Supernaut GTX Infinium Jacket M</v>
      </c>
      <c r="AE1293" s="36" t="str">
        <f>VLOOKUP(AA1293,ATS!$A$4:$G$2762,5,FALSE)</f>
        <v>55505-M</v>
      </c>
      <c r="AF1293" s="2"/>
      <c r="AG1293" s="38"/>
      <c r="AH1293" s="21"/>
      <c r="AI1293" s="2"/>
      <c r="AJ1293" s="2"/>
      <c r="AK1293" s="2"/>
    </row>
    <row r="1294" spans="1:37">
      <c r="A1294" s="175">
        <f t="shared" si="81"/>
        <v>7048652839091</v>
      </c>
      <c r="B1294">
        <v>820431</v>
      </c>
      <c r="C1294" t="s">
        <v>1269</v>
      </c>
      <c r="D1294" t="s">
        <v>2991</v>
      </c>
      <c r="E1294" t="s">
        <v>688</v>
      </c>
      <c r="F1294" t="s">
        <v>1982</v>
      </c>
      <c r="G1294" t="s">
        <v>53</v>
      </c>
      <c r="H1294" t="s">
        <v>87</v>
      </c>
      <c r="I1294">
        <v>41</v>
      </c>
      <c r="J1294">
        <v>41</v>
      </c>
      <c r="K1294">
        <v>41</v>
      </c>
      <c r="L1294">
        <v>41</v>
      </c>
      <c r="M1294">
        <v>41</v>
      </c>
      <c r="N1294">
        <v>41</v>
      </c>
      <c r="O1294">
        <v>41</v>
      </c>
      <c r="P1294">
        <v>41</v>
      </c>
      <c r="Q1294">
        <v>41</v>
      </c>
      <c r="R1294">
        <v>41</v>
      </c>
      <c r="S1294" s="2"/>
      <c r="T1294" s="22" t="str">
        <f t="shared" si="80"/>
        <v>820431-99901-XL</v>
      </c>
      <c r="U1294" s="24">
        <f>IF(C1294="NET","",IF(C1294="","",IFERROR(VLOOKUP(T1294,EAN!$A:$B,2,FALSE),"MANGLER - MÅ OPPDATERE EAN-FANEN")))</f>
        <v>7048652839091</v>
      </c>
      <c r="V1294" s="22">
        <f t="shared" si="82"/>
        <v>41</v>
      </c>
      <c r="W1294" s="22">
        <f t="shared" si="83"/>
        <v>41</v>
      </c>
      <c r="X1294" s="2"/>
      <c r="Y1294" s="21">
        <f>IF(C1294="NET","",IFERROR(VLOOKUP(U1294,'2) Order Form'!$V$9:$V$894,1,FALSE),"Ikke med I order form"))</f>
        <v>7048652839091</v>
      </c>
      <c r="Z1294" s="2"/>
      <c r="AA1294">
        <v>7048652799210</v>
      </c>
      <c r="AB1294" s="23">
        <f>IFERROR(VLOOKUP(AA1294,'2) Order Form'!$V$9:$V$895,1,FALSE),"Ikke med I order form")</f>
        <v>7048652799210</v>
      </c>
      <c r="AC1294" s="38">
        <f>VLOOKUP(AA1294,ATS!$A$4:$H$2762,2,FALSE)</f>
        <v>820429</v>
      </c>
      <c r="AD1294" s="35" t="str">
        <f>VLOOKUP(AA1294,ATS!$A$4:$G$2762,3,FALSE)</f>
        <v>Supernaut GTX Infinium Jacket M</v>
      </c>
      <c r="AE1294" s="36" t="str">
        <f>VLOOKUP(AA1294,ATS!$A$4:$G$2762,5,FALSE)</f>
        <v>55505-M</v>
      </c>
      <c r="AF1294" s="2"/>
      <c r="AG1294" s="38"/>
      <c r="AH1294" s="21"/>
      <c r="AI1294" s="2"/>
      <c r="AJ1294" s="2"/>
      <c r="AK1294" s="2"/>
    </row>
    <row r="1295" spans="1:37">
      <c r="A1295" s="175">
        <f t="shared" si="81"/>
        <v>0</v>
      </c>
      <c r="B1295" s="37">
        <v>820432</v>
      </c>
      <c r="C1295" t="s">
        <v>131</v>
      </c>
      <c r="I1295" s="37">
        <v>202409</v>
      </c>
      <c r="J1295" s="37">
        <v>202410</v>
      </c>
      <c r="K1295" s="37">
        <v>202411</v>
      </c>
      <c r="L1295" s="37">
        <v>202412</v>
      </c>
      <c r="M1295" s="37">
        <v>202413</v>
      </c>
      <c r="N1295" s="37">
        <v>202414</v>
      </c>
      <c r="O1295" s="37">
        <v>202415</v>
      </c>
      <c r="P1295" s="37">
        <v>202415</v>
      </c>
      <c r="Q1295" s="37">
        <v>202415</v>
      </c>
      <c r="R1295" s="37">
        <v>202415</v>
      </c>
      <c r="S1295" s="2"/>
      <c r="T1295" s="22" t="str">
        <f t="shared" si="80"/>
        <v>820432-</v>
      </c>
      <c r="U1295" s="24" t="str">
        <f>IF(C1295="NET","",IF(C1295="","",IFERROR(VLOOKUP(T1295,EAN!$A:$B,2,FALSE),"MANGLER - MÅ OPPDATERE EAN-FANEN")))</f>
        <v/>
      </c>
      <c r="V1295" s="22">
        <f t="shared" si="82"/>
        <v>202409</v>
      </c>
      <c r="W1295" s="22">
        <f t="shared" si="83"/>
        <v>202415</v>
      </c>
      <c r="X1295" s="2"/>
      <c r="Y1295" s="21" t="str">
        <f>IF(C1295="NET","",IFERROR(VLOOKUP(U1295,'2) Order Form'!$V$9:$V$894,1,FALSE),"Ikke med I order form"))</f>
        <v/>
      </c>
      <c r="Z1295" s="2"/>
      <c r="AA1295">
        <v>7048652799203</v>
      </c>
      <c r="AB1295" s="23">
        <f>IFERROR(VLOOKUP(AA1295,'2) Order Form'!$V$9:$V$895,1,FALSE),"Ikke med I order form")</f>
        <v>7048652799203</v>
      </c>
      <c r="AC1295" s="38">
        <f>VLOOKUP(AA1295,ATS!$A$4:$H$2762,2,FALSE)</f>
        <v>820429</v>
      </c>
      <c r="AD1295" s="35" t="str">
        <f>VLOOKUP(AA1295,ATS!$A$4:$G$2762,3,FALSE)</f>
        <v>Supernaut GTX Infinium Jacket M</v>
      </c>
      <c r="AE1295" s="36" t="str">
        <f>VLOOKUP(AA1295,ATS!$A$4:$G$2762,5,FALSE)</f>
        <v>55505-L</v>
      </c>
      <c r="AF1295" s="2"/>
      <c r="AG1295" s="38"/>
      <c r="AH1295" s="21"/>
      <c r="AI1295" s="2"/>
      <c r="AJ1295" s="2"/>
      <c r="AK1295" s="2"/>
    </row>
    <row r="1296" spans="1:37">
      <c r="A1296" s="175">
        <f t="shared" si="81"/>
        <v>7048652799111</v>
      </c>
      <c r="B1296">
        <v>820432</v>
      </c>
      <c r="C1296" t="s">
        <v>1270</v>
      </c>
      <c r="D1296" t="s">
        <v>2991</v>
      </c>
      <c r="E1296" t="s">
        <v>691</v>
      </c>
      <c r="F1296" t="s">
        <v>1982</v>
      </c>
      <c r="G1296" t="s">
        <v>54</v>
      </c>
      <c r="H1296" t="s">
        <v>87</v>
      </c>
      <c r="I1296">
        <v>19</v>
      </c>
      <c r="J1296">
        <v>19</v>
      </c>
      <c r="K1296">
        <v>19</v>
      </c>
      <c r="L1296">
        <v>19</v>
      </c>
      <c r="M1296">
        <v>19</v>
      </c>
      <c r="N1296">
        <v>19</v>
      </c>
      <c r="O1296">
        <v>19</v>
      </c>
      <c r="P1296">
        <v>19</v>
      </c>
      <c r="Q1296">
        <v>19</v>
      </c>
      <c r="R1296">
        <v>19</v>
      </c>
      <c r="S1296" s="2"/>
      <c r="T1296" s="22" t="str">
        <f t="shared" si="80"/>
        <v>820432-99901-XS</v>
      </c>
      <c r="U1296" s="24">
        <f>IF(C1296="NET","",IF(C1296="","",IFERROR(VLOOKUP(T1296,EAN!$A:$B,2,FALSE),"MANGLER - MÅ OPPDATERE EAN-FANEN")))</f>
        <v>7048652799111</v>
      </c>
      <c r="V1296" s="22">
        <f t="shared" si="82"/>
        <v>19</v>
      </c>
      <c r="W1296" s="22">
        <f t="shared" si="83"/>
        <v>19</v>
      </c>
      <c r="X1296" s="2"/>
      <c r="Y1296" s="21">
        <f>IF(C1296="NET","",IFERROR(VLOOKUP(U1296,'2) Order Form'!$V$9:$V$894,1,FALSE),"Ikke med I order form"))</f>
        <v>7048652799111</v>
      </c>
      <c r="Z1296" s="2"/>
      <c r="AA1296">
        <v>7048652799203</v>
      </c>
      <c r="AB1296" s="23">
        <f>IFERROR(VLOOKUP(AA1296,'2) Order Form'!$V$9:$V$895,1,FALSE),"Ikke med I order form")</f>
        <v>7048652799203</v>
      </c>
      <c r="AC1296" s="38">
        <f>VLOOKUP(AA1296,ATS!$A$4:$H$2762,2,FALSE)</f>
        <v>820429</v>
      </c>
      <c r="AD1296" s="35" t="str">
        <f>VLOOKUP(AA1296,ATS!$A$4:$G$2762,3,FALSE)</f>
        <v>Supernaut GTX Infinium Jacket M</v>
      </c>
      <c r="AE1296" s="36" t="str">
        <f>VLOOKUP(AA1296,ATS!$A$4:$G$2762,5,FALSE)</f>
        <v>55505-L</v>
      </c>
      <c r="AF1296" s="2"/>
      <c r="AG1296" s="38"/>
      <c r="AH1296" s="21"/>
      <c r="AI1296" s="2"/>
      <c r="AJ1296" s="2"/>
      <c r="AK1296" s="2"/>
    </row>
    <row r="1297" spans="1:37">
      <c r="A1297" s="175">
        <f t="shared" si="81"/>
        <v>7048652799104</v>
      </c>
      <c r="B1297">
        <v>820432</v>
      </c>
      <c r="C1297" t="s">
        <v>1270</v>
      </c>
      <c r="D1297" t="s">
        <v>2991</v>
      </c>
      <c r="E1297" t="s">
        <v>685</v>
      </c>
      <c r="F1297" t="s">
        <v>1982</v>
      </c>
      <c r="G1297" t="s">
        <v>8</v>
      </c>
      <c r="H1297" t="s">
        <v>87</v>
      </c>
      <c r="I1297">
        <v>60</v>
      </c>
      <c r="J1297">
        <v>60</v>
      </c>
      <c r="K1297">
        <v>60</v>
      </c>
      <c r="L1297">
        <v>60</v>
      </c>
      <c r="M1297">
        <v>60</v>
      </c>
      <c r="N1297">
        <v>60</v>
      </c>
      <c r="O1297">
        <v>60</v>
      </c>
      <c r="P1297">
        <v>60</v>
      </c>
      <c r="Q1297">
        <v>60</v>
      </c>
      <c r="R1297">
        <v>60</v>
      </c>
      <c r="S1297" s="2"/>
      <c r="T1297" s="22" t="str">
        <f t="shared" si="80"/>
        <v>820432-99901-S</v>
      </c>
      <c r="U1297" s="24">
        <f>IF(C1297="NET","",IF(C1297="","",IFERROR(VLOOKUP(T1297,EAN!$A:$B,2,FALSE),"MANGLER - MÅ OPPDATERE EAN-FANEN")))</f>
        <v>7048652799104</v>
      </c>
      <c r="V1297" s="22">
        <f t="shared" si="82"/>
        <v>60</v>
      </c>
      <c r="W1297" s="22">
        <f t="shared" si="83"/>
        <v>60</v>
      </c>
      <c r="X1297" s="2"/>
      <c r="Y1297" s="21">
        <f>IF(C1297="NET","",IFERROR(VLOOKUP(U1297,'2) Order Form'!$V$9:$V$894,1,FALSE),"Ikke med I order form"))</f>
        <v>7048652799104</v>
      </c>
      <c r="Z1297" s="2"/>
      <c r="AA1297">
        <v>7048652799234</v>
      </c>
      <c r="AB1297" s="23">
        <f>IFERROR(VLOOKUP(AA1297,'2) Order Form'!$V$9:$V$895,1,FALSE),"Ikke med I order form")</f>
        <v>7048652799234</v>
      </c>
      <c r="AC1297" s="38">
        <f>VLOOKUP(AA1297,ATS!$A$4:$H$2762,2,FALSE)</f>
        <v>820429</v>
      </c>
      <c r="AD1297" s="35" t="str">
        <f>VLOOKUP(AA1297,ATS!$A$4:$G$2762,3,FALSE)</f>
        <v>Supernaut GTX Infinium Jacket M</v>
      </c>
      <c r="AE1297" s="36" t="str">
        <f>VLOOKUP(AA1297,ATS!$A$4:$G$2762,5,FALSE)</f>
        <v>55505-XL</v>
      </c>
      <c r="AF1297" s="2"/>
      <c r="AG1297" s="38"/>
      <c r="AH1297" s="21"/>
      <c r="AI1297" s="2"/>
      <c r="AJ1297" s="2"/>
      <c r="AK1297" s="2"/>
    </row>
    <row r="1298" spans="1:37">
      <c r="A1298" s="175">
        <f t="shared" si="81"/>
        <v>7048652799098</v>
      </c>
      <c r="B1298">
        <v>820432</v>
      </c>
      <c r="C1298" t="s">
        <v>1270</v>
      </c>
      <c r="D1298" t="s">
        <v>2991</v>
      </c>
      <c r="E1298" t="s">
        <v>686</v>
      </c>
      <c r="F1298" t="s">
        <v>1982</v>
      </c>
      <c r="G1298" t="s">
        <v>7</v>
      </c>
      <c r="H1298" t="s">
        <v>87</v>
      </c>
      <c r="I1298">
        <v>43</v>
      </c>
      <c r="J1298">
        <v>43</v>
      </c>
      <c r="K1298">
        <v>43</v>
      </c>
      <c r="L1298">
        <v>43</v>
      </c>
      <c r="M1298">
        <v>43</v>
      </c>
      <c r="N1298">
        <v>43</v>
      </c>
      <c r="O1298">
        <v>43</v>
      </c>
      <c r="P1298">
        <v>43</v>
      </c>
      <c r="Q1298">
        <v>43</v>
      </c>
      <c r="R1298">
        <v>43</v>
      </c>
      <c r="S1298" s="30"/>
      <c r="T1298" s="52" t="str">
        <f t="shared" si="80"/>
        <v>820432-99901-M</v>
      </c>
      <c r="U1298" s="53">
        <f>IF(C1298="NET","",IF(C1298="","",IFERROR(VLOOKUP(T1298,EAN!$A:$B,2,FALSE),"MANGLER - MÅ OPPDATERE EAN-FANEN")))</f>
        <v>7048652799098</v>
      </c>
      <c r="V1298" s="52">
        <f t="shared" si="82"/>
        <v>43</v>
      </c>
      <c r="W1298" s="52">
        <f t="shared" si="83"/>
        <v>43</v>
      </c>
      <c r="X1298" s="30"/>
      <c r="Y1298" s="21">
        <f>IF(C1298="NET","",IFERROR(VLOOKUP(U1298,'2) Order Form'!$V$9:$V$894,1,FALSE),"Ikke med I order form"))</f>
        <v>7048652799098</v>
      </c>
      <c r="Z1298" s="30"/>
      <c r="AA1298">
        <v>7048652799234</v>
      </c>
      <c r="AB1298" s="23">
        <f>IFERROR(VLOOKUP(AA1298,'2) Order Form'!$V$9:$V$895,1,FALSE),"Ikke med I order form")</f>
        <v>7048652799234</v>
      </c>
      <c r="AC1298" s="38">
        <f>VLOOKUP(AA1298,ATS!$A$4:$H$2762,2,FALSE)</f>
        <v>820429</v>
      </c>
      <c r="AD1298" s="35" t="str">
        <f>VLOOKUP(AA1298,ATS!$A$4:$G$2762,3,FALSE)</f>
        <v>Supernaut GTX Infinium Jacket M</v>
      </c>
      <c r="AE1298" s="36" t="str">
        <f>VLOOKUP(AA1298,ATS!$A$4:$G$2762,5,FALSE)</f>
        <v>55505-XL</v>
      </c>
      <c r="AF1298" s="30"/>
      <c r="AG1298" s="54"/>
      <c r="AH1298" s="26"/>
      <c r="AI1298" s="30"/>
      <c r="AJ1298" s="30"/>
      <c r="AK1298" s="30"/>
    </row>
    <row r="1299" spans="1:37">
      <c r="A1299" s="175">
        <f t="shared" si="81"/>
        <v>7048652799081</v>
      </c>
      <c r="B1299">
        <v>820432</v>
      </c>
      <c r="C1299" t="s">
        <v>1270</v>
      </c>
      <c r="D1299" t="s">
        <v>2991</v>
      </c>
      <c r="E1299" t="s">
        <v>687</v>
      </c>
      <c r="F1299" t="s">
        <v>1982</v>
      </c>
      <c r="G1299" t="s">
        <v>52</v>
      </c>
      <c r="H1299" t="s">
        <v>87</v>
      </c>
      <c r="I1299">
        <v>27</v>
      </c>
      <c r="J1299">
        <v>27</v>
      </c>
      <c r="K1299">
        <v>27</v>
      </c>
      <c r="L1299">
        <v>27</v>
      </c>
      <c r="M1299">
        <v>27</v>
      </c>
      <c r="N1299">
        <v>27</v>
      </c>
      <c r="O1299">
        <v>27</v>
      </c>
      <c r="P1299">
        <v>27</v>
      </c>
      <c r="Q1299">
        <v>27</v>
      </c>
      <c r="R1299">
        <v>27</v>
      </c>
      <c r="S1299" s="30"/>
      <c r="T1299" s="52" t="str">
        <f t="shared" si="80"/>
        <v>820432-99901-L</v>
      </c>
      <c r="U1299" s="53">
        <f>IF(C1299="NET","",IF(C1299="","",IFERROR(VLOOKUP(T1299,EAN!$A:$B,2,FALSE),"MANGLER - MÅ OPPDATERE EAN-FANEN")))</f>
        <v>7048652799081</v>
      </c>
      <c r="V1299" s="52">
        <f t="shared" si="82"/>
        <v>27</v>
      </c>
      <c r="W1299" s="52">
        <f t="shared" si="83"/>
        <v>27</v>
      </c>
      <c r="X1299" s="30"/>
      <c r="Y1299" s="21">
        <f>IF(C1299="NET","",IFERROR(VLOOKUP(U1299,'2) Order Form'!$V$9:$V$894,1,FALSE),"Ikke med I order form"))</f>
        <v>7048652799081</v>
      </c>
      <c r="Z1299" s="30"/>
      <c r="AA1299">
        <v>7048652799265</v>
      </c>
      <c r="AB1299" s="23">
        <f>IFERROR(VLOOKUP(AA1299,'2) Order Form'!$V$9:$V$895,1,FALSE),"Ikke med I order form")</f>
        <v>7048652799265</v>
      </c>
      <c r="AC1299" s="38">
        <f>VLOOKUP(AA1299,ATS!$A$4:$H$2762,2,FALSE)</f>
        <v>820429</v>
      </c>
      <c r="AD1299" s="35" t="str">
        <f>VLOOKUP(AA1299,ATS!$A$4:$G$2762,3,FALSE)</f>
        <v>Supernaut GTX Infinium Jacket M</v>
      </c>
      <c r="AE1299" s="36" t="str">
        <f>VLOOKUP(AA1299,ATS!$A$4:$G$2762,5,FALSE)</f>
        <v>99901-S</v>
      </c>
      <c r="AF1299" s="30"/>
      <c r="AG1299" s="54"/>
      <c r="AH1299" s="26"/>
      <c r="AI1299" s="30"/>
      <c r="AJ1299" s="30"/>
      <c r="AK1299" s="30"/>
    </row>
    <row r="1300" spans="1:37">
      <c r="A1300" s="175">
        <f t="shared" si="81"/>
        <v>0</v>
      </c>
      <c r="B1300" s="37">
        <v>820433</v>
      </c>
      <c r="C1300" t="s">
        <v>131</v>
      </c>
      <c r="I1300" s="37">
        <v>202409</v>
      </c>
      <c r="J1300" s="37">
        <v>202410</v>
      </c>
      <c r="K1300" s="37">
        <v>202411</v>
      </c>
      <c r="L1300" s="37">
        <v>202412</v>
      </c>
      <c r="M1300" s="37">
        <v>202413</v>
      </c>
      <c r="N1300" s="37">
        <v>202414</v>
      </c>
      <c r="O1300" s="37">
        <v>202415</v>
      </c>
      <c r="P1300" s="37">
        <v>202415</v>
      </c>
      <c r="Q1300" s="37">
        <v>202415</v>
      </c>
      <c r="R1300" s="37">
        <v>202415</v>
      </c>
      <c r="S1300" s="30"/>
      <c r="T1300" s="52" t="str">
        <f t="shared" si="80"/>
        <v>820433-</v>
      </c>
      <c r="U1300" s="53" t="str">
        <f>IF(C1300="NET","",IF(C1300="","",IFERROR(VLOOKUP(T1300,EAN!$A:$B,2,FALSE),"MANGLER - MÅ OPPDATERE EAN-FANEN")))</f>
        <v/>
      </c>
      <c r="V1300" s="52">
        <f t="shared" si="82"/>
        <v>202409</v>
      </c>
      <c r="W1300" s="52">
        <f t="shared" si="83"/>
        <v>202415</v>
      </c>
      <c r="X1300" s="30"/>
      <c r="Y1300" s="21" t="str">
        <f>IF(C1300="NET","",IFERROR(VLOOKUP(U1300,'2) Order Form'!$V$9:$V$894,1,FALSE),"Ikke med I order form"))</f>
        <v/>
      </c>
      <c r="Z1300" s="30"/>
      <c r="AA1300">
        <v>7048652799265</v>
      </c>
      <c r="AB1300" s="23">
        <f>IFERROR(VLOOKUP(AA1300,'2) Order Form'!$V$9:$V$895,1,FALSE),"Ikke med I order form")</f>
        <v>7048652799265</v>
      </c>
      <c r="AC1300" s="38">
        <f>VLOOKUP(AA1300,ATS!$A$4:$H$2762,2,FALSE)</f>
        <v>820429</v>
      </c>
      <c r="AD1300" s="35" t="str">
        <f>VLOOKUP(AA1300,ATS!$A$4:$G$2762,3,FALSE)</f>
        <v>Supernaut GTX Infinium Jacket M</v>
      </c>
      <c r="AE1300" s="36" t="str">
        <f>VLOOKUP(AA1300,ATS!$A$4:$G$2762,5,FALSE)</f>
        <v>99901-S</v>
      </c>
      <c r="AF1300" s="30"/>
      <c r="AG1300" s="54"/>
      <c r="AH1300" s="26"/>
      <c r="AI1300" s="30"/>
      <c r="AJ1300" s="30"/>
      <c r="AK1300" s="30"/>
    </row>
    <row r="1301" spans="1:37">
      <c r="A1301" s="175">
        <f t="shared" si="81"/>
        <v>0</v>
      </c>
      <c r="B1301">
        <v>820433</v>
      </c>
      <c r="C1301" t="s">
        <v>3240</v>
      </c>
      <c r="D1301" t="s">
        <v>2991</v>
      </c>
      <c r="E1301" t="s">
        <v>3160</v>
      </c>
      <c r="F1301" t="s">
        <v>3161</v>
      </c>
      <c r="G1301" t="s">
        <v>8</v>
      </c>
      <c r="H1301" t="s">
        <v>87</v>
      </c>
      <c r="I1301">
        <v>57</v>
      </c>
      <c r="J1301">
        <v>57</v>
      </c>
      <c r="K1301">
        <v>57</v>
      </c>
      <c r="L1301">
        <v>57</v>
      </c>
      <c r="M1301">
        <v>57</v>
      </c>
      <c r="N1301">
        <v>57</v>
      </c>
      <c r="O1301">
        <v>57</v>
      </c>
      <c r="P1301">
        <v>57</v>
      </c>
      <c r="Q1301">
        <v>57</v>
      </c>
      <c r="R1301">
        <v>57</v>
      </c>
      <c r="S1301" s="30"/>
      <c r="T1301" s="52" t="str">
        <f t="shared" si="80"/>
        <v>820433-58001-S</v>
      </c>
      <c r="U1301" s="53" t="str">
        <f>IF(C1301="NET","",IF(C1301="","",IFERROR(VLOOKUP(T1301,EAN!$A:$B,2,FALSE),"MANGLER - MÅ OPPDATERE EAN-FANEN")))</f>
        <v>MANGLER - MÅ OPPDATERE EAN-FANEN</v>
      </c>
      <c r="V1301" s="52">
        <f t="shared" si="82"/>
        <v>57</v>
      </c>
      <c r="W1301" s="52">
        <f t="shared" si="83"/>
        <v>57</v>
      </c>
      <c r="X1301" s="30"/>
      <c r="Y1301" s="21" t="str">
        <f>IF(C1301="NET","",IFERROR(VLOOKUP(U1301,'2) Order Form'!$V$9:$V$894,1,FALSE),"Ikke med I order form"))</f>
        <v>Ikke med I order form</v>
      </c>
      <c r="Z1301" s="30"/>
      <c r="AA1301">
        <v>7048652799258</v>
      </c>
      <c r="AB1301" s="23">
        <f>IFERROR(VLOOKUP(AA1301,'2) Order Form'!$V$9:$V$895,1,FALSE),"Ikke med I order form")</f>
        <v>7048652799258</v>
      </c>
      <c r="AC1301" s="38">
        <f>VLOOKUP(AA1301,ATS!$A$4:$H$2762,2,FALSE)</f>
        <v>820429</v>
      </c>
      <c r="AD1301" s="35" t="str">
        <f>VLOOKUP(AA1301,ATS!$A$4:$G$2762,3,FALSE)</f>
        <v>Supernaut GTX Infinium Jacket M</v>
      </c>
      <c r="AE1301" s="36" t="str">
        <f>VLOOKUP(AA1301,ATS!$A$4:$G$2762,5,FALSE)</f>
        <v>99901-M</v>
      </c>
      <c r="AF1301" s="30"/>
      <c r="AG1301" s="54"/>
      <c r="AH1301" s="26"/>
      <c r="AI1301" s="30"/>
      <c r="AJ1301" s="30"/>
      <c r="AK1301" s="30"/>
    </row>
    <row r="1302" spans="1:37">
      <c r="A1302" s="175">
        <f t="shared" si="81"/>
        <v>0</v>
      </c>
      <c r="B1302">
        <v>820433</v>
      </c>
      <c r="C1302" t="s">
        <v>3240</v>
      </c>
      <c r="D1302" t="s">
        <v>2991</v>
      </c>
      <c r="E1302" t="s">
        <v>3162</v>
      </c>
      <c r="F1302" t="s">
        <v>3161</v>
      </c>
      <c r="G1302" t="s">
        <v>7</v>
      </c>
      <c r="H1302" t="s">
        <v>87</v>
      </c>
      <c r="I1302">
        <v>111</v>
      </c>
      <c r="J1302">
        <v>111</v>
      </c>
      <c r="K1302">
        <v>111</v>
      </c>
      <c r="L1302">
        <v>111</v>
      </c>
      <c r="M1302">
        <v>111</v>
      </c>
      <c r="N1302">
        <v>111</v>
      </c>
      <c r="O1302">
        <v>111</v>
      </c>
      <c r="P1302">
        <v>111</v>
      </c>
      <c r="Q1302">
        <v>111</v>
      </c>
      <c r="R1302">
        <v>111</v>
      </c>
      <c r="S1302" s="2"/>
      <c r="T1302" s="22" t="str">
        <f t="shared" si="80"/>
        <v>820433-58001-M</v>
      </c>
      <c r="U1302" s="24" t="str">
        <f>IF(C1302="NET","",IF(C1302="","",IFERROR(VLOOKUP(T1302,EAN!$A:$B,2,FALSE),"MANGLER - MÅ OPPDATERE EAN-FANEN")))</f>
        <v>MANGLER - MÅ OPPDATERE EAN-FANEN</v>
      </c>
      <c r="V1302" s="22">
        <f t="shared" si="82"/>
        <v>111</v>
      </c>
      <c r="W1302" s="22">
        <f t="shared" si="83"/>
        <v>111</v>
      </c>
      <c r="X1302" s="2"/>
      <c r="Y1302" s="21" t="str">
        <f>IF(C1302="NET","",IFERROR(VLOOKUP(U1302,'2) Order Form'!$V$9:$V$894,1,FALSE),"Ikke med I order form"))</f>
        <v>Ikke med I order form</v>
      </c>
      <c r="Z1302" s="2"/>
      <c r="AA1302">
        <v>7048652799258</v>
      </c>
      <c r="AB1302" s="23">
        <f>IFERROR(VLOOKUP(AA1302,'2) Order Form'!$V$9:$V$895,1,FALSE),"Ikke med I order form")</f>
        <v>7048652799258</v>
      </c>
      <c r="AC1302" s="38">
        <f>VLOOKUP(AA1302,ATS!$A$4:$H$2762,2,FALSE)</f>
        <v>820429</v>
      </c>
      <c r="AD1302" s="35" t="str">
        <f>VLOOKUP(AA1302,ATS!$A$4:$G$2762,3,FALSE)</f>
        <v>Supernaut GTX Infinium Jacket M</v>
      </c>
      <c r="AE1302" s="36" t="str">
        <f>VLOOKUP(AA1302,ATS!$A$4:$G$2762,5,FALSE)</f>
        <v>99901-M</v>
      </c>
      <c r="AF1302" s="2"/>
      <c r="AG1302" s="38"/>
      <c r="AH1302" s="21"/>
      <c r="AI1302" s="2"/>
      <c r="AJ1302" s="2"/>
      <c r="AK1302" s="2"/>
    </row>
    <row r="1303" spans="1:37">
      <c r="A1303" s="175">
        <f t="shared" si="81"/>
        <v>0</v>
      </c>
      <c r="B1303">
        <v>820433</v>
      </c>
      <c r="C1303" t="s">
        <v>3240</v>
      </c>
      <c r="D1303" t="s">
        <v>2991</v>
      </c>
      <c r="E1303" t="s">
        <v>3163</v>
      </c>
      <c r="F1303" t="s">
        <v>3161</v>
      </c>
      <c r="G1303" t="s">
        <v>52</v>
      </c>
      <c r="H1303" t="s">
        <v>87</v>
      </c>
      <c r="I1303">
        <v>102</v>
      </c>
      <c r="J1303">
        <v>102</v>
      </c>
      <c r="K1303">
        <v>102</v>
      </c>
      <c r="L1303">
        <v>102</v>
      </c>
      <c r="M1303">
        <v>102</v>
      </c>
      <c r="N1303">
        <v>102</v>
      </c>
      <c r="O1303">
        <v>102</v>
      </c>
      <c r="P1303">
        <v>102</v>
      </c>
      <c r="Q1303">
        <v>102</v>
      </c>
      <c r="R1303">
        <v>102</v>
      </c>
      <c r="S1303" s="2"/>
      <c r="T1303" s="22" t="str">
        <f t="shared" si="80"/>
        <v>820433-58001-L</v>
      </c>
      <c r="U1303" s="24" t="str">
        <f>IF(C1303="NET","",IF(C1303="","",IFERROR(VLOOKUP(T1303,EAN!$A:$B,2,FALSE),"MANGLER - MÅ OPPDATERE EAN-FANEN")))</f>
        <v>MANGLER - MÅ OPPDATERE EAN-FANEN</v>
      </c>
      <c r="V1303" s="22">
        <f t="shared" si="82"/>
        <v>102</v>
      </c>
      <c r="W1303" s="22">
        <f t="shared" si="83"/>
        <v>102</v>
      </c>
      <c r="X1303" s="2"/>
      <c r="Y1303" s="21" t="str">
        <f>IF(C1303="NET","",IFERROR(VLOOKUP(U1303,'2) Order Form'!$V$9:$V$894,1,FALSE),"Ikke med I order form"))</f>
        <v>Ikke med I order form</v>
      </c>
      <c r="Z1303" s="2"/>
      <c r="AA1303">
        <v>7048652799241</v>
      </c>
      <c r="AB1303" s="23">
        <f>IFERROR(VLOOKUP(AA1303,'2) Order Form'!$V$9:$V$895,1,FALSE),"Ikke med I order form")</f>
        <v>7048652799241</v>
      </c>
      <c r="AC1303" s="38">
        <f>VLOOKUP(AA1303,ATS!$A$4:$H$2762,2,FALSE)</f>
        <v>820429</v>
      </c>
      <c r="AD1303" s="35" t="str">
        <f>VLOOKUP(AA1303,ATS!$A$4:$G$2762,3,FALSE)</f>
        <v>Supernaut GTX Infinium Jacket M</v>
      </c>
      <c r="AE1303" s="36" t="str">
        <f>VLOOKUP(AA1303,ATS!$A$4:$G$2762,5,FALSE)</f>
        <v>99901-L</v>
      </c>
      <c r="AF1303" s="2"/>
      <c r="AG1303" s="38"/>
      <c r="AH1303" s="21"/>
      <c r="AI1303" s="2"/>
      <c r="AJ1303" s="2"/>
      <c r="AK1303" s="2"/>
    </row>
    <row r="1304" spans="1:37">
      <c r="A1304" s="175">
        <f t="shared" si="81"/>
        <v>0</v>
      </c>
      <c r="B1304">
        <v>820433</v>
      </c>
      <c r="C1304" t="s">
        <v>3240</v>
      </c>
      <c r="D1304" t="s">
        <v>2991</v>
      </c>
      <c r="E1304" t="s">
        <v>3164</v>
      </c>
      <c r="F1304" t="s">
        <v>3161</v>
      </c>
      <c r="G1304" t="s">
        <v>53</v>
      </c>
      <c r="H1304" t="s">
        <v>87</v>
      </c>
      <c r="I1304">
        <v>59</v>
      </c>
      <c r="J1304">
        <v>59</v>
      </c>
      <c r="K1304">
        <v>59</v>
      </c>
      <c r="L1304">
        <v>59</v>
      </c>
      <c r="M1304">
        <v>59</v>
      </c>
      <c r="N1304">
        <v>59</v>
      </c>
      <c r="O1304">
        <v>59</v>
      </c>
      <c r="P1304">
        <v>59</v>
      </c>
      <c r="Q1304">
        <v>59</v>
      </c>
      <c r="R1304">
        <v>59</v>
      </c>
      <c r="S1304" s="2"/>
      <c r="T1304" s="22" t="str">
        <f t="shared" si="80"/>
        <v>820433-58001-XL</v>
      </c>
      <c r="U1304" s="24" t="str">
        <f>IF(C1304="NET","",IF(C1304="","",IFERROR(VLOOKUP(T1304,EAN!$A:$B,2,FALSE),"MANGLER - MÅ OPPDATERE EAN-FANEN")))</f>
        <v>MANGLER - MÅ OPPDATERE EAN-FANEN</v>
      </c>
      <c r="V1304" s="22">
        <f t="shared" si="82"/>
        <v>59</v>
      </c>
      <c r="W1304" s="22">
        <f t="shared" si="83"/>
        <v>59</v>
      </c>
      <c r="X1304" s="2"/>
      <c r="Y1304" s="21" t="str">
        <f>IF(C1304="NET","",IFERROR(VLOOKUP(U1304,'2) Order Form'!$V$9:$V$894,1,FALSE),"Ikke med I order form"))</f>
        <v>Ikke med I order form</v>
      </c>
      <c r="Z1304" s="2"/>
      <c r="AA1304">
        <v>7048652799241</v>
      </c>
      <c r="AB1304" s="23">
        <f>IFERROR(VLOOKUP(AA1304,'2) Order Form'!$V$9:$V$895,1,FALSE),"Ikke med I order form")</f>
        <v>7048652799241</v>
      </c>
      <c r="AC1304" s="38">
        <f>VLOOKUP(AA1304,ATS!$A$4:$H$2762,2,FALSE)</f>
        <v>820429</v>
      </c>
      <c r="AD1304" s="35" t="str">
        <f>VLOOKUP(AA1304,ATS!$A$4:$G$2762,3,FALSE)</f>
        <v>Supernaut GTX Infinium Jacket M</v>
      </c>
      <c r="AE1304" s="36" t="str">
        <f>VLOOKUP(AA1304,ATS!$A$4:$G$2762,5,FALSE)</f>
        <v>99901-L</v>
      </c>
      <c r="AF1304" s="2"/>
      <c r="AG1304" s="38"/>
      <c r="AH1304" s="21"/>
      <c r="AI1304" s="2"/>
      <c r="AJ1304" s="2"/>
      <c r="AK1304" s="2"/>
    </row>
    <row r="1305" spans="1:37">
      <c r="A1305" s="175">
        <f t="shared" si="81"/>
        <v>0</v>
      </c>
      <c r="B1305">
        <v>820433</v>
      </c>
      <c r="C1305" t="s">
        <v>3240</v>
      </c>
      <c r="D1305" t="s">
        <v>2991</v>
      </c>
      <c r="E1305" t="s">
        <v>1241</v>
      </c>
      <c r="F1305" t="s">
        <v>1937</v>
      </c>
      <c r="G1305" t="s">
        <v>8</v>
      </c>
      <c r="H1305" t="s">
        <v>87</v>
      </c>
      <c r="I1305">
        <v>38</v>
      </c>
      <c r="J1305">
        <v>38</v>
      </c>
      <c r="K1305">
        <v>38</v>
      </c>
      <c r="L1305">
        <v>38</v>
      </c>
      <c r="M1305">
        <v>38</v>
      </c>
      <c r="N1305">
        <v>38</v>
      </c>
      <c r="O1305">
        <v>38</v>
      </c>
      <c r="P1305">
        <v>38</v>
      </c>
      <c r="Q1305">
        <v>38</v>
      </c>
      <c r="R1305">
        <v>38</v>
      </c>
      <c r="S1305" s="2"/>
      <c r="T1305" s="22" t="str">
        <f t="shared" si="80"/>
        <v>820433-76000-S</v>
      </c>
      <c r="U1305" s="24" t="str">
        <f>IF(C1305="NET","",IF(C1305="","",IFERROR(VLOOKUP(T1305,EAN!$A:$B,2,FALSE),"MANGLER - MÅ OPPDATERE EAN-FANEN")))</f>
        <v>MANGLER - MÅ OPPDATERE EAN-FANEN</v>
      </c>
      <c r="V1305" s="22">
        <f t="shared" si="82"/>
        <v>38</v>
      </c>
      <c r="W1305" s="22">
        <f t="shared" si="83"/>
        <v>38</v>
      </c>
      <c r="X1305" s="2"/>
      <c r="Y1305" s="21" t="str">
        <f>IF(C1305="NET","",IFERROR(VLOOKUP(U1305,'2) Order Form'!$V$9:$V$894,1,FALSE),"Ikke med I order form"))</f>
        <v>Ikke med I order form</v>
      </c>
      <c r="Z1305" s="2"/>
      <c r="AA1305">
        <v>7048652799272</v>
      </c>
      <c r="AB1305" s="23">
        <f>IFERROR(VLOOKUP(AA1305,'2) Order Form'!$V$9:$V$895,1,FALSE),"Ikke med I order form")</f>
        <v>7048652799272</v>
      </c>
      <c r="AC1305" s="38">
        <f>VLOOKUP(AA1305,ATS!$A$4:$H$2762,2,FALSE)</f>
        <v>820429</v>
      </c>
      <c r="AD1305" s="35" t="str">
        <f>VLOOKUP(AA1305,ATS!$A$4:$G$2762,3,FALSE)</f>
        <v>Supernaut GTX Infinium Jacket M</v>
      </c>
      <c r="AE1305" s="36" t="str">
        <f>VLOOKUP(AA1305,ATS!$A$4:$G$2762,5,FALSE)</f>
        <v>99901-XL</v>
      </c>
      <c r="AF1305" s="2"/>
      <c r="AG1305" s="38"/>
      <c r="AH1305" s="21"/>
      <c r="AI1305" s="2"/>
      <c r="AJ1305" s="2"/>
      <c r="AK1305" s="2"/>
    </row>
    <row r="1306" spans="1:37">
      <c r="A1306" s="175">
        <f t="shared" si="81"/>
        <v>0</v>
      </c>
      <c r="B1306">
        <v>820433</v>
      </c>
      <c r="C1306" t="s">
        <v>3240</v>
      </c>
      <c r="D1306" t="s">
        <v>2991</v>
      </c>
      <c r="E1306" t="s">
        <v>1242</v>
      </c>
      <c r="F1306" t="s">
        <v>1937</v>
      </c>
      <c r="G1306" t="s">
        <v>7</v>
      </c>
      <c r="H1306" t="s">
        <v>87</v>
      </c>
      <c r="I1306">
        <v>82</v>
      </c>
      <c r="J1306">
        <v>82</v>
      </c>
      <c r="K1306">
        <v>82</v>
      </c>
      <c r="L1306">
        <v>82</v>
      </c>
      <c r="M1306">
        <v>82</v>
      </c>
      <c r="N1306">
        <v>82</v>
      </c>
      <c r="O1306">
        <v>82</v>
      </c>
      <c r="P1306">
        <v>82</v>
      </c>
      <c r="Q1306">
        <v>82</v>
      </c>
      <c r="R1306">
        <v>82</v>
      </c>
      <c r="S1306" s="30"/>
      <c r="T1306" s="52" t="str">
        <f t="shared" si="80"/>
        <v>820433-76000-M</v>
      </c>
      <c r="U1306" s="53" t="str">
        <f>IF(C1306="NET","",IF(C1306="","",IFERROR(VLOOKUP(T1306,EAN!$A:$B,2,FALSE),"MANGLER - MÅ OPPDATERE EAN-FANEN")))</f>
        <v>MANGLER - MÅ OPPDATERE EAN-FANEN</v>
      </c>
      <c r="V1306" s="52">
        <f t="shared" si="82"/>
        <v>82</v>
      </c>
      <c r="W1306" s="52">
        <f t="shared" si="83"/>
        <v>82</v>
      </c>
      <c r="X1306" s="30"/>
      <c r="Y1306" s="21" t="str">
        <f>IF(C1306="NET","",IFERROR(VLOOKUP(U1306,'2) Order Form'!$V$9:$V$894,1,FALSE),"Ikke med I order form"))</f>
        <v>Ikke med I order form</v>
      </c>
      <c r="Z1306" s="30"/>
      <c r="AA1306">
        <v>7048652799272</v>
      </c>
      <c r="AB1306" s="23">
        <f>IFERROR(VLOOKUP(AA1306,'2) Order Form'!$V$9:$V$895,1,FALSE),"Ikke med I order form")</f>
        <v>7048652799272</v>
      </c>
      <c r="AC1306" s="38">
        <f>VLOOKUP(AA1306,ATS!$A$4:$H$2762,2,FALSE)</f>
        <v>820429</v>
      </c>
      <c r="AD1306" s="35" t="str">
        <f>VLOOKUP(AA1306,ATS!$A$4:$G$2762,3,FALSE)</f>
        <v>Supernaut GTX Infinium Jacket M</v>
      </c>
      <c r="AE1306" s="36" t="str">
        <f>VLOOKUP(AA1306,ATS!$A$4:$G$2762,5,FALSE)</f>
        <v>99901-XL</v>
      </c>
      <c r="AF1306" s="30"/>
      <c r="AG1306" s="54"/>
      <c r="AH1306" s="26"/>
      <c r="AI1306" s="30"/>
      <c r="AJ1306" s="30"/>
      <c r="AK1306" s="30"/>
    </row>
    <row r="1307" spans="1:37">
      <c r="A1307" s="175">
        <f t="shared" si="81"/>
        <v>0</v>
      </c>
      <c r="B1307">
        <v>820433</v>
      </c>
      <c r="C1307" t="s">
        <v>3240</v>
      </c>
      <c r="D1307" t="s">
        <v>2991</v>
      </c>
      <c r="E1307" t="s">
        <v>1243</v>
      </c>
      <c r="F1307" t="s">
        <v>1937</v>
      </c>
      <c r="G1307" t="s">
        <v>52</v>
      </c>
      <c r="H1307" t="s">
        <v>87</v>
      </c>
      <c r="I1307">
        <v>76</v>
      </c>
      <c r="J1307">
        <v>76</v>
      </c>
      <c r="K1307">
        <v>76</v>
      </c>
      <c r="L1307">
        <v>76</v>
      </c>
      <c r="M1307">
        <v>76</v>
      </c>
      <c r="N1307">
        <v>76</v>
      </c>
      <c r="O1307">
        <v>76</v>
      </c>
      <c r="P1307">
        <v>76</v>
      </c>
      <c r="Q1307">
        <v>76</v>
      </c>
      <c r="R1307">
        <v>76</v>
      </c>
      <c r="S1307" s="30"/>
      <c r="T1307" s="52" t="str">
        <f t="shared" si="80"/>
        <v>820433-76000-L</v>
      </c>
      <c r="U1307" s="53" t="str">
        <f>IF(C1307="NET","",IF(C1307="","",IFERROR(VLOOKUP(T1307,EAN!$A:$B,2,FALSE),"MANGLER - MÅ OPPDATERE EAN-FANEN")))</f>
        <v>MANGLER - MÅ OPPDATERE EAN-FANEN</v>
      </c>
      <c r="V1307" s="52">
        <f t="shared" si="82"/>
        <v>76</v>
      </c>
      <c r="W1307" s="52">
        <f t="shared" si="83"/>
        <v>76</v>
      </c>
      <c r="X1307" s="30"/>
      <c r="Y1307" s="21" t="str">
        <f>IF(C1307="NET","",IFERROR(VLOOKUP(U1307,'2) Order Form'!$V$9:$V$894,1,FALSE),"Ikke med I order form"))</f>
        <v>Ikke med I order form</v>
      </c>
      <c r="Z1307" s="30"/>
      <c r="AA1307">
        <v>7048652799142</v>
      </c>
      <c r="AB1307" s="23">
        <f>IFERROR(VLOOKUP(AA1307,'2) Order Form'!$V$9:$V$895,1,FALSE),"Ikke med I order form")</f>
        <v>7048652799142</v>
      </c>
      <c r="AC1307" s="38">
        <f>VLOOKUP(AA1307,ATS!$A$4:$H$2762,2,FALSE)</f>
        <v>820431</v>
      </c>
      <c r="AD1307" s="35" t="str">
        <f>VLOOKUP(AA1307,ATS!$A$4:$G$2762,3,FALSE)</f>
        <v>Supernaut GTX Infinium Pants M</v>
      </c>
      <c r="AE1307" s="36" t="str">
        <f>VLOOKUP(AA1307,ATS!$A$4:$G$2762,5,FALSE)</f>
        <v>99901-S</v>
      </c>
      <c r="AF1307" s="30"/>
      <c r="AG1307" s="54"/>
      <c r="AH1307" s="26"/>
      <c r="AI1307" s="30"/>
      <c r="AJ1307" s="30"/>
      <c r="AK1307" s="30"/>
    </row>
    <row r="1308" spans="1:37">
      <c r="A1308" s="175">
        <f t="shared" si="81"/>
        <v>0</v>
      </c>
      <c r="B1308">
        <v>820433</v>
      </c>
      <c r="C1308" t="s">
        <v>3240</v>
      </c>
      <c r="D1308" t="s">
        <v>2991</v>
      </c>
      <c r="E1308" t="s">
        <v>3241</v>
      </c>
      <c r="F1308" t="s">
        <v>1937</v>
      </c>
      <c r="G1308" t="s">
        <v>53</v>
      </c>
      <c r="H1308" t="s">
        <v>87</v>
      </c>
      <c r="I1308">
        <v>43</v>
      </c>
      <c r="J1308">
        <v>43</v>
      </c>
      <c r="K1308">
        <v>43</v>
      </c>
      <c r="L1308">
        <v>43</v>
      </c>
      <c r="M1308">
        <v>43</v>
      </c>
      <c r="N1308">
        <v>43</v>
      </c>
      <c r="O1308">
        <v>43</v>
      </c>
      <c r="P1308">
        <v>43</v>
      </c>
      <c r="Q1308">
        <v>43</v>
      </c>
      <c r="R1308">
        <v>43</v>
      </c>
      <c r="S1308" s="30"/>
      <c r="T1308" s="52" t="str">
        <f t="shared" si="80"/>
        <v>820433-76000-XL</v>
      </c>
      <c r="U1308" s="53" t="str">
        <f>IF(C1308="NET","",IF(C1308="","",IFERROR(VLOOKUP(T1308,EAN!$A:$B,2,FALSE),"MANGLER - MÅ OPPDATERE EAN-FANEN")))</f>
        <v>MANGLER - MÅ OPPDATERE EAN-FANEN</v>
      </c>
      <c r="V1308" s="52">
        <f t="shared" si="82"/>
        <v>43</v>
      </c>
      <c r="W1308" s="52">
        <f t="shared" si="83"/>
        <v>43</v>
      </c>
      <c r="X1308" s="30"/>
      <c r="Y1308" s="21" t="str">
        <f>IF(C1308="NET","",IFERROR(VLOOKUP(U1308,'2) Order Form'!$V$9:$V$894,1,FALSE),"Ikke med I order form"))</f>
        <v>Ikke med I order form</v>
      </c>
      <c r="Z1308" s="30"/>
      <c r="AA1308">
        <v>7048652799142</v>
      </c>
      <c r="AB1308" s="23">
        <f>IFERROR(VLOOKUP(AA1308,'2) Order Form'!$V$9:$V$895,1,FALSE),"Ikke med I order form")</f>
        <v>7048652799142</v>
      </c>
      <c r="AC1308" s="38">
        <f>VLOOKUP(AA1308,ATS!$A$4:$H$2762,2,FALSE)</f>
        <v>820431</v>
      </c>
      <c r="AD1308" s="35" t="str">
        <f>VLOOKUP(AA1308,ATS!$A$4:$G$2762,3,FALSE)</f>
        <v>Supernaut GTX Infinium Pants M</v>
      </c>
      <c r="AE1308" s="36" t="str">
        <f>VLOOKUP(AA1308,ATS!$A$4:$G$2762,5,FALSE)</f>
        <v>99901-S</v>
      </c>
      <c r="AF1308" s="30"/>
      <c r="AG1308" s="54"/>
      <c r="AH1308" s="26"/>
      <c r="AI1308" s="30"/>
      <c r="AJ1308" s="30"/>
      <c r="AK1308" s="30"/>
    </row>
    <row r="1309" spans="1:37">
      <c r="A1309" s="175">
        <f t="shared" si="81"/>
        <v>0</v>
      </c>
      <c r="B1309">
        <v>820433</v>
      </c>
      <c r="C1309" t="s">
        <v>3240</v>
      </c>
      <c r="D1309" t="s">
        <v>2991</v>
      </c>
      <c r="E1309" t="s">
        <v>1998</v>
      </c>
      <c r="F1309" t="s">
        <v>1999</v>
      </c>
      <c r="G1309" t="s">
        <v>8</v>
      </c>
      <c r="H1309" t="s">
        <v>225</v>
      </c>
      <c r="I1309">
        <v>33</v>
      </c>
      <c r="J1309">
        <v>33</v>
      </c>
      <c r="K1309">
        <v>33</v>
      </c>
      <c r="L1309">
        <v>33</v>
      </c>
      <c r="M1309">
        <v>33</v>
      </c>
      <c r="N1309">
        <v>33</v>
      </c>
      <c r="O1309">
        <v>33</v>
      </c>
      <c r="P1309">
        <v>33</v>
      </c>
      <c r="Q1309">
        <v>33</v>
      </c>
      <c r="R1309">
        <v>33</v>
      </c>
      <c r="S1309" s="30"/>
      <c r="T1309" s="52" t="str">
        <f t="shared" si="80"/>
        <v>820433-78001-S</v>
      </c>
      <c r="U1309" s="53" t="str">
        <f>IF(C1309="NET","",IF(C1309="","",IFERROR(VLOOKUP(T1309,EAN!$A:$B,2,FALSE),"MANGLER - MÅ OPPDATERE EAN-FANEN")))</f>
        <v>MANGLER - MÅ OPPDATERE EAN-FANEN</v>
      </c>
      <c r="V1309" s="52">
        <f t="shared" si="82"/>
        <v>33</v>
      </c>
      <c r="W1309" s="52">
        <f t="shared" si="83"/>
        <v>33</v>
      </c>
      <c r="X1309" s="30"/>
      <c r="Y1309" s="21" t="str">
        <f>IF(C1309="NET","",IFERROR(VLOOKUP(U1309,'2) Order Form'!$V$9:$V$894,1,FALSE),"Ikke med I order form"))</f>
        <v>Ikke med I order form</v>
      </c>
      <c r="Z1309" s="30"/>
      <c r="AA1309">
        <v>7048652799135</v>
      </c>
      <c r="AB1309" s="23">
        <f>IFERROR(VLOOKUP(AA1309,'2) Order Form'!$V$9:$V$895,1,FALSE),"Ikke med I order form")</f>
        <v>7048652799135</v>
      </c>
      <c r="AC1309" s="38">
        <f>VLOOKUP(AA1309,ATS!$A$4:$H$2762,2,FALSE)</f>
        <v>820431</v>
      </c>
      <c r="AD1309" s="35" t="str">
        <f>VLOOKUP(AA1309,ATS!$A$4:$G$2762,3,FALSE)</f>
        <v>Supernaut GTX Infinium Pants M</v>
      </c>
      <c r="AE1309" s="36" t="str">
        <f>VLOOKUP(AA1309,ATS!$A$4:$G$2762,5,FALSE)</f>
        <v>99901-M</v>
      </c>
      <c r="AF1309" s="30"/>
      <c r="AG1309" s="54"/>
      <c r="AH1309" s="26"/>
      <c r="AI1309" s="30"/>
      <c r="AJ1309" s="30"/>
      <c r="AK1309" s="30"/>
    </row>
    <row r="1310" spans="1:37">
      <c r="A1310" s="175">
        <f t="shared" si="81"/>
        <v>0</v>
      </c>
      <c r="B1310">
        <v>820433</v>
      </c>
      <c r="C1310" t="s">
        <v>3240</v>
      </c>
      <c r="D1310" t="s">
        <v>2991</v>
      </c>
      <c r="E1310" t="s">
        <v>2000</v>
      </c>
      <c r="F1310" t="s">
        <v>1999</v>
      </c>
      <c r="G1310" t="s">
        <v>7</v>
      </c>
      <c r="H1310" t="s">
        <v>225</v>
      </c>
      <c r="I1310">
        <v>75</v>
      </c>
      <c r="J1310">
        <v>75</v>
      </c>
      <c r="K1310">
        <v>75</v>
      </c>
      <c r="L1310">
        <v>75</v>
      </c>
      <c r="M1310">
        <v>75</v>
      </c>
      <c r="N1310">
        <v>75</v>
      </c>
      <c r="O1310">
        <v>75</v>
      </c>
      <c r="P1310">
        <v>75</v>
      </c>
      <c r="Q1310">
        <v>75</v>
      </c>
      <c r="R1310">
        <v>75</v>
      </c>
      <c r="S1310" s="30"/>
      <c r="T1310" s="52" t="str">
        <f t="shared" si="80"/>
        <v>820433-78001-M</v>
      </c>
      <c r="U1310" s="53" t="str">
        <f>IF(C1310="NET","",IF(C1310="","",IFERROR(VLOOKUP(T1310,EAN!$A:$B,2,FALSE),"MANGLER - MÅ OPPDATERE EAN-FANEN")))</f>
        <v>MANGLER - MÅ OPPDATERE EAN-FANEN</v>
      </c>
      <c r="V1310" s="52">
        <f t="shared" si="82"/>
        <v>75</v>
      </c>
      <c r="W1310" s="52">
        <f t="shared" si="83"/>
        <v>75</v>
      </c>
      <c r="X1310" s="30"/>
      <c r="Y1310" s="21" t="str">
        <f>IF(C1310="NET","",IFERROR(VLOOKUP(U1310,'2) Order Form'!$V$9:$V$894,1,FALSE),"Ikke med I order form"))</f>
        <v>Ikke med I order form</v>
      </c>
      <c r="Z1310" s="30"/>
      <c r="AA1310">
        <v>7048652799135</v>
      </c>
      <c r="AB1310" s="23">
        <f>IFERROR(VLOOKUP(AA1310,'2) Order Form'!$V$9:$V$895,1,FALSE),"Ikke med I order form")</f>
        <v>7048652799135</v>
      </c>
      <c r="AC1310" s="38">
        <f>VLOOKUP(AA1310,ATS!$A$4:$H$2762,2,FALSE)</f>
        <v>820431</v>
      </c>
      <c r="AD1310" s="35" t="str">
        <f>VLOOKUP(AA1310,ATS!$A$4:$G$2762,3,FALSE)</f>
        <v>Supernaut GTX Infinium Pants M</v>
      </c>
      <c r="AE1310" s="36" t="str">
        <f>VLOOKUP(AA1310,ATS!$A$4:$G$2762,5,FALSE)</f>
        <v>99901-M</v>
      </c>
      <c r="AF1310" s="30"/>
      <c r="AG1310" s="54"/>
      <c r="AH1310" s="26"/>
      <c r="AI1310" s="30"/>
      <c r="AJ1310" s="30"/>
      <c r="AK1310" s="30"/>
    </row>
    <row r="1311" spans="1:37">
      <c r="A1311" s="175">
        <f t="shared" si="81"/>
        <v>0</v>
      </c>
      <c r="B1311">
        <v>820433</v>
      </c>
      <c r="C1311" t="s">
        <v>3240</v>
      </c>
      <c r="D1311" t="s">
        <v>2991</v>
      </c>
      <c r="E1311" t="s">
        <v>2001</v>
      </c>
      <c r="F1311" t="s">
        <v>1999</v>
      </c>
      <c r="G1311" t="s">
        <v>52</v>
      </c>
      <c r="H1311" t="s">
        <v>225</v>
      </c>
      <c r="I1311">
        <v>45</v>
      </c>
      <c r="J1311">
        <v>45</v>
      </c>
      <c r="K1311">
        <v>45</v>
      </c>
      <c r="L1311">
        <v>45</v>
      </c>
      <c r="M1311">
        <v>45</v>
      </c>
      <c r="N1311">
        <v>45</v>
      </c>
      <c r="O1311">
        <v>45</v>
      </c>
      <c r="P1311">
        <v>45</v>
      </c>
      <c r="Q1311">
        <v>45</v>
      </c>
      <c r="R1311">
        <v>45</v>
      </c>
      <c r="S1311" s="30"/>
      <c r="T1311" s="52" t="str">
        <f t="shared" si="80"/>
        <v>820433-78001-L</v>
      </c>
      <c r="U1311" s="53" t="str">
        <f>IF(C1311="NET","",IF(C1311="","",IFERROR(VLOOKUP(T1311,EAN!$A:$B,2,FALSE),"MANGLER - MÅ OPPDATERE EAN-FANEN")))</f>
        <v>MANGLER - MÅ OPPDATERE EAN-FANEN</v>
      </c>
      <c r="V1311" s="52">
        <f t="shared" si="82"/>
        <v>45</v>
      </c>
      <c r="W1311" s="52">
        <f t="shared" si="83"/>
        <v>45</v>
      </c>
      <c r="X1311" s="30"/>
      <c r="Y1311" s="21" t="str">
        <f>IF(C1311="NET","",IFERROR(VLOOKUP(U1311,'2) Order Form'!$V$9:$V$894,1,FALSE),"Ikke med I order form"))</f>
        <v>Ikke med I order form</v>
      </c>
      <c r="Z1311" s="30"/>
      <c r="AA1311">
        <v>7048652799128</v>
      </c>
      <c r="AB1311" s="23">
        <f>IFERROR(VLOOKUP(AA1311,'2) Order Form'!$V$9:$V$895,1,FALSE),"Ikke med I order form")</f>
        <v>7048652799128</v>
      </c>
      <c r="AC1311" s="38">
        <f>VLOOKUP(AA1311,ATS!$A$4:$H$2762,2,FALSE)</f>
        <v>820431</v>
      </c>
      <c r="AD1311" s="35" t="str">
        <f>VLOOKUP(AA1311,ATS!$A$4:$G$2762,3,FALSE)</f>
        <v>Supernaut GTX Infinium Pants M</v>
      </c>
      <c r="AE1311" s="36" t="str">
        <f>VLOOKUP(AA1311,ATS!$A$4:$G$2762,5,FALSE)</f>
        <v>99901-L</v>
      </c>
      <c r="AF1311" s="30"/>
      <c r="AG1311" s="54"/>
      <c r="AH1311" s="26"/>
      <c r="AI1311" s="30"/>
      <c r="AJ1311" s="30"/>
      <c r="AK1311" s="30"/>
    </row>
    <row r="1312" spans="1:37">
      <c r="A1312" s="175">
        <f t="shared" si="81"/>
        <v>0</v>
      </c>
      <c r="B1312">
        <v>820433</v>
      </c>
      <c r="C1312" t="s">
        <v>3240</v>
      </c>
      <c r="D1312" t="s">
        <v>2991</v>
      </c>
      <c r="E1312" t="s">
        <v>2002</v>
      </c>
      <c r="F1312" t="s">
        <v>1999</v>
      </c>
      <c r="G1312" t="s">
        <v>53</v>
      </c>
      <c r="H1312" t="s">
        <v>225</v>
      </c>
      <c r="I1312">
        <v>9</v>
      </c>
      <c r="J1312">
        <v>9</v>
      </c>
      <c r="K1312">
        <v>9</v>
      </c>
      <c r="L1312">
        <v>9</v>
      </c>
      <c r="M1312">
        <v>9</v>
      </c>
      <c r="N1312">
        <v>9</v>
      </c>
      <c r="O1312">
        <v>9</v>
      </c>
      <c r="P1312">
        <v>9</v>
      </c>
      <c r="Q1312">
        <v>9</v>
      </c>
      <c r="R1312">
        <v>9</v>
      </c>
      <c r="S1312" s="30"/>
      <c r="T1312" s="52" t="str">
        <f t="shared" si="80"/>
        <v>820433-78001-XL</v>
      </c>
      <c r="U1312" s="53" t="str">
        <f>IF(C1312="NET","",IF(C1312="","",IFERROR(VLOOKUP(T1312,EAN!$A:$B,2,FALSE),"MANGLER - MÅ OPPDATERE EAN-FANEN")))</f>
        <v>MANGLER - MÅ OPPDATERE EAN-FANEN</v>
      </c>
      <c r="V1312" s="52">
        <f t="shared" si="82"/>
        <v>9</v>
      </c>
      <c r="W1312" s="52">
        <f t="shared" si="83"/>
        <v>9</v>
      </c>
      <c r="X1312" s="30"/>
      <c r="Y1312" s="21" t="str">
        <f>IF(C1312="NET","",IFERROR(VLOOKUP(U1312,'2) Order Form'!$V$9:$V$894,1,FALSE),"Ikke med I order form"))</f>
        <v>Ikke med I order form</v>
      </c>
      <c r="Z1312" s="30"/>
      <c r="AA1312">
        <v>7048652799128</v>
      </c>
      <c r="AB1312" s="23">
        <f>IFERROR(VLOOKUP(AA1312,'2) Order Form'!$V$9:$V$895,1,FALSE),"Ikke med I order form")</f>
        <v>7048652799128</v>
      </c>
      <c r="AC1312" s="38">
        <f>VLOOKUP(AA1312,ATS!$A$4:$H$2762,2,FALSE)</f>
        <v>820431</v>
      </c>
      <c r="AD1312" s="35" t="str">
        <f>VLOOKUP(AA1312,ATS!$A$4:$G$2762,3,FALSE)</f>
        <v>Supernaut GTX Infinium Pants M</v>
      </c>
      <c r="AE1312" s="36" t="str">
        <f>VLOOKUP(AA1312,ATS!$A$4:$G$2762,5,FALSE)</f>
        <v>99901-L</v>
      </c>
      <c r="AF1312" s="30"/>
      <c r="AG1312" s="54"/>
      <c r="AH1312" s="26"/>
      <c r="AI1312" s="30"/>
      <c r="AJ1312" s="30"/>
      <c r="AK1312" s="30"/>
    </row>
    <row r="1313" spans="1:37">
      <c r="A1313" s="175">
        <f t="shared" si="81"/>
        <v>0</v>
      </c>
      <c r="B1313">
        <v>820433</v>
      </c>
      <c r="C1313" t="s">
        <v>3240</v>
      </c>
      <c r="D1313" t="s">
        <v>2991</v>
      </c>
      <c r="E1313" t="s">
        <v>1212</v>
      </c>
      <c r="F1313" t="s">
        <v>1923</v>
      </c>
      <c r="G1313" t="s">
        <v>8</v>
      </c>
      <c r="H1313" t="s">
        <v>225</v>
      </c>
      <c r="I1313">
        <v>16</v>
      </c>
      <c r="J1313">
        <v>16</v>
      </c>
      <c r="K1313">
        <v>16</v>
      </c>
      <c r="L1313">
        <v>16</v>
      </c>
      <c r="M1313">
        <v>16</v>
      </c>
      <c r="N1313">
        <v>16</v>
      </c>
      <c r="O1313">
        <v>16</v>
      </c>
      <c r="P1313">
        <v>16</v>
      </c>
      <c r="Q1313">
        <v>16</v>
      </c>
      <c r="R1313">
        <v>16</v>
      </c>
      <c r="S1313" s="30"/>
      <c r="T1313" s="52" t="str">
        <f t="shared" si="80"/>
        <v>820433-88300-S</v>
      </c>
      <c r="U1313" s="53" t="str">
        <f>IF(C1313="NET","",IF(C1313="","",IFERROR(VLOOKUP(T1313,EAN!$A:$B,2,FALSE),"MANGLER - MÅ OPPDATERE EAN-FANEN")))</f>
        <v>MANGLER - MÅ OPPDATERE EAN-FANEN</v>
      </c>
      <c r="V1313" s="52">
        <f t="shared" si="82"/>
        <v>16</v>
      </c>
      <c r="W1313" s="52">
        <f t="shared" si="83"/>
        <v>16</v>
      </c>
      <c r="X1313" s="30"/>
      <c r="Y1313" s="21" t="str">
        <f>IF(C1313="NET","",IFERROR(VLOOKUP(U1313,'2) Order Form'!$V$9:$V$894,1,FALSE),"Ikke med I order form"))</f>
        <v>Ikke med I order form</v>
      </c>
      <c r="Z1313" s="30"/>
      <c r="AA1313">
        <v>7048652839091</v>
      </c>
      <c r="AB1313" s="23">
        <f>IFERROR(VLOOKUP(AA1313,'2) Order Form'!$V$9:$V$895,1,FALSE),"Ikke med I order form")</f>
        <v>7048652839091</v>
      </c>
      <c r="AC1313" s="38">
        <f>VLOOKUP(AA1313,ATS!$A$4:$H$2762,2,FALSE)</f>
        <v>820431</v>
      </c>
      <c r="AD1313" s="35" t="str">
        <f>VLOOKUP(AA1313,ATS!$A$4:$G$2762,3,FALSE)</f>
        <v>Supernaut GTX Infinium Pants M</v>
      </c>
      <c r="AE1313" s="36" t="str">
        <f>VLOOKUP(AA1313,ATS!$A$4:$G$2762,5,FALSE)</f>
        <v>99901-XL</v>
      </c>
      <c r="AF1313" s="30"/>
      <c r="AG1313" s="54"/>
      <c r="AH1313" s="26"/>
      <c r="AI1313" s="30"/>
      <c r="AJ1313" s="30"/>
      <c r="AK1313" s="30"/>
    </row>
    <row r="1314" spans="1:37">
      <c r="A1314" s="175">
        <f t="shared" si="81"/>
        <v>0</v>
      </c>
      <c r="B1314">
        <v>820433</v>
      </c>
      <c r="C1314" t="s">
        <v>3240</v>
      </c>
      <c r="D1314" t="s">
        <v>2991</v>
      </c>
      <c r="E1314" t="s">
        <v>1213</v>
      </c>
      <c r="F1314" t="s">
        <v>1923</v>
      </c>
      <c r="G1314" t="s">
        <v>7</v>
      </c>
      <c r="H1314" t="s">
        <v>225</v>
      </c>
      <c r="I1314">
        <v>67</v>
      </c>
      <c r="J1314">
        <v>67</v>
      </c>
      <c r="K1314">
        <v>67</v>
      </c>
      <c r="L1314">
        <v>67</v>
      </c>
      <c r="M1314">
        <v>67</v>
      </c>
      <c r="N1314">
        <v>67</v>
      </c>
      <c r="O1314">
        <v>67</v>
      </c>
      <c r="P1314">
        <v>67</v>
      </c>
      <c r="Q1314">
        <v>67</v>
      </c>
      <c r="R1314">
        <v>67</v>
      </c>
      <c r="S1314" s="30"/>
      <c r="T1314" s="52" t="str">
        <f t="shared" si="80"/>
        <v>820433-88300-M</v>
      </c>
      <c r="U1314" s="53" t="str">
        <f>IF(C1314="NET","",IF(C1314="","",IFERROR(VLOOKUP(T1314,EAN!$A:$B,2,FALSE),"MANGLER - MÅ OPPDATERE EAN-FANEN")))</f>
        <v>MANGLER - MÅ OPPDATERE EAN-FANEN</v>
      </c>
      <c r="V1314" s="52">
        <f t="shared" si="82"/>
        <v>67</v>
      </c>
      <c r="W1314" s="52">
        <f t="shared" si="83"/>
        <v>67</v>
      </c>
      <c r="X1314" s="30"/>
      <c r="Y1314" s="21" t="str">
        <f>IF(C1314="NET","",IFERROR(VLOOKUP(U1314,'2) Order Form'!$V$9:$V$894,1,FALSE),"Ikke med I order form"))</f>
        <v>Ikke med I order form</v>
      </c>
      <c r="Z1314" s="30"/>
      <c r="AA1314">
        <v>7048652839091</v>
      </c>
      <c r="AB1314" s="23">
        <f>IFERROR(VLOOKUP(AA1314,'2) Order Form'!$V$9:$V$895,1,FALSE),"Ikke med I order form")</f>
        <v>7048652839091</v>
      </c>
      <c r="AC1314" s="38">
        <f>VLOOKUP(AA1314,ATS!$A$4:$H$2762,2,FALSE)</f>
        <v>820431</v>
      </c>
      <c r="AD1314" s="35" t="str">
        <f>VLOOKUP(AA1314,ATS!$A$4:$G$2762,3,FALSE)</f>
        <v>Supernaut GTX Infinium Pants M</v>
      </c>
      <c r="AE1314" s="36" t="str">
        <f>VLOOKUP(AA1314,ATS!$A$4:$G$2762,5,FALSE)</f>
        <v>99901-XL</v>
      </c>
      <c r="AF1314" s="30"/>
      <c r="AG1314" s="54"/>
      <c r="AH1314" s="26"/>
      <c r="AI1314" s="30"/>
      <c r="AJ1314" s="30"/>
      <c r="AK1314" s="30"/>
    </row>
    <row r="1315" spans="1:37">
      <c r="A1315" s="175">
        <f t="shared" si="81"/>
        <v>0</v>
      </c>
      <c r="B1315">
        <v>820433</v>
      </c>
      <c r="C1315" t="s">
        <v>3240</v>
      </c>
      <c r="D1315" t="s">
        <v>2991</v>
      </c>
      <c r="E1315" t="s">
        <v>1214</v>
      </c>
      <c r="F1315" t="s">
        <v>1923</v>
      </c>
      <c r="G1315" t="s">
        <v>52</v>
      </c>
      <c r="H1315" t="s">
        <v>225</v>
      </c>
      <c r="I1315">
        <v>65</v>
      </c>
      <c r="J1315">
        <v>65</v>
      </c>
      <c r="K1315">
        <v>65</v>
      </c>
      <c r="L1315">
        <v>65</v>
      </c>
      <c r="M1315">
        <v>65</v>
      </c>
      <c r="N1315">
        <v>65</v>
      </c>
      <c r="O1315">
        <v>65</v>
      </c>
      <c r="P1315">
        <v>65</v>
      </c>
      <c r="Q1315">
        <v>65</v>
      </c>
      <c r="R1315">
        <v>65</v>
      </c>
      <c r="S1315" s="30"/>
      <c r="T1315" s="52" t="str">
        <f t="shared" si="80"/>
        <v>820433-88300-L</v>
      </c>
      <c r="U1315" s="53" t="str">
        <f>IF(C1315="NET","",IF(C1315="","",IFERROR(VLOOKUP(T1315,EAN!$A:$B,2,FALSE),"MANGLER - MÅ OPPDATERE EAN-FANEN")))</f>
        <v>MANGLER - MÅ OPPDATERE EAN-FANEN</v>
      </c>
      <c r="V1315" s="52">
        <f t="shared" si="82"/>
        <v>65</v>
      </c>
      <c r="W1315" s="52">
        <f t="shared" si="83"/>
        <v>65</v>
      </c>
      <c r="X1315" s="30"/>
      <c r="Y1315" s="21" t="str">
        <f>IF(C1315="NET","",IFERROR(VLOOKUP(U1315,'2) Order Form'!$V$9:$V$894,1,FALSE),"Ikke med I order form"))</f>
        <v>Ikke med I order form</v>
      </c>
      <c r="Z1315" s="30"/>
      <c r="AA1315">
        <v>7048652802002</v>
      </c>
      <c r="AB1315" s="23">
        <f>IFERROR(VLOOKUP(AA1315,'2) Order Form'!$V$9:$V$895,1,FALSE),"Ikke med I order form")</f>
        <v>7048652802002</v>
      </c>
      <c r="AC1315" s="38">
        <f>VLOOKUP(AA1315,ATS!$A$4:$H$2762,2,FALSE)</f>
        <v>820296</v>
      </c>
      <c r="AD1315" s="35" t="str">
        <f>VLOOKUP(AA1315,ATS!$A$4:$G$2762,3,FALSE)</f>
        <v>Crusader Primaloft Jacket M</v>
      </c>
      <c r="AE1315" s="36" t="str">
        <f>VLOOKUP(AA1315,ATS!$A$4:$G$2762,5,FALSE)</f>
        <v>99901-S</v>
      </c>
      <c r="AF1315" s="30"/>
      <c r="AG1315" s="54"/>
      <c r="AH1315" s="26"/>
      <c r="AI1315" s="30"/>
      <c r="AJ1315" s="30"/>
      <c r="AK1315" s="30"/>
    </row>
    <row r="1316" spans="1:37">
      <c r="A1316" s="175">
        <f t="shared" si="81"/>
        <v>0</v>
      </c>
      <c r="B1316">
        <v>820433</v>
      </c>
      <c r="C1316" t="s">
        <v>3240</v>
      </c>
      <c r="D1316" t="s">
        <v>2991</v>
      </c>
      <c r="E1316" t="s">
        <v>1215</v>
      </c>
      <c r="F1316" t="s">
        <v>1923</v>
      </c>
      <c r="G1316" t="s">
        <v>53</v>
      </c>
      <c r="H1316" t="s">
        <v>225</v>
      </c>
      <c r="I1316">
        <v>32</v>
      </c>
      <c r="J1316">
        <v>32</v>
      </c>
      <c r="K1316">
        <v>32</v>
      </c>
      <c r="L1316">
        <v>32</v>
      </c>
      <c r="M1316">
        <v>32</v>
      </c>
      <c r="N1316">
        <v>32</v>
      </c>
      <c r="O1316">
        <v>32</v>
      </c>
      <c r="P1316">
        <v>32</v>
      </c>
      <c r="Q1316">
        <v>32</v>
      </c>
      <c r="R1316">
        <v>32</v>
      </c>
      <c r="S1316" s="30"/>
      <c r="T1316" s="52" t="str">
        <f t="shared" si="80"/>
        <v>820433-88300-XL</v>
      </c>
      <c r="U1316" s="53" t="str">
        <f>IF(C1316="NET","",IF(C1316="","",IFERROR(VLOOKUP(T1316,EAN!$A:$B,2,FALSE),"MANGLER - MÅ OPPDATERE EAN-FANEN")))</f>
        <v>MANGLER - MÅ OPPDATERE EAN-FANEN</v>
      </c>
      <c r="V1316" s="52">
        <f t="shared" si="82"/>
        <v>32</v>
      </c>
      <c r="W1316" s="52">
        <f t="shared" si="83"/>
        <v>32</v>
      </c>
      <c r="X1316" s="30"/>
      <c r="Y1316" s="21" t="str">
        <f>IF(C1316="NET","",IFERROR(VLOOKUP(U1316,'2) Order Form'!$V$9:$V$894,1,FALSE),"Ikke med I order form"))</f>
        <v>Ikke med I order form</v>
      </c>
      <c r="Z1316" s="30"/>
      <c r="AA1316">
        <v>7048652802002</v>
      </c>
      <c r="AB1316" s="23">
        <f>IFERROR(VLOOKUP(AA1316,'2) Order Form'!$V$9:$V$895,1,FALSE),"Ikke med I order form")</f>
        <v>7048652802002</v>
      </c>
      <c r="AC1316" s="38">
        <f>VLOOKUP(AA1316,ATS!$A$4:$H$2762,2,FALSE)</f>
        <v>820296</v>
      </c>
      <c r="AD1316" s="35" t="str">
        <f>VLOOKUP(AA1316,ATS!$A$4:$G$2762,3,FALSE)</f>
        <v>Crusader Primaloft Jacket M</v>
      </c>
      <c r="AE1316" s="36" t="str">
        <f>VLOOKUP(AA1316,ATS!$A$4:$G$2762,5,FALSE)</f>
        <v>99901-S</v>
      </c>
      <c r="AF1316" s="30"/>
      <c r="AG1316" s="54"/>
      <c r="AH1316" s="26"/>
      <c r="AI1316" s="30"/>
      <c r="AJ1316" s="30"/>
      <c r="AK1316" s="30"/>
    </row>
    <row r="1317" spans="1:37">
      <c r="A1317" s="175">
        <f t="shared" si="81"/>
        <v>0</v>
      </c>
      <c r="B1317">
        <v>820433</v>
      </c>
      <c r="C1317" t="s">
        <v>3240</v>
      </c>
      <c r="D1317" t="s">
        <v>2991</v>
      </c>
      <c r="E1317" t="s">
        <v>685</v>
      </c>
      <c r="F1317" t="s">
        <v>1982</v>
      </c>
      <c r="G1317" t="s">
        <v>8</v>
      </c>
      <c r="H1317" t="s">
        <v>87</v>
      </c>
      <c r="I1317">
        <v>69</v>
      </c>
      <c r="J1317">
        <v>69</v>
      </c>
      <c r="K1317">
        <v>69</v>
      </c>
      <c r="L1317">
        <v>69</v>
      </c>
      <c r="M1317">
        <v>69</v>
      </c>
      <c r="N1317">
        <v>69</v>
      </c>
      <c r="O1317">
        <v>69</v>
      </c>
      <c r="P1317">
        <v>69</v>
      </c>
      <c r="Q1317">
        <v>69</v>
      </c>
      <c r="R1317">
        <v>69</v>
      </c>
      <c r="S1317" s="30"/>
      <c r="T1317" s="52" t="str">
        <f t="shared" si="80"/>
        <v>820433-99901-S</v>
      </c>
      <c r="U1317" s="53" t="str">
        <f>IF(C1317="NET","",IF(C1317="","",IFERROR(VLOOKUP(T1317,EAN!$A:$B,2,FALSE),"MANGLER - MÅ OPPDATERE EAN-FANEN")))</f>
        <v>MANGLER - MÅ OPPDATERE EAN-FANEN</v>
      </c>
      <c r="V1317" s="52">
        <f t="shared" si="82"/>
        <v>69</v>
      </c>
      <c r="W1317" s="52">
        <f t="shared" si="83"/>
        <v>69</v>
      </c>
      <c r="X1317" s="30"/>
      <c r="Y1317" s="21" t="str">
        <f>IF(C1317="NET","",IFERROR(VLOOKUP(U1317,'2) Order Form'!$V$9:$V$894,1,FALSE),"Ikke med I order form"))</f>
        <v>Ikke med I order form</v>
      </c>
      <c r="Z1317" s="30"/>
      <c r="AA1317">
        <v>7048652801999</v>
      </c>
      <c r="AB1317" s="23">
        <f>IFERROR(VLOOKUP(AA1317,'2) Order Form'!$V$9:$V$895,1,FALSE),"Ikke med I order form")</f>
        <v>7048652801999</v>
      </c>
      <c r="AC1317" s="38">
        <f>VLOOKUP(AA1317,ATS!$A$4:$H$2762,2,FALSE)</f>
        <v>820296</v>
      </c>
      <c r="AD1317" s="35" t="str">
        <f>VLOOKUP(AA1317,ATS!$A$4:$G$2762,3,FALSE)</f>
        <v>Crusader Primaloft Jacket M</v>
      </c>
      <c r="AE1317" s="36" t="str">
        <f>VLOOKUP(AA1317,ATS!$A$4:$G$2762,5,FALSE)</f>
        <v>99901-M</v>
      </c>
      <c r="AF1317" s="30"/>
      <c r="AG1317" s="54"/>
      <c r="AH1317" s="26"/>
      <c r="AI1317" s="30"/>
      <c r="AJ1317" s="30"/>
      <c r="AK1317" s="30"/>
    </row>
    <row r="1318" spans="1:37">
      <c r="A1318" s="175">
        <f t="shared" si="81"/>
        <v>0</v>
      </c>
      <c r="B1318">
        <v>820433</v>
      </c>
      <c r="C1318" t="s">
        <v>3240</v>
      </c>
      <c r="D1318" t="s">
        <v>2991</v>
      </c>
      <c r="E1318" t="s">
        <v>686</v>
      </c>
      <c r="F1318" t="s">
        <v>1982</v>
      </c>
      <c r="G1318" t="s">
        <v>7</v>
      </c>
      <c r="H1318" t="s">
        <v>87</v>
      </c>
      <c r="I1318">
        <v>197</v>
      </c>
      <c r="J1318">
        <v>197</v>
      </c>
      <c r="K1318">
        <v>197</v>
      </c>
      <c r="L1318">
        <v>197</v>
      </c>
      <c r="M1318">
        <v>197</v>
      </c>
      <c r="N1318">
        <v>197</v>
      </c>
      <c r="O1318">
        <v>197</v>
      </c>
      <c r="P1318">
        <v>197</v>
      </c>
      <c r="Q1318">
        <v>197</v>
      </c>
      <c r="R1318">
        <v>197</v>
      </c>
      <c r="S1318" s="30"/>
      <c r="T1318" s="52" t="str">
        <f t="shared" si="80"/>
        <v>820433-99901-M</v>
      </c>
      <c r="U1318" s="53" t="str">
        <f>IF(C1318="NET","",IF(C1318="","",IFERROR(VLOOKUP(T1318,EAN!$A:$B,2,FALSE),"MANGLER - MÅ OPPDATERE EAN-FANEN")))</f>
        <v>MANGLER - MÅ OPPDATERE EAN-FANEN</v>
      </c>
      <c r="V1318" s="52">
        <f t="shared" si="82"/>
        <v>197</v>
      </c>
      <c r="W1318" s="52">
        <f t="shared" si="83"/>
        <v>197</v>
      </c>
      <c r="X1318" s="30"/>
      <c r="Y1318" s="21" t="str">
        <f>IF(C1318="NET","",IFERROR(VLOOKUP(U1318,'2) Order Form'!$V$9:$V$894,1,FALSE),"Ikke med I order form"))</f>
        <v>Ikke med I order form</v>
      </c>
      <c r="Z1318" s="30"/>
      <c r="AA1318">
        <v>7048652801999</v>
      </c>
      <c r="AB1318" s="23">
        <f>IFERROR(VLOOKUP(AA1318,'2) Order Form'!$V$9:$V$895,1,FALSE),"Ikke med I order form")</f>
        <v>7048652801999</v>
      </c>
      <c r="AC1318" s="38">
        <f>VLOOKUP(AA1318,ATS!$A$4:$H$2762,2,FALSE)</f>
        <v>820296</v>
      </c>
      <c r="AD1318" s="35" t="str">
        <f>VLOOKUP(AA1318,ATS!$A$4:$G$2762,3,FALSE)</f>
        <v>Crusader Primaloft Jacket M</v>
      </c>
      <c r="AE1318" s="36" t="str">
        <f>VLOOKUP(AA1318,ATS!$A$4:$G$2762,5,FALSE)</f>
        <v>99901-M</v>
      </c>
      <c r="AF1318" s="30"/>
      <c r="AG1318" s="54"/>
      <c r="AH1318" s="26"/>
      <c r="AI1318" s="30"/>
      <c r="AJ1318" s="30"/>
      <c r="AK1318" s="30"/>
    </row>
    <row r="1319" spans="1:37">
      <c r="A1319" s="175">
        <f t="shared" si="81"/>
        <v>0</v>
      </c>
      <c r="B1319">
        <v>820433</v>
      </c>
      <c r="C1319" t="s">
        <v>3240</v>
      </c>
      <c r="D1319" t="s">
        <v>2991</v>
      </c>
      <c r="E1319" t="s">
        <v>687</v>
      </c>
      <c r="F1319" t="s">
        <v>1982</v>
      </c>
      <c r="G1319" t="s">
        <v>52</v>
      </c>
      <c r="H1319" t="s">
        <v>87</v>
      </c>
      <c r="I1319">
        <v>175</v>
      </c>
      <c r="J1319">
        <v>175</v>
      </c>
      <c r="K1319">
        <v>175</v>
      </c>
      <c r="L1319">
        <v>175</v>
      </c>
      <c r="M1319">
        <v>175</v>
      </c>
      <c r="N1319">
        <v>175</v>
      </c>
      <c r="O1319">
        <v>175</v>
      </c>
      <c r="P1319">
        <v>175</v>
      </c>
      <c r="Q1319">
        <v>175</v>
      </c>
      <c r="R1319">
        <v>175</v>
      </c>
      <c r="S1319" s="30"/>
      <c r="T1319" s="52" t="str">
        <f t="shared" si="80"/>
        <v>820433-99901-L</v>
      </c>
      <c r="U1319" s="53" t="str">
        <f>IF(C1319="NET","",IF(C1319="","",IFERROR(VLOOKUP(T1319,EAN!$A:$B,2,FALSE),"MANGLER - MÅ OPPDATERE EAN-FANEN")))</f>
        <v>MANGLER - MÅ OPPDATERE EAN-FANEN</v>
      </c>
      <c r="V1319" s="52">
        <f t="shared" si="82"/>
        <v>175</v>
      </c>
      <c r="W1319" s="52">
        <f t="shared" si="83"/>
        <v>175</v>
      </c>
      <c r="X1319" s="30"/>
      <c r="Y1319" s="21" t="str">
        <f>IF(C1319="NET","",IFERROR(VLOOKUP(U1319,'2) Order Form'!$V$9:$V$894,1,FALSE),"Ikke med I order form"))</f>
        <v>Ikke med I order form</v>
      </c>
      <c r="Z1319" s="30"/>
      <c r="AA1319">
        <v>7048652801982</v>
      </c>
      <c r="AB1319" s="23">
        <f>IFERROR(VLOOKUP(AA1319,'2) Order Form'!$V$9:$V$895,1,FALSE),"Ikke med I order form")</f>
        <v>7048652801982</v>
      </c>
      <c r="AC1319" s="38">
        <f>VLOOKUP(AA1319,ATS!$A$4:$H$2762,2,FALSE)</f>
        <v>820296</v>
      </c>
      <c r="AD1319" s="35" t="str">
        <f>VLOOKUP(AA1319,ATS!$A$4:$G$2762,3,FALSE)</f>
        <v>Crusader Primaloft Jacket M</v>
      </c>
      <c r="AE1319" s="36" t="str">
        <f>VLOOKUP(AA1319,ATS!$A$4:$G$2762,5,FALSE)</f>
        <v>99901-L</v>
      </c>
      <c r="AF1319" s="30"/>
      <c r="AG1319" s="54"/>
      <c r="AH1319" s="26"/>
      <c r="AI1319" s="30"/>
      <c r="AJ1319" s="30"/>
      <c r="AK1319" s="30"/>
    </row>
    <row r="1320" spans="1:37">
      <c r="A1320" s="175">
        <f t="shared" si="81"/>
        <v>0</v>
      </c>
      <c r="B1320">
        <v>820433</v>
      </c>
      <c r="C1320" t="s">
        <v>3240</v>
      </c>
      <c r="D1320" t="s">
        <v>2991</v>
      </c>
      <c r="E1320" t="s">
        <v>688</v>
      </c>
      <c r="F1320" t="s">
        <v>1982</v>
      </c>
      <c r="G1320" t="s">
        <v>53</v>
      </c>
      <c r="H1320" t="s">
        <v>87</v>
      </c>
      <c r="I1320">
        <v>73</v>
      </c>
      <c r="J1320">
        <v>73</v>
      </c>
      <c r="K1320">
        <v>73</v>
      </c>
      <c r="L1320">
        <v>73</v>
      </c>
      <c r="M1320">
        <v>73</v>
      </c>
      <c r="N1320">
        <v>73</v>
      </c>
      <c r="O1320">
        <v>73</v>
      </c>
      <c r="P1320">
        <v>73</v>
      </c>
      <c r="Q1320">
        <v>73</v>
      </c>
      <c r="R1320">
        <v>73</v>
      </c>
      <c r="S1320" s="30"/>
      <c r="T1320" s="52" t="str">
        <f t="shared" si="80"/>
        <v>820433-99901-XL</v>
      </c>
      <c r="U1320" s="53" t="str">
        <f>IF(C1320="NET","",IF(C1320="","",IFERROR(VLOOKUP(T1320,EAN!$A:$B,2,FALSE),"MANGLER - MÅ OPPDATERE EAN-FANEN")))</f>
        <v>MANGLER - MÅ OPPDATERE EAN-FANEN</v>
      </c>
      <c r="V1320" s="52">
        <f t="shared" si="82"/>
        <v>73</v>
      </c>
      <c r="W1320" s="52">
        <f t="shared" si="83"/>
        <v>73</v>
      </c>
      <c r="X1320" s="30"/>
      <c r="Y1320" s="21" t="str">
        <f>IF(C1320="NET","",IFERROR(VLOOKUP(U1320,'2) Order Form'!$V$9:$V$894,1,FALSE),"Ikke med I order form"))</f>
        <v>Ikke med I order form</v>
      </c>
      <c r="Z1320" s="30"/>
      <c r="AA1320">
        <v>7048652801982</v>
      </c>
      <c r="AB1320" s="23">
        <f>IFERROR(VLOOKUP(AA1320,'2) Order Form'!$V$9:$V$895,1,FALSE),"Ikke med I order form")</f>
        <v>7048652801982</v>
      </c>
      <c r="AC1320" s="38">
        <f>VLOOKUP(AA1320,ATS!$A$4:$H$2762,2,FALSE)</f>
        <v>820296</v>
      </c>
      <c r="AD1320" s="35" t="str">
        <f>VLOOKUP(AA1320,ATS!$A$4:$G$2762,3,FALSE)</f>
        <v>Crusader Primaloft Jacket M</v>
      </c>
      <c r="AE1320" s="36" t="str">
        <f>VLOOKUP(AA1320,ATS!$A$4:$G$2762,5,FALSE)</f>
        <v>99901-L</v>
      </c>
      <c r="AF1320" s="30"/>
      <c r="AG1320" s="54"/>
      <c r="AH1320" s="26"/>
      <c r="AI1320" s="30"/>
      <c r="AJ1320" s="30"/>
      <c r="AK1320" s="30"/>
    </row>
    <row r="1321" spans="1:37">
      <c r="A1321" s="175">
        <f t="shared" si="81"/>
        <v>0</v>
      </c>
      <c r="B1321" s="37">
        <v>820434</v>
      </c>
      <c r="C1321" t="s">
        <v>131</v>
      </c>
      <c r="I1321" s="37">
        <v>202409</v>
      </c>
      <c r="J1321" s="37">
        <v>202410</v>
      </c>
      <c r="K1321" s="37">
        <v>202411</v>
      </c>
      <c r="L1321" s="37">
        <v>202412</v>
      </c>
      <c r="M1321" s="37">
        <v>202413</v>
      </c>
      <c r="N1321" s="37">
        <v>202414</v>
      </c>
      <c r="O1321" s="37">
        <v>202415</v>
      </c>
      <c r="P1321" s="37">
        <v>202415</v>
      </c>
      <c r="Q1321" s="37">
        <v>202415</v>
      </c>
      <c r="R1321" s="37">
        <v>202415</v>
      </c>
      <c r="S1321" s="30"/>
      <c r="T1321" s="52" t="str">
        <f t="shared" si="80"/>
        <v>820434-</v>
      </c>
      <c r="U1321" s="53" t="str">
        <f>IF(C1321="NET","",IF(C1321="","",IFERROR(VLOOKUP(T1321,EAN!$A:$B,2,FALSE),"MANGLER - MÅ OPPDATERE EAN-FANEN")))</f>
        <v/>
      </c>
      <c r="V1321" s="52">
        <f t="shared" si="82"/>
        <v>202409</v>
      </c>
      <c r="W1321" s="52">
        <f t="shared" si="83"/>
        <v>202415</v>
      </c>
      <c r="X1321" s="30"/>
      <c r="Y1321" s="21" t="str">
        <f>IF(C1321="NET","",IFERROR(VLOOKUP(U1321,'2) Order Form'!$V$9:$V$894,1,FALSE),"Ikke med I order form"))</f>
        <v/>
      </c>
      <c r="Z1321" s="30"/>
      <c r="AA1321">
        <v>7048652802019</v>
      </c>
      <c r="AB1321" s="23">
        <f>IFERROR(VLOOKUP(AA1321,'2) Order Form'!$V$9:$V$895,1,FALSE),"Ikke med I order form")</f>
        <v>7048652802019</v>
      </c>
      <c r="AC1321" s="38">
        <f>VLOOKUP(AA1321,ATS!$A$4:$H$2762,2,FALSE)</f>
        <v>820296</v>
      </c>
      <c r="AD1321" s="35" t="str">
        <f>VLOOKUP(AA1321,ATS!$A$4:$G$2762,3,FALSE)</f>
        <v>Crusader Primaloft Jacket M</v>
      </c>
      <c r="AE1321" s="36" t="str">
        <f>VLOOKUP(AA1321,ATS!$A$4:$G$2762,5,FALSE)</f>
        <v>99901-XL</v>
      </c>
      <c r="AF1321" s="30"/>
      <c r="AG1321" s="54"/>
      <c r="AH1321" s="26"/>
      <c r="AI1321" s="30"/>
      <c r="AJ1321" s="30"/>
      <c r="AK1321" s="30"/>
    </row>
    <row r="1322" spans="1:37">
      <c r="A1322" s="175">
        <f t="shared" si="81"/>
        <v>0</v>
      </c>
      <c r="B1322">
        <v>820434</v>
      </c>
      <c r="C1322" t="s">
        <v>3242</v>
      </c>
      <c r="D1322" t="s">
        <v>2991</v>
      </c>
      <c r="E1322" t="s">
        <v>3185</v>
      </c>
      <c r="F1322" t="s">
        <v>3161</v>
      </c>
      <c r="G1322" t="s">
        <v>54</v>
      </c>
      <c r="H1322" t="s">
        <v>225</v>
      </c>
      <c r="I1322">
        <v>39</v>
      </c>
      <c r="J1322">
        <v>39</v>
      </c>
      <c r="K1322">
        <v>39</v>
      </c>
      <c r="L1322">
        <v>39</v>
      </c>
      <c r="M1322">
        <v>39</v>
      </c>
      <c r="N1322">
        <v>39</v>
      </c>
      <c r="O1322">
        <v>39</v>
      </c>
      <c r="P1322">
        <v>39</v>
      </c>
      <c r="Q1322">
        <v>39</v>
      </c>
      <c r="R1322">
        <v>39</v>
      </c>
      <c r="S1322" s="30"/>
      <c r="T1322" s="52" t="str">
        <f t="shared" si="80"/>
        <v>820434-58001-XS</v>
      </c>
      <c r="U1322" s="53" t="str">
        <f>IF(C1322="NET","",IF(C1322="","",IFERROR(VLOOKUP(T1322,EAN!$A:$B,2,FALSE),"MANGLER - MÅ OPPDATERE EAN-FANEN")))</f>
        <v>MANGLER - MÅ OPPDATERE EAN-FANEN</v>
      </c>
      <c r="V1322" s="52">
        <f t="shared" si="82"/>
        <v>39</v>
      </c>
      <c r="W1322" s="52">
        <f t="shared" si="83"/>
        <v>39</v>
      </c>
      <c r="X1322" s="30"/>
      <c r="Y1322" s="21" t="str">
        <f>IF(C1322="NET","",IFERROR(VLOOKUP(U1322,'2) Order Form'!$V$9:$V$894,1,FALSE),"Ikke med I order form"))</f>
        <v>Ikke med I order form</v>
      </c>
      <c r="Z1322" s="30"/>
      <c r="AA1322">
        <v>7048652802019</v>
      </c>
      <c r="AB1322" s="23">
        <f>IFERROR(VLOOKUP(AA1322,'2) Order Form'!$V$9:$V$895,1,FALSE),"Ikke med I order form")</f>
        <v>7048652802019</v>
      </c>
      <c r="AC1322" s="38">
        <f>VLOOKUP(AA1322,ATS!$A$4:$H$2762,2,FALSE)</f>
        <v>820296</v>
      </c>
      <c r="AD1322" s="35" t="str">
        <f>VLOOKUP(AA1322,ATS!$A$4:$G$2762,3,FALSE)</f>
        <v>Crusader Primaloft Jacket M</v>
      </c>
      <c r="AE1322" s="36" t="str">
        <f>VLOOKUP(AA1322,ATS!$A$4:$G$2762,5,FALSE)</f>
        <v>99901-XL</v>
      </c>
      <c r="AF1322" s="30"/>
      <c r="AG1322" s="54"/>
      <c r="AH1322" s="26"/>
      <c r="AI1322" s="30"/>
      <c r="AJ1322" s="30"/>
      <c r="AK1322" s="30"/>
    </row>
    <row r="1323" spans="1:37">
      <c r="A1323" s="175">
        <f t="shared" si="81"/>
        <v>0</v>
      </c>
      <c r="B1323">
        <v>820434</v>
      </c>
      <c r="C1323" t="s">
        <v>3242</v>
      </c>
      <c r="D1323" t="s">
        <v>2991</v>
      </c>
      <c r="E1323" t="s">
        <v>3160</v>
      </c>
      <c r="F1323" t="s">
        <v>3161</v>
      </c>
      <c r="G1323" t="s">
        <v>8</v>
      </c>
      <c r="H1323" t="s">
        <v>225</v>
      </c>
      <c r="I1323">
        <v>82</v>
      </c>
      <c r="J1323">
        <v>82</v>
      </c>
      <c r="K1323">
        <v>82</v>
      </c>
      <c r="L1323">
        <v>82</v>
      </c>
      <c r="M1323">
        <v>82</v>
      </c>
      <c r="N1323">
        <v>82</v>
      </c>
      <c r="O1323">
        <v>82</v>
      </c>
      <c r="P1323">
        <v>82</v>
      </c>
      <c r="Q1323">
        <v>82</v>
      </c>
      <c r="R1323">
        <v>82</v>
      </c>
      <c r="S1323" s="30"/>
      <c r="T1323" s="52" t="str">
        <f t="shared" si="80"/>
        <v>820434-58001-S</v>
      </c>
      <c r="U1323" s="53" t="str">
        <f>IF(C1323="NET","",IF(C1323="","",IFERROR(VLOOKUP(T1323,EAN!$A:$B,2,FALSE),"MANGLER - MÅ OPPDATERE EAN-FANEN")))</f>
        <v>MANGLER - MÅ OPPDATERE EAN-FANEN</v>
      </c>
      <c r="V1323" s="52">
        <f t="shared" si="82"/>
        <v>82</v>
      </c>
      <c r="W1323" s="52">
        <f t="shared" si="83"/>
        <v>82</v>
      </c>
      <c r="X1323" s="30"/>
      <c r="Y1323" s="21" t="str">
        <f>IF(C1323="NET","",IFERROR(VLOOKUP(U1323,'2) Order Form'!$V$9:$V$894,1,FALSE),"Ikke med I order form"))</f>
        <v>Ikke med I order form</v>
      </c>
      <c r="Z1323" s="30"/>
      <c r="AA1323">
        <v>7048652836700</v>
      </c>
      <c r="AB1323" s="23">
        <f>IFERROR(VLOOKUP(AA1323,'2) Order Form'!$V$9:$V$895,1,FALSE),"Ikke med I order form")</f>
        <v>7048652836700</v>
      </c>
      <c r="AC1323" s="38">
        <f>VLOOKUP(AA1323,ATS!$A$4:$H$2762,2,FALSE)</f>
        <v>820297</v>
      </c>
      <c r="AD1323" s="35" t="str">
        <f>VLOOKUP(AA1323,ATS!$A$4:$G$2762,3,FALSE)</f>
        <v>Crusader Primaloft Vest</v>
      </c>
      <c r="AE1323" s="36" t="str">
        <f>VLOOKUP(AA1323,ATS!$A$4:$G$2762,5,FALSE)</f>
        <v>99901-XS</v>
      </c>
      <c r="AF1323" s="30"/>
      <c r="AG1323" s="54"/>
      <c r="AH1323" s="26"/>
      <c r="AI1323" s="30"/>
      <c r="AJ1323" s="30"/>
      <c r="AK1323" s="30"/>
    </row>
    <row r="1324" spans="1:37">
      <c r="A1324" s="175">
        <f t="shared" si="81"/>
        <v>0</v>
      </c>
      <c r="B1324">
        <v>820434</v>
      </c>
      <c r="C1324" t="s">
        <v>3242</v>
      </c>
      <c r="D1324" t="s">
        <v>2991</v>
      </c>
      <c r="E1324" t="s">
        <v>3162</v>
      </c>
      <c r="F1324" t="s">
        <v>3161</v>
      </c>
      <c r="G1324" t="s">
        <v>7</v>
      </c>
      <c r="H1324" t="s">
        <v>225</v>
      </c>
      <c r="I1324">
        <v>99</v>
      </c>
      <c r="J1324">
        <v>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</v>
      </c>
      <c r="Q1324">
        <v>99</v>
      </c>
      <c r="R1324">
        <v>99</v>
      </c>
      <c r="S1324" s="30"/>
      <c r="T1324" s="52" t="str">
        <f t="shared" si="80"/>
        <v>820434-58001-M</v>
      </c>
      <c r="U1324" s="53" t="str">
        <f>IF(C1324="NET","",IF(C1324="","",IFERROR(VLOOKUP(T1324,EAN!$A:$B,2,FALSE),"MANGLER - MÅ OPPDATERE EAN-FANEN")))</f>
        <v>MANGLER - MÅ OPPDATERE EAN-FANEN</v>
      </c>
      <c r="V1324" s="52">
        <f t="shared" si="82"/>
        <v>99</v>
      </c>
      <c r="W1324" s="52">
        <f t="shared" si="83"/>
        <v>99</v>
      </c>
      <c r="X1324" s="30"/>
      <c r="Y1324" s="21" t="str">
        <f>IF(C1324="NET","",IFERROR(VLOOKUP(U1324,'2) Order Form'!$V$9:$V$894,1,FALSE),"Ikke med I order form"))</f>
        <v>Ikke med I order form</v>
      </c>
      <c r="Z1324" s="30"/>
      <c r="AA1324">
        <v>7048652836700</v>
      </c>
      <c r="AB1324" s="23">
        <f>IFERROR(VLOOKUP(AA1324,'2) Order Form'!$V$9:$V$895,1,FALSE),"Ikke med I order form")</f>
        <v>7048652836700</v>
      </c>
      <c r="AC1324" s="38">
        <f>VLOOKUP(AA1324,ATS!$A$4:$H$2762,2,FALSE)</f>
        <v>820297</v>
      </c>
      <c r="AD1324" s="35" t="str">
        <f>VLOOKUP(AA1324,ATS!$A$4:$G$2762,3,FALSE)</f>
        <v>Crusader Primaloft Vest</v>
      </c>
      <c r="AE1324" s="36" t="str">
        <f>VLOOKUP(AA1324,ATS!$A$4:$G$2762,5,FALSE)</f>
        <v>99901-XS</v>
      </c>
      <c r="AF1324" s="30"/>
      <c r="AG1324" s="54"/>
      <c r="AH1324" s="26"/>
      <c r="AI1324" s="30"/>
      <c r="AJ1324" s="30"/>
      <c r="AK1324" s="30"/>
    </row>
    <row r="1325" spans="1:37">
      <c r="A1325" s="175">
        <f t="shared" si="81"/>
        <v>0</v>
      </c>
      <c r="B1325">
        <v>820434</v>
      </c>
      <c r="C1325" t="s">
        <v>3242</v>
      </c>
      <c r="D1325" t="s">
        <v>2991</v>
      </c>
      <c r="E1325" t="s">
        <v>3163</v>
      </c>
      <c r="F1325" t="s">
        <v>3161</v>
      </c>
      <c r="G1325" t="s">
        <v>52</v>
      </c>
      <c r="H1325" t="s">
        <v>225</v>
      </c>
      <c r="I1325">
        <v>52</v>
      </c>
      <c r="J1325">
        <v>52</v>
      </c>
      <c r="K1325">
        <v>52</v>
      </c>
      <c r="L1325">
        <v>52</v>
      </c>
      <c r="M1325">
        <v>52</v>
      </c>
      <c r="N1325">
        <v>52</v>
      </c>
      <c r="O1325">
        <v>52</v>
      </c>
      <c r="P1325">
        <v>52</v>
      </c>
      <c r="Q1325">
        <v>52</v>
      </c>
      <c r="R1325">
        <v>52</v>
      </c>
      <c r="S1325" s="30"/>
      <c r="T1325" s="52" t="str">
        <f t="shared" si="80"/>
        <v>820434-58001-L</v>
      </c>
      <c r="U1325" s="53" t="str">
        <f>IF(C1325="NET","",IF(C1325="","",IFERROR(VLOOKUP(T1325,EAN!$A:$B,2,FALSE),"MANGLER - MÅ OPPDATERE EAN-FANEN")))</f>
        <v>MANGLER - MÅ OPPDATERE EAN-FANEN</v>
      </c>
      <c r="V1325" s="52">
        <f t="shared" si="82"/>
        <v>52</v>
      </c>
      <c r="W1325" s="52">
        <f t="shared" si="83"/>
        <v>52</v>
      </c>
      <c r="X1325" s="30"/>
      <c r="Y1325" s="21" t="str">
        <f>IF(C1325="NET","",IFERROR(VLOOKUP(U1325,'2) Order Form'!$V$9:$V$894,1,FALSE),"Ikke med I order form"))</f>
        <v>Ikke med I order form</v>
      </c>
      <c r="Z1325" s="30"/>
      <c r="AA1325">
        <v>7048652801593</v>
      </c>
      <c r="AB1325" s="23">
        <f>IFERROR(VLOOKUP(AA1325,'2) Order Form'!$V$9:$V$895,1,FALSE),"Ikke med I order form")</f>
        <v>7048652801593</v>
      </c>
      <c r="AC1325" s="38">
        <f>VLOOKUP(AA1325,ATS!$A$4:$H$2762,2,FALSE)</f>
        <v>820297</v>
      </c>
      <c r="AD1325" s="35" t="str">
        <f>VLOOKUP(AA1325,ATS!$A$4:$G$2762,3,FALSE)</f>
        <v>Crusader Primaloft Vest</v>
      </c>
      <c r="AE1325" s="36" t="str">
        <f>VLOOKUP(AA1325,ATS!$A$4:$G$2762,5,FALSE)</f>
        <v>99901-S</v>
      </c>
      <c r="AF1325" s="30"/>
      <c r="AG1325" s="54"/>
      <c r="AH1325" s="26"/>
      <c r="AI1325" s="30"/>
      <c r="AJ1325" s="30"/>
      <c r="AK1325" s="30"/>
    </row>
    <row r="1326" spans="1:37">
      <c r="A1326" s="175">
        <f t="shared" si="81"/>
        <v>0</v>
      </c>
      <c r="B1326">
        <v>820434</v>
      </c>
      <c r="C1326" t="s">
        <v>3242</v>
      </c>
      <c r="D1326" t="s">
        <v>2991</v>
      </c>
      <c r="E1326" t="s">
        <v>691</v>
      </c>
      <c r="F1326" t="s">
        <v>1982</v>
      </c>
      <c r="G1326" t="s">
        <v>54</v>
      </c>
      <c r="H1326" t="s">
        <v>87</v>
      </c>
      <c r="I1326">
        <v>97</v>
      </c>
      <c r="J1326">
        <v>97</v>
      </c>
      <c r="K1326">
        <v>97</v>
      </c>
      <c r="L1326">
        <v>97</v>
      </c>
      <c r="M1326">
        <v>97</v>
      </c>
      <c r="N1326">
        <v>97</v>
      </c>
      <c r="O1326">
        <v>97</v>
      </c>
      <c r="P1326">
        <v>97</v>
      </c>
      <c r="Q1326">
        <v>97</v>
      </c>
      <c r="R1326">
        <v>97</v>
      </c>
      <c r="S1326" s="2"/>
      <c r="T1326" s="22" t="str">
        <f t="shared" si="80"/>
        <v>820434-99901-XS</v>
      </c>
      <c r="U1326" s="24" t="str">
        <f>IF(C1326="NET","",IF(C1326="","",IFERROR(VLOOKUP(T1326,EAN!$A:$B,2,FALSE),"MANGLER - MÅ OPPDATERE EAN-FANEN")))</f>
        <v>MANGLER - MÅ OPPDATERE EAN-FANEN</v>
      </c>
      <c r="V1326" s="22">
        <f t="shared" si="82"/>
        <v>97</v>
      </c>
      <c r="W1326" s="22">
        <f t="shared" si="83"/>
        <v>97</v>
      </c>
      <c r="X1326" s="2"/>
      <c r="Y1326" s="21" t="str">
        <f>IF(C1326="NET","",IFERROR(VLOOKUP(U1326,'2) Order Form'!$V$9:$V$894,1,FALSE),"Ikke med I order form"))</f>
        <v>Ikke med I order form</v>
      </c>
      <c r="Z1326" s="2"/>
      <c r="AA1326">
        <v>7048652801593</v>
      </c>
      <c r="AB1326" s="23">
        <f>IFERROR(VLOOKUP(AA1326,'2) Order Form'!$V$9:$V$895,1,FALSE),"Ikke med I order form")</f>
        <v>7048652801593</v>
      </c>
      <c r="AC1326" s="38">
        <f>VLOOKUP(AA1326,ATS!$A$4:$H$2762,2,FALSE)</f>
        <v>820297</v>
      </c>
      <c r="AD1326" s="35" t="str">
        <f>VLOOKUP(AA1326,ATS!$A$4:$G$2762,3,FALSE)</f>
        <v>Crusader Primaloft Vest</v>
      </c>
      <c r="AE1326" s="36" t="str">
        <f>VLOOKUP(AA1326,ATS!$A$4:$G$2762,5,FALSE)</f>
        <v>99901-S</v>
      </c>
      <c r="AF1326" s="2"/>
      <c r="AG1326" s="38"/>
      <c r="AH1326" s="21"/>
      <c r="AI1326" s="2"/>
      <c r="AJ1326" s="2"/>
      <c r="AK1326" s="2"/>
    </row>
    <row r="1327" spans="1:37">
      <c r="A1327" s="175">
        <f t="shared" si="81"/>
        <v>0</v>
      </c>
      <c r="B1327">
        <v>820434</v>
      </c>
      <c r="C1327" t="s">
        <v>3242</v>
      </c>
      <c r="D1327" t="s">
        <v>2991</v>
      </c>
      <c r="E1327" t="s">
        <v>685</v>
      </c>
      <c r="F1327" t="s">
        <v>1982</v>
      </c>
      <c r="G1327" t="s">
        <v>8</v>
      </c>
      <c r="H1327" t="s">
        <v>87</v>
      </c>
      <c r="I1327">
        <v>199</v>
      </c>
      <c r="J1327">
        <v>199</v>
      </c>
      <c r="K1327">
        <v>199</v>
      </c>
      <c r="L1327">
        <v>199</v>
      </c>
      <c r="M1327">
        <v>199</v>
      </c>
      <c r="N1327">
        <v>199</v>
      </c>
      <c r="O1327">
        <v>199</v>
      </c>
      <c r="P1327">
        <v>199</v>
      </c>
      <c r="Q1327">
        <v>199</v>
      </c>
      <c r="R1327">
        <v>199</v>
      </c>
      <c r="S1327" s="2"/>
      <c r="T1327" s="22" t="str">
        <f t="shared" si="80"/>
        <v>820434-99901-S</v>
      </c>
      <c r="U1327" s="24" t="str">
        <f>IF(C1327="NET","",IF(C1327="","",IFERROR(VLOOKUP(T1327,EAN!$A:$B,2,FALSE),"MANGLER - MÅ OPPDATERE EAN-FANEN")))</f>
        <v>MANGLER - MÅ OPPDATERE EAN-FANEN</v>
      </c>
      <c r="V1327" s="22">
        <f t="shared" si="82"/>
        <v>199</v>
      </c>
      <c r="W1327" s="22">
        <f t="shared" si="83"/>
        <v>199</v>
      </c>
      <c r="X1327" s="2"/>
      <c r="Y1327" s="21" t="str">
        <f>IF(C1327="NET","",IFERROR(VLOOKUP(U1327,'2) Order Form'!$V$9:$V$894,1,FALSE),"Ikke med I order form"))</f>
        <v>Ikke med I order form</v>
      </c>
      <c r="Z1327" s="2"/>
      <c r="AA1327">
        <v>7048652801586</v>
      </c>
      <c r="AB1327" s="23">
        <f>IFERROR(VLOOKUP(AA1327,'2) Order Form'!$V$9:$V$895,1,FALSE),"Ikke med I order form")</f>
        <v>7048652801586</v>
      </c>
      <c r="AC1327" s="38">
        <f>VLOOKUP(AA1327,ATS!$A$4:$H$2762,2,FALSE)</f>
        <v>820297</v>
      </c>
      <c r="AD1327" s="35" t="str">
        <f>VLOOKUP(AA1327,ATS!$A$4:$G$2762,3,FALSE)</f>
        <v>Crusader Primaloft Vest</v>
      </c>
      <c r="AE1327" s="36" t="str">
        <f>VLOOKUP(AA1327,ATS!$A$4:$G$2762,5,FALSE)</f>
        <v>99901-M</v>
      </c>
      <c r="AF1327" s="2"/>
      <c r="AG1327" s="38"/>
      <c r="AH1327" s="21"/>
      <c r="AI1327" s="2"/>
      <c r="AJ1327" s="2"/>
      <c r="AK1327" s="2"/>
    </row>
    <row r="1328" spans="1:37">
      <c r="A1328" s="175">
        <f t="shared" si="81"/>
        <v>0</v>
      </c>
      <c r="B1328">
        <v>820434</v>
      </c>
      <c r="C1328" t="s">
        <v>3242</v>
      </c>
      <c r="D1328" t="s">
        <v>2991</v>
      </c>
      <c r="E1328" t="s">
        <v>686</v>
      </c>
      <c r="F1328" t="s">
        <v>1982</v>
      </c>
      <c r="G1328" t="s">
        <v>7</v>
      </c>
      <c r="H1328" t="s">
        <v>87</v>
      </c>
      <c r="I1328">
        <v>238</v>
      </c>
      <c r="J1328">
        <v>238</v>
      </c>
      <c r="K1328">
        <v>238</v>
      </c>
      <c r="L1328">
        <v>238</v>
      </c>
      <c r="M1328">
        <v>238</v>
      </c>
      <c r="N1328">
        <v>238</v>
      </c>
      <c r="O1328">
        <v>238</v>
      </c>
      <c r="P1328">
        <v>238</v>
      </c>
      <c r="Q1328">
        <v>238</v>
      </c>
      <c r="R1328">
        <v>238</v>
      </c>
      <c r="S1328" s="2"/>
      <c r="T1328" s="22" t="str">
        <f t="shared" si="80"/>
        <v>820434-99901-M</v>
      </c>
      <c r="U1328" s="24" t="str">
        <f>IF(C1328="NET","",IF(C1328="","",IFERROR(VLOOKUP(T1328,EAN!$A:$B,2,FALSE),"MANGLER - MÅ OPPDATERE EAN-FANEN")))</f>
        <v>MANGLER - MÅ OPPDATERE EAN-FANEN</v>
      </c>
      <c r="V1328" s="22">
        <f t="shared" si="82"/>
        <v>238</v>
      </c>
      <c r="W1328" s="22">
        <f t="shared" si="83"/>
        <v>238</v>
      </c>
      <c r="X1328" s="2"/>
      <c r="Y1328" s="21" t="str">
        <f>IF(C1328="NET","",IFERROR(VLOOKUP(U1328,'2) Order Form'!$V$9:$V$894,1,FALSE),"Ikke med I order form"))</f>
        <v>Ikke med I order form</v>
      </c>
      <c r="Z1328" s="2"/>
      <c r="AA1328">
        <v>7048652801586</v>
      </c>
      <c r="AB1328" s="23">
        <f>IFERROR(VLOOKUP(AA1328,'2) Order Form'!$V$9:$V$895,1,FALSE),"Ikke med I order form")</f>
        <v>7048652801586</v>
      </c>
      <c r="AC1328" s="38">
        <f>VLOOKUP(AA1328,ATS!$A$4:$H$2762,2,FALSE)</f>
        <v>820297</v>
      </c>
      <c r="AD1328" s="35" t="str">
        <f>VLOOKUP(AA1328,ATS!$A$4:$G$2762,3,FALSE)</f>
        <v>Crusader Primaloft Vest</v>
      </c>
      <c r="AE1328" s="36" t="str">
        <f>VLOOKUP(AA1328,ATS!$A$4:$G$2762,5,FALSE)</f>
        <v>99901-M</v>
      </c>
      <c r="AF1328" s="2"/>
      <c r="AG1328" s="38"/>
      <c r="AH1328" s="21"/>
      <c r="AI1328" s="2"/>
      <c r="AJ1328" s="2"/>
      <c r="AK1328" s="2"/>
    </row>
    <row r="1329" spans="1:37">
      <c r="A1329" s="175">
        <f t="shared" si="81"/>
        <v>0</v>
      </c>
      <c r="B1329">
        <v>820434</v>
      </c>
      <c r="C1329" t="s">
        <v>3242</v>
      </c>
      <c r="D1329" t="s">
        <v>2991</v>
      </c>
      <c r="E1329" t="s">
        <v>687</v>
      </c>
      <c r="F1329" t="s">
        <v>1982</v>
      </c>
      <c r="G1329" t="s">
        <v>52</v>
      </c>
      <c r="H1329" t="s">
        <v>87</v>
      </c>
      <c r="I1329">
        <v>131</v>
      </c>
      <c r="J1329">
        <v>131</v>
      </c>
      <c r="K1329">
        <v>131</v>
      </c>
      <c r="L1329">
        <v>131</v>
      </c>
      <c r="M1329">
        <v>131</v>
      </c>
      <c r="N1329">
        <v>131</v>
      </c>
      <c r="O1329">
        <v>131</v>
      </c>
      <c r="P1329">
        <v>131</v>
      </c>
      <c r="Q1329">
        <v>131</v>
      </c>
      <c r="R1329">
        <v>131</v>
      </c>
      <c r="S1329" s="2"/>
      <c r="T1329" s="52" t="str">
        <f t="shared" si="80"/>
        <v>820434-99901-L</v>
      </c>
      <c r="U1329" s="53" t="str">
        <f>IF(C1329="NET","",IF(C1329="","",IFERROR(VLOOKUP(T1329,EAN!$A:$B,2,FALSE),"MANGLER - MÅ OPPDATERE EAN-FANEN")))</f>
        <v>MANGLER - MÅ OPPDATERE EAN-FANEN</v>
      </c>
      <c r="V1329" s="52">
        <f t="shared" si="82"/>
        <v>131</v>
      </c>
      <c r="W1329" s="52">
        <f t="shared" si="83"/>
        <v>131</v>
      </c>
      <c r="X1329" s="2"/>
      <c r="Y1329" s="21" t="str">
        <f>IF(C1329="NET","",IFERROR(VLOOKUP(U1329,'2) Order Form'!$V$9:$V$894,1,FALSE),"Ikke med I order form"))</f>
        <v>Ikke med I order form</v>
      </c>
      <c r="Z1329" s="2"/>
      <c r="AA1329">
        <v>7048652801579</v>
      </c>
      <c r="AB1329" s="23">
        <f>IFERROR(VLOOKUP(AA1329,'2) Order Form'!$V$9:$V$895,1,FALSE),"Ikke med I order form")</f>
        <v>7048652801579</v>
      </c>
      <c r="AC1329" s="38">
        <f>VLOOKUP(AA1329,ATS!$A$4:$H$2762,2,FALSE)</f>
        <v>820297</v>
      </c>
      <c r="AD1329" s="35" t="str">
        <f>VLOOKUP(AA1329,ATS!$A$4:$G$2762,3,FALSE)</f>
        <v>Crusader Primaloft Vest</v>
      </c>
      <c r="AE1329" s="36" t="str">
        <f>VLOOKUP(AA1329,ATS!$A$4:$G$2762,5,FALSE)</f>
        <v>99901-L</v>
      </c>
      <c r="AF1329" s="2"/>
      <c r="AG1329" s="38"/>
      <c r="AH1329" s="21"/>
      <c r="AI1329" s="2"/>
      <c r="AJ1329" s="2"/>
      <c r="AK1329" s="2"/>
    </row>
    <row r="1330" spans="1:37">
      <c r="A1330" s="175">
        <f t="shared" si="81"/>
        <v>0</v>
      </c>
      <c r="B1330" s="37">
        <v>820436</v>
      </c>
      <c r="C1330" t="s">
        <v>131</v>
      </c>
      <c r="I1330" s="37">
        <v>202409</v>
      </c>
      <c r="J1330" s="37">
        <v>202410</v>
      </c>
      <c r="K1330" s="37">
        <v>202411</v>
      </c>
      <c r="L1330" s="37">
        <v>202412</v>
      </c>
      <c r="M1330" s="37">
        <v>202413</v>
      </c>
      <c r="N1330" s="37">
        <v>202414</v>
      </c>
      <c r="O1330" s="37">
        <v>202415</v>
      </c>
      <c r="P1330" s="37">
        <v>202415</v>
      </c>
      <c r="Q1330" s="37">
        <v>202415</v>
      </c>
      <c r="R1330" s="37">
        <v>202415</v>
      </c>
      <c r="S1330" s="30"/>
      <c r="T1330" s="52" t="str">
        <f t="shared" si="80"/>
        <v>820436-</v>
      </c>
      <c r="U1330" s="53" t="str">
        <f>IF(C1330="NET","",IF(C1330="","",IFERROR(VLOOKUP(T1330,EAN!$A:$B,2,FALSE),"MANGLER - MÅ OPPDATERE EAN-FANEN")))</f>
        <v/>
      </c>
      <c r="V1330" s="52">
        <f t="shared" si="82"/>
        <v>202409</v>
      </c>
      <c r="W1330" s="52">
        <f t="shared" si="83"/>
        <v>202415</v>
      </c>
      <c r="X1330" s="30"/>
      <c r="Y1330" s="21" t="str">
        <f>IF(C1330="NET","",IFERROR(VLOOKUP(U1330,'2) Order Form'!$V$9:$V$894,1,FALSE),"Ikke med I order form"))</f>
        <v/>
      </c>
      <c r="Z1330" s="30"/>
      <c r="AA1330">
        <v>7048652801579</v>
      </c>
      <c r="AB1330" s="23">
        <f>IFERROR(VLOOKUP(AA1330,'2) Order Form'!$V$9:$V$895,1,FALSE),"Ikke med I order form")</f>
        <v>7048652801579</v>
      </c>
      <c r="AC1330" s="38">
        <f>VLOOKUP(AA1330,ATS!$A$4:$H$2762,2,FALSE)</f>
        <v>820297</v>
      </c>
      <c r="AD1330" s="35" t="str">
        <f>VLOOKUP(AA1330,ATS!$A$4:$G$2762,3,FALSE)</f>
        <v>Crusader Primaloft Vest</v>
      </c>
      <c r="AE1330" s="36" t="str">
        <f>VLOOKUP(AA1330,ATS!$A$4:$G$2762,5,FALSE)</f>
        <v>99901-L</v>
      </c>
      <c r="AF1330" s="30"/>
      <c r="AG1330" s="54"/>
      <c r="AH1330" s="26"/>
      <c r="AI1330" s="30"/>
      <c r="AJ1330" s="30"/>
      <c r="AK1330" s="30"/>
    </row>
    <row r="1331" spans="1:37">
      <c r="A1331" s="175">
        <f t="shared" si="81"/>
        <v>0</v>
      </c>
      <c r="B1331">
        <v>820436</v>
      </c>
      <c r="C1331" t="s">
        <v>3248</v>
      </c>
      <c r="D1331" t="s">
        <v>2991</v>
      </c>
      <c r="E1331" t="s">
        <v>691</v>
      </c>
      <c r="F1331" t="s">
        <v>1982</v>
      </c>
      <c r="G1331" t="s">
        <v>54</v>
      </c>
      <c r="H1331" t="s">
        <v>87</v>
      </c>
      <c r="I1331">
        <v>81</v>
      </c>
      <c r="J1331">
        <v>81</v>
      </c>
      <c r="K1331">
        <v>81</v>
      </c>
      <c r="L1331">
        <v>81</v>
      </c>
      <c r="M1331">
        <v>81</v>
      </c>
      <c r="N1331">
        <v>81</v>
      </c>
      <c r="O1331">
        <v>81</v>
      </c>
      <c r="P1331">
        <v>81</v>
      </c>
      <c r="Q1331">
        <v>81</v>
      </c>
      <c r="R1331">
        <v>81</v>
      </c>
      <c r="S1331" s="30"/>
      <c r="T1331" s="52" t="str">
        <f t="shared" si="80"/>
        <v>820436-99901-XS</v>
      </c>
      <c r="U1331" s="53" t="str">
        <f>IF(C1331="NET","",IF(C1331="","",IFERROR(VLOOKUP(T1331,EAN!$A:$B,2,FALSE),"MANGLER - MÅ OPPDATERE EAN-FANEN")))</f>
        <v>MANGLER - MÅ OPPDATERE EAN-FANEN</v>
      </c>
      <c r="V1331" s="52">
        <f t="shared" si="82"/>
        <v>81</v>
      </c>
      <c r="W1331" s="52">
        <f t="shared" si="83"/>
        <v>81</v>
      </c>
      <c r="X1331" s="30"/>
      <c r="Y1331" s="21" t="str">
        <f>IF(C1331="NET","",IFERROR(VLOOKUP(U1331,'2) Order Form'!$V$9:$V$894,1,FALSE),"Ikke med I order form"))</f>
        <v>Ikke med I order form</v>
      </c>
      <c r="Z1331" s="30"/>
      <c r="AA1331">
        <v>7048652801609</v>
      </c>
      <c r="AB1331" s="23">
        <f>IFERROR(VLOOKUP(AA1331,'2) Order Form'!$V$9:$V$895,1,FALSE),"Ikke med I order form")</f>
        <v>7048652801609</v>
      </c>
      <c r="AC1331" s="38">
        <f>VLOOKUP(AA1331,ATS!$A$4:$H$2762,2,FALSE)</f>
        <v>820297</v>
      </c>
      <c r="AD1331" s="35" t="str">
        <f>VLOOKUP(AA1331,ATS!$A$4:$G$2762,3,FALSE)</f>
        <v>Crusader Primaloft Vest</v>
      </c>
      <c r="AE1331" s="36" t="str">
        <f>VLOOKUP(AA1331,ATS!$A$4:$G$2762,5,FALSE)</f>
        <v>99901-XL</v>
      </c>
      <c r="AF1331" s="30"/>
      <c r="AG1331" s="54"/>
      <c r="AH1331" s="26"/>
      <c r="AI1331" s="30"/>
      <c r="AJ1331" s="30"/>
      <c r="AK1331" s="30"/>
    </row>
    <row r="1332" spans="1:37">
      <c r="A1332" s="175">
        <f t="shared" si="81"/>
        <v>0</v>
      </c>
      <c r="B1332">
        <v>820436</v>
      </c>
      <c r="C1332" t="s">
        <v>3248</v>
      </c>
      <c r="D1332" t="s">
        <v>2991</v>
      </c>
      <c r="E1332" t="s">
        <v>685</v>
      </c>
      <c r="F1332" t="s">
        <v>1982</v>
      </c>
      <c r="G1332" t="s">
        <v>8</v>
      </c>
      <c r="H1332" t="s">
        <v>87</v>
      </c>
      <c r="I1332">
        <v>306</v>
      </c>
      <c r="J1332">
        <v>306</v>
      </c>
      <c r="K1332">
        <v>306</v>
      </c>
      <c r="L1332">
        <v>306</v>
      </c>
      <c r="M1332">
        <v>306</v>
      </c>
      <c r="N1332">
        <v>306</v>
      </c>
      <c r="O1332">
        <v>306</v>
      </c>
      <c r="P1332">
        <v>306</v>
      </c>
      <c r="Q1332">
        <v>306</v>
      </c>
      <c r="R1332">
        <v>306</v>
      </c>
      <c r="S1332" s="30"/>
      <c r="T1332" s="52" t="str">
        <f t="shared" si="80"/>
        <v>820436-99901-S</v>
      </c>
      <c r="U1332" s="53" t="str">
        <f>IF(C1332="NET","",IF(C1332="","",IFERROR(VLOOKUP(T1332,EAN!$A:$B,2,FALSE),"MANGLER - MÅ OPPDATERE EAN-FANEN")))</f>
        <v>MANGLER - MÅ OPPDATERE EAN-FANEN</v>
      </c>
      <c r="V1332" s="52">
        <f t="shared" si="82"/>
        <v>306</v>
      </c>
      <c r="W1332" s="52">
        <f t="shared" si="83"/>
        <v>306</v>
      </c>
      <c r="X1332" s="30"/>
      <c r="Y1332" s="21" t="str">
        <f>IF(C1332="NET","",IFERROR(VLOOKUP(U1332,'2) Order Form'!$V$9:$V$894,1,FALSE),"Ikke med I order form"))</f>
        <v>Ikke med I order form</v>
      </c>
      <c r="Z1332" s="30"/>
      <c r="AA1332">
        <v>7048652801609</v>
      </c>
      <c r="AB1332" s="23">
        <f>IFERROR(VLOOKUP(AA1332,'2) Order Form'!$V$9:$V$895,1,FALSE),"Ikke med I order form")</f>
        <v>7048652801609</v>
      </c>
      <c r="AC1332" s="38">
        <f>VLOOKUP(AA1332,ATS!$A$4:$H$2762,2,FALSE)</f>
        <v>820297</v>
      </c>
      <c r="AD1332" s="35" t="str">
        <f>VLOOKUP(AA1332,ATS!$A$4:$G$2762,3,FALSE)</f>
        <v>Crusader Primaloft Vest</v>
      </c>
      <c r="AE1332" s="36" t="str">
        <f>VLOOKUP(AA1332,ATS!$A$4:$G$2762,5,FALSE)</f>
        <v>99901-XL</v>
      </c>
      <c r="AF1332" s="30"/>
      <c r="AG1332" s="54"/>
      <c r="AH1332" s="26"/>
      <c r="AI1332" s="30"/>
      <c r="AJ1332" s="30"/>
      <c r="AK1332" s="30"/>
    </row>
    <row r="1333" spans="1:37">
      <c r="A1333" s="175">
        <f t="shared" si="81"/>
        <v>0</v>
      </c>
      <c r="B1333">
        <v>820436</v>
      </c>
      <c r="C1333" t="s">
        <v>3248</v>
      </c>
      <c r="D1333" t="s">
        <v>2991</v>
      </c>
      <c r="E1333" t="s">
        <v>686</v>
      </c>
      <c r="F1333" t="s">
        <v>1982</v>
      </c>
      <c r="G1333" t="s">
        <v>7</v>
      </c>
      <c r="H1333" t="s">
        <v>87</v>
      </c>
      <c r="I1333">
        <v>353</v>
      </c>
      <c r="J1333">
        <v>353</v>
      </c>
      <c r="K1333">
        <v>353</v>
      </c>
      <c r="L1333">
        <v>353</v>
      </c>
      <c r="M1333">
        <v>353</v>
      </c>
      <c r="N1333">
        <v>353</v>
      </c>
      <c r="O1333">
        <v>353</v>
      </c>
      <c r="P1333">
        <v>353</v>
      </c>
      <c r="Q1333">
        <v>353</v>
      </c>
      <c r="R1333">
        <v>353</v>
      </c>
      <c r="S1333" s="30"/>
      <c r="T1333" s="52" t="str">
        <f t="shared" si="80"/>
        <v>820436-99901-M</v>
      </c>
      <c r="U1333" s="53" t="str">
        <f>IF(C1333="NET","",IF(C1333="","",IFERROR(VLOOKUP(T1333,EAN!$A:$B,2,FALSE),"MANGLER - MÅ OPPDATERE EAN-FANEN")))</f>
        <v>MANGLER - MÅ OPPDATERE EAN-FANEN</v>
      </c>
      <c r="V1333" s="52">
        <f t="shared" si="82"/>
        <v>353</v>
      </c>
      <c r="W1333" s="52">
        <f t="shared" si="83"/>
        <v>353</v>
      </c>
      <c r="X1333" s="30"/>
      <c r="Y1333" s="21" t="str">
        <f>IF(C1333="NET","",IFERROR(VLOOKUP(U1333,'2) Order Form'!$V$9:$V$894,1,FALSE),"Ikke med I order form"))</f>
        <v>Ikke med I order form</v>
      </c>
      <c r="Z1333" s="30"/>
      <c r="AA1333">
        <v>7048652711267</v>
      </c>
      <c r="AB1333" s="23">
        <f>IFERROR(VLOOKUP(AA1333,'2) Order Form'!$V$9:$V$895,1,FALSE),"Ikke med I order form")</f>
        <v>7048652711267</v>
      </c>
      <c r="AC1333" s="38">
        <f>VLOOKUP(AA1333,ATS!$A$4:$H$2762,2,FALSE)</f>
        <v>828182</v>
      </c>
      <c r="AD1333" s="35" t="str">
        <f>VLOOKUP(AA1333,ATS!$A$4:$G$2762,3,FALSE)</f>
        <v>Crusader Polartec Midlayer M</v>
      </c>
      <c r="AE1333" s="36" t="str">
        <f>VLOOKUP(AA1333,ATS!$A$4:$G$2762,5,FALSE)</f>
        <v>99901-S</v>
      </c>
      <c r="AF1333" s="30"/>
      <c r="AG1333" s="54"/>
      <c r="AH1333" s="26"/>
      <c r="AI1333" s="30"/>
      <c r="AJ1333" s="30"/>
      <c r="AK1333" s="30"/>
    </row>
    <row r="1334" spans="1:37">
      <c r="A1334" s="175">
        <f t="shared" si="81"/>
        <v>0</v>
      </c>
      <c r="B1334">
        <v>820436</v>
      </c>
      <c r="C1334" t="s">
        <v>3248</v>
      </c>
      <c r="D1334" t="s">
        <v>2991</v>
      </c>
      <c r="E1334" t="s">
        <v>687</v>
      </c>
      <c r="F1334" t="s">
        <v>1982</v>
      </c>
      <c r="G1334" t="s">
        <v>52</v>
      </c>
      <c r="H1334" t="s">
        <v>87</v>
      </c>
      <c r="I1334">
        <v>148</v>
      </c>
      <c r="J1334">
        <v>148</v>
      </c>
      <c r="K1334">
        <v>148</v>
      </c>
      <c r="L1334">
        <v>148</v>
      </c>
      <c r="M1334">
        <v>148</v>
      </c>
      <c r="N1334">
        <v>148</v>
      </c>
      <c r="O1334">
        <v>148</v>
      </c>
      <c r="P1334">
        <v>148</v>
      </c>
      <c r="Q1334">
        <v>148</v>
      </c>
      <c r="R1334">
        <v>148</v>
      </c>
      <c r="S1334" s="30"/>
      <c r="T1334" s="52" t="str">
        <f t="shared" si="80"/>
        <v>820436-99901-L</v>
      </c>
      <c r="U1334" s="53" t="str">
        <f>IF(C1334="NET","",IF(C1334="","",IFERROR(VLOOKUP(T1334,EAN!$A:$B,2,FALSE),"MANGLER - MÅ OPPDATERE EAN-FANEN")))</f>
        <v>MANGLER - MÅ OPPDATERE EAN-FANEN</v>
      </c>
      <c r="V1334" s="52">
        <f t="shared" si="82"/>
        <v>148</v>
      </c>
      <c r="W1334" s="52">
        <f t="shared" si="83"/>
        <v>148</v>
      </c>
      <c r="X1334" s="30"/>
      <c r="Y1334" s="21" t="str">
        <f>IF(C1334="NET","",IFERROR(VLOOKUP(U1334,'2) Order Form'!$V$9:$V$894,1,FALSE),"Ikke med I order form"))</f>
        <v>Ikke med I order form</v>
      </c>
      <c r="Z1334" s="30"/>
      <c r="AA1334">
        <v>7048652711267</v>
      </c>
      <c r="AB1334" s="23">
        <f>IFERROR(VLOOKUP(AA1334,'2) Order Form'!$V$9:$V$895,1,FALSE),"Ikke med I order form")</f>
        <v>7048652711267</v>
      </c>
      <c r="AC1334" s="38">
        <f>VLOOKUP(AA1334,ATS!$A$4:$H$2762,2,FALSE)</f>
        <v>828182</v>
      </c>
      <c r="AD1334" s="35" t="str">
        <f>VLOOKUP(AA1334,ATS!$A$4:$G$2762,3,FALSE)</f>
        <v>Crusader Polartec Midlayer M</v>
      </c>
      <c r="AE1334" s="36" t="str">
        <f>VLOOKUP(AA1334,ATS!$A$4:$G$2762,5,FALSE)</f>
        <v>99901-S</v>
      </c>
      <c r="AF1334" s="30"/>
      <c r="AG1334" s="54"/>
      <c r="AH1334" s="26"/>
      <c r="AI1334" s="30"/>
      <c r="AJ1334" s="30"/>
      <c r="AK1334" s="30"/>
    </row>
    <row r="1335" spans="1:37">
      <c r="A1335" s="175">
        <f t="shared" si="81"/>
        <v>0</v>
      </c>
      <c r="B1335" s="37">
        <v>820439</v>
      </c>
      <c r="C1335" t="s">
        <v>131</v>
      </c>
      <c r="I1335" s="37">
        <v>202409</v>
      </c>
      <c r="J1335" s="37">
        <v>202410</v>
      </c>
      <c r="K1335" s="37">
        <v>202411</v>
      </c>
      <c r="L1335" s="37">
        <v>202412</v>
      </c>
      <c r="M1335" s="37">
        <v>202413</v>
      </c>
      <c r="N1335" s="37">
        <v>202414</v>
      </c>
      <c r="O1335" s="37">
        <v>202415</v>
      </c>
      <c r="P1335" s="37">
        <v>202415</v>
      </c>
      <c r="Q1335" s="37">
        <v>202415</v>
      </c>
      <c r="R1335" s="37">
        <v>202415</v>
      </c>
      <c r="S1335" s="30"/>
      <c r="T1335" s="52" t="str">
        <f t="shared" si="80"/>
        <v>820439-</v>
      </c>
      <c r="U1335" s="53" t="str">
        <f>IF(C1335="NET","",IF(C1335="","",IFERROR(VLOOKUP(T1335,EAN!$A:$B,2,FALSE),"MANGLER - MÅ OPPDATERE EAN-FANEN")))</f>
        <v/>
      </c>
      <c r="V1335" s="52">
        <f t="shared" si="82"/>
        <v>202409</v>
      </c>
      <c r="W1335" s="52">
        <f t="shared" si="83"/>
        <v>202415</v>
      </c>
      <c r="X1335" s="30"/>
      <c r="Y1335" s="21" t="str">
        <f>IF(C1335="NET","",IFERROR(VLOOKUP(U1335,'2) Order Form'!$V$9:$V$894,1,FALSE),"Ikke med I order form"))</f>
        <v/>
      </c>
      <c r="Z1335" s="30"/>
      <c r="AA1335">
        <v>7048652711250</v>
      </c>
      <c r="AB1335" s="23">
        <f>IFERROR(VLOOKUP(AA1335,'2) Order Form'!$V$9:$V$895,1,FALSE),"Ikke med I order form")</f>
        <v>7048652711250</v>
      </c>
      <c r="AC1335" s="38">
        <f>VLOOKUP(AA1335,ATS!$A$4:$H$2762,2,FALSE)</f>
        <v>828182</v>
      </c>
      <c r="AD1335" s="35" t="str">
        <f>VLOOKUP(AA1335,ATS!$A$4:$G$2762,3,FALSE)</f>
        <v>Crusader Polartec Midlayer M</v>
      </c>
      <c r="AE1335" s="36" t="str">
        <f>VLOOKUP(AA1335,ATS!$A$4:$G$2762,5,FALSE)</f>
        <v>99901-M</v>
      </c>
      <c r="AF1335" s="30"/>
      <c r="AG1335" s="54"/>
      <c r="AH1335" s="26"/>
      <c r="AI1335" s="30"/>
      <c r="AJ1335" s="30"/>
      <c r="AK1335" s="30"/>
    </row>
    <row r="1336" spans="1:37">
      <c r="A1336" s="175">
        <f t="shared" si="81"/>
        <v>7048652901330</v>
      </c>
      <c r="B1336">
        <v>820439</v>
      </c>
      <c r="C1336" t="s">
        <v>3249</v>
      </c>
      <c r="D1336" t="s">
        <v>2991</v>
      </c>
      <c r="E1336" t="s">
        <v>2015</v>
      </c>
      <c r="F1336" t="s">
        <v>90</v>
      </c>
      <c r="G1336">
        <v>3537</v>
      </c>
      <c r="H1336" t="s">
        <v>87</v>
      </c>
      <c r="I1336">
        <v>415</v>
      </c>
      <c r="J1336">
        <v>415</v>
      </c>
      <c r="K1336">
        <v>415</v>
      </c>
      <c r="L1336">
        <v>415</v>
      </c>
      <c r="M1336">
        <v>415</v>
      </c>
      <c r="N1336">
        <v>415</v>
      </c>
      <c r="O1336">
        <v>415</v>
      </c>
      <c r="P1336">
        <v>415</v>
      </c>
      <c r="Q1336">
        <v>415</v>
      </c>
      <c r="R1336">
        <v>415</v>
      </c>
      <c r="S1336" s="30"/>
      <c r="T1336" s="52" t="str">
        <f t="shared" si="80"/>
        <v>820439-10001-3537</v>
      </c>
      <c r="U1336" s="53">
        <f>IF(C1336="NET","",IF(C1336="","",IFERROR(VLOOKUP(T1336,EAN!$A:$B,2,FALSE),"MANGLER - MÅ OPPDATERE EAN-FANEN")))</f>
        <v>7048652901330</v>
      </c>
      <c r="V1336" s="52">
        <f t="shared" si="82"/>
        <v>415</v>
      </c>
      <c r="W1336" s="52">
        <f t="shared" si="83"/>
        <v>415</v>
      </c>
      <c r="X1336" s="30"/>
      <c r="Y1336" s="21" t="str">
        <f>IF(C1336="NET","",IFERROR(VLOOKUP(U1336,'2) Order Form'!$V$9:$V$894,1,FALSE),"Ikke med I order form"))</f>
        <v>Ikke med I order form</v>
      </c>
      <c r="Z1336" s="30"/>
      <c r="AA1336">
        <v>7048652711250</v>
      </c>
      <c r="AB1336" s="23">
        <f>IFERROR(VLOOKUP(AA1336,'2) Order Form'!$V$9:$V$895,1,FALSE),"Ikke med I order form")</f>
        <v>7048652711250</v>
      </c>
      <c r="AC1336" s="38">
        <f>VLOOKUP(AA1336,ATS!$A$4:$H$2762,2,FALSE)</f>
        <v>828182</v>
      </c>
      <c r="AD1336" s="35" t="str">
        <f>VLOOKUP(AA1336,ATS!$A$4:$G$2762,3,FALSE)</f>
        <v>Crusader Polartec Midlayer M</v>
      </c>
      <c r="AE1336" s="36" t="str">
        <f>VLOOKUP(AA1336,ATS!$A$4:$G$2762,5,FALSE)</f>
        <v>99901-M</v>
      </c>
      <c r="AF1336" s="30"/>
      <c r="AG1336" s="54"/>
      <c r="AH1336" s="26"/>
      <c r="AI1336" s="30"/>
      <c r="AJ1336" s="30"/>
      <c r="AK1336" s="30"/>
    </row>
    <row r="1337" spans="1:37">
      <c r="A1337" s="175">
        <f t="shared" si="81"/>
        <v>7048652901347</v>
      </c>
      <c r="B1337">
        <v>820439</v>
      </c>
      <c r="C1337" t="s">
        <v>3249</v>
      </c>
      <c r="D1337" t="s">
        <v>2991</v>
      </c>
      <c r="E1337" t="s">
        <v>2016</v>
      </c>
      <c r="F1337" t="s">
        <v>90</v>
      </c>
      <c r="G1337">
        <v>3840</v>
      </c>
      <c r="H1337" t="s">
        <v>87</v>
      </c>
      <c r="I1337">
        <v>326</v>
      </c>
      <c r="J1337">
        <v>326</v>
      </c>
      <c r="K1337">
        <v>326</v>
      </c>
      <c r="L1337">
        <v>326</v>
      </c>
      <c r="M1337">
        <v>326</v>
      </c>
      <c r="N1337">
        <v>326</v>
      </c>
      <c r="O1337">
        <v>326</v>
      </c>
      <c r="P1337">
        <v>326</v>
      </c>
      <c r="Q1337">
        <v>326</v>
      </c>
      <c r="R1337">
        <v>326</v>
      </c>
      <c r="S1337" s="30"/>
      <c r="T1337" s="52" t="str">
        <f t="shared" si="80"/>
        <v>820439-10001-3840</v>
      </c>
      <c r="U1337" s="53">
        <f>IF(C1337="NET","",IF(C1337="","",IFERROR(VLOOKUP(T1337,EAN!$A:$B,2,FALSE),"MANGLER - MÅ OPPDATERE EAN-FANEN")))</f>
        <v>7048652901347</v>
      </c>
      <c r="V1337" s="52">
        <f t="shared" si="82"/>
        <v>326</v>
      </c>
      <c r="W1337" s="52">
        <f t="shared" si="83"/>
        <v>326</v>
      </c>
      <c r="X1337" s="30"/>
      <c r="Y1337" s="21" t="str">
        <f>IF(C1337="NET","",IFERROR(VLOOKUP(U1337,'2) Order Form'!$V$9:$V$894,1,FALSE),"Ikke med I order form"))</f>
        <v>Ikke med I order form</v>
      </c>
      <c r="Z1337" s="30"/>
      <c r="AA1337">
        <v>7048652711243</v>
      </c>
      <c r="AB1337" s="23">
        <f>IFERROR(VLOOKUP(AA1337,'2) Order Form'!$V$9:$V$895,1,FALSE),"Ikke med I order form")</f>
        <v>7048652711243</v>
      </c>
      <c r="AC1337" s="38">
        <f>VLOOKUP(AA1337,ATS!$A$4:$H$2762,2,FALSE)</f>
        <v>828182</v>
      </c>
      <c r="AD1337" s="35" t="str">
        <f>VLOOKUP(AA1337,ATS!$A$4:$G$2762,3,FALSE)</f>
        <v>Crusader Polartec Midlayer M</v>
      </c>
      <c r="AE1337" s="36" t="str">
        <f>VLOOKUP(AA1337,ATS!$A$4:$G$2762,5,FALSE)</f>
        <v>99901-L</v>
      </c>
      <c r="AF1337" s="30"/>
      <c r="AG1337" s="54"/>
      <c r="AH1337" s="26"/>
      <c r="AI1337" s="30"/>
      <c r="AJ1337" s="30"/>
      <c r="AK1337" s="30"/>
    </row>
    <row r="1338" spans="1:37">
      <c r="A1338" s="175">
        <f t="shared" si="81"/>
        <v>7048652901354</v>
      </c>
      <c r="B1338">
        <v>820439</v>
      </c>
      <c r="C1338" t="s">
        <v>3249</v>
      </c>
      <c r="D1338" t="s">
        <v>2991</v>
      </c>
      <c r="E1338" t="s">
        <v>2017</v>
      </c>
      <c r="F1338" t="s">
        <v>90</v>
      </c>
      <c r="G1338">
        <v>4143</v>
      </c>
      <c r="H1338" t="s">
        <v>87</v>
      </c>
      <c r="I1338">
        <v>275</v>
      </c>
      <c r="J1338">
        <v>275</v>
      </c>
      <c r="K1338">
        <v>275</v>
      </c>
      <c r="L1338">
        <v>275</v>
      </c>
      <c r="M1338">
        <v>275</v>
      </c>
      <c r="N1338">
        <v>275</v>
      </c>
      <c r="O1338">
        <v>275</v>
      </c>
      <c r="P1338">
        <v>275</v>
      </c>
      <c r="Q1338">
        <v>275</v>
      </c>
      <c r="R1338">
        <v>275</v>
      </c>
      <c r="S1338" s="30"/>
      <c r="T1338" s="52" t="str">
        <f t="shared" si="80"/>
        <v>820439-10001-4143</v>
      </c>
      <c r="U1338" s="53">
        <f>IF(C1338="NET","",IF(C1338="","",IFERROR(VLOOKUP(T1338,EAN!$A:$B,2,FALSE),"MANGLER - MÅ OPPDATERE EAN-FANEN")))</f>
        <v>7048652901354</v>
      </c>
      <c r="V1338" s="52">
        <f t="shared" si="82"/>
        <v>275</v>
      </c>
      <c r="W1338" s="52">
        <f t="shared" si="83"/>
        <v>275</v>
      </c>
      <c r="X1338" s="30"/>
      <c r="Y1338" s="21" t="str">
        <f>IF(C1338="NET","",IFERROR(VLOOKUP(U1338,'2) Order Form'!$V$9:$V$894,1,FALSE),"Ikke med I order form"))</f>
        <v>Ikke med I order form</v>
      </c>
      <c r="Z1338" s="30"/>
      <c r="AA1338">
        <v>7048652711243</v>
      </c>
      <c r="AB1338" s="23">
        <f>IFERROR(VLOOKUP(AA1338,'2) Order Form'!$V$9:$V$895,1,FALSE),"Ikke med I order form")</f>
        <v>7048652711243</v>
      </c>
      <c r="AC1338" s="38">
        <f>VLOOKUP(AA1338,ATS!$A$4:$H$2762,2,FALSE)</f>
        <v>828182</v>
      </c>
      <c r="AD1338" s="35" t="str">
        <f>VLOOKUP(AA1338,ATS!$A$4:$G$2762,3,FALSE)</f>
        <v>Crusader Polartec Midlayer M</v>
      </c>
      <c r="AE1338" s="36" t="str">
        <f>VLOOKUP(AA1338,ATS!$A$4:$G$2762,5,FALSE)</f>
        <v>99901-L</v>
      </c>
      <c r="AF1338" s="30"/>
      <c r="AG1338" s="54"/>
      <c r="AH1338" s="26"/>
      <c r="AI1338" s="30"/>
      <c r="AJ1338" s="30"/>
      <c r="AK1338" s="30"/>
    </row>
    <row r="1339" spans="1:37">
      <c r="A1339" s="175">
        <f t="shared" si="81"/>
        <v>7048652901361</v>
      </c>
      <c r="B1339">
        <v>820439</v>
      </c>
      <c r="C1339" t="s">
        <v>3249</v>
      </c>
      <c r="D1339" t="s">
        <v>2991</v>
      </c>
      <c r="E1339" t="s">
        <v>2018</v>
      </c>
      <c r="F1339" t="s">
        <v>90</v>
      </c>
      <c r="G1339">
        <v>4446</v>
      </c>
      <c r="H1339" t="s">
        <v>87</v>
      </c>
      <c r="I1339">
        <v>364</v>
      </c>
      <c r="J1339">
        <v>364</v>
      </c>
      <c r="K1339">
        <v>364</v>
      </c>
      <c r="L1339">
        <v>364</v>
      </c>
      <c r="M1339">
        <v>364</v>
      </c>
      <c r="N1339">
        <v>364</v>
      </c>
      <c r="O1339">
        <v>364</v>
      </c>
      <c r="P1339">
        <v>364</v>
      </c>
      <c r="Q1339">
        <v>364</v>
      </c>
      <c r="R1339">
        <v>364</v>
      </c>
      <c r="S1339" s="30"/>
      <c r="T1339" s="52" t="str">
        <f t="shared" si="80"/>
        <v>820439-10001-4446</v>
      </c>
      <c r="U1339" s="53">
        <f>IF(C1339="NET","",IF(C1339="","",IFERROR(VLOOKUP(T1339,EAN!$A:$B,2,FALSE),"MANGLER - MÅ OPPDATERE EAN-FANEN")))</f>
        <v>7048652901361</v>
      </c>
      <c r="V1339" s="52">
        <f t="shared" si="82"/>
        <v>364</v>
      </c>
      <c r="W1339" s="52">
        <f t="shared" si="83"/>
        <v>364</v>
      </c>
      <c r="X1339" s="30"/>
      <c r="Y1339" s="21" t="str">
        <f>IF(C1339="NET","",IFERROR(VLOOKUP(U1339,'2) Order Form'!$V$9:$V$894,1,FALSE),"Ikke med I order form"))</f>
        <v>Ikke med I order form</v>
      </c>
      <c r="Z1339" s="30"/>
      <c r="AA1339">
        <v>7048652711274</v>
      </c>
      <c r="AB1339" s="23">
        <f>IFERROR(VLOOKUP(AA1339,'2) Order Form'!$V$9:$V$895,1,FALSE),"Ikke med I order form")</f>
        <v>7048652711274</v>
      </c>
      <c r="AC1339" s="38">
        <f>VLOOKUP(AA1339,ATS!$A$4:$H$2762,2,FALSE)</f>
        <v>828182</v>
      </c>
      <c r="AD1339" s="35" t="str">
        <f>VLOOKUP(AA1339,ATS!$A$4:$G$2762,3,FALSE)</f>
        <v>Crusader Polartec Midlayer M</v>
      </c>
      <c r="AE1339" s="36" t="str">
        <f>VLOOKUP(AA1339,ATS!$A$4:$G$2762,5,FALSE)</f>
        <v>99901-XL</v>
      </c>
      <c r="AF1339" s="30"/>
      <c r="AG1339" s="54"/>
      <c r="AH1339" s="26"/>
      <c r="AI1339" s="30"/>
      <c r="AJ1339" s="30"/>
      <c r="AK1339" s="30"/>
    </row>
    <row r="1340" spans="1:37">
      <c r="A1340" s="175">
        <f t="shared" si="81"/>
        <v>7048653018204</v>
      </c>
      <c r="B1340">
        <v>820439</v>
      </c>
      <c r="C1340" t="s">
        <v>3249</v>
      </c>
      <c r="D1340" t="s">
        <v>2991</v>
      </c>
      <c r="E1340" t="s">
        <v>3236</v>
      </c>
      <c r="F1340" t="s">
        <v>3151</v>
      </c>
      <c r="G1340">
        <v>3537</v>
      </c>
      <c r="H1340" t="s">
        <v>225</v>
      </c>
      <c r="I1340">
        <v>106</v>
      </c>
      <c r="J1340">
        <v>106</v>
      </c>
      <c r="K1340">
        <v>106</v>
      </c>
      <c r="L1340">
        <v>106</v>
      </c>
      <c r="M1340">
        <v>106</v>
      </c>
      <c r="N1340">
        <v>106</v>
      </c>
      <c r="O1340">
        <v>106</v>
      </c>
      <c r="P1340">
        <v>106</v>
      </c>
      <c r="Q1340">
        <v>106</v>
      </c>
      <c r="R1340">
        <v>106</v>
      </c>
      <c r="S1340" s="30"/>
      <c r="T1340" s="52" t="str">
        <f t="shared" si="80"/>
        <v>820439-77102-3537</v>
      </c>
      <c r="U1340" s="53">
        <f>IF(C1340="NET","",IF(C1340="","",IFERROR(VLOOKUP(T1340,EAN!$A:$B,2,FALSE),"MANGLER - MÅ OPPDATERE EAN-FANEN")))</f>
        <v>7048653018204</v>
      </c>
      <c r="V1340" s="52">
        <f t="shared" si="82"/>
        <v>106</v>
      </c>
      <c r="W1340" s="52">
        <f t="shared" si="83"/>
        <v>106</v>
      </c>
      <c r="X1340" s="30"/>
      <c r="Y1340" s="21" t="str">
        <f>IF(C1340="NET","",IFERROR(VLOOKUP(U1340,'2) Order Form'!$V$9:$V$894,1,FALSE),"Ikke med I order form"))</f>
        <v>Ikke med I order form</v>
      </c>
      <c r="Z1340" s="30"/>
      <c r="AA1340">
        <v>7048652711274</v>
      </c>
      <c r="AB1340" s="23">
        <f>IFERROR(VLOOKUP(AA1340,'2) Order Form'!$V$9:$V$895,1,FALSE),"Ikke med I order form")</f>
        <v>7048652711274</v>
      </c>
      <c r="AC1340" s="38">
        <f>VLOOKUP(AA1340,ATS!$A$4:$H$2762,2,FALSE)</f>
        <v>828182</v>
      </c>
      <c r="AD1340" s="35" t="str">
        <f>VLOOKUP(AA1340,ATS!$A$4:$G$2762,3,FALSE)</f>
        <v>Crusader Polartec Midlayer M</v>
      </c>
      <c r="AE1340" s="36" t="str">
        <f>VLOOKUP(AA1340,ATS!$A$4:$G$2762,5,FALSE)</f>
        <v>99901-XL</v>
      </c>
      <c r="AF1340" s="30"/>
      <c r="AG1340" s="54"/>
      <c r="AH1340" s="26"/>
      <c r="AI1340" s="30"/>
      <c r="AJ1340" s="30"/>
      <c r="AK1340" s="30"/>
    </row>
    <row r="1341" spans="1:37">
      <c r="A1341" s="175">
        <f t="shared" si="81"/>
        <v>7048653018211</v>
      </c>
      <c r="B1341">
        <v>820439</v>
      </c>
      <c r="C1341" t="s">
        <v>3249</v>
      </c>
      <c r="D1341" t="s">
        <v>2991</v>
      </c>
      <c r="E1341" t="s">
        <v>3237</v>
      </c>
      <c r="F1341" t="s">
        <v>3151</v>
      </c>
      <c r="G1341">
        <v>3840</v>
      </c>
      <c r="H1341" t="s">
        <v>225</v>
      </c>
      <c r="I1341">
        <v>267</v>
      </c>
      <c r="J1341">
        <v>267</v>
      </c>
      <c r="K1341">
        <v>267</v>
      </c>
      <c r="L1341">
        <v>267</v>
      </c>
      <c r="M1341">
        <v>267</v>
      </c>
      <c r="N1341">
        <v>267</v>
      </c>
      <c r="O1341">
        <v>267</v>
      </c>
      <c r="P1341">
        <v>267</v>
      </c>
      <c r="Q1341">
        <v>267</v>
      </c>
      <c r="R1341">
        <v>267</v>
      </c>
      <c r="S1341" s="30"/>
      <c r="T1341" s="52" t="str">
        <f t="shared" si="80"/>
        <v>820439-77102-3840</v>
      </c>
      <c r="U1341" s="53">
        <f>IF(C1341="NET","",IF(C1341="","",IFERROR(VLOOKUP(T1341,EAN!$A:$B,2,FALSE),"MANGLER - MÅ OPPDATERE EAN-FANEN")))</f>
        <v>7048653018211</v>
      </c>
      <c r="V1341" s="52">
        <f t="shared" si="82"/>
        <v>267</v>
      </c>
      <c r="W1341" s="52">
        <f t="shared" si="83"/>
        <v>267</v>
      </c>
      <c r="X1341" s="30"/>
      <c r="Y1341" s="21" t="str">
        <f>IF(C1341="NET","",IFERROR(VLOOKUP(U1341,'2) Order Form'!$V$9:$V$894,1,FALSE),"Ikke med I order form"))</f>
        <v>Ikke med I order form</v>
      </c>
      <c r="Z1341" s="30"/>
      <c r="AA1341">
        <v>7048652838155</v>
      </c>
      <c r="AB1341" s="23">
        <f>IFERROR(VLOOKUP(AA1341,'2) Order Form'!$V$9:$V$895,1,FALSE),"Ikke med I order form")</f>
        <v>7048652838155</v>
      </c>
      <c r="AC1341" s="38">
        <f>VLOOKUP(AA1341,ATS!$A$4:$H$2762,2,FALSE)</f>
        <v>820332</v>
      </c>
      <c r="AD1341" s="35" t="str">
        <f>VLOOKUP(AA1341,ATS!$A$4:$G$2762,3,FALSE)</f>
        <v>Crusader Ski Socks</v>
      </c>
      <c r="AE1341" s="36" t="str">
        <f>VLOOKUP(AA1341,ATS!$A$4:$G$2762,5,FALSE)</f>
        <v>99901-3537</v>
      </c>
      <c r="AF1341" s="30"/>
      <c r="AG1341" s="54"/>
      <c r="AH1341" s="26"/>
      <c r="AI1341" s="30"/>
      <c r="AJ1341" s="30"/>
      <c r="AK1341" s="30"/>
    </row>
    <row r="1342" spans="1:37">
      <c r="A1342" s="175">
        <f t="shared" si="81"/>
        <v>7048653018228</v>
      </c>
      <c r="B1342">
        <v>820439</v>
      </c>
      <c r="C1342" t="s">
        <v>3249</v>
      </c>
      <c r="D1342" t="s">
        <v>2991</v>
      </c>
      <c r="E1342" t="s">
        <v>3238</v>
      </c>
      <c r="F1342" t="s">
        <v>3151</v>
      </c>
      <c r="G1342">
        <v>4143</v>
      </c>
      <c r="H1342" t="s">
        <v>225</v>
      </c>
      <c r="I1342">
        <v>310</v>
      </c>
      <c r="J1342">
        <v>310</v>
      </c>
      <c r="K1342">
        <v>310</v>
      </c>
      <c r="L1342">
        <v>310</v>
      </c>
      <c r="M1342">
        <v>310</v>
      </c>
      <c r="N1342">
        <v>310</v>
      </c>
      <c r="O1342">
        <v>310</v>
      </c>
      <c r="P1342">
        <v>310</v>
      </c>
      <c r="Q1342">
        <v>310</v>
      </c>
      <c r="R1342">
        <v>310</v>
      </c>
      <c r="S1342" s="30"/>
      <c r="T1342" s="52" t="str">
        <f t="shared" si="80"/>
        <v>820439-77102-4143</v>
      </c>
      <c r="U1342" s="53">
        <f>IF(C1342="NET","",IF(C1342="","",IFERROR(VLOOKUP(T1342,EAN!$A:$B,2,FALSE),"MANGLER - MÅ OPPDATERE EAN-FANEN")))</f>
        <v>7048653018228</v>
      </c>
      <c r="V1342" s="52">
        <f t="shared" si="82"/>
        <v>310</v>
      </c>
      <c r="W1342" s="52">
        <f t="shared" si="83"/>
        <v>310</v>
      </c>
      <c r="X1342" s="30"/>
      <c r="Y1342" s="21" t="str">
        <f>IF(C1342="NET","",IFERROR(VLOOKUP(U1342,'2) Order Form'!$V$9:$V$894,1,FALSE),"Ikke med I order form"))</f>
        <v>Ikke med I order form</v>
      </c>
      <c r="Z1342" s="30"/>
      <c r="AA1342">
        <v>7048652838162</v>
      </c>
      <c r="AB1342" s="23">
        <f>IFERROR(VLOOKUP(AA1342,'2) Order Form'!$V$9:$V$895,1,FALSE),"Ikke med I order form")</f>
        <v>7048652838162</v>
      </c>
      <c r="AC1342" s="38">
        <f>VLOOKUP(AA1342,ATS!$A$4:$H$2762,2,FALSE)</f>
        <v>820332</v>
      </c>
      <c r="AD1342" s="35" t="str">
        <f>VLOOKUP(AA1342,ATS!$A$4:$G$2762,3,FALSE)</f>
        <v>Crusader Ski Socks</v>
      </c>
      <c r="AE1342" s="36" t="str">
        <f>VLOOKUP(AA1342,ATS!$A$4:$G$2762,5,FALSE)</f>
        <v>99901-3840</v>
      </c>
      <c r="AF1342" s="30"/>
      <c r="AG1342" s="54"/>
      <c r="AH1342" s="26"/>
      <c r="AI1342" s="30"/>
      <c r="AJ1342" s="30"/>
      <c r="AK1342" s="30"/>
    </row>
    <row r="1343" spans="1:37">
      <c r="A1343" s="175">
        <f t="shared" si="81"/>
        <v>7048653018235</v>
      </c>
      <c r="B1343">
        <v>820439</v>
      </c>
      <c r="C1343" t="s">
        <v>3249</v>
      </c>
      <c r="D1343" t="s">
        <v>2991</v>
      </c>
      <c r="E1343" t="s">
        <v>3239</v>
      </c>
      <c r="F1343" t="s">
        <v>3151</v>
      </c>
      <c r="G1343">
        <v>4446</v>
      </c>
      <c r="H1343" t="s">
        <v>225</v>
      </c>
      <c r="I1343">
        <v>184</v>
      </c>
      <c r="J1343">
        <v>184</v>
      </c>
      <c r="K1343">
        <v>184</v>
      </c>
      <c r="L1343">
        <v>184</v>
      </c>
      <c r="M1343">
        <v>184</v>
      </c>
      <c r="N1343">
        <v>184</v>
      </c>
      <c r="O1343">
        <v>184</v>
      </c>
      <c r="P1343">
        <v>184</v>
      </c>
      <c r="Q1343">
        <v>184</v>
      </c>
      <c r="R1343">
        <v>184</v>
      </c>
      <c r="S1343" s="2"/>
      <c r="T1343" s="22" t="str">
        <f t="shared" si="80"/>
        <v>820439-77102-4446</v>
      </c>
      <c r="U1343" s="24">
        <f>IF(C1343="NET","",IF(C1343="","",IFERROR(VLOOKUP(T1343,EAN!$A:$B,2,FALSE),"MANGLER - MÅ OPPDATERE EAN-FANEN")))</f>
        <v>7048653018235</v>
      </c>
      <c r="V1343" s="22">
        <f t="shared" si="82"/>
        <v>184</v>
      </c>
      <c r="W1343" s="22">
        <f t="shared" si="83"/>
        <v>184</v>
      </c>
      <c r="X1343" s="2"/>
      <c r="Y1343" s="21" t="str">
        <f>IF(C1343="NET","",IFERROR(VLOOKUP(U1343,'2) Order Form'!$V$9:$V$894,1,FALSE),"Ikke med I order form"))</f>
        <v>Ikke med I order form</v>
      </c>
      <c r="Z1343" s="2"/>
      <c r="AA1343">
        <v>7048652838179</v>
      </c>
      <c r="AB1343" s="23">
        <f>IFERROR(VLOOKUP(AA1343,'2) Order Form'!$V$9:$V$895,1,FALSE),"Ikke med I order form")</f>
        <v>7048652838179</v>
      </c>
      <c r="AC1343" s="38">
        <f>VLOOKUP(AA1343,ATS!$A$4:$H$2762,2,FALSE)</f>
        <v>820332</v>
      </c>
      <c r="AD1343" s="35" t="str">
        <f>VLOOKUP(AA1343,ATS!$A$4:$G$2762,3,FALSE)</f>
        <v>Crusader Ski Socks</v>
      </c>
      <c r="AE1343" s="36" t="str">
        <f>VLOOKUP(AA1343,ATS!$A$4:$G$2762,5,FALSE)</f>
        <v>99901-4143</v>
      </c>
      <c r="AF1343" s="2"/>
      <c r="AG1343" s="38"/>
      <c r="AH1343" s="21"/>
      <c r="AI1343" s="2"/>
      <c r="AJ1343" s="2"/>
      <c r="AK1343" s="2"/>
    </row>
    <row r="1344" spans="1:37">
      <c r="A1344" s="175">
        <f t="shared" si="81"/>
        <v>7048652901378</v>
      </c>
      <c r="B1344">
        <v>820439</v>
      </c>
      <c r="C1344" t="s">
        <v>3249</v>
      </c>
      <c r="D1344" t="s">
        <v>2991</v>
      </c>
      <c r="E1344" t="s">
        <v>2020</v>
      </c>
      <c r="F1344" t="s">
        <v>1923</v>
      </c>
      <c r="G1344">
        <v>3537</v>
      </c>
      <c r="H1344" t="s">
        <v>225</v>
      </c>
      <c r="I1344">
        <v>29</v>
      </c>
      <c r="J1344">
        <v>29</v>
      </c>
      <c r="K1344">
        <v>29</v>
      </c>
      <c r="L1344">
        <v>29</v>
      </c>
      <c r="M1344">
        <v>29</v>
      </c>
      <c r="N1344">
        <v>29</v>
      </c>
      <c r="O1344">
        <v>29</v>
      </c>
      <c r="P1344">
        <v>29</v>
      </c>
      <c r="Q1344">
        <v>29</v>
      </c>
      <c r="R1344">
        <v>29</v>
      </c>
      <c r="S1344" s="2"/>
      <c r="T1344" s="52" t="str">
        <f t="shared" si="80"/>
        <v>820439-88300-3537</v>
      </c>
      <c r="U1344" s="53">
        <f>IF(C1344="NET","",IF(C1344="","",IFERROR(VLOOKUP(T1344,EAN!$A:$B,2,FALSE),"MANGLER - MÅ OPPDATERE EAN-FANEN")))</f>
        <v>7048652901378</v>
      </c>
      <c r="V1344" s="52">
        <f t="shared" si="82"/>
        <v>29</v>
      </c>
      <c r="W1344" s="52">
        <f t="shared" si="83"/>
        <v>29</v>
      </c>
      <c r="X1344" s="2"/>
      <c r="Y1344" s="21" t="str">
        <f>IF(C1344="NET","",IFERROR(VLOOKUP(U1344,'2) Order Form'!$V$9:$V$894,1,FALSE),"Ikke med I order form"))</f>
        <v>Ikke med I order form</v>
      </c>
      <c r="Z1344" s="2"/>
      <c r="AA1344">
        <v>7048652838179</v>
      </c>
      <c r="AB1344" s="23">
        <f>IFERROR(VLOOKUP(AA1344,'2) Order Form'!$V$9:$V$895,1,FALSE),"Ikke med I order form")</f>
        <v>7048652838179</v>
      </c>
      <c r="AC1344" s="38">
        <f>VLOOKUP(AA1344,ATS!$A$4:$H$2762,2,FALSE)</f>
        <v>820332</v>
      </c>
      <c r="AD1344" s="35" t="str">
        <f>VLOOKUP(AA1344,ATS!$A$4:$G$2762,3,FALSE)</f>
        <v>Crusader Ski Socks</v>
      </c>
      <c r="AE1344" s="36" t="str">
        <f>VLOOKUP(AA1344,ATS!$A$4:$G$2762,5,FALSE)</f>
        <v>99901-4143</v>
      </c>
      <c r="AF1344" s="2"/>
      <c r="AG1344" s="38"/>
      <c r="AH1344" s="21"/>
      <c r="AI1344" s="2"/>
      <c r="AJ1344" s="2"/>
      <c r="AK1344" s="2"/>
    </row>
    <row r="1345" spans="1:37">
      <c r="A1345" s="175">
        <f t="shared" si="81"/>
        <v>7048652901385</v>
      </c>
      <c r="B1345">
        <v>820439</v>
      </c>
      <c r="C1345" t="s">
        <v>3249</v>
      </c>
      <c r="D1345" t="s">
        <v>2991</v>
      </c>
      <c r="E1345" t="s">
        <v>2021</v>
      </c>
      <c r="F1345" t="s">
        <v>1923</v>
      </c>
      <c r="G1345">
        <v>3840</v>
      </c>
      <c r="H1345" t="s">
        <v>225</v>
      </c>
      <c r="I1345">
        <v>4</v>
      </c>
      <c r="J1345">
        <v>4</v>
      </c>
      <c r="K1345">
        <v>4</v>
      </c>
      <c r="L1345">
        <v>4</v>
      </c>
      <c r="M1345">
        <v>4</v>
      </c>
      <c r="N1345">
        <v>4</v>
      </c>
      <c r="O1345">
        <v>4</v>
      </c>
      <c r="P1345">
        <v>4</v>
      </c>
      <c r="Q1345">
        <v>4</v>
      </c>
      <c r="R1345">
        <v>4</v>
      </c>
      <c r="S1345" s="2"/>
      <c r="T1345" s="52" t="str">
        <f t="shared" si="80"/>
        <v>820439-88300-3840</v>
      </c>
      <c r="U1345" s="53">
        <f>IF(C1345="NET","",IF(C1345="","",IFERROR(VLOOKUP(T1345,EAN!$A:$B,2,FALSE),"MANGLER - MÅ OPPDATERE EAN-FANEN")))</f>
        <v>7048652901385</v>
      </c>
      <c r="V1345" s="52">
        <f t="shared" si="82"/>
        <v>4</v>
      </c>
      <c r="W1345" s="52">
        <f t="shared" si="83"/>
        <v>4</v>
      </c>
      <c r="X1345" s="2"/>
      <c r="Y1345" s="21" t="str">
        <f>IF(C1345="NET","",IFERROR(VLOOKUP(U1345,'2) Order Form'!$V$9:$V$894,1,FALSE),"Ikke med I order form"))</f>
        <v>Ikke med I order form</v>
      </c>
      <c r="Z1345" s="2"/>
      <c r="AA1345">
        <v>7048652838186</v>
      </c>
      <c r="AB1345" s="23">
        <f>IFERROR(VLOOKUP(AA1345,'2) Order Form'!$V$9:$V$895,1,FALSE),"Ikke med I order form")</f>
        <v>7048652838186</v>
      </c>
      <c r="AC1345" s="38">
        <f>VLOOKUP(AA1345,ATS!$A$4:$H$2762,2,FALSE)</f>
        <v>820332</v>
      </c>
      <c r="AD1345" s="35" t="str">
        <f>VLOOKUP(AA1345,ATS!$A$4:$G$2762,3,FALSE)</f>
        <v>Crusader Ski Socks</v>
      </c>
      <c r="AE1345" s="36" t="str">
        <f>VLOOKUP(AA1345,ATS!$A$4:$G$2762,5,FALSE)</f>
        <v>99901-4446</v>
      </c>
      <c r="AF1345" s="2"/>
      <c r="AG1345" s="38"/>
      <c r="AH1345" s="21"/>
      <c r="AI1345" s="2"/>
      <c r="AJ1345" s="2"/>
      <c r="AK1345" s="2"/>
    </row>
    <row r="1346" spans="1:37">
      <c r="A1346" s="175">
        <f t="shared" si="81"/>
        <v>7048652901392</v>
      </c>
      <c r="B1346">
        <v>820439</v>
      </c>
      <c r="C1346" t="s">
        <v>3249</v>
      </c>
      <c r="D1346" t="s">
        <v>2991</v>
      </c>
      <c r="E1346" t="s">
        <v>2022</v>
      </c>
      <c r="F1346" t="s">
        <v>1923</v>
      </c>
      <c r="G1346">
        <v>4143</v>
      </c>
      <c r="H1346" t="s">
        <v>225</v>
      </c>
      <c r="I1346">
        <v>4</v>
      </c>
      <c r="J1346">
        <v>4</v>
      </c>
      <c r="K1346">
        <v>4</v>
      </c>
      <c r="L1346">
        <v>4</v>
      </c>
      <c r="M1346">
        <v>4</v>
      </c>
      <c r="N1346">
        <v>4</v>
      </c>
      <c r="O1346">
        <v>4</v>
      </c>
      <c r="P1346">
        <v>4</v>
      </c>
      <c r="Q1346">
        <v>4</v>
      </c>
      <c r="R1346">
        <v>4</v>
      </c>
      <c r="S1346" s="2"/>
      <c r="T1346" s="52" t="str">
        <f t="shared" si="80"/>
        <v>820439-88300-4143</v>
      </c>
      <c r="U1346" s="53">
        <f>IF(C1346="NET","",IF(C1346="","",IFERROR(VLOOKUP(T1346,EAN!$A:$B,2,FALSE),"MANGLER - MÅ OPPDATERE EAN-FANEN")))</f>
        <v>7048652901392</v>
      </c>
      <c r="V1346" s="52">
        <f t="shared" si="82"/>
        <v>4</v>
      </c>
      <c r="W1346" s="52">
        <f t="shared" si="83"/>
        <v>4</v>
      </c>
      <c r="X1346" s="2"/>
      <c r="Y1346" s="21" t="str">
        <f>IF(C1346="NET","",IFERROR(VLOOKUP(U1346,'2) Order Form'!$V$9:$V$894,1,FALSE),"Ikke med I order form"))</f>
        <v>Ikke med I order form</v>
      </c>
      <c r="Z1346" s="2"/>
      <c r="AA1346">
        <v>7048652838186</v>
      </c>
      <c r="AB1346" s="23">
        <f>IFERROR(VLOOKUP(AA1346,'2) Order Form'!$V$9:$V$895,1,FALSE),"Ikke med I order form")</f>
        <v>7048652838186</v>
      </c>
      <c r="AC1346" s="38">
        <f>VLOOKUP(AA1346,ATS!$A$4:$H$2762,2,FALSE)</f>
        <v>820332</v>
      </c>
      <c r="AD1346" s="35" t="str">
        <f>VLOOKUP(AA1346,ATS!$A$4:$G$2762,3,FALSE)</f>
        <v>Crusader Ski Socks</v>
      </c>
      <c r="AE1346" s="36" t="str">
        <f>VLOOKUP(AA1346,ATS!$A$4:$G$2762,5,FALSE)</f>
        <v>99901-4446</v>
      </c>
      <c r="AF1346" s="2"/>
      <c r="AG1346" s="38"/>
      <c r="AH1346" s="21"/>
      <c r="AI1346" s="2"/>
      <c r="AJ1346" s="2"/>
      <c r="AK1346" s="2"/>
    </row>
    <row r="1347" spans="1:37">
      <c r="A1347" s="175">
        <f t="shared" si="81"/>
        <v>7048652901408</v>
      </c>
      <c r="B1347">
        <v>820439</v>
      </c>
      <c r="C1347" t="s">
        <v>3249</v>
      </c>
      <c r="D1347" t="s">
        <v>2991</v>
      </c>
      <c r="E1347" t="s">
        <v>2023</v>
      </c>
      <c r="F1347" t="s">
        <v>1923</v>
      </c>
      <c r="G1347">
        <v>4446</v>
      </c>
      <c r="H1347" t="s">
        <v>225</v>
      </c>
      <c r="I1347">
        <v>4</v>
      </c>
      <c r="J1347">
        <v>4</v>
      </c>
      <c r="K1347">
        <v>4</v>
      </c>
      <c r="L1347">
        <v>4</v>
      </c>
      <c r="M1347">
        <v>4</v>
      </c>
      <c r="N1347">
        <v>4</v>
      </c>
      <c r="O1347">
        <v>4</v>
      </c>
      <c r="P1347">
        <v>4</v>
      </c>
      <c r="Q1347">
        <v>4</v>
      </c>
      <c r="R1347">
        <v>4</v>
      </c>
      <c r="S1347" s="2"/>
      <c r="T1347" s="22" t="str">
        <f t="shared" si="80"/>
        <v>820439-88300-4446</v>
      </c>
      <c r="U1347" s="24">
        <f>IF(C1347="NET","",IF(C1347="","",IFERROR(VLOOKUP(T1347,EAN!$A:$B,2,FALSE),"MANGLER - MÅ OPPDATERE EAN-FANEN")))</f>
        <v>7048652901408</v>
      </c>
      <c r="V1347" s="22">
        <f t="shared" si="82"/>
        <v>4</v>
      </c>
      <c r="W1347" s="22">
        <f t="shared" si="83"/>
        <v>4</v>
      </c>
      <c r="X1347" s="2"/>
      <c r="Y1347" s="21" t="str">
        <f>IF(C1347="NET","",IFERROR(VLOOKUP(U1347,'2) Order Form'!$V$9:$V$894,1,FALSE),"Ikke med I order form"))</f>
        <v>Ikke med I order form</v>
      </c>
      <c r="Z1347" s="2"/>
      <c r="AA1347">
        <v>7048652788221</v>
      </c>
      <c r="AB1347" s="23">
        <f>IFERROR(VLOOKUP(AA1347,'2) Order Form'!$V$9:$V$895,1,FALSE),"Ikke med I order form")</f>
        <v>7048652788221</v>
      </c>
      <c r="AC1347" s="38">
        <f>VLOOKUP(AA1347,ATS!$A$4:$H$2762,2,FALSE)</f>
        <v>828179</v>
      </c>
      <c r="AD1347" s="35" t="str">
        <f>VLOOKUP(AA1347,ATS!$A$4:$G$2762,3,FALSE)</f>
        <v>Crusader GORE-TEX Pro Jacket W</v>
      </c>
      <c r="AE1347" s="36" t="str">
        <f>VLOOKUP(AA1347,ATS!$A$4:$G$2762,5,FALSE)</f>
        <v>55505-XS</v>
      </c>
      <c r="AF1347" s="2"/>
      <c r="AG1347" s="38"/>
      <c r="AH1347" s="21"/>
      <c r="AI1347" s="2"/>
      <c r="AJ1347" s="2"/>
      <c r="AK1347" s="2"/>
    </row>
    <row r="1348" spans="1:37">
      <c r="A1348" s="175">
        <f t="shared" si="81"/>
        <v>7048652901415</v>
      </c>
      <c r="B1348">
        <v>820439</v>
      </c>
      <c r="C1348" t="s">
        <v>3249</v>
      </c>
      <c r="D1348" t="s">
        <v>2991</v>
      </c>
      <c r="E1348" t="s">
        <v>1904</v>
      </c>
      <c r="F1348" t="s">
        <v>1982</v>
      </c>
      <c r="G1348">
        <v>3537</v>
      </c>
      <c r="H1348" t="s">
        <v>87</v>
      </c>
      <c r="I1348">
        <v>485</v>
      </c>
      <c r="J1348">
        <v>485</v>
      </c>
      <c r="K1348">
        <v>485</v>
      </c>
      <c r="L1348">
        <v>485</v>
      </c>
      <c r="M1348">
        <v>485</v>
      </c>
      <c r="N1348">
        <v>485</v>
      </c>
      <c r="O1348">
        <v>485</v>
      </c>
      <c r="P1348">
        <v>485</v>
      </c>
      <c r="Q1348">
        <v>485</v>
      </c>
      <c r="R1348">
        <v>485</v>
      </c>
      <c r="S1348" s="2"/>
      <c r="T1348" s="22" t="str">
        <f t="shared" ref="T1348:T1411" si="84">CONCATENATE(B1348,"-",E1348)</f>
        <v>820439-99901-3537</v>
      </c>
      <c r="U1348" s="24">
        <f>IF(C1348="NET","",IF(C1348="","",IFERROR(VLOOKUP(T1348,EAN!$A:$B,2,FALSE),"MANGLER - MÅ OPPDATERE EAN-FANEN")))</f>
        <v>7048652901415</v>
      </c>
      <c r="V1348" s="22">
        <f t="shared" si="82"/>
        <v>485</v>
      </c>
      <c r="W1348" s="22">
        <f t="shared" si="83"/>
        <v>485</v>
      </c>
      <c r="X1348" s="2"/>
      <c r="Y1348" s="21" t="str">
        <f>IF(C1348="NET","",IFERROR(VLOOKUP(U1348,'2) Order Form'!$V$9:$V$894,1,FALSE),"Ikke med I order form"))</f>
        <v>Ikke med I order form</v>
      </c>
      <c r="Z1348" s="2"/>
      <c r="AA1348">
        <v>7048652788221</v>
      </c>
      <c r="AB1348" s="23">
        <f>IFERROR(VLOOKUP(AA1348,'2) Order Form'!$V$9:$V$895,1,FALSE),"Ikke med I order form")</f>
        <v>7048652788221</v>
      </c>
      <c r="AC1348" s="38">
        <f>VLOOKUP(AA1348,ATS!$A$4:$H$2762,2,FALSE)</f>
        <v>828179</v>
      </c>
      <c r="AD1348" s="35" t="str">
        <f>VLOOKUP(AA1348,ATS!$A$4:$G$2762,3,FALSE)</f>
        <v>Crusader GORE-TEX Pro Jacket W</v>
      </c>
      <c r="AE1348" s="36" t="str">
        <f>VLOOKUP(AA1348,ATS!$A$4:$G$2762,5,FALSE)</f>
        <v>55505-XS</v>
      </c>
      <c r="AF1348" s="2"/>
      <c r="AG1348" s="38"/>
      <c r="AH1348" s="21"/>
      <c r="AI1348" s="2"/>
      <c r="AJ1348" s="2"/>
      <c r="AK1348" s="2"/>
    </row>
    <row r="1349" spans="1:37">
      <c r="A1349" s="175">
        <f t="shared" ref="A1349:A1412" si="85">SUM(U1349)</f>
        <v>7048652901422</v>
      </c>
      <c r="B1349">
        <v>820439</v>
      </c>
      <c r="C1349" t="s">
        <v>3249</v>
      </c>
      <c r="D1349" t="s">
        <v>2991</v>
      </c>
      <c r="E1349" t="s">
        <v>1905</v>
      </c>
      <c r="F1349" t="s">
        <v>1982</v>
      </c>
      <c r="G1349">
        <v>3840</v>
      </c>
      <c r="H1349" t="s">
        <v>87</v>
      </c>
      <c r="I1349">
        <v>447</v>
      </c>
      <c r="J1349">
        <v>447</v>
      </c>
      <c r="K1349">
        <v>447</v>
      </c>
      <c r="L1349">
        <v>447</v>
      </c>
      <c r="M1349">
        <v>447</v>
      </c>
      <c r="N1349">
        <v>447</v>
      </c>
      <c r="O1349">
        <v>447</v>
      </c>
      <c r="P1349">
        <v>447</v>
      </c>
      <c r="Q1349">
        <v>447</v>
      </c>
      <c r="R1349">
        <v>447</v>
      </c>
      <c r="S1349" s="2"/>
      <c r="T1349" s="22" t="str">
        <f t="shared" si="84"/>
        <v>820439-99901-3840</v>
      </c>
      <c r="U1349" s="24">
        <f>IF(C1349="NET","",IF(C1349="","",IFERROR(VLOOKUP(T1349,EAN!$A:$B,2,FALSE),"MANGLER - MÅ OPPDATERE EAN-FANEN")))</f>
        <v>7048652901422</v>
      </c>
      <c r="V1349" s="22">
        <f t="shared" ref="V1349:V1412" si="86">I1349</f>
        <v>447</v>
      </c>
      <c r="W1349" s="22">
        <f t="shared" ref="W1349:W1412" si="87">R1349</f>
        <v>447</v>
      </c>
      <c r="X1349" s="2"/>
      <c r="Y1349" s="21" t="str">
        <f>IF(C1349="NET","",IFERROR(VLOOKUP(U1349,'2) Order Form'!$V$9:$V$894,1,FALSE),"Ikke med I order form"))</f>
        <v>Ikke med I order form</v>
      </c>
      <c r="Z1349" s="2"/>
      <c r="AA1349">
        <v>7048652788214</v>
      </c>
      <c r="AB1349" s="23">
        <f>IFERROR(VLOOKUP(AA1349,'2) Order Form'!$V$9:$V$895,1,FALSE),"Ikke med I order form")</f>
        <v>7048652788214</v>
      </c>
      <c r="AC1349" s="38">
        <f>VLOOKUP(AA1349,ATS!$A$4:$H$2762,2,FALSE)</f>
        <v>828179</v>
      </c>
      <c r="AD1349" s="35" t="str">
        <f>VLOOKUP(AA1349,ATS!$A$4:$G$2762,3,FALSE)</f>
        <v>Crusader GORE-TEX Pro Jacket W</v>
      </c>
      <c r="AE1349" s="36" t="str">
        <f>VLOOKUP(AA1349,ATS!$A$4:$G$2762,5,FALSE)</f>
        <v>55505-S</v>
      </c>
      <c r="AF1349" s="2"/>
      <c r="AG1349" s="38"/>
      <c r="AH1349" s="21"/>
      <c r="AI1349" s="2"/>
      <c r="AJ1349" s="2"/>
      <c r="AK1349" s="2"/>
    </row>
    <row r="1350" spans="1:37">
      <c r="A1350" s="175">
        <f t="shared" si="85"/>
        <v>7048652901439</v>
      </c>
      <c r="B1350">
        <v>820439</v>
      </c>
      <c r="C1350" t="s">
        <v>3249</v>
      </c>
      <c r="D1350" t="s">
        <v>2991</v>
      </c>
      <c r="E1350" t="s">
        <v>1906</v>
      </c>
      <c r="F1350" t="s">
        <v>1982</v>
      </c>
      <c r="G1350">
        <v>4143</v>
      </c>
      <c r="H1350" t="s">
        <v>87</v>
      </c>
      <c r="I1350">
        <v>259</v>
      </c>
      <c r="J1350">
        <v>259</v>
      </c>
      <c r="K1350">
        <v>259</v>
      </c>
      <c r="L1350">
        <v>259</v>
      </c>
      <c r="M1350">
        <v>259</v>
      </c>
      <c r="N1350">
        <v>259</v>
      </c>
      <c r="O1350">
        <v>259</v>
      </c>
      <c r="P1350">
        <v>259</v>
      </c>
      <c r="Q1350">
        <v>259</v>
      </c>
      <c r="R1350">
        <v>259</v>
      </c>
      <c r="S1350" s="2"/>
      <c r="T1350" s="22" t="str">
        <f t="shared" si="84"/>
        <v>820439-99901-4143</v>
      </c>
      <c r="U1350" s="24">
        <f>IF(C1350="NET","",IF(C1350="","",IFERROR(VLOOKUP(T1350,EAN!$A:$B,2,FALSE),"MANGLER - MÅ OPPDATERE EAN-FANEN")))</f>
        <v>7048652901439</v>
      </c>
      <c r="V1350" s="22">
        <f t="shared" si="86"/>
        <v>259</v>
      </c>
      <c r="W1350" s="22">
        <f t="shared" si="87"/>
        <v>259</v>
      </c>
      <c r="X1350" s="2"/>
      <c r="Y1350" s="21" t="str">
        <f>IF(C1350="NET","",IFERROR(VLOOKUP(U1350,'2) Order Form'!$V$9:$V$894,1,FALSE),"Ikke med I order form"))</f>
        <v>Ikke med I order form</v>
      </c>
      <c r="Z1350" s="2"/>
      <c r="AA1350">
        <v>7048652788214</v>
      </c>
      <c r="AB1350" s="23">
        <f>IFERROR(VLOOKUP(AA1350,'2) Order Form'!$V$9:$V$895,1,FALSE),"Ikke med I order form")</f>
        <v>7048652788214</v>
      </c>
      <c r="AC1350" s="38">
        <f>VLOOKUP(AA1350,ATS!$A$4:$H$2762,2,FALSE)</f>
        <v>828179</v>
      </c>
      <c r="AD1350" s="35" t="str">
        <f>VLOOKUP(AA1350,ATS!$A$4:$G$2762,3,FALSE)</f>
        <v>Crusader GORE-TEX Pro Jacket W</v>
      </c>
      <c r="AE1350" s="36" t="str">
        <f>VLOOKUP(AA1350,ATS!$A$4:$G$2762,5,FALSE)</f>
        <v>55505-S</v>
      </c>
      <c r="AF1350" s="2"/>
      <c r="AG1350" s="38"/>
      <c r="AH1350" s="21"/>
      <c r="AI1350" s="2"/>
      <c r="AJ1350" s="2"/>
      <c r="AK1350" s="2"/>
    </row>
    <row r="1351" spans="1:37">
      <c r="A1351" s="175">
        <f t="shared" si="85"/>
        <v>7048652901446</v>
      </c>
      <c r="B1351">
        <v>820439</v>
      </c>
      <c r="C1351" t="s">
        <v>3249</v>
      </c>
      <c r="D1351" t="s">
        <v>2991</v>
      </c>
      <c r="E1351" t="s">
        <v>1907</v>
      </c>
      <c r="F1351" t="s">
        <v>1982</v>
      </c>
      <c r="G1351">
        <v>4446</v>
      </c>
      <c r="H1351" t="s">
        <v>87</v>
      </c>
      <c r="I1351">
        <v>316</v>
      </c>
      <c r="J1351">
        <v>316</v>
      </c>
      <c r="K1351">
        <v>316</v>
      </c>
      <c r="L1351">
        <v>316</v>
      </c>
      <c r="M1351">
        <v>316</v>
      </c>
      <c r="N1351">
        <v>316</v>
      </c>
      <c r="O1351">
        <v>316</v>
      </c>
      <c r="P1351">
        <v>316</v>
      </c>
      <c r="Q1351">
        <v>316</v>
      </c>
      <c r="R1351">
        <v>316</v>
      </c>
      <c r="S1351" s="2"/>
      <c r="T1351" s="22" t="str">
        <f t="shared" si="84"/>
        <v>820439-99901-4446</v>
      </c>
      <c r="U1351" s="24">
        <f>IF(C1351="NET","",IF(C1351="","",IFERROR(VLOOKUP(T1351,EAN!$A:$B,2,FALSE),"MANGLER - MÅ OPPDATERE EAN-FANEN")))</f>
        <v>7048652901446</v>
      </c>
      <c r="V1351" s="22">
        <f t="shared" si="86"/>
        <v>316</v>
      </c>
      <c r="W1351" s="22">
        <f t="shared" si="87"/>
        <v>316</v>
      </c>
      <c r="X1351" s="2"/>
      <c r="Y1351" s="21" t="str">
        <f>IF(C1351="NET","",IFERROR(VLOOKUP(U1351,'2) Order Form'!$V$9:$V$894,1,FALSE),"Ikke med I order form"))</f>
        <v>Ikke med I order form</v>
      </c>
      <c r="Z1351" s="2"/>
      <c r="AA1351">
        <v>7048652788207</v>
      </c>
      <c r="AB1351" s="23">
        <f>IFERROR(VLOOKUP(AA1351,'2) Order Form'!$V$9:$V$895,1,FALSE),"Ikke med I order form")</f>
        <v>7048652788207</v>
      </c>
      <c r="AC1351" s="38">
        <f>VLOOKUP(AA1351,ATS!$A$4:$H$2762,2,FALSE)</f>
        <v>828179</v>
      </c>
      <c r="AD1351" s="35" t="str">
        <f>VLOOKUP(AA1351,ATS!$A$4:$G$2762,3,FALSE)</f>
        <v>Crusader GORE-TEX Pro Jacket W</v>
      </c>
      <c r="AE1351" s="36" t="str">
        <f>VLOOKUP(AA1351,ATS!$A$4:$G$2762,5,FALSE)</f>
        <v>55505-M</v>
      </c>
      <c r="AF1351" s="2"/>
      <c r="AG1351" s="38"/>
      <c r="AH1351" s="21"/>
      <c r="AI1351" s="2"/>
      <c r="AJ1351" s="2"/>
      <c r="AK1351" s="2"/>
    </row>
    <row r="1352" spans="1:37">
      <c r="A1352" s="175">
        <f t="shared" si="85"/>
        <v>0</v>
      </c>
      <c r="B1352" s="37">
        <v>820440</v>
      </c>
      <c r="C1352" t="s">
        <v>131</v>
      </c>
      <c r="I1352" s="37">
        <v>202409</v>
      </c>
      <c r="J1352" s="37">
        <v>202410</v>
      </c>
      <c r="K1352" s="37">
        <v>202411</v>
      </c>
      <c r="L1352" s="37">
        <v>202412</v>
      </c>
      <c r="M1352" s="37">
        <v>202413</v>
      </c>
      <c r="N1352" s="37">
        <v>202414</v>
      </c>
      <c r="O1352" s="37">
        <v>202415</v>
      </c>
      <c r="P1352" s="37">
        <v>202415</v>
      </c>
      <c r="Q1352" s="37">
        <v>202415</v>
      </c>
      <c r="R1352" s="37">
        <v>202415</v>
      </c>
      <c r="S1352" s="2"/>
      <c r="T1352" s="22" t="str">
        <f t="shared" si="84"/>
        <v>820440-</v>
      </c>
      <c r="U1352" s="24" t="str">
        <f>IF(C1352="NET","",IF(C1352="","",IFERROR(VLOOKUP(T1352,EAN!$A:$B,2,FALSE),"MANGLER - MÅ OPPDATERE EAN-FANEN")))</f>
        <v/>
      </c>
      <c r="V1352" s="22">
        <f t="shared" si="86"/>
        <v>202409</v>
      </c>
      <c r="W1352" s="22">
        <f t="shared" si="87"/>
        <v>202415</v>
      </c>
      <c r="X1352" s="2"/>
      <c r="Y1352" s="21" t="str">
        <f>IF(C1352="NET","",IFERROR(VLOOKUP(U1352,'2) Order Form'!$V$9:$V$894,1,FALSE),"Ikke med I order form"))</f>
        <v/>
      </c>
      <c r="Z1352" s="2"/>
      <c r="AA1352">
        <v>7048652788207</v>
      </c>
      <c r="AB1352" s="23">
        <f>IFERROR(VLOOKUP(AA1352,'2) Order Form'!$V$9:$V$895,1,FALSE),"Ikke med I order form")</f>
        <v>7048652788207</v>
      </c>
      <c r="AC1352" s="38">
        <f>VLOOKUP(AA1352,ATS!$A$4:$H$2762,2,FALSE)</f>
        <v>828179</v>
      </c>
      <c r="AD1352" s="35" t="str">
        <f>VLOOKUP(AA1352,ATS!$A$4:$G$2762,3,FALSE)</f>
        <v>Crusader GORE-TEX Pro Jacket W</v>
      </c>
      <c r="AE1352" s="36" t="str">
        <f>VLOOKUP(AA1352,ATS!$A$4:$G$2762,5,FALSE)</f>
        <v>55505-M</v>
      </c>
      <c r="AF1352" s="2"/>
      <c r="AG1352" s="38"/>
      <c r="AH1352" s="21"/>
      <c r="AI1352" s="2"/>
      <c r="AJ1352" s="2"/>
      <c r="AK1352" s="2"/>
    </row>
    <row r="1353" spans="1:37">
      <c r="A1353" s="175">
        <f t="shared" si="85"/>
        <v>0</v>
      </c>
      <c r="B1353">
        <v>820440</v>
      </c>
      <c r="C1353" t="s">
        <v>3250</v>
      </c>
      <c r="D1353" t="s">
        <v>2991</v>
      </c>
      <c r="E1353" t="s">
        <v>1223</v>
      </c>
      <c r="F1353" t="s">
        <v>1205</v>
      </c>
      <c r="G1353" t="s">
        <v>8</v>
      </c>
      <c r="H1353" t="s">
        <v>225</v>
      </c>
      <c r="I1353">
        <v>38</v>
      </c>
      <c r="J1353">
        <v>38</v>
      </c>
      <c r="K1353">
        <v>38</v>
      </c>
      <c r="L1353">
        <v>38</v>
      </c>
      <c r="M1353">
        <v>38</v>
      </c>
      <c r="N1353">
        <v>38</v>
      </c>
      <c r="O1353">
        <v>38</v>
      </c>
      <c r="P1353">
        <v>38</v>
      </c>
      <c r="Q1353">
        <v>38</v>
      </c>
      <c r="R1353">
        <v>38</v>
      </c>
      <c r="S1353" s="2"/>
      <c r="T1353" s="22" t="str">
        <f t="shared" si="84"/>
        <v>820440-44002-S</v>
      </c>
      <c r="U1353" s="24" t="str">
        <f>IF(C1353="NET","",IF(C1353="","",IFERROR(VLOOKUP(T1353,EAN!$A:$B,2,FALSE),"MANGLER - MÅ OPPDATERE EAN-FANEN")))</f>
        <v>MANGLER - MÅ OPPDATERE EAN-FANEN</v>
      </c>
      <c r="V1353" s="22">
        <f t="shared" si="86"/>
        <v>38</v>
      </c>
      <c r="W1353" s="22">
        <f t="shared" si="87"/>
        <v>38</v>
      </c>
      <c r="X1353" s="2"/>
      <c r="Y1353" s="21" t="str">
        <f>IF(C1353="NET","",IFERROR(VLOOKUP(U1353,'2) Order Form'!$V$9:$V$894,1,FALSE),"Ikke med I order form"))</f>
        <v>Ikke med I order form</v>
      </c>
      <c r="Z1353" s="2"/>
      <c r="AA1353">
        <v>7048652788191</v>
      </c>
      <c r="AB1353" s="23">
        <f>IFERROR(VLOOKUP(AA1353,'2) Order Form'!$V$9:$V$895,1,FALSE),"Ikke med I order form")</f>
        <v>7048652788191</v>
      </c>
      <c r="AC1353" s="38">
        <f>VLOOKUP(AA1353,ATS!$A$4:$H$2762,2,FALSE)</f>
        <v>828179</v>
      </c>
      <c r="AD1353" s="35" t="str">
        <f>VLOOKUP(AA1353,ATS!$A$4:$G$2762,3,FALSE)</f>
        <v>Crusader GORE-TEX Pro Jacket W</v>
      </c>
      <c r="AE1353" s="36" t="str">
        <f>VLOOKUP(AA1353,ATS!$A$4:$G$2762,5,FALSE)</f>
        <v>55505-L</v>
      </c>
      <c r="AF1353" s="2"/>
      <c r="AG1353" s="38"/>
      <c r="AH1353" s="21"/>
      <c r="AI1353" s="2"/>
      <c r="AJ1353" s="2"/>
      <c r="AK1353" s="2"/>
    </row>
    <row r="1354" spans="1:37">
      <c r="A1354" s="175">
        <f t="shared" si="85"/>
        <v>0</v>
      </c>
      <c r="B1354">
        <v>820440</v>
      </c>
      <c r="C1354" t="s">
        <v>3250</v>
      </c>
      <c r="D1354" t="s">
        <v>2991</v>
      </c>
      <c r="E1354" t="s">
        <v>1224</v>
      </c>
      <c r="F1354" t="s">
        <v>1205</v>
      </c>
      <c r="G1354" t="s">
        <v>7</v>
      </c>
      <c r="H1354" t="s">
        <v>225</v>
      </c>
      <c r="I1354">
        <v>76</v>
      </c>
      <c r="J1354">
        <v>76</v>
      </c>
      <c r="K1354">
        <v>76</v>
      </c>
      <c r="L1354">
        <v>76</v>
      </c>
      <c r="M1354">
        <v>76</v>
      </c>
      <c r="N1354">
        <v>76</v>
      </c>
      <c r="O1354">
        <v>76</v>
      </c>
      <c r="P1354">
        <v>76</v>
      </c>
      <c r="Q1354">
        <v>76</v>
      </c>
      <c r="R1354">
        <v>76</v>
      </c>
      <c r="S1354" s="2"/>
      <c r="T1354" s="22" t="str">
        <f t="shared" si="84"/>
        <v>820440-44002-M</v>
      </c>
      <c r="U1354" s="24" t="str">
        <f>IF(C1354="NET","",IF(C1354="","",IFERROR(VLOOKUP(T1354,EAN!$A:$B,2,FALSE),"MANGLER - MÅ OPPDATERE EAN-FANEN")))</f>
        <v>MANGLER - MÅ OPPDATERE EAN-FANEN</v>
      </c>
      <c r="V1354" s="22">
        <f t="shared" si="86"/>
        <v>76</v>
      </c>
      <c r="W1354" s="22">
        <f t="shared" si="87"/>
        <v>76</v>
      </c>
      <c r="X1354" s="2"/>
      <c r="Y1354" s="21" t="str">
        <f>IF(C1354="NET","",IFERROR(VLOOKUP(U1354,'2) Order Form'!$V$9:$V$894,1,FALSE),"Ikke med I order form"))</f>
        <v>Ikke med I order form</v>
      </c>
      <c r="Z1354" s="2"/>
      <c r="AA1354">
        <v>7048652788191</v>
      </c>
      <c r="AB1354" s="23">
        <f>IFERROR(VLOOKUP(AA1354,'2) Order Form'!$V$9:$V$895,1,FALSE),"Ikke med I order form")</f>
        <v>7048652788191</v>
      </c>
      <c r="AC1354" s="38">
        <f>VLOOKUP(AA1354,ATS!$A$4:$H$2762,2,FALSE)</f>
        <v>828179</v>
      </c>
      <c r="AD1354" s="35" t="str">
        <f>VLOOKUP(AA1354,ATS!$A$4:$G$2762,3,FALSE)</f>
        <v>Crusader GORE-TEX Pro Jacket W</v>
      </c>
      <c r="AE1354" s="36" t="str">
        <f>VLOOKUP(AA1354,ATS!$A$4:$G$2762,5,FALSE)</f>
        <v>55505-L</v>
      </c>
      <c r="AF1354" s="2"/>
      <c r="AG1354" s="38"/>
      <c r="AH1354" s="21"/>
      <c r="AI1354" s="2"/>
      <c r="AJ1354" s="2"/>
      <c r="AK1354" s="2"/>
    </row>
    <row r="1355" spans="1:37">
      <c r="A1355" s="175">
        <f t="shared" si="85"/>
        <v>0</v>
      </c>
      <c r="B1355">
        <v>820440</v>
      </c>
      <c r="C1355" t="s">
        <v>3250</v>
      </c>
      <c r="D1355" t="s">
        <v>2991</v>
      </c>
      <c r="E1355" t="s">
        <v>1225</v>
      </c>
      <c r="F1355" t="s">
        <v>1205</v>
      </c>
      <c r="G1355" t="s">
        <v>52</v>
      </c>
      <c r="H1355" t="s">
        <v>225</v>
      </c>
      <c r="I1355">
        <v>68</v>
      </c>
      <c r="J1355">
        <v>68</v>
      </c>
      <c r="K1355">
        <v>68</v>
      </c>
      <c r="L1355">
        <v>68</v>
      </c>
      <c r="M1355">
        <v>68</v>
      </c>
      <c r="N1355">
        <v>68</v>
      </c>
      <c r="O1355">
        <v>68</v>
      </c>
      <c r="P1355">
        <v>68</v>
      </c>
      <c r="Q1355">
        <v>68</v>
      </c>
      <c r="R1355">
        <v>68</v>
      </c>
      <c r="S1355" s="2"/>
      <c r="T1355" s="22" t="str">
        <f t="shared" si="84"/>
        <v>820440-44002-L</v>
      </c>
      <c r="U1355" s="24" t="str">
        <f>IF(C1355="NET","",IF(C1355="","",IFERROR(VLOOKUP(T1355,EAN!$A:$B,2,FALSE),"MANGLER - MÅ OPPDATERE EAN-FANEN")))</f>
        <v>MANGLER - MÅ OPPDATERE EAN-FANEN</v>
      </c>
      <c r="V1355" s="22">
        <f t="shared" si="86"/>
        <v>68</v>
      </c>
      <c r="W1355" s="22">
        <f t="shared" si="87"/>
        <v>68</v>
      </c>
      <c r="X1355" s="2"/>
      <c r="Y1355" s="21" t="str">
        <f>IF(C1355="NET","",IFERROR(VLOOKUP(U1355,'2) Order Form'!$V$9:$V$894,1,FALSE),"Ikke med I order form"))</f>
        <v>Ikke med I order form</v>
      </c>
      <c r="Z1355" s="2"/>
      <c r="AA1355">
        <v>7048652711519</v>
      </c>
      <c r="AB1355" s="23">
        <f>IFERROR(VLOOKUP(AA1355,'2) Order Form'!$V$9:$V$895,1,FALSE),"Ikke med I order form")</f>
        <v>7048652711519</v>
      </c>
      <c r="AC1355" s="38">
        <f>VLOOKUP(AA1355,ATS!$A$4:$H$2762,2,FALSE)</f>
        <v>828181</v>
      </c>
      <c r="AD1355" s="35" t="str">
        <f>VLOOKUP(AA1355,ATS!$A$4:$G$2762,3,FALSE)</f>
        <v>Crusader GORE-TEX Pro Pants W</v>
      </c>
      <c r="AE1355" s="36" t="str">
        <f>VLOOKUP(AA1355,ATS!$A$4:$G$2762,5,FALSE)</f>
        <v>99901-XS</v>
      </c>
      <c r="AF1355" s="2"/>
      <c r="AG1355" s="38"/>
      <c r="AH1355" s="21"/>
      <c r="AI1355" s="2"/>
      <c r="AJ1355" s="2"/>
      <c r="AK1355" s="2"/>
    </row>
    <row r="1356" spans="1:37">
      <c r="A1356" s="175">
        <f t="shared" si="85"/>
        <v>0</v>
      </c>
      <c r="B1356">
        <v>820440</v>
      </c>
      <c r="C1356" t="s">
        <v>3250</v>
      </c>
      <c r="D1356" t="s">
        <v>2991</v>
      </c>
      <c r="E1356" t="s">
        <v>1226</v>
      </c>
      <c r="F1356" t="s">
        <v>1205</v>
      </c>
      <c r="G1356" t="s">
        <v>53</v>
      </c>
      <c r="H1356" t="s">
        <v>225</v>
      </c>
      <c r="I1356">
        <v>40</v>
      </c>
      <c r="J1356">
        <v>40</v>
      </c>
      <c r="K1356">
        <v>40</v>
      </c>
      <c r="L1356">
        <v>40</v>
      </c>
      <c r="M1356">
        <v>40</v>
      </c>
      <c r="N1356">
        <v>40</v>
      </c>
      <c r="O1356">
        <v>40</v>
      </c>
      <c r="P1356">
        <v>40</v>
      </c>
      <c r="Q1356">
        <v>40</v>
      </c>
      <c r="R1356">
        <v>40</v>
      </c>
      <c r="S1356" s="2"/>
      <c r="T1356" s="52" t="str">
        <f t="shared" si="84"/>
        <v>820440-44002-XL</v>
      </c>
      <c r="U1356" s="53" t="str">
        <f>IF(C1356="NET","",IF(C1356="","",IFERROR(VLOOKUP(T1356,EAN!$A:$B,2,FALSE),"MANGLER - MÅ OPPDATERE EAN-FANEN")))</f>
        <v>MANGLER - MÅ OPPDATERE EAN-FANEN</v>
      </c>
      <c r="V1356" s="52">
        <f t="shared" si="86"/>
        <v>40</v>
      </c>
      <c r="W1356" s="52">
        <f t="shared" si="87"/>
        <v>40</v>
      </c>
      <c r="X1356" s="2"/>
      <c r="Y1356" s="21" t="str">
        <f>IF(C1356="NET","",IFERROR(VLOOKUP(U1356,'2) Order Form'!$V$9:$V$894,1,FALSE),"Ikke med I order form"))</f>
        <v>Ikke med I order form</v>
      </c>
      <c r="Z1356" s="2"/>
      <c r="AA1356">
        <v>7048652711519</v>
      </c>
      <c r="AB1356" s="23">
        <f>IFERROR(VLOOKUP(AA1356,'2) Order Form'!$V$9:$V$895,1,FALSE),"Ikke med I order form")</f>
        <v>7048652711519</v>
      </c>
      <c r="AC1356" s="38">
        <f>VLOOKUP(AA1356,ATS!$A$4:$H$2762,2,FALSE)</f>
        <v>828181</v>
      </c>
      <c r="AD1356" s="35" t="str">
        <f>VLOOKUP(AA1356,ATS!$A$4:$G$2762,3,FALSE)</f>
        <v>Crusader GORE-TEX Pro Pants W</v>
      </c>
      <c r="AE1356" s="36" t="str">
        <f>VLOOKUP(AA1356,ATS!$A$4:$G$2762,5,FALSE)</f>
        <v>99901-XS</v>
      </c>
      <c r="AF1356" s="2"/>
      <c r="AG1356" s="38"/>
      <c r="AH1356" s="21"/>
      <c r="AI1356" s="2"/>
      <c r="AJ1356" s="2"/>
      <c r="AK1356" s="2"/>
    </row>
    <row r="1357" spans="1:37">
      <c r="A1357" s="175">
        <f t="shared" si="85"/>
        <v>0</v>
      </c>
      <c r="B1357">
        <v>820440</v>
      </c>
      <c r="C1357" t="s">
        <v>3250</v>
      </c>
      <c r="D1357" t="s">
        <v>2991</v>
      </c>
      <c r="E1357" t="s">
        <v>685</v>
      </c>
      <c r="F1357" t="s">
        <v>1982</v>
      </c>
      <c r="G1357" t="s">
        <v>8</v>
      </c>
      <c r="H1357" t="s">
        <v>87</v>
      </c>
      <c r="I1357">
        <v>93</v>
      </c>
      <c r="J1357">
        <v>93</v>
      </c>
      <c r="K1357">
        <v>93</v>
      </c>
      <c r="L1357">
        <v>93</v>
      </c>
      <c r="M1357">
        <v>93</v>
      </c>
      <c r="N1357">
        <v>93</v>
      </c>
      <c r="O1357">
        <v>93</v>
      </c>
      <c r="P1357">
        <v>93</v>
      </c>
      <c r="Q1357">
        <v>93</v>
      </c>
      <c r="R1357">
        <v>93</v>
      </c>
      <c r="S1357" s="2"/>
      <c r="T1357" s="52" t="str">
        <f t="shared" si="84"/>
        <v>820440-99901-S</v>
      </c>
      <c r="U1357" s="53" t="str">
        <f>IF(C1357="NET","",IF(C1357="","",IFERROR(VLOOKUP(T1357,EAN!$A:$B,2,FALSE),"MANGLER - MÅ OPPDATERE EAN-FANEN")))</f>
        <v>MANGLER - MÅ OPPDATERE EAN-FANEN</v>
      </c>
      <c r="V1357" s="52">
        <f t="shared" si="86"/>
        <v>93</v>
      </c>
      <c r="W1357" s="52">
        <f t="shared" si="87"/>
        <v>93</v>
      </c>
      <c r="X1357" s="2"/>
      <c r="Y1357" s="21" t="str">
        <f>IF(C1357="NET","",IFERROR(VLOOKUP(U1357,'2) Order Form'!$V$9:$V$894,1,FALSE),"Ikke med I order form"))</f>
        <v>Ikke med I order form</v>
      </c>
      <c r="Z1357" s="2"/>
      <c r="AA1357">
        <v>7048652711502</v>
      </c>
      <c r="AB1357" s="23">
        <f>IFERROR(VLOOKUP(AA1357,'2) Order Form'!$V$9:$V$895,1,FALSE),"Ikke med I order form")</f>
        <v>7048652711502</v>
      </c>
      <c r="AC1357" s="38">
        <f>VLOOKUP(AA1357,ATS!$A$4:$H$2762,2,FALSE)</f>
        <v>828181</v>
      </c>
      <c r="AD1357" s="35" t="str">
        <f>VLOOKUP(AA1357,ATS!$A$4:$G$2762,3,FALSE)</f>
        <v>Crusader GORE-TEX Pro Pants W</v>
      </c>
      <c r="AE1357" s="36" t="str">
        <f>VLOOKUP(AA1357,ATS!$A$4:$G$2762,5,FALSE)</f>
        <v>99901-S</v>
      </c>
      <c r="AF1357" s="2"/>
      <c r="AG1357" s="38"/>
      <c r="AH1357" s="21"/>
      <c r="AI1357" s="2"/>
      <c r="AJ1357" s="2"/>
      <c r="AK1357" s="2"/>
    </row>
    <row r="1358" spans="1:37">
      <c r="A1358" s="175">
        <f t="shared" si="85"/>
        <v>0</v>
      </c>
      <c r="B1358">
        <v>820440</v>
      </c>
      <c r="C1358" t="s">
        <v>3250</v>
      </c>
      <c r="D1358" t="s">
        <v>2991</v>
      </c>
      <c r="E1358" t="s">
        <v>686</v>
      </c>
      <c r="F1358" t="s">
        <v>1982</v>
      </c>
      <c r="G1358" t="s">
        <v>7</v>
      </c>
      <c r="H1358" t="s">
        <v>87</v>
      </c>
      <c r="I1358">
        <v>174</v>
      </c>
      <c r="J1358">
        <v>174</v>
      </c>
      <c r="K1358">
        <v>174</v>
      </c>
      <c r="L1358">
        <v>174</v>
      </c>
      <c r="M1358">
        <v>174</v>
      </c>
      <c r="N1358">
        <v>174</v>
      </c>
      <c r="O1358">
        <v>174</v>
      </c>
      <c r="P1358">
        <v>174</v>
      </c>
      <c r="Q1358">
        <v>174</v>
      </c>
      <c r="R1358">
        <v>174</v>
      </c>
      <c r="S1358" s="2"/>
      <c r="T1358" s="52" t="str">
        <f t="shared" si="84"/>
        <v>820440-99901-M</v>
      </c>
      <c r="U1358" s="53" t="str">
        <f>IF(C1358="NET","",IF(C1358="","",IFERROR(VLOOKUP(T1358,EAN!$A:$B,2,FALSE),"MANGLER - MÅ OPPDATERE EAN-FANEN")))</f>
        <v>MANGLER - MÅ OPPDATERE EAN-FANEN</v>
      </c>
      <c r="V1358" s="52">
        <f t="shared" si="86"/>
        <v>174</v>
      </c>
      <c r="W1358" s="52">
        <f t="shared" si="87"/>
        <v>174</v>
      </c>
      <c r="X1358" s="2"/>
      <c r="Y1358" s="21" t="str">
        <f>IF(C1358="NET","",IFERROR(VLOOKUP(U1358,'2) Order Form'!$V$9:$V$894,1,FALSE),"Ikke med I order form"))</f>
        <v>Ikke med I order form</v>
      </c>
      <c r="Z1358" s="2"/>
      <c r="AA1358">
        <v>7048652711502</v>
      </c>
      <c r="AB1358" s="23">
        <f>IFERROR(VLOOKUP(AA1358,'2) Order Form'!$V$9:$V$895,1,FALSE),"Ikke med I order form")</f>
        <v>7048652711502</v>
      </c>
      <c r="AC1358" s="38">
        <f>VLOOKUP(AA1358,ATS!$A$4:$H$2762,2,FALSE)</f>
        <v>828181</v>
      </c>
      <c r="AD1358" s="35" t="str">
        <f>VLOOKUP(AA1358,ATS!$A$4:$G$2762,3,FALSE)</f>
        <v>Crusader GORE-TEX Pro Pants W</v>
      </c>
      <c r="AE1358" s="36" t="str">
        <f>VLOOKUP(AA1358,ATS!$A$4:$G$2762,5,FALSE)</f>
        <v>99901-S</v>
      </c>
      <c r="AF1358" s="2"/>
      <c r="AG1358" s="38"/>
      <c r="AH1358" s="21"/>
      <c r="AI1358" s="2"/>
      <c r="AJ1358" s="2"/>
      <c r="AK1358" s="2"/>
    </row>
    <row r="1359" spans="1:37">
      <c r="A1359" s="175">
        <f t="shared" si="85"/>
        <v>0</v>
      </c>
      <c r="B1359">
        <v>820440</v>
      </c>
      <c r="C1359" t="s">
        <v>3250</v>
      </c>
      <c r="D1359" t="s">
        <v>2991</v>
      </c>
      <c r="E1359" t="s">
        <v>687</v>
      </c>
      <c r="F1359" t="s">
        <v>1982</v>
      </c>
      <c r="G1359" t="s">
        <v>52</v>
      </c>
      <c r="H1359" t="s">
        <v>87</v>
      </c>
      <c r="I1359">
        <v>161</v>
      </c>
      <c r="J1359">
        <v>161</v>
      </c>
      <c r="K1359">
        <v>161</v>
      </c>
      <c r="L1359">
        <v>161</v>
      </c>
      <c r="M1359">
        <v>161</v>
      </c>
      <c r="N1359">
        <v>161</v>
      </c>
      <c r="O1359">
        <v>161</v>
      </c>
      <c r="P1359">
        <v>161</v>
      </c>
      <c r="Q1359">
        <v>161</v>
      </c>
      <c r="R1359">
        <v>161</v>
      </c>
      <c r="S1359" s="30"/>
      <c r="T1359" s="52" t="str">
        <f t="shared" si="84"/>
        <v>820440-99901-L</v>
      </c>
      <c r="U1359" s="53" t="str">
        <f>IF(C1359="NET","",IF(C1359="","",IFERROR(VLOOKUP(T1359,EAN!$A:$B,2,FALSE),"MANGLER - MÅ OPPDATERE EAN-FANEN")))</f>
        <v>MANGLER - MÅ OPPDATERE EAN-FANEN</v>
      </c>
      <c r="V1359" s="52">
        <f t="shared" si="86"/>
        <v>161</v>
      </c>
      <c r="W1359" s="52">
        <f t="shared" si="87"/>
        <v>161</v>
      </c>
      <c r="X1359" s="30"/>
      <c r="Y1359" s="21" t="str">
        <f>IF(C1359="NET","",IFERROR(VLOOKUP(U1359,'2) Order Form'!$V$9:$V$894,1,FALSE),"Ikke med I order form"))</f>
        <v>Ikke med I order form</v>
      </c>
      <c r="Z1359" s="30"/>
      <c r="AA1359">
        <v>7048652711496</v>
      </c>
      <c r="AB1359" s="23">
        <f>IFERROR(VLOOKUP(AA1359,'2) Order Form'!$V$9:$V$895,1,FALSE),"Ikke med I order form")</f>
        <v>7048652711496</v>
      </c>
      <c r="AC1359" s="38">
        <f>VLOOKUP(AA1359,ATS!$A$4:$H$2762,2,FALSE)</f>
        <v>828181</v>
      </c>
      <c r="AD1359" s="35" t="str">
        <f>VLOOKUP(AA1359,ATS!$A$4:$G$2762,3,FALSE)</f>
        <v>Crusader GORE-TEX Pro Pants W</v>
      </c>
      <c r="AE1359" s="36" t="str">
        <f>VLOOKUP(AA1359,ATS!$A$4:$G$2762,5,FALSE)</f>
        <v>99901-M</v>
      </c>
      <c r="AF1359" s="30"/>
      <c r="AG1359" s="54"/>
      <c r="AH1359" s="26"/>
      <c r="AI1359" s="30"/>
      <c r="AJ1359" s="30"/>
      <c r="AK1359" s="30"/>
    </row>
    <row r="1360" spans="1:37">
      <c r="A1360" s="175">
        <f t="shared" si="85"/>
        <v>0</v>
      </c>
      <c r="B1360">
        <v>820440</v>
      </c>
      <c r="C1360" t="s">
        <v>3250</v>
      </c>
      <c r="D1360" t="s">
        <v>2991</v>
      </c>
      <c r="E1360" t="s">
        <v>688</v>
      </c>
      <c r="F1360" t="s">
        <v>1982</v>
      </c>
      <c r="G1360" t="s">
        <v>53</v>
      </c>
      <c r="H1360" t="s">
        <v>87</v>
      </c>
      <c r="I1360">
        <v>93</v>
      </c>
      <c r="J1360">
        <v>93</v>
      </c>
      <c r="K1360">
        <v>93</v>
      </c>
      <c r="L1360">
        <v>93</v>
      </c>
      <c r="M1360">
        <v>93</v>
      </c>
      <c r="N1360">
        <v>93</v>
      </c>
      <c r="O1360">
        <v>93</v>
      </c>
      <c r="P1360">
        <v>93</v>
      </c>
      <c r="Q1360">
        <v>93</v>
      </c>
      <c r="R1360">
        <v>93</v>
      </c>
      <c r="S1360" s="30"/>
      <c r="T1360" s="52" t="str">
        <f t="shared" si="84"/>
        <v>820440-99901-XL</v>
      </c>
      <c r="U1360" s="53" t="str">
        <f>IF(C1360="NET","",IF(C1360="","",IFERROR(VLOOKUP(T1360,EAN!$A:$B,2,FALSE),"MANGLER - MÅ OPPDATERE EAN-FANEN")))</f>
        <v>MANGLER - MÅ OPPDATERE EAN-FANEN</v>
      </c>
      <c r="V1360" s="52">
        <f t="shared" si="86"/>
        <v>93</v>
      </c>
      <c r="W1360" s="52">
        <f t="shared" si="87"/>
        <v>93</v>
      </c>
      <c r="X1360" s="30"/>
      <c r="Y1360" s="21" t="str">
        <f>IF(C1360="NET","",IFERROR(VLOOKUP(U1360,'2) Order Form'!$V$9:$V$894,1,FALSE),"Ikke med I order form"))</f>
        <v>Ikke med I order form</v>
      </c>
      <c r="Z1360" s="30"/>
      <c r="AA1360">
        <v>7048652711496</v>
      </c>
      <c r="AB1360" s="23">
        <f>IFERROR(VLOOKUP(AA1360,'2) Order Form'!$V$9:$V$895,1,FALSE),"Ikke med I order form")</f>
        <v>7048652711496</v>
      </c>
      <c r="AC1360" s="38">
        <f>VLOOKUP(AA1360,ATS!$A$4:$H$2762,2,FALSE)</f>
        <v>828181</v>
      </c>
      <c r="AD1360" s="35" t="str">
        <f>VLOOKUP(AA1360,ATS!$A$4:$G$2762,3,FALSE)</f>
        <v>Crusader GORE-TEX Pro Pants W</v>
      </c>
      <c r="AE1360" s="36" t="str">
        <f>VLOOKUP(AA1360,ATS!$A$4:$G$2762,5,FALSE)</f>
        <v>99901-M</v>
      </c>
      <c r="AF1360" s="30"/>
      <c r="AG1360" s="54"/>
      <c r="AH1360" s="26"/>
      <c r="AI1360" s="30"/>
      <c r="AJ1360" s="30"/>
      <c r="AK1360" s="30"/>
    </row>
    <row r="1361" spans="1:37">
      <c r="A1361" s="175">
        <f t="shared" si="85"/>
        <v>0</v>
      </c>
      <c r="B1361" s="37">
        <v>820441</v>
      </c>
      <c r="C1361" t="s">
        <v>131</v>
      </c>
      <c r="I1361" s="37">
        <v>202409</v>
      </c>
      <c r="J1361" s="37">
        <v>202410</v>
      </c>
      <c r="K1361" s="37">
        <v>202411</v>
      </c>
      <c r="L1361" s="37">
        <v>202412</v>
      </c>
      <c r="M1361" s="37">
        <v>202413</v>
      </c>
      <c r="N1361" s="37">
        <v>202414</v>
      </c>
      <c r="O1361" s="37">
        <v>202415</v>
      </c>
      <c r="P1361" s="37">
        <v>202415</v>
      </c>
      <c r="Q1361" s="37">
        <v>202415</v>
      </c>
      <c r="R1361" s="37">
        <v>202415</v>
      </c>
      <c r="S1361" s="30"/>
      <c r="T1361" s="52" t="str">
        <f t="shared" si="84"/>
        <v>820441-</v>
      </c>
      <c r="U1361" s="53" t="str">
        <f>IF(C1361="NET","",IF(C1361="","",IFERROR(VLOOKUP(T1361,EAN!$A:$B,2,FALSE),"MANGLER - MÅ OPPDATERE EAN-FANEN")))</f>
        <v/>
      </c>
      <c r="V1361" s="52">
        <f t="shared" si="86"/>
        <v>202409</v>
      </c>
      <c r="W1361" s="52">
        <f t="shared" si="87"/>
        <v>202415</v>
      </c>
      <c r="X1361" s="30"/>
      <c r="Y1361" s="21" t="str">
        <f>IF(C1361="NET","",IFERROR(VLOOKUP(U1361,'2) Order Form'!$V$9:$V$894,1,FALSE),"Ikke med I order form"))</f>
        <v/>
      </c>
      <c r="Z1361" s="30"/>
      <c r="AA1361">
        <v>7048652711489</v>
      </c>
      <c r="AB1361" s="23">
        <f>IFERROR(VLOOKUP(AA1361,'2) Order Form'!$V$9:$V$895,1,FALSE),"Ikke med I order form")</f>
        <v>7048652711489</v>
      </c>
      <c r="AC1361" s="38">
        <f>VLOOKUP(AA1361,ATS!$A$4:$H$2762,2,FALSE)</f>
        <v>828181</v>
      </c>
      <c r="AD1361" s="35" t="str">
        <f>VLOOKUP(AA1361,ATS!$A$4:$G$2762,3,FALSE)</f>
        <v>Crusader GORE-TEX Pro Pants W</v>
      </c>
      <c r="AE1361" s="36" t="str">
        <f>VLOOKUP(AA1361,ATS!$A$4:$G$2762,5,FALSE)</f>
        <v>99901-L</v>
      </c>
      <c r="AF1361" s="30"/>
      <c r="AG1361" s="54"/>
      <c r="AH1361" s="26"/>
      <c r="AI1361" s="30"/>
      <c r="AJ1361" s="30"/>
      <c r="AK1361" s="30"/>
    </row>
    <row r="1362" spans="1:37">
      <c r="A1362" s="175">
        <f t="shared" si="85"/>
        <v>0</v>
      </c>
      <c r="B1362">
        <v>820441</v>
      </c>
      <c r="C1362" t="s">
        <v>3252</v>
      </c>
      <c r="D1362" t="s">
        <v>2991</v>
      </c>
      <c r="E1362" t="s">
        <v>2777</v>
      </c>
      <c r="F1362" t="s">
        <v>2776</v>
      </c>
      <c r="G1362" t="s">
        <v>54</v>
      </c>
      <c r="H1362" t="s">
        <v>225</v>
      </c>
      <c r="I1362">
        <v>41</v>
      </c>
      <c r="J1362">
        <v>41</v>
      </c>
      <c r="K1362">
        <v>41</v>
      </c>
      <c r="L1362">
        <v>41</v>
      </c>
      <c r="M1362">
        <v>41</v>
      </c>
      <c r="N1362">
        <v>41</v>
      </c>
      <c r="O1362">
        <v>41</v>
      </c>
      <c r="P1362">
        <v>41</v>
      </c>
      <c r="Q1362">
        <v>41</v>
      </c>
      <c r="R1362">
        <v>41</v>
      </c>
      <c r="S1362" s="30"/>
      <c r="T1362" s="52" t="str">
        <f t="shared" si="84"/>
        <v>820441-44004-XS</v>
      </c>
      <c r="U1362" s="53" t="str">
        <f>IF(C1362="NET","",IF(C1362="","",IFERROR(VLOOKUP(T1362,EAN!$A:$B,2,FALSE),"MANGLER - MÅ OPPDATERE EAN-FANEN")))</f>
        <v>MANGLER - MÅ OPPDATERE EAN-FANEN</v>
      </c>
      <c r="V1362" s="52">
        <f t="shared" si="86"/>
        <v>41</v>
      </c>
      <c r="W1362" s="52">
        <f t="shared" si="87"/>
        <v>41</v>
      </c>
      <c r="X1362" s="30"/>
      <c r="Y1362" s="21" t="str">
        <f>IF(C1362="NET","",IFERROR(VLOOKUP(U1362,'2) Order Form'!$V$9:$V$894,1,FALSE),"Ikke med I order form"))</f>
        <v>Ikke med I order form</v>
      </c>
      <c r="Z1362" s="30"/>
      <c r="AA1362">
        <v>7048652711489</v>
      </c>
      <c r="AB1362" s="23">
        <f>IFERROR(VLOOKUP(AA1362,'2) Order Form'!$V$9:$V$895,1,FALSE),"Ikke med I order form")</f>
        <v>7048652711489</v>
      </c>
      <c r="AC1362" s="38">
        <f>VLOOKUP(AA1362,ATS!$A$4:$H$2762,2,FALSE)</f>
        <v>828181</v>
      </c>
      <c r="AD1362" s="35" t="str">
        <f>VLOOKUP(AA1362,ATS!$A$4:$G$2762,3,FALSE)</f>
        <v>Crusader GORE-TEX Pro Pants W</v>
      </c>
      <c r="AE1362" s="36" t="str">
        <f>VLOOKUP(AA1362,ATS!$A$4:$G$2762,5,FALSE)</f>
        <v>99901-L</v>
      </c>
      <c r="AF1362" s="30"/>
      <c r="AG1362" s="54"/>
      <c r="AH1362" s="26"/>
      <c r="AI1362" s="30"/>
      <c r="AJ1362" s="30"/>
      <c r="AK1362" s="30"/>
    </row>
    <row r="1363" spans="1:37">
      <c r="A1363" s="175">
        <f t="shared" si="85"/>
        <v>0</v>
      </c>
      <c r="B1363">
        <v>820441</v>
      </c>
      <c r="C1363" t="s">
        <v>3252</v>
      </c>
      <c r="D1363" t="s">
        <v>2991</v>
      </c>
      <c r="E1363" t="s">
        <v>2778</v>
      </c>
      <c r="F1363" t="s">
        <v>2776</v>
      </c>
      <c r="G1363" t="s">
        <v>8</v>
      </c>
      <c r="H1363" t="s">
        <v>225</v>
      </c>
      <c r="I1363">
        <v>87</v>
      </c>
      <c r="J1363">
        <v>87</v>
      </c>
      <c r="K1363">
        <v>87</v>
      </c>
      <c r="L1363">
        <v>87</v>
      </c>
      <c r="M1363">
        <v>87</v>
      </c>
      <c r="N1363">
        <v>87</v>
      </c>
      <c r="O1363">
        <v>87</v>
      </c>
      <c r="P1363">
        <v>87</v>
      </c>
      <c r="Q1363">
        <v>87</v>
      </c>
      <c r="R1363">
        <v>87</v>
      </c>
      <c r="S1363" s="30"/>
      <c r="T1363" s="52" t="str">
        <f t="shared" si="84"/>
        <v>820441-44004-S</v>
      </c>
      <c r="U1363" s="53" t="str">
        <f>IF(C1363="NET","",IF(C1363="","",IFERROR(VLOOKUP(T1363,EAN!$A:$B,2,FALSE),"MANGLER - MÅ OPPDATERE EAN-FANEN")))</f>
        <v>MANGLER - MÅ OPPDATERE EAN-FANEN</v>
      </c>
      <c r="V1363" s="52">
        <f t="shared" si="86"/>
        <v>87</v>
      </c>
      <c r="W1363" s="52">
        <f t="shared" si="87"/>
        <v>87</v>
      </c>
      <c r="X1363" s="30"/>
      <c r="Y1363" s="21" t="str">
        <f>IF(C1363="NET","",IFERROR(VLOOKUP(U1363,'2) Order Form'!$V$9:$V$894,1,FALSE),"Ikke med I order form"))</f>
        <v>Ikke med I order form</v>
      </c>
      <c r="Z1363" s="30"/>
      <c r="AA1363">
        <v>7048652711915</v>
      </c>
      <c r="AB1363" s="23">
        <f>IFERROR(VLOOKUP(AA1363,'2) Order Form'!$V$9:$V$895,1,FALSE),"Ikke med I order form")</f>
        <v>7048652711915</v>
      </c>
      <c r="AC1363" s="38">
        <f>VLOOKUP(AA1363,ATS!$A$4:$H$2762,2,FALSE)</f>
        <v>810113</v>
      </c>
      <c r="AD1363" s="35" t="str">
        <f>VLOOKUP(AA1363,ATS!$A$4:$G$2762,3,FALSE)</f>
        <v>Crusader X GORE-TEX Bib Pants W</v>
      </c>
      <c r="AE1363" s="36" t="str">
        <f>VLOOKUP(AA1363,ATS!$A$4:$G$2762,5,FALSE)</f>
        <v>99901-XS</v>
      </c>
      <c r="AF1363" s="30"/>
      <c r="AG1363" s="54"/>
      <c r="AH1363" s="26"/>
      <c r="AI1363" s="30"/>
      <c r="AJ1363" s="30"/>
      <c r="AK1363" s="30"/>
    </row>
    <row r="1364" spans="1:37">
      <c r="A1364" s="175">
        <f t="shared" si="85"/>
        <v>0</v>
      </c>
      <c r="B1364">
        <v>820441</v>
      </c>
      <c r="C1364" t="s">
        <v>3252</v>
      </c>
      <c r="D1364" t="s">
        <v>2991</v>
      </c>
      <c r="E1364" t="s">
        <v>2779</v>
      </c>
      <c r="F1364" t="s">
        <v>2776</v>
      </c>
      <c r="G1364" t="s">
        <v>7</v>
      </c>
      <c r="H1364" t="s">
        <v>225</v>
      </c>
      <c r="I1364">
        <v>104</v>
      </c>
      <c r="J1364">
        <v>104</v>
      </c>
      <c r="K1364">
        <v>104</v>
      </c>
      <c r="L1364">
        <v>104</v>
      </c>
      <c r="M1364">
        <v>104</v>
      </c>
      <c r="N1364">
        <v>104</v>
      </c>
      <c r="O1364">
        <v>104</v>
      </c>
      <c r="P1364">
        <v>104</v>
      </c>
      <c r="Q1364">
        <v>104</v>
      </c>
      <c r="R1364">
        <v>104</v>
      </c>
      <c r="S1364" s="30"/>
      <c r="T1364" s="52" t="str">
        <f t="shared" si="84"/>
        <v>820441-44004-M</v>
      </c>
      <c r="U1364" s="53" t="str">
        <f>IF(C1364="NET","",IF(C1364="","",IFERROR(VLOOKUP(T1364,EAN!$A:$B,2,FALSE),"MANGLER - MÅ OPPDATERE EAN-FANEN")))</f>
        <v>MANGLER - MÅ OPPDATERE EAN-FANEN</v>
      </c>
      <c r="V1364" s="52">
        <f t="shared" si="86"/>
        <v>104</v>
      </c>
      <c r="W1364" s="52">
        <f t="shared" si="87"/>
        <v>104</v>
      </c>
      <c r="X1364" s="30"/>
      <c r="Y1364" s="21" t="str">
        <f>IF(C1364="NET","",IFERROR(VLOOKUP(U1364,'2) Order Form'!$V$9:$V$894,1,FALSE),"Ikke med I order form"))</f>
        <v>Ikke med I order form</v>
      </c>
      <c r="Z1364" s="30"/>
      <c r="AA1364">
        <v>7048652711915</v>
      </c>
      <c r="AB1364" s="23">
        <f>IFERROR(VLOOKUP(AA1364,'2) Order Form'!$V$9:$V$895,1,FALSE),"Ikke med I order form")</f>
        <v>7048652711915</v>
      </c>
      <c r="AC1364" s="38">
        <f>VLOOKUP(AA1364,ATS!$A$4:$H$2762,2,FALSE)</f>
        <v>810113</v>
      </c>
      <c r="AD1364" s="35" t="str">
        <f>VLOOKUP(AA1364,ATS!$A$4:$G$2762,3,FALSE)</f>
        <v>Crusader X GORE-TEX Bib Pants W</v>
      </c>
      <c r="AE1364" s="36" t="str">
        <f>VLOOKUP(AA1364,ATS!$A$4:$G$2762,5,FALSE)</f>
        <v>99901-XS</v>
      </c>
      <c r="AF1364" s="30"/>
      <c r="AG1364" s="54"/>
      <c r="AH1364" s="26"/>
      <c r="AI1364" s="30"/>
      <c r="AJ1364" s="30"/>
      <c r="AK1364" s="30"/>
    </row>
    <row r="1365" spans="1:37">
      <c r="A1365" s="175">
        <f t="shared" si="85"/>
        <v>0</v>
      </c>
      <c r="B1365">
        <v>820441</v>
      </c>
      <c r="C1365" t="s">
        <v>3252</v>
      </c>
      <c r="D1365" t="s">
        <v>2991</v>
      </c>
      <c r="E1365" t="s">
        <v>2780</v>
      </c>
      <c r="F1365" t="s">
        <v>2776</v>
      </c>
      <c r="G1365" t="s">
        <v>52</v>
      </c>
      <c r="H1365" t="s">
        <v>225</v>
      </c>
      <c r="I1365">
        <v>58</v>
      </c>
      <c r="J1365">
        <v>58</v>
      </c>
      <c r="K1365">
        <v>58</v>
      </c>
      <c r="L1365">
        <v>58</v>
      </c>
      <c r="M1365">
        <v>58</v>
      </c>
      <c r="N1365">
        <v>58</v>
      </c>
      <c r="O1365">
        <v>58</v>
      </c>
      <c r="P1365">
        <v>58</v>
      </c>
      <c r="Q1365">
        <v>58</v>
      </c>
      <c r="R1365">
        <v>58</v>
      </c>
      <c r="S1365" s="30"/>
      <c r="T1365" s="52" t="str">
        <f t="shared" si="84"/>
        <v>820441-44004-L</v>
      </c>
      <c r="U1365" s="53" t="str">
        <f>IF(C1365="NET","",IF(C1365="","",IFERROR(VLOOKUP(T1365,EAN!$A:$B,2,FALSE),"MANGLER - MÅ OPPDATERE EAN-FANEN")))</f>
        <v>MANGLER - MÅ OPPDATERE EAN-FANEN</v>
      </c>
      <c r="V1365" s="52">
        <f t="shared" si="86"/>
        <v>58</v>
      </c>
      <c r="W1365" s="52">
        <f t="shared" si="87"/>
        <v>58</v>
      </c>
      <c r="X1365" s="30"/>
      <c r="Y1365" s="21" t="str">
        <f>IF(C1365="NET","",IFERROR(VLOOKUP(U1365,'2) Order Form'!$V$9:$V$894,1,FALSE),"Ikke med I order form"))</f>
        <v>Ikke med I order form</v>
      </c>
      <c r="Z1365" s="30"/>
      <c r="AA1365">
        <v>7048652711908</v>
      </c>
      <c r="AB1365" s="23">
        <f>IFERROR(VLOOKUP(AA1365,'2) Order Form'!$V$9:$V$895,1,FALSE),"Ikke med I order form")</f>
        <v>7048652711908</v>
      </c>
      <c r="AC1365" s="38">
        <f>VLOOKUP(AA1365,ATS!$A$4:$H$2762,2,FALSE)</f>
        <v>810113</v>
      </c>
      <c r="AD1365" s="35" t="str">
        <f>VLOOKUP(AA1365,ATS!$A$4:$G$2762,3,FALSE)</f>
        <v>Crusader X GORE-TEX Bib Pants W</v>
      </c>
      <c r="AE1365" s="36" t="str">
        <f>VLOOKUP(AA1365,ATS!$A$4:$G$2762,5,FALSE)</f>
        <v>99901-S</v>
      </c>
      <c r="AF1365" s="30"/>
      <c r="AG1365" s="54"/>
      <c r="AH1365" s="26"/>
      <c r="AI1365" s="30"/>
      <c r="AJ1365" s="30"/>
      <c r="AK1365" s="30"/>
    </row>
    <row r="1366" spans="1:37">
      <c r="A1366" s="175">
        <f t="shared" si="85"/>
        <v>0</v>
      </c>
      <c r="B1366">
        <v>820441</v>
      </c>
      <c r="C1366" t="s">
        <v>3252</v>
      </c>
      <c r="D1366" t="s">
        <v>2991</v>
      </c>
      <c r="E1366" t="s">
        <v>691</v>
      </c>
      <c r="F1366" t="s">
        <v>1982</v>
      </c>
      <c r="G1366" t="s">
        <v>54</v>
      </c>
      <c r="H1366" t="s">
        <v>87</v>
      </c>
      <c r="I1366">
        <v>93</v>
      </c>
      <c r="J1366">
        <v>93</v>
      </c>
      <c r="K1366">
        <v>93</v>
      </c>
      <c r="L1366">
        <v>93</v>
      </c>
      <c r="M1366">
        <v>93</v>
      </c>
      <c r="N1366">
        <v>93</v>
      </c>
      <c r="O1366">
        <v>93</v>
      </c>
      <c r="P1366">
        <v>93</v>
      </c>
      <c r="Q1366">
        <v>93</v>
      </c>
      <c r="R1366">
        <v>93</v>
      </c>
      <c r="S1366" s="30"/>
      <c r="T1366" s="52" t="str">
        <f t="shared" si="84"/>
        <v>820441-99901-XS</v>
      </c>
      <c r="U1366" s="53" t="str">
        <f>IF(C1366="NET","",IF(C1366="","",IFERROR(VLOOKUP(T1366,EAN!$A:$B,2,FALSE),"MANGLER - MÅ OPPDATERE EAN-FANEN")))</f>
        <v>MANGLER - MÅ OPPDATERE EAN-FANEN</v>
      </c>
      <c r="V1366" s="52">
        <f t="shared" si="86"/>
        <v>93</v>
      </c>
      <c r="W1366" s="52">
        <f t="shared" si="87"/>
        <v>93</v>
      </c>
      <c r="X1366" s="30"/>
      <c r="Y1366" s="21" t="str">
        <f>IF(C1366="NET","",IFERROR(VLOOKUP(U1366,'2) Order Form'!$V$9:$V$894,1,FALSE),"Ikke med I order form"))</f>
        <v>Ikke med I order form</v>
      </c>
      <c r="Z1366" s="30"/>
      <c r="AA1366">
        <v>7048652711892</v>
      </c>
      <c r="AB1366" s="23">
        <f>IFERROR(VLOOKUP(AA1366,'2) Order Form'!$V$9:$V$895,1,FALSE),"Ikke med I order form")</f>
        <v>7048652711892</v>
      </c>
      <c r="AC1366" s="38">
        <f>VLOOKUP(AA1366,ATS!$A$4:$H$2762,2,FALSE)</f>
        <v>810113</v>
      </c>
      <c r="AD1366" s="35" t="str">
        <f>VLOOKUP(AA1366,ATS!$A$4:$G$2762,3,FALSE)</f>
        <v>Crusader X GORE-TEX Bib Pants W</v>
      </c>
      <c r="AE1366" s="36" t="str">
        <f>VLOOKUP(AA1366,ATS!$A$4:$G$2762,5,FALSE)</f>
        <v>99901-M</v>
      </c>
      <c r="AF1366" s="30"/>
      <c r="AG1366" s="54"/>
      <c r="AH1366" s="26"/>
      <c r="AI1366" s="30"/>
      <c r="AJ1366" s="30"/>
      <c r="AK1366" s="30"/>
    </row>
    <row r="1367" spans="1:37">
      <c r="A1367" s="175">
        <f t="shared" si="85"/>
        <v>0</v>
      </c>
      <c r="B1367">
        <v>820441</v>
      </c>
      <c r="C1367" t="s">
        <v>3252</v>
      </c>
      <c r="D1367" t="s">
        <v>2991</v>
      </c>
      <c r="E1367" t="s">
        <v>685</v>
      </c>
      <c r="F1367" t="s">
        <v>1982</v>
      </c>
      <c r="G1367" t="s">
        <v>8</v>
      </c>
      <c r="H1367" t="s">
        <v>87</v>
      </c>
      <c r="I1367">
        <v>192</v>
      </c>
      <c r="J1367">
        <v>192</v>
      </c>
      <c r="K1367">
        <v>192</v>
      </c>
      <c r="L1367">
        <v>192</v>
      </c>
      <c r="M1367">
        <v>192</v>
      </c>
      <c r="N1367">
        <v>192</v>
      </c>
      <c r="O1367">
        <v>192</v>
      </c>
      <c r="P1367">
        <v>192</v>
      </c>
      <c r="Q1367">
        <v>192</v>
      </c>
      <c r="R1367">
        <v>192</v>
      </c>
      <c r="S1367" s="2"/>
      <c r="T1367" s="52" t="str">
        <f t="shared" si="84"/>
        <v>820441-99901-S</v>
      </c>
      <c r="U1367" s="53" t="str">
        <f>IF(C1367="NET","",IF(C1367="","",IFERROR(VLOOKUP(T1367,EAN!$A:$B,2,FALSE),"MANGLER - MÅ OPPDATERE EAN-FANEN")))</f>
        <v>MANGLER - MÅ OPPDATERE EAN-FANEN</v>
      </c>
      <c r="V1367" s="52">
        <f t="shared" si="86"/>
        <v>192</v>
      </c>
      <c r="W1367" s="52">
        <f t="shared" si="87"/>
        <v>192</v>
      </c>
      <c r="X1367" s="2"/>
      <c r="Y1367" s="21" t="str">
        <f>IF(C1367="NET","",IFERROR(VLOOKUP(U1367,'2) Order Form'!$V$9:$V$894,1,FALSE),"Ikke med I order form"))</f>
        <v>Ikke med I order form</v>
      </c>
      <c r="Z1367" s="2"/>
      <c r="AA1367">
        <v>7048652711892</v>
      </c>
      <c r="AB1367" s="23">
        <f>IFERROR(VLOOKUP(AA1367,'2) Order Form'!$V$9:$V$895,1,FALSE),"Ikke med I order form")</f>
        <v>7048652711892</v>
      </c>
      <c r="AC1367" s="38">
        <f>VLOOKUP(AA1367,ATS!$A$4:$H$2762,2,FALSE)</f>
        <v>810113</v>
      </c>
      <c r="AD1367" s="35" t="str">
        <f>VLOOKUP(AA1367,ATS!$A$4:$G$2762,3,FALSE)</f>
        <v>Crusader X GORE-TEX Bib Pants W</v>
      </c>
      <c r="AE1367" s="36" t="str">
        <f>VLOOKUP(AA1367,ATS!$A$4:$G$2762,5,FALSE)</f>
        <v>99901-M</v>
      </c>
      <c r="AF1367" s="2"/>
      <c r="AG1367" s="38"/>
      <c r="AH1367" s="21"/>
      <c r="AI1367" s="2"/>
      <c r="AJ1367" s="2"/>
      <c r="AK1367" s="2"/>
    </row>
    <row r="1368" spans="1:37">
      <c r="A1368" s="175">
        <f t="shared" si="85"/>
        <v>0</v>
      </c>
      <c r="B1368">
        <v>820441</v>
      </c>
      <c r="C1368" t="s">
        <v>3252</v>
      </c>
      <c r="D1368" t="s">
        <v>2991</v>
      </c>
      <c r="E1368" t="s">
        <v>686</v>
      </c>
      <c r="F1368" t="s">
        <v>1982</v>
      </c>
      <c r="G1368" t="s">
        <v>7</v>
      </c>
      <c r="H1368" t="s">
        <v>87</v>
      </c>
      <c r="I1368">
        <v>216</v>
      </c>
      <c r="J1368">
        <v>216</v>
      </c>
      <c r="K1368">
        <v>216</v>
      </c>
      <c r="L1368">
        <v>216</v>
      </c>
      <c r="M1368">
        <v>216</v>
      </c>
      <c r="N1368">
        <v>216</v>
      </c>
      <c r="O1368">
        <v>216</v>
      </c>
      <c r="P1368">
        <v>216</v>
      </c>
      <c r="Q1368">
        <v>216</v>
      </c>
      <c r="R1368">
        <v>216</v>
      </c>
      <c r="S1368" s="2"/>
      <c r="T1368" s="22" t="str">
        <f t="shared" si="84"/>
        <v>820441-99901-M</v>
      </c>
      <c r="U1368" s="24" t="str">
        <f>IF(C1368="NET","",IF(C1368="","",IFERROR(VLOOKUP(T1368,EAN!$A:$B,2,FALSE),"MANGLER - MÅ OPPDATERE EAN-FANEN")))</f>
        <v>MANGLER - MÅ OPPDATERE EAN-FANEN</v>
      </c>
      <c r="V1368" s="22">
        <f t="shared" si="86"/>
        <v>216</v>
      </c>
      <c r="W1368" s="22">
        <f t="shared" si="87"/>
        <v>216</v>
      </c>
      <c r="X1368" s="2"/>
      <c r="Y1368" s="21" t="str">
        <f>IF(C1368="NET","",IFERROR(VLOOKUP(U1368,'2) Order Form'!$V$9:$V$894,1,FALSE),"Ikke med I order form"))</f>
        <v>Ikke med I order form</v>
      </c>
      <c r="Z1368" s="2"/>
      <c r="AA1368">
        <v>7048652711885</v>
      </c>
      <c r="AB1368" s="23">
        <f>IFERROR(VLOOKUP(AA1368,'2) Order Form'!$V$9:$V$895,1,FALSE),"Ikke med I order form")</f>
        <v>7048652711885</v>
      </c>
      <c r="AC1368" s="38">
        <f>VLOOKUP(AA1368,ATS!$A$4:$H$2762,2,FALSE)</f>
        <v>810113</v>
      </c>
      <c r="AD1368" s="35" t="str">
        <f>VLOOKUP(AA1368,ATS!$A$4:$G$2762,3,FALSE)</f>
        <v>Crusader X GORE-TEX Bib Pants W</v>
      </c>
      <c r="AE1368" s="36" t="str">
        <f>VLOOKUP(AA1368,ATS!$A$4:$G$2762,5,FALSE)</f>
        <v>99901-L</v>
      </c>
      <c r="AF1368" s="2"/>
      <c r="AG1368" s="38"/>
      <c r="AH1368" s="21"/>
      <c r="AI1368" s="2"/>
      <c r="AJ1368" s="2"/>
      <c r="AK1368" s="2"/>
    </row>
    <row r="1369" spans="1:37">
      <c r="A1369" s="175">
        <f t="shared" si="85"/>
        <v>0</v>
      </c>
      <c r="B1369">
        <v>820441</v>
      </c>
      <c r="C1369" t="s">
        <v>3252</v>
      </c>
      <c r="D1369" t="s">
        <v>2991</v>
      </c>
      <c r="E1369" t="s">
        <v>687</v>
      </c>
      <c r="F1369" t="s">
        <v>1982</v>
      </c>
      <c r="G1369" t="s">
        <v>52</v>
      </c>
      <c r="H1369" t="s">
        <v>87</v>
      </c>
      <c r="I1369">
        <v>122</v>
      </c>
      <c r="J1369">
        <v>122</v>
      </c>
      <c r="K1369">
        <v>122</v>
      </c>
      <c r="L1369">
        <v>122</v>
      </c>
      <c r="M1369">
        <v>122</v>
      </c>
      <c r="N1369">
        <v>122</v>
      </c>
      <c r="O1369">
        <v>122</v>
      </c>
      <c r="P1369">
        <v>122</v>
      </c>
      <c r="Q1369">
        <v>122</v>
      </c>
      <c r="R1369">
        <v>122</v>
      </c>
      <c r="S1369" s="2"/>
      <c r="T1369" s="22" t="str">
        <f t="shared" si="84"/>
        <v>820441-99901-L</v>
      </c>
      <c r="U1369" s="24" t="str">
        <f>IF(C1369="NET","",IF(C1369="","",IFERROR(VLOOKUP(T1369,EAN!$A:$B,2,FALSE),"MANGLER - MÅ OPPDATERE EAN-FANEN")))</f>
        <v>MANGLER - MÅ OPPDATERE EAN-FANEN</v>
      </c>
      <c r="V1369" s="22">
        <f t="shared" si="86"/>
        <v>122</v>
      </c>
      <c r="W1369" s="22">
        <f t="shared" si="87"/>
        <v>122</v>
      </c>
      <c r="X1369" s="2"/>
      <c r="Y1369" s="21" t="str">
        <f>IF(C1369="NET","",IFERROR(VLOOKUP(U1369,'2) Order Form'!$V$9:$V$894,1,FALSE),"Ikke med I order form"))</f>
        <v>Ikke med I order form</v>
      </c>
      <c r="Z1369" s="2"/>
      <c r="AA1369">
        <v>7048652711885</v>
      </c>
      <c r="AB1369" s="23">
        <f>IFERROR(VLOOKUP(AA1369,'2) Order Form'!$V$9:$V$895,1,FALSE),"Ikke med I order form")</f>
        <v>7048652711885</v>
      </c>
      <c r="AC1369" s="38">
        <f>VLOOKUP(AA1369,ATS!$A$4:$H$2762,2,FALSE)</f>
        <v>810113</v>
      </c>
      <c r="AD1369" s="35" t="str">
        <f>VLOOKUP(AA1369,ATS!$A$4:$G$2762,3,FALSE)</f>
        <v>Crusader X GORE-TEX Bib Pants W</v>
      </c>
      <c r="AE1369" s="36" t="str">
        <f>VLOOKUP(AA1369,ATS!$A$4:$G$2762,5,FALSE)</f>
        <v>99901-L</v>
      </c>
      <c r="AF1369" s="2"/>
      <c r="AG1369" s="38"/>
      <c r="AH1369" s="21"/>
      <c r="AI1369" s="2"/>
      <c r="AJ1369" s="2"/>
      <c r="AK1369" s="2"/>
    </row>
    <row r="1370" spans="1:37">
      <c r="A1370" s="175">
        <f t="shared" si="85"/>
        <v>0</v>
      </c>
      <c r="B1370" s="37">
        <v>820442</v>
      </c>
      <c r="C1370" t="s">
        <v>131</v>
      </c>
      <c r="I1370" s="37">
        <v>202409</v>
      </c>
      <c r="J1370" s="37">
        <v>202410</v>
      </c>
      <c r="K1370" s="37">
        <v>202411</v>
      </c>
      <c r="L1370" s="37">
        <v>202412</v>
      </c>
      <c r="M1370" s="37">
        <v>202413</v>
      </c>
      <c r="N1370" s="37">
        <v>202414</v>
      </c>
      <c r="O1370" s="37">
        <v>202415</v>
      </c>
      <c r="P1370" s="37">
        <v>202415</v>
      </c>
      <c r="Q1370" s="37">
        <v>202415</v>
      </c>
      <c r="R1370" s="37">
        <v>202415</v>
      </c>
      <c r="S1370" s="2"/>
      <c r="T1370" s="22" t="str">
        <f t="shared" si="84"/>
        <v>820442-</v>
      </c>
      <c r="U1370" s="24" t="str">
        <f>IF(C1370="NET","",IF(C1370="","",IFERROR(VLOOKUP(T1370,EAN!$A:$B,2,FALSE),"MANGLER - MÅ OPPDATERE EAN-FANEN")))</f>
        <v/>
      </c>
      <c r="V1370" s="22">
        <f t="shared" si="86"/>
        <v>202409</v>
      </c>
      <c r="W1370" s="22">
        <f t="shared" si="87"/>
        <v>202415</v>
      </c>
      <c r="X1370" s="2"/>
      <c r="Y1370" s="21" t="str">
        <f>IF(C1370="NET","",IFERROR(VLOOKUP(U1370,'2) Order Form'!$V$9:$V$894,1,FALSE),"Ikke med I order form"))</f>
        <v/>
      </c>
      <c r="Z1370" s="2"/>
      <c r="AA1370">
        <v>7048652787583</v>
      </c>
      <c r="AB1370" s="23">
        <f>IFERROR(VLOOKUP(AA1370,'2) Order Form'!$V$9:$V$895,1,FALSE),"Ikke med I order form")</f>
        <v>7048652787583</v>
      </c>
      <c r="AC1370" s="38">
        <f>VLOOKUP(AA1370,ATS!$A$4:$H$2762,2,FALSE)</f>
        <v>810113</v>
      </c>
      <c r="AD1370" s="35" t="str">
        <f>VLOOKUP(AA1370,ATS!$A$4:$G$2762,3,FALSE)</f>
        <v>Crusader X GORE-TEX Bib Pants W</v>
      </c>
      <c r="AE1370" s="36" t="str">
        <f>VLOOKUP(AA1370,ATS!$A$4:$G$2762,5,FALSE)</f>
        <v>58000-XS</v>
      </c>
      <c r="AF1370" s="2"/>
      <c r="AG1370" s="38"/>
      <c r="AH1370" s="21"/>
      <c r="AI1370" s="2"/>
      <c r="AJ1370" s="2"/>
      <c r="AK1370" s="2"/>
    </row>
    <row r="1371" spans="1:37">
      <c r="A1371" s="175">
        <f t="shared" si="85"/>
        <v>0</v>
      </c>
      <c r="B1371">
        <v>820442</v>
      </c>
      <c r="C1371" t="s">
        <v>3253</v>
      </c>
      <c r="D1371" t="s">
        <v>2991</v>
      </c>
      <c r="E1371" t="s">
        <v>3179</v>
      </c>
      <c r="F1371" t="s">
        <v>3180</v>
      </c>
      <c r="G1371" t="s">
        <v>54</v>
      </c>
      <c r="H1371" t="s">
        <v>87</v>
      </c>
      <c r="I1371">
        <v>24</v>
      </c>
      <c r="J1371">
        <v>24</v>
      </c>
      <c r="K1371">
        <v>24</v>
      </c>
      <c r="L1371">
        <v>24</v>
      </c>
      <c r="M1371">
        <v>24</v>
      </c>
      <c r="N1371">
        <v>24</v>
      </c>
      <c r="O1371">
        <v>24</v>
      </c>
      <c r="P1371">
        <v>24</v>
      </c>
      <c r="Q1371">
        <v>24</v>
      </c>
      <c r="R1371">
        <v>24</v>
      </c>
      <c r="S1371" s="30"/>
      <c r="T1371" s="52" t="str">
        <f t="shared" si="84"/>
        <v>820442-56003-XS</v>
      </c>
      <c r="U1371" s="53" t="str">
        <f>IF(C1371="NET","",IF(C1371="","",IFERROR(VLOOKUP(T1371,EAN!$A:$B,2,FALSE),"MANGLER - MÅ OPPDATERE EAN-FANEN")))</f>
        <v>MANGLER - MÅ OPPDATERE EAN-FANEN</v>
      </c>
      <c r="V1371" s="52">
        <f t="shared" si="86"/>
        <v>24</v>
      </c>
      <c r="W1371" s="52">
        <f t="shared" si="87"/>
        <v>24</v>
      </c>
      <c r="X1371" s="30"/>
      <c r="Y1371" s="21" t="str">
        <f>IF(C1371="NET","",IFERROR(VLOOKUP(U1371,'2) Order Form'!$V$9:$V$894,1,FALSE),"Ikke med I order form"))</f>
        <v>Ikke med I order form</v>
      </c>
      <c r="Z1371" s="30"/>
      <c r="AA1371">
        <v>7048652787576</v>
      </c>
      <c r="AB1371" s="23">
        <f>IFERROR(VLOOKUP(AA1371,'2) Order Form'!$V$9:$V$895,1,FALSE),"Ikke med I order form")</f>
        <v>7048652787576</v>
      </c>
      <c r="AC1371" s="38">
        <f>VLOOKUP(AA1371,ATS!$A$4:$H$2762,2,FALSE)</f>
        <v>810113</v>
      </c>
      <c r="AD1371" s="35" t="str">
        <f>VLOOKUP(AA1371,ATS!$A$4:$G$2762,3,FALSE)</f>
        <v>Crusader X GORE-TEX Bib Pants W</v>
      </c>
      <c r="AE1371" s="36" t="str">
        <f>VLOOKUP(AA1371,ATS!$A$4:$G$2762,5,FALSE)</f>
        <v>58000-S</v>
      </c>
      <c r="AF1371" s="30"/>
      <c r="AG1371" s="54"/>
      <c r="AH1371" s="26"/>
      <c r="AI1371" s="30"/>
      <c r="AJ1371" s="30"/>
      <c r="AK1371" s="30"/>
    </row>
    <row r="1372" spans="1:37">
      <c r="A1372" s="175">
        <f t="shared" si="85"/>
        <v>0</v>
      </c>
      <c r="B1372">
        <v>820442</v>
      </c>
      <c r="C1372" t="s">
        <v>3253</v>
      </c>
      <c r="D1372" t="s">
        <v>2991</v>
      </c>
      <c r="E1372" t="s">
        <v>3181</v>
      </c>
      <c r="F1372" t="s">
        <v>3180</v>
      </c>
      <c r="G1372" t="s">
        <v>8</v>
      </c>
      <c r="H1372" t="s">
        <v>87</v>
      </c>
      <c r="I1372">
        <v>67</v>
      </c>
      <c r="J1372">
        <v>67</v>
      </c>
      <c r="K1372">
        <v>67</v>
      </c>
      <c r="L1372">
        <v>67</v>
      </c>
      <c r="M1372">
        <v>67</v>
      </c>
      <c r="N1372">
        <v>67</v>
      </c>
      <c r="O1372">
        <v>67</v>
      </c>
      <c r="P1372">
        <v>67</v>
      </c>
      <c r="Q1372">
        <v>67</v>
      </c>
      <c r="R1372">
        <v>67</v>
      </c>
      <c r="S1372" s="30"/>
      <c r="T1372" s="52" t="str">
        <f t="shared" si="84"/>
        <v>820442-56003-S</v>
      </c>
      <c r="U1372" s="53" t="str">
        <f>IF(C1372="NET","",IF(C1372="","",IFERROR(VLOOKUP(T1372,EAN!$A:$B,2,FALSE),"MANGLER - MÅ OPPDATERE EAN-FANEN")))</f>
        <v>MANGLER - MÅ OPPDATERE EAN-FANEN</v>
      </c>
      <c r="V1372" s="52">
        <f t="shared" si="86"/>
        <v>67</v>
      </c>
      <c r="W1372" s="52">
        <f t="shared" si="87"/>
        <v>67</v>
      </c>
      <c r="X1372" s="30"/>
      <c r="Y1372" s="21" t="str">
        <f>IF(C1372="NET","",IFERROR(VLOOKUP(U1372,'2) Order Form'!$V$9:$V$894,1,FALSE),"Ikke med I order form"))</f>
        <v>Ikke med I order form</v>
      </c>
      <c r="Z1372" s="30"/>
      <c r="AA1372">
        <v>7048652787576</v>
      </c>
      <c r="AB1372" s="23">
        <f>IFERROR(VLOOKUP(AA1372,'2) Order Form'!$V$9:$V$895,1,FALSE),"Ikke med I order form")</f>
        <v>7048652787576</v>
      </c>
      <c r="AC1372" s="38">
        <f>VLOOKUP(AA1372,ATS!$A$4:$H$2762,2,FALSE)</f>
        <v>810113</v>
      </c>
      <c r="AD1372" s="35" t="str">
        <f>VLOOKUP(AA1372,ATS!$A$4:$G$2762,3,FALSE)</f>
        <v>Crusader X GORE-TEX Bib Pants W</v>
      </c>
      <c r="AE1372" s="36" t="str">
        <f>VLOOKUP(AA1372,ATS!$A$4:$G$2762,5,FALSE)</f>
        <v>58000-S</v>
      </c>
      <c r="AF1372" s="30"/>
      <c r="AG1372" s="54"/>
      <c r="AH1372" s="26"/>
      <c r="AI1372" s="30"/>
      <c r="AJ1372" s="30"/>
      <c r="AK1372" s="30"/>
    </row>
    <row r="1373" spans="1:37">
      <c r="A1373" s="175">
        <f t="shared" si="85"/>
        <v>0</v>
      </c>
      <c r="B1373">
        <v>820442</v>
      </c>
      <c r="C1373" t="s">
        <v>3253</v>
      </c>
      <c r="D1373" t="s">
        <v>2991</v>
      </c>
      <c r="E1373" t="s">
        <v>3182</v>
      </c>
      <c r="F1373" t="s">
        <v>3180</v>
      </c>
      <c r="G1373" t="s">
        <v>7</v>
      </c>
      <c r="H1373" t="s">
        <v>87</v>
      </c>
      <c r="I1373">
        <v>81</v>
      </c>
      <c r="J1373">
        <v>81</v>
      </c>
      <c r="K1373">
        <v>81</v>
      </c>
      <c r="L1373">
        <v>81</v>
      </c>
      <c r="M1373">
        <v>81</v>
      </c>
      <c r="N1373">
        <v>81</v>
      </c>
      <c r="O1373">
        <v>81</v>
      </c>
      <c r="P1373">
        <v>81</v>
      </c>
      <c r="Q1373">
        <v>81</v>
      </c>
      <c r="R1373">
        <v>81</v>
      </c>
      <c r="S1373" s="30"/>
      <c r="T1373" s="52" t="str">
        <f t="shared" si="84"/>
        <v>820442-56003-M</v>
      </c>
      <c r="U1373" s="53" t="str">
        <f>IF(C1373="NET","",IF(C1373="","",IFERROR(VLOOKUP(T1373,EAN!$A:$B,2,FALSE),"MANGLER - MÅ OPPDATERE EAN-FANEN")))</f>
        <v>MANGLER - MÅ OPPDATERE EAN-FANEN</v>
      </c>
      <c r="V1373" s="52">
        <f t="shared" si="86"/>
        <v>81</v>
      </c>
      <c r="W1373" s="52">
        <f t="shared" si="87"/>
        <v>81</v>
      </c>
      <c r="X1373" s="30"/>
      <c r="Y1373" s="21" t="str">
        <f>IF(C1373="NET","",IFERROR(VLOOKUP(U1373,'2) Order Form'!$V$9:$V$894,1,FALSE),"Ikke med I order form"))</f>
        <v>Ikke med I order form</v>
      </c>
      <c r="Z1373" s="30"/>
      <c r="AA1373">
        <v>7048652787569</v>
      </c>
      <c r="AB1373" s="23">
        <f>IFERROR(VLOOKUP(AA1373,'2) Order Form'!$V$9:$V$895,1,FALSE),"Ikke med I order form")</f>
        <v>7048652787569</v>
      </c>
      <c r="AC1373" s="38">
        <f>VLOOKUP(AA1373,ATS!$A$4:$H$2762,2,FALSE)</f>
        <v>810113</v>
      </c>
      <c r="AD1373" s="35" t="str">
        <f>VLOOKUP(AA1373,ATS!$A$4:$G$2762,3,FALSE)</f>
        <v>Crusader X GORE-TEX Bib Pants W</v>
      </c>
      <c r="AE1373" s="36" t="str">
        <f>VLOOKUP(AA1373,ATS!$A$4:$G$2762,5,FALSE)</f>
        <v>58000-M</v>
      </c>
      <c r="AF1373" s="30"/>
      <c r="AG1373" s="54"/>
      <c r="AH1373" s="26"/>
      <c r="AI1373" s="30"/>
      <c r="AJ1373" s="30"/>
      <c r="AK1373" s="30"/>
    </row>
    <row r="1374" spans="1:37">
      <c r="A1374" s="175">
        <f t="shared" si="85"/>
        <v>0</v>
      </c>
      <c r="B1374">
        <v>820442</v>
      </c>
      <c r="C1374" t="s">
        <v>3253</v>
      </c>
      <c r="D1374" t="s">
        <v>2991</v>
      </c>
      <c r="E1374" t="s">
        <v>3183</v>
      </c>
      <c r="F1374" t="s">
        <v>3180</v>
      </c>
      <c r="G1374" t="s">
        <v>52</v>
      </c>
      <c r="H1374" t="s">
        <v>87</v>
      </c>
      <c r="I1374">
        <v>39</v>
      </c>
      <c r="J1374">
        <v>39</v>
      </c>
      <c r="K1374">
        <v>39</v>
      </c>
      <c r="L1374">
        <v>39</v>
      </c>
      <c r="M1374">
        <v>39</v>
      </c>
      <c r="N1374">
        <v>39</v>
      </c>
      <c r="O1374">
        <v>39</v>
      </c>
      <c r="P1374">
        <v>39</v>
      </c>
      <c r="Q1374">
        <v>39</v>
      </c>
      <c r="R1374">
        <v>39</v>
      </c>
      <c r="S1374" s="30"/>
      <c r="T1374" s="52" t="str">
        <f t="shared" si="84"/>
        <v>820442-56003-L</v>
      </c>
      <c r="U1374" s="53" t="str">
        <f>IF(C1374="NET","",IF(C1374="","",IFERROR(VLOOKUP(T1374,EAN!$A:$B,2,FALSE),"MANGLER - MÅ OPPDATERE EAN-FANEN")))</f>
        <v>MANGLER - MÅ OPPDATERE EAN-FANEN</v>
      </c>
      <c r="V1374" s="52">
        <f t="shared" si="86"/>
        <v>39</v>
      </c>
      <c r="W1374" s="52">
        <f t="shared" si="87"/>
        <v>39</v>
      </c>
      <c r="X1374" s="30"/>
      <c r="Y1374" s="21" t="str">
        <f>IF(C1374="NET","",IFERROR(VLOOKUP(U1374,'2) Order Form'!$V$9:$V$894,1,FALSE),"Ikke med I order form"))</f>
        <v>Ikke med I order form</v>
      </c>
      <c r="Z1374" s="30"/>
      <c r="AA1374">
        <v>7048652787569</v>
      </c>
      <c r="AB1374" s="23">
        <f>IFERROR(VLOOKUP(AA1374,'2) Order Form'!$V$9:$V$895,1,FALSE),"Ikke med I order form")</f>
        <v>7048652787569</v>
      </c>
      <c r="AC1374" s="38">
        <f>VLOOKUP(AA1374,ATS!$A$4:$H$2762,2,FALSE)</f>
        <v>810113</v>
      </c>
      <c r="AD1374" s="35" t="str">
        <f>VLOOKUP(AA1374,ATS!$A$4:$G$2762,3,FALSE)</f>
        <v>Crusader X GORE-TEX Bib Pants W</v>
      </c>
      <c r="AE1374" s="36" t="str">
        <f>VLOOKUP(AA1374,ATS!$A$4:$G$2762,5,FALSE)</f>
        <v>58000-M</v>
      </c>
      <c r="AF1374" s="30"/>
      <c r="AG1374" s="54"/>
      <c r="AH1374" s="26"/>
      <c r="AI1374" s="30"/>
      <c r="AJ1374" s="30"/>
      <c r="AK1374" s="30"/>
    </row>
    <row r="1375" spans="1:37">
      <c r="A1375" s="175">
        <f t="shared" si="85"/>
        <v>0</v>
      </c>
      <c r="B1375">
        <v>820442</v>
      </c>
      <c r="C1375" t="s">
        <v>3253</v>
      </c>
      <c r="D1375" t="s">
        <v>2991</v>
      </c>
      <c r="E1375" t="s">
        <v>3254</v>
      </c>
      <c r="F1375" t="s">
        <v>3255</v>
      </c>
      <c r="G1375" t="s">
        <v>54</v>
      </c>
      <c r="H1375" t="s">
        <v>225</v>
      </c>
      <c r="I1375">
        <v>62</v>
      </c>
      <c r="J1375">
        <v>62</v>
      </c>
      <c r="K1375">
        <v>62</v>
      </c>
      <c r="L1375">
        <v>62</v>
      </c>
      <c r="M1375">
        <v>62</v>
      </c>
      <c r="N1375">
        <v>62</v>
      </c>
      <c r="O1375">
        <v>62</v>
      </c>
      <c r="P1375">
        <v>62</v>
      </c>
      <c r="Q1375">
        <v>62</v>
      </c>
      <c r="R1375">
        <v>62</v>
      </c>
      <c r="S1375" s="30"/>
      <c r="T1375" s="52" t="str">
        <f t="shared" si="84"/>
        <v>820442-77202-XS</v>
      </c>
      <c r="U1375" s="53" t="str">
        <f>IF(C1375="NET","",IF(C1375="","",IFERROR(VLOOKUP(T1375,EAN!$A:$B,2,FALSE),"MANGLER - MÅ OPPDATERE EAN-FANEN")))</f>
        <v>MANGLER - MÅ OPPDATERE EAN-FANEN</v>
      </c>
      <c r="V1375" s="52">
        <f t="shared" si="86"/>
        <v>62</v>
      </c>
      <c r="W1375" s="52">
        <f t="shared" si="87"/>
        <v>62</v>
      </c>
      <c r="X1375" s="30"/>
      <c r="Y1375" s="21" t="str">
        <f>IF(C1375="NET","",IFERROR(VLOOKUP(U1375,'2) Order Form'!$V$9:$V$894,1,FALSE),"Ikke med I order form"))</f>
        <v>Ikke med I order form</v>
      </c>
      <c r="Z1375" s="30"/>
      <c r="AA1375">
        <v>7048652787552</v>
      </c>
      <c r="AB1375" s="23">
        <f>IFERROR(VLOOKUP(AA1375,'2) Order Form'!$V$9:$V$895,1,FALSE),"Ikke med I order form")</f>
        <v>7048652787552</v>
      </c>
      <c r="AC1375" s="38">
        <f>VLOOKUP(AA1375,ATS!$A$4:$H$2762,2,FALSE)</f>
        <v>810113</v>
      </c>
      <c r="AD1375" s="35" t="str">
        <f>VLOOKUP(AA1375,ATS!$A$4:$G$2762,3,FALSE)</f>
        <v>Crusader X GORE-TEX Bib Pants W</v>
      </c>
      <c r="AE1375" s="36" t="str">
        <f>VLOOKUP(AA1375,ATS!$A$4:$G$2762,5,FALSE)</f>
        <v>58000-L</v>
      </c>
      <c r="AF1375" s="30"/>
      <c r="AG1375" s="54"/>
      <c r="AH1375" s="26"/>
      <c r="AI1375" s="30"/>
      <c r="AJ1375" s="30"/>
      <c r="AK1375" s="30"/>
    </row>
    <row r="1376" spans="1:37">
      <c r="A1376" s="175">
        <f t="shared" si="85"/>
        <v>0</v>
      </c>
      <c r="B1376">
        <v>820442</v>
      </c>
      <c r="C1376" t="s">
        <v>3253</v>
      </c>
      <c r="D1376" t="s">
        <v>2991</v>
      </c>
      <c r="E1376" t="s">
        <v>3256</v>
      </c>
      <c r="F1376" t="s">
        <v>3255</v>
      </c>
      <c r="G1376" t="s">
        <v>8</v>
      </c>
      <c r="H1376" t="s">
        <v>225</v>
      </c>
      <c r="I1376">
        <v>130</v>
      </c>
      <c r="J1376">
        <v>130</v>
      </c>
      <c r="K1376">
        <v>130</v>
      </c>
      <c r="L1376">
        <v>130</v>
      </c>
      <c r="M1376">
        <v>130</v>
      </c>
      <c r="N1376">
        <v>130</v>
      </c>
      <c r="O1376">
        <v>130</v>
      </c>
      <c r="P1376">
        <v>130</v>
      </c>
      <c r="Q1376">
        <v>130</v>
      </c>
      <c r="R1376">
        <v>130</v>
      </c>
      <c r="S1376" s="30"/>
      <c r="T1376" s="52" t="str">
        <f t="shared" si="84"/>
        <v>820442-77202-S</v>
      </c>
      <c r="U1376" s="53" t="str">
        <f>IF(C1376="NET","",IF(C1376="","",IFERROR(VLOOKUP(T1376,EAN!$A:$B,2,FALSE),"MANGLER - MÅ OPPDATERE EAN-FANEN")))</f>
        <v>MANGLER - MÅ OPPDATERE EAN-FANEN</v>
      </c>
      <c r="V1376" s="52">
        <f t="shared" si="86"/>
        <v>130</v>
      </c>
      <c r="W1376" s="52">
        <f t="shared" si="87"/>
        <v>130</v>
      </c>
      <c r="X1376" s="30"/>
      <c r="Y1376" s="21" t="str">
        <f>IF(C1376="NET","",IFERROR(VLOOKUP(U1376,'2) Order Form'!$V$9:$V$894,1,FALSE),"Ikke med I order form"))</f>
        <v>Ikke med I order form</v>
      </c>
      <c r="Z1376" s="30"/>
      <c r="AA1376">
        <v>7048652787552</v>
      </c>
      <c r="AB1376" s="23">
        <f>IFERROR(VLOOKUP(AA1376,'2) Order Form'!$V$9:$V$895,1,FALSE),"Ikke med I order form")</f>
        <v>7048652787552</v>
      </c>
      <c r="AC1376" s="38">
        <f>VLOOKUP(AA1376,ATS!$A$4:$H$2762,2,FALSE)</f>
        <v>810113</v>
      </c>
      <c r="AD1376" s="35" t="str">
        <f>VLOOKUP(AA1376,ATS!$A$4:$G$2762,3,FALSE)</f>
        <v>Crusader X GORE-TEX Bib Pants W</v>
      </c>
      <c r="AE1376" s="36" t="str">
        <f>VLOOKUP(AA1376,ATS!$A$4:$G$2762,5,FALSE)</f>
        <v>58000-L</v>
      </c>
      <c r="AF1376" s="30"/>
      <c r="AG1376" s="54"/>
      <c r="AH1376" s="26"/>
      <c r="AI1376" s="30"/>
      <c r="AJ1376" s="30"/>
      <c r="AK1376" s="30"/>
    </row>
    <row r="1377" spans="1:37">
      <c r="A1377" s="175">
        <f t="shared" si="85"/>
        <v>0</v>
      </c>
      <c r="B1377">
        <v>820442</v>
      </c>
      <c r="C1377" t="s">
        <v>3253</v>
      </c>
      <c r="D1377" t="s">
        <v>2991</v>
      </c>
      <c r="E1377" t="s">
        <v>3257</v>
      </c>
      <c r="F1377" t="s">
        <v>3255</v>
      </c>
      <c r="G1377" t="s">
        <v>7</v>
      </c>
      <c r="H1377" t="s">
        <v>225</v>
      </c>
      <c r="I1377">
        <v>117</v>
      </c>
      <c r="J1377">
        <v>117</v>
      </c>
      <c r="K1377">
        <v>117</v>
      </c>
      <c r="L1377">
        <v>117</v>
      </c>
      <c r="M1377">
        <v>117</v>
      </c>
      <c r="N1377">
        <v>117</v>
      </c>
      <c r="O1377">
        <v>117</v>
      </c>
      <c r="P1377">
        <v>117</v>
      </c>
      <c r="Q1377">
        <v>117</v>
      </c>
      <c r="R1377">
        <v>117</v>
      </c>
      <c r="S1377" s="30"/>
      <c r="T1377" s="52" t="str">
        <f t="shared" si="84"/>
        <v>820442-77202-M</v>
      </c>
      <c r="U1377" s="53" t="str">
        <f>IF(C1377="NET","",IF(C1377="","",IFERROR(VLOOKUP(T1377,EAN!$A:$B,2,FALSE),"MANGLER - MÅ OPPDATERE EAN-FANEN")))</f>
        <v>MANGLER - MÅ OPPDATERE EAN-FANEN</v>
      </c>
      <c r="V1377" s="52">
        <f t="shared" si="86"/>
        <v>117</v>
      </c>
      <c r="W1377" s="52">
        <f t="shared" si="87"/>
        <v>117</v>
      </c>
      <c r="X1377" s="30"/>
      <c r="Y1377" s="21" t="str">
        <f>IF(C1377="NET","",IFERROR(VLOOKUP(U1377,'2) Order Form'!$V$9:$V$894,1,FALSE),"Ikke med I order form"))</f>
        <v>Ikke med I order form</v>
      </c>
      <c r="Z1377" s="30"/>
      <c r="AA1377">
        <v>7048652459633</v>
      </c>
      <c r="AB1377" s="23">
        <f>IFERROR(VLOOKUP(AA1377,'2) Order Form'!$V$9:$V$895,1,FALSE),"Ikke med I order form")</f>
        <v>7048652459633</v>
      </c>
      <c r="AC1377" s="38">
        <f>VLOOKUP(AA1377,ATS!$A$4:$H$2762,2,FALSE)</f>
        <v>820088</v>
      </c>
      <c r="AD1377" s="35" t="str">
        <f>VLOOKUP(AA1377,ATS!$A$4:$G$2762,3,FALSE)</f>
        <v>Crusader GTX Infinium Jacket W</v>
      </c>
      <c r="AE1377" s="36" t="str">
        <f>VLOOKUP(AA1377,ATS!$A$4:$G$2762,5,FALSE)</f>
        <v>BLACK-XS</v>
      </c>
      <c r="AF1377" s="30"/>
      <c r="AG1377" s="54"/>
      <c r="AH1377" s="26"/>
      <c r="AI1377" s="30"/>
      <c r="AJ1377" s="30"/>
      <c r="AK1377" s="30"/>
    </row>
    <row r="1378" spans="1:37">
      <c r="A1378" s="175">
        <f t="shared" si="85"/>
        <v>0</v>
      </c>
      <c r="B1378">
        <v>820442</v>
      </c>
      <c r="C1378" t="s">
        <v>3253</v>
      </c>
      <c r="D1378" t="s">
        <v>2991</v>
      </c>
      <c r="E1378" t="s">
        <v>3258</v>
      </c>
      <c r="F1378" t="s">
        <v>3255</v>
      </c>
      <c r="G1378" t="s">
        <v>52</v>
      </c>
      <c r="H1378" t="s">
        <v>225</v>
      </c>
      <c r="I1378">
        <v>47</v>
      </c>
      <c r="J1378">
        <v>47</v>
      </c>
      <c r="K1378">
        <v>47</v>
      </c>
      <c r="L1378">
        <v>47</v>
      </c>
      <c r="M1378">
        <v>47</v>
      </c>
      <c r="N1378">
        <v>47</v>
      </c>
      <c r="O1378">
        <v>47</v>
      </c>
      <c r="P1378">
        <v>47</v>
      </c>
      <c r="Q1378">
        <v>47</v>
      </c>
      <c r="R1378">
        <v>47</v>
      </c>
      <c r="S1378" s="30"/>
      <c r="T1378" s="52" t="str">
        <f t="shared" si="84"/>
        <v>820442-77202-L</v>
      </c>
      <c r="U1378" s="53" t="str">
        <f>IF(C1378="NET","",IF(C1378="","",IFERROR(VLOOKUP(T1378,EAN!$A:$B,2,FALSE),"MANGLER - MÅ OPPDATERE EAN-FANEN")))</f>
        <v>MANGLER - MÅ OPPDATERE EAN-FANEN</v>
      </c>
      <c r="V1378" s="52">
        <f t="shared" si="86"/>
        <v>47</v>
      </c>
      <c r="W1378" s="52">
        <f t="shared" si="87"/>
        <v>47</v>
      </c>
      <c r="X1378" s="30"/>
      <c r="Y1378" s="21" t="str">
        <f>IF(C1378="NET","",IFERROR(VLOOKUP(U1378,'2) Order Form'!$V$9:$V$894,1,FALSE),"Ikke med I order form"))</f>
        <v>Ikke med I order form</v>
      </c>
      <c r="Z1378" s="30"/>
      <c r="AA1378">
        <v>7048652459633</v>
      </c>
      <c r="AB1378" s="23">
        <f>IFERROR(VLOOKUP(AA1378,'2) Order Form'!$V$9:$V$895,1,FALSE),"Ikke med I order form")</f>
        <v>7048652459633</v>
      </c>
      <c r="AC1378" s="38">
        <f>VLOOKUP(AA1378,ATS!$A$4:$H$2762,2,FALSE)</f>
        <v>820088</v>
      </c>
      <c r="AD1378" s="35" t="str">
        <f>VLOOKUP(AA1378,ATS!$A$4:$G$2762,3,FALSE)</f>
        <v>Crusader GTX Infinium Jacket W</v>
      </c>
      <c r="AE1378" s="36" t="str">
        <f>VLOOKUP(AA1378,ATS!$A$4:$G$2762,5,FALSE)</f>
        <v>BLACK-XS</v>
      </c>
      <c r="AF1378" s="30"/>
      <c r="AG1378" s="54"/>
      <c r="AH1378" s="26"/>
      <c r="AI1378" s="30"/>
      <c r="AJ1378" s="30"/>
      <c r="AK1378" s="30"/>
    </row>
    <row r="1379" spans="1:37">
      <c r="A1379" s="175">
        <f t="shared" si="85"/>
        <v>0</v>
      </c>
      <c r="B1379">
        <v>820442</v>
      </c>
      <c r="C1379" t="s">
        <v>3253</v>
      </c>
      <c r="D1379" t="s">
        <v>2991</v>
      </c>
      <c r="E1379" t="s">
        <v>1216</v>
      </c>
      <c r="F1379" t="s">
        <v>1923</v>
      </c>
      <c r="G1379" t="s">
        <v>54</v>
      </c>
      <c r="H1379" t="s">
        <v>225</v>
      </c>
      <c r="I1379">
        <v>41</v>
      </c>
      <c r="J1379">
        <v>41</v>
      </c>
      <c r="K1379">
        <v>41</v>
      </c>
      <c r="L1379">
        <v>41</v>
      </c>
      <c r="M1379">
        <v>41</v>
      </c>
      <c r="N1379">
        <v>41</v>
      </c>
      <c r="O1379">
        <v>41</v>
      </c>
      <c r="P1379">
        <v>41</v>
      </c>
      <c r="Q1379">
        <v>41</v>
      </c>
      <c r="R1379">
        <v>41</v>
      </c>
      <c r="S1379" s="2"/>
      <c r="T1379" s="22" t="str">
        <f t="shared" si="84"/>
        <v>820442-88300-XS</v>
      </c>
      <c r="U1379" s="24" t="str">
        <f>IF(C1379="NET","",IF(C1379="","",IFERROR(VLOOKUP(T1379,EAN!$A:$B,2,FALSE),"MANGLER - MÅ OPPDATERE EAN-FANEN")))</f>
        <v>MANGLER - MÅ OPPDATERE EAN-FANEN</v>
      </c>
      <c r="V1379" s="22">
        <f t="shared" si="86"/>
        <v>41</v>
      </c>
      <c r="W1379" s="22">
        <f t="shared" si="87"/>
        <v>41</v>
      </c>
      <c r="X1379" s="2"/>
      <c r="Y1379" s="21" t="str">
        <f>IF(C1379="NET","",IFERROR(VLOOKUP(U1379,'2) Order Form'!$V$9:$V$894,1,FALSE),"Ikke med I order form"))</f>
        <v>Ikke med I order form</v>
      </c>
      <c r="Z1379" s="2"/>
      <c r="AA1379">
        <v>7048652459626</v>
      </c>
      <c r="AB1379" s="23">
        <f>IFERROR(VLOOKUP(AA1379,'2) Order Form'!$V$9:$V$895,1,FALSE),"Ikke med I order form")</f>
        <v>7048652459626</v>
      </c>
      <c r="AC1379" s="38">
        <f>VLOOKUP(AA1379,ATS!$A$4:$H$2762,2,FALSE)</f>
        <v>820088</v>
      </c>
      <c r="AD1379" s="35" t="str">
        <f>VLOOKUP(AA1379,ATS!$A$4:$G$2762,3,FALSE)</f>
        <v>Crusader GTX Infinium Jacket W</v>
      </c>
      <c r="AE1379" s="36" t="str">
        <f>VLOOKUP(AA1379,ATS!$A$4:$G$2762,5,FALSE)</f>
        <v>BLACK-S</v>
      </c>
      <c r="AF1379" s="2"/>
      <c r="AG1379" s="38"/>
      <c r="AH1379" s="21"/>
      <c r="AI1379" s="2"/>
      <c r="AJ1379" s="2"/>
      <c r="AK1379" s="2"/>
    </row>
    <row r="1380" spans="1:37">
      <c r="A1380" s="175">
        <f t="shared" si="85"/>
        <v>0</v>
      </c>
      <c r="B1380">
        <v>820442</v>
      </c>
      <c r="C1380" t="s">
        <v>3253</v>
      </c>
      <c r="D1380" t="s">
        <v>2991</v>
      </c>
      <c r="E1380" t="s">
        <v>1212</v>
      </c>
      <c r="F1380" t="s">
        <v>1923</v>
      </c>
      <c r="G1380" t="s">
        <v>8</v>
      </c>
      <c r="H1380" t="s">
        <v>225</v>
      </c>
      <c r="I1380">
        <v>89</v>
      </c>
      <c r="J1380">
        <v>89</v>
      </c>
      <c r="K1380">
        <v>89</v>
      </c>
      <c r="L1380">
        <v>89</v>
      </c>
      <c r="M1380">
        <v>89</v>
      </c>
      <c r="N1380">
        <v>89</v>
      </c>
      <c r="O1380">
        <v>89</v>
      </c>
      <c r="P1380">
        <v>89</v>
      </c>
      <c r="Q1380">
        <v>89</v>
      </c>
      <c r="R1380">
        <v>89</v>
      </c>
      <c r="S1380" s="2"/>
      <c r="T1380" s="22" t="str">
        <f t="shared" si="84"/>
        <v>820442-88300-S</v>
      </c>
      <c r="U1380" s="24" t="str">
        <f>IF(C1380="NET","",IF(C1380="","",IFERROR(VLOOKUP(T1380,EAN!$A:$B,2,FALSE),"MANGLER - MÅ OPPDATERE EAN-FANEN")))</f>
        <v>MANGLER - MÅ OPPDATERE EAN-FANEN</v>
      </c>
      <c r="V1380" s="22">
        <f t="shared" si="86"/>
        <v>89</v>
      </c>
      <c r="W1380" s="22">
        <f t="shared" si="87"/>
        <v>89</v>
      </c>
      <c r="X1380" s="2"/>
      <c r="Y1380" s="21" t="str">
        <f>IF(C1380="NET","",IFERROR(VLOOKUP(U1380,'2) Order Form'!$V$9:$V$894,1,FALSE),"Ikke med I order form"))</f>
        <v>Ikke med I order form</v>
      </c>
      <c r="Z1380" s="2"/>
      <c r="AA1380">
        <v>7048652459626</v>
      </c>
      <c r="AB1380" s="23">
        <f>IFERROR(VLOOKUP(AA1380,'2) Order Form'!$V$9:$V$895,1,FALSE),"Ikke med I order form")</f>
        <v>7048652459626</v>
      </c>
      <c r="AC1380" s="38">
        <f>VLOOKUP(AA1380,ATS!$A$4:$H$2762,2,FALSE)</f>
        <v>820088</v>
      </c>
      <c r="AD1380" s="35" t="str">
        <f>VLOOKUP(AA1380,ATS!$A$4:$G$2762,3,FALSE)</f>
        <v>Crusader GTX Infinium Jacket W</v>
      </c>
      <c r="AE1380" s="36" t="str">
        <f>VLOOKUP(AA1380,ATS!$A$4:$G$2762,5,FALSE)</f>
        <v>BLACK-S</v>
      </c>
      <c r="AF1380" s="2"/>
      <c r="AG1380" s="38"/>
      <c r="AH1380" s="21"/>
      <c r="AI1380" s="2"/>
      <c r="AJ1380" s="2"/>
      <c r="AK1380" s="2"/>
    </row>
    <row r="1381" spans="1:37">
      <c r="A1381" s="175">
        <f t="shared" si="85"/>
        <v>0</v>
      </c>
      <c r="B1381">
        <v>820442</v>
      </c>
      <c r="C1381" t="s">
        <v>3253</v>
      </c>
      <c r="D1381" t="s">
        <v>2991</v>
      </c>
      <c r="E1381" t="s">
        <v>1213</v>
      </c>
      <c r="F1381" t="s">
        <v>1923</v>
      </c>
      <c r="G1381" t="s">
        <v>7</v>
      </c>
      <c r="H1381" t="s">
        <v>225</v>
      </c>
      <c r="I1381">
        <v>86</v>
      </c>
      <c r="J1381">
        <v>86</v>
      </c>
      <c r="K1381">
        <v>86</v>
      </c>
      <c r="L1381">
        <v>86</v>
      </c>
      <c r="M1381">
        <v>86</v>
      </c>
      <c r="N1381">
        <v>86</v>
      </c>
      <c r="O1381">
        <v>86</v>
      </c>
      <c r="P1381">
        <v>86</v>
      </c>
      <c r="Q1381">
        <v>86</v>
      </c>
      <c r="R1381">
        <v>86</v>
      </c>
      <c r="S1381" s="2"/>
      <c r="T1381" s="22" t="str">
        <f t="shared" si="84"/>
        <v>820442-88300-M</v>
      </c>
      <c r="U1381" s="24" t="str">
        <f>IF(C1381="NET","",IF(C1381="","",IFERROR(VLOOKUP(T1381,EAN!$A:$B,2,FALSE),"MANGLER - MÅ OPPDATERE EAN-FANEN")))</f>
        <v>MANGLER - MÅ OPPDATERE EAN-FANEN</v>
      </c>
      <c r="V1381" s="22">
        <f t="shared" si="86"/>
        <v>86</v>
      </c>
      <c r="W1381" s="22">
        <f t="shared" si="87"/>
        <v>86</v>
      </c>
      <c r="X1381" s="2"/>
      <c r="Y1381" s="21" t="str">
        <f>IF(C1381="NET","",IFERROR(VLOOKUP(U1381,'2) Order Form'!$V$9:$V$894,1,FALSE),"Ikke med I order form"))</f>
        <v>Ikke med I order form</v>
      </c>
      <c r="Z1381" s="2"/>
      <c r="AA1381">
        <v>7048652459619</v>
      </c>
      <c r="AB1381" s="23">
        <f>IFERROR(VLOOKUP(AA1381,'2) Order Form'!$V$9:$V$895,1,FALSE),"Ikke med I order form")</f>
        <v>7048652459619</v>
      </c>
      <c r="AC1381" s="38">
        <f>VLOOKUP(AA1381,ATS!$A$4:$H$2762,2,FALSE)</f>
        <v>820088</v>
      </c>
      <c r="AD1381" s="35" t="str">
        <f>VLOOKUP(AA1381,ATS!$A$4:$G$2762,3,FALSE)</f>
        <v>Crusader GTX Infinium Jacket W</v>
      </c>
      <c r="AE1381" s="36" t="str">
        <f>VLOOKUP(AA1381,ATS!$A$4:$G$2762,5,FALSE)</f>
        <v>BLACK-M</v>
      </c>
      <c r="AF1381" s="2"/>
      <c r="AG1381" s="38"/>
      <c r="AH1381" s="21"/>
      <c r="AI1381" s="2"/>
      <c r="AJ1381" s="2"/>
      <c r="AK1381" s="2"/>
    </row>
    <row r="1382" spans="1:37">
      <c r="A1382" s="175">
        <f t="shared" si="85"/>
        <v>0</v>
      </c>
      <c r="B1382">
        <v>820442</v>
      </c>
      <c r="C1382" t="s">
        <v>3253</v>
      </c>
      <c r="D1382" t="s">
        <v>2991</v>
      </c>
      <c r="E1382" t="s">
        <v>1214</v>
      </c>
      <c r="F1382" t="s">
        <v>1923</v>
      </c>
      <c r="G1382" t="s">
        <v>52</v>
      </c>
      <c r="H1382" t="s">
        <v>225</v>
      </c>
      <c r="I1382">
        <v>33</v>
      </c>
      <c r="J1382">
        <v>33</v>
      </c>
      <c r="K1382">
        <v>33</v>
      </c>
      <c r="L1382">
        <v>33</v>
      </c>
      <c r="M1382">
        <v>33</v>
      </c>
      <c r="N1382">
        <v>33</v>
      </c>
      <c r="O1382">
        <v>33</v>
      </c>
      <c r="P1382">
        <v>33</v>
      </c>
      <c r="Q1382">
        <v>33</v>
      </c>
      <c r="R1382">
        <v>33</v>
      </c>
      <c r="S1382" s="2"/>
      <c r="T1382" s="22" t="str">
        <f t="shared" si="84"/>
        <v>820442-88300-L</v>
      </c>
      <c r="U1382" s="24" t="str">
        <f>IF(C1382="NET","",IF(C1382="","",IFERROR(VLOOKUP(T1382,EAN!$A:$B,2,FALSE),"MANGLER - MÅ OPPDATERE EAN-FANEN")))</f>
        <v>MANGLER - MÅ OPPDATERE EAN-FANEN</v>
      </c>
      <c r="V1382" s="22">
        <f t="shared" si="86"/>
        <v>33</v>
      </c>
      <c r="W1382" s="22">
        <f t="shared" si="87"/>
        <v>33</v>
      </c>
      <c r="X1382" s="2"/>
      <c r="Y1382" s="21" t="str">
        <f>IF(C1382="NET","",IFERROR(VLOOKUP(U1382,'2) Order Form'!$V$9:$V$894,1,FALSE),"Ikke med I order form"))</f>
        <v>Ikke med I order form</v>
      </c>
      <c r="Z1382" s="2"/>
      <c r="AA1382">
        <v>7048652459619</v>
      </c>
      <c r="AB1382" s="23">
        <f>IFERROR(VLOOKUP(AA1382,'2) Order Form'!$V$9:$V$895,1,FALSE),"Ikke med I order form")</f>
        <v>7048652459619</v>
      </c>
      <c r="AC1382" s="38">
        <f>VLOOKUP(AA1382,ATS!$A$4:$H$2762,2,FALSE)</f>
        <v>820088</v>
      </c>
      <c r="AD1382" s="35" t="str">
        <f>VLOOKUP(AA1382,ATS!$A$4:$G$2762,3,FALSE)</f>
        <v>Crusader GTX Infinium Jacket W</v>
      </c>
      <c r="AE1382" s="36" t="str">
        <f>VLOOKUP(AA1382,ATS!$A$4:$G$2762,5,FALSE)</f>
        <v>BLACK-M</v>
      </c>
      <c r="AF1382" s="2"/>
      <c r="AG1382" s="38"/>
      <c r="AH1382" s="21"/>
      <c r="AI1382" s="2"/>
      <c r="AJ1382" s="2"/>
      <c r="AK1382" s="2"/>
    </row>
    <row r="1383" spans="1:37">
      <c r="A1383" s="175">
        <f t="shared" si="85"/>
        <v>0</v>
      </c>
      <c r="B1383">
        <v>820442</v>
      </c>
      <c r="C1383" t="s">
        <v>3253</v>
      </c>
      <c r="D1383" t="s">
        <v>2991</v>
      </c>
      <c r="E1383" t="s">
        <v>691</v>
      </c>
      <c r="F1383" t="s">
        <v>1982</v>
      </c>
      <c r="G1383" t="s">
        <v>54</v>
      </c>
      <c r="H1383" t="s">
        <v>87</v>
      </c>
      <c r="I1383">
        <v>16</v>
      </c>
      <c r="J1383">
        <v>16</v>
      </c>
      <c r="K1383">
        <v>16</v>
      </c>
      <c r="L1383">
        <v>16</v>
      </c>
      <c r="M1383">
        <v>16</v>
      </c>
      <c r="N1383">
        <v>16</v>
      </c>
      <c r="O1383">
        <v>16</v>
      </c>
      <c r="P1383">
        <v>16</v>
      </c>
      <c r="Q1383">
        <v>16</v>
      </c>
      <c r="R1383">
        <v>16</v>
      </c>
      <c r="S1383" s="30"/>
      <c r="T1383" s="52" t="str">
        <f t="shared" si="84"/>
        <v>820442-99901-XS</v>
      </c>
      <c r="U1383" s="53" t="str">
        <f>IF(C1383="NET","",IF(C1383="","",IFERROR(VLOOKUP(T1383,EAN!$A:$B,2,FALSE),"MANGLER - MÅ OPPDATERE EAN-FANEN")))</f>
        <v>MANGLER - MÅ OPPDATERE EAN-FANEN</v>
      </c>
      <c r="V1383" s="52">
        <f t="shared" si="86"/>
        <v>16</v>
      </c>
      <c r="W1383" s="52">
        <f t="shared" si="87"/>
        <v>16</v>
      </c>
      <c r="X1383" s="30"/>
      <c r="Y1383" s="21" t="str">
        <f>IF(C1383="NET","",IFERROR(VLOOKUP(U1383,'2) Order Form'!$V$9:$V$894,1,FALSE),"Ikke med I order form"))</f>
        <v>Ikke med I order form</v>
      </c>
      <c r="Z1383" s="30"/>
      <c r="AA1383">
        <v>7048652459602</v>
      </c>
      <c r="AB1383" s="23">
        <f>IFERROR(VLOOKUP(AA1383,'2) Order Form'!$V$9:$V$895,1,FALSE),"Ikke med I order form")</f>
        <v>7048652459602</v>
      </c>
      <c r="AC1383" s="38">
        <f>VLOOKUP(AA1383,ATS!$A$4:$H$2762,2,FALSE)</f>
        <v>820088</v>
      </c>
      <c r="AD1383" s="35" t="str">
        <f>VLOOKUP(AA1383,ATS!$A$4:$G$2762,3,FALSE)</f>
        <v>Crusader GTX Infinium Jacket W</v>
      </c>
      <c r="AE1383" s="36" t="str">
        <f>VLOOKUP(AA1383,ATS!$A$4:$G$2762,5,FALSE)</f>
        <v>BLACK-L</v>
      </c>
      <c r="AF1383" s="30"/>
      <c r="AG1383" s="54"/>
      <c r="AH1383" s="26"/>
      <c r="AI1383" s="30"/>
      <c r="AJ1383" s="30"/>
      <c r="AK1383" s="30"/>
    </row>
    <row r="1384" spans="1:37">
      <c r="A1384" s="175">
        <f t="shared" si="85"/>
        <v>0</v>
      </c>
      <c r="B1384">
        <v>820442</v>
      </c>
      <c r="C1384" t="s">
        <v>3253</v>
      </c>
      <c r="D1384" t="s">
        <v>2991</v>
      </c>
      <c r="E1384" t="s">
        <v>685</v>
      </c>
      <c r="F1384" t="s">
        <v>1982</v>
      </c>
      <c r="G1384" t="s">
        <v>8</v>
      </c>
      <c r="H1384" t="s">
        <v>87</v>
      </c>
      <c r="I1384">
        <v>61</v>
      </c>
      <c r="J1384">
        <v>61</v>
      </c>
      <c r="K1384">
        <v>61</v>
      </c>
      <c r="L1384">
        <v>61</v>
      </c>
      <c r="M1384">
        <v>61</v>
      </c>
      <c r="N1384">
        <v>61</v>
      </c>
      <c r="O1384">
        <v>61</v>
      </c>
      <c r="P1384">
        <v>61</v>
      </c>
      <c r="Q1384">
        <v>61</v>
      </c>
      <c r="R1384">
        <v>61</v>
      </c>
      <c r="S1384" s="30"/>
      <c r="T1384" s="52" t="str">
        <f t="shared" si="84"/>
        <v>820442-99901-S</v>
      </c>
      <c r="U1384" s="53" t="str">
        <f>IF(C1384="NET","",IF(C1384="","",IFERROR(VLOOKUP(T1384,EAN!$A:$B,2,FALSE),"MANGLER - MÅ OPPDATERE EAN-FANEN")))</f>
        <v>MANGLER - MÅ OPPDATERE EAN-FANEN</v>
      </c>
      <c r="V1384" s="52">
        <f t="shared" si="86"/>
        <v>61</v>
      </c>
      <c r="W1384" s="52">
        <f t="shared" si="87"/>
        <v>61</v>
      </c>
      <c r="X1384" s="30"/>
      <c r="Y1384" s="21" t="str">
        <f>IF(C1384="NET","",IFERROR(VLOOKUP(U1384,'2) Order Form'!$V$9:$V$894,1,FALSE),"Ikke med I order form"))</f>
        <v>Ikke med I order form</v>
      </c>
      <c r="Z1384" s="30"/>
      <c r="AA1384">
        <v>7048652459602</v>
      </c>
      <c r="AB1384" s="23">
        <f>IFERROR(VLOOKUP(AA1384,'2) Order Form'!$V$9:$V$895,1,FALSE),"Ikke med I order form")</f>
        <v>7048652459602</v>
      </c>
      <c r="AC1384" s="38">
        <f>VLOOKUP(AA1384,ATS!$A$4:$H$2762,2,FALSE)</f>
        <v>820088</v>
      </c>
      <c r="AD1384" s="35" t="str">
        <f>VLOOKUP(AA1384,ATS!$A$4:$G$2762,3,FALSE)</f>
        <v>Crusader GTX Infinium Jacket W</v>
      </c>
      <c r="AE1384" s="36" t="str">
        <f>VLOOKUP(AA1384,ATS!$A$4:$G$2762,5,FALSE)</f>
        <v>BLACK-L</v>
      </c>
      <c r="AF1384" s="30"/>
      <c r="AG1384" s="54"/>
      <c r="AH1384" s="26"/>
      <c r="AI1384" s="30"/>
      <c r="AJ1384" s="30"/>
      <c r="AK1384" s="30"/>
    </row>
    <row r="1385" spans="1:37">
      <c r="A1385" s="175">
        <f t="shared" si="85"/>
        <v>0</v>
      </c>
      <c r="B1385">
        <v>820442</v>
      </c>
      <c r="C1385" t="s">
        <v>3253</v>
      </c>
      <c r="D1385" t="s">
        <v>2991</v>
      </c>
      <c r="E1385" t="s">
        <v>686</v>
      </c>
      <c r="F1385" t="s">
        <v>1982</v>
      </c>
      <c r="G1385" t="s">
        <v>7</v>
      </c>
      <c r="H1385" t="s">
        <v>87</v>
      </c>
      <c r="I1385">
        <v>79</v>
      </c>
      <c r="J1385">
        <v>79</v>
      </c>
      <c r="K1385">
        <v>79</v>
      </c>
      <c r="L1385">
        <v>79</v>
      </c>
      <c r="M1385">
        <v>79</v>
      </c>
      <c r="N1385">
        <v>79</v>
      </c>
      <c r="O1385">
        <v>79</v>
      </c>
      <c r="P1385">
        <v>79</v>
      </c>
      <c r="Q1385">
        <v>79</v>
      </c>
      <c r="R1385">
        <v>79</v>
      </c>
      <c r="S1385" s="30"/>
      <c r="T1385" s="52" t="str">
        <f t="shared" si="84"/>
        <v>820442-99901-M</v>
      </c>
      <c r="U1385" s="53" t="str">
        <f>IF(C1385="NET","",IF(C1385="","",IFERROR(VLOOKUP(T1385,EAN!$A:$B,2,FALSE),"MANGLER - MÅ OPPDATERE EAN-FANEN")))</f>
        <v>MANGLER - MÅ OPPDATERE EAN-FANEN</v>
      </c>
      <c r="V1385" s="52">
        <f t="shared" si="86"/>
        <v>79</v>
      </c>
      <c r="W1385" s="52">
        <f t="shared" si="87"/>
        <v>79</v>
      </c>
      <c r="X1385" s="30"/>
      <c r="Y1385" s="21" t="str">
        <f>IF(C1385="NET","",IFERROR(VLOOKUP(U1385,'2) Order Form'!$V$9:$V$894,1,FALSE),"Ikke med I order form"))</f>
        <v>Ikke med I order form</v>
      </c>
      <c r="Z1385" s="30"/>
      <c r="AA1385">
        <v>7048652788061</v>
      </c>
      <c r="AB1385" s="23">
        <f>IFERROR(VLOOKUP(AA1385,'2) Order Form'!$V$9:$V$895,1,FALSE),"Ikke med I order form")</f>
        <v>7048652788061</v>
      </c>
      <c r="AC1385" s="38">
        <f>VLOOKUP(AA1385,ATS!$A$4:$H$2762,2,FALSE)</f>
        <v>820088</v>
      </c>
      <c r="AD1385" s="35" t="str">
        <f>VLOOKUP(AA1385,ATS!$A$4:$G$2762,3,FALSE)</f>
        <v>Crusader GTX Infinium Jacket W</v>
      </c>
      <c r="AE1385" s="36" t="str">
        <f>VLOOKUP(AA1385,ATS!$A$4:$G$2762,5,FALSE)</f>
        <v>55505-XS</v>
      </c>
      <c r="AF1385" s="30"/>
      <c r="AG1385" s="54"/>
      <c r="AH1385" s="26"/>
      <c r="AI1385" s="30"/>
      <c r="AJ1385" s="30"/>
      <c r="AK1385" s="30"/>
    </row>
    <row r="1386" spans="1:37">
      <c r="A1386" s="175">
        <f t="shared" si="85"/>
        <v>0</v>
      </c>
      <c r="B1386">
        <v>820442</v>
      </c>
      <c r="C1386" t="s">
        <v>3253</v>
      </c>
      <c r="D1386" t="s">
        <v>2991</v>
      </c>
      <c r="E1386" t="s">
        <v>687</v>
      </c>
      <c r="F1386" t="s">
        <v>1982</v>
      </c>
      <c r="G1386" t="s">
        <v>52</v>
      </c>
      <c r="H1386" t="s">
        <v>87</v>
      </c>
      <c r="I1386">
        <v>42</v>
      </c>
      <c r="J1386">
        <v>42</v>
      </c>
      <c r="K1386">
        <v>42</v>
      </c>
      <c r="L1386">
        <v>42</v>
      </c>
      <c r="M1386">
        <v>42</v>
      </c>
      <c r="N1386">
        <v>42</v>
      </c>
      <c r="O1386">
        <v>42</v>
      </c>
      <c r="P1386">
        <v>42</v>
      </c>
      <c r="Q1386">
        <v>42</v>
      </c>
      <c r="R1386">
        <v>42</v>
      </c>
      <c r="S1386" s="30"/>
      <c r="T1386" s="52" t="str">
        <f t="shared" si="84"/>
        <v>820442-99901-L</v>
      </c>
      <c r="U1386" s="53" t="str">
        <f>IF(C1386="NET","",IF(C1386="","",IFERROR(VLOOKUP(T1386,EAN!$A:$B,2,FALSE),"MANGLER - MÅ OPPDATERE EAN-FANEN")))</f>
        <v>MANGLER - MÅ OPPDATERE EAN-FANEN</v>
      </c>
      <c r="V1386" s="52">
        <f t="shared" si="86"/>
        <v>42</v>
      </c>
      <c r="W1386" s="52">
        <f t="shared" si="87"/>
        <v>42</v>
      </c>
      <c r="X1386" s="30"/>
      <c r="Y1386" s="21" t="str">
        <f>IF(C1386="NET","",IFERROR(VLOOKUP(U1386,'2) Order Form'!$V$9:$V$894,1,FALSE),"Ikke med I order form"))</f>
        <v>Ikke med I order form</v>
      </c>
      <c r="Z1386" s="30"/>
      <c r="AA1386">
        <v>7048652788061</v>
      </c>
      <c r="AB1386" s="23">
        <f>IFERROR(VLOOKUP(AA1386,'2) Order Form'!$V$9:$V$895,1,FALSE),"Ikke med I order form")</f>
        <v>7048652788061</v>
      </c>
      <c r="AC1386" s="38">
        <f>VLOOKUP(AA1386,ATS!$A$4:$H$2762,2,FALSE)</f>
        <v>820088</v>
      </c>
      <c r="AD1386" s="35" t="str">
        <f>VLOOKUP(AA1386,ATS!$A$4:$G$2762,3,FALSE)</f>
        <v>Crusader GTX Infinium Jacket W</v>
      </c>
      <c r="AE1386" s="36" t="str">
        <f>VLOOKUP(AA1386,ATS!$A$4:$G$2762,5,FALSE)</f>
        <v>55505-XS</v>
      </c>
      <c r="AF1386" s="30"/>
      <c r="AG1386" s="54"/>
      <c r="AH1386" s="26"/>
      <c r="AI1386" s="30"/>
      <c r="AJ1386" s="30"/>
      <c r="AK1386" s="30"/>
    </row>
    <row r="1387" spans="1:37">
      <c r="A1387" s="175">
        <f t="shared" si="85"/>
        <v>0</v>
      </c>
      <c r="B1387" s="37">
        <v>820444</v>
      </c>
      <c r="C1387" t="s">
        <v>131</v>
      </c>
      <c r="I1387" s="37">
        <v>202409</v>
      </c>
      <c r="J1387" s="37">
        <v>202410</v>
      </c>
      <c r="K1387" s="37">
        <v>202411</v>
      </c>
      <c r="L1387" s="37">
        <v>202412</v>
      </c>
      <c r="M1387" s="37">
        <v>202413</v>
      </c>
      <c r="N1387" s="37">
        <v>202414</v>
      </c>
      <c r="O1387" s="37">
        <v>202415</v>
      </c>
      <c r="P1387" s="37">
        <v>202415</v>
      </c>
      <c r="Q1387" s="37">
        <v>202415</v>
      </c>
      <c r="R1387" s="37">
        <v>202415</v>
      </c>
      <c r="S1387" s="30"/>
      <c r="T1387" s="52" t="str">
        <f t="shared" si="84"/>
        <v>820444-</v>
      </c>
      <c r="U1387" s="53" t="str">
        <f>IF(C1387="NET","",IF(C1387="","",IFERROR(VLOOKUP(T1387,EAN!$A:$B,2,FALSE),"MANGLER - MÅ OPPDATERE EAN-FANEN")))</f>
        <v/>
      </c>
      <c r="V1387" s="52">
        <f t="shared" si="86"/>
        <v>202409</v>
      </c>
      <c r="W1387" s="52">
        <f t="shared" si="87"/>
        <v>202415</v>
      </c>
      <c r="X1387" s="30"/>
      <c r="Y1387" s="21" t="str">
        <f>IF(C1387="NET","",IFERROR(VLOOKUP(U1387,'2) Order Form'!$V$9:$V$894,1,FALSE),"Ikke med I order form"))</f>
        <v/>
      </c>
      <c r="Z1387" s="30"/>
      <c r="AA1387">
        <v>7048652788054</v>
      </c>
      <c r="AB1387" s="23">
        <f>IFERROR(VLOOKUP(AA1387,'2) Order Form'!$V$9:$V$895,1,FALSE),"Ikke med I order form")</f>
        <v>7048652788054</v>
      </c>
      <c r="AC1387" s="38">
        <f>VLOOKUP(AA1387,ATS!$A$4:$H$2762,2,FALSE)</f>
        <v>820088</v>
      </c>
      <c r="AD1387" s="35" t="str">
        <f>VLOOKUP(AA1387,ATS!$A$4:$G$2762,3,FALSE)</f>
        <v>Crusader GTX Infinium Jacket W</v>
      </c>
      <c r="AE1387" s="36" t="str">
        <f>VLOOKUP(AA1387,ATS!$A$4:$G$2762,5,FALSE)</f>
        <v>55505-S</v>
      </c>
      <c r="AF1387" s="30"/>
      <c r="AG1387" s="54"/>
      <c r="AH1387" s="26"/>
      <c r="AI1387" s="30"/>
      <c r="AJ1387" s="30"/>
      <c r="AK1387" s="30"/>
    </row>
    <row r="1388" spans="1:37">
      <c r="A1388" s="175">
        <f t="shared" si="85"/>
        <v>0</v>
      </c>
      <c r="B1388">
        <v>820444</v>
      </c>
      <c r="C1388" t="s">
        <v>3259</v>
      </c>
      <c r="D1388" t="s">
        <v>2991</v>
      </c>
      <c r="E1388" t="s">
        <v>3260</v>
      </c>
      <c r="F1388" t="s">
        <v>3010</v>
      </c>
      <c r="G1388">
        <v>128</v>
      </c>
      <c r="H1388" t="s">
        <v>225</v>
      </c>
      <c r="I1388">
        <v>24</v>
      </c>
      <c r="J1388">
        <v>24</v>
      </c>
      <c r="K1388">
        <v>24</v>
      </c>
      <c r="L1388">
        <v>24</v>
      </c>
      <c r="M1388">
        <v>24</v>
      </c>
      <c r="N1388">
        <v>24</v>
      </c>
      <c r="O1388">
        <v>24</v>
      </c>
      <c r="P1388">
        <v>24</v>
      </c>
      <c r="Q1388">
        <v>24</v>
      </c>
      <c r="R1388">
        <v>24</v>
      </c>
      <c r="S1388" s="30"/>
      <c r="T1388" s="52" t="str">
        <f t="shared" si="84"/>
        <v>820444-10003-128</v>
      </c>
      <c r="U1388" s="53" t="str">
        <f>IF(C1388="NET","",IF(C1388="","",IFERROR(VLOOKUP(T1388,EAN!$A:$B,2,FALSE),"MANGLER - MÅ OPPDATERE EAN-FANEN")))</f>
        <v>MANGLER - MÅ OPPDATERE EAN-FANEN</v>
      </c>
      <c r="V1388" s="52">
        <f t="shared" si="86"/>
        <v>24</v>
      </c>
      <c r="W1388" s="52">
        <f t="shared" si="87"/>
        <v>24</v>
      </c>
      <c r="X1388" s="30"/>
      <c r="Y1388" s="21" t="str">
        <f>IF(C1388="NET","",IFERROR(VLOOKUP(U1388,'2) Order Form'!$V$9:$V$894,1,FALSE),"Ikke med I order form"))</f>
        <v>Ikke med I order form</v>
      </c>
      <c r="Z1388" s="30"/>
      <c r="AA1388">
        <v>7048652788054</v>
      </c>
      <c r="AB1388" s="23">
        <f>IFERROR(VLOOKUP(AA1388,'2) Order Form'!$V$9:$V$895,1,FALSE),"Ikke med I order form")</f>
        <v>7048652788054</v>
      </c>
      <c r="AC1388" s="38">
        <f>VLOOKUP(AA1388,ATS!$A$4:$H$2762,2,FALSE)</f>
        <v>820088</v>
      </c>
      <c r="AD1388" s="35" t="str">
        <f>VLOOKUP(AA1388,ATS!$A$4:$G$2762,3,FALSE)</f>
        <v>Crusader GTX Infinium Jacket W</v>
      </c>
      <c r="AE1388" s="36" t="str">
        <f>VLOOKUP(AA1388,ATS!$A$4:$G$2762,5,FALSE)</f>
        <v>55505-S</v>
      </c>
      <c r="AF1388" s="30"/>
      <c r="AG1388" s="54"/>
      <c r="AH1388" s="26"/>
      <c r="AI1388" s="30"/>
      <c r="AJ1388" s="30"/>
      <c r="AK1388" s="30"/>
    </row>
    <row r="1389" spans="1:37">
      <c r="A1389" s="175">
        <f t="shared" si="85"/>
        <v>0</v>
      </c>
      <c r="B1389">
        <v>820444</v>
      </c>
      <c r="C1389" t="s">
        <v>3259</v>
      </c>
      <c r="D1389" t="s">
        <v>2991</v>
      </c>
      <c r="E1389" t="s">
        <v>3261</v>
      </c>
      <c r="F1389" t="s">
        <v>3010</v>
      </c>
      <c r="G1389">
        <v>140</v>
      </c>
      <c r="H1389" t="s">
        <v>225</v>
      </c>
      <c r="I1389">
        <v>30</v>
      </c>
      <c r="J1389">
        <v>30</v>
      </c>
      <c r="K1389">
        <v>30</v>
      </c>
      <c r="L1389">
        <v>30</v>
      </c>
      <c r="M1389">
        <v>30</v>
      </c>
      <c r="N1389">
        <v>30</v>
      </c>
      <c r="O1389">
        <v>30</v>
      </c>
      <c r="P1389">
        <v>30</v>
      </c>
      <c r="Q1389">
        <v>30</v>
      </c>
      <c r="R1389">
        <v>30</v>
      </c>
      <c r="S1389" s="30"/>
      <c r="T1389" s="52" t="str">
        <f t="shared" si="84"/>
        <v>820444-10003-140</v>
      </c>
      <c r="U1389" s="53" t="str">
        <f>IF(C1389="NET","",IF(C1389="","",IFERROR(VLOOKUP(T1389,EAN!$A:$B,2,FALSE),"MANGLER - MÅ OPPDATERE EAN-FANEN")))</f>
        <v>MANGLER - MÅ OPPDATERE EAN-FANEN</v>
      </c>
      <c r="V1389" s="52">
        <f t="shared" si="86"/>
        <v>30</v>
      </c>
      <c r="W1389" s="52">
        <f t="shared" si="87"/>
        <v>30</v>
      </c>
      <c r="X1389" s="30"/>
      <c r="Y1389" s="21" t="str">
        <f>IF(C1389="NET","",IFERROR(VLOOKUP(U1389,'2) Order Form'!$V$9:$V$894,1,FALSE),"Ikke med I order form"))</f>
        <v>Ikke med I order form</v>
      </c>
      <c r="Z1389" s="30"/>
      <c r="AA1389">
        <v>7048652788047</v>
      </c>
      <c r="AB1389" s="23">
        <f>IFERROR(VLOOKUP(AA1389,'2) Order Form'!$V$9:$V$895,1,FALSE),"Ikke med I order form")</f>
        <v>7048652788047</v>
      </c>
      <c r="AC1389" s="38">
        <f>VLOOKUP(AA1389,ATS!$A$4:$H$2762,2,FALSE)</f>
        <v>820088</v>
      </c>
      <c r="AD1389" s="35" t="str">
        <f>VLOOKUP(AA1389,ATS!$A$4:$G$2762,3,FALSE)</f>
        <v>Crusader GTX Infinium Jacket W</v>
      </c>
      <c r="AE1389" s="36" t="str">
        <f>VLOOKUP(AA1389,ATS!$A$4:$G$2762,5,FALSE)</f>
        <v>55505-M</v>
      </c>
      <c r="AF1389" s="30"/>
      <c r="AG1389" s="54"/>
      <c r="AH1389" s="26"/>
      <c r="AI1389" s="30"/>
      <c r="AJ1389" s="30"/>
      <c r="AK1389" s="30"/>
    </row>
    <row r="1390" spans="1:37">
      <c r="A1390" s="175">
        <f t="shared" si="85"/>
        <v>0</v>
      </c>
      <c r="B1390">
        <v>820444</v>
      </c>
      <c r="C1390" t="s">
        <v>3259</v>
      </c>
      <c r="D1390" t="s">
        <v>2991</v>
      </c>
      <c r="E1390" t="s">
        <v>3262</v>
      </c>
      <c r="F1390" t="s">
        <v>3010</v>
      </c>
      <c r="G1390">
        <v>152</v>
      </c>
      <c r="H1390" t="s">
        <v>225</v>
      </c>
      <c r="I1390">
        <v>33</v>
      </c>
      <c r="J1390">
        <v>33</v>
      </c>
      <c r="K1390">
        <v>33</v>
      </c>
      <c r="L1390">
        <v>33</v>
      </c>
      <c r="M1390">
        <v>33</v>
      </c>
      <c r="N1390">
        <v>33</v>
      </c>
      <c r="O1390">
        <v>33</v>
      </c>
      <c r="P1390">
        <v>33</v>
      </c>
      <c r="Q1390">
        <v>33</v>
      </c>
      <c r="R1390">
        <v>33</v>
      </c>
      <c r="S1390" s="30"/>
      <c r="T1390" s="52" t="str">
        <f t="shared" si="84"/>
        <v>820444-10003-152</v>
      </c>
      <c r="U1390" s="53" t="str">
        <f>IF(C1390="NET","",IF(C1390="","",IFERROR(VLOOKUP(T1390,EAN!$A:$B,2,FALSE),"MANGLER - MÅ OPPDATERE EAN-FANEN")))</f>
        <v>MANGLER - MÅ OPPDATERE EAN-FANEN</v>
      </c>
      <c r="V1390" s="52">
        <f t="shared" si="86"/>
        <v>33</v>
      </c>
      <c r="W1390" s="52">
        <f t="shared" si="87"/>
        <v>33</v>
      </c>
      <c r="X1390" s="30"/>
      <c r="Y1390" s="21" t="str">
        <f>IF(C1390="NET","",IFERROR(VLOOKUP(U1390,'2) Order Form'!$V$9:$V$894,1,FALSE),"Ikke med I order form"))</f>
        <v>Ikke med I order form</v>
      </c>
      <c r="Z1390" s="30"/>
      <c r="AA1390">
        <v>7048652788047</v>
      </c>
      <c r="AB1390" s="23">
        <f>IFERROR(VLOOKUP(AA1390,'2) Order Form'!$V$9:$V$895,1,FALSE),"Ikke med I order form")</f>
        <v>7048652788047</v>
      </c>
      <c r="AC1390" s="38">
        <f>VLOOKUP(AA1390,ATS!$A$4:$H$2762,2,FALSE)</f>
        <v>820088</v>
      </c>
      <c r="AD1390" s="35" t="str">
        <f>VLOOKUP(AA1390,ATS!$A$4:$G$2762,3,FALSE)</f>
        <v>Crusader GTX Infinium Jacket W</v>
      </c>
      <c r="AE1390" s="36" t="str">
        <f>VLOOKUP(AA1390,ATS!$A$4:$G$2762,5,FALSE)</f>
        <v>55505-M</v>
      </c>
      <c r="AF1390" s="30"/>
      <c r="AG1390" s="54"/>
      <c r="AH1390" s="26"/>
      <c r="AI1390" s="30"/>
      <c r="AJ1390" s="30"/>
      <c r="AK1390" s="30"/>
    </row>
    <row r="1391" spans="1:37">
      <c r="A1391" s="175">
        <f t="shared" si="85"/>
        <v>0</v>
      </c>
      <c r="B1391">
        <v>820444</v>
      </c>
      <c r="C1391" t="s">
        <v>3259</v>
      </c>
      <c r="D1391" t="s">
        <v>2991</v>
      </c>
      <c r="E1391" t="s">
        <v>3263</v>
      </c>
      <c r="F1391" t="s">
        <v>3010</v>
      </c>
      <c r="G1391">
        <v>164</v>
      </c>
      <c r="H1391" t="s">
        <v>225</v>
      </c>
      <c r="I1391">
        <v>13</v>
      </c>
      <c r="J1391">
        <v>13</v>
      </c>
      <c r="K1391">
        <v>13</v>
      </c>
      <c r="L1391">
        <v>13</v>
      </c>
      <c r="M1391">
        <v>13</v>
      </c>
      <c r="N1391">
        <v>13</v>
      </c>
      <c r="O1391">
        <v>13</v>
      </c>
      <c r="P1391">
        <v>13</v>
      </c>
      <c r="Q1391">
        <v>13</v>
      </c>
      <c r="R1391">
        <v>13</v>
      </c>
      <c r="S1391" s="2"/>
      <c r="T1391" s="52" t="str">
        <f t="shared" si="84"/>
        <v>820444-10003-164</v>
      </c>
      <c r="U1391" s="53" t="str">
        <f>IF(C1391="NET","",IF(C1391="","",IFERROR(VLOOKUP(T1391,EAN!$A:$B,2,FALSE),"MANGLER - MÅ OPPDATERE EAN-FANEN")))</f>
        <v>MANGLER - MÅ OPPDATERE EAN-FANEN</v>
      </c>
      <c r="V1391" s="52">
        <f t="shared" si="86"/>
        <v>13</v>
      </c>
      <c r="W1391" s="52">
        <f t="shared" si="87"/>
        <v>13</v>
      </c>
      <c r="X1391" s="2"/>
      <c r="Y1391" s="21" t="str">
        <f>IF(C1391="NET","",IFERROR(VLOOKUP(U1391,'2) Order Form'!$V$9:$V$894,1,FALSE),"Ikke med I order form"))</f>
        <v>Ikke med I order form</v>
      </c>
      <c r="Z1391" s="2"/>
      <c r="AA1391">
        <v>7048652788030</v>
      </c>
      <c r="AB1391" s="23">
        <f>IFERROR(VLOOKUP(AA1391,'2) Order Form'!$V$9:$V$895,1,FALSE),"Ikke med I order form")</f>
        <v>7048652788030</v>
      </c>
      <c r="AC1391" s="38">
        <f>VLOOKUP(AA1391,ATS!$A$4:$H$2762,2,FALSE)</f>
        <v>820088</v>
      </c>
      <c r="AD1391" s="35" t="str">
        <f>VLOOKUP(AA1391,ATS!$A$4:$G$2762,3,FALSE)</f>
        <v>Crusader GTX Infinium Jacket W</v>
      </c>
      <c r="AE1391" s="36" t="str">
        <f>VLOOKUP(AA1391,ATS!$A$4:$G$2762,5,FALSE)</f>
        <v>55505-L</v>
      </c>
      <c r="AF1391" s="2"/>
      <c r="AG1391" s="38"/>
      <c r="AH1391" s="21"/>
      <c r="AI1391" s="2"/>
      <c r="AJ1391" s="2"/>
      <c r="AK1391" s="2"/>
    </row>
    <row r="1392" spans="1:37">
      <c r="A1392" s="175">
        <f t="shared" si="85"/>
        <v>0</v>
      </c>
      <c r="B1392">
        <v>820444</v>
      </c>
      <c r="C1392" t="s">
        <v>3259</v>
      </c>
      <c r="D1392" t="s">
        <v>2991</v>
      </c>
      <c r="E1392" t="s">
        <v>3198</v>
      </c>
      <c r="F1392" t="s">
        <v>3172</v>
      </c>
      <c r="G1392">
        <v>128</v>
      </c>
      <c r="H1392" t="s">
        <v>225</v>
      </c>
      <c r="I1392">
        <v>19</v>
      </c>
      <c r="J1392">
        <v>19</v>
      </c>
      <c r="K1392">
        <v>19</v>
      </c>
      <c r="L1392">
        <v>19</v>
      </c>
      <c r="M1392">
        <v>19</v>
      </c>
      <c r="N1392">
        <v>19</v>
      </c>
      <c r="O1392">
        <v>19</v>
      </c>
      <c r="P1392">
        <v>19</v>
      </c>
      <c r="Q1392">
        <v>19</v>
      </c>
      <c r="R1392">
        <v>19</v>
      </c>
      <c r="S1392" s="2"/>
      <c r="T1392" s="52" t="str">
        <f t="shared" si="84"/>
        <v>820444-56500-128</v>
      </c>
      <c r="U1392" s="53" t="str">
        <f>IF(C1392="NET","",IF(C1392="","",IFERROR(VLOOKUP(T1392,EAN!$A:$B,2,FALSE),"MANGLER - MÅ OPPDATERE EAN-FANEN")))</f>
        <v>MANGLER - MÅ OPPDATERE EAN-FANEN</v>
      </c>
      <c r="V1392" s="52">
        <f t="shared" si="86"/>
        <v>19</v>
      </c>
      <c r="W1392" s="52">
        <f t="shared" si="87"/>
        <v>19</v>
      </c>
      <c r="X1392" s="2"/>
      <c r="Y1392" s="21" t="str">
        <f>IF(C1392="NET","",IFERROR(VLOOKUP(U1392,'2) Order Form'!$V$9:$V$894,1,FALSE),"Ikke med I order form"))</f>
        <v>Ikke med I order form</v>
      </c>
      <c r="Z1392" s="2"/>
      <c r="AA1392">
        <v>7048652788030</v>
      </c>
      <c r="AB1392" s="23">
        <f>IFERROR(VLOOKUP(AA1392,'2) Order Form'!$V$9:$V$895,1,FALSE),"Ikke med I order form")</f>
        <v>7048652788030</v>
      </c>
      <c r="AC1392" s="38">
        <f>VLOOKUP(AA1392,ATS!$A$4:$H$2762,2,FALSE)</f>
        <v>820088</v>
      </c>
      <c r="AD1392" s="35" t="str">
        <f>VLOOKUP(AA1392,ATS!$A$4:$G$2762,3,FALSE)</f>
        <v>Crusader GTX Infinium Jacket W</v>
      </c>
      <c r="AE1392" s="36" t="str">
        <f>VLOOKUP(AA1392,ATS!$A$4:$G$2762,5,FALSE)</f>
        <v>55505-L</v>
      </c>
      <c r="AF1392" s="2"/>
      <c r="AG1392" s="38"/>
      <c r="AH1392" s="21"/>
      <c r="AI1392" s="2"/>
      <c r="AJ1392" s="2"/>
      <c r="AK1392" s="2"/>
    </row>
    <row r="1393" spans="1:37">
      <c r="A1393" s="175">
        <f t="shared" si="85"/>
        <v>0</v>
      </c>
      <c r="B1393">
        <v>820444</v>
      </c>
      <c r="C1393" t="s">
        <v>3259</v>
      </c>
      <c r="D1393" t="s">
        <v>2991</v>
      </c>
      <c r="E1393" t="s">
        <v>3199</v>
      </c>
      <c r="F1393" t="s">
        <v>3172</v>
      </c>
      <c r="G1393">
        <v>140</v>
      </c>
      <c r="H1393" t="s">
        <v>225</v>
      </c>
      <c r="I1393">
        <v>24</v>
      </c>
      <c r="J1393">
        <v>24</v>
      </c>
      <c r="K1393">
        <v>24</v>
      </c>
      <c r="L1393">
        <v>24</v>
      </c>
      <c r="M1393">
        <v>24</v>
      </c>
      <c r="N1393">
        <v>24</v>
      </c>
      <c r="O1393">
        <v>24</v>
      </c>
      <c r="P1393">
        <v>24</v>
      </c>
      <c r="Q1393">
        <v>24</v>
      </c>
      <c r="R1393">
        <v>24</v>
      </c>
      <c r="S1393" s="2"/>
      <c r="T1393" s="22" t="str">
        <f t="shared" si="84"/>
        <v>820444-56500-140</v>
      </c>
      <c r="U1393" s="24" t="str">
        <f>IF(C1393="NET","",IF(C1393="","",IFERROR(VLOOKUP(T1393,EAN!$A:$B,2,FALSE),"MANGLER - MÅ OPPDATERE EAN-FANEN")))</f>
        <v>MANGLER - MÅ OPPDATERE EAN-FANEN</v>
      </c>
      <c r="V1393" s="22">
        <f t="shared" si="86"/>
        <v>24</v>
      </c>
      <c r="W1393" s="22">
        <f t="shared" si="87"/>
        <v>24</v>
      </c>
      <c r="X1393" s="2"/>
      <c r="Y1393" s="21" t="str">
        <f>IF(C1393="NET","",IFERROR(VLOOKUP(U1393,'2) Order Form'!$V$9:$V$894,1,FALSE),"Ikke med I order form"))</f>
        <v>Ikke med I order form</v>
      </c>
      <c r="Z1393" s="2"/>
      <c r="AA1393">
        <v>7048652459510</v>
      </c>
      <c r="AB1393" s="23">
        <f>IFERROR(VLOOKUP(AA1393,'2) Order Form'!$V$9:$V$895,1,FALSE),"Ikke med I order form")</f>
        <v>7048652459510</v>
      </c>
      <c r="AC1393" s="38">
        <f>VLOOKUP(AA1393,ATS!$A$4:$H$2762,2,FALSE)</f>
        <v>820089</v>
      </c>
      <c r="AD1393" s="35" t="str">
        <f>VLOOKUP(AA1393,ATS!$A$4:$G$2762,3,FALSE)</f>
        <v>Crusader GTX Infinium Pants W</v>
      </c>
      <c r="AE1393" s="36" t="str">
        <f>VLOOKUP(AA1393,ATS!$A$4:$G$2762,5,FALSE)</f>
        <v>BLACK-XS</v>
      </c>
      <c r="AF1393" s="2"/>
      <c r="AG1393" s="38"/>
      <c r="AH1393" s="21"/>
      <c r="AI1393" s="2"/>
      <c r="AJ1393" s="2"/>
      <c r="AK1393" s="2"/>
    </row>
    <row r="1394" spans="1:37">
      <c r="A1394" s="175">
        <f t="shared" si="85"/>
        <v>0</v>
      </c>
      <c r="B1394">
        <v>820444</v>
      </c>
      <c r="C1394" t="s">
        <v>3259</v>
      </c>
      <c r="D1394" t="s">
        <v>2991</v>
      </c>
      <c r="E1394" t="s">
        <v>3200</v>
      </c>
      <c r="F1394" t="s">
        <v>3172</v>
      </c>
      <c r="G1394">
        <v>152</v>
      </c>
      <c r="H1394" t="s">
        <v>225</v>
      </c>
      <c r="I1394">
        <v>31</v>
      </c>
      <c r="J1394">
        <v>31</v>
      </c>
      <c r="K1394">
        <v>31</v>
      </c>
      <c r="L1394">
        <v>31</v>
      </c>
      <c r="M1394">
        <v>31</v>
      </c>
      <c r="N1394">
        <v>31</v>
      </c>
      <c r="O1394">
        <v>31</v>
      </c>
      <c r="P1394">
        <v>31</v>
      </c>
      <c r="Q1394">
        <v>31</v>
      </c>
      <c r="R1394">
        <v>31</v>
      </c>
      <c r="S1394" s="2"/>
      <c r="T1394" s="22" t="str">
        <f t="shared" si="84"/>
        <v>820444-56500-152</v>
      </c>
      <c r="U1394" s="24" t="str">
        <f>IF(C1394="NET","",IF(C1394="","",IFERROR(VLOOKUP(T1394,EAN!$A:$B,2,FALSE),"MANGLER - MÅ OPPDATERE EAN-FANEN")))</f>
        <v>MANGLER - MÅ OPPDATERE EAN-FANEN</v>
      </c>
      <c r="V1394" s="22">
        <f t="shared" si="86"/>
        <v>31</v>
      </c>
      <c r="W1394" s="22">
        <f t="shared" si="87"/>
        <v>31</v>
      </c>
      <c r="X1394" s="2"/>
      <c r="Y1394" s="21" t="str">
        <f>IF(C1394="NET","",IFERROR(VLOOKUP(U1394,'2) Order Form'!$V$9:$V$894,1,FALSE),"Ikke med I order form"))</f>
        <v>Ikke med I order form</v>
      </c>
      <c r="Z1394" s="2"/>
      <c r="AA1394">
        <v>7048652459510</v>
      </c>
      <c r="AB1394" s="23">
        <f>IFERROR(VLOOKUP(AA1394,'2) Order Form'!$V$9:$V$895,1,FALSE),"Ikke med I order form")</f>
        <v>7048652459510</v>
      </c>
      <c r="AC1394" s="38">
        <f>VLOOKUP(AA1394,ATS!$A$4:$H$2762,2,FALSE)</f>
        <v>820089</v>
      </c>
      <c r="AD1394" s="35" t="str">
        <f>VLOOKUP(AA1394,ATS!$A$4:$G$2762,3,FALSE)</f>
        <v>Crusader GTX Infinium Pants W</v>
      </c>
      <c r="AE1394" s="36" t="str">
        <f>VLOOKUP(AA1394,ATS!$A$4:$G$2762,5,FALSE)</f>
        <v>BLACK-XS</v>
      </c>
      <c r="AF1394" s="2"/>
      <c r="AG1394" s="38"/>
      <c r="AH1394" s="21"/>
      <c r="AI1394" s="2"/>
      <c r="AJ1394" s="2"/>
      <c r="AK1394" s="2"/>
    </row>
    <row r="1395" spans="1:37">
      <c r="A1395" s="175">
        <f t="shared" si="85"/>
        <v>0</v>
      </c>
      <c r="B1395">
        <v>820444</v>
      </c>
      <c r="C1395" t="s">
        <v>3259</v>
      </c>
      <c r="D1395" t="s">
        <v>2991</v>
      </c>
      <c r="E1395" t="s">
        <v>3201</v>
      </c>
      <c r="F1395" t="s">
        <v>3172</v>
      </c>
      <c r="G1395">
        <v>164</v>
      </c>
      <c r="H1395" t="s">
        <v>225</v>
      </c>
      <c r="I1395">
        <v>17</v>
      </c>
      <c r="J1395">
        <v>17</v>
      </c>
      <c r="K1395">
        <v>17</v>
      </c>
      <c r="L1395">
        <v>17</v>
      </c>
      <c r="M1395">
        <v>17</v>
      </c>
      <c r="N1395">
        <v>17</v>
      </c>
      <c r="O1395">
        <v>17</v>
      </c>
      <c r="P1395">
        <v>17</v>
      </c>
      <c r="Q1395">
        <v>17</v>
      </c>
      <c r="R1395">
        <v>17</v>
      </c>
      <c r="S1395" s="30"/>
      <c r="T1395" s="52" t="str">
        <f t="shared" si="84"/>
        <v>820444-56500-164</v>
      </c>
      <c r="U1395" s="53" t="str">
        <f>IF(C1395="NET","",IF(C1395="","",IFERROR(VLOOKUP(T1395,EAN!$A:$B,2,FALSE),"MANGLER - MÅ OPPDATERE EAN-FANEN")))</f>
        <v>MANGLER - MÅ OPPDATERE EAN-FANEN</v>
      </c>
      <c r="V1395" s="52">
        <f t="shared" si="86"/>
        <v>17</v>
      </c>
      <c r="W1395" s="52">
        <f t="shared" si="87"/>
        <v>17</v>
      </c>
      <c r="X1395" s="30"/>
      <c r="Y1395" s="21" t="str">
        <f>IF(C1395="NET","",IFERROR(VLOOKUP(U1395,'2) Order Form'!$V$9:$V$894,1,FALSE),"Ikke med I order form"))</f>
        <v>Ikke med I order form</v>
      </c>
      <c r="Z1395" s="30"/>
      <c r="AA1395">
        <v>7048652459503</v>
      </c>
      <c r="AB1395" s="23">
        <f>IFERROR(VLOOKUP(AA1395,'2) Order Form'!$V$9:$V$895,1,FALSE),"Ikke med I order form")</f>
        <v>7048652459503</v>
      </c>
      <c r="AC1395" s="38">
        <f>VLOOKUP(AA1395,ATS!$A$4:$H$2762,2,FALSE)</f>
        <v>820089</v>
      </c>
      <c r="AD1395" s="35" t="str">
        <f>VLOOKUP(AA1395,ATS!$A$4:$G$2762,3,FALSE)</f>
        <v>Crusader GTX Infinium Pants W</v>
      </c>
      <c r="AE1395" s="36" t="str">
        <f>VLOOKUP(AA1395,ATS!$A$4:$G$2762,5,FALSE)</f>
        <v>BLACK-S</v>
      </c>
      <c r="AF1395" s="30"/>
      <c r="AG1395" s="54"/>
      <c r="AH1395" s="26"/>
      <c r="AI1395" s="30"/>
      <c r="AJ1395" s="30"/>
      <c r="AK1395" s="30"/>
    </row>
    <row r="1396" spans="1:37">
      <c r="A1396" s="175">
        <f t="shared" si="85"/>
        <v>0</v>
      </c>
      <c r="B1396">
        <v>820444</v>
      </c>
      <c r="C1396" t="s">
        <v>3259</v>
      </c>
      <c r="D1396" t="s">
        <v>2991</v>
      </c>
      <c r="E1396" t="s">
        <v>3206</v>
      </c>
      <c r="F1396" t="s">
        <v>1923</v>
      </c>
      <c r="G1396">
        <v>128</v>
      </c>
      <c r="H1396" t="s">
        <v>87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 s="30"/>
      <c r="T1396" s="52" t="str">
        <f t="shared" si="84"/>
        <v>820444-88300-128</v>
      </c>
      <c r="U1396" s="53" t="str">
        <f>IF(C1396="NET","",IF(C1396="","",IFERROR(VLOOKUP(T1396,EAN!$A:$B,2,FALSE),"MANGLER - MÅ OPPDATERE EAN-FANEN")))</f>
        <v>MANGLER - MÅ OPPDATERE EAN-FANEN</v>
      </c>
      <c r="V1396" s="52">
        <f t="shared" si="86"/>
        <v>0</v>
      </c>
      <c r="W1396" s="52">
        <f t="shared" si="87"/>
        <v>0</v>
      </c>
      <c r="X1396" s="30"/>
      <c r="Y1396" s="21" t="str">
        <f>IF(C1396="NET","",IFERROR(VLOOKUP(U1396,'2) Order Form'!$V$9:$V$894,1,FALSE),"Ikke med I order form"))</f>
        <v>Ikke med I order form</v>
      </c>
      <c r="Z1396" s="30"/>
      <c r="AA1396">
        <v>7048652459503</v>
      </c>
      <c r="AB1396" s="23">
        <f>IFERROR(VLOOKUP(AA1396,'2) Order Form'!$V$9:$V$895,1,FALSE),"Ikke med I order form")</f>
        <v>7048652459503</v>
      </c>
      <c r="AC1396" s="38">
        <f>VLOOKUP(AA1396,ATS!$A$4:$H$2762,2,FALSE)</f>
        <v>820089</v>
      </c>
      <c r="AD1396" s="35" t="str">
        <f>VLOOKUP(AA1396,ATS!$A$4:$G$2762,3,FALSE)</f>
        <v>Crusader GTX Infinium Pants W</v>
      </c>
      <c r="AE1396" s="36" t="str">
        <f>VLOOKUP(AA1396,ATS!$A$4:$G$2762,5,FALSE)</f>
        <v>BLACK-S</v>
      </c>
      <c r="AF1396" s="30"/>
      <c r="AG1396" s="54"/>
      <c r="AH1396" s="26"/>
      <c r="AI1396" s="30"/>
      <c r="AJ1396" s="30"/>
      <c r="AK1396" s="30"/>
    </row>
    <row r="1397" spans="1:37">
      <c r="A1397" s="175">
        <f t="shared" si="85"/>
        <v>0</v>
      </c>
      <c r="B1397">
        <v>820444</v>
      </c>
      <c r="C1397" t="s">
        <v>3259</v>
      </c>
      <c r="D1397" t="s">
        <v>2991</v>
      </c>
      <c r="E1397" t="s">
        <v>3207</v>
      </c>
      <c r="F1397" t="s">
        <v>1923</v>
      </c>
      <c r="G1397">
        <v>140</v>
      </c>
      <c r="H1397" t="s">
        <v>87</v>
      </c>
      <c r="I1397">
        <v>56</v>
      </c>
      <c r="J1397">
        <v>56</v>
      </c>
      <c r="K1397">
        <v>56</v>
      </c>
      <c r="L1397">
        <v>56</v>
      </c>
      <c r="M1397">
        <v>56</v>
      </c>
      <c r="N1397">
        <v>56</v>
      </c>
      <c r="O1397">
        <v>56</v>
      </c>
      <c r="P1397">
        <v>56</v>
      </c>
      <c r="Q1397">
        <v>56</v>
      </c>
      <c r="R1397">
        <v>56</v>
      </c>
      <c r="S1397" s="30"/>
      <c r="T1397" s="52" t="str">
        <f t="shared" si="84"/>
        <v>820444-88300-140</v>
      </c>
      <c r="U1397" s="53" t="str">
        <f>IF(C1397="NET","",IF(C1397="","",IFERROR(VLOOKUP(T1397,EAN!$A:$B,2,FALSE),"MANGLER - MÅ OPPDATERE EAN-FANEN")))</f>
        <v>MANGLER - MÅ OPPDATERE EAN-FANEN</v>
      </c>
      <c r="V1397" s="52">
        <f t="shared" si="86"/>
        <v>56</v>
      </c>
      <c r="W1397" s="52">
        <f t="shared" si="87"/>
        <v>56</v>
      </c>
      <c r="X1397" s="30"/>
      <c r="Y1397" s="21" t="str">
        <f>IF(C1397="NET","",IFERROR(VLOOKUP(U1397,'2) Order Form'!$V$9:$V$894,1,FALSE),"Ikke med I order form"))</f>
        <v>Ikke med I order form</v>
      </c>
      <c r="Z1397" s="30"/>
      <c r="AA1397">
        <v>7048652459497</v>
      </c>
      <c r="AB1397" s="23">
        <f>IFERROR(VLOOKUP(AA1397,'2) Order Form'!$V$9:$V$895,1,FALSE),"Ikke med I order form")</f>
        <v>7048652459497</v>
      </c>
      <c r="AC1397" s="38">
        <f>VLOOKUP(AA1397,ATS!$A$4:$H$2762,2,FALSE)</f>
        <v>820089</v>
      </c>
      <c r="AD1397" s="35" t="str">
        <f>VLOOKUP(AA1397,ATS!$A$4:$G$2762,3,FALSE)</f>
        <v>Crusader GTX Infinium Pants W</v>
      </c>
      <c r="AE1397" s="36" t="str">
        <f>VLOOKUP(AA1397,ATS!$A$4:$G$2762,5,FALSE)</f>
        <v>BLACK-M</v>
      </c>
      <c r="AF1397" s="30"/>
      <c r="AG1397" s="54"/>
      <c r="AH1397" s="26"/>
      <c r="AI1397" s="30"/>
      <c r="AJ1397" s="30"/>
      <c r="AK1397" s="30"/>
    </row>
    <row r="1398" spans="1:37">
      <c r="A1398" s="175">
        <f t="shared" si="85"/>
        <v>0</v>
      </c>
      <c r="B1398">
        <v>820444</v>
      </c>
      <c r="C1398" t="s">
        <v>3259</v>
      </c>
      <c r="D1398" t="s">
        <v>2991</v>
      </c>
      <c r="E1398" t="s">
        <v>3208</v>
      </c>
      <c r="F1398" t="s">
        <v>1923</v>
      </c>
      <c r="G1398">
        <v>152</v>
      </c>
      <c r="H1398" t="s">
        <v>87</v>
      </c>
      <c r="I1398">
        <v>113</v>
      </c>
      <c r="J1398">
        <v>113</v>
      </c>
      <c r="K1398">
        <v>113</v>
      </c>
      <c r="L1398">
        <v>113</v>
      </c>
      <c r="M1398">
        <v>113</v>
      </c>
      <c r="N1398">
        <v>113</v>
      </c>
      <c r="O1398">
        <v>113</v>
      </c>
      <c r="P1398">
        <v>113</v>
      </c>
      <c r="Q1398">
        <v>113</v>
      </c>
      <c r="R1398">
        <v>113</v>
      </c>
      <c r="S1398" s="30"/>
      <c r="T1398" s="52" t="str">
        <f t="shared" si="84"/>
        <v>820444-88300-152</v>
      </c>
      <c r="U1398" s="53" t="str">
        <f>IF(C1398="NET","",IF(C1398="","",IFERROR(VLOOKUP(T1398,EAN!$A:$B,2,FALSE),"MANGLER - MÅ OPPDATERE EAN-FANEN")))</f>
        <v>MANGLER - MÅ OPPDATERE EAN-FANEN</v>
      </c>
      <c r="V1398" s="52">
        <f t="shared" si="86"/>
        <v>113</v>
      </c>
      <c r="W1398" s="52">
        <f t="shared" si="87"/>
        <v>113</v>
      </c>
      <c r="X1398" s="30"/>
      <c r="Y1398" s="21" t="str">
        <f>IF(C1398="NET","",IFERROR(VLOOKUP(U1398,'2) Order Form'!$V$9:$V$894,1,FALSE),"Ikke med I order form"))</f>
        <v>Ikke med I order form</v>
      </c>
      <c r="Z1398" s="30"/>
      <c r="AA1398">
        <v>7048652459497</v>
      </c>
      <c r="AB1398" s="23">
        <f>IFERROR(VLOOKUP(AA1398,'2) Order Form'!$V$9:$V$895,1,FALSE),"Ikke med I order form")</f>
        <v>7048652459497</v>
      </c>
      <c r="AC1398" s="38">
        <f>VLOOKUP(AA1398,ATS!$A$4:$H$2762,2,FALSE)</f>
        <v>820089</v>
      </c>
      <c r="AD1398" s="35" t="str">
        <f>VLOOKUP(AA1398,ATS!$A$4:$G$2762,3,FALSE)</f>
        <v>Crusader GTX Infinium Pants W</v>
      </c>
      <c r="AE1398" s="36" t="str">
        <f>VLOOKUP(AA1398,ATS!$A$4:$G$2762,5,FALSE)</f>
        <v>BLACK-M</v>
      </c>
      <c r="AF1398" s="30"/>
      <c r="AG1398" s="54"/>
      <c r="AH1398" s="26"/>
      <c r="AI1398" s="30"/>
      <c r="AJ1398" s="30"/>
      <c r="AK1398" s="30"/>
    </row>
    <row r="1399" spans="1:37">
      <c r="A1399" s="175">
        <f t="shared" si="85"/>
        <v>0</v>
      </c>
      <c r="B1399">
        <v>820444</v>
      </c>
      <c r="C1399" t="s">
        <v>3259</v>
      </c>
      <c r="D1399" t="s">
        <v>2991</v>
      </c>
      <c r="E1399" t="s">
        <v>3209</v>
      </c>
      <c r="F1399" t="s">
        <v>1923</v>
      </c>
      <c r="G1399">
        <v>164</v>
      </c>
      <c r="H1399" t="s">
        <v>87</v>
      </c>
      <c r="I1399">
        <v>27</v>
      </c>
      <c r="J1399">
        <v>27</v>
      </c>
      <c r="K1399">
        <v>27</v>
      </c>
      <c r="L1399">
        <v>27</v>
      </c>
      <c r="M1399">
        <v>27</v>
      </c>
      <c r="N1399">
        <v>27</v>
      </c>
      <c r="O1399">
        <v>27</v>
      </c>
      <c r="P1399">
        <v>27</v>
      </c>
      <c r="Q1399">
        <v>27</v>
      </c>
      <c r="R1399">
        <v>27</v>
      </c>
      <c r="S1399" s="30"/>
      <c r="T1399" s="52" t="str">
        <f t="shared" si="84"/>
        <v>820444-88300-164</v>
      </c>
      <c r="U1399" s="53" t="str">
        <f>IF(C1399="NET","",IF(C1399="","",IFERROR(VLOOKUP(T1399,EAN!$A:$B,2,FALSE),"MANGLER - MÅ OPPDATERE EAN-FANEN")))</f>
        <v>MANGLER - MÅ OPPDATERE EAN-FANEN</v>
      </c>
      <c r="V1399" s="52">
        <f t="shared" si="86"/>
        <v>27</v>
      </c>
      <c r="W1399" s="52">
        <f t="shared" si="87"/>
        <v>27</v>
      </c>
      <c r="X1399" s="30"/>
      <c r="Y1399" s="21" t="str">
        <f>IF(C1399="NET","",IFERROR(VLOOKUP(U1399,'2) Order Form'!$V$9:$V$894,1,FALSE),"Ikke med I order form"))</f>
        <v>Ikke med I order form</v>
      </c>
      <c r="Z1399" s="30"/>
      <c r="AA1399">
        <v>7048652459480</v>
      </c>
      <c r="AB1399" s="23">
        <f>IFERROR(VLOOKUP(AA1399,'2) Order Form'!$V$9:$V$895,1,FALSE),"Ikke med I order form")</f>
        <v>7048652459480</v>
      </c>
      <c r="AC1399" s="38">
        <f>VLOOKUP(AA1399,ATS!$A$4:$H$2762,2,FALSE)</f>
        <v>820089</v>
      </c>
      <c r="AD1399" s="35" t="str">
        <f>VLOOKUP(AA1399,ATS!$A$4:$G$2762,3,FALSE)</f>
        <v>Crusader GTX Infinium Pants W</v>
      </c>
      <c r="AE1399" s="36" t="str">
        <f>VLOOKUP(AA1399,ATS!$A$4:$G$2762,5,FALSE)</f>
        <v>BLACK-L</v>
      </c>
      <c r="AF1399" s="30"/>
      <c r="AG1399" s="54"/>
      <c r="AH1399" s="26"/>
      <c r="AI1399" s="30"/>
      <c r="AJ1399" s="30"/>
      <c r="AK1399" s="30"/>
    </row>
    <row r="1400" spans="1:37">
      <c r="A1400" s="175">
        <f t="shared" si="85"/>
        <v>0</v>
      </c>
      <c r="B1400">
        <v>820444</v>
      </c>
      <c r="C1400" t="s">
        <v>3259</v>
      </c>
      <c r="D1400" t="s">
        <v>2991</v>
      </c>
      <c r="E1400" t="s">
        <v>3210</v>
      </c>
      <c r="F1400" t="s">
        <v>3189</v>
      </c>
      <c r="G1400">
        <v>128</v>
      </c>
      <c r="H1400" t="s">
        <v>87</v>
      </c>
      <c r="I1400">
        <v>19</v>
      </c>
      <c r="J1400">
        <v>19</v>
      </c>
      <c r="K1400">
        <v>19</v>
      </c>
      <c r="L1400">
        <v>19</v>
      </c>
      <c r="M1400">
        <v>19</v>
      </c>
      <c r="N1400">
        <v>19</v>
      </c>
      <c r="O1400">
        <v>19</v>
      </c>
      <c r="P1400">
        <v>19</v>
      </c>
      <c r="Q1400">
        <v>19</v>
      </c>
      <c r="R1400">
        <v>19</v>
      </c>
      <c r="S1400" s="30"/>
      <c r="T1400" s="52" t="str">
        <f t="shared" si="84"/>
        <v>820444-89001-128</v>
      </c>
      <c r="U1400" s="53" t="str">
        <f>IF(C1400="NET","",IF(C1400="","",IFERROR(VLOOKUP(T1400,EAN!$A:$B,2,FALSE),"MANGLER - MÅ OPPDATERE EAN-FANEN")))</f>
        <v>MANGLER - MÅ OPPDATERE EAN-FANEN</v>
      </c>
      <c r="V1400" s="52">
        <f t="shared" si="86"/>
        <v>19</v>
      </c>
      <c r="W1400" s="52">
        <f t="shared" si="87"/>
        <v>19</v>
      </c>
      <c r="X1400" s="30"/>
      <c r="Y1400" s="21" t="str">
        <f>IF(C1400="NET","",IFERROR(VLOOKUP(U1400,'2) Order Form'!$V$9:$V$894,1,FALSE),"Ikke med I order form"))</f>
        <v>Ikke med I order form</v>
      </c>
      <c r="Z1400" s="30"/>
      <c r="AA1400">
        <v>7048652459480</v>
      </c>
      <c r="AB1400" s="23">
        <f>IFERROR(VLOOKUP(AA1400,'2) Order Form'!$V$9:$V$895,1,FALSE),"Ikke med I order form")</f>
        <v>7048652459480</v>
      </c>
      <c r="AC1400" s="38">
        <f>VLOOKUP(AA1400,ATS!$A$4:$H$2762,2,FALSE)</f>
        <v>820089</v>
      </c>
      <c r="AD1400" s="35" t="str">
        <f>VLOOKUP(AA1400,ATS!$A$4:$G$2762,3,FALSE)</f>
        <v>Crusader GTX Infinium Pants W</v>
      </c>
      <c r="AE1400" s="36" t="str">
        <f>VLOOKUP(AA1400,ATS!$A$4:$G$2762,5,FALSE)</f>
        <v>BLACK-L</v>
      </c>
      <c r="AF1400" s="30"/>
      <c r="AG1400" s="54"/>
      <c r="AH1400" s="26"/>
      <c r="AI1400" s="30"/>
      <c r="AJ1400" s="30"/>
      <c r="AK1400" s="30"/>
    </row>
    <row r="1401" spans="1:37">
      <c r="A1401" s="175">
        <f t="shared" si="85"/>
        <v>0</v>
      </c>
      <c r="B1401">
        <v>820444</v>
      </c>
      <c r="C1401" t="s">
        <v>3259</v>
      </c>
      <c r="D1401" t="s">
        <v>2991</v>
      </c>
      <c r="E1401" t="s">
        <v>3211</v>
      </c>
      <c r="F1401" t="s">
        <v>3189</v>
      </c>
      <c r="G1401">
        <v>140</v>
      </c>
      <c r="H1401" t="s">
        <v>87</v>
      </c>
      <c r="I1401">
        <v>98</v>
      </c>
      <c r="J1401">
        <v>98</v>
      </c>
      <c r="K1401">
        <v>98</v>
      </c>
      <c r="L1401">
        <v>98</v>
      </c>
      <c r="M1401">
        <v>98</v>
      </c>
      <c r="N1401">
        <v>98</v>
      </c>
      <c r="O1401">
        <v>98</v>
      </c>
      <c r="P1401">
        <v>98</v>
      </c>
      <c r="Q1401">
        <v>98</v>
      </c>
      <c r="R1401">
        <v>98</v>
      </c>
      <c r="S1401" s="30"/>
      <c r="T1401" s="52" t="str">
        <f t="shared" si="84"/>
        <v>820444-89001-140</v>
      </c>
      <c r="U1401" s="53" t="str">
        <f>IF(C1401="NET","",IF(C1401="","",IFERROR(VLOOKUP(T1401,EAN!$A:$B,2,FALSE),"MANGLER - MÅ OPPDATERE EAN-FANEN")))</f>
        <v>MANGLER - MÅ OPPDATERE EAN-FANEN</v>
      </c>
      <c r="V1401" s="52">
        <f t="shared" si="86"/>
        <v>98</v>
      </c>
      <c r="W1401" s="52">
        <f t="shared" si="87"/>
        <v>98</v>
      </c>
      <c r="X1401" s="30"/>
      <c r="Y1401" s="21" t="str">
        <f>IF(C1401="NET","",IFERROR(VLOOKUP(U1401,'2) Order Form'!$V$9:$V$894,1,FALSE),"Ikke med I order form"))</f>
        <v>Ikke med I order form</v>
      </c>
      <c r="Z1401" s="30"/>
      <c r="AA1401">
        <v>7048652787903</v>
      </c>
      <c r="AB1401" s="23">
        <f>IFERROR(VLOOKUP(AA1401,'2) Order Form'!$V$9:$V$895,1,FALSE),"Ikke med I order form")</f>
        <v>7048652787903</v>
      </c>
      <c r="AC1401" s="38">
        <f>VLOOKUP(AA1401,ATS!$A$4:$H$2762,2,FALSE)</f>
        <v>820089</v>
      </c>
      <c r="AD1401" s="35" t="str">
        <f>VLOOKUP(AA1401,ATS!$A$4:$G$2762,3,FALSE)</f>
        <v>Crusader GTX Infinium Pants W</v>
      </c>
      <c r="AE1401" s="36" t="str">
        <f>VLOOKUP(AA1401,ATS!$A$4:$G$2762,5,FALSE)</f>
        <v>55505-XS</v>
      </c>
      <c r="AF1401" s="30"/>
      <c r="AG1401" s="54"/>
      <c r="AH1401" s="26"/>
      <c r="AI1401" s="30"/>
      <c r="AJ1401" s="30"/>
      <c r="AK1401" s="30"/>
    </row>
    <row r="1402" spans="1:37">
      <c r="A1402" s="175">
        <f t="shared" si="85"/>
        <v>0</v>
      </c>
      <c r="B1402">
        <v>820444</v>
      </c>
      <c r="C1402" t="s">
        <v>3259</v>
      </c>
      <c r="D1402" t="s">
        <v>2991</v>
      </c>
      <c r="E1402" t="s">
        <v>3212</v>
      </c>
      <c r="F1402" t="s">
        <v>3189</v>
      </c>
      <c r="G1402">
        <v>152</v>
      </c>
      <c r="H1402" t="s">
        <v>87</v>
      </c>
      <c r="I1402">
        <v>186</v>
      </c>
      <c r="J1402">
        <v>186</v>
      </c>
      <c r="K1402">
        <v>186</v>
      </c>
      <c r="L1402">
        <v>186</v>
      </c>
      <c r="M1402">
        <v>186</v>
      </c>
      <c r="N1402">
        <v>186</v>
      </c>
      <c r="O1402">
        <v>186</v>
      </c>
      <c r="P1402">
        <v>186</v>
      </c>
      <c r="Q1402">
        <v>186</v>
      </c>
      <c r="R1402">
        <v>186</v>
      </c>
      <c r="S1402" s="30"/>
      <c r="T1402" s="52" t="str">
        <f t="shared" si="84"/>
        <v>820444-89001-152</v>
      </c>
      <c r="U1402" s="53" t="str">
        <f>IF(C1402="NET","",IF(C1402="","",IFERROR(VLOOKUP(T1402,EAN!$A:$B,2,FALSE),"MANGLER - MÅ OPPDATERE EAN-FANEN")))</f>
        <v>MANGLER - MÅ OPPDATERE EAN-FANEN</v>
      </c>
      <c r="V1402" s="52">
        <f t="shared" si="86"/>
        <v>186</v>
      </c>
      <c r="W1402" s="52">
        <f t="shared" si="87"/>
        <v>186</v>
      </c>
      <c r="X1402" s="30"/>
      <c r="Y1402" s="21" t="str">
        <f>IF(C1402="NET","",IFERROR(VLOOKUP(U1402,'2) Order Form'!$V$9:$V$894,1,FALSE),"Ikke med I order form"))</f>
        <v>Ikke med I order form</v>
      </c>
      <c r="Z1402" s="30"/>
      <c r="AA1402">
        <v>7048652787903</v>
      </c>
      <c r="AB1402" s="23">
        <f>IFERROR(VLOOKUP(AA1402,'2) Order Form'!$V$9:$V$895,1,FALSE),"Ikke med I order form")</f>
        <v>7048652787903</v>
      </c>
      <c r="AC1402" s="38">
        <f>VLOOKUP(AA1402,ATS!$A$4:$H$2762,2,FALSE)</f>
        <v>820089</v>
      </c>
      <c r="AD1402" s="35" t="str">
        <f>VLOOKUP(AA1402,ATS!$A$4:$G$2762,3,FALSE)</f>
        <v>Crusader GTX Infinium Pants W</v>
      </c>
      <c r="AE1402" s="36" t="str">
        <f>VLOOKUP(AA1402,ATS!$A$4:$G$2762,5,FALSE)</f>
        <v>55505-XS</v>
      </c>
      <c r="AF1402" s="30"/>
      <c r="AG1402" s="54"/>
      <c r="AH1402" s="26"/>
      <c r="AI1402" s="30"/>
      <c r="AJ1402" s="30"/>
      <c r="AK1402" s="30"/>
    </row>
    <row r="1403" spans="1:37">
      <c r="A1403" s="175">
        <f t="shared" si="85"/>
        <v>0</v>
      </c>
      <c r="B1403">
        <v>820444</v>
      </c>
      <c r="C1403" t="s">
        <v>3259</v>
      </c>
      <c r="D1403" t="s">
        <v>2991</v>
      </c>
      <c r="E1403" t="s">
        <v>3213</v>
      </c>
      <c r="F1403" t="s">
        <v>3189</v>
      </c>
      <c r="G1403">
        <v>164</v>
      </c>
      <c r="H1403" t="s">
        <v>87</v>
      </c>
      <c r="I1403">
        <v>149</v>
      </c>
      <c r="J1403">
        <v>149</v>
      </c>
      <c r="K1403">
        <v>149</v>
      </c>
      <c r="L1403">
        <v>149</v>
      </c>
      <c r="M1403">
        <v>149</v>
      </c>
      <c r="N1403">
        <v>149</v>
      </c>
      <c r="O1403">
        <v>149</v>
      </c>
      <c r="P1403">
        <v>149</v>
      </c>
      <c r="Q1403">
        <v>149</v>
      </c>
      <c r="R1403">
        <v>149</v>
      </c>
      <c r="S1403" s="30"/>
      <c r="T1403" s="52" t="str">
        <f t="shared" si="84"/>
        <v>820444-89001-164</v>
      </c>
      <c r="U1403" s="53" t="str">
        <f>IF(C1403="NET","",IF(C1403="","",IFERROR(VLOOKUP(T1403,EAN!$A:$B,2,FALSE),"MANGLER - MÅ OPPDATERE EAN-FANEN")))</f>
        <v>MANGLER - MÅ OPPDATERE EAN-FANEN</v>
      </c>
      <c r="V1403" s="52">
        <f t="shared" si="86"/>
        <v>149</v>
      </c>
      <c r="W1403" s="52">
        <f t="shared" si="87"/>
        <v>149</v>
      </c>
      <c r="X1403" s="30"/>
      <c r="Y1403" s="21" t="str">
        <f>IF(C1403="NET","",IFERROR(VLOOKUP(U1403,'2) Order Form'!$V$9:$V$894,1,FALSE),"Ikke med I order form"))</f>
        <v>Ikke med I order form</v>
      </c>
      <c r="Z1403" s="30"/>
      <c r="AA1403">
        <v>7048652787897</v>
      </c>
      <c r="AB1403" s="23">
        <f>IFERROR(VLOOKUP(AA1403,'2) Order Form'!$V$9:$V$895,1,FALSE),"Ikke med I order form")</f>
        <v>7048652787897</v>
      </c>
      <c r="AC1403" s="38">
        <f>VLOOKUP(AA1403,ATS!$A$4:$H$2762,2,FALSE)</f>
        <v>820089</v>
      </c>
      <c r="AD1403" s="35" t="str">
        <f>VLOOKUP(AA1403,ATS!$A$4:$G$2762,3,FALSE)</f>
        <v>Crusader GTX Infinium Pants W</v>
      </c>
      <c r="AE1403" s="36" t="str">
        <f>VLOOKUP(AA1403,ATS!$A$4:$G$2762,5,FALSE)</f>
        <v>55505-S</v>
      </c>
      <c r="AF1403" s="30"/>
      <c r="AG1403" s="54"/>
      <c r="AH1403" s="26"/>
      <c r="AI1403" s="30"/>
      <c r="AJ1403" s="30"/>
      <c r="AK1403" s="30"/>
    </row>
    <row r="1404" spans="1:37">
      <c r="A1404" s="175">
        <f t="shared" si="85"/>
        <v>0</v>
      </c>
      <c r="B1404">
        <v>820444</v>
      </c>
      <c r="C1404" t="s">
        <v>3259</v>
      </c>
      <c r="D1404" t="s">
        <v>2991</v>
      </c>
      <c r="E1404" t="s">
        <v>3214</v>
      </c>
      <c r="F1404" t="s">
        <v>1982</v>
      </c>
      <c r="G1404">
        <v>128</v>
      </c>
      <c r="H1404" t="s">
        <v>87</v>
      </c>
      <c r="I1404">
        <v>23</v>
      </c>
      <c r="J1404">
        <v>23</v>
      </c>
      <c r="K1404">
        <v>23</v>
      </c>
      <c r="L1404">
        <v>23</v>
      </c>
      <c r="M1404">
        <v>23</v>
      </c>
      <c r="N1404">
        <v>23</v>
      </c>
      <c r="O1404">
        <v>23</v>
      </c>
      <c r="P1404">
        <v>23</v>
      </c>
      <c r="Q1404">
        <v>23</v>
      </c>
      <c r="R1404">
        <v>23</v>
      </c>
      <c r="S1404" s="30"/>
      <c r="T1404" s="52" t="str">
        <f t="shared" si="84"/>
        <v>820444-99901-128</v>
      </c>
      <c r="U1404" s="53" t="str">
        <f>IF(C1404="NET","",IF(C1404="","",IFERROR(VLOOKUP(T1404,EAN!$A:$B,2,FALSE),"MANGLER - MÅ OPPDATERE EAN-FANEN")))</f>
        <v>MANGLER - MÅ OPPDATERE EAN-FANEN</v>
      </c>
      <c r="V1404" s="52">
        <f t="shared" si="86"/>
        <v>23</v>
      </c>
      <c r="W1404" s="52">
        <f t="shared" si="87"/>
        <v>23</v>
      </c>
      <c r="X1404" s="30"/>
      <c r="Y1404" s="21" t="str">
        <f>IF(C1404="NET","",IFERROR(VLOOKUP(U1404,'2) Order Form'!$V$9:$V$894,1,FALSE),"Ikke med I order form"))</f>
        <v>Ikke med I order form</v>
      </c>
      <c r="Z1404" s="30"/>
      <c r="AA1404">
        <v>7048652787897</v>
      </c>
      <c r="AB1404" s="23">
        <f>IFERROR(VLOOKUP(AA1404,'2) Order Form'!$V$9:$V$895,1,FALSE),"Ikke med I order form")</f>
        <v>7048652787897</v>
      </c>
      <c r="AC1404" s="38">
        <f>VLOOKUP(AA1404,ATS!$A$4:$H$2762,2,FALSE)</f>
        <v>820089</v>
      </c>
      <c r="AD1404" s="35" t="str">
        <f>VLOOKUP(AA1404,ATS!$A$4:$G$2762,3,FALSE)</f>
        <v>Crusader GTX Infinium Pants W</v>
      </c>
      <c r="AE1404" s="36" t="str">
        <f>VLOOKUP(AA1404,ATS!$A$4:$G$2762,5,FALSE)</f>
        <v>55505-S</v>
      </c>
      <c r="AF1404" s="30"/>
      <c r="AG1404" s="54"/>
      <c r="AH1404" s="26"/>
      <c r="AI1404" s="30"/>
      <c r="AJ1404" s="30"/>
      <c r="AK1404" s="30"/>
    </row>
    <row r="1405" spans="1:37">
      <c r="A1405" s="175">
        <f t="shared" si="85"/>
        <v>0</v>
      </c>
      <c r="B1405">
        <v>820444</v>
      </c>
      <c r="C1405" t="s">
        <v>3259</v>
      </c>
      <c r="D1405" t="s">
        <v>2991</v>
      </c>
      <c r="E1405" t="s">
        <v>3215</v>
      </c>
      <c r="F1405" t="s">
        <v>1982</v>
      </c>
      <c r="G1405">
        <v>140</v>
      </c>
      <c r="H1405" t="s">
        <v>87</v>
      </c>
      <c r="I1405">
        <v>34</v>
      </c>
      <c r="J1405">
        <v>34</v>
      </c>
      <c r="K1405">
        <v>34</v>
      </c>
      <c r="L1405">
        <v>34</v>
      </c>
      <c r="M1405">
        <v>34</v>
      </c>
      <c r="N1405">
        <v>34</v>
      </c>
      <c r="O1405">
        <v>34</v>
      </c>
      <c r="P1405">
        <v>34</v>
      </c>
      <c r="Q1405">
        <v>34</v>
      </c>
      <c r="R1405">
        <v>34</v>
      </c>
      <c r="S1405" s="2"/>
      <c r="T1405" s="22" t="str">
        <f t="shared" si="84"/>
        <v>820444-99901-140</v>
      </c>
      <c r="U1405" s="24" t="str">
        <f>IF(C1405="NET","",IF(C1405="","",IFERROR(VLOOKUP(T1405,EAN!$A:$B,2,FALSE),"MANGLER - MÅ OPPDATERE EAN-FANEN")))</f>
        <v>MANGLER - MÅ OPPDATERE EAN-FANEN</v>
      </c>
      <c r="V1405" s="22">
        <f t="shared" si="86"/>
        <v>34</v>
      </c>
      <c r="W1405" s="22">
        <f t="shared" si="87"/>
        <v>34</v>
      </c>
      <c r="X1405" s="2"/>
      <c r="Y1405" s="21" t="str">
        <f>IF(C1405="NET","",IFERROR(VLOOKUP(U1405,'2) Order Form'!$V$9:$V$894,1,FALSE),"Ikke med I order form"))</f>
        <v>Ikke med I order form</v>
      </c>
      <c r="Z1405" s="2"/>
      <c r="AA1405">
        <v>7048652787880</v>
      </c>
      <c r="AB1405" s="23">
        <f>IFERROR(VLOOKUP(AA1405,'2) Order Form'!$V$9:$V$895,1,FALSE),"Ikke med I order form")</f>
        <v>7048652787880</v>
      </c>
      <c r="AC1405" s="38">
        <f>VLOOKUP(AA1405,ATS!$A$4:$H$2762,2,FALSE)</f>
        <v>820089</v>
      </c>
      <c r="AD1405" s="35" t="str">
        <f>VLOOKUP(AA1405,ATS!$A$4:$G$2762,3,FALSE)</f>
        <v>Crusader GTX Infinium Pants W</v>
      </c>
      <c r="AE1405" s="36" t="str">
        <f>VLOOKUP(AA1405,ATS!$A$4:$G$2762,5,FALSE)</f>
        <v>55505-M</v>
      </c>
      <c r="AF1405" s="2"/>
      <c r="AG1405" s="38"/>
      <c r="AH1405" s="21"/>
      <c r="AI1405" s="2"/>
      <c r="AJ1405" s="2"/>
      <c r="AK1405" s="2"/>
    </row>
    <row r="1406" spans="1:37">
      <c r="A1406" s="175">
        <f t="shared" si="85"/>
        <v>0</v>
      </c>
      <c r="B1406">
        <v>820444</v>
      </c>
      <c r="C1406" t="s">
        <v>3259</v>
      </c>
      <c r="D1406" t="s">
        <v>2991</v>
      </c>
      <c r="E1406" t="s">
        <v>3216</v>
      </c>
      <c r="F1406" t="s">
        <v>1982</v>
      </c>
      <c r="G1406">
        <v>152</v>
      </c>
      <c r="H1406" t="s">
        <v>87</v>
      </c>
      <c r="I1406">
        <v>36</v>
      </c>
      <c r="J1406">
        <v>36</v>
      </c>
      <c r="K1406">
        <v>36</v>
      </c>
      <c r="L1406">
        <v>36</v>
      </c>
      <c r="M1406">
        <v>36</v>
      </c>
      <c r="N1406">
        <v>36</v>
      </c>
      <c r="O1406">
        <v>36</v>
      </c>
      <c r="P1406">
        <v>36</v>
      </c>
      <c r="Q1406">
        <v>36</v>
      </c>
      <c r="R1406">
        <v>36</v>
      </c>
      <c r="S1406" s="2"/>
      <c r="T1406" s="52" t="str">
        <f t="shared" si="84"/>
        <v>820444-99901-152</v>
      </c>
      <c r="U1406" s="53" t="str">
        <f>IF(C1406="NET","",IF(C1406="","",IFERROR(VLOOKUP(T1406,EAN!$A:$B,2,FALSE),"MANGLER - MÅ OPPDATERE EAN-FANEN")))</f>
        <v>MANGLER - MÅ OPPDATERE EAN-FANEN</v>
      </c>
      <c r="V1406" s="52">
        <f t="shared" si="86"/>
        <v>36</v>
      </c>
      <c r="W1406" s="52">
        <f t="shared" si="87"/>
        <v>36</v>
      </c>
      <c r="X1406" s="2"/>
      <c r="Y1406" s="21" t="str">
        <f>IF(C1406="NET","",IFERROR(VLOOKUP(U1406,'2) Order Form'!$V$9:$V$894,1,FALSE),"Ikke med I order form"))</f>
        <v>Ikke med I order form</v>
      </c>
      <c r="Z1406" s="2"/>
      <c r="AA1406">
        <v>7048652787880</v>
      </c>
      <c r="AB1406" s="23">
        <f>IFERROR(VLOOKUP(AA1406,'2) Order Form'!$V$9:$V$895,1,FALSE),"Ikke med I order form")</f>
        <v>7048652787880</v>
      </c>
      <c r="AC1406" s="38">
        <f>VLOOKUP(AA1406,ATS!$A$4:$H$2762,2,FALSE)</f>
        <v>820089</v>
      </c>
      <c r="AD1406" s="35" t="str">
        <f>VLOOKUP(AA1406,ATS!$A$4:$G$2762,3,FALSE)</f>
        <v>Crusader GTX Infinium Pants W</v>
      </c>
      <c r="AE1406" s="36" t="str">
        <f>VLOOKUP(AA1406,ATS!$A$4:$G$2762,5,FALSE)</f>
        <v>55505-M</v>
      </c>
      <c r="AF1406" s="2"/>
      <c r="AG1406" s="38"/>
      <c r="AH1406" s="21"/>
      <c r="AI1406" s="2"/>
      <c r="AJ1406" s="2"/>
      <c r="AK1406" s="2"/>
    </row>
    <row r="1407" spans="1:37">
      <c r="A1407" s="175">
        <f t="shared" si="85"/>
        <v>0</v>
      </c>
      <c r="B1407">
        <v>820444</v>
      </c>
      <c r="C1407" t="s">
        <v>3259</v>
      </c>
      <c r="D1407" t="s">
        <v>2991</v>
      </c>
      <c r="E1407" t="s">
        <v>3217</v>
      </c>
      <c r="F1407" t="s">
        <v>1982</v>
      </c>
      <c r="G1407">
        <v>164</v>
      </c>
      <c r="H1407" t="s">
        <v>87</v>
      </c>
      <c r="I1407">
        <v>25</v>
      </c>
      <c r="J1407">
        <v>25</v>
      </c>
      <c r="K1407">
        <v>25</v>
      </c>
      <c r="L1407">
        <v>25</v>
      </c>
      <c r="M1407">
        <v>25</v>
      </c>
      <c r="N1407">
        <v>25</v>
      </c>
      <c r="O1407">
        <v>25</v>
      </c>
      <c r="P1407">
        <v>25</v>
      </c>
      <c r="Q1407">
        <v>25</v>
      </c>
      <c r="R1407">
        <v>25</v>
      </c>
      <c r="S1407" s="2"/>
      <c r="T1407" s="52" t="str">
        <f t="shared" si="84"/>
        <v>820444-99901-164</v>
      </c>
      <c r="U1407" s="53" t="str">
        <f>IF(C1407="NET","",IF(C1407="","",IFERROR(VLOOKUP(T1407,EAN!$A:$B,2,FALSE),"MANGLER - MÅ OPPDATERE EAN-FANEN")))</f>
        <v>MANGLER - MÅ OPPDATERE EAN-FANEN</v>
      </c>
      <c r="V1407" s="52">
        <f t="shared" si="86"/>
        <v>25</v>
      </c>
      <c r="W1407" s="52">
        <f t="shared" si="87"/>
        <v>25</v>
      </c>
      <c r="X1407" s="2"/>
      <c r="Y1407" s="21" t="str">
        <f>IF(C1407="NET","",IFERROR(VLOOKUP(U1407,'2) Order Form'!$V$9:$V$894,1,FALSE),"Ikke med I order form"))</f>
        <v>Ikke med I order form</v>
      </c>
      <c r="Z1407" s="2"/>
      <c r="AA1407">
        <v>7048652787873</v>
      </c>
      <c r="AB1407" s="23">
        <f>IFERROR(VLOOKUP(AA1407,'2) Order Form'!$V$9:$V$895,1,FALSE),"Ikke med I order form")</f>
        <v>7048652787873</v>
      </c>
      <c r="AC1407" s="38">
        <f>VLOOKUP(AA1407,ATS!$A$4:$H$2762,2,FALSE)</f>
        <v>820089</v>
      </c>
      <c r="AD1407" s="35" t="str">
        <f>VLOOKUP(AA1407,ATS!$A$4:$G$2762,3,FALSE)</f>
        <v>Crusader GTX Infinium Pants W</v>
      </c>
      <c r="AE1407" s="36" t="str">
        <f>VLOOKUP(AA1407,ATS!$A$4:$G$2762,5,FALSE)</f>
        <v>55505-L</v>
      </c>
      <c r="AF1407" s="2"/>
      <c r="AG1407" s="38"/>
      <c r="AH1407" s="21"/>
      <c r="AI1407" s="2"/>
      <c r="AJ1407" s="2"/>
      <c r="AK1407" s="2"/>
    </row>
    <row r="1408" spans="1:37">
      <c r="A1408" s="175">
        <f t="shared" si="85"/>
        <v>0</v>
      </c>
      <c r="B1408" s="37">
        <v>820445</v>
      </c>
      <c r="C1408" t="s">
        <v>131</v>
      </c>
      <c r="I1408" s="37">
        <v>202409</v>
      </c>
      <c r="J1408" s="37">
        <v>202410</v>
      </c>
      <c r="K1408" s="37">
        <v>202411</v>
      </c>
      <c r="L1408" s="37">
        <v>202412</v>
      </c>
      <c r="M1408" s="37">
        <v>202413</v>
      </c>
      <c r="N1408" s="37">
        <v>202414</v>
      </c>
      <c r="O1408" s="37">
        <v>202415</v>
      </c>
      <c r="P1408" s="37">
        <v>202415</v>
      </c>
      <c r="Q1408" s="37">
        <v>202415</v>
      </c>
      <c r="R1408" s="37">
        <v>202415</v>
      </c>
      <c r="S1408" s="2"/>
      <c r="T1408" s="52" t="str">
        <f t="shared" si="84"/>
        <v>820445-</v>
      </c>
      <c r="U1408" s="53" t="str">
        <f>IF(C1408="NET","",IF(C1408="","",IFERROR(VLOOKUP(T1408,EAN!$A:$B,2,FALSE),"MANGLER - MÅ OPPDATERE EAN-FANEN")))</f>
        <v/>
      </c>
      <c r="V1408" s="52">
        <f t="shared" si="86"/>
        <v>202409</v>
      </c>
      <c r="W1408" s="52">
        <f t="shared" si="87"/>
        <v>202415</v>
      </c>
      <c r="X1408" s="2"/>
      <c r="Y1408" s="21" t="str">
        <f>IF(C1408="NET","",IFERROR(VLOOKUP(U1408,'2) Order Form'!$V$9:$V$894,1,FALSE),"Ikke med I order form"))</f>
        <v/>
      </c>
      <c r="Z1408" s="2"/>
      <c r="AA1408">
        <v>7048652787873</v>
      </c>
      <c r="AB1408" s="23">
        <f>IFERROR(VLOOKUP(AA1408,'2) Order Form'!$V$9:$V$895,1,FALSE),"Ikke med I order form")</f>
        <v>7048652787873</v>
      </c>
      <c r="AC1408" s="38">
        <f>VLOOKUP(AA1408,ATS!$A$4:$H$2762,2,FALSE)</f>
        <v>820089</v>
      </c>
      <c r="AD1408" s="35" t="str">
        <f>VLOOKUP(AA1408,ATS!$A$4:$G$2762,3,FALSE)</f>
        <v>Crusader GTX Infinium Pants W</v>
      </c>
      <c r="AE1408" s="36" t="str">
        <f>VLOOKUP(AA1408,ATS!$A$4:$G$2762,5,FALSE)</f>
        <v>55505-L</v>
      </c>
      <c r="AF1408" s="2"/>
      <c r="AG1408" s="38"/>
      <c r="AH1408" s="21"/>
      <c r="AI1408" s="2"/>
      <c r="AJ1408" s="2"/>
      <c r="AK1408" s="2"/>
    </row>
    <row r="1409" spans="1:37">
      <c r="A1409" s="175">
        <f t="shared" si="85"/>
        <v>0</v>
      </c>
      <c r="B1409">
        <v>820445</v>
      </c>
      <c r="C1409" t="s">
        <v>3264</v>
      </c>
      <c r="D1409" t="s">
        <v>2991</v>
      </c>
      <c r="E1409" t="s">
        <v>1241</v>
      </c>
      <c r="F1409" t="s">
        <v>1937</v>
      </c>
      <c r="G1409" t="s">
        <v>8</v>
      </c>
      <c r="H1409" t="s">
        <v>87</v>
      </c>
      <c r="I1409">
        <v>23</v>
      </c>
      <c r="J1409">
        <v>23</v>
      </c>
      <c r="K1409">
        <v>23</v>
      </c>
      <c r="L1409">
        <v>23</v>
      </c>
      <c r="M1409">
        <v>23</v>
      </c>
      <c r="N1409">
        <v>23</v>
      </c>
      <c r="O1409">
        <v>23</v>
      </c>
      <c r="P1409">
        <v>23</v>
      </c>
      <c r="Q1409">
        <v>23</v>
      </c>
      <c r="R1409">
        <v>23</v>
      </c>
      <c r="S1409" s="30"/>
      <c r="T1409" s="52" t="str">
        <f t="shared" si="84"/>
        <v>820445-76000-S</v>
      </c>
      <c r="U1409" s="53" t="str">
        <f>IF(C1409="NET","",IF(C1409="","",IFERROR(VLOOKUP(T1409,EAN!$A:$B,2,FALSE),"MANGLER - MÅ OPPDATERE EAN-FANEN")))</f>
        <v>MANGLER - MÅ OPPDATERE EAN-FANEN</v>
      </c>
      <c r="V1409" s="52">
        <f t="shared" si="86"/>
        <v>23</v>
      </c>
      <c r="W1409" s="52">
        <f t="shared" si="87"/>
        <v>23</v>
      </c>
      <c r="X1409" s="30"/>
      <c r="Y1409" s="21" t="str">
        <f>IF(C1409="NET","",IFERROR(VLOOKUP(U1409,'2) Order Form'!$V$9:$V$894,1,FALSE),"Ikke med I order form"))</f>
        <v>Ikke med I order form</v>
      </c>
      <c r="Z1409" s="30"/>
      <c r="AA1409">
        <v>7048652799197</v>
      </c>
      <c r="AB1409" s="23">
        <f>IFERROR(VLOOKUP(AA1409,'2) Order Form'!$V$9:$V$895,1,FALSE),"Ikke med I order form")</f>
        <v>7048652799197</v>
      </c>
      <c r="AC1409" s="38">
        <f>VLOOKUP(AA1409,ATS!$A$4:$H$2762,2,FALSE)</f>
        <v>820430</v>
      </c>
      <c r="AD1409" s="35" t="str">
        <f>VLOOKUP(AA1409,ATS!$A$4:$G$2762,3,FALSE)</f>
        <v>Supernaut GTX Infinium Jacket W</v>
      </c>
      <c r="AE1409" s="36" t="str">
        <f>VLOOKUP(AA1409,ATS!$A$4:$G$2762,5,FALSE)</f>
        <v>55505-XS</v>
      </c>
      <c r="AF1409" s="30"/>
      <c r="AG1409" s="54"/>
      <c r="AH1409" s="26"/>
      <c r="AI1409" s="30"/>
      <c r="AJ1409" s="30"/>
      <c r="AK1409" s="30"/>
    </row>
    <row r="1410" spans="1:37">
      <c r="A1410" s="175">
        <f t="shared" si="85"/>
        <v>0</v>
      </c>
      <c r="B1410">
        <v>820445</v>
      </c>
      <c r="C1410" t="s">
        <v>3264</v>
      </c>
      <c r="D1410" t="s">
        <v>2991</v>
      </c>
      <c r="E1410" t="s">
        <v>1242</v>
      </c>
      <c r="F1410" t="s">
        <v>1937</v>
      </c>
      <c r="G1410" t="s">
        <v>7</v>
      </c>
      <c r="H1410" t="s">
        <v>87</v>
      </c>
      <c r="I1410">
        <v>36</v>
      </c>
      <c r="J1410">
        <v>36</v>
      </c>
      <c r="K1410">
        <v>36</v>
      </c>
      <c r="L1410">
        <v>36</v>
      </c>
      <c r="M1410">
        <v>36</v>
      </c>
      <c r="N1410">
        <v>36</v>
      </c>
      <c r="O1410">
        <v>36</v>
      </c>
      <c r="P1410">
        <v>36</v>
      </c>
      <c r="Q1410">
        <v>36</v>
      </c>
      <c r="R1410">
        <v>36</v>
      </c>
      <c r="S1410" s="30"/>
      <c r="T1410" s="52" t="str">
        <f t="shared" si="84"/>
        <v>820445-76000-M</v>
      </c>
      <c r="U1410" s="53" t="str">
        <f>IF(C1410="NET","",IF(C1410="","",IFERROR(VLOOKUP(T1410,EAN!$A:$B,2,FALSE),"MANGLER - MÅ OPPDATERE EAN-FANEN")))</f>
        <v>MANGLER - MÅ OPPDATERE EAN-FANEN</v>
      </c>
      <c r="V1410" s="52">
        <f t="shared" si="86"/>
        <v>36</v>
      </c>
      <c r="W1410" s="52">
        <f t="shared" si="87"/>
        <v>36</v>
      </c>
      <c r="X1410" s="30"/>
      <c r="Y1410" s="21" t="str">
        <f>IF(C1410="NET","",IFERROR(VLOOKUP(U1410,'2) Order Form'!$V$9:$V$894,1,FALSE),"Ikke med I order form"))</f>
        <v>Ikke med I order form</v>
      </c>
      <c r="Z1410" s="30"/>
      <c r="AA1410">
        <v>7048652799197</v>
      </c>
      <c r="AB1410" s="23">
        <f>IFERROR(VLOOKUP(AA1410,'2) Order Form'!$V$9:$V$895,1,FALSE),"Ikke med I order form")</f>
        <v>7048652799197</v>
      </c>
      <c r="AC1410" s="38">
        <f>VLOOKUP(AA1410,ATS!$A$4:$H$2762,2,FALSE)</f>
        <v>820430</v>
      </c>
      <c r="AD1410" s="35" t="str">
        <f>VLOOKUP(AA1410,ATS!$A$4:$G$2762,3,FALSE)</f>
        <v>Supernaut GTX Infinium Jacket W</v>
      </c>
      <c r="AE1410" s="36" t="str">
        <f>VLOOKUP(AA1410,ATS!$A$4:$G$2762,5,FALSE)</f>
        <v>55505-XS</v>
      </c>
      <c r="AF1410" s="30"/>
      <c r="AG1410" s="54"/>
      <c r="AH1410" s="26"/>
      <c r="AI1410" s="30"/>
      <c r="AJ1410" s="30"/>
      <c r="AK1410" s="30"/>
    </row>
    <row r="1411" spans="1:37">
      <c r="A1411" s="175">
        <f t="shared" si="85"/>
        <v>0</v>
      </c>
      <c r="B1411">
        <v>820445</v>
      </c>
      <c r="C1411" t="s">
        <v>3264</v>
      </c>
      <c r="D1411" t="s">
        <v>2991</v>
      </c>
      <c r="E1411" t="s">
        <v>1243</v>
      </c>
      <c r="F1411" t="s">
        <v>1937</v>
      </c>
      <c r="G1411" t="s">
        <v>52</v>
      </c>
      <c r="H1411" t="s">
        <v>87</v>
      </c>
      <c r="I1411">
        <v>45</v>
      </c>
      <c r="J1411">
        <v>45</v>
      </c>
      <c r="K1411">
        <v>45</v>
      </c>
      <c r="L1411">
        <v>45</v>
      </c>
      <c r="M1411">
        <v>45</v>
      </c>
      <c r="N1411">
        <v>45</v>
      </c>
      <c r="O1411">
        <v>45</v>
      </c>
      <c r="P1411">
        <v>45</v>
      </c>
      <c r="Q1411">
        <v>45</v>
      </c>
      <c r="R1411">
        <v>45</v>
      </c>
      <c r="S1411" s="30"/>
      <c r="T1411" s="52" t="str">
        <f t="shared" si="84"/>
        <v>820445-76000-L</v>
      </c>
      <c r="U1411" s="53" t="str">
        <f>IF(C1411="NET","",IF(C1411="","",IFERROR(VLOOKUP(T1411,EAN!$A:$B,2,FALSE),"MANGLER - MÅ OPPDATERE EAN-FANEN")))</f>
        <v>MANGLER - MÅ OPPDATERE EAN-FANEN</v>
      </c>
      <c r="V1411" s="52">
        <f t="shared" si="86"/>
        <v>45</v>
      </c>
      <c r="W1411" s="52">
        <f t="shared" si="87"/>
        <v>45</v>
      </c>
      <c r="X1411" s="30"/>
      <c r="Y1411" s="21" t="str">
        <f>IF(C1411="NET","",IFERROR(VLOOKUP(U1411,'2) Order Form'!$V$9:$V$894,1,FALSE),"Ikke med I order form"))</f>
        <v>Ikke med I order form</v>
      </c>
      <c r="Z1411" s="30"/>
      <c r="AA1411">
        <v>7048652799180</v>
      </c>
      <c r="AB1411" s="23">
        <f>IFERROR(VLOOKUP(AA1411,'2) Order Form'!$V$9:$V$895,1,FALSE),"Ikke med I order form")</f>
        <v>7048652799180</v>
      </c>
      <c r="AC1411" s="38">
        <f>VLOOKUP(AA1411,ATS!$A$4:$H$2762,2,FALSE)</f>
        <v>820430</v>
      </c>
      <c r="AD1411" s="35" t="str">
        <f>VLOOKUP(AA1411,ATS!$A$4:$G$2762,3,FALSE)</f>
        <v>Supernaut GTX Infinium Jacket W</v>
      </c>
      <c r="AE1411" s="36" t="str">
        <f>VLOOKUP(AA1411,ATS!$A$4:$G$2762,5,FALSE)</f>
        <v>55505-S</v>
      </c>
      <c r="AF1411" s="30"/>
      <c r="AG1411" s="54"/>
      <c r="AH1411" s="26"/>
      <c r="AI1411" s="30"/>
      <c r="AJ1411" s="30"/>
      <c r="AK1411" s="30"/>
    </row>
    <row r="1412" spans="1:37">
      <c r="A1412" s="175">
        <f t="shared" si="85"/>
        <v>0</v>
      </c>
      <c r="B1412">
        <v>820445</v>
      </c>
      <c r="C1412" t="s">
        <v>3264</v>
      </c>
      <c r="D1412" t="s">
        <v>2991</v>
      </c>
      <c r="E1412" t="s">
        <v>3241</v>
      </c>
      <c r="F1412" t="s">
        <v>1937</v>
      </c>
      <c r="G1412" t="s">
        <v>53</v>
      </c>
      <c r="H1412" t="s">
        <v>87</v>
      </c>
      <c r="I1412">
        <v>18</v>
      </c>
      <c r="J1412">
        <v>18</v>
      </c>
      <c r="K1412">
        <v>18</v>
      </c>
      <c r="L1412">
        <v>18</v>
      </c>
      <c r="M1412">
        <v>18</v>
      </c>
      <c r="N1412">
        <v>18</v>
      </c>
      <c r="O1412">
        <v>18</v>
      </c>
      <c r="P1412">
        <v>18</v>
      </c>
      <c r="Q1412">
        <v>18</v>
      </c>
      <c r="R1412">
        <v>18</v>
      </c>
      <c r="S1412" s="30"/>
      <c r="T1412" s="52" t="str">
        <f t="shared" ref="T1412:T1475" si="88">CONCATENATE(B1412,"-",E1412)</f>
        <v>820445-76000-XL</v>
      </c>
      <c r="U1412" s="53" t="str">
        <f>IF(C1412="NET","",IF(C1412="","",IFERROR(VLOOKUP(T1412,EAN!$A:$B,2,FALSE),"MANGLER - MÅ OPPDATERE EAN-FANEN")))</f>
        <v>MANGLER - MÅ OPPDATERE EAN-FANEN</v>
      </c>
      <c r="V1412" s="52">
        <f t="shared" si="86"/>
        <v>18</v>
      </c>
      <c r="W1412" s="52">
        <f t="shared" si="87"/>
        <v>18</v>
      </c>
      <c r="X1412" s="30"/>
      <c r="Y1412" s="21" t="str">
        <f>IF(C1412="NET","",IFERROR(VLOOKUP(U1412,'2) Order Form'!$V$9:$V$894,1,FALSE),"Ikke med I order form"))</f>
        <v>Ikke med I order form</v>
      </c>
      <c r="Z1412" s="30"/>
      <c r="AA1412">
        <v>7048652799180</v>
      </c>
      <c r="AB1412" s="23">
        <f>IFERROR(VLOOKUP(AA1412,'2) Order Form'!$V$9:$V$895,1,FALSE),"Ikke med I order form")</f>
        <v>7048652799180</v>
      </c>
      <c r="AC1412" s="38">
        <f>VLOOKUP(AA1412,ATS!$A$4:$H$2762,2,FALSE)</f>
        <v>820430</v>
      </c>
      <c r="AD1412" s="35" t="str">
        <f>VLOOKUP(AA1412,ATS!$A$4:$G$2762,3,FALSE)</f>
        <v>Supernaut GTX Infinium Jacket W</v>
      </c>
      <c r="AE1412" s="36" t="str">
        <f>VLOOKUP(AA1412,ATS!$A$4:$G$2762,5,FALSE)</f>
        <v>55505-S</v>
      </c>
      <c r="AF1412" s="30"/>
      <c r="AG1412" s="54"/>
      <c r="AH1412" s="26"/>
      <c r="AI1412" s="30"/>
      <c r="AJ1412" s="30"/>
      <c r="AK1412" s="30"/>
    </row>
    <row r="1413" spans="1:37">
      <c r="A1413" s="175">
        <f t="shared" ref="A1413:A1476" si="89">SUM(U1413)</f>
        <v>0</v>
      </c>
      <c r="B1413">
        <v>820445</v>
      </c>
      <c r="C1413" t="s">
        <v>3264</v>
      </c>
      <c r="D1413" t="s">
        <v>2991</v>
      </c>
      <c r="E1413" t="s">
        <v>3150</v>
      </c>
      <c r="F1413" t="s">
        <v>3151</v>
      </c>
      <c r="G1413" t="s">
        <v>8</v>
      </c>
      <c r="H1413" t="s">
        <v>87</v>
      </c>
      <c r="I1413">
        <v>7</v>
      </c>
      <c r="J1413">
        <v>7</v>
      </c>
      <c r="K1413">
        <v>7</v>
      </c>
      <c r="L1413">
        <v>7</v>
      </c>
      <c r="M1413">
        <v>7</v>
      </c>
      <c r="N1413">
        <v>7</v>
      </c>
      <c r="O1413">
        <v>7</v>
      </c>
      <c r="P1413">
        <v>7</v>
      </c>
      <c r="Q1413">
        <v>7</v>
      </c>
      <c r="R1413">
        <v>7</v>
      </c>
      <c r="S1413" s="30"/>
      <c r="T1413" s="52" t="str">
        <f t="shared" si="88"/>
        <v>820445-77102-S</v>
      </c>
      <c r="U1413" s="53" t="str">
        <f>IF(C1413="NET","",IF(C1413="","",IFERROR(VLOOKUP(T1413,EAN!$A:$B,2,FALSE),"MANGLER - MÅ OPPDATERE EAN-FANEN")))</f>
        <v>MANGLER - MÅ OPPDATERE EAN-FANEN</v>
      </c>
      <c r="V1413" s="52">
        <f t="shared" ref="V1413:V1476" si="90">I1413</f>
        <v>7</v>
      </c>
      <c r="W1413" s="52">
        <f t="shared" ref="W1413:W1476" si="91">R1413</f>
        <v>7</v>
      </c>
      <c r="X1413" s="30"/>
      <c r="Y1413" s="21" t="str">
        <f>IF(C1413="NET","",IFERROR(VLOOKUP(U1413,'2) Order Form'!$V$9:$V$894,1,FALSE),"Ikke med I order form"))</f>
        <v>Ikke med I order form</v>
      </c>
      <c r="Z1413" s="30"/>
      <c r="AA1413">
        <v>7048652799173</v>
      </c>
      <c r="AB1413" s="23">
        <f>IFERROR(VLOOKUP(AA1413,'2) Order Form'!$V$9:$V$895,1,FALSE),"Ikke med I order form")</f>
        <v>7048652799173</v>
      </c>
      <c r="AC1413" s="38">
        <f>VLOOKUP(AA1413,ATS!$A$4:$H$2762,2,FALSE)</f>
        <v>820430</v>
      </c>
      <c r="AD1413" s="35" t="str">
        <f>VLOOKUP(AA1413,ATS!$A$4:$G$2762,3,FALSE)</f>
        <v>Supernaut GTX Infinium Jacket W</v>
      </c>
      <c r="AE1413" s="36" t="str">
        <f>VLOOKUP(AA1413,ATS!$A$4:$G$2762,5,FALSE)</f>
        <v>55505-M</v>
      </c>
      <c r="AF1413" s="30"/>
      <c r="AG1413" s="54"/>
      <c r="AH1413" s="26"/>
      <c r="AI1413" s="30"/>
      <c r="AJ1413" s="30"/>
      <c r="AK1413" s="30"/>
    </row>
    <row r="1414" spans="1:37">
      <c r="A1414" s="175">
        <f t="shared" si="89"/>
        <v>0</v>
      </c>
      <c r="B1414">
        <v>820445</v>
      </c>
      <c r="C1414" t="s">
        <v>3264</v>
      </c>
      <c r="D1414" t="s">
        <v>2991</v>
      </c>
      <c r="E1414" t="s">
        <v>3152</v>
      </c>
      <c r="F1414" t="s">
        <v>3151</v>
      </c>
      <c r="G1414" t="s">
        <v>7</v>
      </c>
      <c r="H1414" t="s">
        <v>87</v>
      </c>
      <c r="I1414">
        <v>16</v>
      </c>
      <c r="J1414">
        <v>16</v>
      </c>
      <c r="K1414">
        <v>16</v>
      </c>
      <c r="L1414">
        <v>16</v>
      </c>
      <c r="M1414">
        <v>16</v>
      </c>
      <c r="N1414">
        <v>16</v>
      </c>
      <c r="O1414">
        <v>16</v>
      </c>
      <c r="P1414">
        <v>16</v>
      </c>
      <c r="Q1414">
        <v>16</v>
      </c>
      <c r="R1414">
        <v>16</v>
      </c>
      <c r="S1414" s="30"/>
      <c r="T1414" s="52" t="str">
        <f t="shared" si="88"/>
        <v>820445-77102-M</v>
      </c>
      <c r="U1414" s="53" t="str">
        <f>IF(C1414="NET","",IF(C1414="","",IFERROR(VLOOKUP(T1414,EAN!$A:$B,2,FALSE),"MANGLER - MÅ OPPDATERE EAN-FANEN")))</f>
        <v>MANGLER - MÅ OPPDATERE EAN-FANEN</v>
      </c>
      <c r="V1414" s="52">
        <f t="shared" si="90"/>
        <v>16</v>
      </c>
      <c r="W1414" s="52">
        <f t="shared" si="91"/>
        <v>16</v>
      </c>
      <c r="X1414" s="30"/>
      <c r="Y1414" s="21" t="str">
        <f>IF(C1414="NET","",IFERROR(VLOOKUP(U1414,'2) Order Form'!$V$9:$V$894,1,FALSE),"Ikke med I order form"))</f>
        <v>Ikke med I order form</v>
      </c>
      <c r="Z1414" s="30"/>
      <c r="AA1414">
        <v>7048652799173</v>
      </c>
      <c r="AB1414" s="23">
        <f>IFERROR(VLOOKUP(AA1414,'2) Order Form'!$V$9:$V$895,1,FALSE),"Ikke med I order form")</f>
        <v>7048652799173</v>
      </c>
      <c r="AC1414" s="38">
        <f>VLOOKUP(AA1414,ATS!$A$4:$H$2762,2,FALSE)</f>
        <v>820430</v>
      </c>
      <c r="AD1414" s="35" t="str">
        <f>VLOOKUP(AA1414,ATS!$A$4:$G$2762,3,FALSE)</f>
        <v>Supernaut GTX Infinium Jacket W</v>
      </c>
      <c r="AE1414" s="36" t="str">
        <f>VLOOKUP(AA1414,ATS!$A$4:$G$2762,5,FALSE)</f>
        <v>55505-M</v>
      </c>
      <c r="AF1414" s="30"/>
      <c r="AG1414" s="54"/>
      <c r="AH1414" s="26"/>
      <c r="AI1414" s="30"/>
      <c r="AJ1414" s="30"/>
      <c r="AK1414" s="30"/>
    </row>
    <row r="1415" spans="1:37">
      <c r="A1415" s="175">
        <f t="shared" si="89"/>
        <v>0</v>
      </c>
      <c r="B1415">
        <v>820445</v>
      </c>
      <c r="C1415" t="s">
        <v>3264</v>
      </c>
      <c r="D1415" t="s">
        <v>2991</v>
      </c>
      <c r="E1415" t="s">
        <v>3153</v>
      </c>
      <c r="F1415" t="s">
        <v>3151</v>
      </c>
      <c r="G1415" t="s">
        <v>52</v>
      </c>
      <c r="H1415" t="s">
        <v>87</v>
      </c>
      <c r="I1415">
        <v>17</v>
      </c>
      <c r="J1415">
        <v>17</v>
      </c>
      <c r="K1415">
        <v>17</v>
      </c>
      <c r="L1415">
        <v>17</v>
      </c>
      <c r="M1415">
        <v>17</v>
      </c>
      <c r="N1415">
        <v>17</v>
      </c>
      <c r="O1415">
        <v>17</v>
      </c>
      <c r="P1415">
        <v>17</v>
      </c>
      <c r="Q1415">
        <v>17</v>
      </c>
      <c r="R1415">
        <v>17</v>
      </c>
      <c r="S1415" s="2"/>
      <c r="T1415" s="52" t="str">
        <f t="shared" si="88"/>
        <v>820445-77102-L</v>
      </c>
      <c r="U1415" s="53" t="str">
        <f>IF(C1415="NET","",IF(C1415="","",IFERROR(VLOOKUP(T1415,EAN!$A:$B,2,FALSE),"MANGLER - MÅ OPPDATERE EAN-FANEN")))</f>
        <v>MANGLER - MÅ OPPDATERE EAN-FANEN</v>
      </c>
      <c r="V1415" s="52">
        <f t="shared" si="90"/>
        <v>17</v>
      </c>
      <c r="W1415" s="52">
        <f t="shared" si="91"/>
        <v>17</v>
      </c>
      <c r="X1415" s="2"/>
      <c r="Y1415" s="21" t="str">
        <f>IF(C1415="NET","",IFERROR(VLOOKUP(U1415,'2) Order Form'!$V$9:$V$894,1,FALSE),"Ikke med I order form"))</f>
        <v>Ikke med I order form</v>
      </c>
      <c r="Z1415" s="2"/>
      <c r="AA1415">
        <v>7048652799166</v>
      </c>
      <c r="AB1415" s="23">
        <f>IFERROR(VLOOKUP(AA1415,'2) Order Form'!$V$9:$V$895,1,FALSE),"Ikke med I order form")</f>
        <v>7048652799166</v>
      </c>
      <c r="AC1415" s="38">
        <f>VLOOKUP(AA1415,ATS!$A$4:$H$2762,2,FALSE)</f>
        <v>820430</v>
      </c>
      <c r="AD1415" s="35" t="str">
        <f>VLOOKUP(AA1415,ATS!$A$4:$G$2762,3,FALSE)</f>
        <v>Supernaut GTX Infinium Jacket W</v>
      </c>
      <c r="AE1415" s="36" t="str">
        <f>VLOOKUP(AA1415,ATS!$A$4:$G$2762,5,FALSE)</f>
        <v>55505-L</v>
      </c>
      <c r="AF1415" s="2"/>
      <c r="AG1415" s="38"/>
      <c r="AH1415" s="21"/>
      <c r="AI1415" s="2"/>
      <c r="AJ1415" s="2"/>
      <c r="AK1415" s="2"/>
    </row>
    <row r="1416" spans="1:37">
      <c r="A1416" s="175">
        <f t="shared" si="89"/>
        <v>0</v>
      </c>
      <c r="B1416">
        <v>820445</v>
      </c>
      <c r="C1416" t="s">
        <v>3264</v>
      </c>
      <c r="D1416" t="s">
        <v>2991</v>
      </c>
      <c r="E1416" t="s">
        <v>3154</v>
      </c>
      <c r="F1416" t="s">
        <v>3151</v>
      </c>
      <c r="G1416" t="s">
        <v>53</v>
      </c>
      <c r="H1416" t="s">
        <v>87</v>
      </c>
      <c r="I1416">
        <v>5</v>
      </c>
      <c r="J1416">
        <v>5</v>
      </c>
      <c r="K1416">
        <v>5</v>
      </c>
      <c r="L1416">
        <v>5</v>
      </c>
      <c r="M1416">
        <v>5</v>
      </c>
      <c r="N1416">
        <v>5</v>
      </c>
      <c r="O1416">
        <v>5</v>
      </c>
      <c r="P1416">
        <v>5</v>
      </c>
      <c r="Q1416">
        <v>5</v>
      </c>
      <c r="R1416">
        <v>5</v>
      </c>
      <c r="S1416" s="2"/>
      <c r="T1416" s="52" t="str">
        <f t="shared" si="88"/>
        <v>820445-77102-XL</v>
      </c>
      <c r="U1416" s="53" t="str">
        <f>IF(C1416="NET","",IF(C1416="","",IFERROR(VLOOKUP(T1416,EAN!$A:$B,2,FALSE),"MANGLER - MÅ OPPDATERE EAN-FANEN")))</f>
        <v>MANGLER - MÅ OPPDATERE EAN-FANEN</v>
      </c>
      <c r="V1416" s="52">
        <f t="shared" si="90"/>
        <v>5</v>
      </c>
      <c r="W1416" s="52">
        <f t="shared" si="91"/>
        <v>5</v>
      </c>
      <c r="X1416" s="2"/>
      <c r="Y1416" s="21" t="str">
        <f>IF(C1416="NET","",IFERROR(VLOOKUP(U1416,'2) Order Form'!$V$9:$V$894,1,FALSE),"Ikke med I order form"))</f>
        <v>Ikke med I order form</v>
      </c>
      <c r="Z1416" s="2"/>
      <c r="AA1416">
        <v>7048652799166</v>
      </c>
      <c r="AB1416" s="23">
        <f>IFERROR(VLOOKUP(AA1416,'2) Order Form'!$V$9:$V$895,1,FALSE),"Ikke med I order form")</f>
        <v>7048652799166</v>
      </c>
      <c r="AC1416" s="38">
        <f>VLOOKUP(AA1416,ATS!$A$4:$H$2762,2,FALSE)</f>
        <v>820430</v>
      </c>
      <c r="AD1416" s="35" t="str">
        <f>VLOOKUP(AA1416,ATS!$A$4:$G$2762,3,FALSE)</f>
        <v>Supernaut GTX Infinium Jacket W</v>
      </c>
      <c r="AE1416" s="36" t="str">
        <f>VLOOKUP(AA1416,ATS!$A$4:$G$2762,5,FALSE)</f>
        <v>55505-L</v>
      </c>
      <c r="AF1416" s="2"/>
      <c r="AG1416" s="38"/>
      <c r="AH1416" s="21"/>
      <c r="AI1416" s="2"/>
      <c r="AJ1416" s="2"/>
      <c r="AK1416" s="2"/>
    </row>
    <row r="1417" spans="1:37">
      <c r="A1417" s="175">
        <f t="shared" si="89"/>
        <v>0</v>
      </c>
      <c r="B1417">
        <v>820445</v>
      </c>
      <c r="C1417" t="s">
        <v>3264</v>
      </c>
      <c r="D1417" t="s">
        <v>2991</v>
      </c>
      <c r="E1417" t="s">
        <v>1212</v>
      </c>
      <c r="F1417" t="s">
        <v>1923</v>
      </c>
      <c r="G1417" t="s">
        <v>8</v>
      </c>
      <c r="H1417" t="s">
        <v>225</v>
      </c>
      <c r="I1417">
        <v>14</v>
      </c>
      <c r="J1417">
        <v>14</v>
      </c>
      <c r="K1417">
        <v>14</v>
      </c>
      <c r="L1417">
        <v>14</v>
      </c>
      <c r="M1417">
        <v>14</v>
      </c>
      <c r="N1417">
        <v>14</v>
      </c>
      <c r="O1417">
        <v>14</v>
      </c>
      <c r="P1417">
        <v>14</v>
      </c>
      <c r="Q1417">
        <v>14</v>
      </c>
      <c r="R1417">
        <v>14</v>
      </c>
      <c r="S1417" s="2"/>
      <c r="T1417" s="52" t="str">
        <f t="shared" si="88"/>
        <v>820445-88300-S</v>
      </c>
      <c r="U1417" s="53" t="str">
        <f>IF(C1417="NET","",IF(C1417="","",IFERROR(VLOOKUP(T1417,EAN!$A:$B,2,FALSE),"MANGLER - MÅ OPPDATERE EAN-FANEN")))</f>
        <v>MANGLER - MÅ OPPDATERE EAN-FANEN</v>
      </c>
      <c r="V1417" s="52">
        <f t="shared" si="90"/>
        <v>14</v>
      </c>
      <c r="W1417" s="52">
        <f t="shared" si="91"/>
        <v>14</v>
      </c>
      <c r="X1417" s="2"/>
      <c r="Y1417" s="21" t="str">
        <f>IF(C1417="NET","",IFERROR(VLOOKUP(U1417,'2) Order Form'!$V$9:$V$894,1,FALSE),"Ikke med I order form"))</f>
        <v>Ikke med I order form</v>
      </c>
      <c r="Z1417" s="2"/>
      <c r="AA1417">
        <v>7048652799111</v>
      </c>
      <c r="AB1417" s="23">
        <f>IFERROR(VLOOKUP(AA1417,'2) Order Form'!$V$9:$V$895,1,FALSE),"Ikke med I order form")</f>
        <v>7048652799111</v>
      </c>
      <c r="AC1417" s="38">
        <f>VLOOKUP(AA1417,ATS!$A$4:$H$2762,2,FALSE)</f>
        <v>820432</v>
      </c>
      <c r="AD1417" s="35" t="str">
        <f>VLOOKUP(AA1417,ATS!$A$4:$G$2762,3,FALSE)</f>
        <v>Supernaut GTX Infinium Pants W</v>
      </c>
      <c r="AE1417" s="36" t="str">
        <f>VLOOKUP(AA1417,ATS!$A$4:$G$2762,5,FALSE)</f>
        <v>99901-XS</v>
      </c>
      <c r="AF1417" s="2"/>
      <c r="AG1417" s="38"/>
      <c r="AH1417" s="21"/>
      <c r="AI1417" s="2"/>
      <c r="AJ1417" s="2"/>
      <c r="AK1417" s="2"/>
    </row>
    <row r="1418" spans="1:37">
      <c r="A1418" s="175">
        <f t="shared" si="89"/>
        <v>0</v>
      </c>
      <c r="B1418">
        <v>820445</v>
      </c>
      <c r="C1418" t="s">
        <v>3264</v>
      </c>
      <c r="D1418" t="s">
        <v>2991</v>
      </c>
      <c r="E1418" t="s">
        <v>1213</v>
      </c>
      <c r="F1418" t="s">
        <v>1923</v>
      </c>
      <c r="G1418" t="s">
        <v>7</v>
      </c>
      <c r="H1418" t="s">
        <v>225</v>
      </c>
      <c r="I1418">
        <v>27</v>
      </c>
      <c r="J1418">
        <v>27</v>
      </c>
      <c r="K1418">
        <v>27</v>
      </c>
      <c r="L1418">
        <v>27</v>
      </c>
      <c r="M1418">
        <v>27</v>
      </c>
      <c r="N1418">
        <v>27</v>
      </c>
      <c r="O1418">
        <v>27</v>
      </c>
      <c r="P1418">
        <v>27</v>
      </c>
      <c r="Q1418">
        <v>27</v>
      </c>
      <c r="R1418">
        <v>27</v>
      </c>
      <c r="S1418" s="30"/>
      <c r="T1418" s="52" t="str">
        <f t="shared" si="88"/>
        <v>820445-88300-M</v>
      </c>
      <c r="U1418" s="53" t="str">
        <f>IF(C1418="NET","",IF(C1418="","",IFERROR(VLOOKUP(T1418,EAN!$A:$B,2,FALSE),"MANGLER - MÅ OPPDATERE EAN-FANEN")))</f>
        <v>MANGLER - MÅ OPPDATERE EAN-FANEN</v>
      </c>
      <c r="V1418" s="52">
        <f t="shared" si="90"/>
        <v>27</v>
      </c>
      <c r="W1418" s="52">
        <f t="shared" si="91"/>
        <v>27</v>
      </c>
      <c r="X1418" s="30"/>
      <c r="Y1418" s="21" t="str">
        <f>IF(C1418="NET","",IFERROR(VLOOKUP(U1418,'2) Order Form'!$V$9:$V$894,1,FALSE),"Ikke med I order form"))</f>
        <v>Ikke med I order form</v>
      </c>
      <c r="Z1418" s="30"/>
      <c r="AA1418">
        <v>7048652799111</v>
      </c>
      <c r="AB1418" s="23">
        <f>IFERROR(VLOOKUP(AA1418,'2) Order Form'!$V$9:$V$895,1,FALSE),"Ikke med I order form")</f>
        <v>7048652799111</v>
      </c>
      <c r="AC1418" s="38">
        <f>VLOOKUP(AA1418,ATS!$A$4:$H$2762,2,FALSE)</f>
        <v>820432</v>
      </c>
      <c r="AD1418" s="35" t="str">
        <f>VLOOKUP(AA1418,ATS!$A$4:$G$2762,3,FALSE)</f>
        <v>Supernaut GTX Infinium Pants W</v>
      </c>
      <c r="AE1418" s="36" t="str">
        <f>VLOOKUP(AA1418,ATS!$A$4:$G$2762,5,FALSE)</f>
        <v>99901-XS</v>
      </c>
      <c r="AF1418" s="30"/>
      <c r="AG1418" s="54"/>
      <c r="AH1418" s="26"/>
      <c r="AI1418" s="30"/>
      <c r="AJ1418" s="30"/>
      <c r="AK1418" s="30"/>
    </row>
    <row r="1419" spans="1:37">
      <c r="A1419" s="175">
        <f t="shared" si="89"/>
        <v>0</v>
      </c>
      <c r="B1419">
        <v>820445</v>
      </c>
      <c r="C1419" t="s">
        <v>3264</v>
      </c>
      <c r="D1419" t="s">
        <v>2991</v>
      </c>
      <c r="E1419" t="s">
        <v>1214</v>
      </c>
      <c r="F1419" t="s">
        <v>1923</v>
      </c>
      <c r="G1419" t="s">
        <v>52</v>
      </c>
      <c r="H1419" t="s">
        <v>225</v>
      </c>
      <c r="I1419">
        <v>17</v>
      </c>
      <c r="J1419">
        <v>17</v>
      </c>
      <c r="K1419">
        <v>17</v>
      </c>
      <c r="L1419">
        <v>17</v>
      </c>
      <c r="M1419">
        <v>17</v>
      </c>
      <c r="N1419">
        <v>17</v>
      </c>
      <c r="O1419">
        <v>17</v>
      </c>
      <c r="P1419">
        <v>17</v>
      </c>
      <c r="Q1419">
        <v>17</v>
      </c>
      <c r="R1419">
        <v>17</v>
      </c>
      <c r="S1419" s="30"/>
      <c r="T1419" s="52" t="str">
        <f t="shared" si="88"/>
        <v>820445-88300-L</v>
      </c>
      <c r="U1419" s="53" t="str">
        <f>IF(C1419="NET","",IF(C1419="","",IFERROR(VLOOKUP(T1419,EAN!$A:$B,2,FALSE),"MANGLER - MÅ OPPDATERE EAN-FANEN")))</f>
        <v>MANGLER - MÅ OPPDATERE EAN-FANEN</v>
      </c>
      <c r="V1419" s="52">
        <f t="shared" si="90"/>
        <v>17</v>
      </c>
      <c r="W1419" s="52">
        <f t="shared" si="91"/>
        <v>17</v>
      </c>
      <c r="X1419" s="30"/>
      <c r="Y1419" s="21" t="str">
        <f>IF(C1419="NET","",IFERROR(VLOOKUP(U1419,'2) Order Form'!$V$9:$V$894,1,FALSE),"Ikke med I order form"))</f>
        <v>Ikke med I order form</v>
      </c>
      <c r="Z1419" s="30"/>
      <c r="AA1419">
        <v>7048652799104</v>
      </c>
      <c r="AB1419" s="23">
        <f>IFERROR(VLOOKUP(AA1419,'2) Order Form'!$V$9:$V$895,1,FALSE),"Ikke med I order form")</f>
        <v>7048652799104</v>
      </c>
      <c r="AC1419" s="38">
        <f>VLOOKUP(AA1419,ATS!$A$4:$H$2762,2,FALSE)</f>
        <v>820432</v>
      </c>
      <c r="AD1419" s="35" t="str">
        <f>VLOOKUP(AA1419,ATS!$A$4:$G$2762,3,FALSE)</f>
        <v>Supernaut GTX Infinium Pants W</v>
      </c>
      <c r="AE1419" s="36" t="str">
        <f>VLOOKUP(AA1419,ATS!$A$4:$G$2762,5,FALSE)</f>
        <v>99901-S</v>
      </c>
      <c r="AF1419" s="30"/>
      <c r="AG1419" s="54"/>
      <c r="AH1419" s="26"/>
      <c r="AI1419" s="30"/>
      <c r="AJ1419" s="30"/>
      <c r="AK1419" s="30"/>
    </row>
    <row r="1420" spans="1:37">
      <c r="A1420" s="175">
        <f t="shared" si="89"/>
        <v>0</v>
      </c>
      <c r="B1420">
        <v>820445</v>
      </c>
      <c r="C1420" t="s">
        <v>3264</v>
      </c>
      <c r="D1420" t="s">
        <v>2991</v>
      </c>
      <c r="E1420" t="s">
        <v>1215</v>
      </c>
      <c r="F1420" t="s">
        <v>1923</v>
      </c>
      <c r="G1420" t="s">
        <v>53</v>
      </c>
      <c r="H1420" t="s">
        <v>225</v>
      </c>
      <c r="I1420">
        <v>13</v>
      </c>
      <c r="J1420">
        <v>13</v>
      </c>
      <c r="K1420">
        <v>13</v>
      </c>
      <c r="L1420">
        <v>13</v>
      </c>
      <c r="M1420">
        <v>13</v>
      </c>
      <c r="N1420">
        <v>13</v>
      </c>
      <c r="O1420">
        <v>13</v>
      </c>
      <c r="P1420">
        <v>13</v>
      </c>
      <c r="Q1420">
        <v>13</v>
      </c>
      <c r="R1420">
        <v>13</v>
      </c>
      <c r="S1420" s="30"/>
      <c r="T1420" s="52" t="str">
        <f t="shared" si="88"/>
        <v>820445-88300-XL</v>
      </c>
      <c r="U1420" s="53" t="str">
        <f>IF(C1420="NET","",IF(C1420="","",IFERROR(VLOOKUP(T1420,EAN!$A:$B,2,FALSE),"MANGLER - MÅ OPPDATERE EAN-FANEN")))</f>
        <v>MANGLER - MÅ OPPDATERE EAN-FANEN</v>
      </c>
      <c r="V1420" s="52">
        <f t="shared" si="90"/>
        <v>13</v>
      </c>
      <c r="W1420" s="52">
        <f t="shared" si="91"/>
        <v>13</v>
      </c>
      <c r="X1420" s="30"/>
      <c r="Y1420" s="21" t="str">
        <f>IF(C1420="NET","",IFERROR(VLOOKUP(U1420,'2) Order Form'!$V$9:$V$894,1,FALSE),"Ikke med I order form"))</f>
        <v>Ikke med I order form</v>
      </c>
      <c r="Z1420" s="30"/>
      <c r="AA1420">
        <v>7048652799104</v>
      </c>
      <c r="AB1420" s="23">
        <f>IFERROR(VLOOKUP(AA1420,'2) Order Form'!$V$9:$V$895,1,FALSE),"Ikke med I order form")</f>
        <v>7048652799104</v>
      </c>
      <c r="AC1420" s="38">
        <f>VLOOKUP(AA1420,ATS!$A$4:$H$2762,2,FALSE)</f>
        <v>820432</v>
      </c>
      <c r="AD1420" s="35" t="str">
        <f>VLOOKUP(AA1420,ATS!$A$4:$G$2762,3,FALSE)</f>
        <v>Supernaut GTX Infinium Pants W</v>
      </c>
      <c r="AE1420" s="36" t="str">
        <f>VLOOKUP(AA1420,ATS!$A$4:$G$2762,5,FALSE)</f>
        <v>99901-S</v>
      </c>
      <c r="AF1420" s="30"/>
      <c r="AG1420" s="54"/>
      <c r="AH1420" s="26"/>
      <c r="AI1420" s="30"/>
      <c r="AJ1420" s="30"/>
      <c r="AK1420" s="30"/>
    </row>
    <row r="1421" spans="1:37">
      <c r="A1421" s="175">
        <f t="shared" si="89"/>
        <v>0</v>
      </c>
      <c r="B1421">
        <v>820445</v>
      </c>
      <c r="C1421" t="s">
        <v>3264</v>
      </c>
      <c r="D1421" t="s">
        <v>2991</v>
      </c>
      <c r="E1421" t="s">
        <v>685</v>
      </c>
      <c r="F1421" t="s">
        <v>1982</v>
      </c>
      <c r="G1421" t="s">
        <v>8</v>
      </c>
      <c r="H1421" t="s">
        <v>87</v>
      </c>
      <c r="I1421">
        <v>49</v>
      </c>
      <c r="J1421">
        <v>49</v>
      </c>
      <c r="K1421">
        <v>49</v>
      </c>
      <c r="L1421">
        <v>49</v>
      </c>
      <c r="M1421">
        <v>49</v>
      </c>
      <c r="N1421">
        <v>49</v>
      </c>
      <c r="O1421">
        <v>49</v>
      </c>
      <c r="P1421">
        <v>49</v>
      </c>
      <c r="Q1421">
        <v>49</v>
      </c>
      <c r="R1421">
        <v>49</v>
      </c>
      <c r="S1421" s="30"/>
      <c r="T1421" s="52" t="str">
        <f t="shared" si="88"/>
        <v>820445-99901-S</v>
      </c>
      <c r="U1421" s="53" t="str">
        <f>IF(C1421="NET","",IF(C1421="","",IFERROR(VLOOKUP(T1421,EAN!$A:$B,2,FALSE),"MANGLER - MÅ OPPDATERE EAN-FANEN")))</f>
        <v>MANGLER - MÅ OPPDATERE EAN-FANEN</v>
      </c>
      <c r="V1421" s="52">
        <f t="shared" si="90"/>
        <v>49</v>
      </c>
      <c r="W1421" s="52">
        <f t="shared" si="91"/>
        <v>49</v>
      </c>
      <c r="X1421" s="30"/>
      <c r="Y1421" s="21" t="str">
        <f>IF(C1421="NET","",IFERROR(VLOOKUP(U1421,'2) Order Form'!$V$9:$V$894,1,FALSE),"Ikke med I order form"))</f>
        <v>Ikke med I order form</v>
      </c>
      <c r="Z1421" s="30"/>
      <c r="AA1421">
        <v>7048652799098</v>
      </c>
      <c r="AB1421" s="23">
        <f>IFERROR(VLOOKUP(AA1421,'2) Order Form'!$V$9:$V$895,1,FALSE),"Ikke med I order form")</f>
        <v>7048652799098</v>
      </c>
      <c r="AC1421" s="38">
        <f>VLOOKUP(AA1421,ATS!$A$4:$H$2762,2,FALSE)</f>
        <v>820432</v>
      </c>
      <c r="AD1421" s="35" t="str">
        <f>VLOOKUP(AA1421,ATS!$A$4:$G$2762,3,FALSE)</f>
        <v>Supernaut GTX Infinium Pants W</v>
      </c>
      <c r="AE1421" s="36" t="str">
        <f>VLOOKUP(AA1421,ATS!$A$4:$G$2762,5,FALSE)</f>
        <v>99901-M</v>
      </c>
      <c r="AF1421" s="30"/>
      <c r="AG1421" s="54"/>
      <c r="AH1421" s="26"/>
      <c r="AI1421" s="30"/>
      <c r="AJ1421" s="30"/>
      <c r="AK1421" s="30"/>
    </row>
    <row r="1422" spans="1:37">
      <c r="A1422" s="175">
        <f t="shared" si="89"/>
        <v>0</v>
      </c>
      <c r="B1422">
        <v>820445</v>
      </c>
      <c r="C1422" t="s">
        <v>3264</v>
      </c>
      <c r="D1422" t="s">
        <v>2991</v>
      </c>
      <c r="E1422" t="s">
        <v>686</v>
      </c>
      <c r="F1422" t="s">
        <v>1982</v>
      </c>
      <c r="G1422" t="s">
        <v>7</v>
      </c>
      <c r="H1422" t="s">
        <v>87</v>
      </c>
      <c r="I1422">
        <v>58</v>
      </c>
      <c r="J1422">
        <v>58</v>
      </c>
      <c r="K1422">
        <v>58</v>
      </c>
      <c r="L1422">
        <v>58</v>
      </c>
      <c r="M1422">
        <v>58</v>
      </c>
      <c r="N1422">
        <v>58</v>
      </c>
      <c r="O1422">
        <v>58</v>
      </c>
      <c r="P1422">
        <v>58</v>
      </c>
      <c r="Q1422">
        <v>58</v>
      </c>
      <c r="R1422">
        <v>58</v>
      </c>
      <c r="S1422" s="30"/>
      <c r="T1422" s="52" t="str">
        <f t="shared" si="88"/>
        <v>820445-99901-M</v>
      </c>
      <c r="U1422" s="53" t="str">
        <f>IF(C1422="NET","",IF(C1422="","",IFERROR(VLOOKUP(T1422,EAN!$A:$B,2,FALSE),"MANGLER - MÅ OPPDATERE EAN-FANEN")))</f>
        <v>MANGLER - MÅ OPPDATERE EAN-FANEN</v>
      </c>
      <c r="V1422" s="52">
        <f t="shared" si="90"/>
        <v>58</v>
      </c>
      <c r="W1422" s="52">
        <f t="shared" si="91"/>
        <v>58</v>
      </c>
      <c r="X1422" s="30"/>
      <c r="Y1422" s="21" t="str">
        <f>IF(C1422="NET","",IFERROR(VLOOKUP(U1422,'2) Order Form'!$V$9:$V$894,1,FALSE),"Ikke med I order form"))</f>
        <v>Ikke med I order form</v>
      </c>
      <c r="Z1422" s="30"/>
      <c r="AA1422">
        <v>7048652799098</v>
      </c>
      <c r="AB1422" s="23">
        <f>IFERROR(VLOOKUP(AA1422,'2) Order Form'!$V$9:$V$895,1,FALSE),"Ikke med I order form")</f>
        <v>7048652799098</v>
      </c>
      <c r="AC1422" s="38">
        <f>VLOOKUP(AA1422,ATS!$A$4:$H$2762,2,FALSE)</f>
        <v>820432</v>
      </c>
      <c r="AD1422" s="35" t="str">
        <f>VLOOKUP(AA1422,ATS!$A$4:$G$2762,3,FALSE)</f>
        <v>Supernaut GTX Infinium Pants W</v>
      </c>
      <c r="AE1422" s="36" t="str">
        <f>VLOOKUP(AA1422,ATS!$A$4:$G$2762,5,FALSE)</f>
        <v>99901-M</v>
      </c>
      <c r="AF1422" s="30"/>
      <c r="AG1422" s="54"/>
      <c r="AH1422" s="26"/>
      <c r="AI1422" s="30"/>
      <c r="AJ1422" s="30"/>
      <c r="AK1422" s="30"/>
    </row>
    <row r="1423" spans="1:37">
      <c r="A1423" s="175">
        <f t="shared" si="89"/>
        <v>0</v>
      </c>
      <c r="B1423">
        <v>820445</v>
      </c>
      <c r="C1423" t="s">
        <v>3264</v>
      </c>
      <c r="D1423" t="s">
        <v>2991</v>
      </c>
      <c r="E1423" t="s">
        <v>687</v>
      </c>
      <c r="F1423" t="s">
        <v>1982</v>
      </c>
      <c r="G1423" t="s">
        <v>52</v>
      </c>
      <c r="H1423" t="s">
        <v>87</v>
      </c>
      <c r="I1423">
        <v>81</v>
      </c>
      <c r="J1423">
        <v>81</v>
      </c>
      <c r="K1423">
        <v>81</v>
      </c>
      <c r="L1423">
        <v>81</v>
      </c>
      <c r="M1423">
        <v>81</v>
      </c>
      <c r="N1423">
        <v>81</v>
      </c>
      <c r="O1423">
        <v>81</v>
      </c>
      <c r="P1423">
        <v>81</v>
      </c>
      <c r="Q1423">
        <v>81</v>
      </c>
      <c r="R1423">
        <v>81</v>
      </c>
      <c r="S1423" s="30"/>
      <c r="T1423" s="52" t="str">
        <f t="shared" si="88"/>
        <v>820445-99901-L</v>
      </c>
      <c r="U1423" s="53" t="str">
        <f>IF(C1423="NET","",IF(C1423="","",IFERROR(VLOOKUP(T1423,EAN!$A:$B,2,FALSE),"MANGLER - MÅ OPPDATERE EAN-FANEN")))</f>
        <v>MANGLER - MÅ OPPDATERE EAN-FANEN</v>
      </c>
      <c r="V1423" s="52">
        <f t="shared" si="90"/>
        <v>81</v>
      </c>
      <c r="W1423" s="52">
        <f t="shared" si="91"/>
        <v>81</v>
      </c>
      <c r="X1423" s="30"/>
      <c r="Y1423" s="21" t="str">
        <f>IF(C1423="NET","",IFERROR(VLOOKUP(U1423,'2) Order Form'!$V$9:$V$894,1,FALSE),"Ikke med I order form"))</f>
        <v>Ikke med I order form</v>
      </c>
      <c r="Z1423" s="30"/>
      <c r="AA1423">
        <v>7048652799081</v>
      </c>
      <c r="AB1423" s="23">
        <f>IFERROR(VLOOKUP(AA1423,'2) Order Form'!$V$9:$V$895,1,FALSE),"Ikke med I order form")</f>
        <v>7048652799081</v>
      </c>
      <c r="AC1423" s="38">
        <f>VLOOKUP(AA1423,ATS!$A$4:$H$2762,2,FALSE)</f>
        <v>820432</v>
      </c>
      <c r="AD1423" s="35" t="str">
        <f>VLOOKUP(AA1423,ATS!$A$4:$G$2762,3,FALSE)</f>
        <v>Supernaut GTX Infinium Pants W</v>
      </c>
      <c r="AE1423" s="36" t="str">
        <f>VLOOKUP(AA1423,ATS!$A$4:$G$2762,5,FALSE)</f>
        <v>99901-L</v>
      </c>
      <c r="AF1423" s="30"/>
      <c r="AG1423" s="54"/>
      <c r="AH1423" s="26"/>
      <c r="AI1423" s="30"/>
      <c r="AJ1423" s="30"/>
      <c r="AK1423" s="30"/>
    </row>
    <row r="1424" spans="1:37">
      <c r="A1424" s="175">
        <f t="shared" si="89"/>
        <v>0</v>
      </c>
      <c r="B1424">
        <v>820445</v>
      </c>
      <c r="C1424" t="s">
        <v>3264</v>
      </c>
      <c r="D1424" t="s">
        <v>2991</v>
      </c>
      <c r="E1424" t="s">
        <v>688</v>
      </c>
      <c r="F1424" t="s">
        <v>1982</v>
      </c>
      <c r="G1424" t="s">
        <v>53</v>
      </c>
      <c r="H1424" t="s">
        <v>87</v>
      </c>
      <c r="I1424">
        <v>28</v>
      </c>
      <c r="J1424">
        <v>28</v>
      </c>
      <c r="K1424">
        <v>28</v>
      </c>
      <c r="L1424">
        <v>28</v>
      </c>
      <c r="M1424">
        <v>28</v>
      </c>
      <c r="N1424">
        <v>28</v>
      </c>
      <c r="O1424">
        <v>28</v>
      </c>
      <c r="P1424">
        <v>28</v>
      </c>
      <c r="Q1424">
        <v>28</v>
      </c>
      <c r="R1424">
        <v>28</v>
      </c>
      <c r="S1424" s="2"/>
      <c r="T1424" s="22" t="str">
        <f t="shared" si="88"/>
        <v>820445-99901-XL</v>
      </c>
      <c r="U1424" s="24" t="str">
        <f>IF(C1424="NET","",IF(C1424="","",IFERROR(VLOOKUP(T1424,EAN!$A:$B,2,FALSE),"MANGLER - MÅ OPPDATERE EAN-FANEN")))</f>
        <v>MANGLER - MÅ OPPDATERE EAN-FANEN</v>
      </c>
      <c r="V1424" s="22">
        <f t="shared" si="90"/>
        <v>28</v>
      </c>
      <c r="W1424" s="22">
        <f t="shared" si="91"/>
        <v>28</v>
      </c>
      <c r="X1424" s="2"/>
      <c r="Y1424" s="21" t="str">
        <f>IF(C1424="NET","",IFERROR(VLOOKUP(U1424,'2) Order Form'!$V$9:$V$894,1,FALSE),"Ikke med I order form"))</f>
        <v>Ikke med I order form</v>
      </c>
      <c r="Z1424" s="2"/>
      <c r="AA1424">
        <v>7048652799081</v>
      </c>
      <c r="AB1424" s="23">
        <f>IFERROR(VLOOKUP(AA1424,'2) Order Form'!$V$9:$V$895,1,FALSE),"Ikke med I order form")</f>
        <v>7048652799081</v>
      </c>
      <c r="AC1424" s="38">
        <f>VLOOKUP(AA1424,ATS!$A$4:$H$2762,2,FALSE)</f>
        <v>820432</v>
      </c>
      <c r="AD1424" s="35" t="str">
        <f>VLOOKUP(AA1424,ATS!$A$4:$G$2762,3,FALSE)</f>
        <v>Supernaut GTX Infinium Pants W</v>
      </c>
      <c r="AE1424" s="36" t="str">
        <f>VLOOKUP(AA1424,ATS!$A$4:$G$2762,5,FALSE)</f>
        <v>99901-L</v>
      </c>
      <c r="AF1424" s="2"/>
      <c r="AG1424" s="38"/>
      <c r="AH1424" s="21"/>
      <c r="AI1424" s="2"/>
      <c r="AJ1424" s="2"/>
      <c r="AK1424" s="2"/>
    </row>
    <row r="1425" spans="1:37">
      <c r="A1425" s="175">
        <f t="shared" si="89"/>
        <v>0</v>
      </c>
      <c r="B1425" s="37">
        <v>820447</v>
      </c>
      <c r="C1425" t="s">
        <v>131</v>
      </c>
      <c r="I1425" s="37">
        <v>202409</v>
      </c>
      <c r="J1425" s="37">
        <v>202410</v>
      </c>
      <c r="K1425" s="37">
        <v>202411</v>
      </c>
      <c r="L1425" s="37">
        <v>202412</v>
      </c>
      <c r="M1425" s="37">
        <v>202413</v>
      </c>
      <c r="N1425" s="37">
        <v>202414</v>
      </c>
      <c r="O1425" s="37">
        <v>202415</v>
      </c>
      <c r="P1425" s="37">
        <v>202415</v>
      </c>
      <c r="Q1425" s="37">
        <v>202415</v>
      </c>
      <c r="R1425" s="37">
        <v>202415</v>
      </c>
      <c r="S1425" s="2"/>
      <c r="T1425" s="22" t="str">
        <f t="shared" si="88"/>
        <v>820447-</v>
      </c>
      <c r="U1425" s="24" t="str">
        <f>IF(C1425="NET","",IF(C1425="","",IFERROR(VLOOKUP(T1425,EAN!$A:$B,2,FALSE),"MANGLER - MÅ OPPDATERE EAN-FANEN")))</f>
        <v/>
      </c>
      <c r="V1425" s="22">
        <f t="shared" si="90"/>
        <v>202409</v>
      </c>
      <c r="W1425" s="22">
        <f t="shared" si="91"/>
        <v>202415</v>
      </c>
      <c r="X1425" s="2"/>
      <c r="Y1425" s="21" t="str">
        <f>IF(C1425="NET","",IFERROR(VLOOKUP(U1425,'2) Order Form'!$V$9:$V$894,1,FALSE),"Ikke med I order form"))</f>
        <v/>
      </c>
      <c r="Z1425" s="2"/>
      <c r="AA1425">
        <v>7048652801869</v>
      </c>
      <c r="AB1425" s="23">
        <f>IFERROR(VLOOKUP(AA1425,'2) Order Form'!$V$9:$V$895,1,FALSE),"Ikke med I order form")</f>
        <v>7048652801869</v>
      </c>
      <c r="AC1425" s="38">
        <f>VLOOKUP(AA1425,ATS!$A$4:$H$2762,2,FALSE)</f>
        <v>820307</v>
      </c>
      <c r="AD1425" s="35" t="str">
        <f>VLOOKUP(AA1425,ATS!$A$4:$G$2762,3,FALSE)</f>
        <v>Crusader Primaloft Jacket W</v>
      </c>
      <c r="AE1425" s="36" t="str">
        <f>VLOOKUP(AA1425,ATS!$A$4:$G$2762,5,FALSE)</f>
        <v>99901-XS</v>
      </c>
      <c r="AF1425" s="2"/>
      <c r="AG1425" s="38"/>
      <c r="AH1425" s="21"/>
      <c r="AI1425" s="2"/>
      <c r="AJ1425" s="2"/>
      <c r="AK1425" s="2"/>
    </row>
    <row r="1426" spans="1:37">
      <c r="A1426" s="175">
        <f t="shared" si="89"/>
        <v>7048652902832</v>
      </c>
      <c r="B1426">
        <v>820447</v>
      </c>
      <c r="C1426" t="s">
        <v>3265</v>
      </c>
      <c r="D1426" t="s">
        <v>2991</v>
      </c>
      <c r="E1426" t="s">
        <v>3266</v>
      </c>
      <c r="F1426" t="s">
        <v>90</v>
      </c>
      <c r="G1426">
        <v>3436</v>
      </c>
      <c r="H1426" t="s">
        <v>87</v>
      </c>
      <c r="I1426">
        <v>185</v>
      </c>
      <c r="J1426">
        <v>185</v>
      </c>
      <c r="K1426">
        <v>185</v>
      </c>
      <c r="L1426">
        <v>185</v>
      </c>
      <c r="M1426">
        <v>185</v>
      </c>
      <c r="N1426">
        <v>185</v>
      </c>
      <c r="O1426">
        <v>185</v>
      </c>
      <c r="P1426">
        <v>185</v>
      </c>
      <c r="Q1426">
        <v>185</v>
      </c>
      <c r="R1426">
        <v>185</v>
      </c>
      <c r="S1426" s="2"/>
      <c r="T1426" s="22" t="str">
        <f t="shared" si="88"/>
        <v>820447-10001-3436</v>
      </c>
      <c r="U1426" s="24">
        <f>IF(C1426="NET","",IF(C1426="","",IFERROR(VLOOKUP(T1426,EAN!$A:$B,2,FALSE),"MANGLER - MÅ OPPDATERE EAN-FANEN")))</f>
        <v>7048652902832</v>
      </c>
      <c r="V1426" s="22">
        <f t="shared" si="90"/>
        <v>185</v>
      </c>
      <c r="W1426" s="22">
        <f t="shared" si="91"/>
        <v>185</v>
      </c>
      <c r="X1426" s="2"/>
      <c r="Y1426" s="21" t="str">
        <f>IF(C1426="NET","",IFERROR(VLOOKUP(U1426,'2) Order Form'!$V$9:$V$894,1,FALSE),"Ikke med I order form"))</f>
        <v>Ikke med I order form</v>
      </c>
      <c r="Z1426" s="2"/>
      <c r="AA1426">
        <v>7048652801869</v>
      </c>
      <c r="AB1426" s="23">
        <f>IFERROR(VLOOKUP(AA1426,'2) Order Form'!$V$9:$V$895,1,FALSE),"Ikke med I order form")</f>
        <v>7048652801869</v>
      </c>
      <c r="AC1426" s="38">
        <f>VLOOKUP(AA1426,ATS!$A$4:$H$2762,2,FALSE)</f>
        <v>820307</v>
      </c>
      <c r="AD1426" s="35" t="str">
        <f>VLOOKUP(AA1426,ATS!$A$4:$G$2762,3,FALSE)</f>
        <v>Crusader Primaloft Jacket W</v>
      </c>
      <c r="AE1426" s="36" t="str">
        <f>VLOOKUP(AA1426,ATS!$A$4:$G$2762,5,FALSE)</f>
        <v>99901-XS</v>
      </c>
      <c r="AF1426" s="2"/>
      <c r="AG1426" s="38"/>
      <c r="AH1426" s="21"/>
      <c r="AI1426" s="2"/>
      <c r="AJ1426" s="2"/>
      <c r="AK1426" s="2"/>
    </row>
    <row r="1427" spans="1:37">
      <c r="A1427" s="175">
        <f t="shared" si="89"/>
        <v>7048652902849</v>
      </c>
      <c r="B1427">
        <v>820447</v>
      </c>
      <c r="C1427" t="s">
        <v>3265</v>
      </c>
      <c r="D1427" t="s">
        <v>2991</v>
      </c>
      <c r="E1427" t="s">
        <v>3267</v>
      </c>
      <c r="F1427" t="s">
        <v>1923</v>
      </c>
      <c r="G1427">
        <v>3436</v>
      </c>
      <c r="H1427" t="s">
        <v>225</v>
      </c>
      <c r="I1427">
        <v>164</v>
      </c>
      <c r="J1427">
        <v>164</v>
      </c>
      <c r="K1427">
        <v>164</v>
      </c>
      <c r="L1427">
        <v>164</v>
      </c>
      <c r="M1427">
        <v>164</v>
      </c>
      <c r="N1427">
        <v>164</v>
      </c>
      <c r="O1427">
        <v>164</v>
      </c>
      <c r="P1427">
        <v>164</v>
      </c>
      <c r="Q1427">
        <v>164</v>
      </c>
      <c r="R1427">
        <v>164</v>
      </c>
      <c r="S1427" s="30"/>
      <c r="T1427" s="52" t="str">
        <f t="shared" si="88"/>
        <v>820447-88300-3436</v>
      </c>
      <c r="U1427" s="53">
        <f>IF(C1427="NET","",IF(C1427="","",IFERROR(VLOOKUP(T1427,EAN!$A:$B,2,FALSE),"MANGLER - MÅ OPPDATERE EAN-FANEN")))</f>
        <v>7048652902849</v>
      </c>
      <c r="V1427" s="52">
        <f t="shared" si="90"/>
        <v>164</v>
      </c>
      <c r="W1427" s="52">
        <f t="shared" si="91"/>
        <v>164</v>
      </c>
      <c r="X1427" s="30"/>
      <c r="Y1427" s="21" t="str">
        <f>IF(C1427="NET","",IFERROR(VLOOKUP(U1427,'2) Order Form'!$V$9:$V$894,1,FALSE),"Ikke med I order form"))</f>
        <v>Ikke med I order form</v>
      </c>
      <c r="Z1427" s="30"/>
      <c r="AA1427">
        <v>7048652801852</v>
      </c>
      <c r="AB1427" s="23">
        <f>IFERROR(VLOOKUP(AA1427,'2) Order Form'!$V$9:$V$895,1,FALSE),"Ikke med I order form")</f>
        <v>7048652801852</v>
      </c>
      <c r="AC1427" s="38">
        <f>VLOOKUP(AA1427,ATS!$A$4:$H$2762,2,FALSE)</f>
        <v>820307</v>
      </c>
      <c r="AD1427" s="35" t="str">
        <f>VLOOKUP(AA1427,ATS!$A$4:$G$2762,3,FALSE)</f>
        <v>Crusader Primaloft Jacket W</v>
      </c>
      <c r="AE1427" s="36" t="str">
        <f>VLOOKUP(AA1427,ATS!$A$4:$G$2762,5,FALSE)</f>
        <v>99901-S</v>
      </c>
      <c r="AF1427" s="30"/>
      <c r="AG1427" s="54"/>
      <c r="AH1427" s="26"/>
      <c r="AI1427" s="30"/>
      <c r="AJ1427" s="30"/>
      <c r="AK1427" s="30"/>
    </row>
    <row r="1428" spans="1:37">
      <c r="A1428" s="175">
        <f t="shared" si="89"/>
        <v>7048652902856</v>
      </c>
      <c r="B1428">
        <v>820447</v>
      </c>
      <c r="C1428" t="s">
        <v>3265</v>
      </c>
      <c r="D1428" t="s">
        <v>2991</v>
      </c>
      <c r="E1428" t="s">
        <v>3268</v>
      </c>
      <c r="F1428" t="s">
        <v>1982</v>
      </c>
      <c r="G1428">
        <v>3436</v>
      </c>
      <c r="H1428" t="s">
        <v>87</v>
      </c>
      <c r="I1428">
        <v>812</v>
      </c>
      <c r="J1428">
        <v>812</v>
      </c>
      <c r="K1428">
        <v>812</v>
      </c>
      <c r="L1428">
        <v>812</v>
      </c>
      <c r="M1428">
        <v>812</v>
      </c>
      <c r="N1428">
        <v>812</v>
      </c>
      <c r="O1428">
        <v>812</v>
      </c>
      <c r="P1428">
        <v>812</v>
      </c>
      <c r="Q1428">
        <v>812</v>
      </c>
      <c r="R1428">
        <v>812</v>
      </c>
      <c r="S1428" s="30"/>
      <c r="T1428" s="52" t="str">
        <f t="shared" si="88"/>
        <v>820447-99901-3436</v>
      </c>
      <c r="U1428" s="53">
        <f>IF(C1428="NET","",IF(C1428="","",IFERROR(VLOOKUP(T1428,EAN!$A:$B,2,FALSE),"MANGLER - MÅ OPPDATERE EAN-FANEN")))</f>
        <v>7048652902856</v>
      </c>
      <c r="V1428" s="52">
        <f t="shared" si="90"/>
        <v>812</v>
      </c>
      <c r="W1428" s="52">
        <f t="shared" si="91"/>
        <v>812</v>
      </c>
      <c r="X1428" s="30"/>
      <c r="Y1428" s="21" t="str">
        <f>IF(C1428="NET","",IFERROR(VLOOKUP(U1428,'2) Order Form'!$V$9:$V$894,1,FALSE),"Ikke med I order form"))</f>
        <v>Ikke med I order form</v>
      </c>
      <c r="Z1428" s="30"/>
      <c r="AA1428">
        <v>7048652801852</v>
      </c>
      <c r="AB1428" s="23">
        <f>IFERROR(VLOOKUP(AA1428,'2) Order Form'!$V$9:$V$895,1,FALSE),"Ikke med I order form")</f>
        <v>7048652801852</v>
      </c>
      <c r="AC1428" s="38">
        <f>VLOOKUP(AA1428,ATS!$A$4:$H$2762,2,FALSE)</f>
        <v>820307</v>
      </c>
      <c r="AD1428" s="35" t="str">
        <f>VLOOKUP(AA1428,ATS!$A$4:$G$2762,3,FALSE)</f>
        <v>Crusader Primaloft Jacket W</v>
      </c>
      <c r="AE1428" s="36" t="str">
        <f>VLOOKUP(AA1428,ATS!$A$4:$G$2762,5,FALSE)</f>
        <v>99901-S</v>
      </c>
      <c r="AF1428" s="30"/>
      <c r="AG1428" s="54"/>
      <c r="AH1428" s="26"/>
      <c r="AI1428" s="30"/>
      <c r="AJ1428" s="30"/>
      <c r="AK1428" s="30"/>
    </row>
    <row r="1429" spans="1:37">
      <c r="A1429" s="175">
        <f t="shared" si="89"/>
        <v>0</v>
      </c>
      <c r="B1429" s="37">
        <v>820448</v>
      </c>
      <c r="C1429" t="s">
        <v>131</v>
      </c>
      <c r="I1429" s="37">
        <v>202409</v>
      </c>
      <c r="J1429" s="37">
        <v>202410</v>
      </c>
      <c r="K1429" s="37">
        <v>202411</v>
      </c>
      <c r="L1429" s="37">
        <v>202412</v>
      </c>
      <c r="M1429" s="37">
        <v>202413</v>
      </c>
      <c r="N1429" s="37">
        <v>202414</v>
      </c>
      <c r="O1429" s="37">
        <v>202415</v>
      </c>
      <c r="P1429" s="37">
        <v>202415</v>
      </c>
      <c r="Q1429" s="37">
        <v>202415</v>
      </c>
      <c r="R1429" s="37">
        <v>202415</v>
      </c>
      <c r="S1429" s="30"/>
      <c r="T1429" s="52" t="str">
        <f t="shared" si="88"/>
        <v>820448-</v>
      </c>
      <c r="U1429" s="53" t="str">
        <f>IF(C1429="NET","",IF(C1429="","",IFERROR(VLOOKUP(T1429,EAN!$A:$B,2,FALSE),"MANGLER - MÅ OPPDATERE EAN-FANEN")))</f>
        <v/>
      </c>
      <c r="V1429" s="52">
        <f t="shared" si="90"/>
        <v>202409</v>
      </c>
      <c r="W1429" s="52">
        <f t="shared" si="91"/>
        <v>202415</v>
      </c>
      <c r="X1429" s="30"/>
      <c r="Y1429" s="21" t="str">
        <f>IF(C1429="NET","",IFERROR(VLOOKUP(U1429,'2) Order Form'!$V$9:$V$894,1,FALSE),"Ikke med I order form"))</f>
        <v/>
      </c>
      <c r="Z1429" s="30"/>
      <c r="AA1429">
        <v>7048652801845</v>
      </c>
      <c r="AB1429" s="23">
        <f>IFERROR(VLOOKUP(AA1429,'2) Order Form'!$V$9:$V$895,1,FALSE),"Ikke med I order form")</f>
        <v>7048652801845</v>
      </c>
      <c r="AC1429" s="38">
        <f>VLOOKUP(AA1429,ATS!$A$4:$H$2762,2,FALSE)</f>
        <v>820307</v>
      </c>
      <c r="AD1429" s="35" t="str">
        <f>VLOOKUP(AA1429,ATS!$A$4:$G$2762,3,FALSE)</f>
        <v>Crusader Primaloft Jacket W</v>
      </c>
      <c r="AE1429" s="36" t="str">
        <f>VLOOKUP(AA1429,ATS!$A$4:$G$2762,5,FALSE)</f>
        <v>99901-M</v>
      </c>
      <c r="AF1429" s="30"/>
      <c r="AG1429" s="54"/>
      <c r="AH1429" s="26"/>
      <c r="AI1429" s="30"/>
      <c r="AJ1429" s="30"/>
      <c r="AK1429" s="30"/>
    </row>
    <row r="1430" spans="1:37">
      <c r="A1430" s="175">
        <f t="shared" si="89"/>
        <v>0</v>
      </c>
      <c r="B1430">
        <v>820448</v>
      </c>
      <c r="C1430" t="s">
        <v>3269</v>
      </c>
      <c r="D1430" t="s">
        <v>2991</v>
      </c>
      <c r="E1430" t="s">
        <v>3270</v>
      </c>
      <c r="F1430" t="s">
        <v>3161</v>
      </c>
      <c r="G1430" t="s">
        <v>3271</v>
      </c>
      <c r="H1430" t="s">
        <v>225</v>
      </c>
      <c r="I1430">
        <v>70</v>
      </c>
      <c r="J1430">
        <v>70</v>
      </c>
      <c r="K1430">
        <v>70</v>
      </c>
      <c r="L1430">
        <v>70</v>
      </c>
      <c r="M1430">
        <v>70</v>
      </c>
      <c r="N1430">
        <v>70</v>
      </c>
      <c r="O1430">
        <v>70</v>
      </c>
      <c r="P1430">
        <v>70</v>
      </c>
      <c r="Q1430">
        <v>70</v>
      </c>
      <c r="R1430">
        <v>70</v>
      </c>
      <c r="S1430" s="30"/>
      <c r="T1430" s="52" t="str">
        <f t="shared" si="88"/>
        <v>820448-58001-JR-S</v>
      </c>
      <c r="U1430" s="53" t="str">
        <f>IF(C1430="NET","",IF(C1430="","",IFERROR(VLOOKUP(T1430,EAN!$A:$B,2,FALSE),"MANGLER - MÅ OPPDATERE EAN-FANEN")))</f>
        <v>MANGLER - MÅ OPPDATERE EAN-FANEN</v>
      </c>
      <c r="V1430" s="52">
        <f t="shared" si="90"/>
        <v>70</v>
      </c>
      <c r="W1430" s="52">
        <f t="shared" si="91"/>
        <v>70</v>
      </c>
      <c r="X1430" s="30"/>
      <c r="Y1430" s="21" t="str">
        <f>IF(C1430="NET","",IFERROR(VLOOKUP(U1430,'2) Order Form'!$V$9:$V$894,1,FALSE),"Ikke med I order form"))</f>
        <v>Ikke med I order form</v>
      </c>
      <c r="Z1430" s="30"/>
      <c r="AA1430">
        <v>7048652801845</v>
      </c>
      <c r="AB1430" s="23">
        <f>IFERROR(VLOOKUP(AA1430,'2) Order Form'!$V$9:$V$895,1,FALSE),"Ikke med I order form")</f>
        <v>7048652801845</v>
      </c>
      <c r="AC1430" s="38">
        <f>VLOOKUP(AA1430,ATS!$A$4:$H$2762,2,FALSE)</f>
        <v>820307</v>
      </c>
      <c r="AD1430" s="35" t="str">
        <f>VLOOKUP(AA1430,ATS!$A$4:$G$2762,3,FALSE)</f>
        <v>Crusader Primaloft Jacket W</v>
      </c>
      <c r="AE1430" s="36" t="str">
        <f>VLOOKUP(AA1430,ATS!$A$4:$G$2762,5,FALSE)</f>
        <v>99901-M</v>
      </c>
      <c r="AF1430" s="30"/>
      <c r="AG1430" s="54"/>
      <c r="AH1430" s="26"/>
      <c r="AI1430" s="30"/>
      <c r="AJ1430" s="30"/>
      <c r="AK1430" s="30"/>
    </row>
    <row r="1431" spans="1:37">
      <c r="A1431" s="175">
        <f t="shared" si="89"/>
        <v>0</v>
      </c>
      <c r="B1431">
        <v>820448</v>
      </c>
      <c r="C1431" t="s">
        <v>3269</v>
      </c>
      <c r="D1431" t="s">
        <v>2991</v>
      </c>
      <c r="E1431" t="s">
        <v>3272</v>
      </c>
      <c r="F1431" t="s">
        <v>3161</v>
      </c>
      <c r="G1431" t="s">
        <v>3273</v>
      </c>
      <c r="H1431" t="s">
        <v>225</v>
      </c>
      <c r="I1431">
        <v>104</v>
      </c>
      <c r="J1431">
        <v>104</v>
      </c>
      <c r="K1431">
        <v>104</v>
      </c>
      <c r="L1431">
        <v>104</v>
      </c>
      <c r="M1431">
        <v>104</v>
      </c>
      <c r="N1431">
        <v>104</v>
      </c>
      <c r="O1431">
        <v>104</v>
      </c>
      <c r="P1431">
        <v>104</v>
      </c>
      <c r="Q1431">
        <v>104</v>
      </c>
      <c r="R1431">
        <v>104</v>
      </c>
      <c r="S1431" s="30"/>
      <c r="T1431" s="52" t="str">
        <f t="shared" si="88"/>
        <v>820448-58001-JR-M</v>
      </c>
      <c r="U1431" s="53" t="str">
        <f>IF(C1431="NET","",IF(C1431="","",IFERROR(VLOOKUP(T1431,EAN!$A:$B,2,FALSE),"MANGLER - MÅ OPPDATERE EAN-FANEN")))</f>
        <v>MANGLER - MÅ OPPDATERE EAN-FANEN</v>
      </c>
      <c r="V1431" s="52">
        <f t="shared" si="90"/>
        <v>104</v>
      </c>
      <c r="W1431" s="52">
        <f t="shared" si="91"/>
        <v>104</v>
      </c>
      <c r="X1431" s="30"/>
      <c r="Y1431" s="21" t="str">
        <f>IF(C1431="NET","",IFERROR(VLOOKUP(U1431,'2) Order Form'!$V$9:$V$894,1,FALSE),"Ikke med I order form"))</f>
        <v>Ikke med I order form</v>
      </c>
      <c r="Z1431" s="30"/>
      <c r="AA1431">
        <v>7048652801838</v>
      </c>
      <c r="AB1431" s="23">
        <f>IFERROR(VLOOKUP(AA1431,'2) Order Form'!$V$9:$V$895,1,FALSE),"Ikke med I order form")</f>
        <v>7048652801838</v>
      </c>
      <c r="AC1431" s="38">
        <f>VLOOKUP(AA1431,ATS!$A$4:$H$2762,2,FALSE)</f>
        <v>820307</v>
      </c>
      <c r="AD1431" s="35" t="str">
        <f>VLOOKUP(AA1431,ATS!$A$4:$G$2762,3,FALSE)</f>
        <v>Crusader Primaloft Jacket W</v>
      </c>
      <c r="AE1431" s="36" t="str">
        <f>VLOOKUP(AA1431,ATS!$A$4:$G$2762,5,FALSE)</f>
        <v>99901-L</v>
      </c>
      <c r="AF1431" s="30"/>
      <c r="AG1431" s="54"/>
      <c r="AH1431" s="26"/>
      <c r="AI1431" s="30"/>
      <c r="AJ1431" s="30"/>
      <c r="AK1431" s="30"/>
    </row>
    <row r="1432" spans="1:37">
      <c r="A1432" s="175">
        <f t="shared" si="89"/>
        <v>0</v>
      </c>
      <c r="B1432">
        <v>820448</v>
      </c>
      <c r="C1432" t="s">
        <v>3269</v>
      </c>
      <c r="D1432" t="s">
        <v>2991</v>
      </c>
      <c r="E1432" t="s">
        <v>3274</v>
      </c>
      <c r="F1432" t="s">
        <v>3161</v>
      </c>
      <c r="G1432" t="s">
        <v>3275</v>
      </c>
      <c r="H1432" t="s">
        <v>225</v>
      </c>
      <c r="I1432">
        <v>71</v>
      </c>
      <c r="J1432">
        <v>71</v>
      </c>
      <c r="K1432">
        <v>71</v>
      </c>
      <c r="L1432">
        <v>71</v>
      </c>
      <c r="M1432">
        <v>71</v>
      </c>
      <c r="N1432">
        <v>71</v>
      </c>
      <c r="O1432">
        <v>71</v>
      </c>
      <c r="P1432">
        <v>71</v>
      </c>
      <c r="Q1432">
        <v>71</v>
      </c>
      <c r="R1432">
        <v>71</v>
      </c>
      <c r="S1432" s="30"/>
      <c r="T1432" s="52" t="str">
        <f t="shared" si="88"/>
        <v>820448-58001-JR-L</v>
      </c>
      <c r="U1432" s="53" t="str">
        <f>IF(C1432="NET","",IF(C1432="","",IFERROR(VLOOKUP(T1432,EAN!$A:$B,2,FALSE),"MANGLER - MÅ OPPDATERE EAN-FANEN")))</f>
        <v>MANGLER - MÅ OPPDATERE EAN-FANEN</v>
      </c>
      <c r="V1432" s="52">
        <f t="shared" si="90"/>
        <v>71</v>
      </c>
      <c r="W1432" s="52">
        <f t="shared" si="91"/>
        <v>71</v>
      </c>
      <c r="X1432" s="30"/>
      <c r="Y1432" s="21" t="str">
        <f>IF(C1432="NET","",IFERROR(VLOOKUP(U1432,'2) Order Form'!$V$9:$V$894,1,FALSE),"Ikke med I order form"))</f>
        <v>Ikke med I order form</v>
      </c>
      <c r="Z1432" s="30"/>
      <c r="AA1432">
        <v>7048652801838</v>
      </c>
      <c r="AB1432" s="23">
        <f>IFERROR(VLOOKUP(AA1432,'2) Order Form'!$V$9:$V$895,1,FALSE),"Ikke med I order form")</f>
        <v>7048652801838</v>
      </c>
      <c r="AC1432" s="38">
        <f>VLOOKUP(AA1432,ATS!$A$4:$H$2762,2,FALSE)</f>
        <v>820307</v>
      </c>
      <c r="AD1432" s="35" t="str">
        <f>VLOOKUP(AA1432,ATS!$A$4:$G$2762,3,FALSE)</f>
        <v>Crusader Primaloft Jacket W</v>
      </c>
      <c r="AE1432" s="36" t="str">
        <f>VLOOKUP(AA1432,ATS!$A$4:$G$2762,5,FALSE)</f>
        <v>99901-L</v>
      </c>
      <c r="AF1432" s="30"/>
      <c r="AG1432" s="54"/>
      <c r="AH1432" s="26"/>
      <c r="AI1432" s="30"/>
      <c r="AJ1432" s="30"/>
      <c r="AK1432" s="30"/>
    </row>
    <row r="1433" spans="1:37">
      <c r="A1433" s="175">
        <f t="shared" si="89"/>
        <v>0</v>
      </c>
      <c r="B1433">
        <v>820448</v>
      </c>
      <c r="C1433" t="s">
        <v>3269</v>
      </c>
      <c r="D1433" t="s">
        <v>2991</v>
      </c>
      <c r="E1433" t="s">
        <v>3276</v>
      </c>
      <c r="F1433" t="s">
        <v>1999</v>
      </c>
      <c r="G1433" t="s">
        <v>3271</v>
      </c>
      <c r="H1433" t="s">
        <v>225</v>
      </c>
      <c r="I1433">
        <v>16</v>
      </c>
      <c r="J1433">
        <v>16</v>
      </c>
      <c r="K1433">
        <v>16</v>
      </c>
      <c r="L1433">
        <v>16</v>
      </c>
      <c r="M1433">
        <v>16</v>
      </c>
      <c r="N1433">
        <v>16</v>
      </c>
      <c r="O1433">
        <v>16</v>
      </c>
      <c r="P1433">
        <v>16</v>
      </c>
      <c r="Q1433">
        <v>16</v>
      </c>
      <c r="R1433">
        <v>16</v>
      </c>
      <c r="S1433" s="2"/>
      <c r="T1433" s="22" t="str">
        <f t="shared" si="88"/>
        <v>820448-78001-JR-S</v>
      </c>
      <c r="U1433" s="24" t="str">
        <f>IF(C1433="NET","",IF(C1433="","",IFERROR(VLOOKUP(T1433,EAN!$A:$B,2,FALSE),"MANGLER - MÅ OPPDATERE EAN-FANEN")))</f>
        <v>MANGLER - MÅ OPPDATERE EAN-FANEN</v>
      </c>
      <c r="V1433" s="22">
        <f t="shared" si="90"/>
        <v>16</v>
      </c>
      <c r="W1433" s="22">
        <f t="shared" si="91"/>
        <v>16</v>
      </c>
      <c r="X1433" s="2"/>
      <c r="Y1433" s="21" t="str">
        <f>IF(C1433="NET","",IFERROR(VLOOKUP(U1433,'2) Order Form'!$V$9:$V$894,1,FALSE),"Ikke med I order form"))</f>
        <v>Ikke med I order form</v>
      </c>
      <c r="Z1433" s="2"/>
      <c r="AA1433">
        <v>7048652711199</v>
      </c>
      <c r="AB1433" s="23">
        <f>IFERROR(VLOOKUP(AA1433,'2) Order Form'!$V$9:$V$895,1,FALSE),"Ikke med I order form")</f>
        <v>7048652711199</v>
      </c>
      <c r="AC1433" s="38">
        <f>VLOOKUP(AA1433,ATS!$A$4:$H$2762,2,FALSE)</f>
        <v>828183</v>
      </c>
      <c r="AD1433" s="35" t="str">
        <f>VLOOKUP(AA1433,ATS!$A$4:$G$2762,3,FALSE)</f>
        <v>Crusader Polartec Midlayer W</v>
      </c>
      <c r="AE1433" s="36" t="str">
        <f>VLOOKUP(AA1433,ATS!$A$4:$G$2762,5,FALSE)</f>
        <v>56000-XS</v>
      </c>
      <c r="AF1433" s="2"/>
      <c r="AG1433" s="38"/>
      <c r="AH1433" s="21"/>
      <c r="AI1433" s="2"/>
      <c r="AJ1433" s="2"/>
      <c r="AK1433" s="2"/>
    </row>
    <row r="1434" spans="1:37">
      <c r="A1434" s="175">
        <f t="shared" si="89"/>
        <v>0</v>
      </c>
      <c r="B1434">
        <v>820448</v>
      </c>
      <c r="C1434" t="s">
        <v>3269</v>
      </c>
      <c r="D1434" t="s">
        <v>2991</v>
      </c>
      <c r="E1434" t="s">
        <v>3277</v>
      </c>
      <c r="F1434" t="s">
        <v>1999</v>
      </c>
      <c r="G1434" t="s">
        <v>3273</v>
      </c>
      <c r="H1434" t="s">
        <v>225</v>
      </c>
      <c r="I1434">
        <v>52</v>
      </c>
      <c r="J1434">
        <v>52</v>
      </c>
      <c r="K1434">
        <v>52</v>
      </c>
      <c r="L1434">
        <v>52</v>
      </c>
      <c r="M1434">
        <v>52</v>
      </c>
      <c r="N1434">
        <v>52</v>
      </c>
      <c r="O1434">
        <v>52</v>
      </c>
      <c r="P1434">
        <v>52</v>
      </c>
      <c r="Q1434">
        <v>52</v>
      </c>
      <c r="R1434">
        <v>52</v>
      </c>
      <c r="S1434" s="2"/>
      <c r="T1434" s="22" t="str">
        <f t="shared" si="88"/>
        <v>820448-78001-JR-M</v>
      </c>
      <c r="U1434" s="24" t="str">
        <f>IF(C1434="NET","",IF(C1434="","",IFERROR(VLOOKUP(T1434,EAN!$A:$B,2,FALSE),"MANGLER - MÅ OPPDATERE EAN-FANEN")))</f>
        <v>MANGLER - MÅ OPPDATERE EAN-FANEN</v>
      </c>
      <c r="V1434" s="22">
        <f t="shared" si="90"/>
        <v>52</v>
      </c>
      <c r="W1434" s="22">
        <f t="shared" si="91"/>
        <v>52</v>
      </c>
      <c r="X1434" s="2"/>
      <c r="Y1434" s="21" t="str">
        <f>IF(C1434="NET","",IFERROR(VLOOKUP(U1434,'2) Order Form'!$V$9:$V$894,1,FALSE),"Ikke med I order form"))</f>
        <v>Ikke med I order form</v>
      </c>
      <c r="Z1434" s="2"/>
      <c r="AA1434">
        <v>7048652711199</v>
      </c>
      <c r="AB1434" s="23">
        <f>IFERROR(VLOOKUP(AA1434,'2) Order Form'!$V$9:$V$895,1,FALSE),"Ikke med I order form")</f>
        <v>7048652711199</v>
      </c>
      <c r="AC1434" s="38">
        <f>VLOOKUP(AA1434,ATS!$A$4:$H$2762,2,FALSE)</f>
        <v>828183</v>
      </c>
      <c r="AD1434" s="35" t="str">
        <f>VLOOKUP(AA1434,ATS!$A$4:$G$2762,3,FALSE)</f>
        <v>Crusader Polartec Midlayer W</v>
      </c>
      <c r="AE1434" s="36" t="str">
        <f>VLOOKUP(AA1434,ATS!$A$4:$G$2762,5,FALSE)</f>
        <v>56000-XS</v>
      </c>
      <c r="AF1434" s="2"/>
      <c r="AG1434" s="38"/>
      <c r="AH1434" s="21"/>
      <c r="AI1434" s="2"/>
      <c r="AJ1434" s="2"/>
      <c r="AK1434" s="2"/>
    </row>
    <row r="1435" spans="1:37">
      <c r="A1435" s="175">
        <f t="shared" si="89"/>
        <v>0</v>
      </c>
      <c r="B1435">
        <v>820448</v>
      </c>
      <c r="C1435" t="s">
        <v>3269</v>
      </c>
      <c r="D1435" t="s">
        <v>2991</v>
      </c>
      <c r="E1435" t="s">
        <v>3278</v>
      </c>
      <c r="F1435" t="s">
        <v>1999</v>
      </c>
      <c r="G1435" t="s">
        <v>3275</v>
      </c>
      <c r="H1435" t="s">
        <v>225</v>
      </c>
      <c r="I1435">
        <v>35</v>
      </c>
      <c r="J1435">
        <v>35</v>
      </c>
      <c r="K1435">
        <v>35</v>
      </c>
      <c r="L1435">
        <v>35</v>
      </c>
      <c r="M1435">
        <v>35</v>
      </c>
      <c r="N1435">
        <v>35</v>
      </c>
      <c r="O1435">
        <v>35</v>
      </c>
      <c r="P1435">
        <v>35</v>
      </c>
      <c r="Q1435">
        <v>35</v>
      </c>
      <c r="R1435">
        <v>35</v>
      </c>
      <c r="S1435" s="2"/>
      <c r="T1435" s="22" t="str">
        <f t="shared" si="88"/>
        <v>820448-78001-JR-L</v>
      </c>
      <c r="U1435" s="24" t="str">
        <f>IF(C1435="NET","",IF(C1435="","",IFERROR(VLOOKUP(T1435,EAN!$A:$B,2,FALSE),"MANGLER - MÅ OPPDATERE EAN-FANEN")))</f>
        <v>MANGLER - MÅ OPPDATERE EAN-FANEN</v>
      </c>
      <c r="V1435" s="22">
        <f t="shared" si="90"/>
        <v>35</v>
      </c>
      <c r="W1435" s="22">
        <f t="shared" si="91"/>
        <v>35</v>
      </c>
      <c r="X1435" s="2"/>
      <c r="Y1435" s="21" t="str">
        <f>IF(C1435="NET","",IFERROR(VLOOKUP(U1435,'2) Order Form'!$V$9:$V$894,1,FALSE),"Ikke med I order form"))</f>
        <v>Ikke med I order form</v>
      </c>
      <c r="Z1435" s="2"/>
      <c r="AA1435">
        <v>7048652711182</v>
      </c>
      <c r="AB1435" s="23">
        <f>IFERROR(VLOOKUP(AA1435,'2) Order Form'!$V$9:$V$895,1,FALSE),"Ikke med I order form")</f>
        <v>7048652711182</v>
      </c>
      <c r="AC1435" s="38">
        <f>VLOOKUP(AA1435,ATS!$A$4:$H$2762,2,FALSE)</f>
        <v>828183</v>
      </c>
      <c r="AD1435" s="35" t="str">
        <f>VLOOKUP(AA1435,ATS!$A$4:$G$2762,3,FALSE)</f>
        <v>Crusader Polartec Midlayer W</v>
      </c>
      <c r="AE1435" s="36" t="str">
        <f>VLOOKUP(AA1435,ATS!$A$4:$G$2762,5,FALSE)</f>
        <v>56000-S</v>
      </c>
      <c r="AF1435" s="2"/>
      <c r="AG1435" s="38"/>
      <c r="AH1435" s="21"/>
      <c r="AI1435" s="2"/>
      <c r="AJ1435" s="2"/>
      <c r="AK1435" s="2"/>
    </row>
    <row r="1436" spans="1:37">
      <c r="A1436" s="175">
        <f t="shared" si="89"/>
        <v>0</v>
      </c>
      <c r="B1436">
        <v>820448</v>
      </c>
      <c r="C1436" t="s">
        <v>3269</v>
      </c>
      <c r="D1436" t="s">
        <v>2991</v>
      </c>
      <c r="E1436" t="s">
        <v>3280</v>
      </c>
      <c r="F1436" t="s">
        <v>3189</v>
      </c>
      <c r="G1436" t="s">
        <v>3271</v>
      </c>
      <c r="H1436" t="s">
        <v>87</v>
      </c>
      <c r="I1436">
        <v>59</v>
      </c>
      <c r="J1436">
        <v>59</v>
      </c>
      <c r="K1436">
        <v>59</v>
      </c>
      <c r="L1436">
        <v>59</v>
      </c>
      <c r="M1436">
        <v>59</v>
      </c>
      <c r="N1436">
        <v>59</v>
      </c>
      <c r="O1436">
        <v>59</v>
      </c>
      <c r="P1436">
        <v>59</v>
      </c>
      <c r="Q1436">
        <v>59</v>
      </c>
      <c r="R1436">
        <v>59</v>
      </c>
      <c r="S1436" s="30"/>
      <c r="T1436" s="52" t="str">
        <f t="shared" si="88"/>
        <v>820448-89001-JR-S</v>
      </c>
      <c r="U1436" s="53" t="str">
        <f>IF(C1436="NET","",IF(C1436="","",IFERROR(VLOOKUP(T1436,EAN!$A:$B,2,FALSE),"MANGLER - MÅ OPPDATERE EAN-FANEN")))</f>
        <v>MANGLER - MÅ OPPDATERE EAN-FANEN</v>
      </c>
      <c r="V1436" s="52">
        <f t="shared" si="90"/>
        <v>59</v>
      </c>
      <c r="W1436" s="52">
        <f t="shared" si="91"/>
        <v>59</v>
      </c>
      <c r="X1436" s="30"/>
      <c r="Y1436" s="21" t="str">
        <f>IF(C1436="NET","",IFERROR(VLOOKUP(U1436,'2) Order Form'!$V$9:$V$894,1,FALSE),"Ikke med I order form"))</f>
        <v>Ikke med I order form</v>
      </c>
      <c r="Z1436" s="30"/>
      <c r="AA1436">
        <v>7048652711182</v>
      </c>
      <c r="AB1436" s="23">
        <f>IFERROR(VLOOKUP(AA1436,'2) Order Form'!$V$9:$V$895,1,FALSE),"Ikke med I order form")</f>
        <v>7048652711182</v>
      </c>
      <c r="AC1436" s="38">
        <f>VLOOKUP(AA1436,ATS!$A$4:$H$2762,2,FALSE)</f>
        <v>828183</v>
      </c>
      <c r="AD1436" s="35" t="str">
        <f>VLOOKUP(AA1436,ATS!$A$4:$G$2762,3,FALSE)</f>
        <v>Crusader Polartec Midlayer W</v>
      </c>
      <c r="AE1436" s="36" t="str">
        <f>VLOOKUP(AA1436,ATS!$A$4:$G$2762,5,FALSE)</f>
        <v>56000-S</v>
      </c>
      <c r="AF1436" s="30"/>
      <c r="AG1436" s="54"/>
      <c r="AH1436" s="26"/>
      <c r="AI1436" s="30"/>
      <c r="AJ1436" s="30"/>
      <c r="AK1436" s="30"/>
    </row>
    <row r="1437" spans="1:37">
      <c r="A1437" s="175">
        <f t="shared" si="89"/>
        <v>0</v>
      </c>
      <c r="B1437">
        <v>820448</v>
      </c>
      <c r="C1437" t="s">
        <v>3269</v>
      </c>
      <c r="D1437" t="s">
        <v>2991</v>
      </c>
      <c r="E1437" t="s">
        <v>3281</v>
      </c>
      <c r="F1437" t="s">
        <v>3189</v>
      </c>
      <c r="G1437" t="s">
        <v>3273</v>
      </c>
      <c r="H1437" t="s">
        <v>87</v>
      </c>
      <c r="I1437">
        <v>108</v>
      </c>
      <c r="J1437">
        <v>108</v>
      </c>
      <c r="K1437">
        <v>108</v>
      </c>
      <c r="L1437">
        <v>108</v>
      </c>
      <c r="M1437">
        <v>108</v>
      </c>
      <c r="N1437">
        <v>108</v>
      </c>
      <c r="O1437">
        <v>108</v>
      </c>
      <c r="P1437">
        <v>108</v>
      </c>
      <c r="Q1437">
        <v>108</v>
      </c>
      <c r="R1437">
        <v>108</v>
      </c>
      <c r="S1437" s="30"/>
      <c r="T1437" s="52" t="str">
        <f t="shared" si="88"/>
        <v>820448-89001-JR-M</v>
      </c>
      <c r="U1437" s="53" t="str">
        <f>IF(C1437="NET","",IF(C1437="","",IFERROR(VLOOKUP(T1437,EAN!$A:$B,2,FALSE),"MANGLER - MÅ OPPDATERE EAN-FANEN")))</f>
        <v>MANGLER - MÅ OPPDATERE EAN-FANEN</v>
      </c>
      <c r="V1437" s="52">
        <f t="shared" si="90"/>
        <v>108</v>
      </c>
      <c r="W1437" s="52">
        <f t="shared" si="91"/>
        <v>108</v>
      </c>
      <c r="X1437" s="30"/>
      <c r="Y1437" s="21" t="str">
        <f>IF(C1437="NET","",IFERROR(VLOOKUP(U1437,'2) Order Form'!$V$9:$V$894,1,FALSE),"Ikke med I order form"))</f>
        <v>Ikke med I order form</v>
      </c>
      <c r="Z1437" s="30"/>
      <c r="AA1437">
        <v>7048652711175</v>
      </c>
      <c r="AB1437" s="23">
        <f>IFERROR(VLOOKUP(AA1437,'2) Order Form'!$V$9:$V$895,1,FALSE),"Ikke med I order form")</f>
        <v>7048652711175</v>
      </c>
      <c r="AC1437" s="38">
        <f>VLOOKUP(AA1437,ATS!$A$4:$H$2762,2,FALSE)</f>
        <v>828183</v>
      </c>
      <c r="AD1437" s="35" t="str">
        <f>VLOOKUP(AA1437,ATS!$A$4:$G$2762,3,FALSE)</f>
        <v>Crusader Polartec Midlayer W</v>
      </c>
      <c r="AE1437" s="36" t="str">
        <f>VLOOKUP(AA1437,ATS!$A$4:$G$2762,5,FALSE)</f>
        <v>56000-M</v>
      </c>
      <c r="AF1437" s="30"/>
      <c r="AG1437" s="54"/>
      <c r="AH1437" s="26"/>
      <c r="AI1437" s="30"/>
      <c r="AJ1437" s="30"/>
      <c r="AK1437" s="30"/>
    </row>
    <row r="1438" spans="1:37">
      <c r="A1438" s="175">
        <f t="shared" si="89"/>
        <v>0</v>
      </c>
      <c r="B1438">
        <v>820448</v>
      </c>
      <c r="C1438" t="s">
        <v>3269</v>
      </c>
      <c r="D1438" t="s">
        <v>2991</v>
      </c>
      <c r="E1438" t="s">
        <v>3279</v>
      </c>
      <c r="F1438" t="s">
        <v>3189</v>
      </c>
      <c r="G1438" t="s">
        <v>3275</v>
      </c>
      <c r="H1438" t="s">
        <v>87</v>
      </c>
      <c r="I1438">
        <v>30</v>
      </c>
      <c r="J1438">
        <v>30</v>
      </c>
      <c r="K1438">
        <v>30</v>
      </c>
      <c r="L1438">
        <v>30</v>
      </c>
      <c r="M1438">
        <v>30</v>
      </c>
      <c r="N1438">
        <v>30</v>
      </c>
      <c r="O1438">
        <v>30</v>
      </c>
      <c r="P1438">
        <v>30</v>
      </c>
      <c r="Q1438">
        <v>30</v>
      </c>
      <c r="R1438">
        <v>30</v>
      </c>
      <c r="S1438" s="30"/>
      <c r="T1438" s="52" t="str">
        <f t="shared" si="88"/>
        <v>820448-89001-JR-L</v>
      </c>
      <c r="U1438" s="53" t="str">
        <f>IF(C1438="NET","",IF(C1438="","",IFERROR(VLOOKUP(T1438,EAN!$A:$B,2,FALSE),"MANGLER - MÅ OPPDATERE EAN-FANEN")))</f>
        <v>MANGLER - MÅ OPPDATERE EAN-FANEN</v>
      </c>
      <c r="V1438" s="52">
        <f t="shared" si="90"/>
        <v>30</v>
      </c>
      <c r="W1438" s="52">
        <f t="shared" si="91"/>
        <v>30</v>
      </c>
      <c r="X1438" s="30"/>
      <c r="Y1438" s="21" t="str">
        <f>IF(C1438="NET","",IFERROR(VLOOKUP(U1438,'2) Order Form'!$V$9:$V$894,1,FALSE),"Ikke med I order form"))</f>
        <v>Ikke med I order form</v>
      </c>
      <c r="Z1438" s="30"/>
      <c r="AA1438">
        <v>7048652711175</v>
      </c>
      <c r="AB1438" s="23">
        <f>IFERROR(VLOOKUP(AA1438,'2) Order Form'!$V$9:$V$895,1,FALSE),"Ikke med I order form")</f>
        <v>7048652711175</v>
      </c>
      <c r="AC1438" s="38">
        <f>VLOOKUP(AA1438,ATS!$A$4:$H$2762,2,FALSE)</f>
        <v>828183</v>
      </c>
      <c r="AD1438" s="35" t="str">
        <f>VLOOKUP(AA1438,ATS!$A$4:$G$2762,3,FALSE)</f>
        <v>Crusader Polartec Midlayer W</v>
      </c>
      <c r="AE1438" s="36" t="str">
        <f>VLOOKUP(AA1438,ATS!$A$4:$G$2762,5,FALSE)</f>
        <v>56000-M</v>
      </c>
      <c r="AF1438" s="30"/>
      <c r="AG1438" s="54"/>
      <c r="AH1438" s="26"/>
      <c r="AI1438" s="30"/>
      <c r="AJ1438" s="30"/>
      <c r="AK1438" s="30"/>
    </row>
    <row r="1439" spans="1:37">
      <c r="A1439" s="175">
        <f t="shared" si="89"/>
        <v>0</v>
      </c>
      <c r="B1439">
        <v>820448</v>
      </c>
      <c r="C1439" t="s">
        <v>3269</v>
      </c>
      <c r="D1439" t="s">
        <v>2991</v>
      </c>
      <c r="E1439" t="s">
        <v>3282</v>
      </c>
      <c r="F1439" t="s">
        <v>1982</v>
      </c>
      <c r="G1439" t="s">
        <v>3271</v>
      </c>
      <c r="H1439" t="s">
        <v>87</v>
      </c>
      <c r="I1439">
        <v>394</v>
      </c>
      <c r="J1439">
        <v>394</v>
      </c>
      <c r="K1439">
        <v>394</v>
      </c>
      <c r="L1439">
        <v>394</v>
      </c>
      <c r="M1439">
        <v>394</v>
      </c>
      <c r="N1439">
        <v>394</v>
      </c>
      <c r="O1439">
        <v>416</v>
      </c>
      <c r="P1439">
        <v>416</v>
      </c>
      <c r="Q1439">
        <v>416</v>
      </c>
      <c r="R1439">
        <v>416</v>
      </c>
      <c r="S1439" s="30"/>
      <c r="T1439" s="52" t="str">
        <f t="shared" si="88"/>
        <v>820448-99901-JR-S</v>
      </c>
      <c r="U1439" s="53" t="str">
        <f>IF(C1439="NET","",IF(C1439="","",IFERROR(VLOOKUP(T1439,EAN!$A:$B,2,FALSE),"MANGLER - MÅ OPPDATERE EAN-FANEN")))</f>
        <v>MANGLER - MÅ OPPDATERE EAN-FANEN</v>
      </c>
      <c r="V1439" s="52">
        <f t="shared" si="90"/>
        <v>394</v>
      </c>
      <c r="W1439" s="52">
        <f t="shared" si="91"/>
        <v>416</v>
      </c>
      <c r="X1439" s="30"/>
      <c r="Y1439" s="21" t="str">
        <f>IF(C1439="NET","",IFERROR(VLOOKUP(U1439,'2) Order Form'!$V$9:$V$894,1,FALSE),"Ikke med I order form"))</f>
        <v>Ikke med I order form</v>
      </c>
      <c r="Z1439" s="30"/>
      <c r="AA1439">
        <v>7048652711168</v>
      </c>
      <c r="AB1439" s="23">
        <f>IFERROR(VLOOKUP(AA1439,'2) Order Form'!$V$9:$V$895,1,FALSE),"Ikke med I order form")</f>
        <v>7048652711168</v>
      </c>
      <c r="AC1439" s="38">
        <f>VLOOKUP(AA1439,ATS!$A$4:$H$2762,2,FALSE)</f>
        <v>828183</v>
      </c>
      <c r="AD1439" s="35" t="str">
        <f>VLOOKUP(AA1439,ATS!$A$4:$G$2762,3,FALSE)</f>
        <v>Crusader Polartec Midlayer W</v>
      </c>
      <c r="AE1439" s="36" t="str">
        <f>VLOOKUP(AA1439,ATS!$A$4:$G$2762,5,FALSE)</f>
        <v>56000-L</v>
      </c>
      <c r="AF1439" s="30"/>
      <c r="AG1439" s="54"/>
      <c r="AH1439" s="26"/>
      <c r="AI1439" s="30"/>
      <c r="AJ1439" s="30"/>
      <c r="AK1439" s="30"/>
    </row>
    <row r="1440" spans="1:37">
      <c r="A1440" s="175">
        <f t="shared" si="89"/>
        <v>0</v>
      </c>
      <c r="B1440">
        <v>820448</v>
      </c>
      <c r="C1440" t="s">
        <v>3269</v>
      </c>
      <c r="D1440" t="s">
        <v>2991</v>
      </c>
      <c r="E1440" t="s">
        <v>3283</v>
      </c>
      <c r="F1440" t="s">
        <v>1982</v>
      </c>
      <c r="G1440" t="s">
        <v>3273</v>
      </c>
      <c r="H1440" t="s">
        <v>87</v>
      </c>
      <c r="I1440">
        <v>284</v>
      </c>
      <c r="J1440">
        <v>284</v>
      </c>
      <c r="K1440">
        <v>284</v>
      </c>
      <c r="L1440">
        <v>284</v>
      </c>
      <c r="M1440">
        <v>284</v>
      </c>
      <c r="N1440">
        <v>284</v>
      </c>
      <c r="O1440">
        <v>477</v>
      </c>
      <c r="P1440">
        <v>477</v>
      </c>
      <c r="Q1440">
        <v>477</v>
      </c>
      <c r="R1440">
        <v>477</v>
      </c>
      <c r="S1440" s="30"/>
      <c r="T1440" s="52" t="str">
        <f t="shared" si="88"/>
        <v>820448-99901-JR-M</v>
      </c>
      <c r="U1440" s="53" t="str">
        <f>IF(C1440="NET","",IF(C1440="","",IFERROR(VLOOKUP(T1440,EAN!$A:$B,2,FALSE),"MANGLER - MÅ OPPDATERE EAN-FANEN")))</f>
        <v>MANGLER - MÅ OPPDATERE EAN-FANEN</v>
      </c>
      <c r="V1440" s="52">
        <f t="shared" si="90"/>
        <v>284</v>
      </c>
      <c r="W1440" s="52">
        <f t="shared" si="91"/>
        <v>477</v>
      </c>
      <c r="X1440" s="30"/>
      <c r="Y1440" s="21" t="str">
        <f>IF(C1440="NET","",IFERROR(VLOOKUP(U1440,'2) Order Form'!$V$9:$V$894,1,FALSE),"Ikke med I order form"))</f>
        <v>Ikke med I order form</v>
      </c>
      <c r="Z1440" s="30"/>
      <c r="AA1440">
        <v>7048652711168</v>
      </c>
      <c r="AB1440" s="23">
        <f>IFERROR(VLOOKUP(AA1440,'2) Order Form'!$V$9:$V$895,1,FALSE),"Ikke med I order form")</f>
        <v>7048652711168</v>
      </c>
      <c r="AC1440" s="38">
        <f>VLOOKUP(AA1440,ATS!$A$4:$H$2762,2,FALSE)</f>
        <v>828183</v>
      </c>
      <c r="AD1440" s="35" t="str">
        <f>VLOOKUP(AA1440,ATS!$A$4:$G$2762,3,FALSE)</f>
        <v>Crusader Polartec Midlayer W</v>
      </c>
      <c r="AE1440" s="36" t="str">
        <f>VLOOKUP(AA1440,ATS!$A$4:$G$2762,5,FALSE)</f>
        <v>56000-L</v>
      </c>
      <c r="AF1440" s="30"/>
      <c r="AG1440" s="54"/>
      <c r="AH1440" s="26"/>
      <c r="AI1440" s="30"/>
      <c r="AJ1440" s="30"/>
      <c r="AK1440" s="30"/>
    </row>
    <row r="1441" spans="1:37">
      <c r="A1441" s="175">
        <f t="shared" si="89"/>
        <v>0</v>
      </c>
      <c r="B1441">
        <v>820448</v>
      </c>
      <c r="C1441" t="s">
        <v>3269</v>
      </c>
      <c r="D1441" t="s">
        <v>2991</v>
      </c>
      <c r="E1441" t="s">
        <v>3284</v>
      </c>
      <c r="F1441" t="s">
        <v>1982</v>
      </c>
      <c r="G1441" t="s">
        <v>3275</v>
      </c>
      <c r="H1441" t="s">
        <v>87</v>
      </c>
      <c r="I1441">
        <v>205</v>
      </c>
      <c r="J1441">
        <v>205</v>
      </c>
      <c r="K1441">
        <v>205</v>
      </c>
      <c r="L1441">
        <v>205</v>
      </c>
      <c r="M1441">
        <v>205</v>
      </c>
      <c r="N1441">
        <v>205</v>
      </c>
      <c r="O1441">
        <v>205</v>
      </c>
      <c r="P1441">
        <v>205</v>
      </c>
      <c r="Q1441">
        <v>205</v>
      </c>
      <c r="R1441">
        <v>205</v>
      </c>
      <c r="S1441" s="30"/>
      <c r="T1441" s="52" t="str">
        <f t="shared" si="88"/>
        <v>820448-99901-JR-L</v>
      </c>
      <c r="U1441" s="53" t="str">
        <f>IF(C1441="NET","",IF(C1441="","",IFERROR(VLOOKUP(T1441,EAN!$A:$B,2,FALSE),"MANGLER - MÅ OPPDATERE EAN-FANEN")))</f>
        <v>MANGLER - MÅ OPPDATERE EAN-FANEN</v>
      </c>
      <c r="V1441" s="52">
        <f t="shared" si="90"/>
        <v>205</v>
      </c>
      <c r="W1441" s="52">
        <f t="shared" si="91"/>
        <v>205</v>
      </c>
      <c r="X1441" s="30"/>
      <c r="Y1441" s="21" t="str">
        <f>IF(C1441="NET","",IFERROR(VLOOKUP(U1441,'2) Order Form'!$V$9:$V$894,1,FALSE),"Ikke med I order form"))</f>
        <v>Ikke med I order form</v>
      </c>
      <c r="Z1441" s="30"/>
      <c r="AA1441">
        <v>7048652799500</v>
      </c>
      <c r="AB1441" s="23">
        <f>IFERROR(VLOOKUP(AA1441,'2) Order Form'!$V$9:$V$895,1,FALSE),"Ikke med I order form")</f>
        <v>7048652799500</v>
      </c>
      <c r="AC1441" s="38">
        <f>VLOOKUP(AA1441,ATS!$A$4:$H$2762,2,FALSE)</f>
        <v>820302</v>
      </c>
      <c r="AD1441" s="35" t="str">
        <f>VLOOKUP(AA1441,ATS!$A$4:$G$2762,3,FALSE)</f>
        <v>Fleece Pullover M</v>
      </c>
      <c r="AE1441" s="36" t="str">
        <f>VLOOKUP(AA1441,ATS!$A$4:$G$2762,5,FALSE)</f>
        <v>88100-S</v>
      </c>
      <c r="AF1441" s="30"/>
      <c r="AG1441" s="54"/>
      <c r="AH1441" s="26"/>
      <c r="AI1441" s="30"/>
      <c r="AJ1441" s="30"/>
      <c r="AK1441" s="30"/>
    </row>
    <row r="1442" spans="1:37">
      <c r="A1442" s="175">
        <f t="shared" si="89"/>
        <v>0</v>
      </c>
      <c r="B1442" s="37">
        <v>820455</v>
      </c>
      <c r="C1442" t="s">
        <v>131</v>
      </c>
      <c r="I1442" s="37">
        <v>202409</v>
      </c>
      <c r="J1442" s="37">
        <v>202410</v>
      </c>
      <c r="K1442" s="37">
        <v>202411</v>
      </c>
      <c r="L1442" s="37">
        <v>202412</v>
      </c>
      <c r="M1442" s="37">
        <v>202413</v>
      </c>
      <c r="N1442" s="37">
        <v>202414</v>
      </c>
      <c r="O1442" s="37">
        <v>202415</v>
      </c>
      <c r="P1442" s="37">
        <v>202415</v>
      </c>
      <c r="Q1442" s="37">
        <v>202415</v>
      </c>
      <c r="R1442" s="37">
        <v>202415</v>
      </c>
      <c r="S1442" s="2"/>
      <c r="T1442" s="22" t="str">
        <f t="shared" si="88"/>
        <v>820455-</v>
      </c>
      <c r="U1442" s="24" t="str">
        <f>IF(C1442="NET","",IF(C1442="","",IFERROR(VLOOKUP(T1442,EAN!$A:$B,2,FALSE),"MANGLER - MÅ OPPDATERE EAN-FANEN")))</f>
        <v/>
      </c>
      <c r="V1442" s="22">
        <f t="shared" si="90"/>
        <v>202409</v>
      </c>
      <c r="W1442" s="22">
        <f t="shared" si="91"/>
        <v>202415</v>
      </c>
      <c r="X1442" s="2"/>
      <c r="Y1442" s="21" t="str">
        <f>IF(C1442="NET","",IFERROR(VLOOKUP(U1442,'2) Order Form'!$V$9:$V$894,1,FALSE),"Ikke med I order form"))</f>
        <v/>
      </c>
      <c r="Z1442" s="2"/>
      <c r="AA1442">
        <v>7048652799500</v>
      </c>
      <c r="AB1442" s="23">
        <f>IFERROR(VLOOKUP(AA1442,'2) Order Form'!$V$9:$V$895,1,FALSE),"Ikke med I order form")</f>
        <v>7048652799500</v>
      </c>
      <c r="AC1442" s="38">
        <f>VLOOKUP(AA1442,ATS!$A$4:$H$2762,2,FALSE)</f>
        <v>820302</v>
      </c>
      <c r="AD1442" s="35" t="str">
        <f>VLOOKUP(AA1442,ATS!$A$4:$G$2762,3,FALSE)</f>
        <v>Fleece Pullover M</v>
      </c>
      <c r="AE1442" s="36" t="str">
        <f>VLOOKUP(AA1442,ATS!$A$4:$G$2762,5,FALSE)</f>
        <v>88100-S</v>
      </c>
      <c r="AF1442" s="2"/>
      <c r="AG1442" s="38"/>
      <c r="AH1442" s="21"/>
      <c r="AI1442" s="2"/>
      <c r="AJ1442" s="2"/>
      <c r="AK1442" s="2"/>
    </row>
    <row r="1443" spans="1:37">
      <c r="A1443" s="175">
        <f t="shared" si="89"/>
        <v>7048652963574</v>
      </c>
      <c r="B1443">
        <v>820455</v>
      </c>
      <c r="C1443" t="s">
        <v>702</v>
      </c>
      <c r="D1443" t="s">
        <v>2991</v>
      </c>
      <c r="E1443" t="s">
        <v>1212</v>
      </c>
      <c r="F1443" t="s">
        <v>1923</v>
      </c>
      <c r="G1443" t="s">
        <v>8</v>
      </c>
      <c r="H1443" t="s">
        <v>87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 s="30"/>
      <c r="T1443" s="52" t="str">
        <f t="shared" si="88"/>
        <v>820455-88300-S</v>
      </c>
      <c r="U1443" s="53">
        <f>IF(C1443="NET","",IF(C1443="","",IFERROR(VLOOKUP(T1443,EAN!$A:$B,2,FALSE),"MANGLER - MÅ OPPDATERE EAN-FANEN")))</f>
        <v>7048652963574</v>
      </c>
      <c r="V1443" s="52">
        <f t="shared" si="90"/>
        <v>0</v>
      </c>
      <c r="W1443" s="52">
        <f t="shared" si="91"/>
        <v>0</v>
      </c>
      <c r="X1443" s="30"/>
      <c r="Y1443" s="21" t="str">
        <f>IF(C1443="NET","",IFERROR(VLOOKUP(U1443,'2) Order Form'!$V$9:$V$894,1,FALSE),"Ikke med I order form"))</f>
        <v>Ikke med I order form</v>
      </c>
      <c r="Z1443" s="30"/>
      <c r="AA1443">
        <v>7048652799494</v>
      </c>
      <c r="AB1443" s="23">
        <f>IFERROR(VLOOKUP(AA1443,'2) Order Form'!$V$9:$V$895,1,FALSE),"Ikke med I order form")</f>
        <v>7048652799494</v>
      </c>
      <c r="AC1443" s="38">
        <f>VLOOKUP(AA1443,ATS!$A$4:$H$2762,2,FALSE)</f>
        <v>820302</v>
      </c>
      <c r="AD1443" s="35" t="str">
        <f>VLOOKUP(AA1443,ATS!$A$4:$G$2762,3,FALSE)</f>
        <v>Fleece Pullover M</v>
      </c>
      <c r="AE1443" s="36" t="str">
        <f>VLOOKUP(AA1443,ATS!$A$4:$G$2762,5,FALSE)</f>
        <v>88100-M</v>
      </c>
      <c r="AF1443" s="30"/>
      <c r="AG1443" s="54"/>
      <c r="AH1443" s="26"/>
      <c r="AI1443" s="30"/>
      <c r="AJ1443" s="30"/>
      <c r="AK1443" s="30"/>
    </row>
    <row r="1444" spans="1:37">
      <c r="A1444" s="175">
        <f t="shared" si="89"/>
        <v>7048652963567</v>
      </c>
      <c r="B1444">
        <v>820455</v>
      </c>
      <c r="C1444" t="s">
        <v>702</v>
      </c>
      <c r="D1444" t="s">
        <v>2991</v>
      </c>
      <c r="E1444" t="s">
        <v>1213</v>
      </c>
      <c r="F1444" t="s">
        <v>1923</v>
      </c>
      <c r="G1444" t="s">
        <v>7</v>
      </c>
      <c r="H1444" t="s">
        <v>87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 s="30"/>
      <c r="T1444" s="52" t="str">
        <f t="shared" si="88"/>
        <v>820455-88300-M</v>
      </c>
      <c r="U1444" s="53">
        <f>IF(C1444="NET","",IF(C1444="","",IFERROR(VLOOKUP(T1444,EAN!$A:$B,2,FALSE),"MANGLER - MÅ OPPDATERE EAN-FANEN")))</f>
        <v>7048652963567</v>
      </c>
      <c r="V1444" s="52">
        <f t="shared" si="90"/>
        <v>0</v>
      </c>
      <c r="W1444" s="52">
        <f t="shared" si="91"/>
        <v>0</v>
      </c>
      <c r="X1444" s="30"/>
      <c r="Y1444" s="21" t="str">
        <f>IF(C1444="NET","",IFERROR(VLOOKUP(U1444,'2) Order Form'!$V$9:$V$894,1,FALSE),"Ikke med I order form"))</f>
        <v>Ikke med I order form</v>
      </c>
      <c r="Z1444" s="30"/>
      <c r="AA1444">
        <v>7048652799494</v>
      </c>
      <c r="AB1444" s="23">
        <f>IFERROR(VLOOKUP(AA1444,'2) Order Form'!$V$9:$V$895,1,FALSE),"Ikke med I order form")</f>
        <v>7048652799494</v>
      </c>
      <c r="AC1444" s="38">
        <f>VLOOKUP(AA1444,ATS!$A$4:$H$2762,2,FALSE)</f>
        <v>820302</v>
      </c>
      <c r="AD1444" s="35" t="str">
        <f>VLOOKUP(AA1444,ATS!$A$4:$G$2762,3,FALSE)</f>
        <v>Fleece Pullover M</v>
      </c>
      <c r="AE1444" s="36" t="str">
        <f>VLOOKUP(AA1444,ATS!$A$4:$G$2762,5,FALSE)</f>
        <v>88100-M</v>
      </c>
      <c r="AF1444" s="30"/>
      <c r="AG1444" s="54"/>
      <c r="AH1444" s="26"/>
      <c r="AI1444" s="30"/>
      <c r="AJ1444" s="30"/>
      <c r="AK1444" s="30"/>
    </row>
    <row r="1445" spans="1:37">
      <c r="A1445" s="175">
        <f t="shared" si="89"/>
        <v>7048652963550</v>
      </c>
      <c r="B1445">
        <v>820455</v>
      </c>
      <c r="C1445" t="s">
        <v>702</v>
      </c>
      <c r="D1445" t="s">
        <v>2991</v>
      </c>
      <c r="E1445" t="s">
        <v>1214</v>
      </c>
      <c r="F1445" t="s">
        <v>1923</v>
      </c>
      <c r="G1445" t="s">
        <v>52</v>
      </c>
      <c r="H1445" t="s">
        <v>87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 s="30"/>
      <c r="T1445" s="52" t="str">
        <f t="shared" si="88"/>
        <v>820455-88300-L</v>
      </c>
      <c r="U1445" s="53">
        <f>IF(C1445="NET","",IF(C1445="","",IFERROR(VLOOKUP(T1445,EAN!$A:$B,2,FALSE),"MANGLER - MÅ OPPDATERE EAN-FANEN")))</f>
        <v>7048652963550</v>
      </c>
      <c r="V1445" s="52">
        <f t="shared" si="90"/>
        <v>0</v>
      </c>
      <c r="W1445" s="52">
        <f t="shared" si="91"/>
        <v>0</v>
      </c>
      <c r="X1445" s="30"/>
      <c r="Y1445" s="21" t="str">
        <f>IF(C1445="NET","",IFERROR(VLOOKUP(U1445,'2) Order Form'!$V$9:$V$894,1,FALSE),"Ikke med I order form"))</f>
        <v>Ikke med I order form</v>
      </c>
      <c r="Z1445" s="30"/>
      <c r="AA1445">
        <v>7048652799487</v>
      </c>
      <c r="AB1445" s="23">
        <f>IFERROR(VLOOKUP(AA1445,'2) Order Form'!$V$9:$V$895,1,FALSE),"Ikke med I order form")</f>
        <v>7048652799487</v>
      </c>
      <c r="AC1445" s="38">
        <f>VLOOKUP(AA1445,ATS!$A$4:$H$2762,2,FALSE)</f>
        <v>820302</v>
      </c>
      <c r="AD1445" s="35" t="str">
        <f>VLOOKUP(AA1445,ATS!$A$4:$G$2762,3,FALSE)</f>
        <v>Fleece Pullover M</v>
      </c>
      <c r="AE1445" s="36" t="str">
        <f>VLOOKUP(AA1445,ATS!$A$4:$G$2762,5,FALSE)</f>
        <v>88100-L</v>
      </c>
      <c r="AF1445" s="30"/>
      <c r="AG1445" s="54"/>
      <c r="AH1445" s="26"/>
      <c r="AI1445" s="30"/>
      <c r="AJ1445" s="30"/>
      <c r="AK1445" s="30"/>
    </row>
    <row r="1446" spans="1:37">
      <c r="A1446" s="175">
        <f t="shared" si="89"/>
        <v>7048652963581</v>
      </c>
      <c r="B1446">
        <v>820455</v>
      </c>
      <c r="C1446" t="s">
        <v>702</v>
      </c>
      <c r="D1446" t="s">
        <v>2991</v>
      </c>
      <c r="E1446" t="s">
        <v>1215</v>
      </c>
      <c r="F1446" t="s">
        <v>1923</v>
      </c>
      <c r="G1446" t="s">
        <v>53</v>
      </c>
      <c r="H1446" t="s">
        <v>87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 s="30"/>
      <c r="T1446" s="52" t="str">
        <f t="shared" si="88"/>
        <v>820455-88300-XL</v>
      </c>
      <c r="U1446" s="53">
        <f>IF(C1446="NET","",IF(C1446="","",IFERROR(VLOOKUP(T1446,EAN!$A:$B,2,FALSE),"MANGLER - MÅ OPPDATERE EAN-FANEN")))</f>
        <v>7048652963581</v>
      </c>
      <c r="V1446" s="52">
        <f t="shared" si="90"/>
        <v>0</v>
      </c>
      <c r="W1446" s="52">
        <f t="shared" si="91"/>
        <v>0</v>
      </c>
      <c r="X1446" s="30"/>
      <c r="Y1446" s="21" t="str">
        <f>IF(C1446="NET","",IFERROR(VLOOKUP(U1446,'2) Order Form'!$V$9:$V$894,1,FALSE),"Ikke med I order form"))</f>
        <v>Ikke med I order form</v>
      </c>
      <c r="Z1446" s="30"/>
      <c r="AA1446">
        <v>7048652799487</v>
      </c>
      <c r="AB1446" s="23">
        <f>IFERROR(VLOOKUP(AA1446,'2) Order Form'!$V$9:$V$895,1,FALSE),"Ikke med I order form")</f>
        <v>7048652799487</v>
      </c>
      <c r="AC1446" s="38">
        <f>VLOOKUP(AA1446,ATS!$A$4:$H$2762,2,FALSE)</f>
        <v>820302</v>
      </c>
      <c r="AD1446" s="35" t="str">
        <f>VLOOKUP(AA1446,ATS!$A$4:$G$2762,3,FALSE)</f>
        <v>Fleece Pullover M</v>
      </c>
      <c r="AE1446" s="36" t="str">
        <f>VLOOKUP(AA1446,ATS!$A$4:$G$2762,5,FALSE)</f>
        <v>88100-L</v>
      </c>
      <c r="AF1446" s="30"/>
      <c r="AG1446" s="54"/>
      <c r="AH1446" s="26"/>
      <c r="AI1446" s="30"/>
      <c r="AJ1446" s="30"/>
      <c r="AK1446" s="30"/>
    </row>
    <row r="1447" spans="1:37">
      <c r="A1447" s="175">
        <f t="shared" si="89"/>
        <v>7048652963611</v>
      </c>
      <c r="B1447">
        <v>820455</v>
      </c>
      <c r="C1447" t="s">
        <v>702</v>
      </c>
      <c r="D1447" t="s">
        <v>2991</v>
      </c>
      <c r="E1447" t="s">
        <v>685</v>
      </c>
      <c r="F1447" t="s">
        <v>1982</v>
      </c>
      <c r="G1447" t="s">
        <v>8</v>
      </c>
      <c r="H1447" t="s">
        <v>87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 s="30"/>
      <c r="T1447" s="52" t="str">
        <f t="shared" si="88"/>
        <v>820455-99901-S</v>
      </c>
      <c r="U1447" s="53">
        <f>IF(C1447="NET","",IF(C1447="","",IFERROR(VLOOKUP(T1447,EAN!$A:$B,2,FALSE),"MANGLER - MÅ OPPDATERE EAN-FANEN")))</f>
        <v>7048652963611</v>
      </c>
      <c r="V1447" s="52">
        <f t="shared" si="90"/>
        <v>0</v>
      </c>
      <c r="W1447" s="52">
        <f t="shared" si="91"/>
        <v>0</v>
      </c>
      <c r="X1447" s="30"/>
      <c r="Y1447" s="21" t="str">
        <f>IF(C1447="NET","",IFERROR(VLOOKUP(U1447,'2) Order Form'!$V$9:$V$894,1,FALSE),"Ikke med I order form"))</f>
        <v>Ikke med I order form</v>
      </c>
      <c r="Z1447" s="30"/>
      <c r="AA1447">
        <v>7048652799517</v>
      </c>
      <c r="AB1447" s="23">
        <f>IFERROR(VLOOKUP(AA1447,'2) Order Form'!$V$9:$V$895,1,FALSE),"Ikke med I order form")</f>
        <v>7048652799517</v>
      </c>
      <c r="AC1447" s="38">
        <f>VLOOKUP(AA1447,ATS!$A$4:$H$2762,2,FALSE)</f>
        <v>820302</v>
      </c>
      <c r="AD1447" s="35" t="str">
        <f>VLOOKUP(AA1447,ATS!$A$4:$G$2762,3,FALSE)</f>
        <v>Fleece Pullover M</v>
      </c>
      <c r="AE1447" s="36" t="str">
        <f>VLOOKUP(AA1447,ATS!$A$4:$G$2762,5,FALSE)</f>
        <v>88100-XL</v>
      </c>
      <c r="AF1447" s="30"/>
      <c r="AG1447" s="54"/>
      <c r="AH1447" s="26"/>
      <c r="AI1447" s="30"/>
      <c r="AJ1447" s="30"/>
      <c r="AK1447" s="30"/>
    </row>
    <row r="1448" spans="1:37">
      <c r="A1448" s="175">
        <f t="shared" si="89"/>
        <v>7048652963604</v>
      </c>
      <c r="B1448">
        <v>820455</v>
      </c>
      <c r="C1448" t="s">
        <v>702</v>
      </c>
      <c r="D1448" t="s">
        <v>2991</v>
      </c>
      <c r="E1448" t="s">
        <v>686</v>
      </c>
      <c r="F1448" t="s">
        <v>1982</v>
      </c>
      <c r="G1448" t="s">
        <v>7</v>
      </c>
      <c r="H1448" t="s">
        <v>87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 s="30"/>
      <c r="T1448" s="52" t="str">
        <f t="shared" si="88"/>
        <v>820455-99901-M</v>
      </c>
      <c r="U1448" s="53">
        <f>IF(C1448="NET","",IF(C1448="","",IFERROR(VLOOKUP(T1448,EAN!$A:$B,2,FALSE),"MANGLER - MÅ OPPDATERE EAN-FANEN")))</f>
        <v>7048652963604</v>
      </c>
      <c r="V1448" s="52">
        <f t="shared" si="90"/>
        <v>0</v>
      </c>
      <c r="W1448" s="52">
        <f t="shared" si="91"/>
        <v>0</v>
      </c>
      <c r="X1448" s="30"/>
      <c r="Y1448" s="21" t="str">
        <f>IF(C1448="NET","",IFERROR(VLOOKUP(U1448,'2) Order Form'!$V$9:$V$894,1,FALSE),"Ikke med I order form"))</f>
        <v>Ikke med I order form</v>
      </c>
      <c r="Z1448" s="30"/>
      <c r="AA1448">
        <v>7048652799517</v>
      </c>
      <c r="AB1448" s="23">
        <f>IFERROR(VLOOKUP(AA1448,'2) Order Form'!$V$9:$V$895,1,FALSE),"Ikke med I order form")</f>
        <v>7048652799517</v>
      </c>
      <c r="AC1448" s="38">
        <f>VLOOKUP(AA1448,ATS!$A$4:$H$2762,2,FALSE)</f>
        <v>820302</v>
      </c>
      <c r="AD1448" s="35" t="str">
        <f>VLOOKUP(AA1448,ATS!$A$4:$G$2762,3,FALSE)</f>
        <v>Fleece Pullover M</v>
      </c>
      <c r="AE1448" s="36" t="str">
        <f>VLOOKUP(AA1448,ATS!$A$4:$G$2762,5,FALSE)</f>
        <v>88100-XL</v>
      </c>
      <c r="AF1448" s="30"/>
      <c r="AG1448" s="54"/>
      <c r="AH1448" s="26"/>
      <c r="AI1448" s="30"/>
      <c r="AJ1448" s="30"/>
      <c r="AK1448" s="30"/>
    </row>
    <row r="1449" spans="1:37">
      <c r="A1449" s="175">
        <f t="shared" si="89"/>
        <v>7048652963598</v>
      </c>
      <c r="B1449">
        <v>820455</v>
      </c>
      <c r="C1449" t="s">
        <v>702</v>
      </c>
      <c r="D1449" t="s">
        <v>2991</v>
      </c>
      <c r="E1449" t="s">
        <v>687</v>
      </c>
      <c r="F1449" t="s">
        <v>1982</v>
      </c>
      <c r="G1449" t="s">
        <v>52</v>
      </c>
      <c r="H1449" t="s">
        <v>87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 s="30"/>
      <c r="T1449" s="52" t="str">
        <f t="shared" si="88"/>
        <v>820455-99901-L</v>
      </c>
      <c r="U1449" s="53">
        <f>IF(C1449="NET","",IF(C1449="","",IFERROR(VLOOKUP(T1449,EAN!$A:$B,2,FALSE),"MANGLER - MÅ OPPDATERE EAN-FANEN")))</f>
        <v>7048652963598</v>
      </c>
      <c r="V1449" s="52">
        <f t="shared" si="90"/>
        <v>0</v>
      </c>
      <c r="W1449" s="52">
        <f t="shared" si="91"/>
        <v>0</v>
      </c>
      <c r="X1449" s="30"/>
      <c r="Y1449" s="21" t="str">
        <f>IF(C1449="NET","",IFERROR(VLOOKUP(U1449,'2) Order Form'!$V$9:$V$894,1,FALSE),"Ikke med I order form"))</f>
        <v>Ikke med I order form</v>
      </c>
      <c r="Z1449" s="30"/>
      <c r="AA1449">
        <v>7048652799548</v>
      </c>
      <c r="AB1449" s="23">
        <f>IFERROR(VLOOKUP(AA1449,'2) Order Form'!$V$9:$V$895,1,FALSE),"Ikke med I order form")</f>
        <v>7048652799548</v>
      </c>
      <c r="AC1449" s="38">
        <f>VLOOKUP(AA1449,ATS!$A$4:$H$2762,2,FALSE)</f>
        <v>820302</v>
      </c>
      <c r="AD1449" s="35" t="str">
        <f>VLOOKUP(AA1449,ATS!$A$4:$G$2762,3,FALSE)</f>
        <v>Fleece Pullover M</v>
      </c>
      <c r="AE1449" s="36" t="str">
        <f>VLOOKUP(AA1449,ATS!$A$4:$G$2762,5,FALSE)</f>
        <v>99901-S</v>
      </c>
      <c r="AF1449" s="30"/>
      <c r="AG1449" s="54"/>
      <c r="AH1449" s="26"/>
      <c r="AI1449" s="30"/>
      <c r="AJ1449" s="30"/>
      <c r="AK1449" s="30"/>
    </row>
    <row r="1450" spans="1:37">
      <c r="A1450" s="175">
        <f t="shared" si="89"/>
        <v>7048652963628</v>
      </c>
      <c r="B1450">
        <v>820455</v>
      </c>
      <c r="C1450" t="s">
        <v>702</v>
      </c>
      <c r="D1450" t="s">
        <v>2991</v>
      </c>
      <c r="E1450" t="s">
        <v>688</v>
      </c>
      <c r="F1450" t="s">
        <v>1982</v>
      </c>
      <c r="G1450" t="s">
        <v>53</v>
      </c>
      <c r="H1450" t="s">
        <v>87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 s="30"/>
      <c r="T1450" s="52" t="str">
        <f t="shared" si="88"/>
        <v>820455-99901-XL</v>
      </c>
      <c r="U1450" s="53">
        <f>IF(C1450="NET","",IF(C1450="","",IFERROR(VLOOKUP(T1450,EAN!$A:$B,2,FALSE),"MANGLER - MÅ OPPDATERE EAN-FANEN")))</f>
        <v>7048652963628</v>
      </c>
      <c r="V1450" s="52">
        <f t="shared" si="90"/>
        <v>0</v>
      </c>
      <c r="W1450" s="52">
        <f t="shared" si="91"/>
        <v>0</v>
      </c>
      <c r="X1450" s="30"/>
      <c r="Y1450" s="21" t="str">
        <f>IF(C1450="NET","",IFERROR(VLOOKUP(U1450,'2) Order Form'!$V$9:$V$894,1,FALSE),"Ikke med I order form"))</f>
        <v>Ikke med I order form</v>
      </c>
      <c r="Z1450" s="30"/>
      <c r="AA1450">
        <v>7048652799548</v>
      </c>
      <c r="AB1450" s="23">
        <f>IFERROR(VLOOKUP(AA1450,'2) Order Form'!$V$9:$V$895,1,FALSE),"Ikke med I order form")</f>
        <v>7048652799548</v>
      </c>
      <c r="AC1450" s="38">
        <f>VLOOKUP(AA1450,ATS!$A$4:$H$2762,2,FALSE)</f>
        <v>820302</v>
      </c>
      <c r="AD1450" s="35" t="str">
        <f>VLOOKUP(AA1450,ATS!$A$4:$G$2762,3,FALSE)</f>
        <v>Fleece Pullover M</v>
      </c>
      <c r="AE1450" s="36" t="str">
        <f>VLOOKUP(AA1450,ATS!$A$4:$G$2762,5,FALSE)</f>
        <v>99901-S</v>
      </c>
      <c r="AF1450" s="30"/>
      <c r="AG1450" s="54"/>
      <c r="AH1450" s="26"/>
      <c r="AI1450" s="30"/>
      <c r="AJ1450" s="30"/>
      <c r="AK1450" s="30"/>
    </row>
    <row r="1451" spans="1:37">
      <c r="A1451" s="175">
        <f t="shared" si="89"/>
        <v>0</v>
      </c>
      <c r="B1451" s="37">
        <v>820456</v>
      </c>
      <c r="C1451" t="s">
        <v>131</v>
      </c>
      <c r="I1451" s="37">
        <v>202409</v>
      </c>
      <c r="J1451" s="37">
        <v>202410</v>
      </c>
      <c r="K1451" s="37">
        <v>202411</v>
      </c>
      <c r="L1451" s="37">
        <v>202412</v>
      </c>
      <c r="M1451" s="37">
        <v>202413</v>
      </c>
      <c r="N1451" s="37">
        <v>202414</v>
      </c>
      <c r="O1451" s="37">
        <v>202415</v>
      </c>
      <c r="P1451" s="37">
        <v>202415</v>
      </c>
      <c r="Q1451" s="37">
        <v>202415</v>
      </c>
      <c r="R1451" s="37">
        <v>202415</v>
      </c>
      <c r="S1451" s="30"/>
      <c r="T1451" s="52" t="str">
        <f t="shared" si="88"/>
        <v>820456-</v>
      </c>
      <c r="U1451" s="53" t="str">
        <f>IF(C1451="NET","",IF(C1451="","",IFERROR(VLOOKUP(T1451,EAN!$A:$B,2,FALSE),"MANGLER - MÅ OPPDATERE EAN-FANEN")))</f>
        <v/>
      </c>
      <c r="V1451" s="52">
        <f t="shared" si="90"/>
        <v>202409</v>
      </c>
      <c r="W1451" s="52">
        <f t="shared" si="91"/>
        <v>202415</v>
      </c>
      <c r="X1451" s="30"/>
      <c r="Y1451" s="21" t="str">
        <f>IF(C1451="NET","",IFERROR(VLOOKUP(U1451,'2) Order Form'!$V$9:$V$894,1,FALSE),"Ikke med I order form"))</f>
        <v/>
      </c>
      <c r="Z1451" s="30"/>
      <c r="AA1451">
        <v>7048652799531</v>
      </c>
      <c r="AB1451" s="23">
        <f>IFERROR(VLOOKUP(AA1451,'2) Order Form'!$V$9:$V$895,1,FALSE),"Ikke med I order form")</f>
        <v>7048652799531</v>
      </c>
      <c r="AC1451" s="38">
        <f>VLOOKUP(AA1451,ATS!$A$4:$H$2762,2,FALSE)</f>
        <v>820302</v>
      </c>
      <c r="AD1451" s="35" t="str">
        <f>VLOOKUP(AA1451,ATS!$A$4:$G$2762,3,FALSE)</f>
        <v>Fleece Pullover M</v>
      </c>
      <c r="AE1451" s="36" t="str">
        <f>VLOOKUP(AA1451,ATS!$A$4:$G$2762,5,FALSE)</f>
        <v>99901-M</v>
      </c>
      <c r="AF1451" s="30"/>
      <c r="AG1451" s="54"/>
      <c r="AH1451" s="26"/>
      <c r="AI1451" s="30"/>
      <c r="AJ1451" s="30"/>
      <c r="AK1451" s="30"/>
    </row>
    <row r="1452" spans="1:37">
      <c r="A1452" s="175">
        <f t="shared" si="89"/>
        <v>7048652962782</v>
      </c>
      <c r="B1452">
        <v>820456</v>
      </c>
      <c r="C1452" t="s">
        <v>700</v>
      </c>
      <c r="D1452" t="s">
        <v>2991</v>
      </c>
      <c r="E1452" t="s">
        <v>2010</v>
      </c>
      <c r="F1452" t="s">
        <v>2011</v>
      </c>
      <c r="G1452" t="s">
        <v>54</v>
      </c>
      <c r="H1452" t="s">
        <v>87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 s="2"/>
      <c r="T1452" s="22" t="str">
        <f t="shared" si="88"/>
        <v>820456-88302-XS</v>
      </c>
      <c r="U1452" s="24">
        <f>IF(C1452="NET","",IF(C1452="","",IFERROR(VLOOKUP(T1452,EAN!$A:$B,2,FALSE),"MANGLER - MÅ OPPDATERE EAN-FANEN")))</f>
        <v>7048652962782</v>
      </c>
      <c r="V1452" s="22">
        <f t="shared" si="90"/>
        <v>0</v>
      </c>
      <c r="W1452" s="22">
        <f t="shared" si="91"/>
        <v>0</v>
      </c>
      <c r="X1452" s="2"/>
      <c r="Y1452" s="21" t="str">
        <f>IF(C1452="NET","",IFERROR(VLOOKUP(U1452,'2) Order Form'!$V$9:$V$894,1,FALSE),"Ikke med I order form"))</f>
        <v>Ikke med I order form</v>
      </c>
      <c r="Z1452" s="2"/>
      <c r="AA1452">
        <v>7048652799531</v>
      </c>
      <c r="AB1452" s="23">
        <f>IFERROR(VLOOKUP(AA1452,'2) Order Form'!$V$9:$V$895,1,FALSE),"Ikke med I order form")</f>
        <v>7048652799531</v>
      </c>
      <c r="AC1452" s="38">
        <f>VLOOKUP(AA1452,ATS!$A$4:$H$2762,2,FALSE)</f>
        <v>820302</v>
      </c>
      <c r="AD1452" s="35" t="str">
        <f>VLOOKUP(AA1452,ATS!$A$4:$G$2762,3,FALSE)</f>
        <v>Fleece Pullover M</v>
      </c>
      <c r="AE1452" s="36" t="str">
        <f>VLOOKUP(AA1452,ATS!$A$4:$G$2762,5,FALSE)</f>
        <v>99901-M</v>
      </c>
      <c r="AF1452" s="2"/>
      <c r="AG1452" s="38"/>
      <c r="AH1452" s="21"/>
      <c r="AI1452" s="2"/>
      <c r="AJ1452" s="2"/>
      <c r="AK1452" s="2"/>
    </row>
    <row r="1453" spans="1:37">
      <c r="A1453" s="175">
        <f t="shared" si="89"/>
        <v>7048652962775</v>
      </c>
      <c r="B1453">
        <v>820456</v>
      </c>
      <c r="C1453" t="s">
        <v>700</v>
      </c>
      <c r="D1453" t="s">
        <v>2991</v>
      </c>
      <c r="E1453" t="s">
        <v>2012</v>
      </c>
      <c r="F1453" t="s">
        <v>2011</v>
      </c>
      <c r="G1453" t="s">
        <v>8</v>
      </c>
      <c r="H1453" t="s">
        <v>87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 s="2"/>
      <c r="T1453" s="22" t="str">
        <f t="shared" si="88"/>
        <v>820456-88302-S</v>
      </c>
      <c r="U1453" s="24">
        <f>IF(C1453="NET","",IF(C1453="","",IFERROR(VLOOKUP(T1453,EAN!$A:$B,2,FALSE),"MANGLER - MÅ OPPDATERE EAN-FANEN")))</f>
        <v>7048652962775</v>
      </c>
      <c r="V1453" s="22">
        <f t="shared" si="90"/>
        <v>0</v>
      </c>
      <c r="W1453" s="22">
        <f t="shared" si="91"/>
        <v>0</v>
      </c>
      <c r="X1453" s="2"/>
      <c r="Y1453" s="21" t="str">
        <f>IF(C1453="NET","",IFERROR(VLOOKUP(U1453,'2) Order Form'!$V$9:$V$894,1,FALSE),"Ikke med I order form"))</f>
        <v>Ikke med I order form</v>
      </c>
      <c r="Z1453" s="2"/>
      <c r="AA1453">
        <v>7048652799524</v>
      </c>
      <c r="AB1453" s="23">
        <f>IFERROR(VLOOKUP(AA1453,'2) Order Form'!$V$9:$V$895,1,FALSE),"Ikke med I order form")</f>
        <v>7048652799524</v>
      </c>
      <c r="AC1453" s="38">
        <f>VLOOKUP(AA1453,ATS!$A$4:$H$2762,2,FALSE)</f>
        <v>820302</v>
      </c>
      <c r="AD1453" s="35" t="str">
        <f>VLOOKUP(AA1453,ATS!$A$4:$G$2762,3,FALSE)</f>
        <v>Fleece Pullover M</v>
      </c>
      <c r="AE1453" s="36" t="str">
        <f>VLOOKUP(AA1453,ATS!$A$4:$G$2762,5,FALSE)</f>
        <v>99901-L</v>
      </c>
      <c r="AF1453" s="2"/>
      <c r="AG1453" s="38"/>
      <c r="AH1453" s="21"/>
      <c r="AI1453" s="2"/>
      <c r="AJ1453" s="2"/>
      <c r="AK1453" s="2"/>
    </row>
    <row r="1454" spans="1:37">
      <c r="A1454" s="175">
        <f t="shared" si="89"/>
        <v>7048652962768</v>
      </c>
      <c r="B1454">
        <v>820456</v>
      </c>
      <c r="C1454" t="s">
        <v>700</v>
      </c>
      <c r="D1454" t="s">
        <v>2991</v>
      </c>
      <c r="E1454" t="s">
        <v>2013</v>
      </c>
      <c r="F1454" t="s">
        <v>2011</v>
      </c>
      <c r="G1454" t="s">
        <v>7</v>
      </c>
      <c r="H1454" t="s">
        <v>87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 s="2"/>
      <c r="T1454" s="22" t="str">
        <f t="shared" si="88"/>
        <v>820456-88302-M</v>
      </c>
      <c r="U1454" s="24">
        <f>IF(C1454="NET","",IF(C1454="","",IFERROR(VLOOKUP(T1454,EAN!$A:$B,2,FALSE),"MANGLER - MÅ OPPDATERE EAN-FANEN")))</f>
        <v>7048652962768</v>
      </c>
      <c r="V1454" s="22">
        <f t="shared" si="90"/>
        <v>0</v>
      </c>
      <c r="W1454" s="22">
        <f t="shared" si="91"/>
        <v>0</v>
      </c>
      <c r="X1454" s="2"/>
      <c r="Y1454" s="21" t="str">
        <f>IF(C1454="NET","",IFERROR(VLOOKUP(U1454,'2) Order Form'!$V$9:$V$894,1,FALSE),"Ikke med I order form"))</f>
        <v>Ikke med I order form</v>
      </c>
      <c r="Z1454" s="2"/>
      <c r="AA1454">
        <v>7048652799524</v>
      </c>
      <c r="AB1454" s="23">
        <f>IFERROR(VLOOKUP(AA1454,'2) Order Form'!$V$9:$V$895,1,FALSE),"Ikke med I order form")</f>
        <v>7048652799524</v>
      </c>
      <c r="AC1454" s="38">
        <f>VLOOKUP(AA1454,ATS!$A$4:$H$2762,2,FALSE)</f>
        <v>820302</v>
      </c>
      <c r="AD1454" s="35" t="str">
        <f>VLOOKUP(AA1454,ATS!$A$4:$G$2762,3,FALSE)</f>
        <v>Fleece Pullover M</v>
      </c>
      <c r="AE1454" s="36" t="str">
        <f>VLOOKUP(AA1454,ATS!$A$4:$G$2762,5,FALSE)</f>
        <v>99901-L</v>
      </c>
      <c r="AF1454" s="2"/>
      <c r="AG1454" s="38"/>
      <c r="AH1454" s="21"/>
      <c r="AI1454" s="2"/>
      <c r="AJ1454" s="2"/>
      <c r="AK1454" s="2"/>
    </row>
    <row r="1455" spans="1:37">
      <c r="A1455" s="175">
        <f t="shared" si="89"/>
        <v>7048652962751</v>
      </c>
      <c r="B1455">
        <v>820456</v>
      </c>
      <c r="C1455" t="s">
        <v>700</v>
      </c>
      <c r="D1455" t="s">
        <v>2991</v>
      </c>
      <c r="E1455" t="s">
        <v>2014</v>
      </c>
      <c r="F1455" t="s">
        <v>2011</v>
      </c>
      <c r="G1455" t="s">
        <v>52</v>
      </c>
      <c r="H1455" t="s">
        <v>87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 s="30"/>
      <c r="T1455" s="52" t="str">
        <f t="shared" si="88"/>
        <v>820456-88302-L</v>
      </c>
      <c r="U1455" s="53">
        <f>IF(C1455="NET","",IF(C1455="","",IFERROR(VLOOKUP(T1455,EAN!$A:$B,2,FALSE),"MANGLER - MÅ OPPDATERE EAN-FANEN")))</f>
        <v>7048652962751</v>
      </c>
      <c r="V1455" s="52">
        <f t="shared" si="90"/>
        <v>0</v>
      </c>
      <c r="W1455" s="52">
        <f t="shared" si="91"/>
        <v>0</v>
      </c>
      <c r="X1455" s="30"/>
      <c r="Y1455" s="21" t="str">
        <f>IF(C1455="NET","",IFERROR(VLOOKUP(U1455,'2) Order Form'!$V$9:$V$894,1,FALSE),"Ikke med I order form"))</f>
        <v>Ikke med I order form</v>
      </c>
      <c r="Z1455" s="30"/>
      <c r="AA1455">
        <v>7048652799555</v>
      </c>
      <c r="AB1455" s="23">
        <f>IFERROR(VLOOKUP(AA1455,'2) Order Form'!$V$9:$V$895,1,FALSE),"Ikke med I order form")</f>
        <v>7048652799555</v>
      </c>
      <c r="AC1455" s="38">
        <f>VLOOKUP(AA1455,ATS!$A$4:$H$2762,2,FALSE)</f>
        <v>820302</v>
      </c>
      <c r="AD1455" s="35" t="str">
        <f>VLOOKUP(AA1455,ATS!$A$4:$G$2762,3,FALSE)</f>
        <v>Fleece Pullover M</v>
      </c>
      <c r="AE1455" s="36" t="str">
        <f>VLOOKUP(AA1455,ATS!$A$4:$G$2762,5,FALSE)</f>
        <v>99901-XL</v>
      </c>
      <c r="AF1455" s="30"/>
      <c r="AG1455" s="54"/>
      <c r="AH1455" s="26"/>
      <c r="AI1455" s="30"/>
      <c r="AJ1455" s="30"/>
      <c r="AK1455" s="30"/>
    </row>
    <row r="1456" spans="1:37">
      <c r="A1456" s="175">
        <f t="shared" si="89"/>
        <v>7048652962829</v>
      </c>
      <c r="B1456">
        <v>820456</v>
      </c>
      <c r="C1456" t="s">
        <v>700</v>
      </c>
      <c r="D1456" t="s">
        <v>2991</v>
      </c>
      <c r="E1456" t="s">
        <v>691</v>
      </c>
      <c r="F1456" t="s">
        <v>1982</v>
      </c>
      <c r="G1456" t="s">
        <v>54</v>
      </c>
      <c r="H1456" t="s">
        <v>87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 s="30"/>
      <c r="T1456" s="52" t="str">
        <f t="shared" si="88"/>
        <v>820456-99901-XS</v>
      </c>
      <c r="U1456" s="53">
        <f>IF(C1456="NET","",IF(C1456="","",IFERROR(VLOOKUP(T1456,EAN!$A:$B,2,FALSE),"MANGLER - MÅ OPPDATERE EAN-FANEN")))</f>
        <v>7048652962829</v>
      </c>
      <c r="V1456" s="52">
        <f t="shared" si="90"/>
        <v>0</v>
      </c>
      <c r="W1456" s="52">
        <f t="shared" si="91"/>
        <v>0</v>
      </c>
      <c r="X1456" s="30"/>
      <c r="Y1456" s="21" t="str">
        <f>IF(C1456="NET","",IFERROR(VLOOKUP(U1456,'2) Order Form'!$V$9:$V$894,1,FALSE),"Ikke med I order form"))</f>
        <v>Ikke med I order form</v>
      </c>
      <c r="Z1456" s="30"/>
      <c r="AA1456">
        <v>7048652799555</v>
      </c>
      <c r="AB1456" s="23">
        <f>IFERROR(VLOOKUP(AA1456,'2) Order Form'!$V$9:$V$895,1,FALSE),"Ikke med I order form")</f>
        <v>7048652799555</v>
      </c>
      <c r="AC1456" s="38">
        <f>VLOOKUP(AA1456,ATS!$A$4:$H$2762,2,FALSE)</f>
        <v>820302</v>
      </c>
      <c r="AD1456" s="35" t="str">
        <f>VLOOKUP(AA1456,ATS!$A$4:$G$2762,3,FALSE)</f>
        <v>Fleece Pullover M</v>
      </c>
      <c r="AE1456" s="36" t="str">
        <f>VLOOKUP(AA1456,ATS!$A$4:$G$2762,5,FALSE)</f>
        <v>99901-XL</v>
      </c>
      <c r="AF1456" s="30"/>
      <c r="AG1456" s="54"/>
      <c r="AH1456" s="26"/>
      <c r="AI1456" s="30"/>
      <c r="AJ1456" s="30"/>
      <c r="AK1456" s="30"/>
    </row>
    <row r="1457" spans="1:37">
      <c r="A1457" s="175">
        <f t="shared" si="89"/>
        <v>7048652962812</v>
      </c>
      <c r="B1457">
        <v>820456</v>
      </c>
      <c r="C1457" t="s">
        <v>700</v>
      </c>
      <c r="D1457" t="s">
        <v>2991</v>
      </c>
      <c r="E1457" t="s">
        <v>685</v>
      </c>
      <c r="F1457" t="s">
        <v>1982</v>
      </c>
      <c r="G1457" t="s">
        <v>8</v>
      </c>
      <c r="H1457" t="s">
        <v>87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 s="30"/>
      <c r="T1457" s="52" t="str">
        <f t="shared" si="88"/>
        <v>820456-99901-S</v>
      </c>
      <c r="U1457" s="53">
        <f>IF(C1457="NET","",IF(C1457="","",IFERROR(VLOOKUP(T1457,EAN!$A:$B,2,FALSE),"MANGLER - MÅ OPPDATERE EAN-FANEN")))</f>
        <v>7048652962812</v>
      </c>
      <c r="V1457" s="52">
        <f t="shared" si="90"/>
        <v>0</v>
      </c>
      <c r="W1457" s="52">
        <f t="shared" si="91"/>
        <v>0</v>
      </c>
      <c r="X1457" s="30"/>
      <c r="Y1457" s="21" t="str">
        <f>IF(C1457="NET","",IFERROR(VLOOKUP(U1457,'2) Order Form'!$V$9:$V$894,1,FALSE),"Ikke med I order form"))</f>
        <v>Ikke med I order form</v>
      </c>
      <c r="Z1457" s="30"/>
      <c r="AA1457">
        <v>7048652838681</v>
      </c>
      <c r="AB1457" s="23">
        <f>IFERROR(VLOOKUP(AA1457,'2) Order Form'!$V$9:$V$895,1,FALSE),"Ikke med I order form")</f>
        <v>7048652838681</v>
      </c>
      <c r="AC1457" s="38">
        <f>VLOOKUP(AA1457,ATS!$A$4:$H$2762,2,FALSE)</f>
        <v>820302</v>
      </c>
      <c r="AD1457" s="35" t="str">
        <f>VLOOKUP(AA1457,ATS!$A$4:$G$2762,3,FALSE)</f>
        <v>Fleece Pullover M</v>
      </c>
      <c r="AE1457" s="36" t="str">
        <f>VLOOKUP(AA1457,ATS!$A$4:$G$2762,5,FALSE)</f>
        <v>11003-S</v>
      </c>
      <c r="AF1457" s="30"/>
      <c r="AG1457" s="54"/>
      <c r="AH1457" s="26"/>
      <c r="AI1457" s="30"/>
      <c r="AJ1457" s="30"/>
      <c r="AK1457" s="30"/>
    </row>
    <row r="1458" spans="1:37">
      <c r="A1458" s="175">
        <f t="shared" si="89"/>
        <v>7048652962805</v>
      </c>
      <c r="B1458">
        <v>820456</v>
      </c>
      <c r="C1458" t="s">
        <v>700</v>
      </c>
      <c r="D1458" t="s">
        <v>2991</v>
      </c>
      <c r="E1458" t="s">
        <v>686</v>
      </c>
      <c r="F1458" t="s">
        <v>1982</v>
      </c>
      <c r="G1458" t="s">
        <v>7</v>
      </c>
      <c r="H1458" t="s">
        <v>87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 s="30"/>
      <c r="T1458" s="52" t="str">
        <f t="shared" si="88"/>
        <v>820456-99901-M</v>
      </c>
      <c r="U1458" s="53">
        <f>IF(C1458="NET","",IF(C1458="","",IFERROR(VLOOKUP(T1458,EAN!$A:$B,2,FALSE),"MANGLER - MÅ OPPDATERE EAN-FANEN")))</f>
        <v>7048652962805</v>
      </c>
      <c r="V1458" s="52">
        <f t="shared" si="90"/>
        <v>0</v>
      </c>
      <c r="W1458" s="52">
        <f t="shared" si="91"/>
        <v>0</v>
      </c>
      <c r="X1458" s="30"/>
      <c r="Y1458" s="21" t="str">
        <f>IF(C1458="NET","",IFERROR(VLOOKUP(U1458,'2) Order Form'!$V$9:$V$894,1,FALSE),"Ikke med I order form"))</f>
        <v>Ikke med I order form</v>
      </c>
      <c r="Z1458" s="30"/>
      <c r="AA1458">
        <v>7048652838681</v>
      </c>
      <c r="AB1458" s="23">
        <f>IFERROR(VLOOKUP(AA1458,'2) Order Form'!$V$9:$V$895,1,FALSE),"Ikke med I order form")</f>
        <v>7048652838681</v>
      </c>
      <c r="AC1458" s="38">
        <f>VLOOKUP(AA1458,ATS!$A$4:$H$2762,2,FALSE)</f>
        <v>820302</v>
      </c>
      <c r="AD1458" s="35" t="str">
        <f>VLOOKUP(AA1458,ATS!$A$4:$G$2762,3,FALSE)</f>
        <v>Fleece Pullover M</v>
      </c>
      <c r="AE1458" s="36" t="str">
        <f>VLOOKUP(AA1458,ATS!$A$4:$G$2762,5,FALSE)</f>
        <v>11003-S</v>
      </c>
      <c r="AF1458" s="30"/>
      <c r="AG1458" s="54"/>
      <c r="AH1458" s="26"/>
      <c r="AI1458" s="30"/>
      <c r="AJ1458" s="30"/>
      <c r="AK1458" s="30"/>
    </row>
    <row r="1459" spans="1:37">
      <c r="A1459" s="175">
        <f t="shared" si="89"/>
        <v>7048652962799</v>
      </c>
      <c r="B1459">
        <v>820456</v>
      </c>
      <c r="C1459" t="s">
        <v>700</v>
      </c>
      <c r="D1459" t="s">
        <v>2991</v>
      </c>
      <c r="E1459" t="s">
        <v>687</v>
      </c>
      <c r="F1459" t="s">
        <v>1982</v>
      </c>
      <c r="G1459" t="s">
        <v>52</v>
      </c>
      <c r="H1459" t="s">
        <v>87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 s="30"/>
      <c r="T1459" s="52" t="str">
        <f t="shared" si="88"/>
        <v>820456-99901-L</v>
      </c>
      <c r="U1459" s="53">
        <f>IF(C1459="NET","",IF(C1459="","",IFERROR(VLOOKUP(T1459,EAN!$A:$B,2,FALSE),"MANGLER - MÅ OPPDATERE EAN-FANEN")))</f>
        <v>7048652962799</v>
      </c>
      <c r="V1459" s="52">
        <f t="shared" si="90"/>
        <v>0</v>
      </c>
      <c r="W1459" s="52">
        <f t="shared" si="91"/>
        <v>0</v>
      </c>
      <c r="X1459" s="30"/>
      <c r="Y1459" s="21" t="str">
        <f>IF(C1459="NET","",IFERROR(VLOOKUP(U1459,'2) Order Form'!$V$9:$V$894,1,FALSE),"Ikke med I order form"))</f>
        <v>Ikke med I order form</v>
      </c>
      <c r="Z1459" s="30"/>
      <c r="AA1459">
        <v>7048652838674</v>
      </c>
      <c r="AB1459" s="23">
        <f>IFERROR(VLOOKUP(AA1459,'2) Order Form'!$V$9:$V$895,1,FALSE),"Ikke med I order form")</f>
        <v>7048652838674</v>
      </c>
      <c r="AC1459" s="38">
        <f>VLOOKUP(AA1459,ATS!$A$4:$H$2762,2,FALSE)</f>
        <v>820302</v>
      </c>
      <c r="AD1459" s="35" t="str">
        <f>VLOOKUP(AA1459,ATS!$A$4:$G$2762,3,FALSE)</f>
        <v>Fleece Pullover M</v>
      </c>
      <c r="AE1459" s="36" t="str">
        <f>VLOOKUP(AA1459,ATS!$A$4:$G$2762,5,FALSE)</f>
        <v>11003-M</v>
      </c>
      <c r="AF1459" s="30"/>
      <c r="AG1459" s="54"/>
      <c r="AH1459" s="26"/>
      <c r="AI1459" s="30"/>
      <c r="AJ1459" s="30"/>
      <c r="AK1459" s="30"/>
    </row>
    <row r="1460" spans="1:37">
      <c r="A1460" s="175">
        <f t="shared" si="89"/>
        <v>0</v>
      </c>
      <c r="B1460" s="37">
        <v>820457</v>
      </c>
      <c r="C1460" t="s">
        <v>131</v>
      </c>
      <c r="I1460" s="37">
        <v>202409</v>
      </c>
      <c r="J1460" s="37">
        <v>202410</v>
      </c>
      <c r="K1460" s="37">
        <v>202411</v>
      </c>
      <c r="L1460" s="37">
        <v>202412</v>
      </c>
      <c r="M1460" s="37">
        <v>202413</v>
      </c>
      <c r="N1460" s="37">
        <v>202414</v>
      </c>
      <c r="O1460" s="37">
        <v>202415</v>
      </c>
      <c r="P1460" s="37">
        <v>202415</v>
      </c>
      <c r="Q1460" s="37">
        <v>202415</v>
      </c>
      <c r="R1460" s="37">
        <v>202415</v>
      </c>
      <c r="S1460" s="30"/>
      <c r="T1460" s="52" t="str">
        <f t="shared" si="88"/>
        <v>820457-</v>
      </c>
      <c r="U1460" s="53" t="str">
        <f>IF(C1460="NET","",IF(C1460="","",IFERROR(VLOOKUP(T1460,EAN!$A:$B,2,FALSE),"MANGLER - MÅ OPPDATERE EAN-FANEN")))</f>
        <v/>
      </c>
      <c r="V1460" s="52">
        <f t="shared" si="90"/>
        <v>202409</v>
      </c>
      <c r="W1460" s="52">
        <f t="shared" si="91"/>
        <v>202415</v>
      </c>
      <c r="X1460" s="30"/>
      <c r="Y1460" s="21" t="str">
        <f>IF(C1460="NET","",IFERROR(VLOOKUP(U1460,'2) Order Form'!$V$9:$V$894,1,FALSE),"Ikke med I order form"))</f>
        <v/>
      </c>
      <c r="Z1460" s="30"/>
      <c r="AA1460">
        <v>7048652838674</v>
      </c>
      <c r="AB1460" s="23">
        <f>IFERROR(VLOOKUP(AA1460,'2) Order Form'!$V$9:$V$895,1,FALSE),"Ikke med I order form")</f>
        <v>7048652838674</v>
      </c>
      <c r="AC1460" s="38">
        <f>VLOOKUP(AA1460,ATS!$A$4:$H$2762,2,FALSE)</f>
        <v>820302</v>
      </c>
      <c r="AD1460" s="35" t="str">
        <f>VLOOKUP(AA1460,ATS!$A$4:$G$2762,3,FALSE)</f>
        <v>Fleece Pullover M</v>
      </c>
      <c r="AE1460" s="36" t="str">
        <f>VLOOKUP(AA1460,ATS!$A$4:$G$2762,5,FALSE)</f>
        <v>11003-M</v>
      </c>
      <c r="AF1460" s="30"/>
      <c r="AG1460" s="54"/>
      <c r="AH1460" s="26"/>
      <c r="AI1460" s="30"/>
      <c r="AJ1460" s="30"/>
      <c r="AK1460" s="30"/>
    </row>
    <row r="1461" spans="1:37">
      <c r="A1461" s="175">
        <f t="shared" si="89"/>
        <v>7048652963499</v>
      </c>
      <c r="B1461">
        <v>820457</v>
      </c>
      <c r="C1461" t="s">
        <v>704</v>
      </c>
      <c r="D1461" t="s">
        <v>2991</v>
      </c>
      <c r="E1461" t="s">
        <v>685</v>
      </c>
      <c r="F1461" t="s">
        <v>1982</v>
      </c>
      <c r="G1461" t="s">
        <v>8</v>
      </c>
      <c r="H1461" t="s">
        <v>87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 s="30"/>
      <c r="T1461" s="52" t="str">
        <f t="shared" si="88"/>
        <v>820457-99901-S</v>
      </c>
      <c r="U1461" s="53">
        <f>IF(C1461="NET","",IF(C1461="","",IFERROR(VLOOKUP(T1461,EAN!$A:$B,2,FALSE),"MANGLER - MÅ OPPDATERE EAN-FANEN")))</f>
        <v>7048652963499</v>
      </c>
      <c r="V1461" s="52">
        <f t="shared" si="90"/>
        <v>0</v>
      </c>
      <c r="W1461" s="52">
        <f t="shared" si="91"/>
        <v>0</v>
      </c>
      <c r="X1461" s="30"/>
      <c r="Y1461" s="21" t="str">
        <f>IF(C1461="NET","",IFERROR(VLOOKUP(U1461,'2) Order Form'!$V$9:$V$894,1,FALSE),"Ikke med I order form"))</f>
        <v>Ikke med I order form</v>
      </c>
      <c r="Z1461" s="30"/>
      <c r="AA1461">
        <v>7048652838667</v>
      </c>
      <c r="AB1461" s="23">
        <f>IFERROR(VLOOKUP(AA1461,'2) Order Form'!$V$9:$V$895,1,FALSE),"Ikke med I order form")</f>
        <v>7048652838667</v>
      </c>
      <c r="AC1461" s="38">
        <f>VLOOKUP(AA1461,ATS!$A$4:$H$2762,2,FALSE)</f>
        <v>820302</v>
      </c>
      <c r="AD1461" s="35" t="str">
        <f>VLOOKUP(AA1461,ATS!$A$4:$G$2762,3,FALSE)</f>
        <v>Fleece Pullover M</v>
      </c>
      <c r="AE1461" s="36" t="str">
        <f>VLOOKUP(AA1461,ATS!$A$4:$G$2762,5,FALSE)</f>
        <v>11003-L</v>
      </c>
      <c r="AF1461" s="30"/>
      <c r="AG1461" s="54"/>
      <c r="AH1461" s="26"/>
      <c r="AI1461" s="30"/>
      <c r="AJ1461" s="30"/>
      <c r="AK1461" s="30"/>
    </row>
    <row r="1462" spans="1:37">
      <c r="A1462" s="175">
        <f t="shared" si="89"/>
        <v>7048652963482</v>
      </c>
      <c r="B1462">
        <v>820457</v>
      </c>
      <c r="C1462" t="s">
        <v>704</v>
      </c>
      <c r="D1462" t="s">
        <v>2991</v>
      </c>
      <c r="E1462" t="s">
        <v>686</v>
      </c>
      <c r="F1462" t="s">
        <v>1982</v>
      </c>
      <c r="G1462" t="s">
        <v>7</v>
      </c>
      <c r="H1462" t="s">
        <v>87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 s="30"/>
      <c r="T1462" s="52" t="str">
        <f t="shared" si="88"/>
        <v>820457-99901-M</v>
      </c>
      <c r="U1462" s="53">
        <f>IF(C1462="NET","",IF(C1462="","",IFERROR(VLOOKUP(T1462,EAN!$A:$B,2,FALSE),"MANGLER - MÅ OPPDATERE EAN-FANEN")))</f>
        <v>7048652963482</v>
      </c>
      <c r="V1462" s="52">
        <f t="shared" si="90"/>
        <v>0</v>
      </c>
      <c r="W1462" s="52">
        <f t="shared" si="91"/>
        <v>0</v>
      </c>
      <c r="X1462" s="30"/>
      <c r="Y1462" s="21" t="str">
        <f>IF(C1462="NET","",IFERROR(VLOOKUP(U1462,'2) Order Form'!$V$9:$V$894,1,FALSE),"Ikke med I order form"))</f>
        <v>Ikke med I order form</v>
      </c>
      <c r="Z1462" s="30"/>
      <c r="AA1462">
        <v>7048652838667</v>
      </c>
      <c r="AB1462" s="23">
        <f>IFERROR(VLOOKUP(AA1462,'2) Order Form'!$V$9:$V$895,1,FALSE),"Ikke med I order form")</f>
        <v>7048652838667</v>
      </c>
      <c r="AC1462" s="38">
        <f>VLOOKUP(AA1462,ATS!$A$4:$H$2762,2,FALSE)</f>
        <v>820302</v>
      </c>
      <c r="AD1462" s="35" t="str">
        <f>VLOOKUP(AA1462,ATS!$A$4:$G$2762,3,FALSE)</f>
        <v>Fleece Pullover M</v>
      </c>
      <c r="AE1462" s="36" t="str">
        <f>VLOOKUP(AA1462,ATS!$A$4:$G$2762,5,FALSE)</f>
        <v>11003-L</v>
      </c>
      <c r="AF1462" s="30"/>
      <c r="AG1462" s="54"/>
      <c r="AH1462" s="26"/>
      <c r="AI1462" s="30"/>
      <c r="AJ1462" s="30"/>
      <c r="AK1462" s="30"/>
    </row>
    <row r="1463" spans="1:37">
      <c r="A1463" s="175">
        <f t="shared" si="89"/>
        <v>7048652963475</v>
      </c>
      <c r="B1463">
        <v>820457</v>
      </c>
      <c r="C1463" t="s">
        <v>704</v>
      </c>
      <c r="D1463" t="s">
        <v>2991</v>
      </c>
      <c r="E1463" t="s">
        <v>687</v>
      </c>
      <c r="F1463" t="s">
        <v>1982</v>
      </c>
      <c r="G1463" t="s">
        <v>52</v>
      </c>
      <c r="H1463" t="s">
        <v>87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 s="30"/>
      <c r="T1463" s="52" t="str">
        <f t="shared" si="88"/>
        <v>820457-99901-L</v>
      </c>
      <c r="U1463" s="53">
        <f>IF(C1463="NET","",IF(C1463="","",IFERROR(VLOOKUP(T1463,EAN!$A:$B,2,FALSE),"MANGLER - MÅ OPPDATERE EAN-FANEN")))</f>
        <v>7048652963475</v>
      </c>
      <c r="V1463" s="52">
        <f t="shared" si="90"/>
        <v>0</v>
      </c>
      <c r="W1463" s="52">
        <f t="shared" si="91"/>
        <v>0</v>
      </c>
      <c r="X1463" s="30"/>
      <c r="Y1463" s="21" t="str">
        <f>IF(C1463="NET","",IFERROR(VLOOKUP(U1463,'2) Order Form'!$V$9:$V$894,1,FALSE),"Ikke med I order form"))</f>
        <v>Ikke med I order form</v>
      </c>
      <c r="Z1463" s="30"/>
      <c r="AA1463">
        <v>7048652838698</v>
      </c>
      <c r="AB1463" s="23">
        <f>IFERROR(VLOOKUP(AA1463,'2) Order Form'!$V$9:$V$895,1,FALSE),"Ikke med I order form")</f>
        <v>7048652838698</v>
      </c>
      <c r="AC1463" s="38">
        <f>VLOOKUP(AA1463,ATS!$A$4:$H$2762,2,FALSE)</f>
        <v>820302</v>
      </c>
      <c r="AD1463" s="35" t="str">
        <f>VLOOKUP(AA1463,ATS!$A$4:$G$2762,3,FALSE)</f>
        <v>Fleece Pullover M</v>
      </c>
      <c r="AE1463" s="36" t="str">
        <f>VLOOKUP(AA1463,ATS!$A$4:$G$2762,5,FALSE)</f>
        <v>11003-XL</v>
      </c>
      <c r="AF1463" s="30"/>
      <c r="AG1463" s="54"/>
      <c r="AH1463" s="26"/>
      <c r="AI1463" s="30"/>
      <c r="AJ1463" s="30"/>
      <c r="AK1463" s="30"/>
    </row>
    <row r="1464" spans="1:37">
      <c r="A1464" s="175">
        <f t="shared" si="89"/>
        <v>7048652963505</v>
      </c>
      <c r="B1464">
        <v>820457</v>
      </c>
      <c r="C1464" t="s">
        <v>704</v>
      </c>
      <c r="D1464" t="s">
        <v>2991</v>
      </c>
      <c r="E1464" t="s">
        <v>688</v>
      </c>
      <c r="F1464" t="s">
        <v>1982</v>
      </c>
      <c r="G1464" t="s">
        <v>53</v>
      </c>
      <c r="H1464" t="s">
        <v>87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 s="2"/>
      <c r="T1464" s="22" t="str">
        <f t="shared" si="88"/>
        <v>820457-99901-XL</v>
      </c>
      <c r="U1464" s="24">
        <f>IF(C1464="NET","",IF(C1464="","",IFERROR(VLOOKUP(T1464,EAN!$A:$B,2,FALSE),"MANGLER - MÅ OPPDATERE EAN-FANEN")))</f>
        <v>7048652963505</v>
      </c>
      <c r="V1464" s="22">
        <f t="shared" si="90"/>
        <v>0</v>
      </c>
      <c r="W1464" s="22">
        <f t="shared" si="91"/>
        <v>0</v>
      </c>
      <c r="X1464" s="2"/>
      <c r="Y1464" s="21" t="str">
        <f>IF(C1464="NET","",IFERROR(VLOOKUP(U1464,'2) Order Form'!$V$9:$V$894,1,FALSE),"Ikke med I order form"))</f>
        <v>Ikke med I order form</v>
      </c>
      <c r="Z1464" s="2"/>
      <c r="AA1464">
        <v>7048652838698</v>
      </c>
      <c r="AB1464" s="23">
        <f>IFERROR(VLOOKUP(AA1464,'2) Order Form'!$V$9:$V$895,1,FALSE),"Ikke med I order form")</f>
        <v>7048652838698</v>
      </c>
      <c r="AC1464" s="38">
        <f>VLOOKUP(AA1464,ATS!$A$4:$H$2762,2,FALSE)</f>
        <v>820302</v>
      </c>
      <c r="AD1464" s="35" t="str">
        <f>VLOOKUP(AA1464,ATS!$A$4:$G$2762,3,FALSE)</f>
        <v>Fleece Pullover M</v>
      </c>
      <c r="AE1464" s="36" t="str">
        <f>VLOOKUP(AA1464,ATS!$A$4:$G$2762,5,FALSE)</f>
        <v>11003-XL</v>
      </c>
      <c r="AF1464" s="2"/>
      <c r="AG1464" s="38"/>
      <c r="AH1464" s="21"/>
      <c r="AI1464" s="2"/>
      <c r="AJ1464" s="2"/>
      <c r="AK1464" s="2"/>
    </row>
    <row r="1465" spans="1:37">
      <c r="A1465" s="175">
        <f t="shared" si="89"/>
        <v>0</v>
      </c>
      <c r="B1465" s="37">
        <v>820458</v>
      </c>
      <c r="C1465" t="s">
        <v>131</v>
      </c>
      <c r="I1465" s="37">
        <v>202409</v>
      </c>
      <c r="J1465" s="37">
        <v>202410</v>
      </c>
      <c r="K1465" s="37">
        <v>202411</v>
      </c>
      <c r="L1465" s="37">
        <v>202412</v>
      </c>
      <c r="M1465" s="37">
        <v>202413</v>
      </c>
      <c r="N1465" s="37">
        <v>202414</v>
      </c>
      <c r="O1465" s="37">
        <v>202415</v>
      </c>
      <c r="P1465" s="37">
        <v>202415</v>
      </c>
      <c r="Q1465" s="37">
        <v>202415</v>
      </c>
      <c r="R1465" s="37">
        <v>202415</v>
      </c>
      <c r="S1465" s="2"/>
      <c r="T1465" s="22" t="str">
        <f t="shared" si="88"/>
        <v>820458-</v>
      </c>
      <c r="U1465" s="24" t="str">
        <f>IF(C1465="NET","",IF(C1465="","",IFERROR(VLOOKUP(T1465,EAN!$A:$B,2,FALSE),"MANGLER - MÅ OPPDATERE EAN-FANEN")))</f>
        <v/>
      </c>
      <c r="V1465" s="22">
        <f t="shared" si="90"/>
        <v>202409</v>
      </c>
      <c r="W1465" s="22">
        <f t="shared" si="91"/>
        <v>202415</v>
      </c>
      <c r="X1465" s="2"/>
      <c r="Y1465" s="21" t="str">
        <f>IF(C1465="NET","",IFERROR(VLOOKUP(U1465,'2) Order Form'!$V$9:$V$894,1,FALSE),"Ikke med I order form"))</f>
        <v/>
      </c>
      <c r="Z1465" s="2"/>
      <c r="AA1465">
        <v>7048652897589</v>
      </c>
      <c r="AB1465" s="23">
        <f>IFERROR(VLOOKUP(AA1465,'2) Order Form'!$V$9:$V$895,1,FALSE),"Ikke med I order form")</f>
        <v>7048652897589</v>
      </c>
      <c r="AC1465" s="38">
        <f>VLOOKUP(AA1465,ATS!$A$4:$H$2762,2,FALSE)</f>
        <v>820388</v>
      </c>
      <c r="AD1465" s="35" t="str">
        <f>VLOOKUP(AA1465,ATS!$A$4:$G$2762,3,FALSE)</f>
        <v>Sweet Hoodie M</v>
      </c>
      <c r="AE1465" s="36" t="str">
        <f>VLOOKUP(AA1465,ATS!$A$4:$G$2762,5,FALSE)</f>
        <v>88000-S</v>
      </c>
      <c r="AF1465" s="2"/>
      <c r="AG1465" s="38"/>
      <c r="AH1465" s="21"/>
      <c r="AI1465" s="2"/>
      <c r="AJ1465" s="2"/>
      <c r="AK1465" s="2"/>
    </row>
    <row r="1466" spans="1:37">
      <c r="A1466" s="175">
        <f t="shared" si="89"/>
        <v>7048652963420</v>
      </c>
      <c r="B1466">
        <v>820458</v>
      </c>
      <c r="C1466" t="s">
        <v>701</v>
      </c>
      <c r="D1466" t="s">
        <v>2991</v>
      </c>
      <c r="E1466" t="s">
        <v>691</v>
      </c>
      <c r="F1466" t="s">
        <v>1982</v>
      </c>
      <c r="G1466" t="s">
        <v>54</v>
      </c>
      <c r="H1466" t="s">
        <v>87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 s="2"/>
      <c r="T1466" s="22" t="str">
        <f t="shared" si="88"/>
        <v>820458-99901-XS</v>
      </c>
      <c r="U1466" s="24">
        <f>IF(C1466="NET","",IF(C1466="","",IFERROR(VLOOKUP(T1466,EAN!$A:$B,2,FALSE),"MANGLER - MÅ OPPDATERE EAN-FANEN")))</f>
        <v>7048652963420</v>
      </c>
      <c r="V1466" s="22">
        <f t="shared" si="90"/>
        <v>0</v>
      </c>
      <c r="W1466" s="22">
        <f t="shared" si="91"/>
        <v>0</v>
      </c>
      <c r="X1466" s="2"/>
      <c r="Y1466" s="21" t="str">
        <f>IF(C1466="NET","",IFERROR(VLOOKUP(U1466,'2) Order Form'!$V$9:$V$894,1,FALSE),"Ikke med I order form"))</f>
        <v>Ikke med I order form</v>
      </c>
      <c r="Z1466" s="2"/>
      <c r="AA1466">
        <v>7048652897589</v>
      </c>
      <c r="AB1466" s="23">
        <f>IFERROR(VLOOKUP(AA1466,'2) Order Form'!$V$9:$V$895,1,FALSE),"Ikke med I order form")</f>
        <v>7048652897589</v>
      </c>
      <c r="AC1466" s="38">
        <f>VLOOKUP(AA1466,ATS!$A$4:$H$2762,2,FALSE)</f>
        <v>820388</v>
      </c>
      <c r="AD1466" s="35" t="str">
        <f>VLOOKUP(AA1466,ATS!$A$4:$G$2762,3,FALSE)</f>
        <v>Sweet Hoodie M</v>
      </c>
      <c r="AE1466" s="36" t="str">
        <f>VLOOKUP(AA1466,ATS!$A$4:$G$2762,5,FALSE)</f>
        <v>88000-S</v>
      </c>
      <c r="AF1466" s="2"/>
      <c r="AG1466" s="38"/>
      <c r="AH1466" s="21"/>
      <c r="AI1466" s="2"/>
      <c r="AJ1466" s="2"/>
      <c r="AK1466" s="2"/>
    </row>
    <row r="1467" spans="1:37">
      <c r="A1467" s="175">
        <f t="shared" si="89"/>
        <v>7048652963413</v>
      </c>
      <c r="B1467">
        <v>820458</v>
      </c>
      <c r="C1467" t="s">
        <v>701</v>
      </c>
      <c r="D1467" t="s">
        <v>2991</v>
      </c>
      <c r="E1467" t="s">
        <v>685</v>
      </c>
      <c r="F1467" t="s">
        <v>1982</v>
      </c>
      <c r="G1467" t="s">
        <v>8</v>
      </c>
      <c r="H1467" t="s">
        <v>87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 s="2"/>
      <c r="T1467" s="22" t="str">
        <f t="shared" si="88"/>
        <v>820458-99901-S</v>
      </c>
      <c r="U1467" s="24">
        <f>IF(C1467="NET","",IF(C1467="","",IFERROR(VLOOKUP(T1467,EAN!$A:$B,2,FALSE),"MANGLER - MÅ OPPDATERE EAN-FANEN")))</f>
        <v>7048652963413</v>
      </c>
      <c r="V1467" s="22">
        <f t="shared" si="90"/>
        <v>0</v>
      </c>
      <c r="W1467" s="22">
        <f t="shared" si="91"/>
        <v>0</v>
      </c>
      <c r="X1467" s="2"/>
      <c r="Y1467" s="21" t="str">
        <f>IF(C1467="NET","",IFERROR(VLOOKUP(U1467,'2) Order Form'!$V$9:$V$894,1,FALSE),"Ikke med I order form"))</f>
        <v>Ikke med I order form</v>
      </c>
      <c r="Z1467" s="2"/>
      <c r="AA1467">
        <v>7048652897572</v>
      </c>
      <c r="AB1467" s="23">
        <f>IFERROR(VLOOKUP(AA1467,'2) Order Form'!$V$9:$V$895,1,FALSE),"Ikke med I order form")</f>
        <v>7048652897572</v>
      </c>
      <c r="AC1467" s="38">
        <f>VLOOKUP(AA1467,ATS!$A$4:$H$2762,2,FALSE)</f>
        <v>820388</v>
      </c>
      <c r="AD1467" s="35" t="str">
        <f>VLOOKUP(AA1467,ATS!$A$4:$G$2762,3,FALSE)</f>
        <v>Sweet Hoodie M</v>
      </c>
      <c r="AE1467" s="36" t="str">
        <f>VLOOKUP(AA1467,ATS!$A$4:$G$2762,5,FALSE)</f>
        <v>88000-M</v>
      </c>
      <c r="AF1467" s="2"/>
      <c r="AG1467" s="38"/>
      <c r="AH1467" s="21"/>
      <c r="AI1467" s="2"/>
      <c r="AJ1467" s="2"/>
      <c r="AK1467" s="2"/>
    </row>
    <row r="1468" spans="1:37">
      <c r="A1468" s="175">
        <f t="shared" si="89"/>
        <v>7048652963406</v>
      </c>
      <c r="B1468">
        <v>820458</v>
      </c>
      <c r="C1468" t="s">
        <v>701</v>
      </c>
      <c r="D1468" t="s">
        <v>2991</v>
      </c>
      <c r="E1468" t="s">
        <v>686</v>
      </c>
      <c r="F1468" t="s">
        <v>1982</v>
      </c>
      <c r="G1468" t="s">
        <v>7</v>
      </c>
      <c r="H1468" t="s">
        <v>87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 s="2"/>
      <c r="T1468" s="22" t="str">
        <f t="shared" si="88"/>
        <v>820458-99901-M</v>
      </c>
      <c r="U1468" s="24">
        <f>IF(C1468="NET","",IF(C1468="","",IFERROR(VLOOKUP(T1468,EAN!$A:$B,2,FALSE),"MANGLER - MÅ OPPDATERE EAN-FANEN")))</f>
        <v>7048652963406</v>
      </c>
      <c r="V1468" s="22">
        <f t="shared" si="90"/>
        <v>0</v>
      </c>
      <c r="W1468" s="22">
        <f t="shared" si="91"/>
        <v>0</v>
      </c>
      <c r="X1468" s="2"/>
      <c r="Y1468" s="21" t="str">
        <f>IF(C1468="NET","",IFERROR(VLOOKUP(U1468,'2) Order Form'!$V$9:$V$894,1,FALSE),"Ikke med I order form"))</f>
        <v>Ikke med I order form</v>
      </c>
      <c r="Z1468" s="2"/>
      <c r="AA1468">
        <v>7048652897572</v>
      </c>
      <c r="AB1468" s="23">
        <f>IFERROR(VLOOKUP(AA1468,'2) Order Form'!$V$9:$V$895,1,FALSE),"Ikke med I order form")</f>
        <v>7048652897572</v>
      </c>
      <c r="AC1468" s="38">
        <f>VLOOKUP(AA1468,ATS!$A$4:$H$2762,2,FALSE)</f>
        <v>820388</v>
      </c>
      <c r="AD1468" s="35" t="str">
        <f>VLOOKUP(AA1468,ATS!$A$4:$G$2762,3,FALSE)</f>
        <v>Sweet Hoodie M</v>
      </c>
      <c r="AE1468" s="36" t="str">
        <f>VLOOKUP(AA1468,ATS!$A$4:$G$2762,5,FALSE)</f>
        <v>88000-M</v>
      </c>
      <c r="AF1468" s="2"/>
      <c r="AG1468" s="38"/>
      <c r="AH1468" s="21"/>
      <c r="AI1468" s="2"/>
      <c r="AJ1468" s="2"/>
      <c r="AK1468" s="2"/>
    </row>
    <row r="1469" spans="1:37">
      <c r="A1469" s="175">
        <f t="shared" si="89"/>
        <v>7048652963390</v>
      </c>
      <c r="B1469">
        <v>820458</v>
      </c>
      <c r="C1469" t="s">
        <v>701</v>
      </c>
      <c r="D1469" t="s">
        <v>2991</v>
      </c>
      <c r="E1469" t="s">
        <v>687</v>
      </c>
      <c r="F1469" t="s">
        <v>1982</v>
      </c>
      <c r="G1469" t="s">
        <v>52</v>
      </c>
      <c r="H1469" t="s">
        <v>87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 s="2"/>
      <c r="T1469" s="22" t="str">
        <f t="shared" si="88"/>
        <v>820458-99901-L</v>
      </c>
      <c r="U1469" s="24">
        <f>IF(C1469="NET","",IF(C1469="","",IFERROR(VLOOKUP(T1469,EAN!$A:$B,2,FALSE),"MANGLER - MÅ OPPDATERE EAN-FANEN")))</f>
        <v>7048652963390</v>
      </c>
      <c r="V1469" s="22">
        <f t="shared" si="90"/>
        <v>0</v>
      </c>
      <c r="W1469" s="22">
        <f t="shared" si="91"/>
        <v>0</v>
      </c>
      <c r="X1469" s="2"/>
      <c r="Y1469" s="21" t="str">
        <f>IF(C1469="NET","",IFERROR(VLOOKUP(U1469,'2) Order Form'!$V$9:$V$894,1,FALSE),"Ikke med I order form"))</f>
        <v>Ikke med I order form</v>
      </c>
      <c r="Z1469" s="2"/>
      <c r="AA1469">
        <v>7048652897565</v>
      </c>
      <c r="AB1469" s="23">
        <f>IFERROR(VLOOKUP(AA1469,'2) Order Form'!$V$9:$V$895,1,FALSE),"Ikke med I order form")</f>
        <v>7048652897565</v>
      </c>
      <c r="AC1469" s="38">
        <f>VLOOKUP(AA1469,ATS!$A$4:$H$2762,2,FALSE)</f>
        <v>820388</v>
      </c>
      <c r="AD1469" s="35" t="str">
        <f>VLOOKUP(AA1469,ATS!$A$4:$G$2762,3,FALSE)</f>
        <v>Sweet Hoodie M</v>
      </c>
      <c r="AE1469" s="36" t="str">
        <f>VLOOKUP(AA1469,ATS!$A$4:$G$2762,5,FALSE)</f>
        <v>88000-L</v>
      </c>
      <c r="AF1469" s="2"/>
      <c r="AG1469" s="38"/>
      <c r="AH1469" s="21"/>
      <c r="AI1469" s="2"/>
      <c r="AJ1469" s="2"/>
      <c r="AK1469" s="2"/>
    </row>
    <row r="1470" spans="1:37">
      <c r="A1470" s="175">
        <f t="shared" si="89"/>
        <v>0</v>
      </c>
      <c r="B1470" s="37">
        <v>820461</v>
      </c>
      <c r="C1470" t="s">
        <v>131</v>
      </c>
      <c r="I1470" s="37">
        <v>202409</v>
      </c>
      <c r="J1470" s="37">
        <v>202410</v>
      </c>
      <c r="K1470" s="37">
        <v>202411</v>
      </c>
      <c r="L1470" s="37">
        <v>202412</v>
      </c>
      <c r="M1470" s="37">
        <v>202413</v>
      </c>
      <c r="N1470" s="37">
        <v>202414</v>
      </c>
      <c r="O1470" s="37">
        <v>202415</v>
      </c>
      <c r="P1470" s="37">
        <v>202415</v>
      </c>
      <c r="Q1470" s="37">
        <v>202415</v>
      </c>
      <c r="R1470" s="37">
        <v>202415</v>
      </c>
      <c r="S1470" s="2"/>
      <c r="T1470" s="52" t="str">
        <f t="shared" si="88"/>
        <v>820461-</v>
      </c>
      <c r="U1470" s="53" t="str">
        <f>IF(C1470="NET","",IF(C1470="","",IFERROR(VLOOKUP(T1470,EAN!$A:$B,2,FALSE),"MANGLER - MÅ OPPDATERE EAN-FANEN")))</f>
        <v/>
      </c>
      <c r="V1470" s="52">
        <f t="shared" si="90"/>
        <v>202409</v>
      </c>
      <c r="W1470" s="52">
        <f t="shared" si="91"/>
        <v>202415</v>
      </c>
      <c r="X1470" s="2"/>
      <c r="Y1470" s="21" t="str">
        <f>IF(C1470="NET","",IFERROR(VLOOKUP(U1470,'2) Order Form'!$V$9:$V$894,1,FALSE),"Ikke med I order form"))</f>
        <v/>
      </c>
      <c r="Z1470" s="2"/>
      <c r="AA1470">
        <v>7048652897565</v>
      </c>
      <c r="AB1470" s="23">
        <f>IFERROR(VLOOKUP(AA1470,'2) Order Form'!$V$9:$V$895,1,FALSE),"Ikke med I order form")</f>
        <v>7048652897565</v>
      </c>
      <c r="AC1470" s="38">
        <f>VLOOKUP(AA1470,ATS!$A$4:$H$2762,2,FALSE)</f>
        <v>820388</v>
      </c>
      <c r="AD1470" s="35" t="str">
        <f>VLOOKUP(AA1470,ATS!$A$4:$G$2762,3,FALSE)</f>
        <v>Sweet Hoodie M</v>
      </c>
      <c r="AE1470" s="36" t="str">
        <f>VLOOKUP(AA1470,ATS!$A$4:$G$2762,5,FALSE)</f>
        <v>88000-L</v>
      </c>
      <c r="AF1470" s="2"/>
      <c r="AG1470" s="38"/>
      <c r="AH1470" s="21"/>
      <c r="AI1470" s="2"/>
      <c r="AJ1470" s="2"/>
      <c r="AK1470" s="2"/>
    </row>
    <row r="1471" spans="1:37">
      <c r="A1471" s="175">
        <f t="shared" si="89"/>
        <v>7048652963338</v>
      </c>
      <c r="B1471">
        <v>820461</v>
      </c>
      <c r="C1471" t="s">
        <v>2184</v>
      </c>
      <c r="D1471" t="s">
        <v>2991</v>
      </c>
      <c r="E1471" t="s">
        <v>685</v>
      </c>
      <c r="F1471" t="s">
        <v>1982</v>
      </c>
      <c r="G1471" t="s">
        <v>8</v>
      </c>
      <c r="H1471" t="s">
        <v>87</v>
      </c>
      <c r="I1471">
        <v>4</v>
      </c>
      <c r="J1471">
        <v>4</v>
      </c>
      <c r="K1471">
        <v>4</v>
      </c>
      <c r="L1471">
        <v>4</v>
      </c>
      <c r="M1471">
        <v>4</v>
      </c>
      <c r="N1471">
        <v>4</v>
      </c>
      <c r="O1471">
        <v>4</v>
      </c>
      <c r="P1471">
        <v>4</v>
      </c>
      <c r="Q1471">
        <v>4</v>
      </c>
      <c r="R1471">
        <v>4</v>
      </c>
      <c r="S1471" s="2"/>
      <c r="T1471" s="52" t="str">
        <f t="shared" si="88"/>
        <v>820461-99901-S</v>
      </c>
      <c r="U1471" s="53">
        <f>IF(C1471="NET","",IF(C1471="","",IFERROR(VLOOKUP(T1471,EAN!$A:$B,2,FALSE),"MANGLER - MÅ OPPDATERE EAN-FANEN")))</f>
        <v>7048652963338</v>
      </c>
      <c r="V1471" s="52">
        <f t="shared" si="90"/>
        <v>4</v>
      </c>
      <c r="W1471" s="52">
        <f t="shared" si="91"/>
        <v>4</v>
      </c>
      <c r="X1471" s="2"/>
      <c r="Y1471" s="21" t="str">
        <f>IF(C1471="NET","",IFERROR(VLOOKUP(U1471,'2) Order Form'!$V$9:$V$894,1,FALSE),"Ikke med I order form"))</f>
        <v>Ikke med I order form</v>
      </c>
      <c r="Z1471" s="2"/>
      <c r="AA1471">
        <v>7048652897596</v>
      </c>
      <c r="AB1471" s="23">
        <f>IFERROR(VLOOKUP(AA1471,'2) Order Form'!$V$9:$V$895,1,FALSE),"Ikke med I order form")</f>
        <v>7048652897596</v>
      </c>
      <c r="AC1471" s="38">
        <f>VLOOKUP(AA1471,ATS!$A$4:$H$2762,2,FALSE)</f>
        <v>820388</v>
      </c>
      <c r="AD1471" s="35" t="str">
        <f>VLOOKUP(AA1471,ATS!$A$4:$G$2762,3,FALSE)</f>
        <v>Sweet Hoodie M</v>
      </c>
      <c r="AE1471" s="36" t="str">
        <f>VLOOKUP(AA1471,ATS!$A$4:$G$2762,5,FALSE)</f>
        <v>88000-XL</v>
      </c>
      <c r="AF1471" s="2"/>
      <c r="AG1471" s="38"/>
      <c r="AH1471" s="21"/>
      <c r="AI1471" s="2"/>
      <c r="AJ1471" s="2"/>
      <c r="AK1471" s="2"/>
    </row>
    <row r="1472" spans="1:37">
      <c r="A1472" s="175">
        <f t="shared" si="89"/>
        <v>7048652963321</v>
      </c>
      <c r="B1472">
        <v>820461</v>
      </c>
      <c r="C1472" t="s">
        <v>2184</v>
      </c>
      <c r="D1472" t="s">
        <v>2991</v>
      </c>
      <c r="E1472" t="s">
        <v>686</v>
      </c>
      <c r="F1472" t="s">
        <v>1982</v>
      </c>
      <c r="G1472" t="s">
        <v>7</v>
      </c>
      <c r="H1472" t="s">
        <v>87</v>
      </c>
      <c r="I1472">
        <v>11</v>
      </c>
      <c r="J1472">
        <v>11</v>
      </c>
      <c r="K1472">
        <v>11</v>
      </c>
      <c r="L1472">
        <v>11</v>
      </c>
      <c r="M1472">
        <v>11</v>
      </c>
      <c r="N1472">
        <v>11</v>
      </c>
      <c r="O1472">
        <v>11</v>
      </c>
      <c r="P1472">
        <v>11</v>
      </c>
      <c r="Q1472">
        <v>11</v>
      </c>
      <c r="R1472">
        <v>11</v>
      </c>
      <c r="S1472" s="2"/>
      <c r="T1472" s="52" t="str">
        <f t="shared" si="88"/>
        <v>820461-99901-M</v>
      </c>
      <c r="U1472" s="53">
        <f>IF(C1472="NET","",IF(C1472="","",IFERROR(VLOOKUP(T1472,EAN!$A:$B,2,FALSE),"MANGLER - MÅ OPPDATERE EAN-FANEN")))</f>
        <v>7048652963321</v>
      </c>
      <c r="V1472" s="52">
        <f t="shared" si="90"/>
        <v>11</v>
      </c>
      <c r="W1472" s="52">
        <f t="shared" si="91"/>
        <v>11</v>
      </c>
      <c r="X1472" s="2"/>
      <c r="Y1472" s="21" t="str">
        <f>IF(C1472="NET","",IFERROR(VLOOKUP(U1472,'2) Order Form'!$V$9:$V$894,1,FALSE),"Ikke med I order form"))</f>
        <v>Ikke med I order form</v>
      </c>
      <c r="Z1472" s="2"/>
      <c r="AA1472">
        <v>7048652897596</v>
      </c>
      <c r="AB1472" s="23">
        <f>IFERROR(VLOOKUP(AA1472,'2) Order Form'!$V$9:$V$895,1,FALSE),"Ikke med I order form")</f>
        <v>7048652897596</v>
      </c>
      <c r="AC1472" s="38">
        <f>VLOOKUP(AA1472,ATS!$A$4:$H$2762,2,FALSE)</f>
        <v>820388</v>
      </c>
      <c r="AD1472" s="35" t="str">
        <f>VLOOKUP(AA1472,ATS!$A$4:$G$2762,3,FALSE)</f>
        <v>Sweet Hoodie M</v>
      </c>
      <c r="AE1472" s="36" t="str">
        <f>VLOOKUP(AA1472,ATS!$A$4:$G$2762,5,FALSE)</f>
        <v>88000-XL</v>
      </c>
      <c r="AF1472" s="2"/>
      <c r="AG1472" s="38"/>
      <c r="AH1472" s="21"/>
      <c r="AI1472" s="2"/>
      <c r="AJ1472" s="2"/>
      <c r="AK1472" s="2"/>
    </row>
    <row r="1473" spans="1:37">
      <c r="A1473" s="175">
        <f t="shared" si="89"/>
        <v>7048652963314</v>
      </c>
      <c r="B1473">
        <v>820461</v>
      </c>
      <c r="C1473" t="s">
        <v>2184</v>
      </c>
      <c r="D1473" t="s">
        <v>2991</v>
      </c>
      <c r="E1473" t="s">
        <v>687</v>
      </c>
      <c r="F1473" t="s">
        <v>1982</v>
      </c>
      <c r="G1473" t="s">
        <v>52</v>
      </c>
      <c r="H1473" t="s">
        <v>87</v>
      </c>
      <c r="I1473">
        <v>7</v>
      </c>
      <c r="J1473">
        <v>7</v>
      </c>
      <c r="K1473">
        <v>7</v>
      </c>
      <c r="L1473">
        <v>7</v>
      </c>
      <c r="M1473">
        <v>7</v>
      </c>
      <c r="N1473">
        <v>7</v>
      </c>
      <c r="O1473">
        <v>7</v>
      </c>
      <c r="P1473">
        <v>7</v>
      </c>
      <c r="Q1473">
        <v>7</v>
      </c>
      <c r="R1473">
        <v>7</v>
      </c>
      <c r="S1473" s="2"/>
      <c r="T1473" s="22" t="str">
        <f t="shared" si="88"/>
        <v>820461-99901-L</v>
      </c>
      <c r="U1473" s="24">
        <f>IF(C1473="NET","",IF(C1473="","",IFERROR(VLOOKUP(T1473,EAN!$A:$B,2,FALSE),"MANGLER - MÅ OPPDATERE EAN-FANEN")))</f>
        <v>7048652963314</v>
      </c>
      <c r="V1473" s="22">
        <f t="shared" si="90"/>
        <v>7</v>
      </c>
      <c r="W1473" s="22">
        <f t="shared" si="91"/>
        <v>7</v>
      </c>
      <c r="X1473" s="2"/>
      <c r="Y1473" s="21" t="str">
        <f>IF(C1473="NET","",IFERROR(VLOOKUP(U1473,'2) Order Form'!$V$9:$V$894,1,FALSE),"Ikke med I order form"))</f>
        <v>Ikke med I order form</v>
      </c>
      <c r="Z1473" s="2"/>
      <c r="AA1473">
        <v>7048652897626</v>
      </c>
      <c r="AB1473" s="23">
        <f>IFERROR(VLOOKUP(AA1473,'2) Order Form'!$V$9:$V$895,1,FALSE),"Ikke med I order form")</f>
        <v>7048652897626</v>
      </c>
      <c r="AC1473" s="38">
        <f>VLOOKUP(AA1473,ATS!$A$4:$H$2762,2,FALSE)</f>
        <v>820388</v>
      </c>
      <c r="AD1473" s="35" t="str">
        <f>VLOOKUP(AA1473,ATS!$A$4:$G$2762,3,FALSE)</f>
        <v>Sweet Hoodie M</v>
      </c>
      <c r="AE1473" s="36" t="str">
        <f>VLOOKUP(AA1473,ATS!$A$4:$G$2762,5,FALSE)</f>
        <v>99901-S</v>
      </c>
      <c r="AF1473" s="2"/>
      <c r="AG1473" s="38"/>
      <c r="AH1473" s="21"/>
      <c r="AI1473" s="2"/>
      <c r="AJ1473" s="2"/>
      <c r="AK1473" s="2"/>
    </row>
    <row r="1474" spans="1:37">
      <c r="A1474" s="175">
        <f t="shared" si="89"/>
        <v>7048652963345</v>
      </c>
      <c r="B1474">
        <v>820461</v>
      </c>
      <c r="C1474" t="s">
        <v>2184</v>
      </c>
      <c r="D1474" t="s">
        <v>2991</v>
      </c>
      <c r="E1474" t="s">
        <v>688</v>
      </c>
      <c r="F1474" t="s">
        <v>1982</v>
      </c>
      <c r="G1474" t="s">
        <v>53</v>
      </c>
      <c r="H1474" t="s">
        <v>87</v>
      </c>
      <c r="I1474">
        <v>7</v>
      </c>
      <c r="J1474">
        <v>7</v>
      </c>
      <c r="K1474">
        <v>7</v>
      </c>
      <c r="L1474">
        <v>7</v>
      </c>
      <c r="M1474">
        <v>7</v>
      </c>
      <c r="N1474">
        <v>7</v>
      </c>
      <c r="O1474">
        <v>7</v>
      </c>
      <c r="P1474">
        <v>7</v>
      </c>
      <c r="Q1474">
        <v>7</v>
      </c>
      <c r="R1474">
        <v>7</v>
      </c>
      <c r="S1474" s="2"/>
      <c r="T1474" s="22" t="str">
        <f t="shared" si="88"/>
        <v>820461-99901-XL</v>
      </c>
      <c r="U1474" s="24">
        <f>IF(C1474="NET","",IF(C1474="","",IFERROR(VLOOKUP(T1474,EAN!$A:$B,2,FALSE),"MANGLER - MÅ OPPDATERE EAN-FANEN")))</f>
        <v>7048652963345</v>
      </c>
      <c r="V1474" s="22">
        <f t="shared" si="90"/>
        <v>7</v>
      </c>
      <c r="W1474" s="22">
        <f t="shared" si="91"/>
        <v>7</v>
      </c>
      <c r="X1474" s="2"/>
      <c r="Y1474" s="21" t="str">
        <f>IF(C1474="NET","",IFERROR(VLOOKUP(U1474,'2) Order Form'!$V$9:$V$894,1,FALSE),"Ikke med I order form"))</f>
        <v>Ikke med I order form</v>
      </c>
      <c r="Z1474" s="2"/>
      <c r="AA1474">
        <v>7048652897626</v>
      </c>
      <c r="AB1474" s="23">
        <f>IFERROR(VLOOKUP(AA1474,'2) Order Form'!$V$9:$V$895,1,FALSE),"Ikke med I order form")</f>
        <v>7048652897626</v>
      </c>
      <c r="AC1474" s="38">
        <f>VLOOKUP(AA1474,ATS!$A$4:$H$2762,2,FALSE)</f>
        <v>820388</v>
      </c>
      <c r="AD1474" s="35" t="str">
        <f>VLOOKUP(AA1474,ATS!$A$4:$G$2762,3,FALSE)</f>
        <v>Sweet Hoodie M</v>
      </c>
      <c r="AE1474" s="36" t="str">
        <f>VLOOKUP(AA1474,ATS!$A$4:$G$2762,5,FALSE)</f>
        <v>99901-S</v>
      </c>
      <c r="AF1474" s="2"/>
      <c r="AG1474" s="38"/>
      <c r="AH1474" s="21"/>
      <c r="AI1474" s="2"/>
      <c r="AJ1474" s="2"/>
      <c r="AK1474" s="2"/>
    </row>
    <row r="1475" spans="1:37">
      <c r="A1475" s="175">
        <f t="shared" si="89"/>
        <v>0</v>
      </c>
      <c r="B1475" s="37">
        <v>820462</v>
      </c>
      <c r="C1475" t="s">
        <v>131</v>
      </c>
      <c r="I1475" s="37">
        <v>202409</v>
      </c>
      <c r="J1475" s="37">
        <v>202410</v>
      </c>
      <c r="K1475" s="37">
        <v>202411</v>
      </c>
      <c r="L1475" s="37">
        <v>202412</v>
      </c>
      <c r="M1475" s="37">
        <v>202413</v>
      </c>
      <c r="N1475" s="37">
        <v>202414</v>
      </c>
      <c r="O1475" s="37">
        <v>202415</v>
      </c>
      <c r="P1475" s="37">
        <v>202415</v>
      </c>
      <c r="Q1475" s="37">
        <v>202415</v>
      </c>
      <c r="R1475" s="37">
        <v>202415</v>
      </c>
      <c r="S1475" s="2"/>
      <c r="T1475" s="22" t="str">
        <f t="shared" si="88"/>
        <v>820462-</v>
      </c>
      <c r="U1475" s="24" t="str">
        <f>IF(C1475="NET","",IF(C1475="","",IFERROR(VLOOKUP(T1475,EAN!$A:$B,2,FALSE),"MANGLER - MÅ OPPDATERE EAN-FANEN")))</f>
        <v/>
      </c>
      <c r="V1475" s="22">
        <f t="shared" si="90"/>
        <v>202409</v>
      </c>
      <c r="W1475" s="22">
        <f t="shared" si="91"/>
        <v>202415</v>
      </c>
      <c r="X1475" s="2"/>
      <c r="Y1475" s="21" t="str">
        <f>IF(C1475="NET","",IFERROR(VLOOKUP(U1475,'2) Order Form'!$V$9:$V$894,1,FALSE),"Ikke med I order form"))</f>
        <v/>
      </c>
      <c r="Z1475" s="2"/>
      <c r="AA1475">
        <v>7048652897626</v>
      </c>
      <c r="AB1475" s="23">
        <f>IFERROR(VLOOKUP(AA1475,'2) Order Form'!$V$9:$V$895,1,FALSE),"Ikke med I order form")</f>
        <v>7048652897626</v>
      </c>
      <c r="AC1475" s="38">
        <f>VLOOKUP(AA1475,ATS!$A$4:$H$2762,2,FALSE)</f>
        <v>820388</v>
      </c>
      <c r="AD1475" s="35" t="str">
        <f>VLOOKUP(AA1475,ATS!$A$4:$G$2762,3,FALSE)</f>
        <v>Sweet Hoodie M</v>
      </c>
      <c r="AE1475" s="36" t="str">
        <f>VLOOKUP(AA1475,ATS!$A$4:$G$2762,5,FALSE)</f>
        <v>99901-S</v>
      </c>
      <c r="AF1475" s="2"/>
      <c r="AG1475" s="38"/>
      <c r="AH1475" s="21"/>
      <c r="AI1475" s="2"/>
      <c r="AJ1475" s="2"/>
      <c r="AK1475" s="2"/>
    </row>
    <row r="1476" spans="1:37">
      <c r="A1476" s="175">
        <f t="shared" si="89"/>
        <v>7048652963222</v>
      </c>
      <c r="B1476">
        <v>820462</v>
      </c>
      <c r="C1476" t="s">
        <v>2185</v>
      </c>
      <c r="D1476" t="s">
        <v>2991</v>
      </c>
      <c r="E1476" t="s">
        <v>691</v>
      </c>
      <c r="F1476" t="s">
        <v>1982</v>
      </c>
      <c r="G1476" t="s">
        <v>54</v>
      </c>
      <c r="H1476" t="s">
        <v>87</v>
      </c>
      <c r="I1476">
        <v>24</v>
      </c>
      <c r="J1476">
        <v>24</v>
      </c>
      <c r="K1476">
        <v>24</v>
      </c>
      <c r="L1476">
        <v>24</v>
      </c>
      <c r="M1476">
        <v>24</v>
      </c>
      <c r="N1476">
        <v>24</v>
      </c>
      <c r="O1476">
        <v>24</v>
      </c>
      <c r="P1476">
        <v>24</v>
      </c>
      <c r="Q1476">
        <v>24</v>
      </c>
      <c r="R1476">
        <v>24</v>
      </c>
      <c r="S1476" s="2"/>
      <c r="T1476" s="22" t="str">
        <f t="shared" ref="T1476:T1539" si="92">CONCATENATE(B1476,"-",E1476)</f>
        <v>820462-99901-XS</v>
      </c>
      <c r="U1476" s="24">
        <f>IF(C1476="NET","",IF(C1476="","",IFERROR(VLOOKUP(T1476,EAN!$A:$B,2,FALSE),"MANGLER - MÅ OPPDATERE EAN-FANEN")))</f>
        <v>7048652963222</v>
      </c>
      <c r="V1476" s="22">
        <f t="shared" si="90"/>
        <v>24</v>
      </c>
      <c r="W1476" s="22">
        <f t="shared" si="91"/>
        <v>24</v>
      </c>
      <c r="X1476" s="2"/>
      <c r="Y1476" s="21" t="str">
        <f>IF(C1476="NET","",IFERROR(VLOOKUP(U1476,'2) Order Form'!$V$9:$V$894,1,FALSE),"Ikke med I order form"))</f>
        <v>Ikke med I order form</v>
      </c>
      <c r="Z1476" s="2"/>
      <c r="AA1476">
        <v>7048652897619</v>
      </c>
      <c r="AB1476" s="23">
        <f>IFERROR(VLOOKUP(AA1476,'2) Order Form'!$V$9:$V$895,1,FALSE),"Ikke med I order form")</f>
        <v>7048652897619</v>
      </c>
      <c r="AC1476" s="38">
        <f>VLOOKUP(AA1476,ATS!$A$4:$H$2762,2,FALSE)</f>
        <v>820388</v>
      </c>
      <c r="AD1476" s="35" t="str">
        <f>VLOOKUP(AA1476,ATS!$A$4:$G$2762,3,FALSE)</f>
        <v>Sweet Hoodie M</v>
      </c>
      <c r="AE1476" s="36" t="str">
        <f>VLOOKUP(AA1476,ATS!$A$4:$G$2762,5,FALSE)</f>
        <v>99901-M</v>
      </c>
      <c r="AF1476" s="2"/>
      <c r="AG1476" s="38"/>
      <c r="AH1476" s="21"/>
      <c r="AI1476" s="2"/>
      <c r="AJ1476" s="2"/>
      <c r="AK1476" s="2"/>
    </row>
    <row r="1477" spans="1:37">
      <c r="A1477" s="175">
        <f t="shared" ref="A1477:A1540" si="93">SUM(U1477)</f>
        <v>7048652963215</v>
      </c>
      <c r="B1477">
        <v>820462</v>
      </c>
      <c r="C1477" t="s">
        <v>2185</v>
      </c>
      <c r="D1477" t="s">
        <v>2991</v>
      </c>
      <c r="E1477" t="s">
        <v>685</v>
      </c>
      <c r="F1477" t="s">
        <v>1982</v>
      </c>
      <c r="G1477" t="s">
        <v>8</v>
      </c>
      <c r="H1477" t="s">
        <v>87</v>
      </c>
      <c r="I1477">
        <v>69</v>
      </c>
      <c r="J1477">
        <v>69</v>
      </c>
      <c r="K1477">
        <v>69</v>
      </c>
      <c r="L1477">
        <v>69</v>
      </c>
      <c r="M1477">
        <v>69</v>
      </c>
      <c r="N1477">
        <v>69</v>
      </c>
      <c r="O1477">
        <v>69</v>
      </c>
      <c r="P1477">
        <v>69</v>
      </c>
      <c r="Q1477">
        <v>69</v>
      </c>
      <c r="R1477">
        <v>69</v>
      </c>
      <c r="S1477" s="2"/>
      <c r="T1477" s="22" t="str">
        <f t="shared" si="92"/>
        <v>820462-99901-S</v>
      </c>
      <c r="U1477" s="24">
        <f>IF(C1477="NET","",IF(C1477="","",IFERROR(VLOOKUP(T1477,EAN!$A:$B,2,FALSE),"MANGLER - MÅ OPPDATERE EAN-FANEN")))</f>
        <v>7048652963215</v>
      </c>
      <c r="V1477" s="22">
        <f t="shared" ref="V1477:V1540" si="94">I1477</f>
        <v>69</v>
      </c>
      <c r="W1477" s="22">
        <f t="shared" ref="W1477:W1540" si="95">R1477</f>
        <v>69</v>
      </c>
      <c r="X1477" s="2"/>
      <c r="Y1477" s="21" t="str">
        <f>IF(C1477="NET","",IFERROR(VLOOKUP(U1477,'2) Order Form'!$V$9:$V$894,1,FALSE),"Ikke med I order form"))</f>
        <v>Ikke med I order form</v>
      </c>
      <c r="Z1477" s="2"/>
      <c r="AA1477">
        <v>7048652897619</v>
      </c>
      <c r="AB1477" s="23">
        <f>IFERROR(VLOOKUP(AA1477,'2) Order Form'!$V$9:$V$895,1,FALSE),"Ikke med I order form")</f>
        <v>7048652897619</v>
      </c>
      <c r="AC1477" s="38">
        <f>VLOOKUP(AA1477,ATS!$A$4:$H$2762,2,FALSE)</f>
        <v>820388</v>
      </c>
      <c r="AD1477" s="35" t="str">
        <f>VLOOKUP(AA1477,ATS!$A$4:$G$2762,3,FALSE)</f>
        <v>Sweet Hoodie M</v>
      </c>
      <c r="AE1477" s="36" t="str">
        <f>VLOOKUP(AA1477,ATS!$A$4:$G$2762,5,FALSE)</f>
        <v>99901-M</v>
      </c>
      <c r="AF1477" s="2"/>
      <c r="AG1477" s="38"/>
      <c r="AH1477" s="21"/>
      <c r="AI1477" s="2"/>
      <c r="AJ1477" s="2"/>
      <c r="AK1477" s="2"/>
    </row>
    <row r="1478" spans="1:37">
      <c r="A1478" s="175">
        <f t="shared" si="93"/>
        <v>7048652963208</v>
      </c>
      <c r="B1478">
        <v>820462</v>
      </c>
      <c r="C1478" t="s">
        <v>2185</v>
      </c>
      <c r="D1478" t="s">
        <v>2991</v>
      </c>
      <c r="E1478" t="s">
        <v>686</v>
      </c>
      <c r="F1478" t="s">
        <v>1982</v>
      </c>
      <c r="G1478" t="s">
        <v>7</v>
      </c>
      <c r="H1478" t="s">
        <v>87</v>
      </c>
      <c r="I1478">
        <v>74</v>
      </c>
      <c r="J1478">
        <v>74</v>
      </c>
      <c r="K1478">
        <v>74</v>
      </c>
      <c r="L1478">
        <v>74</v>
      </c>
      <c r="M1478">
        <v>74</v>
      </c>
      <c r="N1478">
        <v>74</v>
      </c>
      <c r="O1478">
        <v>74</v>
      </c>
      <c r="P1478">
        <v>74</v>
      </c>
      <c r="Q1478">
        <v>74</v>
      </c>
      <c r="R1478">
        <v>74</v>
      </c>
      <c r="S1478" s="30"/>
      <c r="T1478" s="52" t="str">
        <f t="shared" si="92"/>
        <v>820462-99901-M</v>
      </c>
      <c r="U1478" s="53">
        <f>IF(C1478="NET","",IF(C1478="","",IFERROR(VLOOKUP(T1478,EAN!$A:$B,2,FALSE),"MANGLER - MÅ OPPDATERE EAN-FANEN")))</f>
        <v>7048652963208</v>
      </c>
      <c r="V1478" s="52">
        <f t="shared" si="94"/>
        <v>74</v>
      </c>
      <c r="W1478" s="52">
        <f t="shared" si="95"/>
        <v>74</v>
      </c>
      <c r="X1478" s="30"/>
      <c r="Y1478" s="21" t="str">
        <f>IF(C1478="NET","",IFERROR(VLOOKUP(U1478,'2) Order Form'!$V$9:$V$894,1,FALSE),"Ikke med I order form"))</f>
        <v>Ikke med I order form</v>
      </c>
      <c r="Z1478" s="30"/>
      <c r="AA1478">
        <v>7048652897619</v>
      </c>
      <c r="AB1478" s="23">
        <f>IFERROR(VLOOKUP(AA1478,'2) Order Form'!$V$9:$V$895,1,FALSE),"Ikke med I order form")</f>
        <v>7048652897619</v>
      </c>
      <c r="AC1478" s="38">
        <f>VLOOKUP(AA1478,ATS!$A$4:$H$2762,2,FALSE)</f>
        <v>820388</v>
      </c>
      <c r="AD1478" s="35" t="str">
        <f>VLOOKUP(AA1478,ATS!$A$4:$G$2762,3,FALSE)</f>
        <v>Sweet Hoodie M</v>
      </c>
      <c r="AE1478" s="36" t="str">
        <f>VLOOKUP(AA1478,ATS!$A$4:$G$2762,5,FALSE)</f>
        <v>99901-M</v>
      </c>
      <c r="AF1478" s="30"/>
      <c r="AG1478" s="54"/>
      <c r="AH1478" s="26"/>
      <c r="AI1478" s="30"/>
      <c r="AJ1478" s="30"/>
      <c r="AK1478" s="30"/>
    </row>
    <row r="1479" spans="1:37">
      <c r="A1479" s="175">
        <f t="shared" si="93"/>
        <v>7048652963192</v>
      </c>
      <c r="B1479">
        <v>820462</v>
      </c>
      <c r="C1479" t="s">
        <v>2185</v>
      </c>
      <c r="D1479" t="s">
        <v>2991</v>
      </c>
      <c r="E1479" t="s">
        <v>687</v>
      </c>
      <c r="F1479" t="s">
        <v>1982</v>
      </c>
      <c r="G1479" t="s">
        <v>52</v>
      </c>
      <c r="H1479" t="s">
        <v>87</v>
      </c>
      <c r="I1479">
        <v>40</v>
      </c>
      <c r="J1479">
        <v>40</v>
      </c>
      <c r="K1479">
        <v>40</v>
      </c>
      <c r="L1479">
        <v>40</v>
      </c>
      <c r="M1479">
        <v>40</v>
      </c>
      <c r="N1479">
        <v>40</v>
      </c>
      <c r="O1479">
        <v>40</v>
      </c>
      <c r="P1479">
        <v>40</v>
      </c>
      <c r="Q1479">
        <v>40</v>
      </c>
      <c r="R1479">
        <v>40</v>
      </c>
      <c r="S1479" s="30"/>
      <c r="T1479" s="52" t="str">
        <f t="shared" si="92"/>
        <v>820462-99901-L</v>
      </c>
      <c r="U1479" s="53">
        <f>IF(C1479="NET","",IF(C1479="","",IFERROR(VLOOKUP(T1479,EAN!$A:$B,2,FALSE),"MANGLER - MÅ OPPDATERE EAN-FANEN")))</f>
        <v>7048652963192</v>
      </c>
      <c r="V1479" s="52">
        <f t="shared" si="94"/>
        <v>40</v>
      </c>
      <c r="W1479" s="52">
        <f t="shared" si="95"/>
        <v>40</v>
      </c>
      <c r="X1479" s="30"/>
      <c r="Y1479" s="21" t="str">
        <f>IF(C1479="NET","",IFERROR(VLOOKUP(U1479,'2) Order Form'!$V$9:$V$894,1,FALSE),"Ikke med I order form"))</f>
        <v>Ikke med I order form</v>
      </c>
      <c r="Z1479" s="30"/>
      <c r="AA1479">
        <v>7048652897602</v>
      </c>
      <c r="AB1479" s="23">
        <f>IFERROR(VLOOKUP(AA1479,'2) Order Form'!$V$9:$V$895,1,FALSE),"Ikke med I order form")</f>
        <v>7048652897602</v>
      </c>
      <c r="AC1479" s="38">
        <f>VLOOKUP(AA1479,ATS!$A$4:$H$2762,2,FALSE)</f>
        <v>820388</v>
      </c>
      <c r="AD1479" s="35" t="str">
        <f>VLOOKUP(AA1479,ATS!$A$4:$G$2762,3,FALSE)</f>
        <v>Sweet Hoodie M</v>
      </c>
      <c r="AE1479" s="36" t="str">
        <f>VLOOKUP(AA1479,ATS!$A$4:$G$2762,5,FALSE)</f>
        <v>99901-L</v>
      </c>
      <c r="AF1479" s="30"/>
      <c r="AG1479" s="54"/>
      <c r="AH1479" s="26"/>
      <c r="AI1479" s="30"/>
      <c r="AJ1479" s="30"/>
      <c r="AK1479" s="30"/>
    </row>
    <row r="1480" spans="1:37">
      <c r="A1480" s="175">
        <f t="shared" si="93"/>
        <v>0</v>
      </c>
      <c r="B1480" s="37">
        <v>820463</v>
      </c>
      <c r="C1480" t="s">
        <v>131</v>
      </c>
      <c r="I1480" s="37">
        <v>202409</v>
      </c>
      <c r="J1480" s="37">
        <v>202410</v>
      </c>
      <c r="K1480" s="37">
        <v>202411</v>
      </c>
      <c r="L1480" s="37">
        <v>202412</v>
      </c>
      <c r="M1480" s="37">
        <v>202413</v>
      </c>
      <c r="N1480" s="37">
        <v>202414</v>
      </c>
      <c r="O1480" s="37">
        <v>202415</v>
      </c>
      <c r="P1480" s="37">
        <v>202415</v>
      </c>
      <c r="Q1480" s="37">
        <v>202415</v>
      </c>
      <c r="R1480" s="37">
        <v>202415</v>
      </c>
      <c r="S1480" s="30"/>
      <c r="T1480" s="52" t="str">
        <f t="shared" si="92"/>
        <v>820463-</v>
      </c>
      <c r="U1480" s="53" t="str">
        <f>IF(C1480="NET","",IF(C1480="","",IFERROR(VLOOKUP(T1480,EAN!$A:$B,2,FALSE),"MANGLER - MÅ OPPDATERE EAN-FANEN")))</f>
        <v/>
      </c>
      <c r="V1480" s="52">
        <f t="shared" si="94"/>
        <v>202409</v>
      </c>
      <c r="W1480" s="52">
        <f t="shared" si="95"/>
        <v>202415</v>
      </c>
      <c r="X1480" s="30"/>
      <c r="Y1480" s="21" t="str">
        <f>IF(C1480="NET","",IFERROR(VLOOKUP(U1480,'2) Order Form'!$V$9:$V$894,1,FALSE),"Ikke med I order form"))</f>
        <v/>
      </c>
      <c r="Z1480" s="30"/>
      <c r="AA1480">
        <v>7048652897602</v>
      </c>
      <c r="AB1480" s="23">
        <f>IFERROR(VLOOKUP(AA1480,'2) Order Form'!$V$9:$V$895,1,FALSE),"Ikke med I order form")</f>
        <v>7048652897602</v>
      </c>
      <c r="AC1480" s="38">
        <f>VLOOKUP(AA1480,ATS!$A$4:$H$2762,2,FALSE)</f>
        <v>820388</v>
      </c>
      <c r="AD1480" s="35" t="str">
        <f>VLOOKUP(AA1480,ATS!$A$4:$G$2762,3,FALSE)</f>
        <v>Sweet Hoodie M</v>
      </c>
      <c r="AE1480" s="36" t="str">
        <f>VLOOKUP(AA1480,ATS!$A$4:$G$2762,5,FALSE)</f>
        <v>99901-L</v>
      </c>
      <c r="AF1480" s="30"/>
      <c r="AG1480" s="54"/>
      <c r="AH1480" s="26"/>
      <c r="AI1480" s="30"/>
      <c r="AJ1480" s="30"/>
      <c r="AK1480" s="30"/>
    </row>
    <row r="1481" spans="1:37">
      <c r="A1481" s="175">
        <f t="shared" si="93"/>
        <v>0</v>
      </c>
      <c r="B1481">
        <v>820463</v>
      </c>
      <c r="C1481" t="s">
        <v>3285</v>
      </c>
      <c r="D1481" t="s">
        <v>2991</v>
      </c>
      <c r="E1481" t="s">
        <v>3245</v>
      </c>
      <c r="F1481" t="s">
        <v>3244</v>
      </c>
      <c r="G1481" t="s">
        <v>8</v>
      </c>
      <c r="H1481" t="s">
        <v>87</v>
      </c>
      <c r="I1481">
        <v>41</v>
      </c>
      <c r="J1481">
        <v>41</v>
      </c>
      <c r="K1481">
        <v>41</v>
      </c>
      <c r="L1481">
        <v>41</v>
      </c>
      <c r="M1481">
        <v>41</v>
      </c>
      <c r="N1481">
        <v>41</v>
      </c>
      <c r="O1481">
        <v>41</v>
      </c>
      <c r="P1481">
        <v>41</v>
      </c>
      <c r="Q1481">
        <v>41</v>
      </c>
      <c r="R1481">
        <v>41</v>
      </c>
      <c r="S1481" s="30"/>
      <c r="T1481" s="52" t="str">
        <f t="shared" si="92"/>
        <v>820463-77150-S</v>
      </c>
      <c r="U1481" s="53" t="str">
        <f>IF(C1481="NET","",IF(C1481="","",IFERROR(VLOOKUP(T1481,EAN!$A:$B,2,FALSE),"MANGLER - MÅ OPPDATERE EAN-FANEN")))</f>
        <v>MANGLER - MÅ OPPDATERE EAN-FANEN</v>
      </c>
      <c r="V1481" s="52">
        <f t="shared" si="94"/>
        <v>41</v>
      </c>
      <c r="W1481" s="52">
        <f t="shared" si="95"/>
        <v>41</v>
      </c>
      <c r="X1481" s="30"/>
      <c r="Y1481" s="21" t="str">
        <f>IF(C1481="NET","",IFERROR(VLOOKUP(U1481,'2) Order Form'!$V$9:$V$894,1,FALSE),"Ikke med I order form"))</f>
        <v>Ikke med I order form</v>
      </c>
      <c r="Z1481" s="30"/>
      <c r="AA1481">
        <v>7048652897602</v>
      </c>
      <c r="AB1481" s="23">
        <f>IFERROR(VLOOKUP(AA1481,'2) Order Form'!$V$9:$V$895,1,FALSE),"Ikke med I order form")</f>
        <v>7048652897602</v>
      </c>
      <c r="AC1481" s="38">
        <f>VLOOKUP(AA1481,ATS!$A$4:$H$2762,2,FALSE)</f>
        <v>820388</v>
      </c>
      <c r="AD1481" s="35" t="str">
        <f>VLOOKUP(AA1481,ATS!$A$4:$G$2762,3,FALSE)</f>
        <v>Sweet Hoodie M</v>
      </c>
      <c r="AE1481" s="36" t="str">
        <f>VLOOKUP(AA1481,ATS!$A$4:$G$2762,5,FALSE)</f>
        <v>99901-L</v>
      </c>
      <c r="AF1481" s="30"/>
      <c r="AG1481" s="54"/>
      <c r="AH1481" s="26"/>
      <c r="AI1481" s="30"/>
      <c r="AJ1481" s="30"/>
      <c r="AK1481" s="30"/>
    </row>
    <row r="1482" spans="1:37">
      <c r="A1482" s="175">
        <f t="shared" si="93"/>
        <v>0</v>
      </c>
      <c r="B1482">
        <v>820463</v>
      </c>
      <c r="C1482" t="s">
        <v>3285</v>
      </c>
      <c r="D1482" t="s">
        <v>2991</v>
      </c>
      <c r="E1482" t="s">
        <v>3246</v>
      </c>
      <c r="F1482" t="s">
        <v>3244</v>
      </c>
      <c r="G1482" t="s">
        <v>7</v>
      </c>
      <c r="H1482" t="s">
        <v>87</v>
      </c>
      <c r="I1482">
        <v>76</v>
      </c>
      <c r="J1482">
        <v>76</v>
      </c>
      <c r="K1482">
        <v>76</v>
      </c>
      <c r="L1482">
        <v>76</v>
      </c>
      <c r="M1482">
        <v>76</v>
      </c>
      <c r="N1482">
        <v>76</v>
      </c>
      <c r="O1482">
        <v>76</v>
      </c>
      <c r="P1482">
        <v>76</v>
      </c>
      <c r="Q1482">
        <v>76</v>
      </c>
      <c r="R1482">
        <v>76</v>
      </c>
      <c r="S1482" s="30"/>
      <c r="T1482" s="52" t="str">
        <f t="shared" si="92"/>
        <v>820463-77150-M</v>
      </c>
      <c r="U1482" s="53" t="str">
        <f>IF(C1482="NET","",IF(C1482="","",IFERROR(VLOOKUP(T1482,EAN!$A:$B,2,FALSE),"MANGLER - MÅ OPPDATERE EAN-FANEN")))</f>
        <v>MANGLER - MÅ OPPDATERE EAN-FANEN</v>
      </c>
      <c r="V1482" s="52">
        <f t="shared" si="94"/>
        <v>76</v>
      </c>
      <c r="W1482" s="52">
        <f t="shared" si="95"/>
        <v>76</v>
      </c>
      <c r="X1482" s="30"/>
      <c r="Y1482" s="21" t="str">
        <f>IF(C1482="NET","",IFERROR(VLOOKUP(U1482,'2) Order Form'!$V$9:$V$894,1,FALSE),"Ikke med I order form"))</f>
        <v>Ikke med I order form</v>
      </c>
      <c r="Z1482" s="30"/>
      <c r="AA1482">
        <v>7048652897633</v>
      </c>
      <c r="AB1482" s="23">
        <f>IFERROR(VLOOKUP(AA1482,'2) Order Form'!$V$9:$V$895,1,FALSE),"Ikke med I order form")</f>
        <v>7048652897633</v>
      </c>
      <c r="AC1482" s="38">
        <f>VLOOKUP(AA1482,ATS!$A$4:$H$2762,2,FALSE)</f>
        <v>820388</v>
      </c>
      <c r="AD1482" s="35" t="str">
        <f>VLOOKUP(AA1482,ATS!$A$4:$G$2762,3,FALSE)</f>
        <v>Sweet Hoodie M</v>
      </c>
      <c r="AE1482" s="36" t="str">
        <f>VLOOKUP(AA1482,ATS!$A$4:$G$2762,5,FALSE)</f>
        <v>99901-XL</v>
      </c>
      <c r="AF1482" s="30"/>
      <c r="AG1482" s="54"/>
      <c r="AH1482" s="26"/>
      <c r="AI1482" s="30"/>
      <c r="AJ1482" s="30"/>
      <c r="AK1482" s="30"/>
    </row>
    <row r="1483" spans="1:37">
      <c r="A1483" s="175">
        <f t="shared" si="93"/>
        <v>0</v>
      </c>
      <c r="B1483">
        <v>820463</v>
      </c>
      <c r="C1483" t="s">
        <v>3285</v>
      </c>
      <c r="D1483" t="s">
        <v>2991</v>
      </c>
      <c r="E1483" t="s">
        <v>3247</v>
      </c>
      <c r="F1483" t="s">
        <v>3244</v>
      </c>
      <c r="G1483" t="s">
        <v>52</v>
      </c>
      <c r="H1483" t="s">
        <v>87</v>
      </c>
      <c r="I1483">
        <v>81</v>
      </c>
      <c r="J1483">
        <v>81</v>
      </c>
      <c r="K1483">
        <v>81</v>
      </c>
      <c r="L1483">
        <v>81</v>
      </c>
      <c r="M1483">
        <v>81</v>
      </c>
      <c r="N1483">
        <v>81</v>
      </c>
      <c r="O1483">
        <v>81</v>
      </c>
      <c r="P1483">
        <v>81</v>
      </c>
      <c r="Q1483">
        <v>81</v>
      </c>
      <c r="R1483">
        <v>81</v>
      </c>
      <c r="S1483" s="30"/>
      <c r="T1483" s="52" t="str">
        <f t="shared" si="92"/>
        <v>820463-77150-L</v>
      </c>
      <c r="U1483" s="53" t="str">
        <f>IF(C1483="NET","",IF(C1483="","",IFERROR(VLOOKUP(T1483,EAN!$A:$B,2,FALSE),"MANGLER - MÅ OPPDATERE EAN-FANEN")))</f>
        <v>MANGLER - MÅ OPPDATERE EAN-FANEN</v>
      </c>
      <c r="V1483" s="52">
        <f t="shared" si="94"/>
        <v>81</v>
      </c>
      <c r="W1483" s="52">
        <f t="shared" si="95"/>
        <v>81</v>
      </c>
      <c r="X1483" s="30"/>
      <c r="Y1483" s="21" t="str">
        <f>IF(C1483="NET","",IFERROR(VLOOKUP(U1483,'2) Order Form'!$V$9:$V$894,1,FALSE),"Ikke med I order form"))</f>
        <v>Ikke med I order form</v>
      </c>
      <c r="Z1483" s="30"/>
      <c r="AA1483">
        <v>7048652897633</v>
      </c>
      <c r="AB1483" s="23">
        <f>IFERROR(VLOOKUP(AA1483,'2) Order Form'!$V$9:$V$895,1,FALSE),"Ikke med I order form")</f>
        <v>7048652897633</v>
      </c>
      <c r="AC1483" s="38">
        <f>VLOOKUP(AA1483,ATS!$A$4:$H$2762,2,FALSE)</f>
        <v>820388</v>
      </c>
      <c r="AD1483" s="35" t="str">
        <f>VLOOKUP(AA1483,ATS!$A$4:$G$2762,3,FALSE)</f>
        <v>Sweet Hoodie M</v>
      </c>
      <c r="AE1483" s="36" t="str">
        <f>VLOOKUP(AA1483,ATS!$A$4:$G$2762,5,FALSE)</f>
        <v>99901-XL</v>
      </c>
      <c r="AF1483" s="30"/>
      <c r="AG1483" s="54"/>
      <c r="AH1483" s="26"/>
      <c r="AI1483" s="30"/>
      <c r="AJ1483" s="30"/>
      <c r="AK1483" s="30"/>
    </row>
    <row r="1484" spans="1:37">
      <c r="A1484" s="175">
        <f t="shared" si="93"/>
        <v>0</v>
      </c>
      <c r="B1484">
        <v>820463</v>
      </c>
      <c r="C1484" t="s">
        <v>3285</v>
      </c>
      <c r="D1484" t="s">
        <v>2991</v>
      </c>
      <c r="E1484" t="s">
        <v>3251</v>
      </c>
      <c r="F1484" t="s">
        <v>3244</v>
      </c>
      <c r="G1484" t="s">
        <v>53</v>
      </c>
      <c r="H1484" t="s">
        <v>87</v>
      </c>
      <c r="I1484">
        <v>57</v>
      </c>
      <c r="J1484">
        <v>57</v>
      </c>
      <c r="K1484">
        <v>57</v>
      </c>
      <c r="L1484">
        <v>57</v>
      </c>
      <c r="M1484">
        <v>57</v>
      </c>
      <c r="N1484">
        <v>57</v>
      </c>
      <c r="O1484">
        <v>57</v>
      </c>
      <c r="P1484">
        <v>57</v>
      </c>
      <c r="Q1484">
        <v>57</v>
      </c>
      <c r="R1484">
        <v>57</v>
      </c>
      <c r="S1484" s="30"/>
      <c r="T1484" s="52" t="str">
        <f t="shared" si="92"/>
        <v>820463-77150-XL</v>
      </c>
      <c r="U1484" s="53" t="str">
        <f>IF(C1484="NET","",IF(C1484="","",IFERROR(VLOOKUP(T1484,EAN!$A:$B,2,FALSE),"MANGLER - MÅ OPPDATERE EAN-FANEN")))</f>
        <v>MANGLER - MÅ OPPDATERE EAN-FANEN</v>
      </c>
      <c r="V1484" s="52">
        <f t="shared" si="94"/>
        <v>57</v>
      </c>
      <c r="W1484" s="52">
        <f t="shared" si="95"/>
        <v>57</v>
      </c>
      <c r="X1484" s="30"/>
      <c r="Y1484" s="21" t="str">
        <f>IF(C1484="NET","",IFERROR(VLOOKUP(U1484,'2) Order Form'!$V$9:$V$894,1,FALSE),"Ikke med I order form"))</f>
        <v>Ikke med I order form</v>
      </c>
      <c r="Z1484" s="30"/>
      <c r="AA1484">
        <v>7048652897633</v>
      </c>
      <c r="AB1484" s="23">
        <f>IFERROR(VLOOKUP(AA1484,'2) Order Form'!$V$9:$V$895,1,FALSE),"Ikke med I order form")</f>
        <v>7048652897633</v>
      </c>
      <c r="AC1484" s="38">
        <f>VLOOKUP(AA1484,ATS!$A$4:$H$2762,2,FALSE)</f>
        <v>820388</v>
      </c>
      <c r="AD1484" s="35" t="str">
        <f>VLOOKUP(AA1484,ATS!$A$4:$G$2762,3,FALSE)</f>
        <v>Sweet Hoodie M</v>
      </c>
      <c r="AE1484" s="36" t="str">
        <f>VLOOKUP(AA1484,ATS!$A$4:$G$2762,5,FALSE)</f>
        <v>99901-XL</v>
      </c>
      <c r="AF1484" s="30"/>
      <c r="AG1484" s="54"/>
      <c r="AH1484" s="26"/>
      <c r="AI1484" s="30"/>
      <c r="AJ1484" s="30"/>
      <c r="AK1484" s="30"/>
    </row>
    <row r="1485" spans="1:37">
      <c r="A1485" s="175">
        <f t="shared" si="93"/>
        <v>0</v>
      </c>
      <c r="B1485">
        <v>820463</v>
      </c>
      <c r="C1485" t="s">
        <v>3285</v>
      </c>
      <c r="D1485" t="s">
        <v>2991</v>
      </c>
      <c r="E1485" t="s">
        <v>685</v>
      </c>
      <c r="F1485" t="s">
        <v>1982</v>
      </c>
      <c r="G1485" t="s">
        <v>8</v>
      </c>
      <c r="H1485" t="s">
        <v>87</v>
      </c>
      <c r="I1485">
        <v>41</v>
      </c>
      <c r="J1485">
        <v>41</v>
      </c>
      <c r="K1485">
        <v>41</v>
      </c>
      <c r="L1485">
        <v>41</v>
      </c>
      <c r="M1485">
        <v>41</v>
      </c>
      <c r="N1485">
        <v>41</v>
      </c>
      <c r="O1485">
        <v>41</v>
      </c>
      <c r="P1485">
        <v>41</v>
      </c>
      <c r="Q1485">
        <v>41</v>
      </c>
      <c r="R1485">
        <v>41</v>
      </c>
      <c r="S1485" s="30"/>
      <c r="T1485" s="52" t="str">
        <f t="shared" si="92"/>
        <v>820463-99901-S</v>
      </c>
      <c r="U1485" s="53" t="str">
        <f>IF(C1485="NET","",IF(C1485="","",IFERROR(VLOOKUP(T1485,EAN!$A:$B,2,FALSE),"MANGLER - MÅ OPPDATERE EAN-FANEN")))</f>
        <v>MANGLER - MÅ OPPDATERE EAN-FANEN</v>
      </c>
      <c r="V1485" s="52">
        <f t="shared" si="94"/>
        <v>41</v>
      </c>
      <c r="W1485" s="52">
        <f t="shared" si="95"/>
        <v>41</v>
      </c>
      <c r="X1485" s="30"/>
      <c r="Y1485" s="21" t="str">
        <f>IF(C1485="NET","",IFERROR(VLOOKUP(U1485,'2) Order Form'!$V$9:$V$894,1,FALSE),"Ikke med I order form"))</f>
        <v>Ikke med I order form</v>
      </c>
      <c r="Z1485" s="30"/>
      <c r="AA1485">
        <v>7048652897503</v>
      </c>
      <c r="AB1485" s="23">
        <f>IFERROR(VLOOKUP(AA1485,'2) Order Form'!$V$9:$V$895,1,FALSE),"Ikke med I order form")</f>
        <v>7048652897503</v>
      </c>
      <c r="AC1485" s="38">
        <f>VLOOKUP(AA1485,ATS!$A$4:$H$2762,2,FALSE)</f>
        <v>820389</v>
      </c>
      <c r="AD1485" s="35" t="str">
        <f>VLOOKUP(AA1485,ATS!$A$4:$G$2762,3,FALSE)</f>
        <v>Sweet Crew M</v>
      </c>
      <c r="AE1485" s="36" t="str">
        <f>VLOOKUP(AA1485,ATS!$A$4:$G$2762,5,FALSE)</f>
        <v>99901-S</v>
      </c>
      <c r="AF1485" s="30"/>
      <c r="AG1485" s="54"/>
      <c r="AH1485" s="26"/>
      <c r="AI1485" s="30"/>
      <c r="AJ1485" s="30"/>
      <c r="AK1485" s="30"/>
    </row>
    <row r="1486" spans="1:37">
      <c r="A1486" s="175">
        <f t="shared" si="93"/>
        <v>0</v>
      </c>
      <c r="B1486">
        <v>820463</v>
      </c>
      <c r="C1486" t="s">
        <v>3285</v>
      </c>
      <c r="D1486" t="s">
        <v>2991</v>
      </c>
      <c r="E1486" t="s">
        <v>686</v>
      </c>
      <c r="F1486" t="s">
        <v>1982</v>
      </c>
      <c r="G1486" t="s">
        <v>7</v>
      </c>
      <c r="H1486" t="s">
        <v>87</v>
      </c>
      <c r="I1486">
        <v>68</v>
      </c>
      <c r="J1486">
        <v>68</v>
      </c>
      <c r="K1486">
        <v>68</v>
      </c>
      <c r="L1486">
        <v>68</v>
      </c>
      <c r="M1486">
        <v>68</v>
      </c>
      <c r="N1486">
        <v>68</v>
      </c>
      <c r="O1486">
        <v>68</v>
      </c>
      <c r="P1486">
        <v>68</v>
      </c>
      <c r="Q1486">
        <v>68</v>
      </c>
      <c r="R1486">
        <v>68</v>
      </c>
      <c r="S1486" s="30"/>
      <c r="T1486" s="52" t="str">
        <f t="shared" si="92"/>
        <v>820463-99901-M</v>
      </c>
      <c r="U1486" s="53" t="str">
        <f>IF(C1486="NET","",IF(C1486="","",IFERROR(VLOOKUP(T1486,EAN!$A:$B,2,FALSE),"MANGLER - MÅ OPPDATERE EAN-FANEN")))</f>
        <v>MANGLER - MÅ OPPDATERE EAN-FANEN</v>
      </c>
      <c r="V1486" s="52">
        <f t="shared" si="94"/>
        <v>68</v>
      </c>
      <c r="W1486" s="52">
        <f t="shared" si="95"/>
        <v>68</v>
      </c>
      <c r="X1486" s="30"/>
      <c r="Y1486" s="21" t="str">
        <f>IF(C1486="NET","",IFERROR(VLOOKUP(U1486,'2) Order Form'!$V$9:$V$894,1,FALSE),"Ikke med I order form"))</f>
        <v>Ikke med I order form</v>
      </c>
      <c r="Z1486" s="30"/>
      <c r="AA1486">
        <v>7048652897503</v>
      </c>
      <c r="AB1486" s="23">
        <f>IFERROR(VLOOKUP(AA1486,'2) Order Form'!$V$9:$V$895,1,FALSE),"Ikke med I order form")</f>
        <v>7048652897503</v>
      </c>
      <c r="AC1486" s="38">
        <f>VLOOKUP(AA1486,ATS!$A$4:$H$2762,2,FALSE)</f>
        <v>820389</v>
      </c>
      <c r="AD1486" s="35" t="str">
        <f>VLOOKUP(AA1486,ATS!$A$4:$G$2762,3,FALSE)</f>
        <v>Sweet Crew M</v>
      </c>
      <c r="AE1486" s="36" t="str">
        <f>VLOOKUP(AA1486,ATS!$A$4:$G$2762,5,FALSE)</f>
        <v>99901-S</v>
      </c>
      <c r="AF1486" s="30"/>
      <c r="AG1486" s="54"/>
      <c r="AH1486" s="26"/>
      <c r="AI1486" s="30"/>
      <c r="AJ1486" s="30"/>
      <c r="AK1486" s="30"/>
    </row>
    <row r="1487" spans="1:37">
      <c r="A1487" s="175">
        <f t="shared" si="93"/>
        <v>0</v>
      </c>
      <c r="B1487">
        <v>820463</v>
      </c>
      <c r="C1487" t="s">
        <v>3285</v>
      </c>
      <c r="D1487" t="s">
        <v>2991</v>
      </c>
      <c r="E1487" t="s">
        <v>687</v>
      </c>
      <c r="F1487" t="s">
        <v>1982</v>
      </c>
      <c r="G1487" t="s">
        <v>52</v>
      </c>
      <c r="H1487" t="s">
        <v>87</v>
      </c>
      <c r="I1487">
        <v>77</v>
      </c>
      <c r="J1487">
        <v>77</v>
      </c>
      <c r="K1487">
        <v>77</v>
      </c>
      <c r="L1487">
        <v>77</v>
      </c>
      <c r="M1487">
        <v>77</v>
      </c>
      <c r="N1487">
        <v>77</v>
      </c>
      <c r="O1487">
        <v>77</v>
      </c>
      <c r="P1487">
        <v>77</v>
      </c>
      <c r="Q1487">
        <v>77</v>
      </c>
      <c r="R1487">
        <v>77</v>
      </c>
      <c r="S1487" s="2"/>
      <c r="T1487" s="22" t="str">
        <f t="shared" si="92"/>
        <v>820463-99901-L</v>
      </c>
      <c r="U1487" s="24" t="str">
        <f>IF(C1487="NET","",IF(C1487="","",IFERROR(VLOOKUP(T1487,EAN!$A:$B,2,FALSE),"MANGLER - MÅ OPPDATERE EAN-FANEN")))</f>
        <v>MANGLER - MÅ OPPDATERE EAN-FANEN</v>
      </c>
      <c r="V1487" s="22">
        <f t="shared" si="94"/>
        <v>77</v>
      </c>
      <c r="W1487" s="22">
        <f t="shared" si="95"/>
        <v>77</v>
      </c>
      <c r="X1487" s="2"/>
      <c r="Y1487" s="21" t="str">
        <f>IF(C1487="NET","",IFERROR(VLOOKUP(U1487,'2) Order Form'!$V$9:$V$894,1,FALSE),"Ikke med I order form"))</f>
        <v>Ikke med I order form</v>
      </c>
      <c r="Z1487" s="2"/>
      <c r="AA1487">
        <v>7048652897503</v>
      </c>
      <c r="AB1487" s="23">
        <f>IFERROR(VLOOKUP(AA1487,'2) Order Form'!$V$9:$V$895,1,FALSE),"Ikke med I order form")</f>
        <v>7048652897503</v>
      </c>
      <c r="AC1487" s="38">
        <f>VLOOKUP(AA1487,ATS!$A$4:$H$2762,2,FALSE)</f>
        <v>820389</v>
      </c>
      <c r="AD1487" s="35" t="str">
        <f>VLOOKUP(AA1487,ATS!$A$4:$G$2762,3,FALSE)</f>
        <v>Sweet Crew M</v>
      </c>
      <c r="AE1487" s="36" t="str">
        <f>VLOOKUP(AA1487,ATS!$A$4:$G$2762,5,FALSE)</f>
        <v>99901-S</v>
      </c>
      <c r="AF1487" s="2"/>
      <c r="AG1487" s="38"/>
      <c r="AH1487" s="21"/>
      <c r="AI1487" s="2"/>
      <c r="AJ1487" s="2"/>
      <c r="AK1487" s="2"/>
    </row>
    <row r="1488" spans="1:37">
      <c r="A1488" s="175">
        <f t="shared" si="93"/>
        <v>0</v>
      </c>
      <c r="B1488">
        <v>820463</v>
      </c>
      <c r="C1488" t="s">
        <v>3285</v>
      </c>
      <c r="D1488" t="s">
        <v>2991</v>
      </c>
      <c r="E1488" t="s">
        <v>688</v>
      </c>
      <c r="F1488" t="s">
        <v>1982</v>
      </c>
      <c r="G1488" t="s">
        <v>53</v>
      </c>
      <c r="H1488" t="s">
        <v>87</v>
      </c>
      <c r="I1488">
        <v>56</v>
      </c>
      <c r="J1488">
        <v>56</v>
      </c>
      <c r="K1488">
        <v>56</v>
      </c>
      <c r="L1488">
        <v>56</v>
      </c>
      <c r="M1488">
        <v>56</v>
      </c>
      <c r="N1488">
        <v>56</v>
      </c>
      <c r="O1488">
        <v>56</v>
      </c>
      <c r="P1488">
        <v>56</v>
      </c>
      <c r="Q1488">
        <v>56</v>
      </c>
      <c r="R1488">
        <v>56</v>
      </c>
      <c r="S1488" s="2"/>
      <c r="T1488" s="52" t="str">
        <f t="shared" si="92"/>
        <v>820463-99901-XL</v>
      </c>
      <c r="U1488" s="53" t="str">
        <f>IF(C1488="NET","",IF(C1488="","",IFERROR(VLOOKUP(T1488,EAN!$A:$B,2,FALSE),"MANGLER - MÅ OPPDATERE EAN-FANEN")))</f>
        <v>MANGLER - MÅ OPPDATERE EAN-FANEN</v>
      </c>
      <c r="V1488" s="52">
        <f t="shared" si="94"/>
        <v>56</v>
      </c>
      <c r="W1488" s="52">
        <f t="shared" si="95"/>
        <v>56</v>
      </c>
      <c r="X1488" s="2"/>
      <c r="Y1488" s="21" t="str">
        <f>IF(C1488="NET","",IFERROR(VLOOKUP(U1488,'2) Order Form'!$V$9:$V$894,1,FALSE),"Ikke med I order form"))</f>
        <v>Ikke med I order form</v>
      </c>
      <c r="Z1488" s="2"/>
      <c r="AA1488">
        <v>7048652897497</v>
      </c>
      <c r="AB1488" s="23">
        <f>IFERROR(VLOOKUP(AA1488,'2) Order Form'!$V$9:$V$895,1,FALSE),"Ikke med I order form")</f>
        <v>7048652897497</v>
      </c>
      <c r="AC1488" s="38">
        <f>VLOOKUP(AA1488,ATS!$A$4:$H$2762,2,FALSE)</f>
        <v>820389</v>
      </c>
      <c r="AD1488" s="35" t="str">
        <f>VLOOKUP(AA1488,ATS!$A$4:$G$2762,3,FALSE)</f>
        <v>Sweet Crew M</v>
      </c>
      <c r="AE1488" s="36" t="str">
        <f>VLOOKUP(AA1488,ATS!$A$4:$G$2762,5,FALSE)</f>
        <v>99901-M</v>
      </c>
      <c r="AF1488" s="2"/>
      <c r="AG1488" s="38"/>
      <c r="AH1488" s="21"/>
      <c r="AI1488" s="2"/>
      <c r="AJ1488" s="2"/>
      <c r="AK1488" s="2"/>
    </row>
    <row r="1489" spans="1:37">
      <c r="A1489" s="175">
        <f t="shared" si="93"/>
        <v>0</v>
      </c>
      <c r="B1489" s="37">
        <v>820464</v>
      </c>
      <c r="C1489" t="s">
        <v>131</v>
      </c>
      <c r="I1489" s="37">
        <v>202409</v>
      </c>
      <c r="J1489" s="37">
        <v>202410</v>
      </c>
      <c r="K1489" s="37">
        <v>202411</v>
      </c>
      <c r="L1489" s="37">
        <v>202412</v>
      </c>
      <c r="M1489" s="37">
        <v>202413</v>
      </c>
      <c r="N1489" s="37">
        <v>202414</v>
      </c>
      <c r="O1489" s="37">
        <v>202415</v>
      </c>
      <c r="P1489" s="37">
        <v>202415</v>
      </c>
      <c r="Q1489" s="37">
        <v>202415</v>
      </c>
      <c r="R1489" s="37">
        <v>202415</v>
      </c>
      <c r="S1489" s="2"/>
      <c r="T1489" s="52" t="str">
        <f t="shared" si="92"/>
        <v>820464-</v>
      </c>
      <c r="U1489" s="53" t="str">
        <f>IF(C1489="NET","",IF(C1489="","",IFERROR(VLOOKUP(T1489,EAN!$A:$B,2,FALSE),"MANGLER - MÅ OPPDATERE EAN-FANEN")))</f>
        <v/>
      </c>
      <c r="V1489" s="52">
        <f t="shared" si="94"/>
        <v>202409</v>
      </c>
      <c r="W1489" s="52">
        <f t="shared" si="95"/>
        <v>202415</v>
      </c>
      <c r="X1489" s="2"/>
      <c r="Y1489" s="21" t="str">
        <f>IF(C1489="NET","",IFERROR(VLOOKUP(U1489,'2) Order Form'!$V$9:$V$894,1,FALSE),"Ikke med I order form"))</f>
        <v/>
      </c>
      <c r="Z1489" s="2"/>
      <c r="AA1489">
        <v>7048652897497</v>
      </c>
      <c r="AB1489" s="23">
        <f>IFERROR(VLOOKUP(AA1489,'2) Order Form'!$V$9:$V$895,1,FALSE),"Ikke med I order form")</f>
        <v>7048652897497</v>
      </c>
      <c r="AC1489" s="38">
        <f>VLOOKUP(AA1489,ATS!$A$4:$H$2762,2,FALSE)</f>
        <v>820389</v>
      </c>
      <c r="AD1489" s="35" t="str">
        <f>VLOOKUP(AA1489,ATS!$A$4:$G$2762,3,FALSE)</f>
        <v>Sweet Crew M</v>
      </c>
      <c r="AE1489" s="36" t="str">
        <f>VLOOKUP(AA1489,ATS!$A$4:$G$2762,5,FALSE)</f>
        <v>99901-M</v>
      </c>
      <c r="AF1489" s="2"/>
      <c r="AG1489" s="38"/>
      <c r="AH1489" s="21"/>
      <c r="AI1489" s="2"/>
      <c r="AJ1489" s="2"/>
      <c r="AK1489" s="2"/>
    </row>
    <row r="1490" spans="1:37">
      <c r="A1490" s="175">
        <f t="shared" si="93"/>
        <v>0</v>
      </c>
      <c r="B1490">
        <v>820464</v>
      </c>
      <c r="C1490" t="s">
        <v>3286</v>
      </c>
      <c r="D1490" t="s">
        <v>2991</v>
      </c>
      <c r="E1490" t="s">
        <v>3243</v>
      </c>
      <c r="F1490" t="s">
        <v>3244</v>
      </c>
      <c r="G1490" t="s">
        <v>54</v>
      </c>
      <c r="H1490" t="s">
        <v>87</v>
      </c>
      <c r="I1490">
        <v>38</v>
      </c>
      <c r="J1490">
        <v>38</v>
      </c>
      <c r="K1490">
        <v>38</v>
      </c>
      <c r="L1490">
        <v>38</v>
      </c>
      <c r="M1490">
        <v>38</v>
      </c>
      <c r="N1490">
        <v>38</v>
      </c>
      <c r="O1490">
        <v>38</v>
      </c>
      <c r="P1490">
        <v>38</v>
      </c>
      <c r="Q1490">
        <v>38</v>
      </c>
      <c r="R1490">
        <v>38</v>
      </c>
      <c r="S1490" s="2"/>
      <c r="T1490" s="52" t="str">
        <f t="shared" si="92"/>
        <v>820464-77150-XS</v>
      </c>
      <c r="U1490" s="53" t="str">
        <f>IF(C1490="NET","",IF(C1490="","",IFERROR(VLOOKUP(T1490,EAN!$A:$B,2,FALSE),"MANGLER - MÅ OPPDATERE EAN-FANEN")))</f>
        <v>MANGLER - MÅ OPPDATERE EAN-FANEN</v>
      </c>
      <c r="V1490" s="52">
        <f t="shared" si="94"/>
        <v>38</v>
      </c>
      <c r="W1490" s="52">
        <f t="shared" si="95"/>
        <v>38</v>
      </c>
      <c r="X1490" s="2"/>
      <c r="Y1490" s="21" t="str">
        <f>IF(C1490="NET","",IFERROR(VLOOKUP(U1490,'2) Order Form'!$V$9:$V$894,1,FALSE),"Ikke med I order form"))</f>
        <v>Ikke med I order form</v>
      </c>
      <c r="Z1490" s="2"/>
      <c r="AA1490">
        <v>7048652897497</v>
      </c>
      <c r="AB1490" s="23">
        <f>IFERROR(VLOOKUP(AA1490,'2) Order Form'!$V$9:$V$895,1,FALSE),"Ikke med I order form")</f>
        <v>7048652897497</v>
      </c>
      <c r="AC1490" s="38">
        <f>VLOOKUP(AA1490,ATS!$A$4:$H$2762,2,FALSE)</f>
        <v>820389</v>
      </c>
      <c r="AD1490" s="35" t="str">
        <f>VLOOKUP(AA1490,ATS!$A$4:$G$2762,3,FALSE)</f>
        <v>Sweet Crew M</v>
      </c>
      <c r="AE1490" s="36" t="str">
        <f>VLOOKUP(AA1490,ATS!$A$4:$G$2762,5,FALSE)</f>
        <v>99901-M</v>
      </c>
      <c r="AF1490" s="2"/>
      <c r="AG1490" s="38"/>
      <c r="AH1490" s="21"/>
      <c r="AI1490" s="2"/>
      <c r="AJ1490" s="2"/>
      <c r="AK1490" s="2"/>
    </row>
    <row r="1491" spans="1:37">
      <c r="A1491" s="175">
        <f t="shared" si="93"/>
        <v>0</v>
      </c>
      <c r="B1491">
        <v>820464</v>
      </c>
      <c r="C1491" t="s">
        <v>3286</v>
      </c>
      <c r="D1491" t="s">
        <v>2991</v>
      </c>
      <c r="E1491" t="s">
        <v>3245</v>
      </c>
      <c r="F1491" t="s">
        <v>3244</v>
      </c>
      <c r="G1491" t="s">
        <v>8</v>
      </c>
      <c r="H1491" t="s">
        <v>87</v>
      </c>
      <c r="I1491">
        <v>104</v>
      </c>
      <c r="J1491">
        <v>104</v>
      </c>
      <c r="K1491">
        <v>104</v>
      </c>
      <c r="L1491">
        <v>104</v>
      </c>
      <c r="M1491">
        <v>104</v>
      </c>
      <c r="N1491">
        <v>104</v>
      </c>
      <c r="O1491">
        <v>104</v>
      </c>
      <c r="P1491">
        <v>104</v>
      </c>
      <c r="Q1491">
        <v>104</v>
      </c>
      <c r="R1491">
        <v>104</v>
      </c>
      <c r="S1491" s="2"/>
      <c r="T1491" s="22" t="str">
        <f t="shared" si="92"/>
        <v>820464-77150-S</v>
      </c>
      <c r="U1491" s="24" t="str">
        <f>IF(C1491="NET","",IF(C1491="","",IFERROR(VLOOKUP(T1491,EAN!$A:$B,2,FALSE),"MANGLER - MÅ OPPDATERE EAN-FANEN")))</f>
        <v>MANGLER - MÅ OPPDATERE EAN-FANEN</v>
      </c>
      <c r="V1491" s="22">
        <f t="shared" si="94"/>
        <v>104</v>
      </c>
      <c r="W1491" s="22">
        <f t="shared" si="95"/>
        <v>104</v>
      </c>
      <c r="X1491" s="2"/>
      <c r="Y1491" s="21" t="str">
        <f>IF(C1491="NET","",IFERROR(VLOOKUP(U1491,'2) Order Form'!$V$9:$V$894,1,FALSE),"Ikke med I order form"))</f>
        <v>Ikke med I order form</v>
      </c>
      <c r="Z1491" s="2"/>
      <c r="AA1491">
        <v>7048652897480</v>
      </c>
      <c r="AB1491" s="23">
        <f>IFERROR(VLOOKUP(AA1491,'2) Order Form'!$V$9:$V$895,1,FALSE),"Ikke med I order form")</f>
        <v>7048652897480</v>
      </c>
      <c r="AC1491" s="38">
        <f>VLOOKUP(AA1491,ATS!$A$4:$H$2762,2,FALSE)</f>
        <v>820389</v>
      </c>
      <c r="AD1491" s="35" t="str">
        <f>VLOOKUP(AA1491,ATS!$A$4:$G$2762,3,FALSE)</f>
        <v>Sweet Crew M</v>
      </c>
      <c r="AE1491" s="36" t="str">
        <f>VLOOKUP(AA1491,ATS!$A$4:$G$2762,5,FALSE)</f>
        <v>99901-L</v>
      </c>
      <c r="AF1491" s="2"/>
      <c r="AG1491" s="38"/>
      <c r="AH1491" s="21"/>
      <c r="AI1491" s="2"/>
      <c r="AJ1491" s="2"/>
      <c r="AK1491" s="2"/>
    </row>
    <row r="1492" spans="1:37">
      <c r="A1492" s="175">
        <f t="shared" si="93"/>
        <v>0</v>
      </c>
      <c r="B1492">
        <v>820464</v>
      </c>
      <c r="C1492" t="s">
        <v>3286</v>
      </c>
      <c r="D1492" t="s">
        <v>2991</v>
      </c>
      <c r="E1492" t="s">
        <v>3246</v>
      </c>
      <c r="F1492" t="s">
        <v>3244</v>
      </c>
      <c r="G1492" t="s">
        <v>7</v>
      </c>
      <c r="H1492" t="s">
        <v>87</v>
      </c>
      <c r="I1492">
        <v>109</v>
      </c>
      <c r="J1492">
        <v>109</v>
      </c>
      <c r="K1492">
        <v>109</v>
      </c>
      <c r="L1492">
        <v>109</v>
      </c>
      <c r="M1492">
        <v>109</v>
      </c>
      <c r="N1492">
        <v>109</v>
      </c>
      <c r="O1492">
        <v>109</v>
      </c>
      <c r="P1492">
        <v>109</v>
      </c>
      <c r="Q1492">
        <v>109</v>
      </c>
      <c r="R1492">
        <v>109</v>
      </c>
      <c r="S1492" s="2"/>
      <c r="T1492" s="52" t="str">
        <f t="shared" si="92"/>
        <v>820464-77150-M</v>
      </c>
      <c r="U1492" s="53" t="str">
        <f>IF(C1492="NET","",IF(C1492="","",IFERROR(VLOOKUP(T1492,EAN!$A:$B,2,FALSE),"MANGLER - MÅ OPPDATERE EAN-FANEN")))</f>
        <v>MANGLER - MÅ OPPDATERE EAN-FANEN</v>
      </c>
      <c r="V1492" s="52">
        <f t="shared" si="94"/>
        <v>109</v>
      </c>
      <c r="W1492" s="52">
        <f t="shared" si="95"/>
        <v>109</v>
      </c>
      <c r="X1492" s="2"/>
      <c r="Y1492" s="21" t="str">
        <f>IF(C1492="NET","",IFERROR(VLOOKUP(U1492,'2) Order Form'!$V$9:$V$894,1,FALSE),"Ikke med I order form"))</f>
        <v>Ikke med I order form</v>
      </c>
      <c r="Z1492" s="2"/>
      <c r="AA1492">
        <v>7048652897480</v>
      </c>
      <c r="AB1492" s="23">
        <f>IFERROR(VLOOKUP(AA1492,'2) Order Form'!$V$9:$V$895,1,FALSE),"Ikke med I order form")</f>
        <v>7048652897480</v>
      </c>
      <c r="AC1492" s="38">
        <f>VLOOKUP(AA1492,ATS!$A$4:$H$2762,2,FALSE)</f>
        <v>820389</v>
      </c>
      <c r="AD1492" s="35" t="str">
        <f>VLOOKUP(AA1492,ATS!$A$4:$G$2762,3,FALSE)</f>
        <v>Sweet Crew M</v>
      </c>
      <c r="AE1492" s="36" t="str">
        <f>VLOOKUP(AA1492,ATS!$A$4:$G$2762,5,FALSE)</f>
        <v>99901-L</v>
      </c>
      <c r="AF1492" s="2"/>
      <c r="AG1492" s="38"/>
      <c r="AH1492" s="21"/>
      <c r="AI1492" s="2"/>
      <c r="AJ1492" s="2"/>
      <c r="AK1492" s="2"/>
    </row>
    <row r="1493" spans="1:37">
      <c r="A1493" s="175">
        <f t="shared" si="93"/>
        <v>0</v>
      </c>
      <c r="B1493">
        <v>820464</v>
      </c>
      <c r="C1493" t="s">
        <v>3286</v>
      </c>
      <c r="D1493" t="s">
        <v>2991</v>
      </c>
      <c r="E1493" t="s">
        <v>3247</v>
      </c>
      <c r="F1493" t="s">
        <v>3244</v>
      </c>
      <c r="G1493" t="s">
        <v>52</v>
      </c>
      <c r="H1493" t="s">
        <v>87</v>
      </c>
      <c r="I1493">
        <v>63</v>
      </c>
      <c r="J1493">
        <v>63</v>
      </c>
      <c r="K1493">
        <v>63</v>
      </c>
      <c r="L1493">
        <v>63</v>
      </c>
      <c r="M1493">
        <v>63</v>
      </c>
      <c r="N1493">
        <v>63</v>
      </c>
      <c r="O1493">
        <v>63</v>
      </c>
      <c r="P1493">
        <v>63</v>
      </c>
      <c r="Q1493">
        <v>63</v>
      </c>
      <c r="R1493">
        <v>63</v>
      </c>
      <c r="S1493" s="30"/>
      <c r="T1493" s="52" t="str">
        <f t="shared" si="92"/>
        <v>820464-77150-L</v>
      </c>
      <c r="U1493" s="53" t="str">
        <f>IF(C1493="NET","",IF(C1493="","",IFERROR(VLOOKUP(T1493,EAN!$A:$B,2,FALSE),"MANGLER - MÅ OPPDATERE EAN-FANEN")))</f>
        <v>MANGLER - MÅ OPPDATERE EAN-FANEN</v>
      </c>
      <c r="V1493" s="52">
        <f t="shared" si="94"/>
        <v>63</v>
      </c>
      <c r="W1493" s="52">
        <f t="shared" si="95"/>
        <v>63</v>
      </c>
      <c r="X1493" s="30"/>
      <c r="Y1493" s="21" t="str">
        <f>IF(C1493="NET","",IFERROR(VLOOKUP(U1493,'2) Order Form'!$V$9:$V$894,1,FALSE),"Ikke med I order form"))</f>
        <v>Ikke med I order form</v>
      </c>
      <c r="Z1493" s="30"/>
      <c r="AA1493">
        <v>7048652897480</v>
      </c>
      <c r="AB1493" s="23">
        <f>IFERROR(VLOOKUP(AA1493,'2) Order Form'!$V$9:$V$895,1,FALSE),"Ikke med I order form")</f>
        <v>7048652897480</v>
      </c>
      <c r="AC1493" s="38">
        <f>VLOOKUP(AA1493,ATS!$A$4:$H$2762,2,FALSE)</f>
        <v>820389</v>
      </c>
      <c r="AD1493" s="35" t="str">
        <f>VLOOKUP(AA1493,ATS!$A$4:$G$2762,3,FALSE)</f>
        <v>Sweet Crew M</v>
      </c>
      <c r="AE1493" s="36" t="str">
        <f>VLOOKUP(AA1493,ATS!$A$4:$G$2762,5,FALSE)</f>
        <v>99901-L</v>
      </c>
      <c r="AF1493" s="30"/>
      <c r="AG1493" s="54"/>
      <c r="AH1493" s="26"/>
      <c r="AI1493" s="30"/>
      <c r="AJ1493" s="30"/>
      <c r="AK1493" s="30"/>
    </row>
    <row r="1494" spans="1:37">
      <c r="A1494" s="175">
        <f t="shared" si="93"/>
        <v>0</v>
      </c>
      <c r="B1494">
        <v>820464</v>
      </c>
      <c r="C1494" t="s">
        <v>3286</v>
      </c>
      <c r="D1494" t="s">
        <v>2991</v>
      </c>
      <c r="E1494" t="s">
        <v>691</v>
      </c>
      <c r="F1494" t="s">
        <v>1982</v>
      </c>
      <c r="G1494" t="s">
        <v>54</v>
      </c>
      <c r="H1494" t="s">
        <v>87</v>
      </c>
      <c r="I1494">
        <v>38</v>
      </c>
      <c r="J1494">
        <v>38</v>
      </c>
      <c r="K1494">
        <v>38</v>
      </c>
      <c r="L1494">
        <v>38</v>
      </c>
      <c r="M1494">
        <v>38</v>
      </c>
      <c r="N1494">
        <v>38</v>
      </c>
      <c r="O1494">
        <v>38</v>
      </c>
      <c r="P1494">
        <v>38</v>
      </c>
      <c r="Q1494">
        <v>38</v>
      </c>
      <c r="R1494">
        <v>38</v>
      </c>
      <c r="S1494" s="30"/>
      <c r="T1494" s="52" t="str">
        <f t="shared" si="92"/>
        <v>820464-99901-XS</v>
      </c>
      <c r="U1494" s="53" t="str">
        <f>IF(C1494="NET","",IF(C1494="","",IFERROR(VLOOKUP(T1494,EAN!$A:$B,2,FALSE),"MANGLER - MÅ OPPDATERE EAN-FANEN")))</f>
        <v>MANGLER - MÅ OPPDATERE EAN-FANEN</v>
      </c>
      <c r="V1494" s="52">
        <f t="shared" si="94"/>
        <v>38</v>
      </c>
      <c r="W1494" s="52">
        <f t="shared" si="95"/>
        <v>38</v>
      </c>
      <c r="X1494" s="30"/>
      <c r="Y1494" s="21" t="str">
        <f>IF(C1494="NET","",IFERROR(VLOOKUP(U1494,'2) Order Form'!$V$9:$V$894,1,FALSE),"Ikke med I order form"))</f>
        <v>Ikke med I order form</v>
      </c>
      <c r="Z1494" s="30"/>
      <c r="AA1494">
        <v>7048652897510</v>
      </c>
      <c r="AB1494" s="23">
        <f>IFERROR(VLOOKUP(AA1494,'2) Order Form'!$V$9:$V$895,1,FALSE),"Ikke med I order form")</f>
        <v>7048652897510</v>
      </c>
      <c r="AC1494" s="38">
        <f>VLOOKUP(AA1494,ATS!$A$4:$H$2762,2,FALSE)</f>
        <v>820389</v>
      </c>
      <c r="AD1494" s="35" t="str">
        <f>VLOOKUP(AA1494,ATS!$A$4:$G$2762,3,FALSE)</f>
        <v>Sweet Crew M</v>
      </c>
      <c r="AE1494" s="36" t="str">
        <f>VLOOKUP(AA1494,ATS!$A$4:$G$2762,5,FALSE)</f>
        <v>99901-XL</v>
      </c>
      <c r="AF1494" s="30"/>
      <c r="AG1494" s="54"/>
      <c r="AH1494" s="26"/>
      <c r="AI1494" s="30"/>
      <c r="AJ1494" s="30"/>
      <c r="AK1494" s="30"/>
    </row>
    <row r="1495" spans="1:37">
      <c r="A1495" s="175">
        <f t="shared" si="93"/>
        <v>0</v>
      </c>
      <c r="B1495">
        <v>820464</v>
      </c>
      <c r="C1495" t="s">
        <v>3286</v>
      </c>
      <c r="D1495" t="s">
        <v>2991</v>
      </c>
      <c r="E1495" t="s">
        <v>685</v>
      </c>
      <c r="F1495" t="s">
        <v>1982</v>
      </c>
      <c r="G1495" t="s">
        <v>8</v>
      </c>
      <c r="H1495" t="s">
        <v>87</v>
      </c>
      <c r="I1495">
        <v>104</v>
      </c>
      <c r="J1495">
        <v>104</v>
      </c>
      <c r="K1495">
        <v>104</v>
      </c>
      <c r="L1495">
        <v>104</v>
      </c>
      <c r="M1495">
        <v>104</v>
      </c>
      <c r="N1495">
        <v>104</v>
      </c>
      <c r="O1495">
        <v>104</v>
      </c>
      <c r="P1495">
        <v>104</v>
      </c>
      <c r="Q1495">
        <v>104</v>
      </c>
      <c r="R1495">
        <v>104</v>
      </c>
      <c r="S1495" s="30"/>
      <c r="T1495" s="52" t="str">
        <f t="shared" si="92"/>
        <v>820464-99901-S</v>
      </c>
      <c r="U1495" s="53" t="str">
        <f>IF(C1495="NET","",IF(C1495="","",IFERROR(VLOOKUP(T1495,EAN!$A:$B,2,FALSE),"MANGLER - MÅ OPPDATERE EAN-FANEN")))</f>
        <v>MANGLER - MÅ OPPDATERE EAN-FANEN</v>
      </c>
      <c r="V1495" s="52">
        <f t="shared" si="94"/>
        <v>104</v>
      </c>
      <c r="W1495" s="52">
        <f t="shared" si="95"/>
        <v>104</v>
      </c>
      <c r="X1495" s="30"/>
      <c r="Y1495" s="21" t="str">
        <f>IF(C1495="NET","",IFERROR(VLOOKUP(U1495,'2) Order Form'!$V$9:$V$894,1,FALSE),"Ikke med I order form"))</f>
        <v>Ikke med I order form</v>
      </c>
      <c r="Z1495" s="30"/>
      <c r="AA1495">
        <v>7048652897510</v>
      </c>
      <c r="AB1495" s="23">
        <f>IFERROR(VLOOKUP(AA1495,'2) Order Form'!$V$9:$V$895,1,FALSE),"Ikke med I order form")</f>
        <v>7048652897510</v>
      </c>
      <c r="AC1495" s="38">
        <f>VLOOKUP(AA1495,ATS!$A$4:$H$2762,2,FALSE)</f>
        <v>820389</v>
      </c>
      <c r="AD1495" s="35" t="str">
        <f>VLOOKUP(AA1495,ATS!$A$4:$G$2762,3,FALSE)</f>
        <v>Sweet Crew M</v>
      </c>
      <c r="AE1495" s="36" t="str">
        <f>VLOOKUP(AA1495,ATS!$A$4:$G$2762,5,FALSE)</f>
        <v>99901-XL</v>
      </c>
      <c r="AF1495" s="30"/>
      <c r="AG1495" s="54"/>
      <c r="AH1495" s="26"/>
      <c r="AI1495" s="30"/>
      <c r="AJ1495" s="30"/>
      <c r="AK1495" s="30"/>
    </row>
    <row r="1496" spans="1:37">
      <c r="A1496" s="175">
        <f t="shared" si="93"/>
        <v>0</v>
      </c>
      <c r="B1496">
        <v>820464</v>
      </c>
      <c r="C1496" t="s">
        <v>3286</v>
      </c>
      <c r="D1496" t="s">
        <v>2991</v>
      </c>
      <c r="E1496" t="s">
        <v>686</v>
      </c>
      <c r="F1496" t="s">
        <v>1982</v>
      </c>
      <c r="G1496" t="s">
        <v>7</v>
      </c>
      <c r="H1496" t="s">
        <v>87</v>
      </c>
      <c r="I1496">
        <v>106</v>
      </c>
      <c r="J1496">
        <v>106</v>
      </c>
      <c r="K1496">
        <v>106</v>
      </c>
      <c r="L1496">
        <v>106</v>
      </c>
      <c r="M1496">
        <v>106</v>
      </c>
      <c r="N1496">
        <v>106</v>
      </c>
      <c r="O1496">
        <v>106</v>
      </c>
      <c r="P1496">
        <v>106</v>
      </c>
      <c r="Q1496">
        <v>106</v>
      </c>
      <c r="R1496">
        <v>106</v>
      </c>
      <c r="S1496" s="2"/>
      <c r="T1496" s="52" t="str">
        <f t="shared" si="92"/>
        <v>820464-99901-M</v>
      </c>
      <c r="U1496" s="53" t="str">
        <f>IF(C1496="NET","",IF(C1496="","",IFERROR(VLOOKUP(T1496,EAN!$A:$B,2,FALSE),"MANGLER - MÅ OPPDATERE EAN-FANEN")))</f>
        <v>MANGLER - MÅ OPPDATERE EAN-FANEN</v>
      </c>
      <c r="V1496" s="52">
        <f t="shared" si="94"/>
        <v>106</v>
      </c>
      <c r="W1496" s="52">
        <f t="shared" si="95"/>
        <v>106</v>
      </c>
      <c r="X1496" s="2"/>
      <c r="Y1496" s="21" t="str">
        <f>IF(C1496="NET","",IFERROR(VLOOKUP(U1496,'2) Order Form'!$V$9:$V$894,1,FALSE),"Ikke med I order form"))</f>
        <v>Ikke med I order form</v>
      </c>
      <c r="Z1496" s="2"/>
      <c r="AA1496">
        <v>7048652897510</v>
      </c>
      <c r="AB1496" s="23">
        <f>IFERROR(VLOOKUP(AA1496,'2) Order Form'!$V$9:$V$895,1,FALSE),"Ikke med I order form")</f>
        <v>7048652897510</v>
      </c>
      <c r="AC1496" s="38">
        <f>VLOOKUP(AA1496,ATS!$A$4:$H$2762,2,FALSE)</f>
        <v>820389</v>
      </c>
      <c r="AD1496" s="35" t="str">
        <f>VLOOKUP(AA1496,ATS!$A$4:$G$2762,3,FALSE)</f>
        <v>Sweet Crew M</v>
      </c>
      <c r="AE1496" s="36" t="str">
        <f>VLOOKUP(AA1496,ATS!$A$4:$G$2762,5,FALSE)</f>
        <v>99901-XL</v>
      </c>
      <c r="AF1496" s="2"/>
      <c r="AG1496" s="38"/>
      <c r="AH1496" s="21"/>
      <c r="AI1496" s="2"/>
      <c r="AJ1496" s="2"/>
      <c r="AK1496" s="2"/>
    </row>
    <row r="1497" spans="1:37">
      <c r="A1497" s="175">
        <f t="shared" si="93"/>
        <v>0</v>
      </c>
      <c r="B1497">
        <v>820464</v>
      </c>
      <c r="C1497" t="s">
        <v>3286</v>
      </c>
      <c r="D1497" t="s">
        <v>2991</v>
      </c>
      <c r="E1497" t="s">
        <v>687</v>
      </c>
      <c r="F1497" t="s">
        <v>1982</v>
      </c>
      <c r="G1497" t="s">
        <v>52</v>
      </c>
      <c r="H1497" t="s">
        <v>87</v>
      </c>
      <c r="I1497">
        <v>62</v>
      </c>
      <c r="J1497">
        <v>62</v>
      </c>
      <c r="K1497">
        <v>62</v>
      </c>
      <c r="L1497">
        <v>62</v>
      </c>
      <c r="M1497">
        <v>62</v>
      </c>
      <c r="N1497">
        <v>62</v>
      </c>
      <c r="O1497">
        <v>62</v>
      </c>
      <c r="P1497">
        <v>62</v>
      </c>
      <c r="Q1497">
        <v>62</v>
      </c>
      <c r="R1497">
        <v>62</v>
      </c>
      <c r="S1497" s="2"/>
      <c r="T1497" s="52" t="str">
        <f t="shared" si="92"/>
        <v>820464-99901-L</v>
      </c>
      <c r="U1497" s="53" t="str">
        <f>IF(C1497="NET","",IF(C1497="","",IFERROR(VLOOKUP(T1497,EAN!$A:$B,2,FALSE),"MANGLER - MÅ OPPDATERE EAN-FANEN")))</f>
        <v>MANGLER - MÅ OPPDATERE EAN-FANEN</v>
      </c>
      <c r="V1497" s="52">
        <f t="shared" si="94"/>
        <v>62</v>
      </c>
      <c r="W1497" s="52">
        <f t="shared" si="95"/>
        <v>62</v>
      </c>
      <c r="X1497" s="2"/>
      <c r="Y1497" s="21" t="str">
        <f>IF(C1497="NET","",IFERROR(VLOOKUP(U1497,'2) Order Form'!$V$9:$V$894,1,FALSE),"Ikke med I order form"))</f>
        <v>Ikke med I order form</v>
      </c>
      <c r="Z1497" s="2"/>
      <c r="AA1497">
        <v>7048652963055</v>
      </c>
      <c r="AB1497" s="23">
        <f>IFERROR(VLOOKUP(AA1497,'2) Order Form'!$V$9:$V$895,1,FALSE),"Ikke med I order form")</f>
        <v>7048652963055</v>
      </c>
      <c r="AC1497" s="38">
        <f>VLOOKUP(AA1497,ATS!$A$4:$H$2762,2,FALSE)</f>
        <v>820468</v>
      </c>
      <c r="AD1497" s="35" t="str">
        <f>VLOOKUP(AA1497,ATS!$A$4:$G$2762,3,FALSE)</f>
        <v>Sweet LS M</v>
      </c>
      <c r="AE1497" s="36" t="str">
        <f>VLOOKUP(AA1497,ATS!$A$4:$G$2762,5,FALSE)</f>
        <v>10001-S</v>
      </c>
      <c r="AF1497" s="2"/>
      <c r="AG1497" s="38"/>
      <c r="AH1497" s="21"/>
      <c r="AI1497" s="2"/>
      <c r="AJ1497" s="2"/>
      <c r="AK1497" s="2"/>
    </row>
    <row r="1498" spans="1:37">
      <c r="A1498" s="175">
        <f t="shared" si="93"/>
        <v>0</v>
      </c>
      <c r="B1498" s="37">
        <v>820468</v>
      </c>
      <c r="C1498" t="s">
        <v>131</v>
      </c>
      <c r="I1498" s="37">
        <v>202409</v>
      </c>
      <c r="J1498" s="37">
        <v>202410</v>
      </c>
      <c r="K1498" s="37">
        <v>202411</v>
      </c>
      <c r="L1498" s="37">
        <v>202412</v>
      </c>
      <c r="M1498" s="37">
        <v>202413</v>
      </c>
      <c r="N1498" s="37">
        <v>202414</v>
      </c>
      <c r="O1498" s="37">
        <v>202415</v>
      </c>
      <c r="P1498" s="37">
        <v>202415</v>
      </c>
      <c r="Q1498" s="37">
        <v>202415</v>
      </c>
      <c r="R1498" s="37">
        <v>202415</v>
      </c>
      <c r="S1498" s="2"/>
      <c r="T1498" s="22" t="str">
        <f t="shared" si="92"/>
        <v>820468-</v>
      </c>
      <c r="U1498" s="24" t="str">
        <f>IF(C1498="NET","",IF(C1498="","",IFERROR(VLOOKUP(T1498,EAN!$A:$B,2,FALSE),"MANGLER - MÅ OPPDATERE EAN-FANEN")))</f>
        <v/>
      </c>
      <c r="V1498" s="22">
        <f t="shared" si="94"/>
        <v>202409</v>
      </c>
      <c r="W1498" s="22">
        <f t="shared" si="95"/>
        <v>202415</v>
      </c>
      <c r="X1498" s="2"/>
      <c r="Y1498" s="21" t="str">
        <f>IF(C1498="NET","",IFERROR(VLOOKUP(U1498,'2) Order Form'!$V$9:$V$894,1,FALSE),"Ikke med I order form"))</f>
        <v/>
      </c>
      <c r="Z1498" s="2"/>
      <c r="AA1498">
        <v>7048652963055</v>
      </c>
      <c r="AB1498" s="23">
        <f>IFERROR(VLOOKUP(AA1498,'2) Order Form'!$V$9:$V$895,1,FALSE),"Ikke med I order form")</f>
        <v>7048652963055</v>
      </c>
      <c r="AC1498" s="38">
        <f>VLOOKUP(AA1498,ATS!$A$4:$H$2762,2,FALSE)</f>
        <v>820468</v>
      </c>
      <c r="AD1498" s="35" t="str">
        <f>VLOOKUP(AA1498,ATS!$A$4:$G$2762,3,FALSE)</f>
        <v>Sweet LS M</v>
      </c>
      <c r="AE1498" s="36" t="str">
        <f>VLOOKUP(AA1498,ATS!$A$4:$G$2762,5,FALSE)</f>
        <v>10001-S</v>
      </c>
      <c r="AF1498" s="2"/>
      <c r="AG1498" s="38"/>
      <c r="AH1498" s="21"/>
      <c r="AI1498" s="2"/>
      <c r="AJ1498" s="2"/>
      <c r="AK1498" s="2"/>
    </row>
    <row r="1499" spans="1:37">
      <c r="A1499" s="175">
        <f t="shared" si="93"/>
        <v>7048652963055</v>
      </c>
      <c r="B1499">
        <v>820468</v>
      </c>
      <c r="C1499" t="s">
        <v>2186</v>
      </c>
      <c r="D1499" t="s">
        <v>2991</v>
      </c>
      <c r="E1499" t="s">
        <v>1924</v>
      </c>
      <c r="F1499" t="s">
        <v>90</v>
      </c>
      <c r="G1499" t="s">
        <v>8</v>
      </c>
      <c r="H1499" t="s">
        <v>87</v>
      </c>
      <c r="I1499">
        <v>56</v>
      </c>
      <c r="J1499">
        <v>56</v>
      </c>
      <c r="K1499">
        <v>56</v>
      </c>
      <c r="L1499">
        <v>56</v>
      </c>
      <c r="M1499">
        <v>56</v>
      </c>
      <c r="N1499">
        <v>56</v>
      </c>
      <c r="O1499">
        <v>56</v>
      </c>
      <c r="P1499">
        <v>56</v>
      </c>
      <c r="Q1499">
        <v>56</v>
      </c>
      <c r="R1499">
        <v>56</v>
      </c>
      <c r="S1499" s="30"/>
      <c r="T1499" s="52" t="str">
        <f t="shared" si="92"/>
        <v>820468-10001-S</v>
      </c>
      <c r="U1499" s="53">
        <f>IF(C1499="NET","",IF(C1499="","",IFERROR(VLOOKUP(T1499,EAN!$A:$B,2,FALSE),"MANGLER - MÅ OPPDATERE EAN-FANEN")))</f>
        <v>7048652963055</v>
      </c>
      <c r="V1499" s="52">
        <f t="shared" si="94"/>
        <v>56</v>
      </c>
      <c r="W1499" s="52">
        <f t="shared" si="95"/>
        <v>56</v>
      </c>
      <c r="X1499" s="30"/>
      <c r="Y1499" s="21">
        <f>IF(C1499="NET","",IFERROR(VLOOKUP(U1499,'2) Order Form'!$V$9:$V$894,1,FALSE),"Ikke med I order form"))</f>
        <v>7048652963055</v>
      </c>
      <c r="Z1499" s="30"/>
      <c r="AA1499">
        <v>7048652963048</v>
      </c>
      <c r="AB1499" s="23">
        <f>IFERROR(VLOOKUP(AA1499,'2) Order Form'!$V$9:$V$895,1,FALSE),"Ikke med I order form")</f>
        <v>7048652963048</v>
      </c>
      <c r="AC1499" s="38">
        <f>VLOOKUP(AA1499,ATS!$A$4:$H$2762,2,FALSE)</f>
        <v>820468</v>
      </c>
      <c r="AD1499" s="35" t="str">
        <f>VLOOKUP(AA1499,ATS!$A$4:$G$2762,3,FALSE)</f>
        <v>Sweet LS M</v>
      </c>
      <c r="AE1499" s="36" t="str">
        <f>VLOOKUP(AA1499,ATS!$A$4:$G$2762,5,FALSE)</f>
        <v>10001-M</v>
      </c>
      <c r="AF1499" s="30"/>
      <c r="AG1499" s="54"/>
      <c r="AH1499" s="26"/>
      <c r="AI1499" s="30"/>
      <c r="AJ1499" s="30"/>
      <c r="AK1499" s="30"/>
    </row>
    <row r="1500" spans="1:37">
      <c r="A1500" s="175">
        <f t="shared" si="93"/>
        <v>7048652963048</v>
      </c>
      <c r="B1500">
        <v>820468</v>
      </c>
      <c r="C1500" t="s">
        <v>2186</v>
      </c>
      <c r="D1500" t="s">
        <v>2991</v>
      </c>
      <c r="E1500" t="s">
        <v>1925</v>
      </c>
      <c r="F1500" t="s">
        <v>90</v>
      </c>
      <c r="G1500" t="s">
        <v>7</v>
      </c>
      <c r="H1500" t="s">
        <v>87</v>
      </c>
      <c r="I1500">
        <v>122</v>
      </c>
      <c r="J1500">
        <v>122</v>
      </c>
      <c r="K1500">
        <v>122</v>
      </c>
      <c r="L1500">
        <v>122</v>
      </c>
      <c r="M1500">
        <v>122</v>
      </c>
      <c r="N1500">
        <v>122</v>
      </c>
      <c r="O1500">
        <v>122</v>
      </c>
      <c r="P1500">
        <v>122</v>
      </c>
      <c r="Q1500">
        <v>122</v>
      </c>
      <c r="R1500">
        <v>122</v>
      </c>
      <c r="S1500" s="30"/>
      <c r="T1500" s="52" t="str">
        <f t="shared" si="92"/>
        <v>820468-10001-M</v>
      </c>
      <c r="U1500" s="53">
        <f>IF(C1500="NET","",IF(C1500="","",IFERROR(VLOOKUP(T1500,EAN!$A:$B,2,FALSE),"MANGLER - MÅ OPPDATERE EAN-FANEN")))</f>
        <v>7048652963048</v>
      </c>
      <c r="V1500" s="52">
        <f t="shared" si="94"/>
        <v>122</v>
      </c>
      <c r="W1500" s="52">
        <f t="shared" si="95"/>
        <v>122</v>
      </c>
      <c r="X1500" s="30"/>
      <c r="Y1500" s="21">
        <f>IF(C1500="NET","",IFERROR(VLOOKUP(U1500,'2) Order Form'!$V$9:$V$894,1,FALSE),"Ikke med I order form"))</f>
        <v>7048652963048</v>
      </c>
      <c r="Z1500" s="30"/>
      <c r="AA1500">
        <v>7048652963048</v>
      </c>
      <c r="AB1500" s="23">
        <f>IFERROR(VLOOKUP(AA1500,'2) Order Form'!$V$9:$V$895,1,FALSE),"Ikke med I order form")</f>
        <v>7048652963048</v>
      </c>
      <c r="AC1500" s="38">
        <f>VLOOKUP(AA1500,ATS!$A$4:$H$2762,2,FALSE)</f>
        <v>820468</v>
      </c>
      <c r="AD1500" s="35" t="str">
        <f>VLOOKUP(AA1500,ATS!$A$4:$G$2762,3,FALSE)</f>
        <v>Sweet LS M</v>
      </c>
      <c r="AE1500" s="36" t="str">
        <f>VLOOKUP(AA1500,ATS!$A$4:$G$2762,5,FALSE)</f>
        <v>10001-M</v>
      </c>
      <c r="AF1500" s="30"/>
      <c r="AG1500" s="54"/>
      <c r="AH1500" s="26"/>
      <c r="AI1500" s="30"/>
      <c r="AJ1500" s="30"/>
      <c r="AK1500" s="30"/>
    </row>
    <row r="1501" spans="1:37">
      <c r="A1501" s="175">
        <f t="shared" si="93"/>
        <v>7048652963031</v>
      </c>
      <c r="B1501">
        <v>820468</v>
      </c>
      <c r="C1501" t="s">
        <v>2186</v>
      </c>
      <c r="D1501" t="s">
        <v>2991</v>
      </c>
      <c r="E1501" t="s">
        <v>1926</v>
      </c>
      <c r="F1501" t="s">
        <v>90</v>
      </c>
      <c r="G1501" t="s">
        <v>52</v>
      </c>
      <c r="H1501" t="s">
        <v>87</v>
      </c>
      <c r="I1501">
        <v>119</v>
      </c>
      <c r="J1501">
        <v>119</v>
      </c>
      <c r="K1501">
        <v>119</v>
      </c>
      <c r="L1501">
        <v>119</v>
      </c>
      <c r="M1501">
        <v>119</v>
      </c>
      <c r="N1501">
        <v>119</v>
      </c>
      <c r="O1501">
        <v>119</v>
      </c>
      <c r="P1501">
        <v>119</v>
      </c>
      <c r="Q1501">
        <v>119</v>
      </c>
      <c r="R1501">
        <v>119</v>
      </c>
      <c r="S1501" s="30"/>
      <c r="T1501" s="52" t="str">
        <f t="shared" si="92"/>
        <v>820468-10001-L</v>
      </c>
      <c r="U1501" s="53">
        <f>IF(C1501="NET","",IF(C1501="","",IFERROR(VLOOKUP(T1501,EAN!$A:$B,2,FALSE),"MANGLER - MÅ OPPDATERE EAN-FANEN")))</f>
        <v>7048652963031</v>
      </c>
      <c r="V1501" s="52">
        <f t="shared" si="94"/>
        <v>119</v>
      </c>
      <c r="W1501" s="52">
        <f t="shared" si="95"/>
        <v>119</v>
      </c>
      <c r="X1501" s="30"/>
      <c r="Y1501" s="21">
        <f>IF(C1501="NET","",IFERROR(VLOOKUP(U1501,'2) Order Form'!$V$9:$V$894,1,FALSE),"Ikke med I order form"))</f>
        <v>7048652963031</v>
      </c>
      <c r="Z1501" s="30"/>
      <c r="AA1501">
        <v>7048652963031</v>
      </c>
      <c r="AB1501" s="23">
        <f>IFERROR(VLOOKUP(AA1501,'2) Order Form'!$V$9:$V$895,1,FALSE),"Ikke med I order form")</f>
        <v>7048652963031</v>
      </c>
      <c r="AC1501" s="38">
        <f>VLOOKUP(AA1501,ATS!$A$4:$H$2762,2,FALSE)</f>
        <v>820468</v>
      </c>
      <c r="AD1501" s="35" t="str">
        <f>VLOOKUP(AA1501,ATS!$A$4:$G$2762,3,FALSE)</f>
        <v>Sweet LS M</v>
      </c>
      <c r="AE1501" s="36" t="str">
        <f>VLOOKUP(AA1501,ATS!$A$4:$G$2762,5,FALSE)</f>
        <v>10001-L</v>
      </c>
      <c r="AF1501" s="30"/>
      <c r="AG1501" s="54"/>
      <c r="AH1501" s="26"/>
      <c r="AI1501" s="30"/>
      <c r="AJ1501" s="30"/>
      <c r="AK1501" s="30"/>
    </row>
    <row r="1502" spans="1:37">
      <c r="A1502" s="175">
        <f t="shared" si="93"/>
        <v>7048652963062</v>
      </c>
      <c r="B1502">
        <v>820468</v>
      </c>
      <c r="C1502" t="s">
        <v>2186</v>
      </c>
      <c r="D1502" t="s">
        <v>2991</v>
      </c>
      <c r="E1502" t="s">
        <v>1927</v>
      </c>
      <c r="F1502" t="s">
        <v>90</v>
      </c>
      <c r="G1502" t="s">
        <v>53</v>
      </c>
      <c r="H1502" t="s">
        <v>87</v>
      </c>
      <c r="I1502">
        <v>55</v>
      </c>
      <c r="J1502">
        <v>55</v>
      </c>
      <c r="K1502">
        <v>55</v>
      </c>
      <c r="L1502">
        <v>55</v>
      </c>
      <c r="M1502">
        <v>55</v>
      </c>
      <c r="N1502">
        <v>55</v>
      </c>
      <c r="O1502">
        <v>55</v>
      </c>
      <c r="P1502">
        <v>55</v>
      </c>
      <c r="Q1502">
        <v>55</v>
      </c>
      <c r="R1502">
        <v>55</v>
      </c>
      <c r="S1502" s="30"/>
      <c r="T1502" s="52" t="str">
        <f t="shared" si="92"/>
        <v>820468-10001-XL</v>
      </c>
      <c r="U1502" s="53">
        <f>IF(C1502="NET","",IF(C1502="","",IFERROR(VLOOKUP(T1502,EAN!$A:$B,2,FALSE),"MANGLER - MÅ OPPDATERE EAN-FANEN")))</f>
        <v>7048652963062</v>
      </c>
      <c r="V1502" s="52">
        <f t="shared" si="94"/>
        <v>55</v>
      </c>
      <c r="W1502" s="52">
        <f t="shared" si="95"/>
        <v>55</v>
      </c>
      <c r="X1502" s="30"/>
      <c r="Y1502" s="21">
        <f>IF(C1502="NET","",IFERROR(VLOOKUP(U1502,'2) Order Form'!$V$9:$V$894,1,FALSE),"Ikke med I order form"))</f>
        <v>7048652963062</v>
      </c>
      <c r="Z1502" s="30"/>
      <c r="AA1502">
        <v>7048652963031</v>
      </c>
      <c r="AB1502" s="23">
        <f>IFERROR(VLOOKUP(AA1502,'2) Order Form'!$V$9:$V$895,1,FALSE),"Ikke med I order form")</f>
        <v>7048652963031</v>
      </c>
      <c r="AC1502" s="38">
        <f>VLOOKUP(AA1502,ATS!$A$4:$H$2762,2,FALSE)</f>
        <v>820468</v>
      </c>
      <c r="AD1502" s="35" t="str">
        <f>VLOOKUP(AA1502,ATS!$A$4:$G$2762,3,FALSE)</f>
        <v>Sweet LS M</v>
      </c>
      <c r="AE1502" s="36" t="str">
        <f>VLOOKUP(AA1502,ATS!$A$4:$G$2762,5,FALSE)</f>
        <v>10001-L</v>
      </c>
      <c r="AF1502" s="30"/>
      <c r="AG1502" s="54"/>
      <c r="AH1502" s="26"/>
      <c r="AI1502" s="30"/>
      <c r="AJ1502" s="30"/>
      <c r="AK1502" s="30"/>
    </row>
    <row r="1503" spans="1:37">
      <c r="A1503" s="175">
        <f t="shared" si="93"/>
        <v>7048652963093</v>
      </c>
      <c r="B1503">
        <v>820468</v>
      </c>
      <c r="C1503" t="s">
        <v>2186</v>
      </c>
      <c r="D1503" t="s">
        <v>2991</v>
      </c>
      <c r="E1503" t="s">
        <v>685</v>
      </c>
      <c r="F1503" t="s">
        <v>1982</v>
      </c>
      <c r="G1503" t="s">
        <v>8</v>
      </c>
      <c r="H1503" t="s">
        <v>87</v>
      </c>
      <c r="I1503">
        <v>24</v>
      </c>
      <c r="J1503">
        <v>24</v>
      </c>
      <c r="K1503">
        <v>24</v>
      </c>
      <c r="L1503">
        <v>24</v>
      </c>
      <c r="M1503">
        <v>24</v>
      </c>
      <c r="N1503">
        <v>24</v>
      </c>
      <c r="O1503">
        <v>24</v>
      </c>
      <c r="P1503">
        <v>24</v>
      </c>
      <c r="Q1503">
        <v>24</v>
      </c>
      <c r="R1503">
        <v>24</v>
      </c>
      <c r="S1503" s="30"/>
      <c r="T1503" s="52" t="str">
        <f t="shared" si="92"/>
        <v>820468-99901-S</v>
      </c>
      <c r="U1503" s="53">
        <f>IF(C1503="NET","",IF(C1503="","",IFERROR(VLOOKUP(T1503,EAN!$A:$B,2,FALSE),"MANGLER - MÅ OPPDATERE EAN-FANEN")))</f>
        <v>7048652963093</v>
      </c>
      <c r="V1503" s="52">
        <f t="shared" si="94"/>
        <v>24</v>
      </c>
      <c r="W1503" s="52">
        <f t="shared" si="95"/>
        <v>24</v>
      </c>
      <c r="X1503" s="30"/>
      <c r="Y1503" s="21">
        <f>IF(C1503="NET","",IFERROR(VLOOKUP(U1503,'2) Order Form'!$V$9:$V$894,1,FALSE),"Ikke med I order form"))</f>
        <v>7048652963093</v>
      </c>
      <c r="Z1503" s="30"/>
      <c r="AA1503">
        <v>7048652963062</v>
      </c>
      <c r="AB1503" s="23">
        <f>IFERROR(VLOOKUP(AA1503,'2) Order Form'!$V$9:$V$895,1,FALSE),"Ikke med I order form")</f>
        <v>7048652963062</v>
      </c>
      <c r="AC1503" s="38">
        <f>VLOOKUP(AA1503,ATS!$A$4:$H$2762,2,FALSE)</f>
        <v>820468</v>
      </c>
      <c r="AD1503" s="35" t="str">
        <f>VLOOKUP(AA1503,ATS!$A$4:$G$2762,3,FALSE)</f>
        <v>Sweet LS M</v>
      </c>
      <c r="AE1503" s="36" t="str">
        <f>VLOOKUP(AA1503,ATS!$A$4:$G$2762,5,FALSE)</f>
        <v>10001-XL</v>
      </c>
      <c r="AF1503" s="30"/>
      <c r="AG1503" s="54"/>
      <c r="AH1503" s="26"/>
      <c r="AI1503" s="30"/>
      <c r="AJ1503" s="30"/>
      <c r="AK1503" s="30"/>
    </row>
    <row r="1504" spans="1:37">
      <c r="A1504" s="175">
        <f t="shared" si="93"/>
        <v>7048652963086</v>
      </c>
      <c r="B1504">
        <v>820468</v>
      </c>
      <c r="C1504" t="s">
        <v>2186</v>
      </c>
      <c r="D1504" t="s">
        <v>2991</v>
      </c>
      <c r="E1504" t="s">
        <v>686</v>
      </c>
      <c r="F1504" t="s">
        <v>1982</v>
      </c>
      <c r="G1504" t="s">
        <v>7</v>
      </c>
      <c r="H1504" t="s">
        <v>87</v>
      </c>
      <c r="I1504">
        <v>70</v>
      </c>
      <c r="J1504">
        <v>70</v>
      </c>
      <c r="K1504">
        <v>70</v>
      </c>
      <c r="L1504">
        <v>70</v>
      </c>
      <c r="M1504">
        <v>70</v>
      </c>
      <c r="N1504">
        <v>70</v>
      </c>
      <c r="O1504">
        <v>70</v>
      </c>
      <c r="P1504">
        <v>70</v>
      </c>
      <c r="Q1504">
        <v>70</v>
      </c>
      <c r="R1504">
        <v>70</v>
      </c>
      <c r="S1504" s="30"/>
      <c r="T1504" s="52" t="str">
        <f t="shared" si="92"/>
        <v>820468-99901-M</v>
      </c>
      <c r="U1504" s="53">
        <f>IF(C1504="NET","",IF(C1504="","",IFERROR(VLOOKUP(T1504,EAN!$A:$B,2,FALSE),"MANGLER - MÅ OPPDATERE EAN-FANEN")))</f>
        <v>7048652963086</v>
      </c>
      <c r="V1504" s="52">
        <f t="shared" si="94"/>
        <v>70</v>
      </c>
      <c r="W1504" s="52">
        <f t="shared" si="95"/>
        <v>70</v>
      </c>
      <c r="X1504" s="30"/>
      <c r="Y1504" s="21">
        <f>IF(C1504="NET","",IFERROR(VLOOKUP(U1504,'2) Order Form'!$V$9:$V$894,1,FALSE),"Ikke med I order form"))</f>
        <v>7048652963086</v>
      </c>
      <c r="Z1504" s="30"/>
      <c r="AA1504">
        <v>7048652963062</v>
      </c>
      <c r="AB1504" s="23">
        <f>IFERROR(VLOOKUP(AA1504,'2) Order Form'!$V$9:$V$895,1,FALSE),"Ikke med I order form")</f>
        <v>7048652963062</v>
      </c>
      <c r="AC1504" s="38">
        <f>VLOOKUP(AA1504,ATS!$A$4:$H$2762,2,FALSE)</f>
        <v>820468</v>
      </c>
      <c r="AD1504" s="35" t="str">
        <f>VLOOKUP(AA1504,ATS!$A$4:$G$2762,3,FALSE)</f>
        <v>Sweet LS M</v>
      </c>
      <c r="AE1504" s="36" t="str">
        <f>VLOOKUP(AA1504,ATS!$A$4:$G$2762,5,FALSE)</f>
        <v>10001-XL</v>
      </c>
      <c r="AF1504" s="30"/>
      <c r="AG1504" s="54"/>
      <c r="AH1504" s="26"/>
      <c r="AI1504" s="30"/>
      <c r="AJ1504" s="30"/>
      <c r="AK1504" s="30"/>
    </row>
    <row r="1505" spans="1:37">
      <c r="A1505" s="175">
        <f t="shared" si="93"/>
        <v>7048652963079</v>
      </c>
      <c r="B1505">
        <v>820468</v>
      </c>
      <c r="C1505" t="s">
        <v>2186</v>
      </c>
      <c r="D1505" t="s">
        <v>2991</v>
      </c>
      <c r="E1505" t="s">
        <v>687</v>
      </c>
      <c r="F1505" t="s">
        <v>1982</v>
      </c>
      <c r="G1505" t="s">
        <v>52</v>
      </c>
      <c r="H1505" t="s">
        <v>87</v>
      </c>
      <c r="I1505">
        <v>72</v>
      </c>
      <c r="J1505">
        <v>72</v>
      </c>
      <c r="K1505">
        <v>72</v>
      </c>
      <c r="L1505">
        <v>72</v>
      </c>
      <c r="M1505">
        <v>72</v>
      </c>
      <c r="N1505">
        <v>72</v>
      </c>
      <c r="O1505">
        <v>72</v>
      </c>
      <c r="P1505">
        <v>72</v>
      </c>
      <c r="Q1505">
        <v>72</v>
      </c>
      <c r="R1505">
        <v>72</v>
      </c>
      <c r="S1505" s="2"/>
      <c r="T1505" s="52" t="str">
        <f t="shared" si="92"/>
        <v>820468-99901-L</v>
      </c>
      <c r="U1505" s="53">
        <f>IF(C1505="NET","",IF(C1505="","",IFERROR(VLOOKUP(T1505,EAN!$A:$B,2,FALSE),"MANGLER - MÅ OPPDATERE EAN-FANEN")))</f>
        <v>7048652963079</v>
      </c>
      <c r="V1505" s="52">
        <f t="shared" si="94"/>
        <v>72</v>
      </c>
      <c r="W1505" s="52">
        <f t="shared" si="95"/>
        <v>72</v>
      </c>
      <c r="X1505" s="2"/>
      <c r="Y1505" s="21">
        <f>IF(C1505="NET","",IFERROR(VLOOKUP(U1505,'2) Order Form'!$V$9:$V$894,1,FALSE),"Ikke med I order form"))</f>
        <v>7048652963079</v>
      </c>
      <c r="Z1505" s="2"/>
      <c r="AA1505">
        <v>7048652963093</v>
      </c>
      <c r="AB1505" s="23">
        <f>IFERROR(VLOOKUP(AA1505,'2) Order Form'!$V$9:$V$895,1,FALSE),"Ikke med I order form")</f>
        <v>7048652963093</v>
      </c>
      <c r="AC1505" s="38">
        <f>VLOOKUP(AA1505,ATS!$A$4:$H$2762,2,FALSE)</f>
        <v>820468</v>
      </c>
      <c r="AD1505" s="35" t="str">
        <f>VLOOKUP(AA1505,ATS!$A$4:$G$2762,3,FALSE)</f>
        <v>Sweet LS M</v>
      </c>
      <c r="AE1505" s="36" t="str">
        <f>VLOOKUP(AA1505,ATS!$A$4:$G$2762,5,FALSE)</f>
        <v>99901-S</v>
      </c>
      <c r="AF1505" s="2"/>
      <c r="AG1505" s="38"/>
      <c r="AH1505" s="21"/>
      <c r="AI1505" s="2"/>
      <c r="AJ1505" s="2"/>
      <c r="AK1505" s="2"/>
    </row>
    <row r="1506" spans="1:37">
      <c r="A1506" s="175">
        <f t="shared" si="93"/>
        <v>7048652963109</v>
      </c>
      <c r="B1506">
        <v>820468</v>
      </c>
      <c r="C1506" t="s">
        <v>2186</v>
      </c>
      <c r="D1506" t="s">
        <v>2991</v>
      </c>
      <c r="E1506" t="s">
        <v>688</v>
      </c>
      <c r="F1506" t="s">
        <v>1982</v>
      </c>
      <c r="G1506" t="s">
        <v>53</v>
      </c>
      <c r="H1506" t="s">
        <v>87</v>
      </c>
      <c r="I1506">
        <v>28</v>
      </c>
      <c r="J1506">
        <v>28</v>
      </c>
      <c r="K1506">
        <v>28</v>
      </c>
      <c r="L1506">
        <v>28</v>
      </c>
      <c r="M1506">
        <v>28</v>
      </c>
      <c r="N1506">
        <v>28</v>
      </c>
      <c r="O1506">
        <v>28</v>
      </c>
      <c r="P1506">
        <v>28</v>
      </c>
      <c r="Q1506">
        <v>28</v>
      </c>
      <c r="R1506">
        <v>28</v>
      </c>
      <c r="S1506" s="2"/>
      <c r="T1506" s="52" t="str">
        <f t="shared" si="92"/>
        <v>820468-99901-XL</v>
      </c>
      <c r="U1506" s="53">
        <f>IF(C1506="NET","",IF(C1506="","",IFERROR(VLOOKUP(T1506,EAN!$A:$B,2,FALSE),"MANGLER - MÅ OPPDATERE EAN-FANEN")))</f>
        <v>7048652963109</v>
      </c>
      <c r="V1506" s="52">
        <f t="shared" si="94"/>
        <v>28</v>
      </c>
      <c r="W1506" s="52">
        <f t="shared" si="95"/>
        <v>28</v>
      </c>
      <c r="X1506" s="2"/>
      <c r="Y1506" s="21">
        <f>IF(C1506="NET","",IFERROR(VLOOKUP(U1506,'2) Order Form'!$V$9:$V$894,1,FALSE),"Ikke med I order form"))</f>
        <v>7048652963109</v>
      </c>
      <c r="Z1506" s="2"/>
      <c r="AA1506">
        <v>7048652963093</v>
      </c>
      <c r="AB1506" s="23">
        <f>IFERROR(VLOOKUP(AA1506,'2) Order Form'!$V$9:$V$895,1,FALSE),"Ikke med I order form")</f>
        <v>7048652963093</v>
      </c>
      <c r="AC1506" s="38">
        <f>VLOOKUP(AA1506,ATS!$A$4:$H$2762,2,FALSE)</f>
        <v>820468</v>
      </c>
      <c r="AD1506" s="35" t="str">
        <f>VLOOKUP(AA1506,ATS!$A$4:$G$2762,3,FALSE)</f>
        <v>Sweet LS M</v>
      </c>
      <c r="AE1506" s="36" t="str">
        <f>VLOOKUP(AA1506,ATS!$A$4:$G$2762,5,FALSE)</f>
        <v>99901-S</v>
      </c>
      <c r="AF1506" s="2"/>
      <c r="AG1506" s="38"/>
      <c r="AH1506" s="21"/>
      <c r="AI1506" s="2"/>
      <c r="AJ1506" s="2"/>
      <c r="AK1506" s="2"/>
    </row>
    <row r="1507" spans="1:37">
      <c r="A1507" s="175">
        <f t="shared" si="93"/>
        <v>0</v>
      </c>
      <c r="B1507" s="37">
        <v>820473</v>
      </c>
      <c r="C1507" t="s">
        <v>131</v>
      </c>
      <c r="I1507" s="37">
        <v>202409</v>
      </c>
      <c r="J1507" s="37">
        <v>202410</v>
      </c>
      <c r="K1507" s="37">
        <v>202411</v>
      </c>
      <c r="L1507" s="37">
        <v>202412</v>
      </c>
      <c r="M1507" s="37">
        <v>202413</v>
      </c>
      <c r="N1507" s="37">
        <v>202414</v>
      </c>
      <c r="O1507" s="37">
        <v>202415</v>
      </c>
      <c r="P1507" s="37">
        <v>202415</v>
      </c>
      <c r="Q1507" s="37">
        <v>202415</v>
      </c>
      <c r="R1507" s="37">
        <v>202415</v>
      </c>
      <c r="S1507" s="2"/>
      <c r="T1507" s="52" t="str">
        <f t="shared" si="92"/>
        <v>820473-</v>
      </c>
      <c r="U1507" s="53" t="str">
        <f>IF(C1507="NET","",IF(C1507="","",IFERROR(VLOOKUP(T1507,EAN!$A:$B,2,FALSE),"MANGLER - MÅ OPPDATERE EAN-FANEN")))</f>
        <v/>
      </c>
      <c r="V1507" s="52">
        <f t="shared" si="94"/>
        <v>202409</v>
      </c>
      <c r="W1507" s="52">
        <f t="shared" si="95"/>
        <v>202415</v>
      </c>
      <c r="X1507" s="2"/>
      <c r="Y1507" s="21" t="str">
        <f>IF(C1507="NET","",IFERROR(VLOOKUP(U1507,'2) Order Form'!$V$9:$V$894,1,FALSE),"Ikke med I order form"))</f>
        <v/>
      </c>
      <c r="Z1507" s="2"/>
      <c r="AA1507">
        <v>7048652963086</v>
      </c>
      <c r="AB1507" s="23">
        <f>IFERROR(VLOOKUP(AA1507,'2) Order Form'!$V$9:$V$895,1,FALSE),"Ikke med I order form")</f>
        <v>7048652963086</v>
      </c>
      <c r="AC1507" s="38">
        <f>VLOOKUP(AA1507,ATS!$A$4:$H$2762,2,FALSE)</f>
        <v>820468</v>
      </c>
      <c r="AD1507" s="35" t="str">
        <f>VLOOKUP(AA1507,ATS!$A$4:$G$2762,3,FALSE)</f>
        <v>Sweet LS M</v>
      </c>
      <c r="AE1507" s="36" t="str">
        <f>VLOOKUP(AA1507,ATS!$A$4:$G$2762,5,FALSE)</f>
        <v>99901-M</v>
      </c>
      <c r="AF1507" s="2"/>
      <c r="AG1507" s="38"/>
      <c r="AH1507" s="21"/>
      <c r="AI1507" s="2"/>
      <c r="AJ1507" s="2"/>
      <c r="AK1507" s="2"/>
    </row>
    <row r="1508" spans="1:37">
      <c r="A1508" s="175">
        <f t="shared" si="93"/>
        <v>7048652963024</v>
      </c>
      <c r="B1508">
        <v>820473</v>
      </c>
      <c r="C1508" t="s">
        <v>168</v>
      </c>
      <c r="D1508" t="s">
        <v>2991</v>
      </c>
      <c r="E1508" t="s">
        <v>705</v>
      </c>
      <c r="F1508" t="s">
        <v>1982</v>
      </c>
      <c r="G1508" t="s">
        <v>63</v>
      </c>
      <c r="H1508" t="s">
        <v>87</v>
      </c>
      <c r="I1508">
        <v>39</v>
      </c>
      <c r="J1508">
        <v>39</v>
      </c>
      <c r="K1508">
        <v>39</v>
      </c>
      <c r="L1508">
        <v>39</v>
      </c>
      <c r="M1508">
        <v>39</v>
      </c>
      <c r="N1508">
        <v>39</v>
      </c>
      <c r="O1508">
        <v>39</v>
      </c>
      <c r="P1508">
        <v>39</v>
      </c>
      <c r="Q1508">
        <v>39</v>
      </c>
      <c r="R1508">
        <v>39</v>
      </c>
      <c r="S1508" s="2"/>
      <c r="T1508" s="52" t="str">
        <f t="shared" si="92"/>
        <v>820473-99901-OS</v>
      </c>
      <c r="U1508" s="53">
        <f>IF(C1508="NET","",IF(C1508="","",IFERROR(VLOOKUP(T1508,EAN!$A:$B,2,FALSE),"MANGLER - MÅ OPPDATERE EAN-FANEN")))</f>
        <v>7048652963024</v>
      </c>
      <c r="V1508" s="52">
        <f t="shared" si="94"/>
        <v>39</v>
      </c>
      <c r="W1508" s="52">
        <f t="shared" si="95"/>
        <v>39</v>
      </c>
      <c r="X1508" s="2"/>
      <c r="Y1508" s="21">
        <f>IF(C1508="NET","",IFERROR(VLOOKUP(U1508,'2) Order Form'!$V$9:$V$894,1,FALSE),"Ikke med I order form"))</f>
        <v>7048652963024</v>
      </c>
      <c r="Z1508" s="2"/>
      <c r="AA1508">
        <v>7048652963086</v>
      </c>
      <c r="AB1508" s="23">
        <f>IFERROR(VLOOKUP(AA1508,'2) Order Form'!$V$9:$V$895,1,FALSE),"Ikke med I order form")</f>
        <v>7048652963086</v>
      </c>
      <c r="AC1508" s="38">
        <f>VLOOKUP(AA1508,ATS!$A$4:$H$2762,2,FALSE)</f>
        <v>820468</v>
      </c>
      <c r="AD1508" s="35" t="str">
        <f>VLOOKUP(AA1508,ATS!$A$4:$G$2762,3,FALSE)</f>
        <v>Sweet LS M</v>
      </c>
      <c r="AE1508" s="36" t="str">
        <f>VLOOKUP(AA1508,ATS!$A$4:$G$2762,5,FALSE)</f>
        <v>99901-M</v>
      </c>
      <c r="AF1508" s="2"/>
      <c r="AG1508" s="38"/>
      <c r="AH1508" s="21"/>
      <c r="AI1508" s="2"/>
      <c r="AJ1508" s="2"/>
      <c r="AK1508" s="2"/>
    </row>
    <row r="1509" spans="1:37">
      <c r="A1509" s="175">
        <f t="shared" si="93"/>
        <v>0</v>
      </c>
      <c r="B1509" s="37">
        <v>820474</v>
      </c>
      <c r="C1509" t="s">
        <v>131</v>
      </c>
      <c r="I1509" s="37">
        <v>202409</v>
      </c>
      <c r="J1509" s="37">
        <v>202410</v>
      </c>
      <c r="K1509" s="37">
        <v>202411</v>
      </c>
      <c r="L1509" s="37">
        <v>202412</v>
      </c>
      <c r="M1509" s="37">
        <v>202413</v>
      </c>
      <c r="N1509" s="37">
        <v>202414</v>
      </c>
      <c r="O1509" s="37">
        <v>202415</v>
      </c>
      <c r="P1509" s="37">
        <v>202415</v>
      </c>
      <c r="Q1509" s="37">
        <v>202415</v>
      </c>
      <c r="R1509" s="37">
        <v>202415</v>
      </c>
      <c r="S1509" s="30"/>
      <c r="T1509" s="52" t="str">
        <f t="shared" si="92"/>
        <v>820474-</v>
      </c>
      <c r="U1509" s="53" t="str">
        <f>IF(C1509="NET","",IF(C1509="","",IFERROR(VLOOKUP(T1509,EAN!$A:$B,2,FALSE),"MANGLER - MÅ OPPDATERE EAN-FANEN")))</f>
        <v/>
      </c>
      <c r="V1509" s="52">
        <f t="shared" si="94"/>
        <v>202409</v>
      </c>
      <c r="W1509" s="52">
        <f t="shared" si="95"/>
        <v>202415</v>
      </c>
      <c r="X1509" s="30"/>
      <c r="Y1509" s="21" t="str">
        <f>IF(C1509="NET","",IFERROR(VLOOKUP(U1509,'2) Order Form'!$V$9:$V$894,1,FALSE),"Ikke med I order form"))</f>
        <v/>
      </c>
      <c r="Z1509" s="30"/>
      <c r="AA1509">
        <v>7048652963079</v>
      </c>
      <c r="AB1509" s="23">
        <f>IFERROR(VLOOKUP(AA1509,'2) Order Form'!$V$9:$V$895,1,FALSE),"Ikke med I order form")</f>
        <v>7048652963079</v>
      </c>
      <c r="AC1509" s="38">
        <f>VLOOKUP(AA1509,ATS!$A$4:$H$2762,2,FALSE)</f>
        <v>820468</v>
      </c>
      <c r="AD1509" s="35" t="str">
        <f>VLOOKUP(AA1509,ATS!$A$4:$G$2762,3,FALSE)</f>
        <v>Sweet LS M</v>
      </c>
      <c r="AE1509" s="36" t="str">
        <f>VLOOKUP(AA1509,ATS!$A$4:$G$2762,5,FALSE)</f>
        <v>99901-L</v>
      </c>
      <c r="AF1509" s="30"/>
      <c r="AG1509" s="54"/>
      <c r="AH1509" s="26"/>
      <c r="AI1509" s="30"/>
      <c r="AJ1509" s="30"/>
      <c r="AK1509" s="30"/>
    </row>
    <row r="1510" spans="1:37">
      <c r="A1510" s="175">
        <f t="shared" si="93"/>
        <v>7048652962997</v>
      </c>
      <c r="B1510">
        <v>820474</v>
      </c>
      <c r="C1510" t="s">
        <v>170</v>
      </c>
      <c r="D1510" t="s">
        <v>2991</v>
      </c>
      <c r="E1510" t="s">
        <v>705</v>
      </c>
      <c r="F1510" t="s">
        <v>1982</v>
      </c>
      <c r="G1510" t="s">
        <v>63</v>
      </c>
      <c r="H1510" t="s">
        <v>87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 s="30"/>
      <c r="T1510" s="52" t="str">
        <f t="shared" si="92"/>
        <v>820474-99901-OS</v>
      </c>
      <c r="U1510" s="53">
        <f>IF(C1510="NET","",IF(C1510="","",IFERROR(VLOOKUP(T1510,EAN!$A:$B,2,FALSE),"MANGLER - MÅ OPPDATERE EAN-FANEN")))</f>
        <v>7048652962997</v>
      </c>
      <c r="V1510" s="52">
        <f t="shared" si="94"/>
        <v>0</v>
      </c>
      <c r="W1510" s="52">
        <f t="shared" si="95"/>
        <v>0</v>
      </c>
      <c r="X1510" s="30"/>
      <c r="Y1510" s="21">
        <f>IF(C1510="NET","",IFERROR(VLOOKUP(U1510,'2) Order Form'!$V$9:$V$894,1,FALSE),"Ikke med I order form"))</f>
        <v>7048652962997</v>
      </c>
      <c r="Z1510" s="30"/>
      <c r="AA1510">
        <v>7048652963079</v>
      </c>
      <c r="AB1510" s="23">
        <f>IFERROR(VLOOKUP(AA1510,'2) Order Form'!$V$9:$V$895,1,FALSE),"Ikke med I order form")</f>
        <v>7048652963079</v>
      </c>
      <c r="AC1510" s="38">
        <f>VLOOKUP(AA1510,ATS!$A$4:$H$2762,2,FALSE)</f>
        <v>820468</v>
      </c>
      <c r="AD1510" s="35" t="str">
        <f>VLOOKUP(AA1510,ATS!$A$4:$G$2762,3,FALSE)</f>
        <v>Sweet LS M</v>
      </c>
      <c r="AE1510" s="36" t="str">
        <f>VLOOKUP(AA1510,ATS!$A$4:$G$2762,5,FALSE)</f>
        <v>99901-L</v>
      </c>
      <c r="AF1510" s="30"/>
      <c r="AG1510" s="54"/>
      <c r="AH1510" s="26"/>
      <c r="AI1510" s="30"/>
      <c r="AJ1510" s="30"/>
      <c r="AK1510" s="30"/>
    </row>
    <row r="1511" spans="1:37">
      <c r="A1511" s="175">
        <f t="shared" si="93"/>
        <v>0</v>
      </c>
      <c r="B1511" s="37">
        <v>820475</v>
      </c>
      <c r="C1511" t="s">
        <v>131</v>
      </c>
      <c r="I1511" s="37">
        <v>202409</v>
      </c>
      <c r="J1511" s="37">
        <v>202410</v>
      </c>
      <c r="K1511" s="37">
        <v>202411</v>
      </c>
      <c r="L1511" s="37">
        <v>202412</v>
      </c>
      <c r="M1511" s="37">
        <v>202413</v>
      </c>
      <c r="N1511" s="37">
        <v>202414</v>
      </c>
      <c r="O1511" s="37">
        <v>202415</v>
      </c>
      <c r="P1511" s="37">
        <v>202415</v>
      </c>
      <c r="Q1511" s="37">
        <v>202415</v>
      </c>
      <c r="R1511" s="37">
        <v>202415</v>
      </c>
      <c r="S1511" s="30"/>
      <c r="T1511" s="52" t="str">
        <f t="shared" si="92"/>
        <v>820475-</v>
      </c>
      <c r="U1511" s="53" t="str">
        <f>IF(C1511="NET","",IF(C1511="","",IFERROR(VLOOKUP(T1511,EAN!$A:$B,2,FALSE),"MANGLER - MÅ OPPDATERE EAN-FANEN")))</f>
        <v/>
      </c>
      <c r="V1511" s="52">
        <f t="shared" si="94"/>
        <v>202409</v>
      </c>
      <c r="W1511" s="52">
        <f t="shared" si="95"/>
        <v>202415</v>
      </c>
      <c r="X1511" s="30"/>
      <c r="Y1511" s="21" t="str">
        <f>IF(C1511="NET","",IFERROR(VLOOKUP(U1511,'2) Order Form'!$V$9:$V$894,1,FALSE),"Ikke med I order form"))</f>
        <v/>
      </c>
      <c r="Z1511" s="30"/>
      <c r="AA1511">
        <v>7048652963109</v>
      </c>
      <c r="AB1511" s="23">
        <f>IFERROR(VLOOKUP(AA1511,'2) Order Form'!$V$9:$V$895,1,FALSE),"Ikke med I order form")</f>
        <v>7048652963109</v>
      </c>
      <c r="AC1511" s="38">
        <f>VLOOKUP(AA1511,ATS!$A$4:$H$2762,2,FALSE)</f>
        <v>820468</v>
      </c>
      <c r="AD1511" s="35" t="str">
        <f>VLOOKUP(AA1511,ATS!$A$4:$G$2762,3,FALSE)</f>
        <v>Sweet LS M</v>
      </c>
      <c r="AE1511" s="36" t="str">
        <f>VLOOKUP(AA1511,ATS!$A$4:$G$2762,5,FALSE)</f>
        <v>99901-XL</v>
      </c>
      <c r="AF1511" s="30"/>
      <c r="AG1511" s="54"/>
      <c r="AH1511" s="26"/>
      <c r="AI1511" s="30"/>
      <c r="AJ1511" s="30"/>
      <c r="AK1511" s="30"/>
    </row>
    <row r="1512" spans="1:37">
      <c r="A1512" s="175">
        <f t="shared" si="93"/>
        <v>7048652962942</v>
      </c>
      <c r="B1512">
        <v>820475</v>
      </c>
      <c r="C1512" t="s">
        <v>169</v>
      </c>
      <c r="D1512" t="s">
        <v>2991</v>
      </c>
      <c r="E1512" t="s">
        <v>2175</v>
      </c>
      <c r="F1512" t="s">
        <v>2176</v>
      </c>
      <c r="G1512" t="s">
        <v>63</v>
      </c>
      <c r="H1512" t="s">
        <v>87</v>
      </c>
      <c r="I1512">
        <v>1</v>
      </c>
      <c r="J1512">
        <v>1</v>
      </c>
      <c r="K1512">
        <v>1</v>
      </c>
      <c r="L1512">
        <v>1</v>
      </c>
      <c r="M1512">
        <v>1</v>
      </c>
      <c r="N1512">
        <v>1</v>
      </c>
      <c r="O1512">
        <v>1</v>
      </c>
      <c r="P1512">
        <v>1</v>
      </c>
      <c r="Q1512">
        <v>1</v>
      </c>
      <c r="R1512">
        <v>1</v>
      </c>
      <c r="S1512" s="30"/>
      <c r="T1512" s="52" t="str">
        <f t="shared" si="92"/>
        <v>820475-54100-OS</v>
      </c>
      <c r="U1512" s="53">
        <f>IF(C1512="NET","",IF(C1512="","",IFERROR(VLOOKUP(T1512,EAN!$A:$B,2,FALSE),"MANGLER - MÅ OPPDATERE EAN-FANEN")))</f>
        <v>7048652962942</v>
      </c>
      <c r="V1512" s="52">
        <f t="shared" si="94"/>
        <v>1</v>
      </c>
      <c r="W1512" s="52">
        <f t="shared" si="95"/>
        <v>1</v>
      </c>
      <c r="X1512" s="30"/>
      <c r="Y1512" s="21">
        <f>IF(C1512="NET","",IFERROR(VLOOKUP(U1512,'2) Order Form'!$V$9:$V$894,1,FALSE),"Ikke med I order form"))</f>
        <v>7048652962942</v>
      </c>
      <c r="Z1512" s="30"/>
      <c r="AA1512">
        <v>7048652963109</v>
      </c>
      <c r="AB1512" s="23">
        <f>IFERROR(VLOOKUP(AA1512,'2) Order Form'!$V$9:$V$895,1,FALSE),"Ikke med I order form")</f>
        <v>7048652963109</v>
      </c>
      <c r="AC1512" s="38">
        <f>VLOOKUP(AA1512,ATS!$A$4:$H$2762,2,FALSE)</f>
        <v>820468</v>
      </c>
      <c r="AD1512" s="35" t="str">
        <f>VLOOKUP(AA1512,ATS!$A$4:$G$2762,3,FALSE)</f>
        <v>Sweet LS M</v>
      </c>
      <c r="AE1512" s="36" t="str">
        <f>VLOOKUP(AA1512,ATS!$A$4:$G$2762,5,FALSE)</f>
        <v>99901-XL</v>
      </c>
      <c r="AF1512" s="30"/>
      <c r="AG1512" s="54"/>
      <c r="AH1512" s="26"/>
      <c r="AI1512" s="30"/>
      <c r="AJ1512" s="30"/>
      <c r="AK1512" s="30"/>
    </row>
    <row r="1513" spans="1:37">
      <c r="A1513" s="175">
        <f t="shared" si="93"/>
        <v>7048652962959</v>
      </c>
      <c r="B1513">
        <v>820475</v>
      </c>
      <c r="C1513" t="s">
        <v>169</v>
      </c>
      <c r="D1513" t="s">
        <v>2991</v>
      </c>
      <c r="E1513" t="s">
        <v>2183</v>
      </c>
      <c r="F1513" t="s">
        <v>2011</v>
      </c>
      <c r="G1513" t="s">
        <v>63</v>
      </c>
      <c r="H1513" t="s">
        <v>87</v>
      </c>
      <c r="I1513">
        <v>299</v>
      </c>
      <c r="J1513">
        <v>299</v>
      </c>
      <c r="K1513">
        <v>299</v>
      </c>
      <c r="L1513">
        <v>299</v>
      </c>
      <c r="M1513">
        <v>299</v>
      </c>
      <c r="N1513">
        <v>299</v>
      </c>
      <c r="O1513">
        <v>299</v>
      </c>
      <c r="P1513">
        <v>299</v>
      </c>
      <c r="Q1513">
        <v>299</v>
      </c>
      <c r="R1513">
        <v>299</v>
      </c>
      <c r="S1513" s="30"/>
      <c r="T1513" s="52" t="str">
        <f t="shared" si="92"/>
        <v>820475-88302-OS</v>
      </c>
      <c r="U1513" s="53">
        <f>IF(C1513="NET","",IF(C1513="","",IFERROR(VLOOKUP(T1513,EAN!$A:$B,2,FALSE),"MANGLER - MÅ OPPDATERE EAN-FANEN")))</f>
        <v>7048652962959</v>
      </c>
      <c r="V1513" s="52">
        <f t="shared" si="94"/>
        <v>299</v>
      </c>
      <c r="W1513" s="52">
        <f t="shared" si="95"/>
        <v>299</v>
      </c>
      <c r="X1513" s="30"/>
      <c r="Y1513" s="21">
        <f>IF(C1513="NET","",IFERROR(VLOOKUP(U1513,'2) Order Form'!$V$9:$V$894,1,FALSE),"Ikke med I order form"))</f>
        <v>7048652962959</v>
      </c>
      <c r="Z1513" s="30"/>
      <c r="AA1513">
        <v>7048652897305</v>
      </c>
      <c r="AB1513" s="23">
        <f>IFERROR(VLOOKUP(AA1513,'2) Order Form'!$V$9:$V$895,1,FALSE),"Ikke med I order form")</f>
        <v>7048652897305</v>
      </c>
      <c r="AC1513" s="38">
        <f>VLOOKUP(AA1513,ATS!$A$4:$H$2762,2,FALSE)</f>
        <v>820391</v>
      </c>
      <c r="AD1513" s="35" t="str">
        <f>VLOOKUP(AA1513,ATS!$A$4:$G$2762,3,FALSE)</f>
        <v>Sweet Tee M</v>
      </c>
      <c r="AE1513" s="36" t="str">
        <f>VLOOKUP(AA1513,ATS!$A$4:$G$2762,5,FALSE)</f>
        <v>10001-S</v>
      </c>
      <c r="AF1513" s="30"/>
      <c r="AG1513" s="54"/>
      <c r="AH1513" s="26"/>
      <c r="AI1513" s="30"/>
      <c r="AJ1513" s="30"/>
      <c r="AK1513" s="30"/>
    </row>
    <row r="1514" spans="1:37">
      <c r="A1514" s="175">
        <f t="shared" si="93"/>
        <v>7048652962966</v>
      </c>
      <c r="B1514">
        <v>820475</v>
      </c>
      <c r="C1514" t="s">
        <v>169</v>
      </c>
      <c r="D1514" t="s">
        <v>2991</v>
      </c>
      <c r="E1514" t="s">
        <v>705</v>
      </c>
      <c r="F1514" t="s">
        <v>1982</v>
      </c>
      <c r="G1514" t="s">
        <v>63</v>
      </c>
      <c r="H1514" t="s">
        <v>87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 s="30"/>
      <c r="T1514" s="52" t="str">
        <f t="shared" si="92"/>
        <v>820475-99901-OS</v>
      </c>
      <c r="U1514" s="53">
        <f>IF(C1514="NET","",IF(C1514="","",IFERROR(VLOOKUP(T1514,EAN!$A:$B,2,FALSE),"MANGLER - MÅ OPPDATERE EAN-FANEN")))</f>
        <v>7048652962966</v>
      </c>
      <c r="V1514" s="52">
        <f t="shared" si="94"/>
        <v>0</v>
      </c>
      <c r="W1514" s="52">
        <f t="shared" si="95"/>
        <v>0</v>
      </c>
      <c r="X1514" s="30"/>
      <c r="Y1514" s="21">
        <f>IF(C1514="NET","",IFERROR(VLOOKUP(U1514,'2) Order Form'!$V$9:$V$894,1,FALSE),"Ikke med I order form"))</f>
        <v>7048652962966</v>
      </c>
      <c r="Z1514" s="30"/>
      <c r="AA1514">
        <v>7048652897305</v>
      </c>
      <c r="AB1514" s="23">
        <f>IFERROR(VLOOKUP(AA1514,'2) Order Form'!$V$9:$V$895,1,FALSE),"Ikke med I order form")</f>
        <v>7048652897305</v>
      </c>
      <c r="AC1514" s="38">
        <f>VLOOKUP(AA1514,ATS!$A$4:$H$2762,2,FALSE)</f>
        <v>820391</v>
      </c>
      <c r="AD1514" s="35" t="str">
        <f>VLOOKUP(AA1514,ATS!$A$4:$G$2762,3,FALSE)</f>
        <v>Sweet Tee M</v>
      </c>
      <c r="AE1514" s="36" t="str">
        <f>VLOOKUP(AA1514,ATS!$A$4:$G$2762,5,FALSE)</f>
        <v>10001-S</v>
      </c>
      <c r="AF1514" s="30"/>
      <c r="AG1514" s="54"/>
      <c r="AH1514" s="26"/>
      <c r="AI1514" s="30"/>
      <c r="AJ1514" s="30"/>
      <c r="AK1514" s="30"/>
    </row>
    <row r="1515" spans="1:37">
      <c r="A1515" s="175">
        <f t="shared" si="93"/>
        <v>0</v>
      </c>
      <c r="B1515" s="37">
        <v>820477</v>
      </c>
      <c r="C1515" t="s">
        <v>131</v>
      </c>
      <c r="I1515" s="37">
        <v>202409</v>
      </c>
      <c r="J1515" s="37">
        <v>202410</v>
      </c>
      <c r="K1515" s="37">
        <v>202411</v>
      </c>
      <c r="L1515" s="37">
        <v>202412</v>
      </c>
      <c r="M1515" s="37">
        <v>202413</v>
      </c>
      <c r="N1515" s="37">
        <v>202414</v>
      </c>
      <c r="O1515" s="37">
        <v>202415</v>
      </c>
      <c r="P1515" s="37">
        <v>202415</v>
      </c>
      <c r="Q1515" s="37">
        <v>202415</v>
      </c>
      <c r="R1515" s="37">
        <v>202415</v>
      </c>
      <c r="S1515" s="30"/>
      <c r="T1515" s="52" t="str">
        <f t="shared" si="92"/>
        <v>820477-</v>
      </c>
      <c r="U1515" s="53" t="str">
        <f>IF(C1515="NET","",IF(C1515="","",IFERROR(VLOOKUP(T1515,EAN!$A:$B,2,FALSE),"MANGLER - MÅ OPPDATERE EAN-FANEN")))</f>
        <v/>
      </c>
      <c r="V1515" s="52">
        <f t="shared" si="94"/>
        <v>202409</v>
      </c>
      <c r="W1515" s="52">
        <f t="shared" si="95"/>
        <v>202415</v>
      </c>
      <c r="X1515" s="30"/>
      <c r="Y1515" s="21" t="str">
        <f>IF(C1515="NET","",IFERROR(VLOOKUP(U1515,'2) Order Form'!$V$9:$V$894,1,FALSE),"Ikke med I order form"))</f>
        <v/>
      </c>
      <c r="Z1515" s="30"/>
      <c r="AA1515">
        <v>7048652897305</v>
      </c>
      <c r="AB1515" s="23">
        <f>IFERROR(VLOOKUP(AA1515,'2) Order Form'!$V$9:$V$895,1,FALSE),"Ikke med I order form")</f>
        <v>7048652897305</v>
      </c>
      <c r="AC1515" s="38">
        <f>VLOOKUP(AA1515,ATS!$A$4:$H$2762,2,FALSE)</f>
        <v>820391</v>
      </c>
      <c r="AD1515" s="35" t="str">
        <f>VLOOKUP(AA1515,ATS!$A$4:$G$2762,3,FALSE)</f>
        <v>Sweet Tee M</v>
      </c>
      <c r="AE1515" s="36" t="str">
        <f>VLOOKUP(AA1515,ATS!$A$4:$G$2762,5,FALSE)</f>
        <v>10001-S</v>
      </c>
      <c r="AF1515" s="30"/>
      <c r="AG1515" s="54"/>
      <c r="AH1515" s="26"/>
      <c r="AI1515" s="30"/>
      <c r="AJ1515" s="30"/>
      <c r="AK1515" s="30"/>
    </row>
    <row r="1516" spans="1:37">
      <c r="A1516" s="175">
        <f t="shared" si="93"/>
        <v>7048652962911</v>
      </c>
      <c r="B1516">
        <v>820477</v>
      </c>
      <c r="C1516" t="s">
        <v>2188</v>
      </c>
      <c r="D1516" t="s">
        <v>2991</v>
      </c>
      <c r="E1516" t="s">
        <v>2187</v>
      </c>
      <c r="F1516" t="s">
        <v>2181</v>
      </c>
      <c r="G1516" t="s">
        <v>63</v>
      </c>
      <c r="H1516" t="s">
        <v>225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 s="30"/>
      <c r="T1516" s="52" t="str">
        <f t="shared" si="92"/>
        <v>820477-76100-OS</v>
      </c>
      <c r="U1516" s="53">
        <f>IF(C1516="NET","",IF(C1516="","",IFERROR(VLOOKUP(T1516,EAN!$A:$B,2,FALSE),"MANGLER - MÅ OPPDATERE EAN-FANEN")))</f>
        <v>7048652962911</v>
      </c>
      <c r="V1516" s="52">
        <f t="shared" si="94"/>
        <v>0</v>
      </c>
      <c r="W1516" s="52">
        <f t="shared" si="95"/>
        <v>0</v>
      </c>
      <c r="X1516" s="30"/>
      <c r="Y1516" s="21">
        <f>IF(C1516="NET","",IFERROR(VLOOKUP(U1516,'2) Order Form'!$V$9:$V$894,1,FALSE),"Ikke med I order form"))</f>
        <v>7048652962911</v>
      </c>
      <c r="Z1516" s="30"/>
      <c r="AA1516">
        <v>7048652897299</v>
      </c>
      <c r="AB1516" s="23">
        <f>IFERROR(VLOOKUP(AA1516,'2) Order Form'!$V$9:$V$895,1,FALSE),"Ikke med I order form")</f>
        <v>7048652897299</v>
      </c>
      <c r="AC1516" s="38">
        <f>VLOOKUP(AA1516,ATS!$A$4:$H$2762,2,FALSE)</f>
        <v>820391</v>
      </c>
      <c r="AD1516" s="35" t="str">
        <f>VLOOKUP(AA1516,ATS!$A$4:$G$2762,3,FALSE)</f>
        <v>Sweet Tee M</v>
      </c>
      <c r="AE1516" s="36" t="str">
        <f>VLOOKUP(AA1516,ATS!$A$4:$G$2762,5,FALSE)</f>
        <v>10001-M</v>
      </c>
      <c r="AF1516" s="30"/>
      <c r="AG1516" s="54"/>
      <c r="AH1516" s="26"/>
      <c r="AI1516" s="30"/>
      <c r="AJ1516" s="30"/>
      <c r="AK1516" s="30"/>
    </row>
    <row r="1517" spans="1:37">
      <c r="A1517" s="175">
        <f t="shared" si="93"/>
        <v>7048652962928</v>
      </c>
      <c r="B1517">
        <v>820477</v>
      </c>
      <c r="C1517" t="s">
        <v>2188</v>
      </c>
      <c r="D1517" t="s">
        <v>2991</v>
      </c>
      <c r="E1517" t="s">
        <v>2183</v>
      </c>
      <c r="F1517" t="s">
        <v>2011</v>
      </c>
      <c r="G1517" t="s">
        <v>63</v>
      </c>
      <c r="H1517" t="s">
        <v>87</v>
      </c>
      <c r="I1517">
        <v>281</v>
      </c>
      <c r="J1517">
        <v>281</v>
      </c>
      <c r="K1517">
        <v>281</v>
      </c>
      <c r="L1517">
        <v>281</v>
      </c>
      <c r="M1517">
        <v>281</v>
      </c>
      <c r="N1517">
        <v>281</v>
      </c>
      <c r="O1517">
        <v>281</v>
      </c>
      <c r="P1517">
        <v>281</v>
      </c>
      <c r="Q1517">
        <v>281</v>
      </c>
      <c r="R1517">
        <v>281</v>
      </c>
      <c r="S1517" s="30"/>
      <c r="T1517" s="52" t="str">
        <f t="shared" si="92"/>
        <v>820477-88302-OS</v>
      </c>
      <c r="U1517" s="53">
        <f>IF(C1517="NET","",IF(C1517="","",IFERROR(VLOOKUP(T1517,EAN!$A:$B,2,FALSE),"MANGLER - MÅ OPPDATERE EAN-FANEN")))</f>
        <v>7048652962928</v>
      </c>
      <c r="V1517" s="52">
        <f t="shared" si="94"/>
        <v>281</v>
      </c>
      <c r="W1517" s="52">
        <f t="shared" si="95"/>
        <v>281</v>
      </c>
      <c r="X1517" s="30"/>
      <c r="Y1517" s="21">
        <f>IF(C1517="NET","",IFERROR(VLOOKUP(U1517,'2) Order Form'!$V$9:$V$894,1,FALSE),"Ikke med I order form"))</f>
        <v>7048652962928</v>
      </c>
      <c r="Z1517" s="30"/>
      <c r="AA1517">
        <v>7048652897299</v>
      </c>
      <c r="AB1517" s="23">
        <f>IFERROR(VLOOKUP(AA1517,'2) Order Form'!$V$9:$V$895,1,FALSE),"Ikke med I order form")</f>
        <v>7048652897299</v>
      </c>
      <c r="AC1517" s="38">
        <f>VLOOKUP(AA1517,ATS!$A$4:$H$2762,2,FALSE)</f>
        <v>820391</v>
      </c>
      <c r="AD1517" s="35" t="str">
        <f>VLOOKUP(AA1517,ATS!$A$4:$G$2762,3,FALSE)</f>
        <v>Sweet Tee M</v>
      </c>
      <c r="AE1517" s="36" t="str">
        <f>VLOOKUP(AA1517,ATS!$A$4:$G$2762,5,FALSE)</f>
        <v>10001-M</v>
      </c>
      <c r="AF1517" s="30"/>
      <c r="AG1517" s="54"/>
      <c r="AH1517" s="26"/>
      <c r="AI1517" s="30"/>
      <c r="AJ1517" s="30"/>
      <c r="AK1517" s="30"/>
    </row>
    <row r="1518" spans="1:37">
      <c r="A1518" s="175">
        <f t="shared" si="93"/>
        <v>7048652962935</v>
      </c>
      <c r="B1518">
        <v>820477</v>
      </c>
      <c r="C1518" t="s">
        <v>2188</v>
      </c>
      <c r="D1518" t="s">
        <v>2991</v>
      </c>
      <c r="E1518" t="s">
        <v>705</v>
      </c>
      <c r="F1518" t="s">
        <v>1982</v>
      </c>
      <c r="G1518" t="s">
        <v>63</v>
      </c>
      <c r="H1518" t="s">
        <v>87</v>
      </c>
      <c r="I1518">
        <v>411</v>
      </c>
      <c r="J1518">
        <v>411</v>
      </c>
      <c r="K1518">
        <v>411</v>
      </c>
      <c r="L1518">
        <v>411</v>
      </c>
      <c r="M1518">
        <v>411</v>
      </c>
      <c r="N1518">
        <v>411</v>
      </c>
      <c r="O1518">
        <v>411</v>
      </c>
      <c r="P1518">
        <v>411</v>
      </c>
      <c r="Q1518">
        <v>411</v>
      </c>
      <c r="R1518">
        <v>411</v>
      </c>
      <c r="S1518" s="2"/>
      <c r="T1518" s="52" t="str">
        <f t="shared" si="92"/>
        <v>820477-99901-OS</v>
      </c>
      <c r="U1518" s="53">
        <f>IF(C1518="NET","",IF(C1518="","",IFERROR(VLOOKUP(T1518,EAN!$A:$B,2,FALSE),"MANGLER - MÅ OPPDATERE EAN-FANEN")))</f>
        <v>7048652962935</v>
      </c>
      <c r="V1518" s="52">
        <f t="shared" si="94"/>
        <v>411</v>
      </c>
      <c r="W1518" s="52">
        <f t="shared" si="95"/>
        <v>411</v>
      </c>
      <c r="X1518" s="2"/>
      <c r="Y1518" s="21">
        <f>IF(C1518="NET","",IFERROR(VLOOKUP(U1518,'2) Order Form'!$V$9:$V$894,1,FALSE),"Ikke med I order form"))</f>
        <v>7048652962935</v>
      </c>
      <c r="Z1518" s="2"/>
      <c r="AA1518">
        <v>7048652897299</v>
      </c>
      <c r="AB1518" s="23">
        <f>IFERROR(VLOOKUP(AA1518,'2) Order Form'!$V$9:$V$895,1,FALSE),"Ikke med I order form")</f>
        <v>7048652897299</v>
      </c>
      <c r="AC1518" s="38">
        <f>VLOOKUP(AA1518,ATS!$A$4:$H$2762,2,FALSE)</f>
        <v>820391</v>
      </c>
      <c r="AD1518" s="35" t="str">
        <f>VLOOKUP(AA1518,ATS!$A$4:$G$2762,3,FALSE)</f>
        <v>Sweet Tee M</v>
      </c>
      <c r="AE1518" s="36" t="str">
        <f>VLOOKUP(AA1518,ATS!$A$4:$G$2762,5,FALSE)</f>
        <v>10001-M</v>
      </c>
      <c r="AF1518" s="2"/>
      <c r="AG1518" s="38"/>
      <c r="AH1518" s="21"/>
      <c r="AI1518" s="2"/>
      <c r="AJ1518" s="2"/>
      <c r="AK1518" s="2"/>
    </row>
    <row r="1519" spans="1:37">
      <c r="A1519" s="175">
        <f t="shared" si="93"/>
        <v>0</v>
      </c>
      <c r="B1519" s="37">
        <v>820478</v>
      </c>
      <c r="C1519" t="s">
        <v>131</v>
      </c>
      <c r="I1519" s="37">
        <v>202409</v>
      </c>
      <c r="J1519" s="37">
        <v>202410</v>
      </c>
      <c r="K1519" s="37">
        <v>202411</v>
      </c>
      <c r="L1519" s="37">
        <v>202412</v>
      </c>
      <c r="M1519" s="37">
        <v>202413</v>
      </c>
      <c r="N1519" s="37">
        <v>202414</v>
      </c>
      <c r="O1519" s="37">
        <v>202415</v>
      </c>
      <c r="P1519" s="37">
        <v>202415</v>
      </c>
      <c r="Q1519" s="37">
        <v>202415</v>
      </c>
      <c r="R1519" s="37">
        <v>202415</v>
      </c>
      <c r="S1519" s="2"/>
      <c r="T1519" s="52" t="str">
        <f t="shared" si="92"/>
        <v>820478-</v>
      </c>
      <c r="U1519" s="53" t="str">
        <f>IF(C1519="NET","",IF(C1519="","",IFERROR(VLOOKUP(T1519,EAN!$A:$B,2,FALSE),"MANGLER - MÅ OPPDATERE EAN-FANEN")))</f>
        <v/>
      </c>
      <c r="V1519" s="52">
        <f t="shared" si="94"/>
        <v>202409</v>
      </c>
      <c r="W1519" s="52">
        <f t="shared" si="95"/>
        <v>202415</v>
      </c>
      <c r="X1519" s="2"/>
      <c r="Y1519" s="21" t="str">
        <f>IF(C1519="NET","",IFERROR(VLOOKUP(U1519,'2) Order Form'!$V$9:$V$894,1,FALSE),"Ikke med I order form"))</f>
        <v/>
      </c>
      <c r="Z1519" s="2"/>
      <c r="AA1519">
        <v>7048652897282</v>
      </c>
      <c r="AB1519" s="23">
        <f>IFERROR(VLOOKUP(AA1519,'2) Order Form'!$V$9:$V$895,1,FALSE),"Ikke med I order form")</f>
        <v>7048652897282</v>
      </c>
      <c r="AC1519" s="38">
        <f>VLOOKUP(AA1519,ATS!$A$4:$H$2762,2,FALSE)</f>
        <v>820391</v>
      </c>
      <c r="AD1519" s="35" t="str">
        <f>VLOOKUP(AA1519,ATS!$A$4:$G$2762,3,FALSE)</f>
        <v>Sweet Tee M</v>
      </c>
      <c r="AE1519" s="36" t="str">
        <f>VLOOKUP(AA1519,ATS!$A$4:$G$2762,5,FALSE)</f>
        <v>10001-L</v>
      </c>
      <c r="AF1519" s="2"/>
      <c r="AG1519" s="38"/>
      <c r="AH1519" s="21"/>
      <c r="AI1519" s="2"/>
      <c r="AJ1519" s="2"/>
      <c r="AK1519" s="2"/>
    </row>
    <row r="1520" spans="1:37">
      <c r="A1520" s="175">
        <f t="shared" si="93"/>
        <v>7048652962904</v>
      </c>
      <c r="B1520">
        <v>820478</v>
      </c>
      <c r="C1520" t="s">
        <v>179</v>
      </c>
      <c r="D1520" t="s">
        <v>2991</v>
      </c>
      <c r="E1520" t="s">
        <v>705</v>
      </c>
      <c r="F1520" t="s">
        <v>1982</v>
      </c>
      <c r="G1520" t="s">
        <v>63</v>
      </c>
      <c r="H1520" t="s">
        <v>87</v>
      </c>
      <c r="I1520">
        <v>128</v>
      </c>
      <c r="J1520">
        <v>128</v>
      </c>
      <c r="K1520">
        <v>128</v>
      </c>
      <c r="L1520">
        <v>128</v>
      </c>
      <c r="M1520">
        <v>128</v>
      </c>
      <c r="N1520">
        <v>128</v>
      </c>
      <c r="O1520">
        <v>128</v>
      </c>
      <c r="P1520">
        <v>128</v>
      </c>
      <c r="Q1520">
        <v>128</v>
      </c>
      <c r="R1520">
        <v>128</v>
      </c>
      <c r="S1520" s="2"/>
      <c r="T1520" s="52" t="str">
        <f t="shared" si="92"/>
        <v>820478-99901-OS</v>
      </c>
      <c r="U1520" s="53">
        <f>IF(C1520="NET","",IF(C1520="","",IFERROR(VLOOKUP(T1520,EAN!$A:$B,2,FALSE),"MANGLER - MÅ OPPDATERE EAN-FANEN")))</f>
        <v>7048652962904</v>
      </c>
      <c r="V1520" s="52">
        <f t="shared" si="94"/>
        <v>128</v>
      </c>
      <c r="W1520" s="52">
        <f t="shared" si="95"/>
        <v>128</v>
      </c>
      <c r="X1520" s="2"/>
      <c r="Y1520" s="21">
        <f>IF(C1520="NET","",IFERROR(VLOOKUP(U1520,'2) Order Form'!$V$9:$V$894,1,FALSE),"Ikke med I order form"))</f>
        <v>7048652962904</v>
      </c>
      <c r="Z1520" s="2"/>
      <c r="AA1520">
        <v>7048652897282</v>
      </c>
      <c r="AB1520" s="23">
        <f>IFERROR(VLOOKUP(AA1520,'2) Order Form'!$V$9:$V$895,1,FALSE),"Ikke med I order form")</f>
        <v>7048652897282</v>
      </c>
      <c r="AC1520" s="38">
        <f>VLOOKUP(AA1520,ATS!$A$4:$H$2762,2,FALSE)</f>
        <v>820391</v>
      </c>
      <c r="AD1520" s="35" t="str">
        <f>VLOOKUP(AA1520,ATS!$A$4:$G$2762,3,FALSE)</f>
        <v>Sweet Tee M</v>
      </c>
      <c r="AE1520" s="36" t="str">
        <f>VLOOKUP(AA1520,ATS!$A$4:$G$2762,5,FALSE)</f>
        <v>10001-L</v>
      </c>
      <c r="AF1520" s="2"/>
      <c r="AG1520" s="38"/>
      <c r="AH1520" s="21"/>
      <c r="AI1520" s="2"/>
      <c r="AJ1520" s="2"/>
      <c r="AK1520" s="2"/>
    </row>
    <row r="1521" spans="1:37">
      <c r="A1521" s="175">
        <f t="shared" si="93"/>
        <v>0</v>
      </c>
      <c r="B1521" s="37">
        <v>820485</v>
      </c>
      <c r="C1521" t="s">
        <v>131</v>
      </c>
      <c r="I1521" s="37">
        <v>202409</v>
      </c>
      <c r="J1521" s="37">
        <v>202410</v>
      </c>
      <c r="K1521" s="37">
        <v>202411</v>
      </c>
      <c r="L1521" s="37">
        <v>202412</v>
      </c>
      <c r="M1521" s="37">
        <v>202413</v>
      </c>
      <c r="N1521" s="37">
        <v>202414</v>
      </c>
      <c r="O1521" s="37">
        <v>202415</v>
      </c>
      <c r="P1521" s="37">
        <v>202415</v>
      </c>
      <c r="Q1521" s="37">
        <v>202415</v>
      </c>
      <c r="R1521" s="37">
        <v>202415</v>
      </c>
      <c r="S1521" s="2"/>
      <c r="T1521" s="52" t="str">
        <f t="shared" si="92"/>
        <v>820485-</v>
      </c>
      <c r="U1521" s="53" t="str">
        <f>IF(C1521="NET","",IF(C1521="","",IFERROR(VLOOKUP(T1521,EAN!$A:$B,2,FALSE),"MANGLER - MÅ OPPDATERE EAN-FANEN")))</f>
        <v/>
      </c>
      <c r="V1521" s="52">
        <f t="shared" si="94"/>
        <v>202409</v>
      </c>
      <c r="W1521" s="52">
        <f t="shared" si="95"/>
        <v>202415</v>
      </c>
      <c r="X1521" s="2"/>
      <c r="Y1521" s="21" t="str">
        <f>IF(C1521="NET","",IFERROR(VLOOKUP(U1521,'2) Order Form'!$V$9:$V$894,1,FALSE),"Ikke med I order form"))</f>
        <v/>
      </c>
      <c r="Z1521" s="2"/>
      <c r="AA1521">
        <v>7048652897282</v>
      </c>
      <c r="AB1521" s="23">
        <f>IFERROR(VLOOKUP(AA1521,'2) Order Form'!$V$9:$V$895,1,FALSE),"Ikke med I order form")</f>
        <v>7048652897282</v>
      </c>
      <c r="AC1521" s="38">
        <f>VLOOKUP(AA1521,ATS!$A$4:$H$2762,2,FALSE)</f>
        <v>820391</v>
      </c>
      <c r="AD1521" s="35" t="str">
        <f>VLOOKUP(AA1521,ATS!$A$4:$G$2762,3,FALSE)</f>
        <v>Sweet Tee M</v>
      </c>
      <c r="AE1521" s="36" t="str">
        <f>VLOOKUP(AA1521,ATS!$A$4:$G$2762,5,FALSE)</f>
        <v>10001-L</v>
      </c>
      <c r="AF1521" s="2"/>
      <c r="AG1521" s="38"/>
      <c r="AH1521" s="21"/>
      <c r="AI1521" s="2"/>
      <c r="AJ1521" s="2"/>
      <c r="AK1521" s="2"/>
    </row>
    <row r="1522" spans="1:37">
      <c r="A1522" s="175">
        <f t="shared" si="93"/>
        <v>7048652962850</v>
      </c>
      <c r="B1522">
        <v>820485</v>
      </c>
      <c r="C1522" t="s">
        <v>2189</v>
      </c>
      <c r="D1522" t="s">
        <v>2991</v>
      </c>
      <c r="E1522" t="s">
        <v>2175</v>
      </c>
      <c r="F1522" t="s">
        <v>2176</v>
      </c>
      <c r="G1522" t="s">
        <v>63</v>
      </c>
      <c r="H1522" t="s">
        <v>87</v>
      </c>
      <c r="I1522">
        <v>42</v>
      </c>
      <c r="J1522">
        <v>42</v>
      </c>
      <c r="K1522">
        <v>42</v>
      </c>
      <c r="L1522">
        <v>42</v>
      </c>
      <c r="M1522">
        <v>42</v>
      </c>
      <c r="N1522">
        <v>42</v>
      </c>
      <c r="O1522">
        <v>42</v>
      </c>
      <c r="P1522">
        <v>42</v>
      </c>
      <c r="Q1522">
        <v>42</v>
      </c>
      <c r="R1522">
        <v>42</v>
      </c>
      <c r="S1522" s="2"/>
      <c r="T1522" s="52" t="str">
        <f t="shared" si="92"/>
        <v>820485-54100-OS</v>
      </c>
      <c r="U1522" s="53">
        <f>IF(C1522="NET","",IF(C1522="","",IFERROR(VLOOKUP(T1522,EAN!$A:$B,2,FALSE),"MANGLER - MÅ OPPDATERE EAN-FANEN")))</f>
        <v>7048652962850</v>
      </c>
      <c r="V1522" s="52">
        <f t="shared" si="94"/>
        <v>42</v>
      </c>
      <c r="W1522" s="52">
        <f t="shared" si="95"/>
        <v>42</v>
      </c>
      <c r="X1522" s="2"/>
      <c r="Y1522" s="21">
        <f>IF(C1522="NET","",IFERROR(VLOOKUP(U1522,'2) Order Form'!$V$9:$V$894,1,FALSE),"Ikke med I order form"))</f>
        <v>7048652962850</v>
      </c>
      <c r="Z1522" s="2"/>
      <c r="AA1522">
        <v>7048652897312</v>
      </c>
      <c r="AB1522" s="23">
        <f>IFERROR(VLOOKUP(AA1522,'2) Order Form'!$V$9:$V$895,1,FALSE),"Ikke med I order form")</f>
        <v>7048652897312</v>
      </c>
      <c r="AC1522" s="38">
        <f>VLOOKUP(AA1522,ATS!$A$4:$H$2762,2,FALSE)</f>
        <v>820391</v>
      </c>
      <c r="AD1522" s="35" t="str">
        <f>VLOOKUP(AA1522,ATS!$A$4:$G$2762,3,FALSE)</f>
        <v>Sweet Tee M</v>
      </c>
      <c r="AE1522" s="36" t="str">
        <f>VLOOKUP(AA1522,ATS!$A$4:$G$2762,5,FALSE)</f>
        <v>10001-XL</v>
      </c>
      <c r="AF1522" s="2"/>
      <c r="AG1522" s="38"/>
      <c r="AH1522" s="21"/>
      <c r="AI1522" s="2"/>
      <c r="AJ1522" s="2"/>
      <c r="AK1522" s="2"/>
    </row>
    <row r="1523" spans="1:37">
      <c r="A1523" s="175">
        <f t="shared" si="93"/>
        <v>7048652962867</v>
      </c>
      <c r="B1523">
        <v>820485</v>
      </c>
      <c r="C1523" t="s">
        <v>2189</v>
      </c>
      <c r="D1523" t="s">
        <v>2991</v>
      </c>
      <c r="E1523" t="s">
        <v>1259</v>
      </c>
      <c r="F1523" t="s">
        <v>1923</v>
      </c>
      <c r="G1523" t="s">
        <v>63</v>
      </c>
      <c r="H1523" t="s">
        <v>87</v>
      </c>
      <c r="I1523">
        <v>83</v>
      </c>
      <c r="J1523">
        <v>83</v>
      </c>
      <c r="K1523">
        <v>83</v>
      </c>
      <c r="L1523">
        <v>83</v>
      </c>
      <c r="M1523">
        <v>83</v>
      </c>
      <c r="N1523">
        <v>83</v>
      </c>
      <c r="O1523">
        <v>83</v>
      </c>
      <c r="P1523">
        <v>83</v>
      </c>
      <c r="Q1523">
        <v>83</v>
      </c>
      <c r="R1523">
        <v>83</v>
      </c>
      <c r="S1523" s="2"/>
      <c r="T1523" s="22" t="str">
        <f t="shared" si="92"/>
        <v>820485-88300-OS</v>
      </c>
      <c r="U1523" s="24">
        <f>IF(C1523="NET","",IF(C1523="","",IFERROR(VLOOKUP(T1523,EAN!$A:$B,2,FALSE),"MANGLER - MÅ OPPDATERE EAN-FANEN")))</f>
        <v>7048652962867</v>
      </c>
      <c r="V1523" s="22">
        <f t="shared" si="94"/>
        <v>83</v>
      </c>
      <c r="W1523" s="22">
        <f t="shared" si="95"/>
        <v>83</v>
      </c>
      <c r="X1523" s="2"/>
      <c r="Y1523" s="21">
        <f>IF(C1523="NET","",IFERROR(VLOOKUP(U1523,'2) Order Form'!$V$9:$V$894,1,FALSE),"Ikke med I order form"))</f>
        <v>7048652962867</v>
      </c>
      <c r="Z1523" s="2"/>
      <c r="AA1523">
        <v>7048652897312</v>
      </c>
      <c r="AB1523" s="23">
        <f>IFERROR(VLOOKUP(AA1523,'2) Order Form'!$V$9:$V$895,1,FALSE),"Ikke med I order form")</f>
        <v>7048652897312</v>
      </c>
      <c r="AC1523" s="38">
        <f>VLOOKUP(AA1523,ATS!$A$4:$H$2762,2,FALSE)</f>
        <v>820391</v>
      </c>
      <c r="AD1523" s="35" t="str">
        <f>VLOOKUP(AA1523,ATS!$A$4:$G$2762,3,FALSE)</f>
        <v>Sweet Tee M</v>
      </c>
      <c r="AE1523" s="36" t="str">
        <f>VLOOKUP(AA1523,ATS!$A$4:$G$2762,5,FALSE)</f>
        <v>10001-XL</v>
      </c>
      <c r="AF1523" s="2"/>
      <c r="AG1523" s="38"/>
      <c r="AH1523" s="21"/>
      <c r="AI1523" s="2"/>
      <c r="AJ1523" s="2"/>
      <c r="AK1523" s="2"/>
    </row>
    <row r="1524" spans="1:37">
      <c r="A1524" s="175">
        <f t="shared" si="93"/>
        <v>7048652962874</v>
      </c>
      <c r="B1524">
        <v>820485</v>
      </c>
      <c r="C1524" t="s">
        <v>2189</v>
      </c>
      <c r="D1524" t="s">
        <v>2991</v>
      </c>
      <c r="E1524" t="s">
        <v>705</v>
      </c>
      <c r="F1524" t="s">
        <v>1982</v>
      </c>
      <c r="G1524" t="s">
        <v>63</v>
      </c>
      <c r="H1524" t="s">
        <v>87</v>
      </c>
      <c r="I1524">
        <v>24</v>
      </c>
      <c r="J1524">
        <v>24</v>
      </c>
      <c r="K1524">
        <v>24</v>
      </c>
      <c r="L1524">
        <v>24</v>
      </c>
      <c r="M1524">
        <v>24</v>
      </c>
      <c r="N1524">
        <v>24</v>
      </c>
      <c r="O1524">
        <v>24</v>
      </c>
      <c r="P1524">
        <v>24</v>
      </c>
      <c r="Q1524">
        <v>24</v>
      </c>
      <c r="R1524">
        <v>24</v>
      </c>
      <c r="S1524" s="30"/>
      <c r="T1524" s="52" t="str">
        <f t="shared" si="92"/>
        <v>820485-99901-OS</v>
      </c>
      <c r="U1524" s="53">
        <f>IF(C1524="NET","",IF(C1524="","",IFERROR(VLOOKUP(T1524,EAN!$A:$B,2,FALSE),"MANGLER - MÅ OPPDATERE EAN-FANEN")))</f>
        <v>7048652962874</v>
      </c>
      <c r="V1524" s="52">
        <f t="shared" si="94"/>
        <v>24</v>
      </c>
      <c r="W1524" s="52">
        <f t="shared" si="95"/>
        <v>24</v>
      </c>
      <c r="X1524" s="30"/>
      <c r="Y1524" s="21">
        <f>IF(C1524="NET","",IFERROR(VLOOKUP(U1524,'2) Order Form'!$V$9:$V$894,1,FALSE),"Ikke med I order form"))</f>
        <v>7048652962874</v>
      </c>
      <c r="Z1524" s="30"/>
      <c r="AA1524">
        <v>7048652897312</v>
      </c>
      <c r="AB1524" s="23">
        <f>IFERROR(VLOOKUP(AA1524,'2) Order Form'!$V$9:$V$895,1,FALSE),"Ikke med I order form")</f>
        <v>7048652897312</v>
      </c>
      <c r="AC1524" s="38">
        <f>VLOOKUP(AA1524,ATS!$A$4:$H$2762,2,FALSE)</f>
        <v>820391</v>
      </c>
      <c r="AD1524" s="35" t="str">
        <f>VLOOKUP(AA1524,ATS!$A$4:$G$2762,3,FALSE)</f>
        <v>Sweet Tee M</v>
      </c>
      <c r="AE1524" s="36" t="str">
        <f>VLOOKUP(AA1524,ATS!$A$4:$G$2762,5,FALSE)</f>
        <v>10001-XL</v>
      </c>
      <c r="AF1524" s="30"/>
      <c r="AG1524" s="54"/>
      <c r="AH1524" s="26"/>
      <c r="AI1524" s="30"/>
      <c r="AJ1524" s="30"/>
      <c r="AK1524" s="30"/>
    </row>
    <row r="1525" spans="1:37">
      <c r="A1525" s="175">
        <f t="shared" si="93"/>
        <v>0</v>
      </c>
      <c r="B1525" s="37">
        <v>820494</v>
      </c>
      <c r="C1525" t="s">
        <v>131</v>
      </c>
      <c r="I1525" s="37">
        <v>202409</v>
      </c>
      <c r="J1525" s="37">
        <v>202410</v>
      </c>
      <c r="K1525" s="37">
        <v>202411</v>
      </c>
      <c r="L1525" s="37">
        <v>202412</v>
      </c>
      <c r="M1525" s="37">
        <v>202413</v>
      </c>
      <c r="N1525" s="37">
        <v>202414</v>
      </c>
      <c r="O1525" s="37">
        <v>202415</v>
      </c>
      <c r="P1525" s="37">
        <v>202415</v>
      </c>
      <c r="Q1525" s="37">
        <v>202415</v>
      </c>
      <c r="R1525" s="37">
        <v>202415</v>
      </c>
      <c r="S1525" s="30"/>
      <c r="T1525" s="52" t="str">
        <f t="shared" si="92"/>
        <v>820494-</v>
      </c>
      <c r="U1525" s="53" t="str">
        <f>IF(C1525="NET","",IF(C1525="","",IFERROR(VLOOKUP(T1525,EAN!$A:$B,2,FALSE),"MANGLER - MÅ OPPDATERE EAN-FANEN")))</f>
        <v/>
      </c>
      <c r="V1525" s="52">
        <f t="shared" si="94"/>
        <v>202409</v>
      </c>
      <c r="W1525" s="52">
        <f t="shared" si="95"/>
        <v>202415</v>
      </c>
      <c r="X1525" s="30"/>
      <c r="Y1525" s="21" t="str">
        <f>IF(C1525="NET","",IFERROR(VLOOKUP(U1525,'2) Order Form'!$V$9:$V$894,1,FALSE),"Ikke med I order form"))</f>
        <v/>
      </c>
      <c r="Z1525" s="30"/>
      <c r="AA1525">
        <v>7048652897381</v>
      </c>
      <c r="AB1525" s="23">
        <f>IFERROR(VLOOKUP(AA1525,'2) Order Form'!$V$9:$V$895,1,FALSE),"Ikke med I order form")</f>
        <v>7048652897381</v>
      </c>
      <c r="AC1525" s="38">
        <f>VLOOKUP(AA1525,ATS!$A$4:$H$2762,2,FALSE)</f>
        <v>820391</v>
      </c>
      <c r="AD1525" s="35" t="str">
        <f>VLOOKUP(AA1525,ATS!$A$4:$G$2762,3,FALSE)</f>
        <v>Sweet Tee M</v>
      </c>
      <c r="AE1525" s="36" t="str">
        <f>VLOOKUP(AA1525,ATS!$A$4:$G$2762,5,FALSE)</f>
        <v>78001-S</v>
      </c>
      <c r="AF1525" s="30"/>
      <c r="AG1525" s="54"/>
      <c r="AH1525" s="26"/>
      <c r="AI1525" s="30"/>
      <c r="AJ1525" s="30"/>
      <c r="AK1525" s="30"/>
    </row>
    <row r="1526" spans="1:37">
      <c r="A1526" s="175">
        <f t="shared" si="93"/>
        <v>7048652962843</v>
      </c>
      <c r="B1526">
        <v>820494</v>
      </c>
      <c r="C1526" t="s">
        <v>180</v>
      </c>
      <c r="D1526" t="s">
        <v>2991</v>
      </c>
      <c r="E1526" t="s">
        <v>705</v>
      </c>
      <c r="F1526" t="s">
        <v>1982</v>
      </c>
      <c r="G1526" t="s">
        <v>63</v>
      </c>
      <c r="H1526" t="s">
        <v>87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 s="30"/>
      <c r="T1526" s="52" t="str">
        <f t="shared" si="92"/>
        <v>820494-99901-OS</v>
      </c>
      <c r="U1526" s="53">
        <f>IF(C1526="NET","",IF(C1526="","",IFERROR(VLOOKUP(T1526,EAN!$A:$B,2,FALSE),"MANGLER - MÅ OPPDATERE EAN-FANEN")))</f>
        <v>7048652962843</v>
      </c>
      <c r="V1526" s="52">
        <f t="shared" si="94"/>
        <v>0</v>
      </c>
      <c r="W1526" s="52">
        <f t="shared" si="95"/>
        <v>0</v>
      </c>
      <c r="X1526" s="30"/>
      <c r="Y1526" s="21">
        <f>IF(C1526="NET","",IFERROR(VLOOKUP(U1526,'2) Order Form'!$V$9:$V$894,1,FALSE),"Ikke med I order form"))</f>
        <v>7048652962843</v>
      </c>
      <c r="Z1526" s="30"/>
      <c r="AA1526">
        <v>7048652897381</v>
      </c>
      <c r="AB1526" s="23">
        <f>IFERROR(VLOOKUP(AA1526,'2) Order Form'!$V$9:$V$895,1,FALSE),"Ikke med I order form")</f>
        <v>7048652897381</v>
      </c>
      <c r="AC1526" s="38">
        <f>VLOOKUP(AA1526,ATS!$A$4:$H$2762,2,FALSE)</f>
        <v>820391</v>
      </c>
      <c r="AD1526" s="35" t="str">
        <f>VLOOKUP(AA1526,ATS!$A$4:$G$2762,3,FALSE)</f>
        <v>Sweet Tee M</v>
      </c>
      <c r="AE1526" s="36" t="str">
        <f>VLOOKUP(AA1526,ATS!$A$4:$G$2762,5,FALSE)</f>
        <v>78001-S</v>
      </c>
      <c r="AF1526" s="30"/>
      <c r="AG1526" s="54"/>
      <c r="AH1526" s="26"/>
      <c r="AI1526" s="30"/>
      <c r="AJ1526" s="30"/>
      <c r="AK1526" s="30"/>
    </row>
    <row r="1527" spans="1:37">
      <c r="A1527" s="175">
        <f t="shared" si="93"/>
        <v>0</v>
      </c>
      <c r="B1527" s="37">
        <v>820495</v>
      </c>
      <c r="C1527" t="s">
        <v>131</v>
      </c>
      <c r="I1527" s="37">
        <v>202409</v>
      </c>
      <c r="J1527" s="37">
        <v>202410</v>
      </c>
      <c r="K1527" s="37">
        <v>202411</v>
      </c>
      <c r="L1527" s="37">
        <v>202412</v>
      </c>
      <c r="M1527" s="37">
        <v>202413</v>
      </c>
      <c r="N1527" s="37">
        <v>202414</v>
      </c>
      <c r="O1527" s="37">
        <v>202415</v>
      </c>
      <c r="P1527" s="37">
        <v>202415</v>
      </c>
      <c r="Q1527" s="37">
        <v>202415</v>
      </c>
      <c r="R1527" s="37">
        <v>202415</v>
      </c>
      <c r="S1527" s="2"/>
      <c r="T1527" s="22" t="str">
        <f t="shared" si="92"/>
        <v>820495-</v>
      </c>
      <c r="U1527" s="24" t="str">
        <f>IF(C1527="NET","",IF(C1527="","",IFERROR(VLOOKUP(T1527,EAN!$A:$B,2,FALSE),"MANGLER - MÅ OPPDATERE EAN-FANEN")))</f>
        <v/>
      </c>
      <c r="V1527" s="22">
        <f t="shared" si="94"/>
        <v>202409</v>
      </c>
      <c r="W1527" s="22">
        <f t="shared" si="95"/>
        <v>202415</v>
      </c>
      <c r="X1527" s="2"/>
      <c r="Y1527" s="21" t="str">
        <f>IF(C1527="NET","",IFERROR(VLOOKUP(U1527,'2) Order Form'!$V$9:$V$894,1,FALSE),"Ikke med I order form"))</f>
        <v/>
      </c>
      <c r="Z1527" s="2"/>
      <c r="AA1527">
        <v>7048652897381</v>
      </c>
      <c r="AB1527" s="23">
        <f>IFERROR(VLOOKUP(AA1527,'2) Order Form'!$V$9:$V$895,1,FALSE),"Ikke med I order form")</f>
        <v>7048652897381</v>
      </c>
      <c r="AC1527" s="38">
        <f>VLOOKUP(AA1527,ATS!$A$4:$H$2762,2,FALSE)</f>
        <v>820391</v>
      </c>
      <c r="AD1527" s="35" t="str">
        <f>VLOOKUP(AA1527,ATS!$A$4:$G$2762,3,FALSE)</f>
        <v>Sweet Tee M</v>
      </c>
      <c r="AE1527" s="36" t="str">
        <f>VLOOKUP(AA1527,ATS!$A$4:$G$2762,5,FALSE)</f>
        <v>78001-S</v>
      </c>
      <c r="AF1527" s="2"/>
      <c r="AG1527" s="38"/>
      <c r="AH1527" s="21"/>
      <c r="AI1527" s="2"/>
      <c r="AJ1527" s="2"/>
      <c r="AK1527" s="2"/>
    </row>
    <row r="1528" spans="1:37">
      <c r="A1528" s="175">
        <f t="shared" si="93"/>
        <v>7048652962836</v>
      </c>
      <c r="B1528">
        <v>820495</v>
      </c>
      <c r="C1528" t="s">
        <v>181</v>
      </c>
      <c r="D1528" t="s">
        <v>2991</v>
      </c>
      <c r="E1528" t="s">
        <v>705</v>
      </c>
      <c r="F1528" t="s">
        <v>1982</v>
      </c>
      <c r="G1528" t="s">
        <v>63</v>
      </c>
      <c r="H1528" t="s">
        <v>87</v>
      </c>
      <c r="I1528">
        <v>1</v>
      </c>
      <c r="J1528">
        <v>1</v>
      </c>
      <c r="K1528">
        <v>1</v>
      </c>
      <c r="L1528">
        <v>1</v>
      </c>
      <c r="M1528">
        <v>1</v>
      </c>
      <c r="N1528">
        <v>1</v>
      </c>
      <c r="O1528">
        <v>1</v>
      </c>
      <c r="P1528">
        <v>1</v>
      </c>
      <c r="Q1528">
        <v>1</v>
      </c>
      <c r="R1528">
        <v>1</v>
      </c>
      <c r="S1528" s="2"/>
      <c r="T1528" s="22" t="str">
        <f t="shared" si="92"/>
        <v>820495-99901-OS</v>
      </c>
      <c r="U1528" s="24">
        <f>IF(C1528="NET","",IF(C1528="","",IFERROR(VLOOKUP(T1528,EAN!$A:$B,2,FALSE),"MANGLER - MÅ OPPDATERE EAN-FANEN")))</f>
        <v>7048652962836</v>
      </c>
      <c r="V1528" s="22">
        <f t="shared" si="94"/>
        <v>1</v>
      </c>
      <c r="W1528" s="22">
        <f t="shared" si="95"/>
        <v>1</v>
      </c>
      <c r="X1528" s="2"/>
      <c r="Y1528" s="21">
        <f>IF(C1528="NET","",IFERROR(VLOOKUP(U1528,'2) Order Form'!$V$9:$V$894,1,FALSE),"Ikke med I order form"))</f>
        <v>7048652962836</v>
      </c>
      <c r="Z1528" s="2"/>
      <c r="AA1528">
        <v>7048652897374</v>
      </c>
      <c r="AB1528" s="23">
        <f>IFERROR(VLOOKUP(AA1528,'2) Order Form'!$V$9:$V$895,1,FALSE),"Ikke med I order form")</f>
        <v>7048652897374</v>
      </c>
      <c r="AC1528" s="38">
        <f>VLOOKUP(AA1528,ATS!$A$4:$H$2762,2,FALSE)</f>
        <v>820391</v>
      </c>
      <c r="AD1528" s="35" t="str">
        <f>VLOOKUP(AA1528,ATS!$A$4:$G$2762,3,FALSE)</f>
        <v>Sweet Tee M</v>
      </c>
      <c r="AE1528" s="36" t="str">
        <f>VLOOKUP(AA1528,ATS!$A$4:$G$2762,5,FALSE)</f>
        <v>78001-M</v>
      </c>
      <c r="AF1528" s="2"/>
      <c r="AG1528" s="38"/>
      <c r="AH1528" s="21"/>
      <c r="AI1528" s="2"/>
      <c r="AJ1528" s="2"/>
      <c r="AK1528" s="2"/>
    </row>
    <row r="1529" spans="1:37">
      <c r="A1529" s="175">
        <f t="shared" si="93"/>
        <v>0</v>
      </c>
      <c r="B1529" s="37">
        <v>820497</v>
      </c>
      <c r="C1529" t="s">
        <v>131</v>
      </c>
      <c r="I1529" s="37">
        <v>202409</v>
      </c>
      <c r="J1529" s="37">
        <v>202410</v>
      </c>
      <c r="K1529" s="37">
        <v>202411</v>
      </c>
      <c r="L1529" s="37">
        <v>202412</v>
      </c>
      <c r="M1529" s="37">
        <v>202413</v>
      </c>
      <c r="N1529" s="37">
        <v>202414</v>
      </c>
      <c r="O1529" s="37">
        <v>202415</v>
      </c>
      <c r="P1529" s="37">
        <v>202415</v>
      </c>
      <c r="Q1529" s="37">
        <v>202415</v>
      </c>
      <c r="R1529" s="37">
        <v>202415</v>
      </c>
      <c r="S1529" s="2"/>
      <c r="T1529" s="22" t="str">
        <f t="shared" si="92"/>
        <v>820497-</v>
      </c>
      <c r="U1529" s="24" t="str">
        <f>IF(C1529="NET","",IF(C1529="","",IFERROR(VLOOKUP(T1529,EAN!$A:$B,2,FALSE),"MANGLER - MÅ OPPDATERE EAN-FANEN")))</f>
        <v/>
      </c>
      <c r="V1529" s="22">
        <f t="shared" si="94"/>
        <v>202409</v>
      </c>
      <c r="W1529" s="22">
        <f t="shared" si="95"/>
        <v>202415</v>
      </c>
      <c r="X1529" s="2"/>
      <c r="Y1529" s="21" t="str">
        <f>IF(C1529="NET","",IFERROR(VLOOKUP(U1529,'2) Order Form'!$V$9:$V$894,1,FALSE),"Ikke med I order form"))</f>
        <v/>
      </c>
      <c r="Z1529" s="2"/>
      <c r="AA1529">
        <v>7048652897374</v>
      </c>
      <c r="AB1529" s="23">
        <f>IFERROR(VLOOKUP(AA1529,'2) Order Form'!$V$9:$V$895,1,FALSE),"Ikke med I order form")</f>
        <v>7048652897374</v>
      </c>
      <c r="AC1529" s="38">
        <f>VLOOKUP(AA1529,ATS!$A$4:$H$2762,2,FALSE)</f>
        <v>820391</v>
      </c>
      <c r="AD1529" s="35" t="str">
        <f>VLOOKUP(AA1529,ATS!$A$4:$G$2762,3,FALSE)</f>
        <v>Sweet Tee M</v>
      </c>
      <c r="AE1529" s="36" t="str">
        <f>VLOOKUP(AA1529,ATS!$A$4:$G$2762,5,FALSE)</f>
        <v>78001-M</v>
      </c>
      <c r="AF1529" s="2"/>
      <c r="AG1529" s="38"/>
      <c r="AH1529" s="21"/>
      <c r="AI1529" s="2"/>
      <c r="AJ1529" s="2"/>
      <c r="AK1529" s="2"/>
    </row>
    <row r="1530" spans="1:37">
      <c r="A1530" s="175">
        <f t="shared" si="93"/>
        <v>7048652962669</v>
      </c>
      <c r="B1530">
        <v>820497</v>
      </c>
      <c r="C1530" t="s">
        <v>747</v>
      </c>
      <c r="D1530" t="s">
        <v>2991</v>
      </c>
      <c r="E1530" t="s">
        <v>1186</v>
      </c>
      <c r="F1530" t="s">
        <v>1983</v>
      </c>
      <c r="G1530" t="s">
        <v>54</v>
      </c>
      <c r="H1530" t="s">
        <v>87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 s="30"/>
      <c r="T1530" s="52" t="str">
        <f t="shared" si="92"/>
        <v>820497-58000-XS</v>
      </c>
      <c r="U1530" s="53">
        <f>IF(C1530="NET","",IF(C1530="","",IFERROR(VLOOKUP(T1530,EAN!$A:$B,2,FALSE),"MANGLER - MÅ OPPDATERE EAN-FANEN")))</f>
        <v>7048652962669</v>
      </c>
      <c r="V1530" s="52">
        <f t="shared" si="94"/>
        <v>0</v>
      </c>
      <c r="W1530" s="52">
        <f t="shared" si="95"/>
        <v>0</v>
      </c>
      <c r="X1530" s="30"/>
      <c r="Y1530" s="21" t="str">
        <f>IF(C1530="NET","",IFERROR(VLOOKUP(U1530,'2) Order Form'!$V$9:$V$894,1,FALSE),"Ikke med I order form"))</f>
        <v>Ikke med I order form</v>
      </c>
      <c r="Z1530" s="30"/>
      <c r="AA1530">
        <v>7048652897374</v>
      </c>
      <c r="AB1530" s="23">
        <f>IFERROR(VLOOKUP(AA1530,'2) Order Form'!$V$9:$V$895,1,FALSE),"Ikke med I order form")</f>
        <v>7048652897374</v>
      </c>
      <c r="AC1530" s="38">
        <f>VLOOKUP(AA1530,ATS!$A$4:$H$2762,2,FALSE)</f>
        <v>820391</v>
      </c>
      <c r="AD1530" s="35" t="str">
        <f>VLOOKUP(AA1530,ATS!$A$4:$G$2762,3,FALSE)</f>
        <v>Sweet Tee M</v>
      </c>
      <c r="AE1530" s="36" t="str">
        <f>VLOOKUP(AA1530,ATS!$A$4:$G$2762,5,FALSE)</f>
        <v>78001-M</v>
      </c>
      <c r="AF1530" s="30"/>
      <c r="AG1530" s="54"/>
      <c r="AH1530" s="26"/>
      <c r="AI1530" s="30"/>
      <c r="AJ1530" s="30"/>
      <c r="AK1530" s="30"/>
    </row>
    <row r="1531" spans="1:37">
      <c r="A1531" s="175">
        <f t="shared" si="93"/>
        <v>7048652962652</v>
      </c>
      <c r="B1531">
        <v>820497</v>
      </c>
      <c r="C1531" t="s">
        <v>747</v>
      </c>
      <c r="D1531" t="s">
        <v>2991</v>
      </c>
      <c r="E1531" t="s">
        <v>1187</v>
      </c>
      <c r="F1531" t="s">
        <v>1983</v>
      </c>
      <c r="G1531" t="s">
        <v>8</v>
      </c>
      <c r="H1531" t="s">
        <v>87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 s="30"/>
      <c r="T1531" s="52" t="str">
        <f t="shared" si="92"/>
        <v>820497-58000-S</v>
      </c>
      <c r="U1531" s="53">
        <f>IF(C1531="NET","",IF(C1531="","",IFERROR(VLOOKUP(T1531,EAN!$A:$B,2,FALSE),"MANGLER - MÅ OPPDATERE EAN-FANEN")))</f>
        <v>7048652962652</v>
      </c>
      <c r="V1531" s="52">
        <f t="shared" si="94"/>
        <v>0</v>
      </c>
      <c r="W1531" s="52">
        <f t="shared" si="95"/>
        <v>0</v>
      </c>
      <c r="X1531" s="30"/>
      <c r="Y1531" s="21" t="str">
        <f>IF(C1531="NET","",IFERROR(VLOOKUP(U1531,'2) Order Form'!$V$9:$V$894,1,FALSE),"Ikke med I order form"))</f>
        <v>Ikke med I order form</v>
      </c>
      <c r="Z1531" s="30"/>
      <c r="AA1531">
        <v>7048652897367</v>
      </c>
      <c r="AB1531" s="23">
        <f>IFERROR(VLOOKUP(AA1531,'2) Order Form'!$V$9:$V$895,1,FALSE),"Ikke med I order form")</f>
        <v>7048652897367</v>
      </c>
      <c r="AC1531" s="38">
        <f>VLOOKUP(AA1531,ATS!$A$4:$H$2762,2,FALSE)</f>
        <v>820391</v>
      </c>
      <c r="AD1531" s="35" t="str">
        <f>VLOOKUP(AA1531,ATS!$A$4:$G$2762,3,FALSE)</f>
        <v>Sweet Tee M</v>
      </c>
      <c r="AE1531" s="36" t="str">
        <f>VLOOKUP(AA1531,ATS!$A$4:$G$2762,5,FALSE)</f>
        <v>78001-L</v>
      </c>
      <c r="AF1531" s="30"/>
      <c r="AG1531" s="54"/>
      <c r="AH1531" s="26"/>
      <c r="AI1531" s="30"/>
      <c r="AJ1531" s="30"/>
      <c r="AK1531" s="30"/>
    </row>
    <row r="1532" spans="1:37">
      <c r="A1532" s="175">
        <f t="shared" si="93"/>
        <v>7048652962645</v>
      </c>
      <c r="B1532">
        <v>820497</v>
      </c>
      <c r="C1532" t="s">
        <v>747</v>
      </c>
      <c r="D1532" t="s">
        <v>2991</v>
      </c>
      <c r="E1532" t="s">
        <v>1188</v>
      </c>
      <c r="F1532" t="s">
        <v>1983</v>
      </c>
      <c r="G1532" t="s">
        <v>7</v>
      </c>
      <c r="H1532" t="s">
        <v>87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 s="30"/>
      <c r="T1532" s="52" t="str">
        <f t="shared" si="92"/>
        <v>820497-58000-M</v>
      </c>
      <c r="U1532" s="53">
        <f>IF(C1532="NET","",IF(C1532="","",IFERROR(VLOOKUP(T1532,EAN!$A:$B,2,FALSE),"MANGLER - MÅ OPPDATERE EAN-FANEN")))</f>
        <v>7048652962645</v>
      </c>
      <c r="V1532" s="52">
        <f t="shared" si="94"/>
        <v>0</v>
      </c>
      <c r="W1532" s="52">
        <f t="shared" si="95"/>
        <v>0</v>
      </c>
      <c r="X1532" s="30"/>
      <c r="Y1532" s="21" t="str">
        <f>IF(C1532="NET","",IFERROR(VLOOKUP(U1532,'2) Order Form'!$V$9:$V$894,1,FALSE),"Ikke med I order form"))</f>
        <v>Ikke med I order form</v>
      </c>
      <c r="Z1532" s="30"/>
      <c r="AA1532">
        <v>7048652897367</v>
      </c>
      <c r="AB1532" s="23">
        <f>IFERROR(VLOOKUP(AA1532,'2) Order Form'!$V$9:$V$895,1,FALSE),"Ikke med I order form")</f>
        <v>7048652897367</v>
      </c>
      <c r="AC1532" s="38">
        <f>VLOOKUP(AA1532,ATS!$A$4:$H$2762,2,FALSE)</f>
        <v>820391</v>
      </c>
      <c r="AD1532" s="35" t="str">
        <f>VLOOKUP(AA1532,ATS!$A$4:$G$2762,3,FALSE)</f>
        <v>Sweet Tee M</v>
      </c>
      <c r="AE1532" s="36" t="str">
        <f>VLOOKUP(AA1532,ATS!$A$4:$G$2762,5,FALSE)</f>
        <v>78001-L</v>
      </c>
      <c r="AF1532" s="30"/>
      <c r="AG1532" s="54"/>
      <c r="AH1532" s="26"/>
      <c r="AI1532" s="30"/>
      <c r="AJ1532" s="30"/>
      <c r="AK1532" s="30"/>
    </row>
    <row r="1533" spans="1:37">
      <c r="A1533" s="175">
        <f t="shared" si="93"/>
        <v>7048652962638</v>
      </c>
      <c r="B1533">
        <v>820497</v>
      </c>
      <c r="C1533" t="s">
        <v>747</v>
      </c>
      <c r="D1533" t="s">
        <v>2991</v>
      </c>
      <c r="E1533" t="s">
        <v>1189</v>
      </c>
      <c r="F1533" t="s">
        <v>1983</v>
      </c>
      <c r="G1533" t="s">
        <v>52</v>
      </c>
      <c r="H1533" t="s">
        <v>87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 s="30"/>
      <c r="T1533" s="52" t="str">
        <f t="shared" si="92"/>
        <v>820497-58000-L</v>
      </c>
      <c r="U1533" s="53">
        <f>IF(C1533="NET","",IF(C1533="","",IFERROR(VLOOKUP(T1533,EAN!$A:$B,2,FALSE),"MANGLER - MÅ OPPDATERE EAN-FANEN")))</f>
        <v>7048652962638</v>
      </c>
      <c r="V1533" s="52">
        <f t="shared" si="94"/>
        <v>0</v>
      </c>
      <c r="W1533" s="52">
        <f t="shared" si="95"/>
        <v>0</v>
      </c>
      <c r="X1533" s="30"/>
      <c r="Y1533" s="21" t="str">
        <f>IF(C1533="NET","",IFERROR(VLOOKUP(U1533,'2) Order Form'!$V$9:$V$894,1,FALSE),"Ikke med I order form"))</f>
        <v>Ikke med I order form</v>
      </c>
      <c r="Z1533" s="30"/>
      <c r="AA1533">
        <v>7048652897367</v>
      </c>
      <c r="AB1533" s="23">
        <f>IFERROR(VLOOKUP(AA1533,'2) Order Form'!$V$9:$V$895,1,FALSE),"Ikke med I order form")</f>
        <v>7048652897367</v>
      </c>
      <c r="AC1533" s="38">
        <f>VLOOKUP(AA1533,ATS!$A$4:$H$2762,2,FALSE)</f>
        <v>820391</v>
      </c>
      <c r="AD1533" s="35" t="str">
        <f>VLOOKUP(AA1533,ATS!$A$4:$G$2762,3,FALSE)</f>
        <v>Sweet Tee M</v>
      </c>
      <c r="AE1533" s="36" t="str">
        <f>VLOOKUP(AA1533,ATS!$A$4:$G$2762,5,FALSE)</f>
        <v>78001-L</v>
      </c>
      <c r="AF1533" s="30"/>
      <c r="AG1533" s="54"/>
      <c r="AH1533" s="26"/>
      <c r="AI1533" s="30"/>
      <c r="AJ1533" s="30"/>
      <c r="AK1533" s="30"/>
    </row>
    <row r="1534" spans="1:37">
      <c r="A1534" s="175">
        <f t="shared" si="93"/>
        <v>7048652962706</v>
      </c>
      <c r="B1534">
        <v>820497</v>
      </c>
      <c r="C1534" t="s">
        <v>747</v>
      </c>
      <c r="D1534" t="s">
        <v>2991</v>
      </c>
      <c r="E1534" t="s">
        <v>691</v>
      </c>
      <c r="F1534" t="s">
        <v>1982</v>
      </c>
      <c r="G1534" t="s">
        <v>54</v>
      </c>
      <c r="H1534" t="s">
        <v>87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 s="30"/>
      <c r="T1534" s="52" t="str">
        <f t="shared" si="92"/>
        <v>820497-99901-XS</v>
      </c>
      <c r="U1534" s="53">
        <f>IF(C1534="NET","",IF(C1534="","",IFERROR(VLOOKUP(T1534,EAN!$A:$B,2,FALSE),"MANGLER - MÅ OPPDATERE EAN-FANEN")))</f>
        <v>7048652962706</v>
      </c>
      <c r="V1534" s="52">
        <f t="shared" si="94"/>
        <v>0</v>
      </c>
      <c r="W1534" s="52">
        <f t="shared" si="95"/>
        <v>0</v>
      </c>
      <c r="X1534" s="30"/>
      <c r="Y1534" s="21" t="str">
        <f>IF(C1534="NET","",IFERROR(VLOOKUP(U1534,'2) Order Form'!$V$9:$V$894,1,FALSE),"Ikke med I order form"))</f>
        <v>Ikke med I order form</v>
      </c>
      <c r="Z1534" s="30"/>
      <c r="AA1534">
        <v>7048652897398</v>
      </c>
      <c r="AB1534" s="23">
        <f>IFERROR(VLOOKUP(AA1534,'2) Order Form'!$V$9:$V$895,1,FALSE),"Ikke med I order form")</f>
        <v>7048652897398</v>
      </c>
      <c r="AC1534" s="38">
        <f>VLOOKUP(AA1534,ATS!$A$4:$H$2762,2,FALSE)</f>
        <v>820391</v>
      </c>
      <c r="AD1534" s="35" t="str">
        <f>VLOOKUP(AA1534,ATS!$A$4:$G$2762,3,FALSE)</f>
        <v>Sweet Tee M</v>
      </c>
      <c r="AE1534" s="36" t="str">
        <f>VLOOKUP(AA1534,ATS!$A$4:$G$2762,5,FALSE)</f>
        <v>78001-XL</v>
      </c>
      <c r="AF1534" s="30"/>
      <c r="AG1534" s="54"/>
      <c r="AH1534" s="26"/>
      <c r="AI1534" s="30"/>
      <c r="AJ1534" s="30"/>
      <c r="AK1534" s="30"/>
    </row>
    <row r="1535" spans="1:37">
      <c r="A1535" s="175">
        <f t="shared" si="93"/>
        <v>7048652962690</v>
      </c>
      <c r="B1535">
        <v>820497</v>
      </c>
      <c r="C1535" t="s">
        <v>747</v>
      </c>
      <c r="D1535" t="s">
        <v>2991</v>
      </c>
      <c r="E1535" t="s">
        <v>685</v>
      </c>
      <c r="F1535" t="s">
        <v>1982</v>
      </c>
      <c r="G1535" t="s">
        <v>8</v>
      </c>
      <c r="H1535" t="s">
        <v>87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 s="30"/>
      <c r="T1535" s="52" t="str">
        <f t="shared" si="92"/>
        <v>820497-99901-S</v>
      </c>
      <c r="U1535" s="53">
        <f>IF(C1535="NET","",IF(C1535="","",IFERROR(VLOOKUP(T1535,EAN!$A:$B,2,FALSE),"MANGLER - MÅ OPPDATERE EAN-FANEN")))</f>
        <v>7048652962690</v>
      </c>
      <c r="V1535" s="52">
        <f t="shared" si="94"/>
        <v>0</v>
      </c>
      <c r="W1535" s="52">
        <f t="shared" si="95"/>
        <v>0</v>
      </c>
      <c r="X1535" s="30"/>
      <c r="Y1535" s="21" t="str">
        <f>IF(C1535="NET","",IFERROR(VLOOKUP(U1535,'2) Order Form'!$V$9:$V$894,1,FALSE),"Ikke med I order form"))</f>
        <v>Ikke med I order form</v>
      </c>
      <c r="Z1535" s="30"/>
      <c r="AA1535">
        <v>7048652897398</v>
      </c>
      <c r="AB1535" s="23">
        <f>IFERROR(VLOOKUP(AA1535,'2) Order Form'!$V$9:$V$895,1,FALSE),"Ikke med I order form")</f>
        <v>7048652897398</v>
      </c>
      <c r="AC1535" s="38">
        <f>VLOOKUP(AA1535,ATS!$A$4:$H$2762,2,FALSE)</f>
        <v>820391</v>
      </c>
      <c r="AD1535" s="35" t="str">
        <f>VLOOKUP(AA1535,ATS!$A$4:$G$2762,3,FALSE)</f>
        <v>Sweet Tee M</v>
      </c>
      <c r="AE1535" s="36" t="str">
        <f>VLOOKUP(AA1535,ATS!$A$4:$G$2762,5,FALSE)</f>
        <v>78001-XL</v>
      </c>
      <c r="AF1535" s="30"/>
      <c r="AG1535" s="54"/>
      <c r="AH1535" s="26"/>
      <c r="AI1535" s="30"/>
      <c r="AJ1535" s="30"/>
      <c r="AK1535" s="30"/>
    </row>
    <row r="1536" spans="1:37">
      <c r="A1536" s="175">
        <f t="shared" si="93"/>
        <v>7048652962683</v>
      </c>
      <c r="B1536">
        <v>820497</v>
      </c>
      <c r="C1536" t="s">
        <v>747</v>
      </c>
      <c r="D1536" t="s">
        <v>2991</v>
      </c>
      <c r="E1536" t="s">
        <v>686</v>
      </c>
      <c r="F1536" t="s">
        <v>1982</v>
      </c>
      <c r="G1536" t="s">
        <v>7</v>
      </c>
      <c r="H1536" t="s">
        <v>87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 s="2"/>
      <c r="T1536" s="52" t="str">
        <f t="shared" si="92"/>
        <v>820497-99901-M</v>
      </c>
      <c r="U1536" s="53">
        <f>IF(C1536="NET","",IF(C1536="","",IFERROR(VLOOKUP(T1536,EAN!$A:$B,2,FALSE),"MANGLER - MÅ OPPDATERE EAN-FANEN")))</f>
        <v>7048652962683</v>
      </c>
      <c r="V1536" s="52">
        <f t="shared" si="94"/>
        <v>0</v>
      </c>
      <c r="W1536" s="52">
        <f t="shared" si="95"/>
        <v>0</v>
      </c>
      <c r="X1536" s="2"/>
      <c r="Y1536" s="21" t="str">
        <f>IF(C1536="NET","",IFERROR(VLOOKUP(U1536,'2) Order Form'!$V$9:$V$894,1,FALSE),"Ikke med I order form"))</f>
        <v>Ikke med I order form</v>
      </c>
      <c r="Z1536" s="2"/>
      <c r="AA1536">
        <v>7048652897398</v>
      </c>
      <c r="AB1536" s="23">
        <f>IFERROR(VLOOKUP(AA1536,'2) Order Form'!$V$9:$V$895,1,FALSE),"Ikke med I order form")</f>
        <v>7048652897398</v>
      </c>
      <c r="AC1536" s="38">
        <f>VLOOKUP(AA1536,ATS!$A$4:$H$2762,2,FALSE)</f>
        <v>820391</v>
      </c>
      <c r="AD1536" s="35" t="str">
        <f>VLOOKUP(AA1536,ATS!$A$4:$G$2762,3,FALSE)</f>
        <v>Sweet Tee M</v>
      </c>
      <c r="AE1536" s="36" t="str">
        <f>VLOOKUP(AA1536,ATS!$A$4:$G$2762,5,FALSE)</f>
        <v>78001-XL</v>
      </c>
      <c r="AF1536" s="2"/>
      <c r="AG1536" s="38"/>
      <c r="AH1536" s="21"/>
      <c r="AI1536" s="2"/>
      <c r="AJ1536" s="2"/>
      <c r="AK1536" s="2"/>
    </row>
    <row r="1537" spans="1:37">
      <c r="A1537" s="175">
        <f t="shared" si="93"/>
        <v>7048652962676</v>
      </c>
      <c r="B1537">
        <v>820497</v>
      </c>
      <c r="C1537" t="s">
        <v>747</v>
      </c>
      <c r="D1537" t="s">
        <v>2991</v>
      </c>
      <c r="E1537" t="s">
        <v>687</v>
      </c>
      <c r="F1537" t="s">
        <v>1982</v>
      </c>
      <c r="G1537" t="s">
        <v>52</v>
      </c>
      <c r="H1537" t="s">
        <v>87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 s="2"/>
      <c r="T1537" s="52" t="str">
        <f t="shared" si="92"/>
        <v>820497-99901-L</v>
      </c>
      <c r="U1537" s="53">
        <f>IF(C1537="NET","",IF(C1537="","",IFERROR(VLOOKUP(T1537,EAN!$A:$B,2,FALSE),"MANGLER - MÅ OPPDATERE EAN-FANEN")))</f>
        <v>7048652962676</v>
      </c>
      <c r="V1537" s="52">
        <f t="shared" si="94"/>
        <v>0</v>
      </c>
      <c r="W1537" s="52">
        <f t="shared" si="95"/>
        <v>0</v>
      </c>
      <c r="X1537" s="2"/>
      <c r="Y1537" s="21" t="str">
        <f>IF(C1537="NET","",IFERROR(VLOOKUP(U1537,'2) Order Form'!$V$9:$V$894,1,FALSE),"Ikke med I order form"))</f>
        <v>Ikke med I order form</v>
      </c>
      <c r="Z1537" s="2"/>
      <c r="AA1537">
        <v>7048652897428</v>
      </c>
      <c r="AB1537" s="23">
        <f>IFERROR(VLOOKUP(AA1537,'2) Order Form'!$V$9:$V$895,1,FALSE),"Ikke med I order form")</f>
        <v>7048652897428</v>
      </c>
      <c r="AC1537" s="38">
        <f>VLOOKUP(AA1537,ATS!$A$4:$H$2762,2,FALSE)</f>
        <v>820391</v>
      </c>
      <c r="AD1537" s="35" t="str">
        <f>VLOOKUP(AA1537,ATS!$A$4:$G$2762,3,FALSE)</f>
        <v>Sweet Tee M</v>
      </c>
      <c r="AE1537" s="36" t="str">
        <f>VLOOKUP(AA1537,ATS!$A$4:$G$2762,5,FALSE)</f>
        <v>99901-S</v>
      </c>
      <c r="AF1537" s="2"/>
      <c r="AG1537" s="38"/>
      <c r="AH1537" s="21"/>
      <c r="AI1537" s="2"/>
      <c r="AJ1537" s="2"/>
      <c r="AK1537" s="2"/>
    </row>
    <row r="1538" spans="1:37">
      <c r="A1538" s="175">
        <f t="shared" si="93"/>
        <v>0</v>
      </c>
      <c r="B1538" s="37">
        <v>820514</v>
      </c>
      <c r="C1538" t="s">
        <v>131</v>
      </c>
      <c r="I1538" s="37">
        <v>202409</v>
      </c>
      <c r="J1538" s="37">
        <v>202410</v>
      </c>
      <c r="K1538" s="37">
        <v>202411</v>
      </c>
      <c r="L1538" s="37">
        <v>202412</v>
      </c>
      <c r="M1538" s="37">
        <v>202413</v>
      </c>
      <c r="N1538" s="37">
        <v>202414</v>
      </c>
      <c r="O1538" s="37">
        <v>202415</v>
      </c>
      <c r="P1538" s="37">
        <v>202415</v>
      </c>
      <c r="Q1538" s="37">
        <v>202415</v>
      </c>
      <c r="R1538" s="37">
        <v>202415</v>
      </c>
      <c r="S1538" s="2"/>
      <c r="T1538" s="22" t="str">
        <f t="shared" si="92"/>
        <v>820514-</v>
      </c>
      <c r="U1538" s="24" t="str">
        <f>IF(C1538="NET","",IF(C1538="","",IFERROR(VLOOKUP(T1538,EAN!$A:$B,2,FALSE),"MANGLER - MÅ OPPDATERE EAN-FANEN")))</f>
        <v/>
      </c>
      <c r="V1538" s="22">
        <f t="shared" si="94"/>
        <v>202409</v>
      </c>
      <c r="W1538" s="22">
        <f t="shared" si="95"/>
        <v>202415</v>
      </c>
      <c r="X1538" s="2"/>
      <c r="Y1538" s="21" t="str">
        <f>IF(C1538="NET","",IFERROR(VLOOKUP(U1538,'2) Order Form'!$V$9:$V$894,1,FALSE),"Ikke med I order form"))</f>
        <v/>
      </c>
      <c r="Z1538" s="2"/>
      <c r="AA1538">
        <v>7048652897428</v>
      </c>
      <c r="AB1538" s="23">
        <f>IFERROR(VLOOKUP(AA1538,'2) Order Form'!$V$9:$V$895,1,FALSE),"Ikke med I order form")</f>
        <v>7048652897428</v>
      </c>
      <c r="AC1538" s="38">
        <f>VLOOKUP(AA1538,ATS!$A$4:$H$2762,2,FALSE)</f>
        <v>820391</v>
      </c>
      <c r="AD1538" s="35" t="str">
        <f>VLOOKUP(AA1538,ATS!$A$4:$G$2762,3,FALSE)</f>
        <v>Sweet Tee M</v>
      </c>
      <c r="AE1538" s="36" t="str">
        <f>VLOOKUP(AA1538,ATS!$A$4:$G$2762,5,FALSE)</f>
        <v>99901-S</v>
      </c>
      <c r="AF1538" s="2"/>
      <c r="AG1538" s="38"/>
      <c r="AH1538" s="21"/>
      <c r="AI1538" s="2"/>
      <c r="AJ1538" s="2"/>
      <c r="AK1538" s="2"/>
    </row>
    <row r="1539" spans="1:37">
      <c r="A1539" s="175">
        <f t="shared" si="93"/>
        <v>7048652962607</v>
      </c>
      <c r="B1539">
        <v>820514</v>
      </c>
      <c r="C1539" t="s">
        <v>166</v>
      </c>
      <c r="D1539" t="s">
        <v>2991</v>
      </c>
      <c r="E1539" t="s">
        <v>1203</v>
      </c>
      <c r="F1539" t="s">
        <v>1991</v>
      </c>
      <c r="G1539" t="s">
        <v>63</v>
      </c>
      <c r="H1539" t="s">
        <v>87</v>
      </c>
      <c r="I1539">
        <v>251</v>
      </c>
      <c r="J1539">
        <v>251</v>
      </c>
      <c r="K1539">
        <v>251</v>
      </c>
      <c r="L1539">
        <v>251</v>
      </c>
      <c r="M1539">
        <v>251</v>
      </c>
      <c r="N1539">
        <v>251</v>
      </c>
      <c r="O1539">
        <v>251</v>
      </c>
      <c r="P1539">
        <v>251</v>
      </c>
      <c r="Q1539">
        <v>251</v>
      </c>
      <c r="R1539">
        <v>251</v>
      </c>
      <c r="S1539" s="2"/>
      <c r="T1539" s="22" t="str">
        <f t="shared" si="92"/>
        <v>820514-55505-OS</v>
      </c>
      <c r="U1539" s="24">
        <f>IF(C1539="NET","",IF(C1539="","",IFERROR(VLOOKUP(T1539,EAN!$A:$B,2,FALSE),"MANGLER - MÅ OPPDATERE EAN-FANEN")))</f>
        <v>7048652962607</v>
      </c>
      <c r="V1539" s="22">
        <f t="shared" si="94"/>
        <v>251</v>
      </c>
      <c r="W1539" s="22">
        <f t="shared" si="95"/>
        <v>251</v>
      </c>
      <c r="X1539" s="2"/>
      <c r="Y1539" s="21">
        <f>IF(C1539="NET","",IFERROR(VLOOKUP(U1539,'2) Order Form'!$V$9:$V$894,1,FALSE),"Ikke med I order form"))</f>
        <v>7048652962607</v>
      </c>
      <c r="Z1539" s="2"/>
      <c r="AA1539">
        <v>7048652897428</v>
      </c>
      <c r="AB1539" s="23">
        <f>IFERROR(VLOOKUP(AA1539,'2) Order Form'!$V$9:$V$895,1,FALSE),"Ikke med I order form")</f>
        <v>7048652897428</v>
      </c>
      <c r="AC1539" s="38">
        <f>VLOOKUP(AA1539,ATS!$A$4:$H$2762,2,FALSE)</f>
        <v>820391</v>
      </c>
      <c r="AD1539" s="35" t="str">
        <f>VLOOKUP(AA1539,ATS!$A$4:$G$2762,3,FALSE)</f>
        <v>Sweet Tee M</v>
      </c>
      <c r="AE1539" s="36" t="str">
        <f>VLOOKUP(AA1539,ATS!$A$4:$G$2762,5,FALSE)</f>
        <v>99901-S</v>
      </c>
      <c r="AF1539" s="2"/>
      <c r="AG1539" s="38"/>
      <c r="AH1539" s="21"/>
      <c r="AI1539" s="2"/>
      <c r="AJ1539" s="2"/>
      <c r="AK1539" s="2"/>
    </row>
    <row r="1540" spans="1:37">
      <c r="A1540" s="175">
        <f t="shared" si="93"/>
        <v>7048652962614</v>
      </c>
      <c r="B1540">
        <v>820514</v>
      </c>
      <c r="C1540" t="s">
        <v>166</v>
      </c>
      <c r="D1540" t="s">
        <v>2991</v>
      </c>
      <c r="E1540" t="s">
        <v>1263</v>
      </c>
      <c r="F1540" t="s">
        <v>1937</v>
      </c>
      <c r="G1540" t="s">
        <v>63</v>
      </c>
      <c r="H1540" t="s">
        <v>225</v>
      </c>
      <c r="I1540">
        <v>229</v>
      </c>
      <c r="J1540">
        <v>229</v>
      </c>
      <c r="K1540">
        <v>229</v>
      </c>
      <c r="L1540">
        <v>229</v>
      </c>
      <c r="M1540">
        <v>229</v>
      </c>
      <c r="N1540">
        <v>229</v>
      </c>
      <c r="O1540">
        <v>229</v>
      </c>
      <c r="P1540">
        <v>229</v>
      </c>
      <c r="Q1540">
        <v>229</v>
      </c>
      <c r="R1540">
        <v>229</v>
      </c>
      <c r="S1540" s="2"/>
      <c r="T1540" s="22" t="str">
        <f t="shared" ref="T1540:T1603" si="96">CONCATENATE(B1540,"-",E1540)</f>
        <v>820514-76000-OS</v>
      </c>
      <c r="U1540" s="24">
        <f>IF(C1540="NET","",IF(C1540="","",IFERROR(VLOOKUP(T1540,EAN!$A:$B,2,FALSE),"MANGLER - MÅ OPPDATERE EAN-FANEN")))</f>
        <v>7048652962614</v>
      </c>
      <c r="V1540" s="22">
        <f t="shared" si="94"/>
        <v>229</v>
      </c>
      <c r="W1540" s="22">
        <f t="shared" si="95"/>
        <v>229</v>
      </c>
      <c r="X1540" s="2"/>
      <c r="Y1540" s="21">
        <f>IF(C1540="NET","",IFERROR(VLOOKUP(U1540,'2) Order Form'!$V$9:$V$894,1,FALSE),"Ikke med I order form"))</f>
        <v>7048652962614</v>
      </c>
      <c r="Z1540" s="2"/>
      <c r="AA1540">
        <v>7048652897411</v>
      </c>
      <c r="AB1540" s="23">
        <f>IFERROR(VLOOKUP(AA1540,'2) Order Form'!$V$9:$V$895,1,FALSE),"Ikke med I order form")</f>
        <v>7048652897411</v>
      </c>
      <c r="AC1540" s="38">
        <f>VLOOKUP(AA1540,ATS!$A$4:$H$2762,2,FALSE)</f>
        <v>820391</v>
      </c>
      <c r="AD1540" s="35" t="str">
        <f>VLOOKUP(AA1540,ATS!$A$4:$G$2762,3,FALSE)</f>
        <v>Sweet Tee M</v>
      </c>
      <c r="AE1540" s="36" t="str">
        <f>VLOOKUP(AA1540,ATS!$A$4:$G$2762,5,FALSE)</f>
        <v>99901-M</v>
      </c>
      <c r="AF1540" s="2"/>
      <c r="AG1540" s="38"/>
      <c r="AH1540" s="21"/>
      <c r="AI1540" s="2"/>
      <c r="AJ1540" s="2"/>
      <c r="AK1540" s="2"/>
    </row>
    <row r="1541" spans="1:37">
      <c r="A1541" s="175">
        <f t="shared" ref="A1541:A1604" si="97">SUM(U1541)</f>
        <v>7048652962621</v>
      </c>
      <c r="B1541">
        <v>820514</v>
      </c>
      <c r="C1541" t="s">
        <v>166</v>
      </c>
      <c r="D1541" t="s">
        <v>2991</v>
      </c>
      <c r="E1541" t="s">
        <v>705</v>
      </c>
      <c r="F1541" t="s">
        <v>1982</v>
      </c>
      <c r="G1541" t="s">
        <v>63</v>
      </c>
      <c r="H1541" t="s">
        <v>87</v>
      </c>
      <c r="I1541">
        <v>203</v>
      </c>
      <c r="J1541">
        <v>203</v>
      </c>
      <c r="K1541">
        <v>203</v>
      </c>
      <c r="L1541">
        <v>203</v>
      </c>
      <c r="M1541">
        <v>203</v>
      </c>
      <c r="N1541">
        <v>203</v>
      </c>
      <c r="O1541">
        <v>203</v>
      </c>
      <c r="P1541">
        <v>203</v>
      </c>
      <c r="Q1541">
        <v>203</v>
      </c>
      <c r="R1541">
        <v>203</v>
      </c>
      <c r="S1541" s="2"/>
      <c r="T1541" s="52" t="str">
        <f t="shared" si="96"/>
        <v>820514-99901-OS</v>
      </c>
      <c r="U1541" s="53">
        <f>IF(C1541="NET","",IF(C1541="","",IFERROR(VLOOKUP(T1541,EAN!$A:$B,2,FALSE),"MANGLER - MÅ OPPDATERE EAN-FANEN")))</f>
        <v>7048652962621</v>
      </c>
      <c r="V1541" s="52">
        <f t="shared" ref="V1541:V1604" si="98">I1541</f>
        <v>203</v>
      </c>
      <c r="W1541" s="52">
        <f t="shared" ref="W1541:W1604" si="99">R1541</f>
        <v>203</v>
      </c>
      <c r="X1541" s="2"/>
      <c r="Y1541" s="21">
        <f>IF(C1541="NET","",IFERROR(VLOOKUP(U1541,'2) Order Form'!$V$9:$V$894,1,FALSE),"Ikke med I order form"))</f>
        <v>7048652962621</v>
      </c>
      <c r="Z1541" s="2"/>
      <c r="AA1541">
        <v>7048652897411</v>
      </c>
      <c r="AB1541" s="23">
        <f>IFERROR(VLOOKUP(AA1541,'2) Order Form'!$V$9:$V$895,1,FALSE),"Ikke med I order form")</f>
        <v>7048652897411</v>
      </c>
      <c r="AC1541" s="38">
        <f>VLOOKUP(AA1541,ATS!$A$4:$H$2762,2,FALSE)</f>
        <v>820391</v>
      </c>
      <c r="AD1541" s="35" t="str">
        <f>VLOOKUP(AA1541,ATS!$A$4:$G$2762,3,FALSE)</f>
        <v>Sweet Tee M</v>
      </c>
      <c r="AE1541" s="36" t="str">
        <f>VLOOKUP(AA1541,ATS!$A$4:$G$2762,5,FALSE)</f>
        <v>99901-M</v>
      </c>
      <c r="AF1541" s="2"/>
      <c r="AG1541" s="38"/>
      <c r="AH1541" s="21"/>
      <c r="AI1541" s="2"/>
      <c r="AJ1541" s="2"/>
      <c r="AK1541" s="2"/>
    </row>
    <row r="1542" spans="1:37">
      <c r="A1542" s="175">
        <f t="shared" si="97"/>
        <v>0</v>
      </c>
      <c r="B1542" s="37">
        <v>820517</v>
      </c>
      <c r="C1542" t="s">
        <v>131</v>
      </c>
      <c r="I1542" s="37">
        <v>202409</v>
      </c>
      <c r="J1542" s="37">
        <v>202410</v>
      </c>
      <c r="K1542" s="37">
        <v>202411</v>
      </c>
      <c r="L1542" s="37">
        <v>202412</v>
      </c>
      <c r="M1542" s="37">
        <v>202413</v>
      </c>
      <c r="N1542" s="37">
        <v>202414</v>
      </c>
      <c r="O1542" s="37">
        <v>202415</v>
      </c>
      <c r="P1542" s="37">
        <v>202415</v>
      </c>
      <c r="Q1542" s="37">
        <v>202415</v>
      </c>
      <c r="R1542" s="37">
        <v>202415</v>
      </c>
      <c r="S1542" s="2"/>
      <c r="T1542" s="52" t="str">
        <f t="shared" si="96"/>
        <v>820517-</v>
      </c>
      <c r="U1542" s="53" t="str">
        <f>IF(C1542="NET","",IF(C1542="","",IFERROR(VLOOKUP(T1542,EAN!$A:$B,2,FALSE),"MANGLER - MÅ OPPDATERE EAN-FANEN")))</f>
        <v/>
      </c>
      <c r="V1542" s="52">
        <f t="shared" si="98"/>
        <v>202409</v>
      </c>
      <c r="W1542" s="52">
        <f t="shared" si="99"/>
        <v>202415</v>
      </c>
      <c r="X1542" s="2"/>
      <c r="Y1542" s="21" t="str">
        <f>IF(C1542="NET","",IFERROR(VLOOKUP(U1542,'2) Order Form'!$V$9:$V$894,1,FALSE),"Ikke med I order form"))</f>
        <v/>
      </c>
      <c r="Z1542" s="2"/>
      <c r="AA1542">
        <v>7048652897411</v>
      </c>
      <c r="AB1542" s="23">
        <f>IFERROR(VLOOKUP(AA1542,'2) Order Form'!$V$9:$V$895,1,FALSE),"Ikke med I order form")</f>
        <v>7048652897411</v>
      </c>
      <c r="AC1542" s="38">
        <f>VLOOKUP(AA1542,ATS!$A$4:$H$2762,2,FALSE)</f>
        <v>820391</v>
      </c>
      <c r="AD1542" s="35" t="str">
        <f>VLOOKUP(AA1542,ATS!$A$4:$G$2762,3,FALSE)</f>
        <v>Sweet Tee M</v>
      </c>
      <c r="AE1542" s="36" t="str">
        <f>VLOOKUP(AA1542,ATS!$A$4:$G$2762,5,FALSE)</f>
        <v>99901-M</v>
      </c>
      <c r="AF1542" s="2"/>
      <c r="AG1542" s="38"/>
      <c r="AH1542" s="21"/>
      <c r="AI1542" s="2"/>
      <c r="AJ1542" s="2"/>
      <c r="AK1542" s="2"/>
    </row>
    <row r="1543" spans="1:37">
      <c r="A1543" s="175">
        <f t="shared" si="97"/>
        <v>7048652902764</v>
      </c>
      <c r="B1543">
        <v>820517</v>
      </c>
      <c r="C1543" t="s">
        <v>183</v>
      </c>
      <c r="D1543" t="s">
        <v>2991</v>
      </c>
      <c r="E1543" t="s">
        <v>103</v>
      </c>
      <c r="F1543" t="s">
        <v>69</v>
      </c>
      <c r="G1543" t="s">
        <v>63</v>
      </c>
      <c r="H1543" t="s">
        <v>87</v>
      </c>
      <c r="I1543">
        <v>53</v>
      </c>
      <c r="J1543">
        <v>53</v>
      </c>
      <c r="K1543">
        <v>53</v>
      </c>
      <c r="L1543">
        <v>53</v>
      </c>
      <c r="M1543">
        <v>53</v>
      </c>
      <c r="N1543">
        <v>53</v>
      </c>
      <c r="O1543">
        <v>53</v>
      </c>
      <c r="P1543">
        <v>53</v>
      </c>
      <c r="Q1543">
        <v>53</v>
      </c>
      <c r="R1543">
        <v>53</v>
      </c>
      <c r="S1543" s="30"/>
      <c r="T1543" s="52" t="str">
        <f t="shared" si="96"/>
        <v>820517-SEGRY-OS</v>
      </c>
      <c r="U1543" s="53">
        <f>IF(C1543="NET","",IF(C1543="","",IFERROR(VLOOKUP(T1543,EAN!$A:$B,2,FALSE),"MANGLER - MÅ OPPDATERE EAN-FANEN")))</f>
        <v>7048652902764</v>
      </c>
      <c r="V1543" s="52">
        <f t="shared" si="98"/>
        <v>53</v>
      </c>
      <c r="W1543" s="52">
        <f t="shared" si="99"/>
        <v>53</v>
      </c>
      <c r="X1543" s="30"/>
      <c r="Y1543" s="21">
        <f>IF(C1543="NET","",IFERROR(VLOOKUP(U1543,'2) Order Form'!$V$9:$V$894,1,FALSE),"Ikke med I order form"))</f>
        <v>7048652902764</v>
      </c>
      <c r="Z1543" s="30"/>
      <c r="AA1543">
        <v>7048652897404</v>
      </c>
      <c r="AB1543" s="23">
        <f>IFERROR(VLOOKUP(AA1543,'2) Order Form'!$V$9:$V$895,1,FALSE),"Ikke med I order form")</f>
        <v>7048652897404</v>
      </c>
      <c r="AC1543" s="38">
        <f>VLOOKUP(AA1543,ATS!$A$4:$H$2762,2,FALSE)</f>
        <v>820391</v>
      </c>
      <c r="AD1543" s="35" t="str">
        <f>VLOOKUP(AA1543,ATS!$A$4:$G$2762,3,FALSE)</f>
        <v>Sweet Tee M</v>
      </c>
      <c r="AE1543" s="36" t="str">
        <f>VLOOKUP(AA1543,ATS!$A$4:$G$2762,5,FALSE)</f>
        <v>99901-L</v>
      </c>
      <c r="AF1543" s="30"/>
      <c r="AG1543" s="54"/>
      <c r="AH1543" s="26"/>
      <c r="AI1543" s="30"/>
      <c r="AJ1543" s="30"/>
      <c r="AK1543" s="30"/>
    </row>
    <row r="1544" spans="1:37">
      <c r="A1544" s="175">
        <f t="shared" si="97"/>
        <v>0</v>
      </c>
      <c r="B1544" s="37">
        <v>820518</v>
      </c>
      <c r="C1544" t="s">
        <v>131</v>
      </c>
      <c r="I1544" s="37">
        <v>202409</v>
      </c>
      <c r="J1544" s="37">
        <v>202410</v>
      </c>
      <c r="K1544" s="37">
        <v>202411</v>
      </c>
      <c r="L1544" s="37">
        <v>202412</v>
      </c>
      <c r="M1544" s="37">
        <v>202413</v>
      </c>
      <c r="N1544" s="37">
        <v>202414</v>
      </c>
      <c r="O1544" s="37">
        <v>202415</v>
      </c>
      <c r="P1544" s="37">
        <v>202415</v>
      </c>
      <c r="Q1544" s="37">
        <v>202415</v>
      </c>
      <c r="R1544" s="37">
        <v>202415</v>
      </c>
      <c r="S1544" s="30"/>
      <c r="T1544" s="52" t="str">
        <f t="shared" si="96"/>
        <v>820518-</v>
      </c>
      <c r="U1544" s="53" t="str">
        <f>IF(C1544="NET","",IF(C1544="","",IFERROR(VLOOKUP(T1544,EAN!$A:$B,2,FALSE),"MANGLER - MÅ OPPDATERE EAN-FANEN")))</f>
        <v/>
      </c>
      <c r="V1544" s="52">
        <f t="shared" si="98"/>
        <v>202409</v>
      </c>
      <c r="W1544" s="52">
        <f t="shared" si="99"/>
        <v>202415</v>
      </c>
      <c r="X1544" s="30"/>
      <c r="Y1544" s="21" t="str">
        <f>IF(C1544="NET","",IFERROR(VLOOKUP(U1544,'2) Order Form'!$V$9:$V$894,1,FALSE),"Ikke med I order form"))</f>
        <v/>
      </c>
      <c r="Z1544" s="30"/>
      <c r="AA1544">
        <v>7048652897404</v>
      </c>
      <c r="AB1544" s="23">
        <f>IFERROR(VLOOKUP(AA1544,'2) Order Form'!$V$9:$V$895,1,FALSE),"Ikke med I order form")</f>
        <v>7048652897404</v>
      </c>
      <c r="AC1544" s="38">
        <f>VLOOKUP(AA1544,ATS!$A$4:$H$2762,2,FALSE)</f>
        <v>820391</v>
      </c>
      <c r="AD1544" s="35" t="str">
        <f>VLOOKUP(AA1544,ATS!$A$4:$G$2762,3,FALSE)</f>
        <v>Sweet Tee M</v>
      </c>
      <c r="AE1544" s="36" t="str">
        <f>VLOOKUP(AA1544,ATS!$A$4:$G$2762,5,FALSE)</f>
        <v>99901-L</v>
      </c>
      <c r="AF1544" s="30"/>
      <c r="AG1544" s="54"/>
      <c r="AH1544" s="26"/>
      <c r="AI1544" s="30"/>
      <c r="AJ1544" s="30"/>
      <c r="AK1544" s="30"/>
    </row>
    <row r="1545" spans="1:37">
      <c r="A1545" s="175">
        <f t="shared" si="97"/>
        <v>7048652962577</v>
      </c>
      <c r="B1545">
        <v>820518</v>
      </c>
      <c r="C1545" t="s">
        <v>745</v>
      </c>
      <c r="D1545" t="s">
        <v>2991</v>
      </c>
      <c r="E1545" t="s">
        <v>1220</v>
      </c>
      <c r="F1545" t="s">
        <v>1221</v>
      </c>
      <c r="G1545" t="s">
        <v>63</v>
      </c>
      <c r="H1545" t="s">
        <v>87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 s="30"/>
      <c r="T1545" s="52" t="str">
        <f t="shared" si="96"/>
        <v>820518-11003-OS</v>
      </c>
      <c r="U1545" s="53">
        <f>IF(C1545="NET","",IF(C1545="","",IFERROR(VLOOKUP(T1545,EAN!$A:$B,2,FALSE),"MANGLER - MÅ OPPDATERE EAN-FANEN")))</f>
        <v>7048652962577</v>
      </c>
      <c r="V1545" s="52">
        <f t="shared" si="98"/>
        <v>0</v>
      </c>
      <c r="W1545" s="52">
        <f t="shared" si="99"/>
        <v>0</v>
      </c>
      <c r="X1545" s="30"/>
      <c r="Y1545" s="21">
        <f>IF(C1545="NET","",IFERROR(VLOOKUP(U1545,'2) Order Form'!$V$9:$V$894,1,FALSE),"Ikke med I order form"))</f>
        <v>7048652962577</v>
      </c>
      <c r="Z1545" s="30"/>
      <c r="AA1545">
        <v>7048652897404</v>
      </c>
      <c r="AB1545" s="23">
        <f>IFERROR(VLOOKUP(AA1545,'2) Order Form'!$V$9:$V$895,1,FALSE),"Ikke med I order form")</f>
        <v>7048652897404</v>
      </c>
      <c r="AC1545" s="38">
        <f>VLOOKUP(AA1545,ATS!$A$4:$H$2762,2,FALSE)</f>
        <v>820391</v>
      </c>
      <c r="AD1545" s="35" t="str">
        <f>VLOOKUP(AA1545,ATS!$A$4:$G$2762,3,FALSE)</f>
        <v>Sweet Tee M</v>
      </c>
      <c r="AE1545" s="36" t="str">
        <f>VLOOKUP(AA1545,ATS!$A$4:$G$2762,5,FALSE)</f>
        <v>99901-L</v>
      </c>
      <c r="AF1545" s="30"/>
      <c r="AG1545" s="54"/>
      <c r="AH1545" s="26"/>
      <c r="AI1545" s="30"/>
      <c r="AJ1545" s="30"/>
      <c r="AK1545" s="30"/>
    </row>
    <row r="1546" spans="1:37">
      <c r="A1546" s="175">
        <f t="shared" si="97"/>
        <v>7048652962584</v>
      </c>
      <c r="B1546">
        <v>820518</v>
      </c>
      <c r="C1546" t="s">
        <v>745</v>
      </c>
      <c r="D1546" t="s">
        <v>2991</v>
      </c>
      <c r="E1546" t="s">
        <v>2183</v>
      </c>
      <c r="F1546" t="s">
        <v>2011</v>
      </c>
      <c r="G1546" t="s">
        <v>63</v>
      </c>
      <c r="H1546" t="s">
        <v>87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 s="2"/>
      <c r="T1546" s="22" t="str">
        <f t="shared" si="96"/>
        <v>820518-88302-OS</v>
      </c>
      <c r="U1546" s="24">
        <f>IF(C1546="NET","",IF(C1546="","",IFERROR(VLOOKUP(T1546,EAN!$A:$B,2,FALSE),"MANGLER - MÅ OPPDATERE EAN-FANEN")))</f>
        <v>7048652962584</v>
      </c>
      <c r="V1546" s="22">
        <f t="shared" si="98"/>
        <v>0</v>
      </c>
      <c r="W1546" s="22">
        <f t="shared" si="99"/>
        <v>0</v>
      </c>
      <c r="X1546" s="2"/>
      <c r="Y1546" s="21">
        <f>IF(C1546="NET","",IFERROR(VLOOKUP(U1546,'2) Order Form'!$V$9:$V$894,1,FALSE),"Ikke med I order form"))</f>
        <v>7048652962584</v>
      </c>
      <c r="Z1546" s="2"/>
      <c r="AA1546">
        <v>7048652897435</v>
      </c>
      <c r="AB1546" s="23">
        <f>IFERROR(VLOOKUP(AA1546,'2) Order Form'!$V$9:$V$895,1,FALSE),"Ikke med I order form")</f>
        <v>7048652897435</v>
      </c>
      <c r="AC1546" s="38">
        <f>VLOOKUP(AA1546,ATS!$A$4:$H$2762,2,FALSE)</f>
        <v>820391</v>
      </c>
      <c r="AD1546" s="35" t="str">
        <f>VLOOKUP(AA1546,ATS!$A$4:$G$2762,3,FALSE)</f>
        <v>Sweet Tee M</v>
      </c>
      <c r="AE1546" s="36" t="str">
        <f>VLOOKUP(AA1546,ATS!$A$4:$G$2762,5,FALSE)</f>
        <v>99901-XL</v>
      </c>
      <c r="AF1546" s="2"/>
      <c r="AG1546" s="38"/>
      <c r="AH1546" s="21"/>
      <c r="AI1546" s="2"/>
      <c r="AJ1546" s="2"/>
      <c r="AK1546" s="2"/>
    </row>
    <row r="1547" spans="1:37">
      <c r="A1547" s="175">
        <f t="shared" si="97"/>
        <v>7048652962591</v>
      </c>
      <c r="B1547">
        <v>820518</v>
      </c>
      <c r="C1547" t="s">
        <v>745</v>
      </c>
      <c r="D1547" t="s">
        <v>2991</v>
      </c>
      <c r="E1547" t="s">
        <v>705</v>
      </c>
      <c r="F1547" t="s">
        <v>1982</v>
      </c>
      <c r="G1547" t="s">
        <v>63</v>
      </c>
      <c r="H1547" t="s">
        <v>87</v>
      </c>
      <c r="I1547">
        <v>23</v>
      </c>
      <c r="J1547">
        <v>23</v>
      </c>
      <c r="K1547">
        <v>23</v>
      </c>
      <c r="L1547">
        <v>23</v>
      </c>
      <c r="M1547">
        <v>23</v>
      </c>
      <c r="N1547">
        <v>23</v>
      </c>
      <c r="O1547">
        <v>23</v>
      </c>
      <c r="P1547">
        <v>23</v>
      </c>
      <c r="Q1547">
        <v>23</v>
      </c>
      <c r="R1547">
        <v>23</v>
      </c>
      <c r="S1547" s="2"/>
      <c r="T1547" s="22" t="str">
        <f t="shared" si="96"/>
        <v>820518-99901-OS</v>
      </c>
      <c r="U1547" s="24">
        <f>IF(C1547="NET","",IF(C1547="","",IFERROR(VLOOKUP(T1547,EAN!$A:$B,2,FALSE),"MANGLER - MÅ OPPDATERE EAN-FANEN")))</f>
        <v>7048652962591</v>
      </c>
      <c r="V1547" s="22">
        <f t="shared" si="98"/>
        <v>23</v>
      </c>
      <c r="W1547" s="22">
        <f t="shared" si="99"/>
        <v>23</v>
      </c>
      <c r="X1547" s="2"/>
      <c r="Y1547" s="21">
        <f>IF(C1547="NET","",IFERROR(VLOOKUP(U1547,'2) Order Form'!$V$9:$V$894,1,FALSE),"Ikke med I order form"))</f>
        <v>7048652962591</v>
      </c>
      <c r="Z1547" s="2"/>
      <c r="AA1547">
        <v>7048652897435</v>
      </c>
      <c r="AB1547" s="23">
        <f>IFERROR(VLOOKUP(AA1547,'2) Order Form'!$V$9:$V$895,1,FALSE),"Ikke med I order form")</f>
        <v>7048652897435</v>
      </c>
      <c r="AC1547" s="38">
        <f>VLOOKUP(AA1547,ATS!$A$4:$H$2762,2,FALSE)</f>
        <v>820391</v>
      </c>
      <c r="AD1547" s="35" t="str">
        <f>VLOOKUP(AA1547,ATS!$A$4:$G$2762,3,FALSE)</f>
        <v>Sweet Tee M</v>
      </c>
      <c r="AE1547" s="36" t="str">
        <f>VLOOKUP(AA1547,ATS!$A$4:$G$2762,5,FALSE)</f>
        <v>99901-XL</v>
      </c>
      <c r="AF1547" s="2"/>
      <c r="AG1547" s="38"/>
      <c r="AH1547" s="21"/>
      <c r="AI1547" s="2"/>
      <c r="AJ1547" s="2"/>
      <c r="AK1547" s="2"/>
    </row>
    <row r="1548" spans="1:37">
      <c r="A1548" s="175">
        <f t="shared" si="97"/>
        <v>0</v>
      </c>
      <c r="B1548" s="37">
        <v>820521</v>
      </c>
      <c r="C1548" t="s">
        <v>131</v>
      </c>
      <c r="I1548" s="37">
        <v>202409</v>
      </c>
      <c r="J1548" s="37">
        <v>202410</v>
      </c>
      <c r="K1548" s="37">
        <v>202411</v>
      </c>
      <c r="L1548" s="37">
        <v>202412</v>
      </c>
      <c r="M1548" s="37">
        <v>202413</v>
      </c>
      <c r="N1548" s="37">
        <v>202414</v>
      </c>
      <c r="O1548" s="37">
        <v>202415</v>
      </c>
      <c r="P1548" s="37">
        <v>202415</v>
      </c>
      <c r="Q1548" s="37">
        <v>202415</v>
      </c>
      <c r="R1548" s="37">
        <v>202415</v>
      </c>
      <c r="S1548" s="2"/>
      <c r="T1548" s="52" t="str">
        <f t="shared" si="96"/>
        <v>820521-</v>
      </c>
      <c r="U1548" s="53" t="str">
        <f>IF(C1548="NET","",IF(C1548="","",IFERROR(VLOOKUP(T1548,EAN!$A:$B,2,FALSE),"MANGLER - MÅ OPPDATERE EAN-FANEN")))</f>
        <v/>
      </c>
      <c r="V1548" s="52">
        <f t="shared" si="98"/>
        <v>202409</v>
      </c>
      <c r="W1548" s="52">
        <f t="shared" si="99"/>
        <v>202415</v>
      </c>
      <c r="X1548" s="2"/>
      <c r="Y1548" s="21" t="str">
        <f>IF(C1548="NET","",IFERROR(VLOOKUP(U1548,'2) Order Form'!$V$9:$V$894,1,FALSE),"Ikke med I order form"))</f>
        <v/>
      </c>
      <c r="Z1548" s="2"/>
      <c r="AA1548">
        <v>7048652897435</v>
      </c>
      <c r="AB1548" s="23">
        <f>IFERROR(VLOOKUP(AA1548,'2) Order Form'!$V$9:$V$895,1,FALSE),"Ikke med I order form")</f>
        <v>7048652897435</v>
      </c>
      <c r="AC1548" s="38">
        <f>VLOOKUP(AA1548,ATS!$A$4:$H$2762,2,FALSE)</f>
        <v>820391</v>
      </c>
      <c r="AD1548" s="35" t="str">
        <f>VLOOKUP(AA1548,ATS!$A$4:$G$2762,3,FALSE)</f>
        <v>Sweet Tee M</v>
      </c>
      <c r="AE1548" s="36" t="str">
        <f>VLOOKUP(AA1548,ATS!$A$4:$G$2762,5,FALSE)</f>
        <v>99901-XL</v>
      </c>
      <c r="AF1548" s="2"/>
      <c r="AG1548" s="38"/>
      <c r="AH1548" s="21"/>
      <c r="AI1548" s="2"/>
      <c r="AJ1548" s="2"/>
      <c r="AK1548" s="2"/>
    </row>
    <row r="1549" spans="1:37">
      <c r="A1549" s="175">
        <f t="shared" si="97"/>
        <v>7048652962515</v>
      </c>
      <c r="B1549">
        <v>820521</v>
      </c>
      <c r="C1549" t="s">
        <v>746</v>
      </c>
      <c r="D1549" t="s">
        <v>2991</v>
      </c>
      <c r="E1549" t="s">
        <v>1212</v>
      </c>
      <c r="F1549" t="s">
        <v>1923</v>
      </c>
      <c r="G1549" t="s">
        <v>8</v>
      </c>
      <c r="H1549" t="s">
        <v>87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 s="30"/>
      <c r="T1549" s="52" t="str">
        <f t="shared" si="96"/>
        <v>820521-88300-S</v>
      </c>
      <c r="U1549" s="53">
        <f>IF(C1549="NET","",IF(C1549="","",IFERROR(VLOOKUP(T1549,EAN!$A:$B,2,FALSE),"MANGLER - MÅ OPPDATERE EAN-FANEN")))</f>
        <v>7048652962515</v>
      </c>
      <c r="V1549" s="52">
        <f t="shared" si="98"/>
        <v>0</v>
      </c>
      <c r="W1549" s="52">
        <f t="shared" si="99"/>
        <v>0</v>
      </c>
      <c r="X1549" s="30"/>
      <c r="Y1549" s="21" t="str">
        <f>IF(C1549="NET","",IFERROR(VLOOKUP(U1549,'2) Order Form'!$V$9:$V$894,1,FALSE),"Ikke med I order form"))</f>
        <v>Ikke med I order form</v>
      </c>
      <c r="Z1549" s="30"/>
      <c r="AA1549">
        <v>7048652799432</v>
      </c>
      <c r="AB1549" s="23">
        <f>IFERROR(VLOOKUP(AA1549,'2) Order Form'!$V$9:$V$895,1,FALSE),"Ikke med I order form")</f>
        <v>7048652799432</v>
      </c>
      <c r="AC1549" s="38">
        <f>VLOOKUP(AA1549,ATS!$A$4:$H$2762,2,FALSE)</f>
        <v>820311</v>
      </c>
      <c r="AD1549" s="35" t="str">
        <f>VLOOKUP(AA1549,ATS!$A$4:$G$2762,3,FALSE)</f>
        <v>Fleece Pullover W</v>
      </c>
      <c r="AE1549" s="36" t="str">
        <f>VLOOKUP(AA1549,ATS!$A$4:$G$2762,5,FALSE)</f>
        <v>56000-XS</v>
      </c>
      <c r="AF1549" s="30"/>
      <c r="AG1549" s="54"/>
      <c r="AH1549" s="26"/>
      <c r="AI1549" s="30"/>
      <c r="AJ1549" s="30"/>
      <c r="AK1549" s="30"/>
    </row>
    <row r="1550" spans="1:37">
      <c r="A1550" s="175">
        <f t="shared" si="97"/>
        <v>7048652962508</v>
      </c>
      <c r="B1550">
        <v>820521</v>
      </c>
      <c r="C1550" t="s">
        <v>746</v>
      </c>
      <c r="D1550" t="s">
        <v>2991</v>
      </c>
      <c r="E1550" t="s">
        <v>1213</v>
      </c>
      <c r="F1550" t="s">
        <v>1923</v>
      </c>
      <c r="G1550" t="s">
        <v>7</v>
      </c>
      <c r="H1550" t="s">
        <v>87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 s="30"/>
      <c r="T1550" s="52" t="str">
        <f t="shared" si="96"/>
        <v>820521-88300-M</v>
      </c>
      <c r="U1550" s="53">
        <f>IF(C1550="NET","",IF(C1550="","",IFERROR(VLOOKUP(T1550,EAN!$A:$B,2,FALSE),"MANGLER - MÅ OPPDATERE EAN-FANEN")))</f>
        <v>7048652962508</v>
      </c>
      <c r="V1550" s="52">
        <f t="shared" si="98"/>
        <v>0</v>
      </c>
      <c r="W1550" s="52">
        <f t="shared" si="99"/>
        <v>0</v>
      </c>
      <c r="X1550" s="30"/>
      <c r="Y1550" s="21" t="str">
        <f>IF(C1550="NET","",IFERROR(VLOOKUP(U1550,'2) Order Form'!$V$9:$V$894,1,FALSE),"Ikke med I order form"))</f>
        <v>Ikke med I order form</v>
      </c>
      <c r="Z1550" s="30"/>
      <c r="AA1550">
        <v>7048652799432</v>
      </c>
      <c r="AB1550" s="23">
        <f>IFERROR(VLOOKUP(AA1550,'2) Order Form'!$V$9:$V$895,1,FALSE),"Ikke med I order form")</f>
        <v>7048652799432</v>
      </c>
      <c r="AC1550" s="38">
        <f>VLOOKUP(AA1550,ATS!$A$4:$H$2762,2,FALSE)</f>
        <v>820311</v>
      </c>
      <c r="AD1550" s="35" t="str">
        <f>VLOOKUP(AA1550,ATS!$A$4:$G$2762,3,FALSE)</f>
        <v>Fleece Pullover W</v>
      </c>
      <c r="AE1550" s="36" t="str">
        <f>VLOOKUP(AA1550,ATS!$A$4:$G$2762,5,FALSE)</f>
        <v>56000-XS</v>
      </c>
      <c r="AF1550" s="30"/>
      <c r="AG1550" s="54"/>
      <c r="AH1550" s="26"/>
      <c r="AI1550" s="30"/>
      <c r="AJ1550" s="30"/>
      <c r="AK1550" s="30"/>
    </row>
    <row r="1551" spans="1:37">
      <c r="A1551" s="175">
        <f t="shared" si="97"/>
        <v>7048652962492</v>
      </c>
      <c r="B1551">
        <v>820521</v>
      </c>
      <c r="C1551" t="s">
        <v>746</v>
      </c>
      <c r="D1551" t="s">
        <v>2991</v>
      </c>
      <c r="E1551" t="s">
        <v>1214</v>
      </c>
      <c r="F1551" t="s">
        <v>1923</v>
      </c>
      <c r="G1551" t="s">
        <v>52</v>
      </c>
      <c r="H1551" t="s">
        <v>87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 s="30"/>
      <c r="T1551" s="52" t="str">
        <f t="shared" si="96"/>
        <v>820521-88300-L</v>
      </c>
      <c r="U1551" s="53">
        <f>IF(C1551="NET","",IF(C1551="","",IFERROR(VLOOKUP(T1551,EAN!$A:$B,2,FALSE),"MANGLER - MÅ OPPDATERE EAN-FANEN")))</f>
        <v>7048652962492</v>
      </c>
      <c r="V1551" s="52">
        <f t="shared" si="98"/>
        <v>0</v>
      </c>
      <c r="W1551" s="52">
        <f t="shared" si="99"/>
        <v>0</v>
      </c>
      <c r="X1551" s="30"/>
      <c r="Y1551" s="21" t="str">
        <f>IF(C1551="NET","",IFERROR(VLOOKUP(U1551,'2) Order Form'!$V$9:$V$894,1,FALSE),"Ikke med I order form"))</f>
        <v>Ikke med I order form</v>
      </c>
      <c r="Z1551" s="30"/>
      <c r="AA1551">
        <v>7048652799425</v>
      </c>
      <c r="AB1551" s="23">
        <f>IFERROR(VLOOKUP(AA1551,'2) Order Form'!$V$9:$V$895,1,FALSE),"Ikke med I order form")</f>
        <v>7048652799425</v>
      </c>
      <c r="AC1551" s="38">
        <f>VLOOKUP(AA1551,ATS!$A$4:$H$2762,2,FALSE)</f>
        <v>820311</v>
      </c>
      <c r="AD1551" s="35" t="str">
        <f>VLOOKUP(AA1551,ATS!$A$4:$G$2762,3,FALSE)</f>
        <v>Fleece Pullover W</v>
      </c>
      <c r="AE1551" s="36" t="str">
        <f>VLOOKUP(AA1551,ATS!$A$4:$G$2762,5,FALSE)</f>
        <v>56000-S</v>
      </c>
      <c r="AF1551" s="30"/>
      <c r="AG1551" s="54"/>
      <c r="AH1551" s="26"/>
      <c r="AI1551" s="30"/>
      <c r="AJ1551" s="30"/>
      <c r="AK1551" s="30"/>
    </row>
    <row r="1552" spans="1:37">
      <c r="A1552" s="175">
        <f t="shared" si="97"/>
        <v>7048652962522</v>
      </c>
      <c r="B1552">
        <v>820521</v>
      </c>
      <c r="C1552" t="s">
        <v>746</v>
      </c>
      <c r="D1552" t="s">
        <v>2991</v>
      </c>
      <c r="E1552" t="s">
        <v>1215</v>
      </c>
      <c r="F1552" t="s">
        <v>1923</v>
      </c>
      <c r="G1552" t="s">
        <v>53</v>
      </c>
      <c r="H1552" t="s">
        <v>87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 s="2"/>
      <c r="T1552" s="22" t="str">
        <f t="shared" si="96"/>
        <v>820521-88300-XL</v>
      </c>
      <c r="U1552" s="24">
        <f>IF(C1552="NET","",IF(C1552="","",IFERROR(VLOOKUP(T1552,EAN!$A:$B,2,FALSE),"MANGLER - MÅ OPPDATERE EAN-FANEN")))</f>
        <v>7048652962522</v>
      </c>
      <c r="V1552" s="22">
        <f t="shared" si="98"/>
        <v>0</v>
      </c>
      <c r="W1552" s="22">
        <f t="shared" si="99"/>
        <v>0</v>
      </c>
      <c r="X1552" s="2"/>
      <c r="Y1552" s="21" t="str">
        <f>IF(C1552="NET","",IFERROR(VLOOKUP(U1552,'2) Order Form'!$V$9:$V$894,1,FALSE),"Ikke med I order form"))</f>
        <v>Ikke med I order form</v>
      </c>
      <c r="Z1552" s="2"/>
      <c r="AA1552">
        <v>7048652799425</v>
      </c>
      <c r="AB1552" s="23">
        <f>IFERROR(VLOOKUP(AA1552,'2) Order Form'!$V$9:$V$895,1,FALSE),"Ikke med I order form")</f>
        <v>7048652799425</v>
      </c>
      <c r="AC1552" s="38">
        <f>VLOOKUP(AA1552,ATS!$A$4:$H$2762,2,FALSE)</f>
        <v>820311</v>
      </c>
      <c r="AD1552" s="35" t="str">
        <f>VLOOKUP(AA1552,ATS!$A$4:$G$2762,3,FALSE)</f>
        <v>Fleece Pullover W</v>
      </c>
      <c r="AE1552" s="36" t="str">
        <f>VLOOKUP(AA1552,ATS!$A$4:$G$2762,5,FALSE)</f>
        <v>56000-S</v>
      </c>
      <c r="AF1552" s="2"/>
      <c r="AG1552" s="38"/>
      <c r="AH1552" s="21"/>
      <c r="AI1552" s="2"/>
      <c r="AJ1552" s="2"/>
      <c r="AK1552" s="2"/>
    </row>
    <row r="1553" spans="1:37">
      <c r="A1553" s="175">
        <f t="shared" si="97"/>
        <v>7048652962553</v>
      </c>
      <c r="B1553">
        <v>820521</v>
      </c>
      <c r="C1553" t="s">
        <v>746</v>
      </c>
      <c r="D1553" t="s">
        <v>2991</v>
      </c>
      <c r="E1553" t="s">
        <v>685</v>
      </c>
      <c r="F1553" t="s">
        <v>1982</v>
      </c>
      <c r="G1553" t="s">
        <v>8</v>
      </c>
      <c r="H1553" t="s">
        <v>87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 s="2"/>
      <c r="T1553" s="22" t="str">
        <f t="shared" si="96"/>
        <v>820521-99901-S</v>
      </c>
      <c r="U1553" s="24">
        <f>IF(C1553="NET","",IF(C1553="","",IFERROR(VLOOKUP(T1553,EAN!$A:$B,2,FALSE),"MANGLER - MÅ OPPDATERE EAN-FANEN")))</f>
        <v>7048652962553</v>
      </c>
      <c r="V1553" s="22">
        <f t="shared" si="98"/>
        <v>0</v>
      </c>
      <c r="W1553" s="22">
        <f t="shared" si="99"/>
        <v>0</v>
      </c>
      <c r="X1553" s="2"/>
      <c r="Y1553" s="21" t="str">
        <f>IF(C1553="NET","",IFERROR(VLOOKUP(U1553,'2) Order Form'!$V$9:$V$894,1,FALSE),"Ikke med I order form"))</f>
        <v>Ikke med I order form</v>
      </c>
      <c r="Z1553" s="2"/>
      <c r="AA1553">
        <v>7048652799418</v>
      </c>
      <c r="AB1553" s="23">
        <f>IFERROR(VLOOKUP(AA1553,'2) Order Form'!$V$9:$V$895,1,FALSE),"Ikke med I order form")</f>
        <v>7048652799418</v>
      </c>
      <c r="AC1553" s="38">
        <f>VLOOKUP(AA1553,ATS!$A$4:$H$2762,2,FALSE)</f>
        <v>820311</v>
      </c>
      <c r="AD1553" s="35" t="str">
        <f>VLOOKUP(AA1553,ATS!$A$4:$G$2762,3,FALSE)</f>
        <v>Fleece Pullover W</v>
      </c>
      <c r="AE1553" s="36" t="str">
        <f>VLOOKUP(AA1553,ATS!$A$4:$G$2762,5,FALSE)</f>
        <v>56000-M</v>
      </c>
      <c r="AF1553" s="2"/>
      <c r="AG1553" s="38"/>
      <c r="AH1553" s="21"/>
      <c r="AI1553" s="2"/>
      <c r="AJ1553" s="2"/>
      <c r="AK1553" s="2"/>
    </row>
    <row r="1554" spans="1:37">
      <c r="A1554" s="175">
        <f t="shared" si="97"/>
        <v>7048652962546</v>
      </c>
      <c r="B1554">
        <v>820521</v>
      </c>
      <c r="C1554" t="s">
        <v>746</v>
      </c>
      <c r="D1554" t="s">
        <v>2991</v>
      </c>
      <c r="E1554" t="s">
        <v>686</v>
      </c>
      <c r="F1554" t="s">
        <v>1982</v>
      </c>
      <c r="G1554" t="s">
        <v>7</v>
      </c>
      <c r="H1554" t="s">
        <v>87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 s="2"/>
      <c r="T1554" s="22" t="str">
        <f t="shared" si="96"/>
        <v>820521-99901-M</v>
      </c>
      <c r="U1554" s="24">
        <f>IF(C1554="NET","",IF(C1554="","",IFERROR(VLOOKUP(T1554,EAN!$A:$B,2,FALSE),"MANGLER - MÅ OPPDATERE EAN-FANEN")))</f>
        <v>7048652962546</v>
      </c>
      <c r="V1554" s="22">
        <f t="shared" si="98"/>
        <v>0</v>
      </c>
      <c r="W1554" s="22">
        <f t="shared" si="99"/>
        <v>0</v>
      </c>
      <c r="X1554" s="2"/>
      <c r="Y1554" s="21" t="str">
        <f>IF(C1554="NET","",IFERROR(VLOOKUP(U1554,'2) Order Form'!$V$9:$V$894,1,FALSE),"Ikke med I order form"))</f>
        <v>Ikke med I order form</v>
      </c>
      <c r="Z1554" s="2"/>
      <c r="AA1554">
        <v>7048652799418</v>
      </c>
      <c r="AB1554" s="23">
        <f>IFERROR(VLOOKUP(AA1554,'2) Order Form'!$V$9:$V$895,1,FALSE),"Ikke med I order form")</f>
        <v>7048652799418</v>
      </c>
      <c r="AC1554" s="38">
        <f>VLOOKUP(AA1554,ATS!$A$4:$H$2762,2,FALSE)</f>
        <v>820311</v>
      </c>
      <c r="AD1554" s="35" t="str">
        <f>VLOOKUP(AA1554,ATS!$A$4:$G$2762,3,FALSE)</f>
        <v>Fleece Pullover W</v>
      </c>
      <c r="AE1554" s="36" t="str">
        <f>VLOOKUP(AA1554,ATS!$A$4:$G$2762,5,FALSE)</f>
        <v>56000-M</v>
      </c>
      <c r="AF1554" s="2"/>
      <c r="AG1554" s="38"/>
      <c r="AH1554" s="21"/>
      <c r="AI1554" s="2"/>
      <c r="AJ1554" s="2"/>
      <c r="AK1554" s="2"/>
    </row>
    <row r="1555" spans="1:37">
      <c r="A1555" s="175">
        <f t="shared" si="97"/>
        <v>7048652962539</v>
      </c>
      <c r="B1555">
        <v>820521</v>
      </c>
      <c r="C1555" t="s">
        <v>746</v>
      </c>
      <c r="D1555" t="s">
        <v>2991</v>
      </c>
      <c r="E1555" t="s">
        <v>687</v>
      </c>
      <c r="F1555" t="s">
        <v>1982</v>
      </c>
      <c r="G1555" t="s">
        <v>52</v>
      </c>
      <c r="H1555" t="s">
        <v>87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 s="30"/>
      <c r="T1555" s="52" t="str">
        <f t="shared" si="96"/>
        <v>820521-99901-L</v>
      </c>
      <c r="U1555" s="53">
        <f>IF(C1555="NET","",IF(C1555="","",IFERROR(VLOOKUP(T1555,EAN!$A:$B,2,FALSE),"MANGLER - MÅ OPPDATERE EAN-FANEN")))</f>
        <v>7048652962539</v>
      </c>
      <c r="V1555" s="52">
        <f t="shared" si="98"/>
        <v>0</v>
      </c>
      <c r="W1555" s="52">
        <f t="shared" si="99"/>
        <v>0</v>
      </c>
      <c r="X1555" s="30"/>
      <c r="Y1555" s="21" t="str">
        <f>IF(C1555="NET","",IFERROR(VLOOKUP(U1555,'2) Order Form'!$V$9:$V$894,1,FALSE),"Ikke med I order form"))</f>
        <v>Ikke med I order form</v>
      </c>
      <c r="Z1555" s="30"/>
      <c r="AA1555">
        <v>7048652799401</v>
      </c>
      <c r="AB1555" s="23">
        <f>IFERROR(VLOOKUP(AA1555,'2) Order Form'!$V$9:$V$895,1,FALSE),"Ikke med I order form")</f>
        <v>7048652799401</v>
      </c>
      <c r="AC1555" s="38">
        <f>VLOOKUP(AA1555,ATS!$A$4:$H$2762,2,FALSE)</f>
        <v>820311</v>
      </c>
      <c r="AD1555" s="35" t="str">
        <f>VLOOKUP(AA1555,ATS!$A$4:$G$2762,3,FALSE)</f>
        <v>Fleece Pullover W</v>
      </c>
      <c r="AE1555" s="36" t="str">
        <f>VLOOKUP(AA1555,ATS!$A$4:$G$2762,5,FALSE)</f>
        <v>56000-L</v>
      </c>
      <c r="AF1555" s="30"/>
      <c r="AG1555" s="54"/>
      <c r="AH1555" s="26"/>
      <c r="AI1555" s="30"/>
      <c r="AJ1555" s="30"/>
      <c r="AK1555" s="30"/>
    </row>
    <row r="1556" spans="1:37">
      <c r="A1556" s="175">
        <f t="shared" si="97"/>
        <v>7048652962560</v>
      </c>
      <c r="B1556">
        <v>820521</v>
      </c>
      <c r="C1556" t="s">
        <v>746</v>
      </c>
      <c r="D1556" t="s">
        <v>2991</v>
      </c>
      <c r="E1556" t="s">
        <v>688</v>
      </c>
      <c r="F1556" t="s">
        <v>1982</v>
      </c>
      <c r="G1556" t="s">
        <v>53</v>
      </c>
      <c r="H1556" t="s">
        <v>87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 s="30"/>
      <c r="T1556" s="52" t="str">
        <f t="shared" si="96"/>
        <v>820521-99901-XL</v>
      </c>
      <c r="U1556" s="53">
        <f>IF(C1556="NET","",IF(C1556="","",IFERROR(VLOOKUP(T1556,EAN!$A:$B,2,FALSE),"MANGLER - MÅ OPPDATERE EAN-FANEN")))</f>
        <v>7048652962560</v>
      </c>
      <c r="V1556" s="52">
        <f t="shared" si="98"/>
        <v>0</v>
      </c>
      <c r="W1556" s="52">
        <f t="shared" si="99"/>
        <v>0</v>
      </c>
      <c r="X1556" s="30"/>
      <c r="Y1556" s="21" t="str">
        <f>IF(C1556="NET","",IFERROR(VLOOKUP(U1556,'2) Order Form'!$V$9:$V$894,1,FALSE),"Ikke med I order form"))</f>
        <v>Ikke med I order form</v>
      </c>
      <c r="Z1556" s="30"/>
      <c r="AA1556">
        <v>7048652799401</v>
      </c>
      <c r="AB1556" s="23">
        <f>IFERROR(VLOOKUP(AA1556,'2) Order Form'!$V$9:$V$895,1,FALSE),"Ikke med I order form")</f>
        <v>7048652799401</v>
      </c>
      <c r="AC1556" s="38">
        <f>VLOOKUP(AA1556,ATS!$A$4:$H$2762,2,FALSE)</f>
        <v>820311</v>
      </c>
      <c r="AD1556" s="35" t="str">
        <f>VLOOKUP(AA1556,ATS!$A$4:$G$2762,3,FALSE)</f>
        <v>Fleece Pullover W</v>
      </c>
      <c r="AE1556" s="36" t="str">
        <f>VLOOKUP(AA1556,ATS!$A$4:$G$2762,5,FALSE)</f>
        <v>56000-L</v>
      </c>
      <c r="AF1556" s="30"/>
      <c r="AG1556" s="54"/>
      <c r="AH1556" s="26"/>
      <c r="AI1556" s="30"/>
      <c r="AJ1556" s="30"/>
      <c r="AK1556" s="30"/>
    </row>
    <row r="1557" spans="1:37">
      <c r="A1557" s="175">
        <f t="shared" si="97"/>
        <v>0</v>
      </c>
      <c r="B1557" s="37">
        <v>820526</v>
      </c>
      <c r="C1557" t="s">
        <v>131</v>
      </c>
      <c r="I1557" s="37">
        <v>202409</v>
      </c>
      <c r="J1557" s="37">
        <v>202410</v>
      </c>
      <c r="K1557" s="37">
        <v>202411</v>
      </c>
      <c r="L1557" s="37">
        <v>202412</v>
      </c>
      <c r="M1557" s="37">
        <v>202413</v>
      </c>
      <c r="N1557" s="37">
        <v>202414</v>
      </c>
      <c r="O1557" s="37">
        <v>202415</v>
      </c>
      <c r="P1557" s="37">
        <v>202415</v>
      </c>
      <c r="Q1557" s="37">
        <v>202415</v>
      </c>
      <c r="R1557" s="37">
        <v>202415</v>
      </c>
      <c r="S1557" s="30"/>
      <c r="T1557" s="52" t="str">
        <f t="shared" si="96"/>
        <v>820526-</v>
      </c>
      <c r="U1557" s="53" t="str">
        <f>IF(C1557="NET","",IF(C1557="","",IFERROR(VLOOKUP(T1557,EAN!$A:$B,2,FALSE),"MANGLER - MÅ OPPDATERE EAN-FANEN")))</f>
        <v/>
      </c>
      <c r="V1557" s="52">
        <f t="shared" si="98"/>
        <v>202409</v>
      </c>
      <c r="W1557" s="52">
        <f t="shared" si="99"/>
        <v>202415</v>
      </c>
      <c r="X1557" s="30"/>
      <c r="Y1557" s="21" t="str">
        <f>IF(C1557="NET","",IFERROR(VLOOKUP(U1557,'2) Order Form'!$V$9:$V$894,1,FALSE),"Ikke med I order form"))</f>
        <v/>
      </c>
      <c r="Z1557" s="30"/>
      <c r="AA1557">
        <v>7048652799470</v>
      </c>
      <c r="AB1557" s="23">
        <f>IFERROR(VLOOKUP(AA1557,'2) Order Form'!$V$9:$V$895,1,FALSE),"Ikke med I order form")</f>
        <v>7048652799470</v>
      </c>
      <c r="AC1557" s="38">
        <f>VLOOKUP(AA1557,ATS!$A$4:$H$2762,2,FALSE)</f>
        <v>820311</v>
      </c>
      <c r="AD1557" s="35" t="str">
        <f>VLOOKUP(AA1557,ATS!$A$4:$G$2762,3,FALSE)</f>
        <v>Fleece Pullover W</v>
      </c>
      <c r="AE1557" s="36" t="str">
        <f>VLOOKUP(AA1557,ATS!$A$4:$G$2762,5,FALSE)</f>
        <v>76000-XS</v>
      </c>
      <c r="AF1557" s="30"/>
      <c r="AG1557" s="54"/>
      <c r="AH1557" s="26"/>
      <c r="AI1557" s="30"/>
      <c r="AJ1557" s="30"/>
      <c r="AK1557" s="30"/>
    </row>
    <row r="1558" spans="1:37">
      <c r="A1558" s="175">
        <f t="shared" si="97"/>
        <v>0</v>
      </c>
      <c r="B1558">
        <v>820526</v>
      </c>
      <c r="C1558" t="s">
        <v>3287</v>
      </c>
      <c r="D1558" t="s">
        <v>2991</v>
      </c>
      <c r="E1558" t="s">
        <v>1965</v>
      </c>
      <c r="F1558" t="s">
        <v>239</v>
      </c>
      <c r="G1558" t="s">
        <v>8</v>
      </c>
      <c r="H1558" t="s">
        <v>87</v>
      </c>
      <c r="I1558">
        <v>19</v>
      </c>
      <c r="J1558">
        <v>19</v>
      </c>
      <c r="K1558">
        <v>19</v>
      </c>
      <c r="L1558">
        <v>19</v>
      </c>
      <c r="M1558">
        <v>19</v>
      </c>
      <c r="N1558">
        <v>19</v>
      </c>
      <c r="O1558">
        <v>19</v>
      </c>
      <c r="P1558">
        <v>19</v>
      </c>
      <c r="Q1558">
        <v>19</v>
      </c>
      <c r="R1558">
        <v>19</v>
      </c>
      <c r="S1558" s="2"/>
      <c r="T1558" s="22" t="str">
        <f t="shared" si="96"/>
        <v>820526-88000-S</v>
      </c>
      <c r="U1558" s="24" t="str">
        <f>IF(C1558="NET","",IF(C1558="","",IFERROR(VLOOKUP(T1558,EAN!$A:$B,2,FALSE),"MANGLER - MÅ OPPDATERE EAN-FANEN")))</f>
        <v>MANGLER - MÅ OPPDATERE EAN-FANEN</v>
      </c>
      <c r="V1558" s="22">
        <f t="shared" si="98"/>
        <v>19</v>
      </c>
      <c r="W1558" s="22">
        <f t="shared" si="99"/>
        <v>19</v>
      </c>
      <c r="X1558" s="2"/>
      <c r="Y1558" s="21" t="str">
        <f>IF(C1558="NET","",IFERROR(VLOOKUP(U1558,'2) Order Form'!$V$9:$V$894,1,FALSE),"Ikke med I order form"))</f>
        <v>Ikke med I order form</v>
      </c>
      <c r="Z1558" s="2"/>
      <c r="AA1558">
        <v>7048652799470</v>
      </c>
      <c r="AB1558" s="23">
        <f>IFERROR(VLOOKUP(AA1558,'2) Order Form'!$V$9:$V$895,1,FALSE),"Ikke med I order form")</f>
        <v>7048652799470</v>
      </c>
      <c r="AC1558" s="38">
        <f>VLOOKUP(AA1558,ATS!$A$4:$H$2762,2,FALSE)</f>
        <v>820311</v>
      </c>
      <c r="AD1558" s="35" t="str">
        <f>VLOOKUP(AA1558,ATS!$A$4:$G$2762,3,FALSE)</f>
        <v>Fleece Pullover W</v>
      </c>
      <c r="AE1558" s="36" t="str">
        <f>VLOOKUP(AA1558,ATS!$A$4:$G$2762,5,FALSE)</f>
        <v>76000-XS</v>
      </c>
      <c r="AF1558" s="2"/>
      <c r="AG1558" s="38"/>
      <c r="AH1558" s="21"/>
      <c r="AI1558" s="2"/>
      <c r="AJ1558" s="2"/>
      <c r="AK1558" s="2"/>
    </row>
    <row r="1559" spans="1:37">
      <c r="A1559" s="175">
        <f t="shared" si="97"/>
        <v>0</v>
      </c>
      <c r="B1559">
        <v>820526</v>
      </c>
      <c r="C1559" t="s">
        <v>3287</v>
      </c>
      <c r="D1559" t="s">
        <v>2991</v>
      </c>
      <c r="E1559" t="s">
        <v>1966</v>
      </c>
      <c r="F1559" t="s">
        <v>239</v>
      </c>
      <c r="G1559" t="s">
        <v>7</v>
      </c>
      <c r="H1559" t="s">
        <v>87</v>
      </c>
      <c r="I1559">
        <v>50</v>
      </c>
      <c r="J1559">
        <v>50</v>
      </c>
      <c r="K1559">
        <v>50</v>
      </c>
      <c r="L1559">
        <v>50</v>
      </c>
      <c r="M1559">
        <v>50</v>
      </c>
      <c r="N1559">
        <v>50</v>
      </c>
      <c r="O1559">
        <v>50</v>
      </c>
      <c r="P1559">
        <v>50</v>
      </c>
      <c r="Q1559">
        <v>50</v>
      </c>
      <c r="R1559">
        <v>50</v>
      </c>
      <c r="S1559" s="2"/>
      <c r="T1559" s="22" t="str">
        <f t="shared" si="96"/>
        <v>820526-88000-M</v>
      </c>
      <c r="U1559" s="24" t="str">
        <f>IF(C1559="NET","",IF(C1559="","",IFERROR(VLOOKUP(T1559,EAN!$A:$B,2,FALSE),"MANGLER - MÅ OPPDATERE EAN-FANEN")))</f>
        <v>MANGLER - MÅ OPPDATERE EAN-FANEN</v>
      </c>
      <c r="V1559" s="22">
        <f t="shared" si="98"/>
        <v>50</v>
      </c>
      <c r="W1559" s="22">
        <f t="shared" si="99"/>
        <v>50</v>
      </c>
      <c r="X1559" s="2"/>
      <c r="Y1559" s="21" t="str">
        <f>IF(C1559="NET","",IFERROR(VLOOKUP(U1559,'2) Order Form'!$V$9:$V$894,1,FALSE),"Ikke med I order form"))</f>
        <v>Ikke med I order form</v>
      </c>
      <c r="Z1559" s="2"/>
      <c r="AA1559">
        <v>7048652799463</v>
      </c>
      <c r="AB1559" s="23">
        <f>IFERROR(VLOOKUP(AA1559,'2) Order Form'!$V$9:$V$895,1,FALSE),"Ikke med I order form")</f>
        <v>7048652799463</v>
      </c>
      <c r="AC1559" s="38">
        <f>VLOOKUP(AA1559,ATS!$A$4:$H$2762,2,FALSE)</f>
        <v>820311</v>
      </c>
      <c r="AD1559" s="35" t="str">
        <f>VLOOKUP(AA1559,ATS!$A$4:$G$2762,3,FALSE)</f>
        <v>Fleece Pullover W</v>
      </c>
      <c r="AE1559" s="36" t="str">
        <f>VLOOKUP(AA1559,ATS!$A$4:$G$2762,5,FALSE)</f>
        <v>76000-S</v>
      </c>
      <c r="AF1559" s="2"/>
      <c r="AG1559" s="38"/>
      <c r="AH1559" s="21"/>
      <c r="AI1559" s="2"/>
      <c r="AJ1559" s="2"/>
      <c r="AK1559" s="2"/>
    </row>
    <row r="1560" spans="1:37">
      <c r="A1560" s="175">
        <f t="shared" si="97"/>
        <v>0</v>
      </c>
      <c r="B1560">
        <v>820526</v>
      </c>
      <c r="C1560" t="s">
        <v>3287</v>
      </c>
      <c r="D1560" t="s">
        <v>2991</v>
      </c>
      <c r="E1560" t="s">
        <v>1967</v>
      </c>
      <c r="F1560" t="s">
        <v>239</v>
      </c>
      <c r="G1560" t="s">
        <v>52</v>
      </c>
      <c r="H1560" t="s">
        <v>87</v>
      </c>
      <c r="I1560">
        <v>52</v>
      </c>
      <c r="J1560">
        <v>52</v>
      </c>
      <c r="K1560">
        <v>52</v>
      </c>
      <c r="L1560">
        <v>52</v>
      </c>
      <c r="M1560">
        <v>52</v>
      </c>
      <c r="N1560">
        <v>52</v>
      </c>
      <c r="O1560">
        <v>52</v>
      </c>
      <c r="P1560">
        <v>52</v>
      </c>
      <c r="Q1560">
        <v>52</v>
      </c>
      <c r="R1560">
        <v>52</v>
      </c>
      <c r="S1560" s="2"/>
      <c r="T1560" s="52" t="str">
        <f t="shared" si="96"/>
        <v>820526-88000-L</v>
      </c>
      <c r="U1560" s="53" t="str">
        <f>IF(C1560="NET","",IF(C1560="","",IFERROR(VLOOKUP(T1560,EAN!$A:$B,2,FALSE),"MANGLER - MÅ OPPDATERE EAN-FANEN")))</f>
        <v>MANGLER - MÅ OPPDATERE EAN-FANEN</v>
      </c>
      <c r="V1560" s="52">
        <f t="shared" si="98"/>
        <v>52</v>
      </c>
      <c r="W1560" s="52">
        <f t="shared" si="99"/>
        <v>52</v>
      </c>
      <c r="X1560" s="2"/>
      <c r="Y1560" s="21" t="str">
        <f>IF(C1560="NET","",IFERROR(VLOOKUP(U1560,'2) Order Form'!$V$9:$V$894,1,FALSE),"Ikke med I order form"))</f>
        <v>Ikke med I order form</v>
      </c>
      <c r="Z1560" s="2"/>
      <c r="AA1560">
        <v>7048652799463</v>
      </c>
      <c r="AB1560" s="23">
        <f>IFERROR(VLOOKUP(AA1560,'2) Order Form'!$V$9:$V$895,1,FALSE),"Ikke med I order form")</f>
        <v>7048652799463</v>
      </c>
      <c r="AC1560" s="38">
        <f>VLOOKUP(AA1560,ATS!$A$4:$H$2762,2,FALSE)</f>
        <v>820311</v>
      </c>
      <c r="AD1560" s="35" t="str">
        <f>VLOOKUP(AA1560,ATS!$A$4:$G$2762,3,FALSE)</f>
        <v>Fleece Pullover W</v>
      </c>
      <c r="AE1560" s="36" t="str">
        <f>VLOOKUP(AA1560,ATS!$A$4:$G$2762,5,FALSE)</f>
        <v>76000-S</v>
      </c>
      <c r="AF1560" s="2"/>
      <c r="AG1560" s="38"/>
      <c r="AH1560" s="21"/>
      <c r="AI1560" s="2"/>
      <c r="AJ1560" s="2"/>
      <c r="AK1560" s="2"/>
    </row>
    <row r="1561" spans="1:37">
      <c r="A1561" s="175">
        <f t="shared" si="97"/>
        <v>0</v>
      </c>
      <c r="B1561">
        <v>820526</v>
      </c>
      <c r="C1561" t="s">
        <v>3287</v>
      </c>
      <c r="D1561" t="s">
        <v>2991</v>
      </c>
      <c r="E1561" t="s">
        <v>1968</v>
      </c>
      <c r="F1561" t="s">
        <v>239</v>
      </c>
      <c r="G1561" t="s">
        <v>53</v>
      </c>
      <c r="H1561" t="s">
        <v>87</v>
      </c>
      <c r="I1561">
        <v>29</v>
      </c>
      <c r="J1561">
        <v>29</v>
      </c>
      <c r="K1561">
        <v>29</v>
      </c>
      <c r="L1561">
        <v>29</v>
      </c>
      <c r="M1561">
        <v>29</v>
      </c>
      <c r="N1561">
        <v>29</v>
      </c>
      <c r="O1561">
        <v>29</v>
      </c>
      <c r="P1561">
        <v>29</v>
      </c>
      <c r="Q1561">
        <v>29</v>
      </c>
      <c r="R1561">
        <v>29</v>
      </c>
      <c r="S1561" s="2"/>
      <c r="T1561" s="52" t="str">
        <f t="shared" si="96"/>
        <v>820526-88000-XL</v>
      </c>
      <c r="U1561" s="53" t="str">
        <f>IF(C1561="NET","",IF(C1561="","",IFERROR(VLOOKUP(T1561,EAN!$A:$B,2,FALSE),"MANGLER - MÅ OPPDATERE EAN-FANEN")))</f>
        <v>MANGLER - MÅ OPPDATERE EAN-FANEN</v>
      </c>
      <c r="V1561" s="52">
        <f t="shared" si="98"/>
        <v>29</v>
      </c>
      <c r="W1561" s="52">
        <f t="shared" si="99"/>
        <v>29</v>
      </c>
      <c r="X1561" s="2"/>
      <c r="Y1561" s="21" t="str">
        <f>IF(C1561="NET","",IFERROR(VLOOKUP(U1561,'2) Order Form'!$V$9:$V$894,1,FALSE),"Ikke med I order form"))</f>
        <v>Ikke med I order form</v>
      </c>
      <c r="Z1561" s="2"/>
      <c r="AA1561">
        <v>7048652799456</v>
      </c>
      <c r="AB1561" s="23">
        <f>IFERROR(VLOOKUP(AA1561,'2) Order Form'!$V$9:$V$895,1,FALSE),"Ikke med I order form")</f>
        <v>7048652799456</v>
      </c>
      <c r="AC1561" s="38">
        <f>VLOOKUP(AA1561,ATS!$A$4:$H$2762,2,FALSE)</f>
        <v>820311</v>
      </c>
      <c r="AD1561" s="35" t="str">
        <f>VLOOKUP(AA1561,ATS!$A$4:$G$2762,3,FALSE)</f>
        <v>Fleece Pullover W</v>
      </c>
      <c r="AE1561" s="36" t="str">
        <f>VLOOKUP(AA1561,ATS!$A$4:$G$2762,5,FALSE)</f>
        <v>76000-M</v>
      </c>
      <c r="AF1561" s="2"/>
      <c r="AG1561" s="38"/>
      <c r="AH1561" s="21"/>
      <c r="AI1561" s="2"/>
      <c r="AJ1561" s="2"/>
      <c r="AK1561" s="2"/>
    </row>
    <row r="1562" spans="1:37">
      <c r="A1562" s="175">
        <f t="shared" si="97"/>
        <v>0</v>
      </c>
      <c r="B1562">
        <v>820526</v>
      </c>
      <c r="C1562" t="s">
        <v>3287</v>
      </c>
      <c r="D1562" t="s">
        <v>2991</v>
      </c>
      <c r="E1562" t="s">
        <v>685</v>
      </c>
      <c r="F1562" t="s">
        <v>1982</v>
      </c>
      <c r="G1562" t="s">
        <v>8</v>
      </c>
      <c r="H1562" t="s">
        <v>87</v>
      </c>
      <c r="I1562">
        <v>31</v>
      </c>
      <c r="J1562">
        <v>31</v>
      </c>
      <c r="K1562">
        <v>31</v>
      </c>
      <c r="L1562">
        <v>31</v>
      </c>
      <c r="M1562">
        <v>31</v>
      </c>
      <c r="N1562">
        <v>31</v>
      </c>
      <c r="O1562">
        <v>31</v>
      </c>
      <c r="P1562">
        <v>31</v>
      </c>
      <c r="Q1562">
        <v>31</v>
      </c>
      <c r="R1562">
        <v>31</v>
      </c>
      <c r="S1562" s="2"/>
      <c r="T1562" s="52" t="str">
        <f t="shared" si="96"/>
        <v>820526-99901-S</v>
      </c>
      <c r="U1562" s="53" t="str">
        <f>IF(C1562="NET","",IF(C1562="","",IFERROR(VLOOKUP(T1562,EAN!$A:$B,2,FALSE),"MANGLER - MÅ OPPDATERE EAN-FANEN")))</f>
        <v>MANGLER - MÅ OPPDATERE EAN-FANEN</v>
      </c>
      <c r="V1562" s="52">
        <f t="shared" si="98"/>
        <v>31</v>
      </c>
      <c r="W1562" s="52">
        <f t="shared" si="99"/>
        <v>31</v>
      </c>
      <c r="X1562" s="2"/>
      <c r="Y1562" s="21" t="str">
        <f>IF(C1562="NET","",IFERROR(VLOOKUP(U1562,'2) Order Form'!$V$9:$V$894,1,FALSE),"Ikke med I order form"))</f>
        <v>Ikke med I order form</v>
      </c>
      <c r="Z1562" s="2"/>
      <c r="AA1562">
        <v>7048652799456</v>
      </c>
      <c r="AB1562" s="23">
        <f>IFERROR(VLOOKUP(AA1562,'2) Order Form'!$V$9:$V$895,1,FALSE),"Ikke med I order form")</f>
        <v>7048652799456</v>
      </c>
      <c r="AC1562" s="38">
        <f>VLOOKUP(AA1562,ATS!$A$4:$H$2762,2,FALSE)</f>
        <v>820311</v>
      </c>
      <c r="AD1562" s="35" t="str">
        <f>VLOOKUP(AA1562,ATS!$A$4:$G$2762,3,FALSE)</f>
        <v>Fleece Pullover W</v>
      </c>
      <c r="AE1562" s="36" t="str">
        <f>VLOOKUP(AA1562,ATS!$A$4:$G$2762,5,FALSE)</f>
        <v>76000-M</v>
      </c>
      <c r="AF1562" s="2"/>
      <c r="AG1562" s="38"/>
      <c r="AH1562" s="21"/>
      <c r="AI1562" s="2"/>
      <c r="AJ1562" s="2"/>
      <c r="AK1562" s="2"/>
    </row>
    <row r="1563" spans="1:37">
      <c r="A1563" s="175">
        <f t="shared" si="97"/>
        <v>0</v>
      </c>
      <c r="B1563">
        <v>820526</v>
      </c>
      <c r="C1563" t="s">
        <v>3287</v>
      </c>
      <c r="D1563" t="s">
        <v>2991</v>
      </c>
      <c r="E1563" t="s">
        <v>686</v>
      </c>
      <c r="F1563" t="s">
        <v>1982</v>
      </c>
      <c r="G1563" t="s">
        <v>7</v>
      </c>
      <c r="H1563" t="s">
        <v>87</v>
      </c>
      <c r="I1563">
        <v>65</v>
      </c>
      <c r="J1563">
        <v>65</v>
      </c>
      <c r="K1563">
        <v>65</v>
      </c>
      <c r="L1563">
        <v>65</v>
      </c>
      <c r="M1563">
        <v>65</v>
      </c>
      <c r="N1563">
        <v>65</v>
      </c>
      <c r="O1563">
        <v>65</v>
      </c>
      <c r="P1563">
        <v>65</v>
      </c>
      <c r="Q1563">
        <v>65</v>
      </c>
      <c r="R1563">
        <v>65</v>
      </c>
      <c r="S1563" s="2"/>
      <c r="T1563" s="22" t="str">
        <f t="shared" si="96"/>
        <v>820526-99901-M</v>
      </c>
      <c r="U1563" s="24" t="str">
        <f>IF(C1563="NET","",IF(C1563="","",IFERROR(VLOOKUP(T1563,EAN!$A:$B,2,FALSE),"MANGLER - MÅ OPPDATERE EAN-FANEN")))</f>
        <v>MANGLER - MÅ OPPDATERE EAN-FANEN</v>
      </c>
      <c r="V1563" s="22">
        <f t="shared" si="98"/>
        <v>65</v>
      </c>
      <c r="W1563" s="22">
        <f t="shared" si="99"/>
        <v>65</v>
      </c>
      <c r="X1563" s="2"/>
      <c r="Y1563" s="21" t="str">
        <f>IF(C1563="NET","",IFERROR(VLOOKUP(U1563,'2) Order Form'!$V$9:$V$894,1,FALSE),"Ikke med I order form"))</f>
        <v>Ikke med I order form</v>
      </c>
      <c r="Z1563" s="2"/>
      <c r="AA1563">
        <v>7048652799449</v>
      </c>
      <c r="AB1563" s="23">
        <f>IFERROR(VLOOKUP(AA1563,'2) Order Form'!$V$9:$V$895,1,FALSE),"Ikke med I order form")</f>
        <v>7048652799449</v>
      </c>
      <c r="AC1563" s="38">
        <f>VLOOKUP(AA1563,ATS!$A$4:$H$2762,2,FALSE)</f>
        <v>820311</v>
      </c>
      <c r="AD1563" s="35" t="str">
        <f>VLOOKUP(AA1563,ATS!$A$4:$G$2762,3,FALSE)</f>
        <v>Fleece Pullover W</v>
      </c>
      <c r="AE1563" s="36" t="str">
        <f>VLOOKUP(AA1563,ATS!$A$4:$G$2762,5,FALSE)</f>
        <v>76000-L</v>
      </c>
      <c r="AF1563" s="2"/>
      <c r="AG1563" s="38"/>
      <c r="AH1563" s="21"/>
      <c r="AI1563" s="2"/>
      <c r="AJ1563" s="2"/>
      <c r="AK1563" s="2"/>
    </row>
    <row r="1564" spans="1:37">
      <c r="A1564" s="175">
        <f t="shared" si="97"/>
        <v>0</v>
      </c>
      <c r="B1564">
        <v>820526</v>
      </c>
      <c r="C1564" t="s">
        <v>3287</v>
      </c>
      <c r="D1564" t="s">
        <v>2991</v>
      </c>
      <c r="E1564" t="s">
        <v>687</v>
      </c>
      <c r="F1564" t="s">
        <v>1982</v>
      </c>
      <c r="G1564" t="s">
        <v>52</v>
      </c>
      <c r="H1564" t="s">
        <v>87</v>
      </c>
      <c r="I1564">
        <v>68</v>
      </c>
      <c r="J1564">
        <v>68</v>
      </c>
      <c r="K1564">
        <v>68</v>
      </c>
      <c r="L1564">
        <v>68</v>
      </c>
      <c r="M1564">
        <v>68</v>
      </c>
      <c r="N1564">
        <v>68</v>
      </c>
      <c r="O1564">
        <v>68</v>
      </c>
      <c r="P1564">
        <v>68</v>
      </c>
      <c r="Q1564">
        <v>68</v>
      </c>
      <c r="R1564">
        <v>68</v>
      </c>
      <c r="S1564" s="30"/>
      <c r="T1564" s="52" t="str">
        <f t="shared" si="96"/>
        <v>820526-99901-L</v>
      </c>
      <c r="U1564" s="53" t="str">
        <f>IF(C1564="NET","",IF(C1564="","",IFERROR(VLOOKUP(T1564,EAN!$A:$B,2,FALSE),"MANGLER - MÅ OPPDATERE EAN-FANEN")))</f>
        <v>MANGLER - MÅ OPPDATERE EAN-FANEN</v>
      </c>
      <c r="V1564" s="52">
        <f t="shared" si="98"/>
        <v>68</v>
      </c>
      <c r="W1564" s="52">
        <f t="shared" si="99"/>
        <v>68</v>
      </c>
      <c r="X1564" s="30"/>
      <c r="Y1564" s="21" t="str">
        <f>IF(C1564="NET","",IFERROR(VLOOKUP(U1564,'2) Order Form'!$V$9:$V$894,1,FALSE),"Ikke med I order form"))</f>
        <v>Ikke med I order form</v>
      </c>
      <c r="Z1564" s="30"/>
      <c r="AA1564">
        <v>7048652799449</v>
      </c>
      <c r="AB1564" s="23">
        <f>IFERROR(VLOOKUP(AA1564,'2) Order Form'!$V$9:$V$895,1,FALSE),"Ikke med I order form")</f>
        <v>7048652799449</v>
      </c>
      <c r="AC1564" s="38">
        <f>VLOOKUP(AA1564,ATS!$A$4:$H$2762,2,FALSE)</f>
        <v>820311</v>
      </c>
      <c r="AD1564" s="35" t="str">
        <f>VLOOKUP(AA1564,ATS!$A$4:$G$2762,3,FALSE)</f>
        <v>Fleece Pullover W</v>
      </c>
      <c r="AE1564" s="36" t="str">
        <f>VLOOKUP(AA1564,ATS!$A$4:$G$2762,5,FALSE)</f>
        <v>76000-L</v>
      </c>
      <c r="AF1564" s="30"/>
      <c r="AG1564" s="54"/>
      <c r="AH1564" s="26"/>
      <c r="AI1564" s="30"/>
      <c r="AJ1564" s="30"/>
      <c r="AK1564" s="30"/>
    </row>
    <row r="1565" spans="1:37">
      <c r="A1565" s="175">
        <f t="shared" si="97"/>
        <v>0</v>
      </c>
      <c r="B1565">
        <v>820526</v>
      </c>
      <c r="C1565" t="s">
        <v>3287</v>
      </c>
      <c r="D1565" t="s">
        <v>2991</v>
      </c>
      <c r="E1565" t="s">
        <v>688</v>
      </c>
      <c r="F1565" t="s">
        <v>1982</v>
      </c>
      <c r="G1565" t="s">
        <v>53</v>
      </c>
      <c r="H1565" t="s">
        <v>87</v>
      </c>
      <c r="I1565">
        <v>40</v>
      </c>
      <c r="J1565">
        <v>40</v>
      </c>
      <c r="K1565">
        <v>40</v>
      </c>
      <c r="L1565">
        <v>40</v>
      </c>
      <c r="M1565">
        <v>40</v>
      </c>
      <c r="N1565">
        <v>40</v>
      </c>
      <c r="O1565">
        <v>40</v>
      </c>
      <c r="P1565">
        <v>40</v>
      </c>
      <c r="Q1565">
        <v>40</v>
      </c>
      <c r="R1565">
        <v>40</v>
      </c>
      <c r="S1565" s="30"/>
      <c r="T1565" s="52" t="str">
        <f t="shared" si="96"/>
        <v>820526-99901-XL</v>
      </c>
      <c r="U1565" s="53" t="str">
        <f>IF(C1565="NET","",IF(C1565="","",IFERROR(VLOOKUP(T1565,EAN!$A:$B,2,FALSE),"MANGLER - MÅ OPPDATERE EAN-FANEN")))</f>
        <v>MANGLER - MÅ OPPDATERE EAN-FANEN</v>
      </c>
      <c r="V1565" s="52">
        <f t="shared" si="98"/>
        <v>40</v>
      </c>
      <c r="W1565" s="52">
        <f t="shared" si="99"/>
        <v>40</v>
      </c>
      <c r="X1565" s="30"/>
      <c r="Y1565" s="21" t="str">
        <f>IF(C1565="NET","",IFERROR(VLOOKUP(U1565,'2) Order Form'!$V$9:$V$894,1,FALSE),"Ikke med I order form"))</f>
        <v>Ikke med I order form</v>
      </c>
      <c r="Z1565" s="30"/>
      <c r="AA1565">
        <v>7048652898302</v>
      </c>
      <c r="AB1565" s="23">
        <f>IFERROR(VLOOKUP(AA1565,'2) Order Form'!$V$9:$V$895,1,FALSE),"Ikke med I order form")</f>
        <v>7048652898302</v>
      </c>
      <c r="AC1565" s="38">
        <f>VLOOKUP(AA1565,ATS!$A$4:$H$2762,2,FALSE)</f>
        <v>820395</v>
      </c>
      <c r="AD1565" s="35" t="str">
        <f>VLOOKUP(AA1565,ATS!$A$4:$G$2762,3,FALSE)</f>
        <v>Sweet Hoodie W</v>
      </c>
      <c r="AE1565" s="36" t="str">
        <f>VLOOKUP(AA1565,ATS!$A$4:$G$2762,5,FALSE)</f>
        <v>88000-XS</v>
      </c>
      <c r="AF1565" s="30"/>
      <c r="AG1565" s="54"/>
      <c r="AH1565" s="26"/>
      <c r="AI1565" s="30"/>
      <c r="AJ1565" s="30"/>
      <c r="AK1565" s="30"/>
    </row>
    <row r="1566" spans="1:37">
      <c r="A1566" s="175">
        <f t="shared" si="97"/>
        <v>0</v>
      </c>
      <c r="B1566" s="37">
        <v>820527</v>
      </c>
      <c r="C1566" t="s">
        <v>131</v>
      </c>
      <c r="I1566" s="37">
        <v>202409</v>
      </c>
      <c r="J1566" s="37">
        <v>202410</v>
      </c>
      <c r="K1566" s="37">
        <v>202411</v>
      </c>
      <c r="L1566" s="37">
        <v>202412</v>
      </c>
      <c r="M1566" s="37">
        <v>202413</v>
      </c>
      <c r="N1566" s="37">
        <v>202414</v>
      </c>
      <c r="O1566" s="37">
        <v>202415</v>
      </c>
      <c r="P1566" s="37">
        <v>202415</v>
      </c>
      <c r="Q1566" s="37">
        <v>202415</v>
      </c>
      <c r="R1566" s="37">
        <v>202415</v>
      </c>
      <c r="S1566" s="30"/>
      <c r="T1566" s="52" t="str">
        <f t="shared" si="96"/>
        <v>820527-</v>
      </c>
      <c r="U1566" s="53" t="str">
        <f>IF(C1566="NET","",IF(C1566="","",IFERROR(VLOOKUP(T1566,EAN!$A:$B,2,FALSE),"MANGLER - MÅ OPPDATERE EAN-FANEN")))</f>
        <v/>
      </c>
      <c r="V1566" s="52">
        <f t="shared" si="98"/>
        <v>202409</v>
      </c>
      <c r="W1566" s="52">
        <f t="shared" si="99"/>
        <v>202415</v>
      </c>
      <c r="X1566" s="30"/>
      <c r="Y1566" s="21" t="str">
        <f>IF(C1566="NET","",IFERROR(VLOOKUP(U1566,'2) Order Form'!$V$9:$V$894,1,FALSE),"Ikke med I order form"))</f>
        <v/>
      </c>
      <c r="Z1566" s="30"/>
      <c r="AA1566">
        <v>7048652898302</v>
      </c>
      <c r="AB1566" s="23">
        <f>IFERROR(VLOOKUP(AA1566,'2) Order Form'!$V$9:$V$895,1,FALSE),"Ikke med I order form")</f>
        <v>7048652898302</v>
      </c>
      <c r="AC1566" s="38">
        <f>VLOOKUP(AA1566,ATS!$A$4:$H$2762,2,FALSE)</f>
        <v>820395</v>
      </c>
      <c r="AD1566" s="35" t="str">
        <f>VLOOKUP(AA1566,ATS!$A$4:$G$2762,3,FALSE)</f>
        <v>Sweet Hoodie W</v>
      </c>
      <c r="AE1566" s="36" t="str">
        <f>VLOOKUP(AA1566,ATS!$A$4:$G$2762,5,FALSE)</f>
        <v>88000-XS</v>
      </c>
      <c r="AF1566" s="30"/>
      <c r="AG1566" s="54"/>
      <c r="AH1566" s="26"/>
      <c r="AI1566" s="30"/>
      <c r="AJ1566" s="30"/>
      <c r="AK1566" s="30"/>
    </row>
    <row r="1567" spans="1:37">
      <c r="A1567" s="175">
        <f t="shared" si="97"/>
        <v>0</v>
      </c>
      <c r="B1567">
        <v>820527</v>
      </c>
      <c r="C1567" t="s">
        <v>3288</v>
      </c>
      <c r="D1567" t="s">
        <v>2991</v>
      </c>
      <c r="E1567" t="s">
        <v>3188</v>
      </c>
      <c r="F1567" t="s">
        <v>3189</v>
      </c>
      <c r="G1567" t="s">
        <v>54</v>
      </c>
      <c r="H1567" t="s">
        <v>87</v>
      </c>
      <c r="I1567">
        <v>10</v>
      </c>
      <c r="J1567">
        <v>10</v>
      </c>
      <c r="K1567">
        <v>10</v>
      </c>
      <c r="L1567">
        <v>10</v>
      </c>
      <c r="M1567">
        <v>10</v>
      </c>
      <c r="N1567">
        <v>10</v>
      </c>
      <c r="O1567">
        <v>10</v>
      </c>
      <c r="P1567">
        <v>10</v>
      </c>
      <c r="Q1567">
        <v>10</v>
      </c>
      <c r="R1567">
        <v>10</v>
      </c>
      <c r="S1567" s="30"/>
      <c r="T1567" s="52" t="str">
        <f t="shared" si="96"/>
        <v>820527-89001-XS</v>
      </c>
      <c r="U1567" s="53" t="str">
        <f>IF(C1567="NET","",IF(C1567="","",IFERROR(VLOOKUP(T1567,EAN!$A:$B,2,FALSE),"MANGLER - MÅ OPPDATERE EAN-FANEN")))</f>
        <v>MANGLER - MÅ OPPDATERE EAN-FANEN</v>
      </c>
      <c r="V1567" s="52">
        <f t="shared" si="98"/>
        <v>10</v>
      </c>
      <c r="W1567" s="52">
        <f t="shared" si="99"/>
        <v>10</v>
      </c>
      <c r="X1567" s="30"/>
      <c r="Y1567" s="21" t="str">
        <f>IF(C1567="NET","",IFERROR(VLOOKUP(U1567,'2) Order Form'!$V$9:$V$894,1,FALSE),"Ikke med I order form"))</f>
        <v>Ikke med I order form</v>
      </c>
      <c r="Z1567" s="30"/>
      <c r="AA1567">
        <v>7048652898302</v>
      </c>
      <c r="AB1567" s="23">
        <f>IFERROR(VLOOKUP(AA1567,'2) Order Form'!$V$9:$V$895,1,FALSE),"Ikke med I order form")</f>
        <v>7048652898302</v>
      </c>
      <c r="AC1567" s="38">
        <f>VLOOKUP(AA1567,ATS!$A$4:$H$2762,2,FALSE)</f>
        <v>820395</v>
      </c>
      <c r="AD1567" s="35" t="str">
        <f>VLOOKUP(AA1567,ATS!$A$4:$G$2762,3,FALSE)</f>
        <v>Sweet Hoodie W</v>
      </c>
      <c r="AE1567" s="36" t="str">
        <f>VLOOKUP(AA1567,ATS!$A$4:$G$2762,5,FALSE)</f>
        <v>88000-XS</v>
      </c>
      <c r="AF1567" s="30"/>
      <c r="AG1567" s="54"/>
      <c r="AH1567" s="26"/>
      <c r="AI1567" s="30"/>
      <c r="AJ1567" s="30"/>
      <c r="AK1567" s="30"/>
    </row>
    <row r="1568" spans="1:37">
      <c r="A1568" s="175">
        <f t="shared" si="97"/>
        <v>0</v>
      </c>
      <c r="B1568">
        <v>820527</v>
      </c>
      <c r="C1568" t="s">
        <v>3288</v>
      </c>
      <c r="D1568" t="s">
        <v>2991</v>
      </c>
      <c r="E1568" t="s">
        <v>3190</v>
      </c>
      <c r="F1568" t="s">
        <v>3189</v>
      </c>
      <c r="G1568" t="s">
        <v>8</v>
      </c>
      <c r="H1568" t="s">
        <v>87</v>
      </c>
      <c r="I1568">
        <v>34</v>
      </c>
      <c r="J1568">
        <v>34</v>
      </c>
      <c r="K1568">
        <v>34</v>
      </c>
      <c r="L1568">
        <v>34</v>
      </c>
      <c r="M1568">
        <v>34</v>
      </c>
      <c r="N1568">
        <v>34</v>
      </c>
      <c r="O1568">
        <v>34</v>
      </c>
      <c r="P1568">
        <v>34</v>
      </c>
      <c r="Q1568">
        <v>34</v>
      </c>
      <c r="R1568">
        <v>34</v>
      </c>
      <c r="S1568" s="30"/>
      <c r="T1568" s="52" t="str">
        <f t="shared" si="96"/>
        <v>820527-89001-S</v>
      </c>
      <c r="U1568" s="53" t="str">
        <f>IF(C1568="NET","",IF(C1568="","",IFERROR(VLOOKUP(T1568,EAN!$A:$B,2,FALSE),"MANGLER - MÅ OPPDATERE EAN-FANEN")))</f>
        <v>MANGLER - MÅ OPPDATERE EAN-FANEN</v>
      </c>
      <c r="V1568" s="52">
        <f t="shared" si="98"/>
        <v>34</v>
      </c>
      <c r="W1568" s="52">
        <f t="shared" si="99"/>
        <v>34</v>
      </c>
      <c r="X1568" s="30"/>
      <c r="Y1568" s="21" t="str">
        <f>IF(C1568="NET","",IFERROR(VLOOKUP(U1568,'2) Order Form'!$V$9:$V$894,1,FALSE),"Ikke med I order form"))</f>
        <v>Ikke med I order form</v>
      </c>
      <c r="Z1568" s="30"/>
      <c r="AA1568">
        <v>7048652898296</v>
      </c>
      <c r="AB1568" s="23">
        <f>IFERROR(VLOOKUP(AA1568,'2) Order Form'!$V$9:$V$895,1,FALSE),"Ikke med I order form")</f>
        <v>7048652898296</v>
      </c>
      <c r="AC1568" s="38">
        <f>VLOOKUP(AA1568,ATS!$A$4:$H$2762,2,FALSE)</f>
        <v>820395</v>
      </c>
      <c r="AD1568" s="35" t="str">
        <f>VLOOKUP(AA1568,ATS!$A$4:$G$2762,3,FALSE)</f>
        <v>Sweet Hoodie W</v>
      </c>
      <c r="AE1568" s="36" t="str">
        <f>VLOOKUP(AA1568,ATS!$A$4:$G$2762,5,FALSE)</f>
        <v>88000-S</v>
      </c>
      <c r="AF1568" s="30"/>
      <c r="AG1568" s="54"/>
      <c r="AH1568" s="26"/>
      <c r="AI1568" s="30"/>
      <c r="AJ1568" s="30"/>
      <c r="AK1568" s="30"/>
    </row>
    <row r="1569" spans="1:37">
      <c r="A1569" s="175">
        <f t="shared" si="97"/>
        <v>0</v>
      </c>
      <c r="B1569">
        <v>820527</v>
      </c>
      <c r="C1569" t="s">
        <v>3288</v>
      </c>
      <c r="D1569" t="s">
        <v>2991</v>
      </c>
      <c r="E1569" t="s">
        <v>3191</v>
      </c>
      <c r="F1569" t="s">
        <v>3189</v>
      </c>
      <c r="G1569" t="s">
        <v>7</v>
      </c>
      <c r="H1569" t="s">
        <v>87</v>
      </c>
      <c r="I1569">
        <v>45</v>
      </c>
      <c r="J1569">
        <v>45</v>
      </c>
      <c r="K1569">
        <v>45</v>
      </c>
      <c r="L1569">
        <v>45</v>
      </c>
      <c r="M1569">
        <v>45</v>
      </c>
      <c r="N1569">
        <v>45</v>
      </c>
      <c r="O1569">
        <v>45</v>
      </c>
      <c r="P1569">
        <v>45</v>
      </c>
      <c r="Q1569">
        <v>45</v>
      </c>
      <c r="R1569">
        <v>45</v>
      </c>
      <c r="S1569" s="30"/>
      <c r="T1569" s="52" t="str">
        <f t="shared" si="96"/>
        <v>820527-89001-M</v>
      </c>
      <c r="U1569" s="53" t="str">
        <f>IF(C1569="NET","",IF(C1569="","",IFERROR(VLOOKUP(T1569,EAN!$A:$B,2,FALSE),"MANGLER - MÅ OPPDATERE EAN-FANEN")))</f>
        <v>MANGLER - MÅ OPPDATERE EAN-FANEN</v>
      </c>
      <c r="V1569" s="52">
        <f t="shared" si="98"/>
        <v>45</v>
      </c>
      <c r="W1569" s="52">
        <f t="shared" si="99"/>
        <v>45</v>
      </c>
      <c r="X1569" s="30"/>
      <c r="Y1569" s="21" t="str">
        <f>IF(C1569="NET","",IFERROR(VLOOKUP(U1569,'2) Order Form'!$V$9:$V$894,1,FALSE),"Ikke med I order form"))</f>
        <v>Ikke med I order form</v>
      </c>
      <c r="Z1569" s="30"/>
      <c r="AA1569">
        <v>7048652898296</v>
      </c>
      <c r="AB1569" s="23">
        <f>IFERROR(VLOOKUP(AA1569,'2) Order Form'!$V$9:$V$895,1,FALSE),"Ikke med I order form")</f>
        <v>7048652898296</v>
      </c>
      <c r="AC1569" s="38">
        <f>VLOOKUP(AA1569,ATS!$A$4:$H$2762,2,FALSE)</f>
        <v>820395</v>
      </c>
      <c r="AD1569" s="35" t="str">
        <f>VLOOKUP(AA1569,ATS!$A$4:$G$2762,3,FALSE)</f>
        <v>Sweet Hoodie W</v>
      </c>
      <c r="AE1569" s="36" t="str">
        <f>VLOOKUP(AA1569,ATS!$A$4:$G$2762,5,FALSE)</f>
        <v>88000-S</v>
      </c>
      <c r="AF1569" s="30"/>
      <c r="AG1569" s="54"/>
      <c r="AH1569" s="26"/>
      <c r="AI1569" s="30"/>
      <c r="AJ1569" s="30"/>
      <c r="AK1569" s="30"/>
    </row>
    <row r="1570" spans="1:37">
      <c r="A1570" s="175">
        <f t="shared" si="97"/>
        <v>0</v>
      </c>
      <c r="B1570">
        <v>820527</v>
      </c>
      <c r="C1570" t="s">
        <v>3288</v>
      </c>
      <c r="D1570" t="s">
        <v>2991</v>
      </c>
      <c r="E1570" t="s">
        <v>3192</v>
      </c>
      <c r="F1570" t="s">
        <v>3189</v>
      </c>
      <c r="G1570" t="s">
        <v>52</v>
      </c>
      <c r="H1570" t="s">
        <v>87</v>
      </c>
      <c r="I1570">
        <v>26</v>
      </c>
      <c r="J1570">
        <v>26</v>
      </c>
      <c r="K1570">
        <v>26</v>
      </c>
      <c r="L1570">
        <v>26</v>
      </c>
      <c r="M1570">
        <v>26</v>
      </c>
      <c r="N1570">
        <v>26</v>
      </c>
      <c r="O1570">
        <v>26</v>
      </c>
      <c r="P1570">
        <v>26</v>
      </c>
      <c r="Q1570">
        <v>26</v>
      </c>
      <c r="R1570">
        <v>26</v>
      </c>
      <c r="S1570" s="2"/>
      <c r="T1570" s="52" t="str">
        <f t="shared" si="96"/>
        <v>820527-89001-L</v>
      </c>
      <c r="U1570" s="53" t="str">
        <f>IF(C1570="NET","",IF(C1570="","",IFERROR(VLOOKUP(T1570,EAN!$A:$B,2,FALSE),"MANGLER - MÅ OPPDATERE EAN-FANEN")))</f>
        <v>MANGLER - MÅ OPPDATERE EAN-FANEN</v>
      </c>
      <c r="V1570" s="52">
        <f t="shared" si="98"/>
        <v>26</v>
      </c>
      <c r="W1570" s="52">
        <f t="shared" si="99"/>
        <v>26</v>
      </c>
      <c r="X1570" s="2"/>
      <c r="Y1570" s="21" t="str">
        <f>IF(C1570="NET","",IFERROR(VLOOKUP(U1570,'2) Order Form'!$V$9:$V$894,1,FALSE),"Ikke med I order form"))</f>
        <v>Ikke med I order form</v>
      </c>
      <c r="Z1570" s="2"/>
      <c r="AA1570">
        <v>7048652898296</v>
      </c>
      <c r="AB1570" s="23">
        <f>IFERROR(VLOOKUP(AA1570,'2) Order Form'!$V$9:$V$895,1,FALSE),"Ikke med I order form")</f>
        <v>7048652898296</v>
      </c>
      <c r="AC1570" s="38">
        <f>VLOOKUP(AA1570,ATS!$A$4:$H$2762,2,FALSE)</f>
        <v>820395</v>
      </c>
      <c r="AD1570" s="35" t="str">
        <f>VLOOKUP(AA1570,ATS!$A$4:$G$2762,3,FALSE)</f>
        <v>Sweet Hoodie W</v>
      </c>
      <c r="AE1570" s="36" t="str">
        <f>VLOOKUP(AA1570,ATS!$A$4:$G$2762,5,FALSE)</f>
        <v>88000-S</v>
      </c>
      <c r="AF1570" s="2"/>
      <c r="AG1570" s="38"/>
      <c r="AH1570" s="21"/>
      <c r="AI1570" s="2"/>
      <c r="AJ1570" s="2"/>
      <c r="AK1570" s="2"/>
    </row>
    <row r="1571" spans="1:37">
      <c r="A1571" s="175">
        <f t="shared" si="97"/>
        <v>0</v>
      </c>
      <c r="B1571">
        <v>820527</v>
      </c>
      <c r="C1571" t="s">
        <v>3288</v>
      </c>
      <c r="D1571" t="s">
        <v>2991</v>
      </c>
      <c r="E1571" t="s">
        <v>691</v>
      </c>
      <c r="F1571" t="s">
        <v>1982</v>
      </c>
      <c r="G1571" t="s">
        <v>54</v>
      </c>
      <c r="H1571" t="s">
        <v>87</v>
      </c>
      <c r="I1571">
        <v>16</v>
      </c>
      <c r="J1571">
        <v>16</v>
      </c>
      <c r="K1571">
        <v>16</v>
      </c>
      <c r="L1571">
        <v>16</v>
      </c>
      <c r="M1571">
        <v>16</v>
      </c>
      <c r="N1571">
        <v>16</v>
      </c>
      <c r="O1571">
        <v>16</v>
      </c>
      <c r="P1571">
        <v>16</v>
      </c>
      <c r="Q1571">
        <v>16</v>
      </c>
      <c r="R1571">
        <v>16</v>
      </c>
      <c r="S1571" s="2"/>
      <c r="T1571" s="52" t="str">
        <f t="shared" si="96"/>
        <v>820527-99901-XS</v>
      </c>
      <c r="U1571" s="53" t="str">
        <f>IF(C1571="NET","",IF(C1571="","",IFERROR(VLOOKUP(T1571,EAN!$A:$B,2,FALSE),"MANGLER - MÅ OPPDATERE EAN-FANEN")))</f>
        <v>MANGLER - MÅ OPPDATERE EAN-FANEN</v>
      </c>
      <c r="V1571" s="52">
        <f t="shared" si="98"/>
        <v>16</v>
      </c>
      <c r="W1571" s="52">
        <f t="shared" si="99"/>
        <v>16</v>
      </c>
      <c r="X1571" s="2"/>
      <c r="Y1571" s="21" t="str">
        <f>IF(C1571="NET","",IFERROR(VLOOKUP(U1571,'2) Order Form'!$V$9:$V$894,1,FALSE),"Ikke med I order form"))</f>
        <v>Ikke med I order form</v>
      </c>
      <c r="Z1571" s="2"/>
      <c r="AA1571">
        <v>7048652898289</v>
      </c>
      <c r="AB1571" s="23">
        <f>IFERROR(VLOOKUP(AA1571,'2) Order Form'!$V$9:$V$895,1,FALSE),"Ikke med I order form")</f>
        <v>7048652898289</v>
      </c>
      <c r="AC1571" s="38">
        <f>VLOOKUP(AA1571,ATS!$A$4:$H$2762,2,FALSE)</f>
        <v>820395</v>
      </c>
      <c r="AD1571" s="35" t="str">
        <f>VLOOKUP(AA1571,ATS!$A$4:$G$2762,3,FALSE)</f>
        <v>Sweet Hoodie W</v>
      </c>
      <c r="AE1571" s="36" t="str">
        <f>VLOOKUP(AA1571,ATS!$A$4:$G$2762,5,FALSE)</f>
        <v>88000-M</v>
      </c>
      <c r="AF1571" s="2"/>
      <c r="AG1571" s="38"/>
      <c r="AH1571" s="21"/>
      <c r="AI1571" s="2"/>
      <c r="AJ1571" s="2"/>
      <c r="AK1571" s="2"/>
    </row>
    <row r="1572" spans="1:37">
      <c r="A1572" s="175">
        <f t="shared" si="97"/>
        <v>0</v>
      </c>
      <c r="B1572">
        <v>820527</v>
      </c>
      <c r="C1572" t="s">
        <v>3288</v>
      </c>
      <c r="D1572" t="s">
        <v>2991</v>
      </c>
      <c r="E1572" t="s">
        <v>685</v>
      </c>
      <c r="F1572" t="s">
        <v>1982</v>
      </c>
      <c r="G1572" t="s">
        <v>8</v>
      </c>
      <c r="H1572" t="s">
        <v>87</v>
      </c>
      <c r="I1572">
        <v>47</v>
      </c>
      <c r="J1572">
        <v>47</v>
      </c>
      <c r="K1572">
        <v>47</v>
      </c>
      <c r="L1572">
        <v>47</v>
      </c>
      <c r="M1572">
        <v>47</v>
      </c>
      <c r="N1572">
        <v>47</v>
      </c>
      <c r="O1572">
        <v>47</v>
      </c>
      <c r="P1572">
        <v>47</v>
      </c>
      <c r="Q1572">
        <v>47</v>
      </c>
      <c r="R1572">
        <v>47</v>
      </c>
      <c r="S1572" s="2"/>
      <c r="T1572" s="22" t="str">
        <f t="shared" si="96"/>
        <v>820527-99901-S</v>
      </c>
      <c r="U1572" s="24" t="str">
        <f>IF(C1572="NET","",IF(C1572="","",IFERROR(VLOOKUP(T1572,EAN!$A:$B,2,FALSE),"MANGLER - MÅ OPPDATERE EAN-FANEN")))</f>
        <v>MANGLER - MÅ OPPDATERE EAN-FANEN</v>
      </c>
      <c r="V1572" s="22">
        <f t="shared" si="98"/>
        <v>47</v>
      </c>
      <c r="W1572" s="22">
        <f t="shared" si="99"/>
        <v>47</v>
      </c>
      <c r="X1572" s="2"/>
      <c r="Y1572" s="21" t="str">
        <f>IF(C1572="NET","",IFERROR(VLOOKUP(U1572,'2) Order Form'!$V$9:$V$894,1,FALSE),"Ikke med I order form"))</f>
        <v>Ikke med I order form</v>
      </c>
      <c r="Z1572" s="2"/>
      <c r="AA1572">
        <v>7048652898289</v>
      </c>
      <c r="AB1572" s="23">
        <f>IFERROR(VLOOKUP(AA1572,'2) Order Form'!$V$9:$V$895,1,FALSE),"Ikke med I order form")</f>
        <v>7048652898289</v>
      </c>
      <c r="AC1572" s="38">
        <f>VLOOKUP(AA1572,ATS!$A$4:$H$2762,2,FALSE)</f>
        <v>820395</v>
      </c>
      <c r="AD1572" s="35" t="str">
        <f>VLOOKUP(AA1572,ATS!$A$4:$G$2762,3,FALSE)</f>
        <v>Sweet Hoodie W</v>
      </c>
      <c r="AE1572" s="36" t="str">
        <f>VLOOKUP(AA1572,ATS!$A$4:$G$2762,5,FALSE)</f>
        <v>88000-M</v>
      </c>
      <c r="AF1572" s="2"/>
      <c r="AG1572" s="38"/>
      <c r="AH1572" s="21"/>
      <c r="AI1572" s="2"/>
      <c r="AJ1572" s="2"/>
      <c r="AK1572" s="2"/>
    </row>
    <row r="1573" spans="1:37">
      <c r="A1573" s="175">
        <f t="shared" si="97"/>
        <v>0</v>
      </c>
      <c r="B1573">
        <v>820527</v>
      </c>
      <c r="C1573" t="s">
        <v>3288</v>
      </c>
      <c r="D1573" t="s">
        <v>2991</v>
      </c>
      <c r="E1573" t="s">
        <v>686</v>
      </c>
      <c r="F1573" t="s">
        <v>1982</v>
      </c>
      <c r="G1573" t="s">
        <v>7</v>
      </c>
      <c r="H1573" t="s">
        <v>87</v>
      </c>
      <c r="I1573">
        <v>65</v>
      </c>
      <c r="J1573">
        <v>65</v>
      </c>
      <c r="K1573">
        <v>65</v>
      </c>
      <c r="L1573">
        <v>65</v>
      </c>
      <c r="M1573">
        <v>65</v>
      </c>
      <c r="N1573">
        <v>65</v>
      </c>
      <c r="O1573">
        <v>65</v>
      </c>
      <c r="P1573">
        <v>65</v>
      </c>
      <c r="Q1573">
        <v>65</v>
      </c>
      <c r="R1573">
        <v>65</v>
      </c>
      <c r="S1573" s="2"/>
      <c r="T1573" s="22" t="str">
        <f t="shared" si="96"/>
        <v>820527-99901-M</v>
      </c>
      <c r="U1573" s="24" t="str">
        <f>IF(C1573="NET","",IF(C1573="","",IFERROR(VLOOKUP(T1573,EAN!$A:$B,2,FALSE),"MANGLER - MÅ OPPDATERE EAN-FANEN")))</f>
        <v>MANGLER - MÅ OPPDATERE EAN-FANEN</v>
      </c>
      <c r="V1573" s="22">
        <f t="shared" si="98"/>
        <v>65</v>
      </c>
      <c r="W1573" s="22">
        <f t="shared" si="99"/>
        <v>65</v>
      </c>
      <c r="X1573" s="2"/>
      <c r="Y1573" s="21" t="str">
        <f>IF(C1573="NET","",IFERROR(VLOOKUP(U1573,'2) Order Form'!$V$9:$V$894,1,FALSE),"Ikke med I order form"))</f>
        <v>Ikke med I order form</v>
      </c>
      <c r="Z1573" s="2"/>
      <c r="AA1573">
        <v>7048652898289</v>
      </c>
      <c r="AB1573" s="23">
        <f>IFERROR(VLOOKUP(AA1573,'2) Order Form'!$V$9:$V$895,1,FALSE),"Ikke med I order form")</f>
        <v>7048652898289</v>
      </c>
      <c r="AC1573" s="38">
        <f>VLOOKUP(AA1573,ATS!$A$4:$H$2762,2,FALSE)</f>
        <v>820395</v>
      </c>
      <c r="AD1573" s="35" t="str">
        <f>VLOOKUP(AA1573,ATS!$A$4:$G$2762,3,FALSE)</f>
        <v>Sweet Hoodie W</v>
      </c>
      <c r="AE1573" s="36" t="str">
        <f>VLOOKUP(AA1573,ATS!$A$4:$G$2762,5,FALSE)</f>
        <v>88000-M</v>
      </c>
      <c r="AF1573" s="2"/>
      <c r="AG1573" s="38"/>
      <c r="AH1573" s="21"/>
      <c r="AI1573" s="2"/>
      <c r="AJ1573" s="2"/>
      <c r="AK1573" s="2"/>
    </row>
    <row r="1574" spans="1:37">
      <c r="A1574" s="175">
        <f t="shared" si="97"/>
        <v>0</v>
      </c>
      <c r="B1574">
        <v>820527</v>
      </c>
      <c r="C1574" t="s">
        <v>3288</v>
      </c>
      <c r="D1574" t="s">
        <v>2991</v>
      </c>
      <c r="E1574" t="s">
        <v>687</v>
      </c>
      <c r="F1574" t="s">
        <v>1982</v>
      </c>
      <c r="G1574" t="s">
        <v>52</v>
      </c>
      <c r="H1574" t="s">
        <v>87</v>
      </c>
      <c r="I1574">
        <v>36</v>
      </c>
      <c r="J1574">
        <v>36</v>
      </c>
      <c r="K1574">
        <v>36</v>
      </c>
      <c r="L1574">
        <v>36</v>
      </c>
      <c r="M1574">
        <v>36</v>
      </c>
      <c r="N1574">
        <v>36</v>
      </c>
      <c r="O1574">
        <v>36</v>
      </c>
      <c r="P1574">
        <v>36</v>
      </c>
      <c r="Q1574">
        <v>36</v>
      </c>
      <c r="R1574">
        <v>36</v>
      </c>
      <c r="S1574" s="2"/>
      <c r="T1574" s="22" t="str">
        <f t="shared" si="96"/>
        <v>820527-99901-L</v>
      </c>
      <c r="U1574" s="24" t="str">
        <f>IF(C1574="NET","",IF(C1574="","",IFERROR(VLOOKUP(T1574,EAN!$A:$B,2,FALSE),"MANGLER - MÅ OPPDATERE EAN-FANEN")))</f>
        <v>MANGLER - MÅ OPPDATERE EAN-FANEN</v>
      </c>
      <c r="V1574" s="22">
        <f t="shared" si="98"/>
        <v>36</v>
      </c>
      <c r="W1574" s="22">
        <f t="shared" si="99"/>
        <v>36</v>
      </c>
      <c r="X1574" s="2"/>
      <c r="Y1574" s="21" t="str">
        <f>IF(C1574="NET","",IFERROR(VLOOKUP(U1574,'2) Order Form'!$V$9:$V$894,1,FALSE),"Ikke med I order form"))</f>
        <v>Ikke med I order form</v>
      </c>
      <c r="Z1574" s="2"/>
      <c r="AA1574">
        <v>7048652898272</v>
      </c>
      <c r="AB1574" s="23">
        <f>IFERROR(VLOOKUP(AA1574,'2) Order Form'!$V$9:$V$895,1,FALSE),"Ikke med I order form")</f>
        <v>7048652898272</v>
      </c>
      <c r="AC1574" s="38">
        <f>VLOOKUP(AA1574,ATS!$A$4:$H$2762,2,FALSE)</f>
        <v>820395</v>
      </c>
      <c r="AD1574" s="35" t="str">
        <f>VLOOKUP(AA1574,ATS!$A$4:$G$2762,3,FALSE)</f>
        <v>Sweet Hoodie W</v>
      </c>
      <c r="AE1574" s="36" t="str">
        <f>VLOOKUP(AA1574,ATS!$A$4:$G$2762,5,FALSE)</f>
        <v>88000-L</v>
      </c>
      <c r="AF1574" s="2"/>
      <c r="AG1574" s="38"/>
      <c r="AH1574" s="21"/>
      <c r="AI1574" s="2"/>
      <c r="AJ1574" s="2"/>
      <c r="AK1574" s="2"/>
    </row>
    <row r="1575" spans="1:37">
      <c r="A1575" s="175">
        <f t="shared" si="97"/>
        <v>0</v>
      </c>
      <c r="B1575" s="37">
        <v>820530</v>
      </c>
      <c r="C1575" t="s">
        <v>131</v>
      </c>
      <c r="I1575" s="37">
        <v>202409</v>
      </c>
      <c r="J1575" s="37">
        <v>202410</v>
      </c>
      <c r="K1575" s="37">
        <v>202411</v>
      </c>
      <c r="L1575" s="37">
        <v>202412</v>
      </c>
      <c r="M1575" s="37">
        <v>202413</v>
      </c>
      <c r="N1575" s="37">
        <v>202414</v>
      </c>
      <c r="O1575" s="37">
        <v>202415</v>
      </c>
      <c r="P1575" s="37">
        <v>202415</v>
      </c>
      <c r="Q1575" s="37">
        <v>202415</v>
      </c>
      <c r="R1575" s="37">
        <v>202415</v>
      </c>
      <c r="S1575" s="2"/>
      <c r="T1575" s="22" t="str">
        <f t="shared" si="96"/>
        <v>820530-</v>
      </c>
      <c r="U1575" s="24" t="str">
        <f>IF(C1575="NET","",IF(C1575="","",IFERROR(VLOOKUP(T1575,EAN!$A:$B,2,FALSE),"MANGLER - MÅ OPPDATERE EAN-FANEN")))</f>
        <v/>
      </c>
      <c r="V1575" s="22">
        <f t="shared" si="98"/>
        <v>202409</v>
      </c>
      <c r="W1575" s="22">
        <f t="shared" si="99"/>
        <v>202415</v>
      </c>
      <c r="X1575" s="2"/>
      <c r="Y1575" s="21" t="str">
        <f>IF(C1575="NET","",IFERROR(VLOOKUP(U1575,'2) Order Form'!$V$9:$V$894,1,FALSE),"Ikke med I order form"))</f>
        <v/>
      </c>
      <c r="Z1575" s="2"/>
      <c r="AA1575">
        <v>7048652898272</v>
      </c>
      <c r="AB1575" s="23">
        <f>IFERROR(VLOOKUP(AA1575,'2) Order Form'!$V$9:$V$895,1,FALSE),"Ikke med I order form")</f>
        <v>7048652898272</v>
      </c>
      <c r="AC1575" s="38">
        <f>VLOOKUP(AA1575,ATS!$A$4:$H$2762,2,FALSE)</f>
        <v>820395</v>
      </c>
      <c r="AD1575" s="35" t="str">
        <f>VLOOKUP(AA1575,ATS!$A$4:$G$2762,3,FALSE)</f>
        <v>Sweet Hoodie W</v>
      </c>
      <c r="AE1575" s="36" t="str">
        <f>VLOOKUP(AA1575,ATS!$A$4:$G$2762,5,FALSE)</f>
        <v>88000-L</v>
      </c>
      <c r="AF1575" s="2"/>
      <c r="AG1575" s="38"/>
      <c r="AH1575" s="21"/>
      <c r="AI1575" s="2"/>
      <c r="AJ1575" s="2"/>
      <c r="AK1575" s="2"/>
    </row>
    <row r="1576" spans="1:37">
      <c r="A1576" s="175">
        <f t="shared" si="97"/>
        <v>0</v>
      </c>
      <c r="B1576">
        <v>820530</v>
      </c>
      <c r="C1576" t="s">
        <v>3289</v>
      </c>
      <c r="D1576" t="s">
        <v>2991</v>
      </c>
      <c r="E1576" t="s">
        <v>3290</v>
      </c>
      <c r="F1576" t="s">
        <v>3167</v>
      </c>
      <c r="G1576" t="s">
        <v>54</v>
      </c>
      <c r="H1576" t="s">
        <v>87</v>
      </c>
      <c r="I1576">
        <v>22</v>
      </c>
      <c r="J1576">
        <v>22</v>
      </c>
      <c r="K1576">
        <v>22</v>
      </c>
      <c r="L1576">
        <v>22</v>
      </c>
      <c r="M1576">
        <v>22</v>
      </c>
      <c r="N1576">
        <v>22</v>
      </c>
      <c r="O1576">
        <v>22</v>
      </c>
      <c r="P1576">
        <v>22</v>
      </c>
      <c r="Q1576">
        <v>22</v>
      </c>
      <c r="R1576">
        <v>22</v>
      </c>
      <c r="S1576" s="2"/>
      <c r="T1576" s="22" t="str">
        <f t="shared" si="96"/>
        <v>820530-21101-XS</v>
      </c>
      <c r="U1576" s="24" t="str">
        <f>IF(C1576="NET","",IF(C1576="","",IFERROR(VLOOKUP(T1576,EAN!$A:$B,2,FALSE),"MANGLER - MÅ OPPDATERE EAN-FANEN")))</f>
        <v>MANGLER - MÅ OPPDATERE EAN-FANEN</v>
      </c>
      <c r="V1576" s="22">
        <f t="shared" si="98"/>
        <v>22</v>
      </c>
      <c r="W1576" s="22">
        <f t="shared" si="99"/>
        <v>22</v>
      </c>
      <c r="X1576" s="2"/>
      <c r="Y1576" s="21" t="str">
        <f>IF(C1576="NET","",IFERROR(VLOOKUP(U1576,'2) Order Form'!$V$9:$V$894,1,FALSE),"Ikke med I order form"))</f>
        <v>Ikke med I order form</v>
      </c>
      <c r="Z1576" s="2"/>
      <c r="AA1576">
        <v>7048652898272</v>
      </c>
      <c r="AB1576" s="23">
        <f>IFERROR(VLOOKUP(AA1576,'2) Order Form'!$V$9:$V$895,1,FALSE),"Ikke med I order form")</f>
        <v>7048652898272</v>
      </c>
      <c r="AC1576" s="38">
        <f>VLOOKUP(AA1576,ATS!$A$4:$H$2762,2,FALSE)</f>
        <v>820395</v>
      </c>
      <c r="AD1576" s="35" t="str">
        <f>VLOOKUP(AA1576,ATS!$A$4:$G$2762,3,FALSE)</f>
        <v>Sweet Hoodie W</v>
      </c>
      <c r="AE1576" s="36" t="str">
        <f>VLOOKUP(AA1576,ATS!$A$4:$G$2762,5,FALSE)</f>
        <v>88000-L</v>
      </c>
      <c r="AF1576" s="2"/>
      <c r="AG1576" s="38"/>
      <c r="AH1576" s="21"/>
      <c r="AI1576" s="2"/>
      <c r="AJ1576" s="2"/>
      <c r="AK1576" s="2"/>
    </row>
    <row r="1577" spans="1:37">
      <c r="A1577" s="175">
        <f t="shared" si="97"/>
        <v>0</v>
      </c>
      <c r="B1577">
        <v>820530</v>
      </c>
      <c r="C1577" t="s">
        <v>3289</v>
      </c>
      <c r="D1577" t="s">
        <v>2991</v>
      </c>
      <c r="E1577" t="s">
        <v>3166</v>
      </c>
      <c r="F1577" t="s">
        <v>3167</v>
      </c>
      <c r="G1577" t="s">
        <v>8</v>
      </c>
      <c r="H1577" t="s">
        <v>87</v>
      </c>
      <c r="I1577">
        <v>40</v>
      </c>
      <c r="J1577">
        <v>40</v>
      </c>
      <c r="K1577">
        <v>40</v>
      </c>
      <c r="L1577">
        <v>40</v>
      </c>
      <c r="M1577">
        <v>40</v>
      </c>
      <c r="N1577">
        <v>40</v>
      </c>
      <c r="O1577">
        <v>40</v>
      </c>
      <c r="P1577">
        <v>40</v>
      </c>
      <c r="Q1577">
        <v>40</v>
      </c>
      <c r="R1577">
        <v>40</v>
      </c>
      <c r="S1577" s="30"/>
      <c r="T1577" s="52" t="str">
        <f t="shared" si="96"/>
        <v>820530-21101-S</v>
      </c>
      <c r="U1577" s="53" t="str">
        <f>IF(C1577="NET","",IF(C1577="","",IFERROR(VLOOKUP(T1577,EAN!$A:$B,2,FALSE),"MANGLER - MÅ OPPDATERE EAN-FANEN")))</f>
        <v>MANGLER - MÅ OPPDATERE EAN-FANEN</v>
      </c>
      <c r="V1577" s="52">
        <f t="shared" si="98"/>
        <v>40</v>
      </c>
      <c r="W1577" s="52">
        <f t="shared" si="99"/>
        <v>40</v>
      </c>
      <c r="X1577" s="30"/>
      <c r="Y1577" s="21" t="str">
        <f>IF(C1577="NET","",IFERROR(VLOOKUP(U1577,'2) Order Form'!$V$9:$V$894,1,FALSE),"Ikke med I order form"))</f>
        <v>Ikke med I order form</v>
      </c>
      <c r="Z1577" s="30"/>
      <c r="AA1577">
        <v>7048652898180</v>
      </c>
      <c r="AB1577" s="23">
        <f>IFERROR(VLOOKUP(AA1577,'2) Order Form'!$V$9:$V$895,1,FALSE),"Ikke med I order form")</f>
        <v>7048652898180</v>
      </c>
      <c r="AC1577" s="38">
        <f>VLOOKUP(AA1577,ATS!$A$4:$H$2762,2,FALSE)</f>
        <v>820396</v>
      </c>
      <c r="AD1577" s="35" t="str">
        <f>VLOOKUP(AA1577,ATS!$A$4:$G$2762,3,FALSE)</f>
        <v>Sweet Crew W</v>
      </c>
      <c r="AE1577" s="36" t="str">
        <f>VLOOKUP(AA1577,ATS!$A$4:$G$2762,5,FALSE)</f>
        <v>88000-XS</v>
      </c>
      <c r="AF1577" s="30"/>
      <c r="AG1577" s="54"/>
      <c r="AH1577" s="26"/>
      <c r="AI1577" s="30"/>
      <c r="AJ1577" s="30"/>
      <c r="AK1577" s="30"/>
    </row>
    <row r="1578" spans="1:37">
      <c r="A1578" s="175">
        <f t="shared" si="97"/>
        <v>0</v>
      </c>
      <c r="B1578">
        <v>820530</v>
      </c>
      <c r="C1578" t="s">
        <v>3289</v>
      </c>
      <c r="D1578" t="s">
        <v>2991</v>
      </c>
      <c r="E1578" t="s">
        <v>3168</v>
      </c>
      <c r="F1578" t="s">
        <v>3167</v>
      </c>
      <c r="G1578" t="s">
        <v>7</v>
      </c>
      <c r="H1578" t="s">
        <v>87</v>
      </c>
      <c r="I1578">
        <v>74</v>
      </c>
      <c r="J1578">
        <v>74</v>
      </c>
      <c r="K1578">
        <v>74</v>
      </c>
      <c r="L1578">
        <v>74</v>
      </c>
      <c r="M1578">
        <v>74</v>
      </c>
      <c r="N1578">
        <v>74</v>
      </c>
      <c r="O1578">
        <v>74</v>
      </c>
      <c r="P1578">
        <v>74</v>
      </c>
      <c r="Q1578">
        <v>74</v>
      </c>
      <c r="R1578">
        <v>74</v>
      </c>
      <c r="S1578" s="30"/>
      <c r="T1578" s="52" t="str">
        <f t="shared" si="96"/>
        <v>820530-21101-M</v>
      </c>
      <c r="U1578" s="53" t="str">
        <f>IF(C1578="NET","",IF(C1578="","",IFERROR(VLOOKUP(T1578,EAN!$A:$B,2,FALSE),"MANGLER - MÅ OPPDATERE EAN-FANEN")))</f>
        <v>MANGLER - MÅ OPPDATERE EAN-FANEN</v>
      </c>
      <c r="V1578" s="52">
        <f t="shared" si="98"/>
        <v>74</v>
      </c>
      <c r="W1578" s="52">
        <f t="shared" si="99"/>
        <v>74</v>
      </c>
      <c r="X1578" s="30"/>
      <c r="Y1578" s="21" t="str">
        <f>IF(C1578="NET","",IFERROR(VLOOKUP(U1578,'2) Order Form'!$V$9:$V$894,1,FALSE),"Ikke med I order form"))</f>
        <v>Ikke med I order form</v>
      </c>
      <c r="Z1578" s="30"/>
      <c r="AA1578">
        <v>7048652898180</v>
      </c>
      <c r="AB1578" s="23">
        <f>IFERROR(VLOOKUP(AA1578,'2) Order Form'!$V$9:$V$895,1,FALSE),"Ikke med I order form")</f>
        <v>7048652898180</v>
      </c>
      <c r="AC1578" s="38">
        <f>VLOOKUP(AA1578,ATS!$A$4:$H$2762,2,FALSE)</f>
        <v>820396</v>
      </c>
      <c r="AD1578" s="35" t="str">
        <f>VLOOKUP(AA1578,ATS!$A$4:$G$2762,3,FALSE)</f>
        <v>Sweet Crew W</v>
      </c>
      <c r="AE1578" s="36" t="str">
        <f>VLOOKUP(AA1578,ATS!$A$4:$G$2762,5,FALSE)</f>
        <v>88000-XS</v>
      </c>
      <c r="AF1578" s="30"/>
      <c r="AG1578" s="54"/>
      <c r="AH1578" s="26"/>
      <c r="AI1578" s="30"/>
      <c r="AJ1578" s="30"/>
      <c r="AK1578" s="30"/>
    </row>
    <row r="1579" spans="1:37">
      <c r="A1579" s="175">
        <f t="shared" si="97"/>
        <v>0</v>
      </c>
      <c r="B1579">
        <v>820530</v>
      </c>
      <c r="C1579" t="s">
        <v>3289</v>
      </c>
      <c r="D1579" t="s">
        <v>2991</v>
      </c>
      <c r="E1579" t="s">
        <v>3169</v>
      </c>
      <c r="F1579" t="s">
        <v>3167</v>
      </c>
      <c r="G1579" t="s">
        <v>52</v>
      </c>
      <c r="H1579" t="s">
        <v>87</v>
      </c>
      <c r="I1579">
        <v>81</v>
      </c>
      <c r="J1579">
        <v>81</v>
      </c>
      <c r="K1579">
        <v>81</v>
      </c>
      <c r="L1579">
        <v>81</v>
      </c>
      <c r="M1579">
        <v>81</v>
      </c>
      <c r="N1579">
        <v>81</v>
      </c>
      <c r="O1579">
        <v>81</v>
      </c>
      <c r="P1579">
        <v>81</v>
      </c>
      <c r="Q1579">
        <v>81</v>
      </c>
      <c r="R1579">
        <v>81</v>
      </c>
      <c r="S1579" s="30"/>
      <c r="T1579" s="52" t="str">
        <f t="shared" si="96"/>
        <v>820530-21101-L</v>
      </c>
      <c r="U1579" s="53" t="str">
        <f>IF(C1579="NET","",IF(C1579="","",IFERROR(VLOOKUP(T1579,EAN!$A:$B,2,FALSE),"MANGLER - MÅ OPPDATERE EAN-FANEN")))</f>
        <v>MANGLER - MÅ OPPDATERE EAN-FANEN</v>
      </c>
      <c r="V1579" s="52">
        <f t="shared" si="98"/>
        <v>81</v>
      </c>
      <c r="W1579" s="52">
        <f t="shared" si="99"/>
        <v>81</v>
      </c>
      <c r="X1579" s="30"/>
      <c r="Y1579" s="21" t="str">
        <f>IF(C1579="NET","",IFERROR(VLOOKUP(U1579,'2) Order Form'!$V$9:$V$894,1,FALSE),"Ikke med I order form"))</f>
        <v>Ikke med I order form</v>
      </c>
      <c r="Z1579" s="30"/>
      <c r="AA1579">
        <v>7048652898180</v>
      </c>
      <c r="AB1579" s="23">
        <f>IFERROR(VLOOKUP(AA1579,'2) Order Form'!$V$9:$V$895,1,FALSE),"Ikke med I order form")</f>
        <v>7048652898180</v>
      </c>
      <c r="AC1579" s="38">
        <f>VLOOKUP(AA1579,ATS!$A$4:$H$2762,2,FALSE)</f>
        <v>820396</v>
      </c>
      <c r="AD1579" s="35" t="str">
        <f>VLOOKUP(AA1579,ATS!$A$4:$G$2762,3,FALSE)</f>
        <v>Sweet Crew W</v>
      </c>
      <c r="AE1579" s="36" t="str">
        <f>VLOOKUP(AA1579,ATS!$A$4:$G$2762,5,FALSE)</f>
        <v>88000-XS</v>
      </c>
      <c r="AF1579" s="30"/>
      <c r="AG1579" s="54"/>
      <c r="AH1579" s="26"/>
      <c r="AI1579" s="30"/>
      <c r="AJ1579" s="30"/>
      <c r="AK1579" s="30"/>
    </row>
    <row r="1580" spans="1:37">
      <c r="A1580" s="175">
        <f t="shared" si="97"/>
        <v>0</v>
      </c>
      <c r="B1580">
        <v>820530</v>
      </c>
      <c r="C1580" t="s">
        <v>3289</v>
      </c>
      <c r="D1580" t="s">
        <v>2991</v>
      </c>
      <c r="E1580" t="s">
        <v>3170</v>
      </c>
      <c r="F1580" t="s">
        <v>3167</v>
      </c>
      <c r="G1580" t="s">
        <v>53</v>
      </c>
      <c r="H1580" t="s">
        <v>87</v>
      </c>
      <c r="I1580">
        <v>42</v>
      </c>
      <c r="J1580">
        <v>42</v>
      </c>
      <c r="K1580">
        <v>42</v>
      </c>
      <c r="L1580">
        <v>42</v>
      </c>
      <c r="M1580">
        <v>42</v>
      </c>
      <c r="N1580">
        <v>42</v>
      </c>
      <c r="O1580">
        <v>42</v>
      </c>
      <c r="P1580">
        <v>42</v>
      </c>
      <c r="Q1580">
        <v>42</v>
      </c>
      <c r="R1580">
        <v>42</v>
      </c>
      <c r="S1580" s="2"/>
      <c r="T1580" s="52" t="str">
        <f t="shared" si="96"/>
        <v>820530-21101-XL</v>
      </c>
      <c r="U1580" s="53" t="str">
        <f>IF(C1580="NET","",IF(C1580="","",IFERROR(VLOOKUP(T1580,EAN!$A:$B,2,FALSE),"MANGLER - MÅ OPPDATERE EAN-FANEN")))</f>
        <v>MANGLER - MÅ OPPDATERE EAN-FANEN</v>
      </c>
      <c r="V1580" s="52">
        <f t="shared" si="98"/>
        <v>42</v>
      </c>
      <c r="W1580" s="52">
        <f t="shared" si="99"/>
        <v>42</v>
      </c>
      <c r="X1580" s="2"/>
      <c r="Y1580" s="21" t="str">
        <f>IF(C1580="NET","",IFERROR(VLOOKUP(U1580,'2) Order Form'!$V$9:$V$894,1,FALSE),"Ikke med I order form"))</f>
        <v>Ikke med I order form</v>
      </c>
      <c r="Z1580" s="2"/>
      <c r="AA1580">
        <v>7048652898173</v>
      </c>
      <c r="AB1580" s="23">
        <f>IFERROR(VLOOKUP(AA1580,'2) Order Form'!$V$9:$V$895,1,FALSE),"Ikke med I order form")</f>
        <v>7048652898173</v>
      </c>
      <c r="AC1580" s="38">
        <f>VLOOKUP(AA1580,ATS!$A$4:$H$2762,2,FALSE)</f>
        <v>820396</v>
      </c>
      <c r="AD1580" s="35" t="str">
        <f>VLOOKUP(AA1580,ATS!$A$4:$G$2762,3,FALSE)</f>
        <v>Sweet Crew W</v>
      </c>
      <c r="AE1580" s="36" t="str">
        <f>VLOOKUP(AA1580,ATS!$A$4:$G$2762,5,FALSE)</f>
        <v>88000-S</v>
      </c>
      <c r="AF1580" s="2"/>
      <c r="AG1580" s="38"/>
      <c r="AH1580" s="21"/>
      <c r="AI1580" s="2"/>
      <c r="AJ1580" s="2"/>
      <c r="AK1580" s="2"/>
    </row>
    <row r="1581" spans="1:37">
      <c r="A1581" s="175">
        <f t="shared" si="97"/>
        <v>0</v>
      </c>
      <c r="B1581">
        <v>820530</v>
      </c>
      <c r="C1581" t="s">
        <v>3289</v>
      </c>
      <c r="D1581" t="s">
        <v>2991</v>
      </c>
      <c r="E1581" t="s">
        <v>3185</v>
      </c>
      <c r="F1581" t="s">
        <v>3161</v>
      </c>
      <c r="G1581" t="s">
        <v>54</v>
      </c>
      <c r="H1581" t="s">
        <v>87</v>
      </c>
      <c r="I1581">
        <v>26</v>
      </c>
      <c r="J1581">
        <v>26</v>
      </c>
      <c r="K1581">
        <v>26</v>
      </c>
      <c r="L1581">
        <v>26</v>
      </c>
      <c r="M1581">
        <v>26</v>
      </c>
      <c r="N1581">
        <v>26</v>
      </c>
      <c r="O1581">
        <v>26</v>
      </c>
      <c r="P1581">
        <v>26</v>
      </c>
      <c r="Q1581">
        <v>26</v>
      </c>
      <c r="R1581">
        <v>26</v>
      </c>
      <c r="S1581" s="2"/>
      <c r="T1581" s="52" t="str">
        <f t="shared" si="96"/>
        <v>820530-58001-XS</v>
      </c>
      <c r="U1581" s="53" t="str">
        <f>IF(C1581="NET","",IF(C1581="","",IFERROR(VLOOKUP(T1581,EAN!$A:$B,2,FALSE),"MANGLER - MÅ OPPDATERE EAN-FANEN")))</f>
        <v>MANGLER - MÅ OPPDATERE EAN-FANEN</v>
      </c>
      <c r="V1581" s="52">
        <f t="shared" si="98"/>
        <v>26</v>
      </c>
      <c r="W1581" s="52">
        <f t="shared" si="99"/>
        <v>26</v>
      </c>
      <c r="X1581" s="2"/>
      <c r="Y1581" s="21" t="str">
        <f>IF(C1581="NET","",IFERROR(VLOOKUP(U1581,'2) Order Form'!$V$9:$V$894,1,FALSE),"Ikke med I order form"))</f>
        <v>Ikke med I order form</v>
      </c>
      <c r="Z1581" s="2"/>
      <c r="AA1581">
        <v>7048652898173</v>
      </c>
      <c r="AB1581" s="23">
        <f>IFERROR(VLOOKUP(AA1581,'2) Order Form'!$V$9:$V$895,1,FALSE),"Ikke med I order form")</f>
        <v>7048652898173</v>
      </c>
      <c r="AC1581" s="38">
        <f>VLOOKUP(AA1581,ATS!$A$4:$H$2762,2,FALSE)</f>
        <v>820396</v>
      </c>
      <c r="AD1581" s="35" t="str">
        <f>VLOOKUP(AA1581,ATS!$A$4:$G$2762,3,FALSE)</f>
        <v>Sweet Crew W</v>
      </c>
      <c r="AE1581" s="36" t="str">
        <f>VLOOKUP(AA1581,ATS!$A$4:$G$2762,5,FALSE)</f>
        <v>88000-S</v>
      </c>
      <c r="AF1581" s="2"/>
      <c r="AG1581" s="38"/>
      <c r="AH1581" s="21"/>
      <c r="AI1581" s="2"/>
      <c r="AJ1581" s="2"/>
      <c r="AK1581" s="2"/>
    </row>
    <row r="1582" spans="1:37">
      <c r="A1582" s="175">
        <f t="shared" si="97"/>
        <v>0</v>
      </c>
      <c r="B1582">
        <v>820530</v>
      </c>
      <c r="C1582" t="s">
        <v>3289</v>
      </c>
      <c r="D1582" t="s">
        <v>2991</v>
      </c>
      <c r="E1582" t="s">
        <v>3160</v>
      </c>
      <c r="F1582" t="s">
        <v>3161</v>
      </c>
      <c r="G1582" t="s">
        <v>8</v>
      </c>
      <c r="H1582" t="s">
        <v>87</v>
      </c>
      <c r="I1582">
        <v>47</v>
      </c>
      <c r="J1582">
        <v>47</v>
      </c>
      <c r="K1582">
        <v>47</v>
      </c>
      <c r="L1582">
        <v>47</v>
      </c>
      <c r="M1582">
        <v>47</v>
      </c>
      <c r="N1582">
        <v>47</v>
      </c>
      <c r="O1582">
        <v>47</v>
      </c>
      <c r="P1582">
        <v>47</v>
      </c>
      <c r="Q1582">
        <v>47</v>
      </c>
      <c r="R1582">
        <v>47</v>
      </c>
      <c r="S1582" s="2"/>
      <c r="T1582" s="22" t="str">
        <f t="shared" si="96"/>
        <v>820530-58001-S</v>
      </c>
      <c r="U1582" s="24" t="str">
        <f>IF(C1582="NET","",IF(C1582="","",IFERROR(VLOOKUP(T1582,EAN!$A:$B,2,FALSE),"MANGLER - MÅ OPPDATERE EAN-FANEN")))</f>
        <v>MANGLER - MÅ OPPDATERE EAN-FANEN</v>
      </c>
      <c r="V1582" s="22">
        <f t="shared" si="98"/>
        <v>47</v>
      </c>
      <c r="W1582" s="22">
        <f t="shared" si="99"/>
        <v>47</v>
      </c>
      <c r="X1582" s="2"/>
      <c r="Y1582" s="21" t="str">
        <f>IF(C1582="NET","",IFERROR(VLOOKUP(U1582,'2) Order Form'!$V$9:$V$894,1,FALSE),"Ikke med I order form"))</f>
        <v>Ikke med I order form</v>
      </c>
      <c r="Z1582" s="2"/>
      <c r="AA1582">
        <v>7048652898173</v>
      </c>
      <c r="AB1582" s="23">
        <f>IFERROR(VLOOKUP(AA1582,'2) Order Form'!$V$9:$V$895,1,FALSE),"Ikke med I order form")</f>
        <v>7048652898173</v>
      </c>
      <c r="AC1582" s="38">
        <f>VLOOKUP(AA1582,ATS!$A$4:$H$2762,2,FALSE)</f>
        <v>820396</v>
      </c>
      <c r="AD1582" s="35" t="str">
        <f>VLOOKUP(AA1582,ATS!$A$4:$G$2762,3,FALSE)</f>
        <v>Sweet Crew W</v>
      </c>
      <c r="AE1582" s="36" t="str">
        <f>VLOOKUP(AA1582,ATS!$A$4:$G$2762,5,FALSE)</f>
        <v>88000-S</v>
      </c>
      <c r="AF1582" s="2"/>
      <c r="AG1582" s="38"/>
      <c r="AH1582" s="21"/>
      <c r="AI1582" s="2"/>
      <c r="AJ1582" s="2"/>
      <c r="AK1582" s="2"/>
    </row>
    <row r="1583" spans="1:37">
      <c r="A1583" s="175">
        <f t="shared" si="97"/>
        <v>0</v>
      </c>
      <c r="B1583">
        <v>820530</v>
      </c>
      <c r="C1583" t="s">
        <v>3289</v>
      </c>
      <c r="D1583" t="s">
        <v>2991</v>
      </c>
      <c r="E1583" t="s">
        <v>3162</v>
      </c>
      <c r="F1583" t="s">
        <v>3161</v>
      </c>
      <c r="G1583" t="s">
        <v>7</v>
      </c>
      <c r="H1583" t="s">
        <v>87</v>
      </c>
      <c r="I1583">
        <v>87</v>
      </c>
      <c r="J1583">
        <v>87</v>
      </c>
      <c r="K1583">
        <v>87</v>
      </c>
      <c r="L1583">
        <v>87</v>
      </c>
      <c r="M1583">
        <v>87</v>
      </c>
      <c r="N1583">
        <v>87</v>
      </c>
      <c r="O1583">
        <v>87</v>
      </c>
      <c r="P1583">
        <v>87</v>
      </c>
      <c r="Q1583">
        <v>87</v>
      </c>
      <c r="R1583">
        <v>87</v>
      </c>
      <c r="S1583" s="30"/>
      <c r="T1583" s="52" t="str">
        <f t="shared" si="96"/>
        <v>820530-58001-M</v>
      </c>
      <c r="U1583" s="53" t="str">
        <f>IF(C1583="NET","",IF(C1583="","",IFERROR(VLOOKUP(T1583,EAN!$A:$B,2,FALSE),"MANGLER - MÅ OPPDATERE EAN-FANEN")))</f>
        <v>MANGLER - MÅ OPPDATERE EAN-FANEN</v>
      </c>
      <c r="V1583" s="52">
        <f t="shared" si="98"/>
        <v>87</v>
      </c>
      <c r="W1583" s="52">
        <f t="shared" si="99"/>
        <v>87</v>
      </c>
      <c r="X1583" s="30"/>
      <c r="Y1583" s="21" t="str">
        <f>IF(C1583="NET","",IFERROR(VLOOKUP(U1583,'2) Order Form'!$V$9:$V$894,1,FALSE),"Ikke med I order form"))</f>
        <v>Ikke med I order form</v>
      </c>
      <c r="Z1583" s="30"/>
      <c r="AA1583">
        <v>7048652898166</v>
      </c>
      <c r="AB1583" s="23">
        <f>IFERROR(VLOOKUP(AA1583,'2) Order Form'!$V$9:$V$895,1,FALSE),"Ikke med I order form")</f>
        <v>7048652898166</v>
      </c>
      <c r="AC1583" s="38">
        <f>VLOOKUP(AA1583,ATS!$A$4:$H$2762,2,FALSE)</f>
        <v>820396</v>
      </c>
      <c r="AD1583" s="35" t="str">
        <f>VLOOKUP(AA1583,ATS!$A$4:$G$2762,3,FALSE)</f>
        <v>Sweet Crew W</v>
      </c>
      <c r="AE1583" s="36" t="str">
        <f>VLOOKUP(AA1583,ATS!$A$4:$G$2762,5,FALSE)</f>
        <v>88000-M</v>
      </c>
      <c r="AF1583" s="30"/>
      <c r="AG1583" s="54"/>
      <c r="AH1583" s="26"/>
      <c r="AI1583" s="30"/>
      <c r="AJ1583" s="30"/>
      <c r="AK1583" s="30"/>
    </row>
    <row r="1584" spans="1:37">
      <c r="A1584" s="175">
        <f t="shared" si="97"/>
        <v>0</v>
      </c>
      <c r="B1584">
        <v>820530</v>
      </c>
      <c r="C1584" t="s">
        <v>3289</v>
      </c>
      <c r="D1584" t="s">
        <v>2991</v>
      </c>
      <c r="E1584" t="s">
        <v>3163</v>
      </c>
      <c r="F1584" t="s">
        <v>3161</v>
      </c>
      <c r="G1584" t="s">
        <v>52</v>
      </c>
      <c r="H1584" t="s">
        <v>87</v>
      </c>
      <c r="I1584">
        <v>88</v>
      </c>
      <c r="J1584">
        <v>88</v>
      </c>
      <c r="K1584">
        <v>88</v>
      </c>
      <c r="L1584">
        <v>88</v>
      </c>
      <c r="M1584">
        <v>88</v>
      </c>
      <c r="N1584">
        <v>88</v>
      </c>
      <c r="O1584">
        <v>88</v>
      </c>
      <c r="P1584">
        <v>88</v>
      </c>
      <c r="Q1584">
        <v>88</v>
      </c>
      <c r="R1584">
        <v>88</v>
      </c>
      <c r="S1584" s="30"/>
      <c r="T1584" s="52" t="str">
        <f t="shared" si="96"/>
        <v>820530-58001-L</v>
      </c>
      <c r="U1584" s="53" t="str">
        <f>IF(C1584="NET","",IF(C1584="","",IFERROR(VLOOKUP(T1584,EAN!$A:$B,2,FALSE),"MANGLER - MÅ OPPDATERE EAN-FANEN")))</f>
        <v>MANGLER - MÅ OPPDATERE EAN-FANEN</v>
      </c>
      <c r="V1584" s="52">
        <f t="shared" si="98"/>
        <v>88</v>
      </c>
      <c r="W1584" s="52">
        <f t="shared" si="99"/>
        <v>88</v>
      </c>
      <c r="X1584" s="30"/>
      <c r="Y1584" s="21" t="str">
        <f>IF(C1584="NET","",IFERROR(VLOOKUP(U1584,'2) Order Form'!$V$9:$V$894,1,FALSE),"Ikke med I order form"))</f>
        <v>Ikke med I order form</v>
      </c>
      <c r="Z1584" s="30"/>
      <c r="AA1584">
        <v>7048652898166</v>
      </c>
      <c r="AB1584" s="23">
        <f>IFERROR(VLOOKUP(AA1584,'2) Order Form'!$V$9:$V$895,1,FALSE),"Ikke med I order form")</f>
        <v>7048652898166</v>
      </c>
      <c r="AC1584" s="38">
        <f>VLOOKUP(AA1584,ATS!$A$4:$H$2762,2,FALSE)</f>
        <v>820396</v>
      </c>
      <c r="AD1584" s="35" t="str">
        <f>VLOOKUP(AA1584,ATS!$A$4:$G$2762,3,FALSE)</f>
        <v>Sweet Crew W</v>
      </c>
      <c r="AE1584" s="36" t="str">
        <f>VLOOKUP(AA1584,ATS!$A$4:$G$2762,5,FALSE)</f>
        <v>88000-M</v>
      </c>
      <c r="AF1584" s="30"/>
      <c r="AG1584" s="54"/>
      <c r="AH1584" s="26"/>
      <c r="AI1584" s="30"/>
      <c r="AJ1584" s="30"/>
      <c r="AK1584" s="30"/>
    </row>
    <row r="1585" spans="1:37">
      <c r="A1585" s="175">
        <f t="shared" si="97"/>
        <v>0</v>
      </c>
      <c r="B1585">
        <v>820530</v>
      </c>
      <c r="C1585" t="s">
        <v>3289</v>
      </c>
      <c r="D1585" t="s">
        <v>2991</v>
      </c>
      <c r="E1585" t="s">
        <v>3164</v>
      </c>
      <c r="F1585" t="s">
        <v>3161</v>
      </c>
      <c r="G1585" t="s">
        <v>53</v>
      </c>
      <c r="H1585" t="s">
        <v>87</v>
      </c>
      <c r="I1585">
        <v>46</v>
      </c>
      <c r="J1585">
        <v>46</v>
      </c>
      <c r="K1585">
        <v>46</v>
      </c>
      <c r="L1585">
        <v>46</v>
      </c>
      <c r="M1585">
        <v>46</v>
      </c>
      <c r="N1585">
        <v>46</v>
      </c>
      <c r="O1585">
        <v>46</v>
      </c>
      <c r="P1585">
        <v>46</v>
      </c>
      <c r="Q1585">
        <v>46</v>
      </c>
      <c r="R1585">
        <v>46</v>
      </c>
      <c r="S1585" s="30"/>
      <c r="T1585" s="52" t="str">
        <f t="shared" si="96"/>
        <v>820530-58001-XL</v>
      </c>
      <c r="U1585" s="53" t="str">
        <f>IF(C1585="NET","",IF(C1585="","",IFERROR(VLOOKUP(T1585,EAN!$A:$B,2,FALSE),"MANGLER - MÅ OPPDATERE EAN-FANEN")))</f>
        <v>MANGLER - MÅ OPPDATERE EAN-FANEN</v>
      </c>
      <c r="V1585" s="52">
        <f t="shared" si="98"/>
        <v>46</v>
      </c>
      <c r="W1585" s="52">
        <f t="shared" si="99"/>
        <v>46</v>
      </c>
      <c r="X1585" s="30"/>
      <c r="Y1585" s="21" t="str">
        <f>IF(C1585="NET","",IFERROR(VLOOKUP(U1585,'2) Order Form'!$V$9:$V$894,1,FALSE),"Ikke med I order form"))</f>
        <v>Ikke med I order form</v>
      </c>
      <c r="Z1585" s="30"/>
      <c r="AA1585">
        <v>7048652898166</v>
      </c>
      <c r="AB1585" s="23">
        <f>IFERROR(VLOOKUP(AA1585,'2) Order Form'!$V$9:$V$895,1,FALSE),"Ikke med I order form")</f>
        <v>7048652898166</v>
      </c>
      <c r="AC1585" s="38">
        <f>VLOOKUP(AA1585,ATS!$A$4:$H$2762,2,FALSE)</f>
        <v>820396</v>
      </c>
      <c r="AD1585" s="35" t="str">
        <f>VLOOKUP(AA1585,ATS!$A$4:$G$2762,3,FALSE)</f>
        <v>Sweet Crew W</v>
      </c>
      <c r="AE1585" s="36" t="str">
        <f>VLOOKUP(AA1585,ATS!$A$4:$G$2762,5,FALSE)</f>
        <v>88000-M</v>
      </c>
      <c r="AF1585" s="30"/>
      <c r="AG1585" s="54"/>
      <c r="AH1585" s="26"/>
      <c r="AI1585" s="30"/>
      <c r="AJ1585" s="30"/>
      <c r="AK1585" s="30"/>
    </row>
    <row r="1586" spans="1:37">
      <c r="A1586" s="175">
        <f t="shared" si="97"/>
        <v>0</v>
      </c>
      <c r="B1586">
        <v>820530</v>
      </c>
      <c r="C1586" t="s">
        <v>3289</v>
      </c>
      <c r="D1586" t="s">
        <v>2991</v>
      </c>
      <c r="E1586" t="s">
        <v>691</v>
      </c>
      <c r="F1586" t="s">
        <v>1982</v>
      </c>
      <c r="G1586" t="s">
        <v>54</v>
      </c>
      <c r="H1586" t="s">
        <v>87</v>
      </c>
      <c r="I1586">
        <v>29</v>
      </c>
      <c r="J1586">
        <v>29</v>
      </c>
      <c r="K1586">
        <v>29</v>
      </c>
      <c r="L1586">
        <v>29</v>
      </c>
      <c r="M1586">
        <v>29</v>
      </c>
      <c r="N1586">
        <v>29</v>
      </c>
      <c r="O1586">
        <v>29</v>
      </c>
      <c r="P1586">
        <v>29</v>
      </c>
      <c r="Q1586">
        <v>29</v>
      </c>
      <c r="R1586">
        <v>29</v>
      </c>
      <c r="S1586" s="2"/>
      <c r="T1586" s="52" t="str">
        <f t="shared" si="96"/>
        <v>820530-99901-XS</v>
      </c>
      <c r="U1586" s="53" t="str">
        <f>IF(C1586="NET","",IF(C1586="","",IFERROR(VLOOKUP(T1586,EAN!$A:$B,2,FALSE),"MANGLER - MÅ OPPDATERE EAN-FANEN")))</f>
        <v>MANGLER - MÅ OPPDATERE EAN-FANEN</v>
      </c>
      <c r="V1586" s="52">
        <f t="shared" si="98"/>
        <v>29</v>
      </c>
      <c r="W1586" s="52">
        <f t="shared" si="99"/>
        <v>29</v>
      </c>
      <c r="X1586" s="2"/>
      <c r="Y1586" s="21" t="str">
        <f>IF(C1586="NET","",IFERROR(VLOOKUP(U1586,'2) Order Form'!$V$9:$V$894,1,FALSE),"Ikke med I order form"))</f>
        <v>Ikke med I order form</v>
      </c>
      <c r="Z1586" s="2"/>
      <c r="AA1586">
        <v>7048652898159</v>
      </c>
      <c r="AB1586" s="23">
        <f>IFERROR(VLOOKUP(AA1586,'2) Order Form'!$V$9:$V$895,1,FALSE),"Ikke med I order form")</f>
        <v>7048652898159</v>
      </c>
      <c r="AC1586" s="38">
        <f>VLOOKUP(AA1586,ATS!$A$4:$H$2762,2,FALSE)</f>
        <v>820396</v>
      </c>
      <c r="AD1586" s="35" t="str">
        <f>VLOOKUP(AA1586,ATS!$A$4:$G$2762,3,FALSE)</f>
        <v>Sweet Crew W</v>
      </c>
      <c r="AE1586" s="36" t="str">
        <f>VLOOKUP(AA1586,ATS!$A$4:$G$2762,5,FALSE)</f>
        <v>88000-L</v>
      </c>
      <c r="AF1586" s="2"/>
      <c r="AG1586" s="38"/>
      <c r="AH1586" s="21"/>
      <c r="AI1586" s="2"/>
      <c r="AJ1586" s="2"/>
      <c r="AK1586" s="2"/>
    </row>
    <row r="1587" spans="1:37">
      <c r="A1587" s="175">
        <f t="shared" si="97"/>
        <v>0</v>
      </c>
      <c r="B1587">
        <v>820530</v>
      </c>
      <c r="C1587" t="s">
        <v>3289</v>
      </c>
      <c r="D1587" t="s">
        <v>2991</v>
      </c>
      <c r="E1587" t="s">
        <v>685</v>
      </c>
      <c r="F1587" t="s">
        <v>1982</v>
      </c>
      <c r="G1587" t="s">
        <v>8</v>
      </c>
      <c r="H1587" t="s">
        <v>87</v>
      </c>
      <c r="I1587">
        <v>54</v>
      </c>
      <c r="J1587">
        <v>54</v>
      </c>
      <c r="K1587">
        <v>54</v>
      </c>
      <c r="L1587">
        <v>54</v>
      </c>
      <c r="M1587">
        <v>54</v>
      </c>
      <c r="N1587">
        <v>54</v>
      </c>
      <c r="O1587">
        <v>54</v>
      </c>
      <c r="P1587">
        <v>54</v>
      </c>
      <c r="Q1587">
        <v>54</v>
      </c>
      <c r="R1587">
        <v>54</v>
      </c>
      <c r="S1587" s="2"/>
      <c r="T1587" s="52" t="str">
        <f t="shared" si="96"/>
        <v>820530-99901-S</v>
      </c>
      <c r="U1587" s="53" t="str">
        <f>IF(C1587="NET","",IF(C1587="","",IFERROR(VLOOKUP(T1587,EAN!$A:$B,2,FALSE),"MANGLER - MÅ OPPDATERE EAN-FANEN")))</f>
        <v>MANGLER - MÅ OPPDATERE EAN-FANEN</v>
      </c>
      <c r="V1587" s="52">
        <f t="shared" si="98"/>
        <v>54</v>
      </c>
      <c r="W1587" s="52">
        <f t="shared" si="99"/>
        <v>54</v>
      </c>
      <c r="X1587" s="2"/>
      <c r="Y1587" s="21" t="str">
        <f>IF(C1587="NET","",IFERROR(VLOOKUP(U1587,'2) Order Form'!$V$9:$V$894,1,FALSE),"Ikke med I order form"))</f>
        <v>Ikke med I order form</v>
      </c>
      <c r="Z1587" s="2"/>
      <c r="AA1587">
        <v>7048652898159</v>
      </c>
      <c r="AB1587" s="23">
        <f>IFERROR(VLOOKUP(AA1587,'2) Order Form'!$V$9:$V$895,1,FALSE),"Ikke med I order form")</f>
        <v>7048652898159</v>
      </c>
      <c r="AC1587" s="38">
        <f>VLOOKUP(AA1587,ATS!$A$4:$H$2762,2,FALSE)</f>
        <v>820396</v>
      </c>
      <c r="AD1587" s="35" t="str">
        <f>VLOOKUP(AA1587,ATS!$A$4:$G$2762,3,FALSE)</f>
        <v>Sweet Crew W</v>
      </c>
      <c r="AE1587" s="36" t="str">
        <f>VLOOKUP(AA1587,ATS!$A$4:$G$2762,5,FALSE)</f>
        <v>88000-L</v>
      </c>
      <c r="AF1587" s="2"/>
      <c r="AG1587" s="38"/>
      <c r="AH1587" s="21"/>
      <c r="AI1587" s="2"/>
      <c r="AJ1587" s="2"/>
      <c r="AK1587" s="2"/>
    </row>
    <row r="1588" spans="1:37">
      <c r="A1588" s="175">
        <f t="shared" si="97"/>
        <v>0</v>
      </c>
      <c r="B1588">
        <v>820530</v>
      </c>
      <c r="C1588" t="s">
        <v>3289</v>
      </c>
      <c r="D1588" t="s">
        <v>2991</v>
      </c>
      <c r="E1588" t="s">
        <v>686</v>
      </c>
      <c r="F1588" t="s">
        <v>1982</v>
      </c>
      <c r="G1588" t="s">
        <v>7</v>
      </c>
      <c r="H1588" t="s">
        <v>87</v>
      </c>
      <c r="I1588">
        <v>102</v>
      </c>
      <c r="J1588">
        <v>102</v>
      </c>
      <c r="K1588">
        <v>102</v>
      </c>
      <c r="L1588">
        <v>102</v>
      </c>
      <c r="M1588">
        <v>102</v>
      </c>
      <c r="N1588">
        <v>102</v>
      </c>
      <c r="O1588">
        <v>102</v>
      </c>
      <c r="P1588">
        <v>102</v>
      </c>
      <c r="Q1588">
        <v>102</v>
      </c>
      <c r="R1588">
        <v>102</v>
      </c>
      <c r="S1588" s="2"/>
      <c r="T1588" s="52" t="str">
        <f t="shared" si="96"/>
        <v>820530-99901-M</v>
      </c>
      <c r="U1588" s="53" t="str">
        <f>IF(C1588="NET","",IF(C1588="","",IFERROR(VLOOKUP(T1588,EAN!$A:$B,2,FALSE),"MANGLER - MÅ OPPDATERE EAN-FANEN")))</f>
        <v>MANGLER - MÅ OPPDATERE EAN-FANEN</v>
      </c>
      <c r="V1588" s="52">
        <f t="shared" si="98"/>
        <v>102</v>
      </c>
      <c r="W1588" s="52">
        <f t="shared" si="99"/>
        <v>102</v>
      </c>
      <c r="X1588" s="2"/>
      <c r="Y1588" s="21" t="str">
        <f>IF(C1588="NET","",IFERROR(VLOOKUP(U1588,'2) Order Form'!$V$9:$V$894,1,FALSE),"Ikke med I order form"))</f>
        <v>Ikke med I order form</v>
      </c>
      <c r="Z1588" s="2"/>
      <c r="AA1588">
        <v>7048652898159</v>
      </c>
      <c r="AB1588" s="23">
        <f>IFERROR(VLOOKUP(AA1588,'2) Order Form'!$V$9:$V$895,1,FALSE),"Ikke med I order form")</f>
        <v>7048652898159</v>
      </c>
      <c r="AC1588" s="38">
        <f>VLOOKUP(AA1588,ATS!$A$4:$H$2762,2,FALSE)</f>
        <v>820396</v>
      </c>
      <c r="AD1588" s="35" t="str">
        <f>VLOOKUP(AA1588,ATS!$A$4:$G$2762,3,FALSE)</f>
        <v>Sweet Crew W</v>
      </c>
      <c r="AE1588" s="36" t="str">
        <f>VLOOKUP(AA1588,ATS!$A$4:$G$2762,5,FALSE)</f>
        <v>88000-L</v>
      </c>
      <c r="AF1588" s="2"/>
      <c r="AG1588" s="38"/>
      <c r="AH1588" s="21"/>
      <c r="AI1588" s="2"/>
      <c r="AJ1588" s="2"/>
      <c r="AK1588" s="2"/>
    </row>
    <row r="1589" spans="1:37">
      <c r="A1589" s="175">
        <f t="shared" si="97"/>
        <v>0</v>
      </c>
      <c r="B1589">
        <v>820530</v>
      </c>
      <c r="C1589" t="s">
        <v>3289</v>
      </c>
      <c r="D1589" t="s">
        <v>2991</v>
      </c>
      <c r="E1589" t="s">
        <v>687</v>
      </c>
      <c r="F1589" t="s">
        <v>1982</v>
      </c>
      <c r="G1589" t="s">
        <v>52</v>
      </c>
      <c r="H1589" t="s">
        <v>87</v>
      </c>
      <c r="I1589">
        <v>102</v>
      </c>
      <c r="J1589">
        <v>102</v>
      </c>
      <c r="K1589">
        <v>102</v>
      </c>
      <c r="L1589">
        <v>102</v>
      </c>
      <c r="M1589">
        <v>102</v>
      </c>
      <c r="N1589">
        <v>102</v>
      </c>
      <c r="O1589">
        <v>102</v>
      </c>
      <c r="P1589">
        <v>102</v>
      </c>
      <c r="Q1589">
        <v>102</v>
      </c>
      <c r="R1589">
        <v>102</v>
      </c>
      <c r="S1589" s="30"/>
      <c r="T1589" s="52" t="str">
        <f t="shared" si="96"/>
        <v>820530-99901-L</v>
      </c>
      <c r="U1589" s="53" t="str">
        <f>IF(C1589="NET","",IF(C1589="","",IFERROR(VLOOKUP(T1589,EAN!$A:$B,2,FALSE),"MANGLER - MÅ OPPDATERE EAN-FANEN")))</f>
        <v>MANGLER - MÅ OPPDATERE EAN-FANEN</v>
      </c>
      <c r="V1589" s="52">
        <f t="shared" si="98"/>
        <v>102</v>
      </c>
      <c r="W1589" s="52">
        <f t="shared" si="99"/>
        <v>102</v>
      </c>
      <c r="X1589" s="30"/>
      <c r="Y1589" s="21" t="str">
        <f>IF(C1589="NET","",IFERROR(VLOOKUP(U1589,'2) Order Form'!$V$9:$V$894,1,FALSE),"Ikke med I order form"))</f>
        <v>Ikke med I order form</v>
      </c>
      <c r="Z1589" s="30"/>
      <c r="AA1589">
        <v>7048652897992</v>
      </c>
      <c r="AB1589" s="23">
        <f>IFERROR(VLOOKUP(AA1589,'2) Order Form'!$V$9:$V$895,1,FALSE),"Ikke med I order form")</f>
        <v>7048652897992</v>
      </c>
      <c r="AC1589" s="38">
        <f>VLOOKUP(AA1589,ATS!$A$4:$H$2762,2,FALSE)</f>
        <v>820397</v>
      </c>
      <c r="AD1589" s="35" t="str">
        <f>VLOOKUP(AA1589,ATS!$A$4:$G$2762,3,FALSE)</f>
        <v>Sweet Tee W</v>
      </c>
      <c r="AE1589" s="36" t="str">
        <f>VLOOKUP(AA1589,ATS!$A$4:$G$2762,5,FALSE)</f>
        <v>10001-XS</v>
      </c>
      <c r="AF1589" s="30"/>
      <c r="AG1589" s="54"/>
      <c r="AH1589" s="26"/>
      <c r="AI1589" s="30"/>
      <c r="AJ1589" s="30"/>
      <c r="AK1589" s="30"/>
    </row>
    <row r="1590" spans="1:37">
      <c r="A1590" s="175">
        <f t="shared" si="97"/>
        <v>0</v>
      </c>
      <c r="B1590">
        <v>820530</v>
      </c>
      <c r="C1590" t="s">
        <v>3289</v>
      </c>
      <c r="D1590" t="s">
        <v>2991</v>
      </c>
      <c r="E1590" t="s">
        <v>688</v>
      </c>
      <c r="F1590" t="s">
        <v>1982</v>
      </c>
      <c r="G1590" t="s">
        <v>53</v>
      </c>
      <c r="H1590" t="s">
        <v>87</v>
      </c>
      <c r="I1590">
        <v>57</v>
      </c>
      <c r="J1590">
        <v>57</v>
      </c>
      <c r="K1590">
        <v>57</v>
      </c>
      <c r="L1590">
        <v>57</v>
      </c>
      <c r="M1590">
        <v>57</v>
      </c>
      <c r="N1590">
        <v>57</v>
      </c>
      <c r="O1590">
        <v>57</v>
      </c>
      <c r="P1590">
        <v>57</v>
      </c>
      <c r="Q1590">
        <v>57</v>
      </c>
      <c r="R1590">
        <v>57</v>
      </c>
      <c r="S1590" s="30"/>
      <c r="T1590" s="52" t="str">
        <f t="shared" si="96"/>
        <v>820530-99901-XL</v>
      </c>
      <c r="U1590" s="53" t="str">
        <f>IF(C1590="NET","",IF(C1590="","",IFERROR(VLOOKUP(T1590,EAN!$A:$B,2,FALSE),"MANGLER - MÅ OPPDATERE EAN-FANEN")))</f>
        <v>MANGLER - MÅ OPPDATERE EAN-FANEN</v>
      </c>
      <c r="V1590" s="52">
        <f t="shared" si="98"/>
        <v>57</v>
      </c>
      <c r="W1590" s="52">
        <f t="shared" si="99"/>
        <v>57</v>
      </c>
      <c r="X1590" s="30"/>
      <c r="Y1590" s="21" t="str">
        <f>IF(C1590="NET","",IFERROR(VLOOKUP(U1590,'2) Order Form'!$V$9:$V$894,1,FALSE),"Ikke med I order form"))</f>
        <v>Ikke med I order form</v>
      </c>
      <c r="Z1590" s="30"/>
      <c r="AA1590">
        <v>7048652897992</v>
      </c>
      <c r="AB1590" s="23">
        <f>IFERROR(VLOOKUP(AA1590,'2) Order Form'!$V$9:$V$895,1,FALSE),"Ikke med I order form")</f>
        <v>7048652897992</v>
      </c>
      <c r="AC1590" s="38">
        <f>VLOOKUP(AA1590,ATS!$A$4:$H$2762,2,FALSE)</f>
        <v>820397</v>
      </c>
      <c r="AD1590" s="35" t="str">
        <f>VLOOKUP(AA1590,ATS!$A$4:$G$2762,3,FALSE)</f>
        <v>Sweet Tee W</v>
      </c>
      <c r="AE1590" s="36" t="str">
        <f>VLOOKUP(AA1590,ATS!$A$4:$G$2762,5,FALSE)</f>
        <v>10001-XS</v>
      </c>
      <c r="AF1590" s="30"/>
      <c r="AG1590" s="54"/>
      <c r="AH1590" s="26"/>
      <c r="AI1590" s="30"/>
      <c r="AJ1590" s="30"/>
      <c r="AK1590" s="30"/>
    </row>
    <row r="1591" spans="1:37">
      <c r="A1591" s="175">
        <f t="shared" si="97"/>
        <v>0</v>
      </c>
      <c r="B1591" s="37">
        <v>820535</v>
      </c>
      <c r="C1591" t="s">
        <v>131</v>
      </c>
      <c r="I1591" s="37">
        <v>202409</v>
      </c>
      <c r="J1591" s="37">
        <v>202410</v>
      </c>
      <c r="K1591" s="37">
        <v>202411</v>
      </c>
      <c r="L1591" s="37">
        <v>202412</v>
      </c>
      <c r="M1591" s="37">
        <v>202413</v>
      </c>
      <c r="N1591" s="37">
        <v>202414</v>
      </c>
      <c r="O1591" s="37">
        <v>202415</v>
      </c>
      <c r="P1591" s="37">
        <v>202415</v>
      </c>
      <c r="Q1591" s="37">
        <v>202415</v>
      </c>
      <c r="R1591" s="37">
        <v>202415</v>
      </c>
      <c r="S1591" s="30"/>
      <c r="T1591" s="52" t="str">
        <f t="shared" si="96"/>
        <v>820535-</v>
      </c>
      <c r="U1591" s="53" t="str">
        <f>IF(C1591="NET","",IF(C1591="","",IFERROR(VLOOKUP(T1591,EAN!$A:$B,2,FALSE),"MANGLER - MÅ OPPDATERE EAN-FANEN")))</f>
        <v/>
      </c>
      <c r="V1591" s="52">
        <f t="shared" si="98"/>
        <v>202409</v>
      </c>
      <c r="W1591" s="52">
        <f t="shared" si="99"/>
        <v>202415</v>
      </c>
      <c r="X1591" s="30"/>
      <c r="Y1591" s="21" t="str">
        <f>IF(C1591="NET","",IFERROR(VLOOKUP(U1591,'2) Order Form'!$V$9:$V$894,1,FALSE),"Ikke med I order form"))</f>
        <v/>
      </c>
      <c r="Z1591" s="30"/>
      <c r="AA1591">
        <v>7048652897992</v>
      </c>
      <c r="AB1591" s="23">
        <f>IFERROR(VLOOKUP(AA1591,'2) Order Form'!$V$9:$V$895,1,FALSE),"Ikke med I order form")</f>
        <v>7048652897992</v>
      </c>
      <c r="AC1591" s="38">
        <f>VLOOKUP(AA1591,ATS!$A$4:$H$2762,2,FALSE)</f>
        <v>820397</v>
      </c>
      <c r="AD1591" s="35" t="str">
        <f>VLOOKUP(AA1591,ATS!$A$4:$G$2762,3,FALSE)</f>
        <v>Sweet Tee W</v>
      </c>
      <c r="AE1591" s="36" t="str">
        <f>VLOOKUP(AA1591,ATS!$A$4:$G$2762,5,FALSE)</f>
        <v>10001-XS</v>
      </c>
      <c r="AF1591" s="30"/>
      <c r="AG1591" s="54"/>
      <c r="AH1591" s="26"/>
      <c r="AI1591" s="30"/>
      <c r="AJ1591" s="30"/>
      <c r="AK1591" s="30"/>
    </row>
    <row r="1592" spans="1:37">
      <c r="A1592" s="175">
        <f t="shared" si="97"/>
        <v>0</v>
      </c>
      <c r="B1592">
        <v>820535</v>
      </c>
      <c r="C1592" t="s">
        <v>3660</v>
      </c>
      <c r="D1592" t="s">
        <v>2991</v>
      </c>
      <c r="E1592" t="s">
        <v>3166</v>
      </c>
      <c r="F1592" t="s">
        <v>3167</v>
      </c>
      <c r="G1592" t="s">
        <v>8</v>
      </c>
      <c r="H1592" t="s">
        <v>87</v>
      </c>
      <c r="I1592">
        <v>52</v>
      </c>
      <c r="J1592">
        <v>52</v>
      </c>
      <c r="K1592">
        <v>52</v>
      </c>
      <c r="L1592">
        <v>52</v>
      </c>
      <c r="M1592">
        <v>52</v>
      </c>
      <c r="N1592">
        <v>52</v>
      </c>
      <c r="O1592">
        <v>52</v>
      </c>
      <c r="P1592">
        <v>52</v>
      </c>
      <c r="Q1592">
        <v>52</v>
      </c>
      <c r="R1592">
        <v>52</v>
      </c>
      <c r="S1592" s="2"/>
      <c r="T1592" s="52" t="str">
        <f t="shared" si="96"/>
        <v>820535-21101-S</v>
      </c>
      <c r="U1592" s="53" t="str">
        <f>IF(C1592="NET","",IF(C1592="","",IFERROR(VLOOKUP(T1592,EAN!$A:$B,2,FALSE),"MANGLER - MÅ OPPDATERE EAN-FANEN")))</f>
        <v>MANGLER - MÅ OPPDATERE EAN-FANEN</v>
      </c>
      <c r="V1592" s="52">
        <f t="shared" si="98"/>
        <v>52</v>
      </c>
      <c r="W1592" s="52">
        <f t="shared" si="99"/>
        <v>52</v>
      </c>
      <c r="X1592" s="2"/>
      <c r="Y1592" s="21" t="str">
        <f>IF(C1592="NET","",IFERROR(VLOOKUP(U1592,'2) Order Form'!$V$9:$V$894,1,FALSE),"Ikke med I order form"))</f>
        <v>Ikke med I order form</v>
      </c>
      <c r="Z1592" s="2"/>
      <c r="AA1592">
        <v>7048652897985</v>
      </c>
      <c r="AB1592" s="23">
        <f>IFERROR(VLOOKUP(AA1592,'2) Order Form'!$V$9:$V$895,1,FALSE),"Ikke med I order form")</f>
        <v>7048652897985</v>
      </c>
      <c r="AC1592" s="38">
        <f>VLOOKUP(AA1592,ATS!$A$4:$H$2762,2,FALSE)</f>
        <v>820397</v>
      </c>
      <c r="AD1592" s="35" t="str">
        <f>VLOOKUP(AA1592,ATS!$A$4:$G$2762,3,FALSE)</f>
        <v>Sweet Tee W</v>
      </c>
      <c r="AE1592" s="36" t="str">
        <f>VLOOKUP(AA1592,ATS!$A$4:$G$2762,5,FALSE)</f>
        <v>10001-S</v>
      </c>
      <c r="AF1592" s="2"/>
      <c r="AG1592" s="38"/>
      <c r="AH1592" s="21"/>
      <c r="AI1592" s="2"/>
      <c r="AJ1592" s="2"/>
      <c r="AK1592" s="2"/>
    </row>
    <row r="1593" spans="1:37">
      <c r="A1593" s="175">
        <f t="shared" si="97"/>
        <v>0</v>
      </c>
      <c r="B1593">
        <v>820535</v>
      </c>
      <c r="C1593" t="s">
        <v>3660</v>
      </c>
      <c r="D1593" t="s">
        <v>2991</v>
      </c>
      <c r="E1593" t="s">
        <v>3168</v>
      </c>
      <c r="F1593" t="s">
        <v>3167</v>
      </c>
      <c r="G1593" t="s">
        <v>7</v>
      </c>
      <c r="H1593" t="s">
        <v>87</v>
      </c>
      <c r="I1593">
        <v>111</v>
      </c>
      <c r="J1593">
        <v>111</v>
      </c>
      <c r="K1593">
        <v>111</v>
      </c>
      <c r="L1593">
        <v>111</v>
      </c>
      <c r="M1593">
        <v>111</v>
      </c>
      <c r="N1593">
        <v>111</v>
      </c>
      <c r="O1593">
        <v>111</v>
      </c>
      <c r="P1593">
        <v>111</v>
      </c>
      <c r="Q1593">
        <v>111</v>
      </c>
      <c r="R1593">
        <v>111</v>
      </c>
      <c r="S1593" s="2"/>
      <c r="T1593" s="52" t="str">
        <f t="shared" si="96"/>
        <v>820535-21101-M</v>
      </c>
      <c r="U1593" s="53" t="str">
        <f>IF(C1593="NET","",IF(C1593="","",IFERROR(VLOOKUP(T1593,EAN!$A:$B,2,FALSE),"MANGLER - MÅ OPPDATERE EAN-FANEN")))</f>
        <v>MANGLER - MÅ OPPDATERE EAN-FANEN</v>
      </c>
      <c r="V1593" s="52">
        <f t="shared" si="98"/>
        <v>111</v>
      </c>
      <c r="W1593" s="52">
        <f t="shared" si="99"/>
        <v>111</v>
      </c>
      <c r="X1593" s="2"/>
      <c r="Y1593" s="21" t="str">
        <f>IF(C1593="NET","",IFERROR(VLOOKUP(U1593,'2) Order Form'!$V$9:$V$894,1,FALSE),"Ikke med I order form"))</f>
        <v>Ikke med I order form</v>
      </c>
      <c r="Z1593" s="2"/>
      <c r="AA1593">
        <v>7048652897985</v>
      </c>
      <c r="AB1593" s="23">
        <f>IFERROR(VLOOKUP(AA1593,'2) Order Form'!$V$9:$V$895,1,FALSE),"Ikke med I order form")</f>
        <v>7048652897985</v>
      </c>
      <c r="AC1593" s="38">
        <f>VLOOKUP(AA1593,ATS!$A$4:$H$2762,2,FALSE)</f>
        <v>820397</v>
      </c>
      <c r="AD1593" s="35" t="str">
        <f>VLOOKUP(AA1593,ATS!$A$4:$G$2762,3,FALSE)</f>
        <v>Sweet Tee W</v>
      </c>
      <c r="AE1593" s="36" t="str">
        <f>VLOOKUP(AA1593,ATS!$A$4:$G$2762,5,FALSE)</f>
        <v>10001-S</v>
      </c>
      <c r="AF1593" s="2"/>
      <c r="AG1593" s="38"/>
      <c r="AH1593" s="21"/>
      <c r="AI1593" s="2"/>
      <c r="AJ1593" s="2"/>
      <c r="AK1593" s="2"/>
    </row>
    <row r="1594" spans="1:37">
      <c r="A1594" s="175">
        <f t="shared" si="97"/>
        <v>0</v>
      </c>
      <c r="B1594">
        <v>820535</v>
      </c>
      <c r="C1594" t="s">
        <v>3660</v>
      </c>
      <c r="D1594" t="s">
        <v>2991</v>
      </c>
      <c r="E1594" t="s">
        <v>3169</v>
      </c>
      <c r="F1594" t="s">
        <v>3167</v>
      </c>
      <c r="G1594" t="s">
        <v>52</v>
      </c>
      <c r="H1594" t="s">
        <v>87</v>
      </c>
      <c r="I1594">
        <v>116</v>
      </c>
      <c r="J1594">
        <v>116</v>
      </c>
      <c r="K1594">
        <v>116</v>
      </c>
      <c r="L1594">
        <v>116</v>
      </c>
      <c r="M1594">
        <v>116</v>
      </c>
      <c r="N1594">
        <v>116</v>
      </c>
      <c r="O1594">
        <v>116</v>
      </c>
      <c r="P1594">
        <v>116</v>
      </c>
      <c r="Q1594">
        <v>116</v>
      </c>
      <c r="R1594">
        <v>116</v>
      </c>
      <c r="S1594" s="2"/>
      <c r="T1594" s="52" t="str">
        <f t="shared" si="96"/>
        <v>820535-21101-L</v>
      </c>
      <c r="U1594" s="53" t="str">
        <f>IF(C1594="NET","",IF(C1594="","",IFERROR(VLOOKUP(T1594,EAN!$A:$B,2,FALSE),"MANGLER - MÅ OPPDATERE EAN-FANEN")))</f>
        <v>MANGLER - MÅ OPPDATERE EAN-FANEN</v>
      </c>
      <c r="V1594" s="52">
        <f t="shared" si="98"/>
        <v>116</v>
      </c>
      <c r="W1594" s="52">
        <f t="shared" si="99"/>
        <v>116</v>
      </c>
      <c r="X1594" s="2"/>
      <c r="Y1594" s="21" t="str">
        <f>IF(C1594="NET","",IFERROR(VLOOKUP(U1594,'2) Order Form'!$V$9:$V$894,1,FALSE),"Ikke med I order form"))</f>
        <v>Ikke med I order form</v>
      </c>
      <c r="Z1594" s="2"/>
      <c r="AA1594">
        <v>7048652897985</v>
      </c>
      <c r="AB1594" s="23">
        <f>IFERROR(VLOOKUP(AA1594,'2) Order Form'!$V$9:$V$895,1,FALSE),"Ikke med I order form")</f>
        <v>7048652897985</v>
      </c>
      <c r="AC1594" s="38">
        <f>VLOOKUP(AA1594,ATS!$A$4:$H$2762,2,FALSE)</f>
        <v>820397</v>
      </c>
      <c r="AD1594" s="35" t="str">
        <f>VLOOKUP(AA1594,ATS!$A$4:$G$2762,3,FALSE)</f>
        <v>Sweet Tee W</v>
      </c>
      <c r="AE1594" s="36" t="str">
        <f>VLOOKUP(AA1594,ATS!$A$4:$G$2762,5,FALSE)</f>
        <v>10001-S</v>
      </c>
      <c r="AF1594" s="2"/>
      <c r="AG1594" s="38"/>
      <c r="AH1594" s="21"/>
      <c r="AI1594" s="2"/>
      <c r="AJ1594" s="2"/>
      <c r="AK1594" s="2"/>
    </row>
    <row r="1595" spans="1:37">
      <c r="A1595" s="175">
        <f t="shared" si="97"/>
        <v>0</v>
      </c>
      <c r="B1595">
        <v>820535</v>
      </c>
      <c r="C1595" t="s">
        <v>3660</v>
      </c>
      <c r="D1595" t="s">
        <v>2991</v>
      </c>
      <c r="E1595" t="s">
        <v>3170</v>
      </c>
      <c r="F1595" t="s">
        <v>3167</v>
      </c>
      <c r="G1595" t="s">
        <v>53</v>
      </c>
      <c r="H1595" t="s">
        <v>87</v>
      </c>
      <c r="I1595">
        <v>65</v>
      </c>
      <c r="J1595">
        <v>65</v>
      </c>
      <c r="K1595">
        <v>65</v>
      </c>
      <c r="L1595">
        <v>65</v>
      </c>
      <c r="M1595">
        <v>65</v>
      </c>
      <c r="N1595">
        <v>65</v>
      </c>
      <c r="O1595">
        <v>65</v>
      </c>
      <c r="P1595">
        <v>65</v>
      </c>
      <c r="Q1595">
        <v>65</v>
      </c>
      <c r="R1595">
        <v>65</v>
      </c>
      <c r="S1595" s="2"/>
      <c r="T1595" s="52" t="str">
        <f t="shared" si="96"/>
        <v>820535-21101-XL</v>
      </c>
      <c r="U1595" s="53" t="str">
        <f>IF(C1595="NET","",IF(C1595="","",IFERROR(VLOOKUP(T1595,EAN!$A:$B,2,FALSE),"MANGLER - MÅ OPPDATERE EAN-FANEN")))</f>
        <v>MANGLER - MÅ OPPDATERE EAN-FANEN</v>
      </c>
      <c r="V1595" s="52">
        <f t="shared" si="98"/>
        <v>65</v>
      </c>
      <c r="W1595" s="52">
        <f t="shared" si="99"/>
        <v>65</v>
      </c>
      <c r="X1595" s="2"/>
      <c r="Y1595" s="21" t="str">
        <f>IF(C1595="NET","",IFERROR(VLOOKUP(U1595,'2) Order Form'!$V$9:$V$894,1,FALSE),"Ikke med I order form"))</f>
        <v>Ikke med I order form</v>
      </c>
      <c r="Z1595" s="2"/>
      <c r="AA1595">
        <v>7048652897978</v>
      </c>
      <c r="AB1595" s="23">
        <f>IFERROR(VLOOKUP(AA1595,'2) Order Form'!$V$9:$V$895,1,FALSE),"Ikke med I order form")</f>
        <v>7048652897978</v>
      </c>
      <c r="AC1595" s="38">
        <f>VLOOKUP(AA1595,ATS!$A$4:$H$2762,2,FALSE)</f>
        <v>820397</v>
      </c>
      <c r="AD1595" s="35" t="str">
        <f>VLOOKUP(AA1595,ATS!$A$4:$G$2762,3,FALSE)</f>
        <v>Sweet Tee W</v>
      </c>
      <c r="AE1595" s="36" t="str">
        <f>VLOOKUP(AA1595,ATS!$A$4:$G$2762,5,FALSE)</f>
        <v>10001-M</v>
      </c>
      <c r="AF1595" s="2"/>
      <c r="AG1595" s="38"/>
      <c r="AH1595" s="21"/>
      <c r="AI1595" s="2"/>
      <c r="AJ1595" s="2"/>
      <c r="AK1595" s="2"/>
    </row>
    <row r="1596" spans="1:37">
      <c r="A1596" s="175">
        <f t="shared" si="97"/>
        <v>0</v>
      </c>
      <c r="B1596">
        <v>820535</v>
      </c>
      <c r="C1596" t="s">
        <v>3660</v>
      </c>
      <c r="D1596" t="s">
        <v>2991</v>
      </c>
      <c r="E1596" t="s">
        <v>685</v>
      </c>
      <c r="F1596" t="s">
        <v>1982</v>
      </c>
      <c r="G1596" t="s">
        <v>8</v>
      </c>
      <c r="H1596" t="s">
        <v>87</v>
      </c>
      <c r="I1596">
        <v>33</v>
      </c>
      <c r="J1596">
        <v>33</v>
      </c>
      <c r="K1596">
        <v>33</v>
      </c>
      <c r="L1596">
        <v>33</v>
      </c>
      <c r="M1596">
        <v>33</v>
      </c>
      <c r="N1596">
        <v>33</v>
      </c>
      <c r="O1596">
        <v>33</v>
      </c>
      <c r="P1596">
        <v>33</v>
      </c>
      <c r="Q1596">
        <v>33</v>
      </c>
      <c r="R1596">
        <v>33</v>
      </c>
      <c r="S1596" s="2"/>
      <c r="T1596" s="52" t="str">
        <f t="shared" si="96"/>
        <v>820535-99901-S</v>
      </c>
      <c r="U1596" s="53" t="str">
        <f>IF(C1596="NET","",IF(C1596="","",IFERROR(VLOOKUP(T1596,EAN!$A:$B,2,FALSE),"MANGLER - MÅ OPPDATERE EAN-FANEN")))</f>
        <v>MANGLER - MÅ OPPDATERE EAN-FANEN</v>
      </c>
      <c r="V1596" s="52">
        <f t="shared" si="98"/>
        <v>33</v>
      </c>
      <c r="W1596" s="52">
        <f t="shared" si="99"/>
        <v>33</v>
      </c>
      <c r="X1596" s="2"/>
      <c r="Y1596" s="21" t="str">
        <f>IF(C1596="NET","",IFERROR(VLOOKUP(U1596,'2) Order Form'!$V$9:$V$894,1,FALSE),"Ikke med I order form"))</f>
        <v>Ikke med I order form</v>
      </c>
      <c r="Z1596" s="2"/>
      <c r="AA1596">
        <v>7048652897978</v>
      </c>
      <c r="AB1596" s="23">
        <f>IFERROR(VLOOKUP(AA1596,'2) Order Form'!$V$9:$V$895,1,FALSE),"Ikke med I order form")</f>
        <v>7048652897978</v>
      </c>
      <c r="AC1596" s="38">
        <f>VLOOKUP(AA1596,ATS!$A$4:$H$2762,2,FALSE)</f>
        <v>820397</v>
      </c>
      <c r="AD1596" s="35" t="str">
        <f>VLOOKUP(AA1596,ATS!$A$4:$G$2762,3,FALSE)</f>
        <v>Sweet Tee W</v>
      </c>
      <c r="AE1596" s="36" t="str">
        <f>VLOOKUP(AA1596,ATS!$A$4:$G$2762,5,FALSE)</f>
        <v>10001-M</v>
      </c>
      <c r="AF1596" s="2"/>
      <c r="AG1596" s="38"/>
      <c r="AH1596" s="21"/>
      <c r="AI1596" s="2"/>
      <c r="AJ1596" s="2"/>
      <c r="AK1596" s="2"/>
    </row>
    <row r="1597" spans="1:37">
      <c r="A1597" s="175">
        <f t="shared" si="97"/>
        <v>0</v>
      </c>
      <c r="B1597">
        <v>820535</v>
      </c>
      <c r="C1597" t="s">
        <v>3660</v>
      </c>
      <c r="D1597" t="s">
        <v>2991</v>
      </c>
      <c r="E1597" t="s">
        <v>686</v>
      </c>
      <c r="F1597" t="s">
        <v>1982</v>
      </c>
      <c r="G1597" t="s">
        <v>7</v>
      </c>
      <c r="H1597" t="s">
        <v>87</v>
      </c>
      <c r="I1597">
        <v>71</v>
      </c>
      <c r="J1597">
        <v>71</v>
      </c>
      <c r="K1597">
        <v>71</v>
      </c>
      <c r="L1597">
        <v>71</v>
      </c>
      <c r="M1597">
        <v>71</v>
      </c>
      <c r="N1597">
        <v>71</v>
      </c>
      <c r="O1597">
        <v>71</v>
      </c>
      <c r="P1597">
        <v>71</v>
      </c>
      <c r="Q1597">
        <v>71</v>
      </c>
      <c r="R1597">
        <v>71</v>
      </c>
      <c r="S1597" s="2"/>
      <c r="T1597" s="52" t="str">
        <f t="shared" si="96"/>
        <v>820535-99901-M</v>
      </c>
      <c r="U1597" s="53" t="str">
        <f>IF(C1597="NET","",IF(C1597="","",IFERROR(VLOOKUP(T1597,EAN!$A:$B,2,FALSE),"MANGLER - MÅ OPPDATERE EAN-FANEN")))</f>
        <v>MANGLER - MÅ OPPDATERE EAN-FANEN</v>
      </c>
      <c r="V1597" s="52">
        <f t="shared" si="98"/>
        <v>71</v>
      </c>
      <c r="W1597" s="52">
        <f t="shared" si="99"/>
        <v>71</v>
      </c>
      <c r="X1597" s="2"/>
      <c r="Y1597" s="21" t="str">
        <f>IF(C1597="NET","",IFERROR(VLOOKUP(U1597,'2) Order Form'!$V$9:$V$894,1,FALSE),"Ikke med I order form"))</f>
        <v>Ikke med I order form</v>
      </c>
      <c r="Z1597" s="2"/>
      <c r="AA1597">
        <v>7048652897978</v>
      </c>
      <c r="AB1597" s="23">
        <f>IFERROR(VLOOKUP(AA1597,'2) Order Form'!$V$9:$V$895,1,FALSE),"Ikke med I order form")</f>
        <v>7048652897978</v>
      </c>
      <c r="AC1597" s="38">
        <f>VLOOKUP(AA1597,ATS!$A$4:$H$2762,2,FALSE)</f>
        <v>820397</v>
      </c>
      <c r="AD1597" s="35" t="str">
        <f>VLOOKUP(AA1597,ATS!$A$4:$G$2762,3,FALSE)</f>
        <v>Sweet Tee W</v>
      </c>
      <c r="AE1597" s="36" t="str">
        <f>VLOOKUP(AA1597,ATS!$A$4:$G$2762,5,FALSE)</f>
        <v>10001-M</v>
      </c>
      <c r="AF1597" s="2"/>
      <c r="AG1597" s="38"/>
      <c r="AH1597" s="21"/>
      <c r="AI1597" s="2"/>
      <c r="AJ1597" s="2"/>
      <c r="AK1597" s="2"/>
    </row>
    <row r="1598" spans="1:37">
      <c r="A1598" s="175">
        <f t="shared" si="97"/>
        <v>0</v>
      </c>
      <c r="B1598">
        <v>820535</v>
      </c>
      <c r="C1598" t="s">
        <v>3660</v>
      </c>
      <c r="D1598" t="s">
        <v>2991</v>
      </c>
      <c r="E1598" t="s">
        <v>687</v>
      </c>
      <c r="F1598" t="s">
        <v>1982</v>
      </c>
      <c r="G1598" t="s">
        <v>52</v>
      </c>
      <c r="H1598" t="s">
        <v>87</v>
      </c>
      <c r="I1598">
        <v>71</v>
      </c>
      <c r="J1598">
        <v>71</v>
      </c>
      <c r="K1598">
        <v>71</v>
      </c>
      <c r="L1598">
        <v>71</v>
      </c>
      <c r="M1598">
        <v>71</v>
      </c>
      <c r="N1598">
        <v>71</v>
      </c>
      <c r="O1598">
        <v>71</v>
      </c>
      <c r="P1598">
        <v>71</v>
      </c>
      <c r="Q1598">
        <v>71</v>
      </c>
      <c r="R1598">
        <v>71</v>
      </c>
      <c r="S1598" s="30"/>
      <c r="T1598" s="52" t="str">
        <f t="shared" si="96"/>
        <v>820535-99901-L</v>
      </c>
      <c r="U1598" s="53" t="str">
        <f>IF(C1598="NET","",IF(C1598="","",IFERROR(VLOOKUP(T1598,EAN!$A:$B,2,FALSE),"MANGLER - MÅ OPPDATERE EAN-FANEN")))</f>
        <v>MANGLER - MÅ OPPDATERE EAN-FANEN</v>
      </c>
      <c r="V1598" s="52">
        <f t="shared" si="98"/>
        <v>71</v>
      </c>
      <c r="W1598" s="52">
        <f t="shared" si="99"/>
        <v>71</v>
      </c>
      <c r="X1598" s="30"/>
      <c r="Y1598" s="21" t="str">
        <f>IF(C1598="NET","",IFERROR(VLOOKUP(U1598,'2) Order Form'!$V$9:$V$894,1,FALSE),"Ikke med I order form"))</f>
        <v>Ikke med I order form</v>
      </c>
      <c r="Z1598" s="30"/>
      <c r="AA1598">
        <v>7048652897961</v>
      </c>
      <c r="AB1598" s="23">
        <f>IFERROR(VLOOKUP(AA1598,'2) Order Form'!$V$9:$V$895,1,FALSE),"Ikke med I order form")</f>
        <v>7048652897961</v>
      </c>
      <c r="AC1598" s="38">
        <f>VLOOKUP(AA1598,ATS!$A$4:$H$2762,2,FALSE)</f>
        <v>820397</v>
      </c>
      <c r="AD1598" s="35" t="str">
        <f>VLOOKUP(AA1598,ATS!$A$4:$G$2762,3,FALSE)</f>
        <v>Sweet Tee W</v>
      </c>
      <c r="AE1598" s="36" t="str">
        <f>VLOOKUP(AA1598,ATS!$A$4:$G$2762,5,FALSE)</f>
        <v>10001-L</v>
      </c>
      <c r="AF1598" s="30"/>
      <c r="AG1598" s="54"/>
      <c r="AH1598" s="26"/>
      <c r="AI1598" s="30"/>
      <c r="AJ1598" s="30"/>
      <c r="AK1598" s="30"/>
    </row>
    <row r="1599" spans="1:37">
      <c r="A1599" s="175">
        <f t="shared" si="97"/>
        <v>0</v>
      </c>
      <c r="B1599">
        <v>820535</v>
      </c>
      <c r="C1599" t="s">
        <v>3660</v>
      </c>
      <c r="D1599" t="s">
        <v>2991</v>
      </c>
      <c r="E1599" t="s">
        <v>688</v>
      </c>
      <c r="F1599" t="s">
        <v>1982</v>
      </c>
      <c r="G1599" t="s">
        <v>53</v>
      </c>
      <c r="H1599" t="s">
        <v>87</v>
      </c>
      <c r="I1599">
        <v>45</v>
      </c>
      <c r="J1599">
        <v>45</v>
      </c>
      <c r="K1599">
        <v>45</v>
      </c>
      <c r="L1599">
        <v>45</v>
      </c>
      <c r="M1599">
        <v>45</v>
      </c>
      <c r="N1599">
        <v>45</v>
      </c>
      <c r="O1599">
        <v>45</v>
      </c>
      <c r="P1599">
        <v>45</v>
      </c>
      <c r="Q1599">
        <v>45</v>
      </c>
      <c r="R1599">
        <v>45</v>
      </c>
      <c r="S1599" s="30"/>
      <c r="T1599" s="52" t="str">
        <f t="shared" si="96"/>
        <v>820535-99901-XL</v>
      </c>
      <c r="U1599" s="53" t="str">
        <f>IF(C1599="NET","",IF(C1599="","",IFERROR(VLOOKUP(T1599,EAN!$A:$B,2,FALSE),"MANGLER - MÅ OPPDATERE EAN-FANEN")))</f>
        <v>MANGLER - MÅ OPPDATERE EAN-FANEN</v>
      </c>
      <c r="V1599" s="52">
        <f t="shared" si="98"/>
        <v>45</v>
      </c>
      <c r="W1599" s="52">
        <f t="shared" si="99"/>
        <v>45</v>
      </c>
      <c r="X1599" s="30"/>
      <c r="Y1599" s="21" t="str">
        <f>IF(C1599="NET","",IFERROR(VLOOKUP(U1599,'2) Order Form'!$V$9:$V$894,1,FALSE),"Ikke med I order form"))</f>
        <v>Ikke med I order form</v>
      </c>
      <c r="Z1599" s="30"/>
      <c r="AA1599">
        <v>7048652897961</v>
      </c>
      <c r="AB1599" s="23">
        <f>IFERROR(VLOOKUP(AA1599,'2) Order Form'!$V$9:$V$895,1,FALSE),"Ikke med I order form")</f>
        <v>7048652897961</v>
      </c>
      <c r="AC1599" s="38">
        <f>VLOOKUP(AA1599,ATS!$A$4:$H$2762,2,FALSE)</f>
        <v>820397</v>
      </c>
      <c r="AD1599" s="35" t="str">
        <f>VLOOKUP(AA1599,ATS!$A$4:$G$2762,3,FALSE)</f>
        <v>Sweet Tee W</v>
      </c>
      <c r="AE1599" s="36" t="str">
        <f>VLOOKUP(AA1599,ATS!$A$4:$G$2762,5,FALSE)</f>
        <v>10001-L</v>
      </c>
      <c r="AF1599" s="30"/>
      <c r="AG1599" s="54"/>
      <c r="AH1599" s="26"/>
      <c r="AI1599" s="30"/>
      <c r="AJ1599" s="30"/>
      <c r="AK1599" s="30"/>
    </row>
    <row r="1600" spans="1:37">
      <c r="A1600" s="175">
        <f t="shared" si="97"/>
        <v>0</v>
      </c>
      <c r="B1600" s="37">
        <v>820536</v>
      </c>
      <c r="C1600" t="s">
        <v>131</v>
      </c>
      <c r="I1600" s="37">
        <v>202409</v>
      </c>
      <c r="J1600" s="37">
        <v>202410</v>
      </c>
      <c r="K1600" s="37">
        <v>202411</v>
      </c>
      <c r="L1600" s="37">
        <v>202412</v>
      </c>
      <c r="M1600" s="37">
        <v>202413</v>
      </c>
      <c r="N1600" s="37">
        <v>202414</v>
      </c>
      <c r="O1600" s="37">
        <v>202415</v>
      </c>
      <c r="P1600" s="37">
        <v>202415</v>
      </c>
      <c r="Q1600" s="37">
        <v>202415</v>
      </c>
      <c r="R1600" s="37">
        <v>202415</v>
      </c>
      <c r="S1600" s="30"/>
      <c r="T1600" s="52" t="str">
        <f t="shared" si="96"/>
        <v>820536-</v>
      </c>
      <c r="U1600" s="53" t="str">
        <f>IF(C1600="NET","",IF(C1600="","",IFERROR(VLOOKUP(T1600,EAN!$A:$B,2,FALSE),"MANGLER - MÅ OPPDATERE EAN-FANEN")))</f>
        <v/>
      </c>
      <c r="V1600" s="52">
        <f t="shared" si="98"/>
        <v>202409</v>
      </c>
      <c r="W1600" s="52">
        <f t="shared" si="99"/>
        <v>202415</v>
      </c>
      <c r="X1600" s="30"/>
      <c r="Y1600" s="21" t="str">
        <f>IF(C1600="NET","",IFERROR(VLOOKUP(U1600,'2) Order Form'!$V$9:$V$894,1,FALSE),"Ikke med I order form"))</f>
        <v/>
      </c>
      <c r="Z1600" s="30"/>
      <c r="AA1600">
        <v>7048652897961</v>
      </c>
      <c r="AB1600" s="23">
        <f>IFERROR(VLOOKUP(AA1600,'2) Order Form'!$V$9:$V$895,1,FALSE),"Ikke med I order form")</f>
        <v>7048652897961</v>
      </c>
      <c r="AC1600" s="38">
        <f>VLOOKUP(AA1600,ATS!$A$4:$H$2762,2,FALSE)</f>
        <v>820397</v>
      </c>
      <c r="AD1600" s="35" t="str">
        <f>VLOOKUP(AA1600,ATS!$A$4:$G$2762,3,FALSE)</f>
        <v>Sweet Tee W</v>
      </c>
      <c r="AE1600" s="36" t="str">
        <f>VLOOKUP(AA1600,ATS!$A$4:$G$2762,5,FALSE)</f>
        <v>10001-L</v>
      </c>
      <c r="AF1600" s="30"/>
      <c r="AG1600" s="54"/>
      <c r="AH1600" s="26"/>
      <c r="AI1600" s="30"/>
      <c r="AJ1600" s="30"/>
      <c r="AK1600" s="30"/>
    </row>
    <row r="1601" spans="1:37">
      <c r="A1601" s="175">
        <f t="shared" si="97"/>
        <v>0</v>
      </c>
      <c r="B1601">
        <v>820536</v>
      </c>
      <c r="C1601" t="s">
        <v>3661</v>
      </c>
      <c r="D1601" t="s">
        <v>2991</v>
      </c>
      <c r="E1601" t="s">
        <v>3290</v>
      </c>
      <c r="F1601" t="s">
        <v>3167</v>
      </c>
      <c r="G1601" t="s">
        <v>54</v>
      </c>
      <c r="H1601" t="s">
        <v>87</v>
      </c>
      <c r="I1601">
        <v>19</v>
      </c>
      <c r="J1601">
        <v>19</v>
      </c>
      <c r="K1601">
        <v>19</v>
      </c>
      <c r="L1601">
        <v>19</v>
      </c>
      <c r="M1601">
        <v>19</v>
      </c>
      <c r="N1601">
        <v>19</v>
      </c>
      <c r="O1601">
        <v>19</v>
      </c>
      <c r="P1601">
        <v>19</v>
      </c>
      <c r="Q1601">
        <v>19</v>
      </c>
      <c r="R1601">
        <v>19</v>
      </c>
      <c r="S1601" s="30"/>
      <c r="T1601" s="52" t="str">
        <f t="shared" si="96"/>
        <v>820536-21101-XS</v>
      </c>
      <c r="U1601" s="53" t="str">
        <f>IF(C1601="NET","",IF(C1601="","",IFERROR(VLOOKUP(T1601,EAN!$A:$B,2,FALSE),"MANGLER - MÅ OPPDATERE EAN-FANEN")))</f>
        <v>MANGLER - MÅ OPPDATERE EAN-FANEN</v>
      </c>
      <c r="V1601" s="52">
        <f t="shared" si="98"/>
        <v>19</v>
      </c>
      <c r="W1601" s="52">
        <f t="shared" si="99"/>
        <v>19</v>
      </c>
      <c r="X1601" s="30"/>
      <c r="Y1601" s="21" t="str">
        <f>IF(C1601="NET","",IFERROR(VLOOKUP(U1601,'2) Order Form'!$V$9:$V$894,1,FALSE),"Ikke med I order form"))</f>
        <v>Ikke med I order form</v>
      </c>
      <c r="Z1601" s="30"/>
      <c r="AA1601">
        <v>7048652898098</v>
      </c>
      <c r="AB1601" s="23">
        <f>IFERROR(VLOOKUP(AA1601,'2) Order Form'!$V$9:$V$895,1,FALSE),"Ikke med I order form")</f>
        <v>7048652898098</v>
      </c>
      <c r="AC1601" s="38">
        <f>VLOOKUP(AA1601,ATS!$A$4:$H$2762,2,FALSE)</f>
        <v>820397</v>
      </c>
      <c r="AD1601" s="35" t="str">
        <f>VLOOKUP(AA1601,ATS!$A$4:$G$2762,3,FALSE)</f>
        <v>Sweet Tee W</v>
      </c>
      <c r="AE1601" s="36" t="str">
        <f>VLOOKUP(AA1601,ATS!$A$4:$G$2762,5,FALSE)</f>
        <v>88302-XS</v>
      </c>
      <c r="AF1601" s="30"/>
      <c r="AG1601" s="54"/>
      <c r="AH1601" s="26"/>
      <c r="AI1601" s="30"/>
      <c r="AJ1601" s="30"/>
      <c r="AK1601" s="30"/>
    </row>
    <row r="1602" spans="1:37">
      <c r="A1602" s="175">
        <f t="shared" si="97"/>
        <v>0</v>
      </c>
      <c r="B1602">
        <v>820536</v>
      </c>
      <c r="C1602" t="s">
        <v>3661</v>
      </c>
      <c r="D1602" t="s">
        <v>2991</v>
      </c>
      <c r="E1602" t="s">
        <v>3166</v>
      </c>
      <c r="F1602" t="s">
        <v>3167</v>
      </c>
      <c r="G1602" t="s">
        <v>8</v>
      </c>
      <c r="H1602" t="s">
        <v>87</v>
      </c>
      <c r="I1602">
        <v>58</v>
      </c>
      <c r="J1602">
        <v>58</v>
      </c>
      <c r="K1602">
        <v>58</v>
      </c>
      <c r="L1602">
        <v>58</v>
      </c>
      <c r="M1602">
        <v>58</v>
      </c>
      <c r="N1602">
        <v>58</v>
      </c>
      <c r="O1602">
        <v>58</v>
      </c>
      <c r="P1602">
        <v>58</v>
      </c>
      <c r="Q1602">
        <v>58</v>
      </c>
      <c r="R1602">
        <v>58</v>
      </c>
      <c r="S1602" s="30"/>
      <c r="T1602" s="52" t="str">
        <f t="shared" si="96"/>
        <v>820536-21101-S</v>
      </c>
      <c r="U1602" s="53" t="str">
        <f>IF(C1602="NET","",IF(C1602="","",IFERROR(VLOOKUP(T1602,EAN!$A:$B,2,FALSE),"MANGLER - MÅ OPPDATERE EAN-FANEN")))</f>
        <v>MANGLER - MÅ OPPDATERE EAN-FANEN</v>
      </c>
      <c r="V1602" s="52">
        <f t="shared" si="98"/>
        <v>58</v>
      </c>
      <c r="W1602" s="52">
        <f t="shared" si="99"/>
        <v>58</v>
      </c>
      <c r="X1602" s="30"/>
      <c r="Y1602" s="21" t="str">
        <f>IF(C1602="NET","",IFERROR(VLOOKUP(U1602,'2) Order Form'!$V$9:$V$894,1,FALSE),"Ikke med I order form"))</f>
        <v>Ikke med I order form</v>
      </c>
      <c r="Z1602" s="30"/>
      <c r="AA1602">
        <v>7048652898098</v>
      </c>
      <c r="AB1602" s="23">
        <f>IFERROR(VLOOKUP(AA1602,'2) Order Form'!$V$9:$V$895,1,FALSE),"Ikke med I order form")</f>
        <v>7048652898098</v>
      </c>
      <c r="AC1602" s="38">
        <f>VLOOKUP(AA1602,ATS!$A$4:$H$2762,2,FALSE)</f>
        <v>820397</v>
      </c>
      <c r="AD1602" s="35" t="str">
        <f>VLOOKUP(AA1602,ATS!$A$4:$G$2762,3,FALSE)</f>
        <v>Sweet Tee W</v>
      </c>
      <c r="AE1602" s="36" t="str">
        <f>VLOOKUP(AA1602,ATS!$A$4:$G$2762,5,FALSE)</f>
        <v>88302-XS</v>
      </c>
      <c r="AF1602" s="30"/>
      <c r="AG1602" s="54"/>
      <c r="AH1602" s="26"/>
      <c r="AI1602" s="30"/>
      <c r="AJ1602" s="30"/>
      <c r="AK1602" s="30"/>
    </row>
    <row r="1603" spans="1:37">
      <c r="A1603" s="175">
        <f t="shared" si="97"/>
        <v>0</v>
      </c>
      <c r="B1603">
        <v>820536</v>
      </c>
      <c r="C1603" t="s">
        <v>3661</v>
      </c>
      <c r="D1603" t="s">
        <v>2991</v>
      </c>
      <c r="E1603" t="s">
        <v>3168</v>
      </c>
      <c r="F1603" t="s">
        <v>3167</v>
      </c>
      <c r="G1603" t="s">
        <v>7</v>
      </c>
      <c r="H1603" t="s">
        <v>87</v>
      </c>
      <c r="I1603">
        <v>68</v>
      </c>
      <c r="J1603">
        <v>68</v>
      </c>
      <c r="K1603">
        <v>68</v>
      </c>
      <c r="L1603">
        <v>68</v>
      </c>
      <c r="M1603">
        <v>68</v>
      </c>
      <c r="N1603">
        <v>68</v>
      </c>
      <c r="O1603">
        <v>68</v>
      </c>
      <c r="P1603">
        <v>68</v>
      </c>
      <c r="Q1603">
        <v>68</v>
      </c>
      <c r="R1603">
        <v>68</v>
      </c>
      <c r="S1603" s="30"/>
      <c r="T1603" s="52" t="str">
        <f t="shared" si="96"/>
        <v>820536-21101-M</v>
      </c>
      <c r="U1603" s="53" t="str">
        <f>IF(C1603="NET","",IF(C1603="","",IFERROR(VLOOKUP(T1603,EAN!$A:$B,2,FALSE),"MANGLER - MÅ OPPDATERE EAN-FANEN")))</f>
        <v>MANGLER - MÅ OPPDATERE EAN-FANEN</v>
      </c>
      <c r="V1603" s="52">
        <f t="shared" si="98"/>
        <v>68</v>
      </c>
      <c r="W1603" s="52">
        <f t="shared" si="99"/>
        <v>68</v>
      </c>
      <c r="X1603" s="30"/>
      <c r="Y1603" s="21" t="str">
        <f>IF(C1603="NET","",IFERROR(VLOOKUP(U1603,'2) Order Form'!$V$9:$V$894,1,FALSE),"Ikke med I order form"))</f>
        <v>Ikke med I order form</v>
      </c>
      <c r="Z1603" s="30"/>
      <c r="AA1603">
        <v>7048652898098</v>
      </c>
      <c r="AB1603" s="23">
        <f>IFERROR(VLOOKUP(AA1603,'2) Order Form'!$V$9:$V$895,1,FALSE),"Ikke med I order form")</f>
        <v>7048652898098</v>
      </c>
      <c r="AC1603" s="38">
        <f>VLOOKUP(AA1603,ATS!$A$4:$H$2762,2,FALSE)</f>
        <v>820397</v>
      </c>
      <c r="AD1603" s="35" t="str">
        <f>VLOOKUP(AA1603,ATS!$A$4:$G$2762,3,FALSE)</f>
        <v>Sweet Tee W</v>
      </c>
      <c r="AE1603" s="36" t="str">
        <f>VLOOKUP(AA1603,ATS!$A$4:$G$2762,5,FALSE)</f>
        <v>88302-XS</v>
      </c>
      <c r="AF1603" s="30"/>
      <c r="AG1603" s="54"/>
      <c r="AH1603" s="26"/>
      <c r="AI1603" s="30"/>
      <c r="AJ1603" s="30"/>
      <c r="AK1603" s="30"/>
    </row>
    <row r="1604" spans="1:37">
      <c r="A1604" s="175">
        <f t="shared" si="97"/>
        <v>0</v>
      </c>
      <c r="B1604">
        <v>820536</v>
      </c>
      <c r="C1604" t="s">
        <v>3661</v>
      </c>
      <c r="D1604" t="s">
        <v>2991</v>
      </c>
      <c r="E1604" t="s">
        <v>3169</v>
      </c>
      <c r="F1604" t="s">
        <v>3167</v>
      </c>
      <c r="G1604" t="s">
        <v>52</v>
      </c>
      <c r="H1604" t="s">
        <v>87</v>
      </c>
      <c r="I1604">
        <v>36</v>
      </c>
      <c r="J1604">
        <v>36</v>
      </c>
      <c r="K1604">
        <v>36</v>
      </c>
      <c r="L1604">
        <v>36</v>
      </c>
      <c r="M1604">
        <v>36</v>
      </c>
      <c r="N1604">
        <v>36</v>
      </c>
      <c r="O1604">
        <v>36</v>
      </c>
      <c r="P1604">
        <v>36</v>
      </c>
      <c r="Q1604">
        <v>36</v>
      </c>
      <c r="R1604">
        <v>36</v>
      </c>
      <c r="S1604" s="2"/>
      <c r="T1604" s="52" t="str">
        <f t="shared" ref="T1604:T1667" si="100">CONCATENATE(B1604,"-",E1604)</f>
        <v>820536-21101-L</v>
      </c>
      <c r="U1604" s="53" t="str">
        <f>IF(C1604="NET","",IF(C1604="","",IFERROR(VLOOKUP(T1604,EAN!$A:$B,2,FALSE),"MANGLER - MÅ OPPDATERE EAN-FANEN")))</f>
        <v>MANGLER - MÅ OPPDATERE EAN-FANEN</v>
      </c>
      <c r="V1604" s="52">
        <f t="shared" si="98"/>
        <v>36</v>
      </c>
      <c r="W1604" s="52">
        <f t="shared" si="99"/>
        <v>36</v>
      </c>
      <c r="X1604" s="2"/>
      <c r="Y1604" s="21" t="str">
        <f>IF(C1604="NET","",IFERROR(VLOOKUP(U1604,'2) Order Form'!$V$9:$V$894,1,FALSE),"Ikke med I order form"))</f>
        <v>Ikke med I order form</v>
      </c>
      <c r="Z1604" s="2"/>
      <c r="AA1604">
        <v>7048652898081</v>
      </c>
      <c r="AB1604" s="23">
        <f>IFERROR(VLOOKUP(AA1604,'2) Order Form'!$V$9:$V$895,1,FALSE),"Ikke med I order form")</f>
        <v>7048652898081</v>
      </c>
      <c r="AC1604" s="38">
        <f>VLOOKUP(AA1604,ATS!$A$4:$H$2762,2,FALSE)</f>
        <v>820397</v>
      </c>
      <c r="AD1604" s="35" t="str">
        <f>VLOOKUP(AA1604,ATS!$A$4:$G$2762,3,FALSE)</f>
        <v>Sweet Tee W</v>
      </c>
      <c r="AE1604" s="36" t="str">
        <f>VLOOKUP(AA1604,ATS!$A$4:$G$2762,5,FALSE)</f>
        <v>88302-S</v>
      </c>
      <c r="AF1604" s="2"/>
      <c r="AG1604" s="38"/>
      <c r="AH1604" s="21"/>
      <c r="AI1604" s="2"/>
      <c r="AJ1604" s="2"/>
      <c r="AK1604" s="2"/>
    </row>
    <row r="1605" spans="1:37">
      <c r="A1605" s="175">
        <f t="shared" ref="A1605:A1668" si="101">SUM(U1605)</f>
        <v>0</v>
      </c>
      <c r="B1605">
        <v>820536</v>
      </c>
      <c r="C1605" t="s">
        <v>3661</v>
      </c>
      <c r="D1605" t="s">
        <v>2991</v>
      </c>
      <c r="E1605" t="s">
        <v>691</v>
      </c>
      <c r="F1605" t="s">
        <v>1982</v>
      </c>
      <c r="G1605" t="s">
        <v>54</v>
      </c>
      <c r="H1605" t="s">
        <v>87</v>
      </c>
      <c r="I1605">
        <v>23</v>
      </c>
      <c r="J1605">
        <v>23</v>
      </c>
      <c r="K1605">
        <v>23</v>
      </c>
      <c r="L1605">
        <v>23</v>
      </c>
      <c r="M1605">
        <v>23</v>
      </c>
      <c r="N1605">
        <v>23</v>
      </c>
      <c r="O1605">
        <v>23</v>
      </c>
      <c r="P1605">
        <v>23</v>
      </c>
      <c r="Q1605">
        <v>23</v>
      </c>
      <c r="R1605">
        <v>23</v>
      </c>
      <c r="S1605" s="30"/>
      <c r="T1605" s="52" t="str">
        <f t="shared" si="100"/>
        <v>820536-99901-XS</v>
      </c>
      <c r="U1605" s="53" t="str">
        <f>IF(C1605="NET","",IF(C1605="","",IFERROR(VLOOKUP(T1605,EAN!$A:$B,2,FALSE),"MANGLER - MÅ OPPDATERE EAN-FANEN")))</f>
        <v>MANGLER - MÅ OPPDATERE EAN-FANEN</v>
      </c>
      <c r="V1605" s="52">
        <f t="shared" ref="V1605:V1668" si="102">I1605</f>
        <v>23</v>
      </c>
      <c r="W1605" s="52">
        <f t="shared" ref="W1605:W1668" si="103">R1605</f>
        <v>23</v>
      </c>
      <c r="X1605" s="30"/>
      <c r="Y1605" s="21" t="str">
        <f>IF(C1605="NET","",IFERROR(VLOOKUP(U1605,'2) Order Form'!$V$9:$V$894,1,FALSE),"Ikke med I order form"))</f>
        <v>Ikke med I order form</v>
      </c>
      <c r="Z1605" s="30"/>
      <c r="AA1605">
        <v>7048652898081</v>
      </c>
      <c r="AB1605" s="23">
        <f>IFERROR(VLOOKUP(AA1605,'2) Order Form'!$V$9:$V$895,1,FALSE),"Ikke med I order form")</f>
        <v>7048652898081</v>
      </c>
      <c r="AC1605" s="38">
        <f>VLOOKUP(AA1605,ATS!$A$4:$H$2762,2,FALSE)</f>
        <v>820397</v>
      </c>
      <c r="AD1605" s="35" t="str">
        <f>VLOOKUP(AA1605,ATS!$A$4:$G$2762,3,FALSE)</f>
        <v>Sweet Tee W</v>
      </c>
      <c r="AE1605" s="36" t="str">
        <f>VLOOKUP(AA1605,ATS!$A$4:$G$2762,5,FALSE)</f>
        <v>88302-S</v>
      </c>
      <c r="AF1605" s="30"/>
      <c r="AG1605" s="54"/>
      <c r="AH1605" s="26"/>
      <c r="AI1605" s="30"/>
      <c r="AJ1605" s="30"/>
      <c r="AK1605" s="30"/>
    </row>
    <row r="1606" spans="1:37">
      <c r="A1606" s="175">
        <f t="shared" si="101"/>
        <v>0</v>
      </c>
      <c r="B1606">
        <v>820536</v>
      </c>
      <c r="C1606" t="s">
        <v>3661</v>
      </c>
      <c r="D1606" t="s">
        <v>2991</v>
      </c>
      <c r="E1606" t="s">
        <v>685</v>
      </c>
      <c r="F1606" t="s">
        <v>1982</v>
      </c>
      <c r="G1606" t="s">
        <v>8</v>
      </c>
      <c r="H1606" t="s">
        <v>87</v>
      </c>
      <c r="I1606">
        <v>51</v>
      </c>
      <c r="J1606">
        <v>51</v>
      </c>
      <c r="K1606">
        <v>51</v>
      </c>
      <c r="L1606">
        <v>51</v>
      </c>
      <c r="M1606">
        <v>51</v>
      </c>
      <c r="N1606">
        <v>51</v>
      </c>
      <c r="O1606">
        <v>51</v>
      </c>
      <c r="P1606">
        <v>51</v>
      </c>
      <c r="Q1606">
        <v>51</v>
      </c>
      <c r="R1606">
        <v>51</v>
      </c>
      <c r="S1606" s="30"/>
      <c r="T1606" s="52" t="str">
        <f t="shared" si="100"/>
        <v>820536-99901-S</v>
      </c>
      <c r="U1606" s="53" t="str">
        <f>IF(C1606="NET","",IF(C1606="","",IFERROR(VLOOKUP(T1606,EAN!$A:$B,2,FALSE),"MANGLER - MÅ OPPDATERE EAN-FANEN")))</f>
        <v>MANGLER - MÅ OPPDATERE EAN-FANEN</v>
      </c>
      <c r="V1606" s="52">
        <f t="shared" si="102"/>
        <v>51</v>
      </c>
      <c r="W1606" s="52">
        <f t="shared" si="103"/>
        <v>51</v>
      </c>
      <c r="X1606" s="30"/>
      <c r="Y1606" s="21" t="str">
        <f>IF(C1606="NET","",IFERROR(VLOOKUP(U1606,'2) Order Form'!$V$9:$V$894,1,FALSE),"Ikke med I order form"))</f>
        <v>Ikke med I order form</v>
      </c>
      <c r="Z1606" s="30"/>
      <c r="AA1606">
        <v>7048652898081</v>
      </c>
      <c r="AB1606" s="23">
        <f>IFERROR(VLOOKUP(AA1606,'2) Order Form'!$V$9:$V$895,1,FALSE),"Ikke med I order form")</f>
        <v>7048652898081</v>
      </c>
      <c r="AC1606" s="38">
        <f>VLOOKUP(AA1606,ATS!$A$4:$H$2762,2,FALSE)</f>
        <v>820397</v>
      </c>
      <c r="AD1606" s="35" t="str">
        <f>VLOOKUP(AA1606,ATS!$A$4:$G$2762,3,FALSE)</f>
        <v>Sweet Tee W</v>
      </c>
      <c r="AE1606" s="36" t="str">
        <f>VLOOKUP(AA1606,ATS!$A$4:$G$2762,5,FALSE)</f>
        <v>88302-S</v>
      </c>
      <c r="AF1606" s="30"/>
      <c r="AG1606" s="54"/>
      <c r="AH1606" s="26"/>
      <c r="AI1606" s="30"/>
      <c r="AJ1606" s="30"/>
      <c r="AK1606" s="30"/>
    </row>
    <row r="1607" spans="1:37">
      <c r="A1607" s="175">
        <f t="shared" si="101"/>
        <v>0</v>
      </c>
      <c r="B1607">
        <v>820536</v>
      </c>
      <c r="C1607" t="s">
        <v>3661</v>
      </c>
      <c r="D1607" t="s">
        <v>2991</v>
      </c>
      <c r="E1607" t="s">
        <v>686</v>
      </c>
      <c r="F1607" t="s">
        <v>1982</v>
      </c>
      <c r="G1607" t="s">
        <v>7</v>
      </c>
      <c r="H1607" t="s">
        <v>87</v>
      </c>
      <c r="I1607">
        <v>50</v>
      </c>
      <c r="J1607">
        <v>50</v>
      </c>
      <c r="K1607">
        <v>50</v>
      </c>
      <c r="L1607">
        <v>50</v>
      </c>
      <c r="M1607">
        <v>50</v>
      </c>
      <c r="N1607">
        <v>50</v>
      </c>
      <c r="O1607">
        <v>50</v>
      </c>
      <c r="P1607">
        <v>50</v>
      </c>
      <c r="Q1607">
        <v>50</v>
      </c>
      <c r="R1607">
        <v>50</v>
      </c>
      <c r="S1607" s="30"/>
      <c r="T1607" s="52" t="str">
        <f t="shared" si="100"/>
        <v>820536-99901-M</v>
      </c>
      <c r="U1607" s="53" t="str">
        <f>IF(C1607="NET","",IF(C1607="","",IFERROR(VLOOKUP(T1607,EAN!$A:$B,2,FALSE),"MANGLER - MÅ OPPDATERE EAN-FANEN")))</f>
        <v>MANGLER - MÅ OPPDATERE EAN-FANEN</v>
      </c>
      <c r="V1607" s="52">
        <f t="shared" si="102"/>
        <v>50</v>
      </c>
      <c r="W1607" s="52">
        <f t="shared" si="103"/>
        <v>50</v>
      </c>
      <c r="X1607" s="30"/>
      <c r="Y1607" s="21" t="str">
        <f>IF(C1607="NET","",IFERROR(VLOOKUP(U1607,'2) Order Form'!$V$9:$V$894,1,FALSE),"Ikke med I order form"))</f>
        <v>Ikke med I order form</v>
      </c>
      <c r="Z1607" s="30"/>
      <c r="AA1607">
        <v>7048652898074</v>
      </c>
      <c r="AB1607" s="23">
        <f>IFERROR(VLOOKUP(AA1607,'2) Order Form'!$V$9:$V$895,1,FALSE),"Ikke med I order form")</f>
        <v>7048652898074</v>
      </c>
      <c r="AC1607" s="38">
        <f>VLOOKUP(AA1607,ATS!$A$4:$H$2762,2,FALSE)</f>
        <v>820397</v>
      </c>
      <c r="AD1607" s="35" t="str">
        <f>VLOOKUP(AA1607,ATS!$A$4:$G$2762,3,FALSE)</f>
        <v>Sweet Tee W</v>
      </c>
      <c r="AE1607" s="36" t="str">
        <f>VLOOKUP(AA1607,ATS!$A$4:$G$2762,5,FALSE)</f>
        <v>88302-M</v>
      </c>
      <c r="AF1607" s="30"/>
      <c r="AG1607" s="54"/>
      <c r="AH1607" s="26"/>
      <c r="AI1607" s="30"/>
      <c r="AJ1607" s="30"/>
      <c r="AK1607" s="30"/>
    </row>
    <row r="1608" spans="1:37">
      <c r="A1608" s="175">
        <f t="shared" si="101"/>
        <v>0</v>
      </c>
      <c r="B1608">
        <v>820536</v>
      </c>
      <c r="C1608" t="s">
        <v>3661</v>
      </c>
      <c r="D1608" t="s">
        <v>2991</v>
      </c>
      <c r="E1608" t="s">
        <v>687</v>
      </c>
      <c r="F1608" t="s">
        <v>1982</v>
      </c>
      <c r="G1608" t="s">
        <v>52</v>
      </c>
      <c r="H1608" t="s">
        <v>87</v>
      </c>
      <c r="I1608">
        <v>22</v>
      </c>
      <c r="J1608">
        <v>22</v>
      </c>
      <c r="K1608">
        <v>22</v>
      </c>
      <c r="L1608">
        <v>22</v>
      </c>
      <c r="M1608">
        <v>22</v>
      </c>
      <c r="N1608">
        <v>22</v>
      </c>
      <c r="O1608">
        <v>22</v>
      </c>
      <c r="P1608">
        <v>22</v>
      </c>
      <c r="Q1608">
        <v>22</v>
      </c>
      <c r="R1608">
        <v>22</v>
      </c>
      <c r="S1608" s="30"/>
      <c r="T1608" s="52" t="str">
        <f t="shared" si="100"/>
        <v>820536-99901-L</v>
      </c>
      <c r="U1608" s="53" t="str">
        <f>IF(C1608="NET","",IF(C1608="","",IFERROR(VLOOKUP(T1608,EAN!$A:$B,2,FALSE),"MANGLER - MÅ OPPDATERE EAN-FANEN")))</f>
        <v>MANGLER - MÅ OPPDATERE EAN-FANEN</v>
      </c>
      <c r="V1608" s="52">
        <f t="shared" si="102"/>
        <v>22</v>
      </c>
      <c r="W1608" s="52">
        <f t="shared" si="103"/>
        <v>22</v>
      </c>
      <c r="X1608" s="30"/>
      <c r="Y1608" s="21" t="str">
        <f>IF(C1608="NET","",IFERROR(VLOOKUP(U1608,'2) Order Form'!$V$9:$V$894,1,FALSE),"Ikke med I order form"))</f>
        <v>Ikke med I order form</v>
      </c>
      <c r="Z1608" s="30"/>
      <c r="AA1608">
        <v>7048652898074</v>
      </c>
      <c r="AB1608" s="23">
        <f>IFERROR(VLOOKUP(AA1608,'2) Order Form'!$V$9:$V$895,1,FALSE),"Ikke med I order form")</f>
        <v>7048652898074</v>
      </c>
      <c r="AC1608" s="38">
        <f>VLOOKUP(AA1608,ATS!$A$4:$H$2762,2,FALSE)</f>
        <v>820397</v>
      </c>
      <c r="AD1608" s="35" t="str">
        <f>VLOOKUP(AA1608,ATS!$A$4:$G$2762,3,FALSE)</f>
        <v>Sweet Tee W</v>
      </c>
      <c r="AE1608" s="36" t="str">
        <f>VLOOKUP(AA1608,ATS!$A$4:$G$2762,5,FALSE)</f>
        <v>88302-M</v>
      </c>
      <c r="AF1608" s="30"/>
      <c r="AG1608" s="54"/>
      <c r="AH1608" s="26"/>
      <c r="AI1608" s="30"/>
      <c r="AJ1608" s="30"/>
      <c r="AK1608" s="30"/>
    </row>
    <row r="1609" spans="1:37">
      <c r="A1609" s="175">
        <f t="shared" si="101"/>
        <v>0</v>
      </c>
      <c r="B1609" s="37">
        <v>820537</v>
      </c>
      <c r="C1609" t="s">
        <v>131</v>
      </c>
      <c r="I1609" s="37">
        <v>202409</v>
      </c>
      <c r="J1609" s="37">
        <v>202410</v>
      </c>
      <c r="K1609" s="37">
        <v>202411</v>
      </c>
      <c r="L1609" s="37">
        <v>202412</v>
      </c>
      <c r="M1609" s="37">
        <v>202413</v>
      </c>
      <c r="N1609" s="37">
        <v>202414</v>
      </c>
      <c r="O1609" s="37">
        <v>202415</v>
      </c>
      <c r="P1609" s="37">
        <v>202415</v>
      </c>
      <c r="Q1609" s="37">
        <v>202415</v>
      </c>
      <c r="R1609" s="37">
        <v>202415</v>
      </c>
      <c r="S1609" s="30"/>
      <c r="T1609" s="52" t="str">
        <f t="shared" si="100"/>
        <v>820537-</v>
      </c>
      <c r="U1609" s="53" t="str">
        <f>IF(C1609="NET","",IF(C1609="","",IFERROR(VLOOKUP(T1609,EAN!$A:$B,2,FALSE),"MANGLER - MÅ OPPDATERE EAN-FANEN")))</f>
        <v/>
      </c>
      <c r="V1609" s="52">
        <f t="shared" si="102"/>
        <v>202409</v>
      </c>
      <c r="W1609" s="52">
        <f t="shared" si="103"/>
        <v>202415</v>
      </c>
      <c r="X1609" s="30"/>
      <c r="Y1609" s="21" t="str">
        <f>IF(C1609="NET","",IFERROR(VLOOKUP(U1609,'2) Order Form'!$V$9:$V$894,1,FALSE),"Ikke med I order form"))</f>
        <v/>
      </c>
      <c r="Z1609" s="30"/>
      <c r="AA1609">
        <v>7048652898074</v>
      </c>
      <c r="AB1609" s="23">
        <f>IFERROR(VLOOKUP(AA1609,'2) Order Form'!$V$9:$V$895,1,FALSE),"Ikke med I order form")</f>
        <v>7048652898074</v>
      </c>
      <c r="AC1609" s="38">
        <f>VLOOKUP(AA1609,ATS!$A$4:$H$2762,2,FALSE)</f>
        <v>820397</v>
      </c>
      <c r="AD1609" s="35" t="str">
        <f>VLOOKUP(AA1609,ATS!$A$4:$G$2762,3,FALSE)</f>
        <v>Sweet Tee W</v>
      </c>
      <c r="AE1609" s="36" t="str">
        <f>VLOOKUP(AA1609,ATS!$A$4:$G$2762,5,FALSE)</f>
        <v>88302-M</v>
      </c>
      <c r="AF1609" s="30"/>
      <c r="AG1609" s="54"/>
      <c r="AH1609" s="26"/>
      <c r="AI1609" s="30"/>
      <c r="AJ1609" s="30"/>
      <c r="AK1609" s="30"/>
    </row>
    <row r="1610" spans="1:37">
      <c r="A1610" s="175">
        <f t="shared" si="101"/>
        <v>0</v>
      </c>
      <c r="B1610">
        <v>820537</v>
      </c>
      <c r="C1610" t="s">
        <v>3662</v>
      </c>
      <c r="D1610" t="s">
        <v>2991</v>
      </c>
      <c r="E1610" t="s">
        <v>3150</v>
      </c>
      <c r="F1610" t="s">
        <v>3151</v>
      </c>
      <c r="G1610" t="s">
        <v>8</v>
      </c>
      <c r="H1610" t="s">
        <v>87</v>
      </c>
      <c r="I1610">
        <v>13</v>
      </c>
      <c r="J1610">
        <v>13</v>
      </c>
      <c r="K1610">
        <v>13</v>
      </c>
      <c r="L1610">
        <v>13</v>
      </c>
      <c r="M1610">
        <v>13</v>
      </c>
      <c r="N1610">
        <v>13</v>
      </c>
      <c r="O1610">
        <v>13</v>
      </c>
      <c r="P1610">
        <v>13</v>
      </c>
      <c r="Q1610">
        <v>13</v>
      </c>
      <c r="R1610">
        <v>13</v>
      </c>
      <c r="S1610" s="30"/>
      <c r="T1610" s="52" t="str">
        <f t="shared" si="100"/>
        <v>820537-77102-S</v>
      </c>
      <c r="U1610" s="53" t="str">
        <f>IF(C1610="NET","",IF(C1610="","",IFERROR(VLOOKUP(T1610,EAN!$A:$B,2,FALSE),"MANGLER - MÅ OPPDATERE EAN-FANEN")))</f>
        <v>MANGLER - MÅ OPPDATERE EAN-FANEN</v>
      </c>
      <c r="V1610" s="52">
        <f t="shared" si="102"/>
        <v>13</v>
      </c>
      <c r="W1610" s="52">
        <f t="shared" si="103"/>
        <v>13</v>
      </c>
      <c r="X1610" s="30"/>
      <c r="Y1610" s="21" t="str">
        <f>IF(C1610="NET","",IFERROR(VLOOKUP(U1610,'2) Order Form'!$V$9:$V$894,1,FALSE),"Ikke med I order form"))</f>
        <v>Ikke med I order form</v>
      </c>
      <c r="Z1610" s="30"/>
      <c r="AA1610">
        <v>7048652898067</v>
      </c>
      <c r="AB1610" s="23">
        <f>IFERROR(VLOOKUP(AA1610,'2) Order Form'!$V$9:$V$895,1,FALSE),"Ikke med I order form")</f>
        <v>7048652898067</v>
      </c>
      <c r="AC1610" s="38">
        <f>VLOOKUP(AA1610,ATS!$A$4:$H$2762,2,FALSE)</f>
        <v>820397</v>
      </c>
      <c r="AD1610" s="35" t="str">
        <f>VLOOKUP(AA1610,ATS!$A$4:$G$2762,3,FALSE)</f>
        <v>Sweet Tee W</v>
      </c>
      <c r="AE1610" s="36" t="str">
        <f>VLOOKUP(AA1610,ATS!$A$4:$G$2762,5,FALSE)</f>
        <v>88302-L</v>
      </c>
      <c r="AF1610" s="30"/>
      <c r="AG1610" s="54"/>
      <c r="AH1610" s="26"/>
      <c r="AI1610" s="30"/>
      <c r="AJ1610" s="30"/>
      <c r="AK1610" s="30"/>
    </row>
    <row r="1611" spans="1:37">
      <c r="A1611" s="175">
        <f t="shared" si="101"/>
        <v>0</v>
      </c>
      <c r="B1611">
        <v>820537</v>
      </c>
      <c r="C1611" t="s">
        <v>3662</v>
      </c>
      <c r="D1611" t="s">
        <v>2991</v>
      </c>
      <c r="E1611" t="s">
        <v>3152</v>
      </c>
      <c r="F1611" t="s">
        <v>3151</v>
      </c>
      <c r="G1611" t="s">
        <v>7</v>
      </c>
      <c r="H1611" t="s">
        <v>87</v>
      </c>
      <c r="I1611">
        <v>26</v>
      </c>
      <c r="J1611">
        <v>26</v>
      </c>
      <c r="K1611">
        <v>26</v>
      </c>
      <c r="L1611">
        <v>26</v>
      </c>
      <c r="M1611">
        <v>26</v>
      </c>
      <c r="N1611">
        <v>26</v>
      </c>
      <c r="O1611">
        <v>26</v>
      </c>
      <c r="P1611">
        <v>26</v>
      </c>
      <c r="Q1611">
        <v>26</v>
      </c>
      <c r="R1611">
        <v>26</v>
      </c>
      <c r="S1611" s="30"/>
      <c r="T1611" s="52" t="str">
        <f t="shared" si="100"/>
        <v>820537-77102-M</v>
      </c>
      <c r="U1611" s="53" t="str">
        <f>IF(C1611="NET","",IF(C1611="","",IFERROR(VLOOKUP(T1611,EAN!$A:$B,2,FALSE),"MANGLER - MÅ OPPDATERE EAN-FANEN")))</f>
        <v>MANGLER - MÅ OPPDATERE EAN-FANEN</v>
      </c>
      <c r="V1611" s="52">
        <f t="shared" si="102"/>
        <v>26</v>
      </c>
      <c r="W1611" s="52">
        <f t="shared" si="103"/>
        <v>26</v>
      </c>
      <c r="X1611" s="30"/>
      <c r="Y1611" s="21" t="str">
        <f>IF(C1611="NET","",IFERROR(VLOOKUP(U1611,'2) Order Form'!$V$9:$V$894,1,FALSE),"Ikke med I order form"))</f>
        <v>Ikke med I order form</v>
      </c>
      <c r="Z1611" s="30"/>
      <c r="AA1611">
        <v>7048652898067</v>
      </c>
      <c r="AB1611" s="23">
        <f>IFERROR(VLOOKUP(AA1611,'2) Order Form'!$V$9:$V$895,1,FALSE),"Ikke med I order form")</f>
        <v>7048652898067</v>
      </c>
      <c r="AC1611" s="38">
        <f>VLOOKUP(AA1611,ATS!$A$4:$H$2762,2,FALSE)</f>
        <v>820397</v>
      </c>
      <c r="AD1611" s="35" t="str">
        <f>VLOOKUP(AA1611,ATS!$A$4:$G$2762,3,FALSE)</f>
        <v>Sweet Tee W</v>
      </c>
      <c r="AE1611" s="36" t="str">
        <f>VLOOKUP(AA1611,ATS!$A$4:$G$2762,5,FALSE)</f>
        <v>88302-L</v>
      </c>
      <c r="AF1611" s="30"/>
      <c r="AG1611" s="54"/>
      <c r="AH1611" s="26"/>
      <c r="AI1611" s="30"/>
      <c r="AJ1611" s="30"/>
      <c r="AK1611" s="30"/>
    </row>
    <row r="1612" spans="1:37">
      <c r="A1612" s="175">
        <f t="shared" si="101"/>
        <v>0</v>
      </c>
      <c r="B1612">
        <v>820537</v>
      </c>
      <c r="C1612" t="s">
        <v>3662</v>
      </c>
      <c r="D1612" t="s">
        <v>2991</v>
      </c>
      <c r="E1612" t="s">
        <v>3153</v>
      </c>
      <c r="F1612" t="s">
        <v>3151</v>
      </c>
      <c r="G1612" t="s">
        <v>52</v>
      </c>
      <c r="H1612" t="s">
        <v>87</v>
      </c>
      <c r="I1612">
        <v>23</v>
      </c>
      <c r="J1612">
        <v>23</v>
      </c>
      <c r="K1612">
        <v>23</v>
      </c>
      <c r="L1612">
        <v>23</v>
      </c>
      <c r="M1612">
        <v>23</v>
      </c>
      <c r="N1612">
        <v>23</v>
      </c>
      <c r="O1612">
        <v>23</v>
      </c>
      <c r="P1612">
        <v>23</v>
      </c>
      <c r="Q1612">
        <v>23</v>
      </c>
      <c r="R1612">
        <v>23</v>
      </c>
      <c r="S1612" s="30"/>
      <c r="T1612" s="52" t="str">
        <f t="shared" si="100"/>
        <v>820537-77102-L</v>
      </c>
      <c r="U1612" s="53" t="str">
        <f>IF(C1612="NET","",IF(C1612="","",IFERROR(VLOOKUP(T1612,EAN!$A:$B,2,FALSE),"MANGLER - MÅ OPPDATERE EAN-FANEN")))</f>
        <v>MANGLER - MÅ OPPDATERE EAN-FANEN</v>
      </c>
      <c r="V1612" s="52">
        <f t="shared" si="102"/>
        <v>23</v>
      </c>
      <c r="W1612" s="52">
        <f t="shared" si="103"/>
        <v>23</v>
      </c>
      <c r="X1612" s="30"/>
      <c r="Y1612" s="21" t="str">
        <f>IF(C1612="NET","",IFERROR(VLOOKUP(U1612,'2) Order Form'!$V$9:$V$894,1,FALSE),"Ikke med I order form"))</f>
        <v>Ikke med I order form</v>
      </c>
      <c r="Z1612" s="30"/>
      <c r="AA1612">
        <v>7048652898067</v>
      </c>
      <c r="AB1612" s="23">
        <f>IFERROR(VLOOKUP(AA1612,'2) Order Form'!$V$9:$V$895,1,FALSE),"Ikke med I order form")</f>
        <v>7048652898067</v>
      </c>
      <c r="AC1612" s="38">
        <f>VLOOKUP(AA1612,ATS!$A$4:$H$2762,2,FALSE)</f>
        <v>820397</v>
      </c>
      <c r="AD1612" s="35" t="str">
        <f>VLOOKUP(AA1612,ATS!$A$4:$G$2762,3,FALSE)</f>
        <v>Sweet Tee W</v>
      </c>
      <c r="AE1612" s="36" t="str">
        <f>VLOOKUP(AA1612,ATS!$A$4:$G$2762,5,FALSE)</f>
        <v>88302-L</v>
      </c>
      <c r="AF1612" s="30"/>
      <c r="AG1612" s="54"/>
      <c r="AH1612" s="26"/>
      <c r="AI1612" s="30"/>
      <c r="AJ1612" s="30"/>
      <c r="AK1612" s="30"/>
    </row>
    <row r="1613" spans="1:37">
      <c r="A1613" s="175">
        <f t="shared" si="101"/>
        <v>0</v>
      </c>
      <c r="B1613">
        <v>820537</v>
      </c>
      <c r="C1613" t="s">
        <v>3662</v>
      </c>
      <c r="D1613" t="s">
        <v>2991</v>
      </c>
      <c r="E1613" t="s">
        <v>3154</v>
      </c>
      <c r="F1613" t="s">
        <v>3151</v>
      </c>
      <c r="G1613" t="s">
        <v>53</v>
      </c>
      <c r="H1613" t="s">
        <v>87</v>
      </c>
      <c r="I1613">
        <v>20</v>
      </c>
      <c r="J1613">
        <v>20</v>
      </c>
      <c r="K1613">
        <v>20</v>
      </c>
      <c r="L1613">
        <v>20</v>
      </c>
      <c r="M1613">
        <v>20</v>
      </c>
      <c r="N1613">
        <v>20</v>
      </c>
      <c r="O1613">
        <v>20</v>
      </c>
      <c r="P1613">
        <v>20</v>
      </c>
      <c r="Q1613">
        <v>20</v>
      </c>
      <c r="R1613">
        <v>20</v>
      </c>
      <c r="S1613" s="30"/>
      <c r="T1613" s="52" t="str">
        <f t="shared" si="100"/>
        <v>820537-77102-XL</v>
      </c>
      <c r="U1613" s="53" t="str">
        <f>IF(C1613="NET","",IF(C1613="","",IFERROR(VLOOKUP(T1613,EAN!$A:$B,2,FALSE),"MANGLER - MÅ OPPDATERE EAN-FANEN")))</f>
        <v>MANGLER - MÅ OPPDATERE EAN-FANEN</v>
      </c>
      <c r="V1613" s="52">
        <f t="shared" si="102"/>
        <v>20</v>
      </c>
      <c r="W1613" s="52">
        <f t="shared" si="103"/>
        <v>20</v>
      </c>
      <c r="X1613" s="30"/>
      <c r="Y1613" s="21" t="str">
        <f>IF(C1613="NET","",IFERROR(VLOOKUP(U1613,'2) Order Form'!$V$9:$V$894,1,FALSE),"Ikke med I order form"))</f>
        <v>Ikke med I order form</v>
      </c>
      <c r="Z1613" s="30"/>
      <c r="AA1613">
        <v>7048652962867</v>
      </c>
      <c r="AB1613" s="23">
        <f>IFERROR(VLOOKUP(AA1613,'2) Order Form'!$V$9:$V$895,1,FALSE),"Ikke med I order form")</f>
        <v>7048652962867</v>
      </c>
      <c r="AC1613" s="38">
        <f>VLOOKUP(AA1613,ATS!$A$4:$H$2762,2,FALSE)</f>
        <v>820485</v>
      </c>
      <c r="AD1613" s="35" t="str">
        <f>VLOOKUP(AA1613,ATS!$A$4:$G$2762,3,FALSE)</f>
        <v>Plower Beanie</v>
      </c>
      <c r="AE1613" s="36" t="str">
        <f>VLOOKUP(AA1613,ATS!$A$4:$G$2762,5,FALSE)</f>
        <v>88300-OS</v>
      </c>
      <c r="AF1613" s="30"/>
      <c r="AG1613" s="54"/>
      <c r="AH1613" s="26"/>
      <c r="AI1613" s="30"/>
      <c r="AJ1613" s="30"/>
      <c r="AK1613" s="30"/>
    </row>
    <row r="1614" spans="1:37">
      <c r="A1614" s="175">
        <f t="shared" si="101"/>
        <v>0</v>
      </c>
      <c r="B1614">
        <v>820537</v>
      </c>
      <c r="C1614" t="s">
        <v>3662</v>
      </c>
      <c r="D1614" t="s">
        <v>2991</v>
      </c>
      <c r="E1614" t="s">
        <v>3229</v>
      </c>
      <c r="F1614" t="s">
        <v>3230</v>
      </c>
      <c r="G1614" t="s">
        <v>8</v>
      </c>
      <c r="H1614" t="s">
        <v>87</v>
      </c>
      <c r="I1614">
        <v>24</v>
      </c>
      <c r="J1614">
        <v>24</v>
      </c>
      <c r="K1614">
        <v>24</v>
      </c>
      <c r="L1614">
        <v>24</v>
      </c>
      <c r="M1614">
        <v>24</v>
      </c>
      <c r="N1614">
        <v>24</v>
      </c>
      <c r="O1614">
        <v>24</v>
      </c>
      <c r="P1614">
        <v>24</v>
      </c>
      <c r="Q1614">
        <v>24</v>
      </c>
      <c r="R1614">
        <v>24</v>
      </c>
      <c r="S1614" s="2"/>
      <c r="T1614" s="22" t="str">
        <f t="shared" si="100"/>
        <v>820537-88101-S</v>
      </c>
      <c r="U1614" s="24" t="str">
        <f>IF(C1614="NET","",IF(C1614="","",IFERROR(VLOOKUP(T1614,EAN!$A:$B,2,FALSE),"MANGLER - MÅ OPPDATERE EAN-FANEN")))</f>
        <v>MANGLER - MÅ OPPDATERE EAN-FANEN</v>
      </c>
      <c r="V1614" s="22">
        <f t="shared" si="102"/>
        <v>24</v>
      </c>
      <c r="W1614" s="22">
        <f t="shared" si="103"/>
        <v>24</v>
      </c>
      <c r="X1614" s="2"/>
      <c r="Y1614" s="21" t="str">
        <f>IF(C1614="NET","",IFERROR(VLOOKUP(U1614,'2) Order Form'!$V$9:$V$894,1,FALSE),"Ikke med I order form"))</f>
        <v>Ikke med I order form</v>
      </c>
      <c r="Z1614" s="2"/>
      <c r="AA1614">
        <v>7048652962867</v>
      </c>
      <c r="AB1614" s="23">
        <f>IFERROR(VLOOKUP(AA1614,'2) Order Form'!$V$9:$V$895,1,FALSE),"Ikke med I order form")</f>
        <v>7048652962867</v>
      </c>
      <c r="AC1614" s="38">
        <f>VLOOKUP(AA1614,ATS!$A$4:$H$2762,2,FALSE)</f>
        <v>820485</v>
      </c>
      <c r="AD1614" s="35" t="str">
        <f>VLOOKUP(AA1614,ATS!$A$4:$G$2762,3,FALSE)</f>
        <v>Plower Beanie</v>
      </c>
      <c r="AE1614" s="36" t="str">
        <f>VLOOKUP(AA1614,ATS!$A$4:$G$2762,5,FALSE)</f>
        <v>88300-OS</v>
      </c>
      <c r="AF1614" s="2"/>
      <c r="AG1614" s="38"/>
      <c r="AH1614" s="21"/>
      <c r="AI1614" s="2"/>
      <c r="AJ1614" s="2"/>
      <c r="AK1614" s="2"/>
    </row>
    <row r="1615" spans="1:37">
      <c r="A1615" s="175">
        <f t="shared" si="101"/>
        <v>0</v>
      </c>
      <c r="B1615">
        <v>820537</v>
      </c>
      <c r="C1615" t="s">
        <v>3662</v>
      </c>
      <c r="D1615" t="s">
        <v>2991</v>
      </c>
      <c r="E1615" t="s">
        <v>3231</v>
      </c>
      <c r="F1615" t="s">
        <v>3230</v>
      </c>
      <c r="G1615" t="s">
        <v>7</v>
      </c>
      <c r="H1615" t="s">
        <v>87</v>
      </c>
      <c r="I1615">
        <v>51</v>
      </c>
      <c r="J1615">
        <v>51</v>
      </c>
      <c r="K1615">
        <v>51</v>
      </c>
      <c r="L1615">
        <v>51</v>
      </c>
      <c r="M1615">
        <v>51</v>
      </c>
      <c r="N1615">
        <v>51</v>
      </c>
      <c r="O1615">
        <v>51</v>
      </c>
      <c r="P1615">
        <v>51</v>
      </c>
      <c r="Q1615">
        <v>51</v>
      </c>
      <c r="R1615">
        <v>51</v>
      </c>
      <c r="S1615" s="30"/>
      <c r="T1615" s="52" t="str">
        <f t="shared" si="100"/>
        <v>820537-88101-M</v>
      </c>
      <c r="U1615" s="53" t="str">
        <f>IF(C1615="NET","",IF(C1615="","",IFERROR(VLOOKUP(T1615,EAN!$A:$B,2,FALSE),"MANGLER - MÅ OPPDATERE EAN-FANEN")))</f>
        <v>MANGLER - MÅ OPPDATERE EAN-FANEN</v>
      </c>
      <c r="V1615" s="52">
        <f t="shared" si="102"/>
        <v>51</v>
      </c>
      <c r="W1615" s="52">
        <f t="shared" si="103"/>
        <v>51</v>
      </c>
      <c r="X1615" s="30"/>
      <c r="Y1615" s="21" t="str">
        <f>IF(C1615="NET","",IFERROR(VLOOKUP(U1615,'2) Order Form'!$V$9:$V$894,1,FALSE),"Ikke med I order form"))</f>
        <v>Ikke med I order form</v>
      </c>
      <c r="Z1615" s="30"/>
      <c r="AA1615">
        <v>7048652962850</v>
      </c>
      <c r="AB1615" s="23">
        <f>IFERROR(VLOOKUP(AA1615,'2) Order Form'!$V$9:$V$895,1,FALSE),"Ikke med I order form")</f>
        <v>7048652962850</v>
      </c>
      <c r="AC1615" s="38">
        <f>VLOOKUP(AA1615,ATS!$A$4:$H$2762,2,FALSE)</f>
        <v>820485</v>
      </c>
      <c r="AD1615" s="35" t="str">
        <f>VLOOKUP(AA1615,ATS!$A$4:$G$2762,3,FALSE)</f>
        <v>Plower Beanie</v>
      </c>
      <c r="AE1615" s="36" t="str">
        <f>VLOOKUP(AA1615,ATS!$A$4:$G$2762,5,FALSE)</f>
        <v>54100-OS</v>
      </c>
      <c r="AF1615" s="30"/>
      <c r="AG1615" s="54"/>
      <c r="AH1615" s="26"/>
      <c r="AI1615" s="30"/>
      <c r="AJ1615" s="30"/>
      <c r="AK1615" s="30"/>
    </row>
    <row r="1616" spans="1:37">
      <c r="A1616" s="175">
        <f t="shared" si="101"/>
        <v>0</v>
      </c>
      <c r="B1616">
        <v>820537</v>
      </c>
      <c r="C1616" t="s">
        <v>3662</v>
      </c>
      <c r="D1616" t="s">
        <v>2991</v>
      </c>
      <c r="E1616" t="s">
        <v>3232</v>
      </c>
      <c r="F1616" t="s">
        <v>3230</v>
      </c>
      <c r="G1616" t="s">
        <v>52</v>
      </c>
      <c r="H1616" t="s">
        <v>87</v>
      </c>
      <c r="I1616">
        <v>48</v>
      </c>
      <c r="J1616">
        <v>48</v>
      </c>
      <c r="K1616">
        <v>48</v>
      </c>
      <c r="L1616">
        <v>48</v>
      </c>
      <c r="M1616">
        <v>48</v>
      </c>
      <c r="N1616">
        <v>48</v>
      </c>
      <c r="O1616">
        <v>48</v>
      </c>
      <c r="P1616">
        <v>48</v>
      </c>
      <c r="Q1616">
        <v>48</v>
      </c>
      <c r="R1616">
        <v>48</v>
      </c>
      <c r="S1616" s="30"/>
      <c r="T1616" s="52" t="str">
        <f t="shared" si="100"/>
        <v>820537-88101-L</v>
      </c>
      <c r="U1616" s="53" t="str">
        <f>IF(C1616="NET","",IF(C1616="","",IFERROR(VLOOKUP(T1616,EAN!$A:$B,2,FALSE),"MANGLER - MÅ OPPDATERE EAN-FANEN")))</f>
        <v>MANGLER - MÅ OPPDATERE EAN-FANEN</v>
      </c>
      <c r="V1616" s="52">
        <f t="shared" si="102"/>
        <v>48</v>
      </c>
      <c r="W1616" s="52">
        <f t="shared" si="103"/>
        <v>48</v>
      </c>
      <c r="X1616" s="30"/>
      <c r="Y1616" s="21" t="str">
        <f>IF(C1616="NET","",IFERROR(VLOOKUP(U1616,'2) Order Form'!$V$9:$V$894,1,FALSE),"Ikke med I order form"))</f>
        <v>Ikke med I order form</v>
      </c>
      <c r="Z1616" s="30"/>
      <c r="AA1616">
        <v>7048652962850</v>
      </c>
      <c r="AB1616" s="23">
        <f>IFERROR(VLOOKUP(AA1616,'2) Order Form'!$V$9:$V$895,1,FALSE),"Ikke med I order form")</f>
        <v>7048652962850</v>
      </c>
      <c r="AC1616" s="38">
        <f>VLOOKUP(AA1616,ATS!$A$4:$H$2762,2,FALSE)</f>
        <v>820485</v>
      </c>
      <c r="AD1616" s="35" t="str">
        <f>VLOOKUP(AA1616,ATS!$A$4:$G$2762,3,FALSE)</f>
        <v>Plower Beanie</v>
      </c>
      <c r="AE1616" s="36" t="str">
        <f>VLOOKUP(AA1616,ATS!$A$4:$G$2762,5,FALSE)</f>
        <v>54100-OS</v>
      </c>
      <c r="AF1616" s="30"/>
      <c r="AG1616" s="54"/>
      <c r="AH1616" s="26"/>
      <c r="AI1616" s="30"/>
      <c r="AJ1616" s="30"/>
      <c r="AK1616" s="30"/>
    </row>
    <row r="1617" spans="1:37">
      <c r="A1617" s="175">
        <f t="shared" si="101"/>
        <v>0</v>
      </c>
      <c r="B1617">
        <v>820537</v>
      </c>
      <c r="C1617" t="s">
        <v>3662</v>
      </c>
      <c r="D1617" t="s">
        <v>2991</v>
      </c>
      <c r="E1617" t="s">
        <v>3233</v>
      </c>
      <c r="F1617" t="s">
        <v>3230</v>
      </c>
      <c r="G1617" t="s">
        <v>53</v>
      </c>
      <c r="H1617" t="s">
        <v>87</v>
      </c>
      <c r="I1617">
        <v>26</v>
      </c>
      <c r="J1617">
        <v>26</v>
      </c>
      <c r="K1617">
        <v>26</v>
      </c>
      <c r="L1617">
        <v>26</v>
      </c>
      <c r="M1617">
        <v>26</v>
      </c>
      <c r="N1617">
        <v>26</v>
      </c>
      <c r="O1617">
        <v>26</v>
      </c>
      <c r="P1617">
        <v>26</v>
      </c>
      <c r="Q1617">
        <v>26</v>
      </c>
      <c r="R1617">
        <v>26</v>
      </c>
      <c r="S1617" s="30"/>
      <c r="T1617" s="52" t="str">
        <f t="shared" si="100"/>
        <v>820537-88101-XL</v>
      </c>
      <c r="U1617" s="53" t="str">
        <f>IF(C1617="NET","",IF(C1617="","",IFERROR(VLOOKUP(T1617,EAN!$A:$B,2,FALSE),"MANGLER - MÅ OPPDATERE EAN-FANEN")))</f>
        <v>MANGLER - MÅ OPPDATERE EAN-FANEN</v>
      </c>
      <c r="V1617" s="52">
        <f t="shared" si="102"/>
        <v>26</v>
      </c>
      <c r="W1617" s="52">
        <f t="shared" si="103"/>
        <v>26</v>
      </c>
      <c r="X1617" s="30"/>
      <c r="Y1617" s="21" t="str">
        <f>IF(C1617="NET","",IFERROR(VLOOKUP(U1617,'2) Order Form'!$V$9:$V$894,1,FALSE),"Ikke med I order form"))</f>
        <v>Ikke med I order form</v>
      </c>
      <c r="Z1617" s="30"/>
      <c r="AA1617">
        <v>7048652962874</v>
      </c>
      <c r="AB1617" s="23">
        <f>IFERROR(VLOOKUP(AA1617,'2) Order Form'!$V$9:$V$895,1,FALSE),"Ikke med I order form")</f>
        <v>7048652962874</v>
      </c>
      <c r="AC1617" s="38">
        <f>VLOOKUP(AA1617,ATS!$A$4:$H$2762,2,FALSE)</f>
        <v>820485</v>
      </c>
      <c r="AD1617" s="35" t="str">
        <f>VLOOKUP(AA1617,ATS!$A$4:$G$2762,3,FALSE)</f>
        <v>Plower Beanie</v>
      </c>
      <c r="AE1617" s="36" t="str">
        <f>VLOOKUP(AA1617,ATS!$A$4:$G$2762,5,FALSE)</f>
        <v>99901-OS</v>
      </c>
      <c r="AF1617" s="30"/>
      <c r="AG1617" s="54"/>
      <c r="AH1617" s="26"/>
      <c r="AI1617" s="30"/>
      <c r="AJ1617" s="30"/>
      <c r="AK1617" s="30"/>
    </row>
    <row r="1618" spans="1:37">
      <c r="A1618" s="175">
        <f t="shared" si="101"/>
        <v>0</v>
      </c>
      <c r="B1618">
        <v>820537</v>
      </c>
      <c r="C1618" t="s">
        <v>3662</v>
      </c>
      <c r="D1618" t="s">
        <v>2991</v>
      </c>
      <c r="E1618" t="s">
        <v>685</v>
      </c>
      <c r="F1618" t="s">
        <v>1982</v>
      </c>
      <c r="G1618" t="s">
        <v>8</v>
      </c>
      <c r="H1618" t="s">
        <v>87</v>
      </c>
      <c r="I1618">
        <v>13</v>
      </c>
      <c r="J1618">
        <v>13</v>
      </c>
      <c r="K1618">
        <v>13</v>
      </c>
      <c r="L1618">
        <v>13</v>
      </c>
      <c r="M1618">
        <v>13</v>
      </c>
      <c r="N1618">
        <v>13</v>
      </c>
      <c r="O1618">
        <v>13</v>
      </c>
      <c r="P1618">
        <v>13</v>
      </c>
      <c r="Q1618">
        <v>13</v>
      </c>
      <c r="R1618">
        <v>13</v>
      </c>
      <c r="S1618" s="2"/>
      <c r="T1618" s="52" t="str">
        <f t="shared" si="100"/>
        <v>820537-99901-S</v>
      </c>
      <c r="U1618" s="53" t="str">
        <f>IF(C1618="NET","",IF(C1618="","",IFERROR(VLOOKUP(T1618,EAN!$A:$B,2,FALSE),"MANGLER - MÅ OPPDATERE EAN-FANEN")))</f>
        <v>MANGLER - MÅ OPPDATERE EAN-FANEN</v>
      </c>
      <c r="V1618" s="52">
        <f t="shared" si="102"/>
        <v>13</v>
      </c>
      <c r="W1618" s="52">
        <f t="shared" si="103"/>
        <v>13</v>
      </c>
      <c r="X1618" s="2"/>
      <c r="Y1618" s="21" t="str">
        <f>IF(C1618="NET","",IFERROR(VLOOKUP(U1618,'2) Order Form'!$V$9:$V$894,1,FALSE),"Ikke med I order form"))</f>
        <v>Ikke med I order form</v>
      </c>
      <c r="Z1618" s="2"/>
      <c r="AA1618">
        <v>7048652962874</v>
      </c>
      <c r="AB1618" s="23">
        <f>IFERROR(VLOOKUP(AA1618,'2) Order Form'!$V$9:$V$895,1,FALSE),"Ikke med I order form")</f>
        <v>7048652962874</v>
      </c>
      <c r="AC1618" s="38">
        <f>VLOOKUP(AA1618,ATS!$A$4:$H$2762,2,FALSE)</f>
        <v>820485</v>
      </c>
      <c r="AD1618" s="35" t="str">
        <f>VLOOKUP(AA1618,ATS!$A$4:$G$2762,3,FALSE)</f>
        <v>Plower Beanie</v>
      </c>
      <c r="AE1618" s="36" t="str">
        <f>VLOOKUP(AA1618,ATS!$A$4:$G$2762,5,FALSE)</f>
        <v>99901-OS</v>
      </c>
      <c r="AF1618" s="2"/>
      <c r="AG1618" s="38"/>
      <c r="AH1618" s="21"/>
      <c r="AI1618" s="2"/>
      <c r="AJ1618" s="2"/>
      <c r="AK1618" s="2"/>
    </row>
    <row r="1619" spans="1:37">
      <c r="A1619" s="175">
        <f t="shared" si="101"/>
        <v>0</v>
      </c>
      <c r="B1619">
        <v>820537</v>
      </c>
      <c r="C1619" t="s">
        <v>3662</v>
      </c>
      <c r="D1619" t="s">
        <v>2991</v>
      </c>
      <c r="E1619" t="s">
        <v>686</v>
      </c>
      <c r="F1619" t="s">
        <v>1982</v>
      </c>
      <c r="G1619" t="s">
        <v>7</v>
      </c>
      <c r="H1619" t="s">
        <v>87</v>
      </c>
      <c r="I1619">
        <v>30</v>
      </c>
      <c r="J1619">
        <v>30</v>
      </c>
      <c r="K1619">
        <v>30</v>
      </c>
      <c r="L1619">
        <v>30</v>
      </c>
      <c r="M1619">
        <v>30</v>
      </c>
      <c r="N1619">
        <v>30</v>
      </c>
      <c r="O1619">
        <v>30</v>
      </c>
      <c r="P1619">
        <v>30</v>
      </c>
      <c r="Q1619">
        <v>30</v>
      </c>
      <c r="R1619">
        <v>30</v>
      </c>
      <c r="S1619" s="2"/>
      <c r="T1619" s="52" t="str">
        <f t="shared" si="100"/>
        <v>820537-99901-M</v>
      </c>
      <c r="U1619" s="53" t="str">
        <f>IF(C1619="NET","",IF(C1619="","",IFERROR(VLOOKUP(T1619,EAN!$A:$B,2,FALSE),"MANGLER - MÅ OPPDATERE EAN-FANEN")))</f>
        <v>MANGLER - MÅ OPPDATERE EAN-FANEN</v>
      </c>
      <c r="V1619" s="52">
        <f t="shared" si="102"/>
        <v>30</v>
      </c>
      <c r="W1619" s="52">
        <f t="shared" si="103"/>
        <v>30</v>
      </c>
      <c r="X1619" s="2"/>
      <c r="Y1619" s="21" t="str">
        <f>IF(C1619="NET","",IFERROR(VLOOKUP(U1619,'2) Order Form'!$V$9:$V$894,1,FALSE),"Ikke med I order form"))</f>
        <v>Ikke med I order form</v>
      </c>
      <c r="Z1619" s="2"/>
      <c r="AA1619">
        <v>7048652804693</v>
      </c>
      <c r="AB1619" s="23">
        <f>IFERROR(VLOOKUP(AA1619,'2) Order Form'!$V$9:$V$895,1,FALSE),"Ikke med I order form")</f>
        <v>7048652804693</v>
      </c>
      <c r="AC1619" s="38">
        <f>VLOOKUP(AA1619,ATS!$A$4:$H$2762,2,FALSE)</f>
        <v>820334</v>
      </c>
      <c r="AD1619" s="35" t="str">
        <f>VLOOKUP(AA1619,ATS!$A$4:$G$2762,3,FALSE)</f>
        <v>Berm Beanie</v>
      </c>
      <c r="AE1619" s="36" t="str">
        <f>VLOOKUP(AA1619,ATS!$A$4:$G$2762,5,FALSE)</f>
        <v>77003-OS</v>
      </c>
      <c r="AF1619" s="2"/>
      <c r="AG1619" s="38"/>
      <c r="AH1619" s="21"/>
      <c r="AI1619" s="2"/>
      <c r="AJ1619" s="2"/>
      <c r="AK1619" s="2"/>
    </row>
    <row r="1620" spans="1:37">
      <c r="A1620" s="175">
        <f t="shared" si="101"/>
        <v>0</v>
      </c>
      <c r="B1620">
        <v>820537</v>
      </c>
      <c r="C1620" t="s">
        <v>3662</v>
      </c>
      <c r="D1620" t="s">
        <v>2991</v>
      </c>
      <c r="E1620" t="s">
        <v>687</v>
      </c>
      <c r="F1620" t="s">
        <v>1982</v>
      </c>
      <c r="G1620" t="s">
        <v>52</v>
      </c>
      <c r="H1620" t="s">
        <v>87</v>
      </c>
      <c r="I1620">
        <v>26</v>
      </c>
      <c r="J1620">
        <v>26</v>
      </c>
      <c r="K1620">
        <v>26</v>
      </c>
      <c r="L1620">
        <v>26</v>
      </c>
      <c r="M1620">
        <v>26</v>
      </c>
      <c r="N1620">
        <v>26</v>
      </c>
      <c r="O1620">
        <v>26</v>
      </c>
      <c r="P1620">
        <v>26</v>
      </c>
      <c r="Q1620">
        <v>26</v>
      </c>
      <c r="R1620">
        <v>26</v>
      </c>
      <c r="S1620" s="2"/>
      <c r="T1620" s="52" t="str">
        <f t="shared" si="100"/>
        <v>820537-99901-L</v>
      </c>
      <c r="U1620" s="53" t="str">
        <f>IF(C1620="NET","",IF(C1620="","",IFERROR(VLOOKUP(T1620,EAN!$A:$B,2,FALSE),"MANGLER - MÅ OPPDATERE EAN-FANEN")))</f>
        <v>MANGLER - MÅ OPPDATERE EAN-FANEN</v>
      </c>
      <c r="V1620" s="52">
        <f t="shared" si="102"/>
        <v>26</v>
      </c>
      <c r="W1620" s="52">
        <f t="shared" si="103"/>
        <v>26</v>
      </c>
      <c r="X1620" s="2"/>
      <c r="Y1620" s="21" t="str">
        <f>IF(C1620="NET","",IFERROR(VLOOKUP(U1620,'2) Order Form'!$V$9:$V$894,1,FALSE),"Ikke med I order form"))</f>
        <v>Ikke med I order form</v>
      </c>
      <c r="Z1620" s="2"/>
      <c r="AA1620">
        <v>7048652804693</v>
      </c>
      <c r="AB1620" s="23">
        <f>IFERROR(VLOOKUP(AA1620,'2) Order Form'!$V$9:$V$895,1,FALSE),"Ikke med I order form")</f>
        <v>7048652804693</v>
      </c>
      <c r="AC1620" s="38">
        <f>VLOOKUP(AA1620,ATS!$A$4:$H$2762,2,FALSE)</f>
        <v>820334</v>
      </c>
      <c r="AD1620" s="35" t="str">
        <f>VLOOKUP(AA1620,ATS!$A$4:$G$2762,3,FALSE)</f>
        <v>Berm Beanie</v>
      </c>
      <c r="AE1620" s="36" t="str">
        <f>VLOOKUP(AA1620,ATS!$A$4:$G$2762,5,FALSE)</f>
        <v>77003-OS</v>
      </c>
      <c r="AF1620" s="2"/>
      <c r="AG1620" s="38"/>
      <c r="AH1620" s="21"/>
      <c r="AI1620" s="2"/>
      <c r="AJ1620" s="2"/>
      <c r="AK1620" s="2"/>
    </row>
    <row r="1621" spans="1:37">
      <c r="A1621" s="175">
        <f t="shared" si="101"/>
        <v>0</v>
      </c>
      <c r="B1621">
        <v>820537</v>
      </c>
      <c r="C1621" t="s">
        <v>3662</v>
      </c>
      <c r="D1621" t="s">
        <v>2991</v>
      </c>
      <c r="E1621" t="s">
        <v>688</v>
      </c>
      <c r="F1621" t="s">
        <v>1982</v>
      </c>
      <c r="G1621" t="s">
        <v>53</v>
      </c>
      <c r="H1621" t="s">
        <v>87</v>
      </c>
      <c r="I1621">
        <v>18</v>
      </c>
      <c r="J1621">
        <v>18</v>
      </c>
      <c r="K1621">
        <v>18</v>
      </c>
      <c r="L1621">
        <v>18</v>
      </c>
      <c r="M1621">
        <v>18</v>
      </c>
      <c r="N1621">
        <v>18</v>
      </c>
      <c r="O1621">
        <v>18</v>
      </c>
      <c r="P1621">
        <v>18</v>
      </c>
      <c r="Q1621">
        <v>18</v>
      </c>
      <c r="R1621">
        <v>18</v>
      </c>
      <c r="S1621" s="2"/>
      <c r="T1621" s="52" t="str">
        <f t="shared" si="100"/>
        <v>820537-99901-XL</v>
      </c>
      <c r="U1621" s="53" t="str">
        <f>IF(C1621="NET","",IF(C1621="","",IFERROR(VLOOKUP(T1621,EAN!$A:$B,2,FALSE),"MANGLER - MÅ OPPDATERE EAN-FANEN")))</f>
        <v>MANGLER - MÅ OPPDATERE EAN-FANEN</v>
      </c>
      <c r="V1621" s="52">
        <f t="shared" si="102"/>
        <v>18</v>
      </c>
      <c r="W1621" s="52">
        <f t="shared" si="103"/>
        <v>18</v>
      </c>
      <c r="X1621" s="2"/>
      <c r="Y1621" s="21" t="str">
        <f>IF(C1621="NET","",IFERROR(VLOOKUP(U1621,'2) Order Form'!$V$9:$V$894,1,FALSE),"Ikke med I order form"))</f>
        <v>Ikke med I order form</v>
      </c>
      <c r="Z1621" s="2"/>
      <c r="AA1621">
        <v>7048652804709</v>
      </c>
      <c r="AB1621" s="23">
        <f>IFERROR(VLOOKUP(AA1621,'2) Order Form'!$V$9:$V$895,1,FALSE),"Ikke med I order form")</f>
        <v>7048652804709</v>
      </c>
      <c r="AC1621" s="38">
        <f>VLOOKUP(AA1621,ATS!$A$4:$H$2762,2,FALSE)</f>
        <v>820334</v>
      </c>
      <c r="AD1621" s="35" t="str">
        <f>VLOOKUP(AA1621,ATS!$A$4:$G$2762,3,FALSE)</f>
        <v>Berm Beanie</v>
      </c>
      <c r="AE1621" s="36" t="str">
        <f>VLOOKUP(AA1621,ATS!$A$4:$G$2762,5,FALSE)</f>
        <v>88100-OS</v>
      </c>
      <c r="AF1621" s="2"/>
      <c r="AG1621" s="38"/>
      <c r="AH1621" s="21"/>
      <c r="AI1621" s="2"/>
      <c r="AJ1621" s="2"/>
      <c r="AK1621" s="2"/>
    </row>
    <row r="1622" spans="1:37">
      <c r="A1622" s="175">
        <f t="shared" si="101"/>
        <v>0</v>
      </c>
      <c r="B1622" s="37">
        <v>820538</v>
      </c>
      <c r="C1622" t="s">
        <v>131</v>
      </c>
      <c r="I1622" s="37">
        <v>202409</v>
      </c>
      <c r="J1622" s="37">
        <v>202410</v>
      </c>
      <c r="K1622" s="37">
        <v>202411</v>
      </c>
      <c r="L1622" s="37">
        <v>202412</v>
      </c>
      <c r="M1622" s="37">
        <v>202413</v>
      </c>
      <c r="N1622" s="37">
        <v>202414</v>
      </c>
      <c r="O1622" s="37">
        <v>202415</v>
      </c>
      <c r="P1622" s="37">
        <v>202415</v>
      </c>
      <c r="Q1622" s="37">
        <v>202415</v>
      </c>
      <c r="R1622" s="37">
        <v>202415</v>
      </c>
      <c r="S1622" s="2"/>
      <c r="T1622" s="52" t="str">
        <f t="shared" si="100"/>
        <v>820538-</v>
      </c>
      <c r="U1622" s="53" t="str">
        <f>IF(C1622="NET","",IF(C1622="","",IFERROR(VLOOKUP(T1622,EAN!$A:$B,2,FALSE),"MANGLER - MÅ OPPDATERE EAN-FANEN")))</f>
        <v/>
      </c>
      <c r="V1622" s="52">
        <f t="shared" si="102"/>
        <v>202409</v>
      </c>
      <c r="W1622" s="52">
        <f t="shared" si="103"/>
        <v>202415</v>
      </c>
      <c r="X1622" s="2"/>
      <c r="Y1622" s="21" t="str">
        <f>IF(C1622="NET","",IFERROR(VLOOKUP(U1622,'2) Order Form'!$V$9:$V$894,1,FALSE),"Ikke med I order form"))</f>
        <v/>
      </c>
      <c r="Z1622" s="2"/>
      <c r="AA1622">
        <v>7048652804709</v>
      </c>
      <c r="AB1622" s="23">
        <f>IFERROR(VLOOKUP(AA1622,'2) Order Form'!$V$9:$V$895,1,FALSE),"Ikke med I order form")</f>
        <v>7048652804709</v>
      </c>
      <c r="AC1622" s="38">
        <f>VLOOKUP(AA1622,ATS!$A$4:$H$2762,2,FALSE)</f>
        <v>820334</v>
      </c>
      <c r="AD1622" s="35" t="str">
        <f>VLOOKUP(AA1622,ATS!$A$4:$G$2762,3,FALSE)</f>
        <v>Berm Beanie</v>
      </c>
      <c r="AE1622" s="36" t="str">
        <f>VLOOKUP(AA1622,ATS!$A$4:$G$2762,5,FALSE)</f>
        <v>88100-OS</v>
      </c>
      <c r="AF1622" s="2"/>
      <c r="AG1622" s="38"/>
      <c r="AH1622" s="21"/>
      <c r="AI1622" s="2"/>
      <c r="AJ1622" s="2"/>
      <c r="AK1622" s="2"/>
    </row>
    <row r="1623" spans="1:37">
      <c r="A1623" s="175">
        <f t="shared" si="101"/>
        <v>0</v>
      </c>
      <c r="B1623">
        <v>820538</v>
      </c>
      <c r="C1623" t="s">
        <v>3663</v>
      </c>
      <c r="D1623" t="s">
        <v>2991</v>
      </c>
      <c r="E1623" t="s">
        <v>3185</v>
      </c>
      <c r="F1623" t="s">
        <v>3161</v>
      </c>
      <c r="G1623" t="s">
        <v>54</v>
      </c>
      <c r="H1623" t="s">
        <v>87</v>
      </c>
      <c r="I1623">
        <v>14</v>
      </c>
      <c r="J1623">
        <v>14</v>
      </c>
      <c r="K1623">
        <v>14</v>
      </c>
      <c r="L1623">
        <v>14</v>
      </c>
      <c r="M1623">
        <v>14</v>
      </c>
      <c r="N1623">
        <v>14</v>
      </c>
      <c r="O1623">
        <v>14</v>
      </c>
      <c r="P1623">
        <v>14</v>
      </c>
      <c r="Q1623">
        <v>14</v>
      </c>
      <c r="R1623">
        <v>14</v>
      </c>
      <c r="S1623" s="2"/>
      <c r="T1623" s="52" t="str">
        <f t="shared" si="100"/>
        <v>820538-58001-XS</v>
      </c>
      <c r="U1623" s="53" t="str">
        <f>IF(C1623="NET","",IF(C1623="","",IFERROR(VLOOKUP(T1623,EAN!$A:$B,2,FALSE),"MANGLER - MÅ OPPDATERE EAN-FANEN")))</f>
        <v>MANGLER - MÅ OPPDATERE EAN-FANEN</v>
      </c>
      <c r="V1623" s="52">
        <f t="shared" si="102"/>
        <v>14</v>
      </c>
      <c r="W1623" s="52">
        <f t="shared" si="103"/>
        <v>14</v>
      </c>
      <c r="X1623" s="2"/>
      <c r="Y1623" s="21" t="str">
        <f>IF(C1623="NET","",IFERROR(VLOOKUP(U1623,'2) Order Form'!$V$9:$V$894,1,FALSE),"Ikke med I order form"))</f>
        <v>Ikke med I order form</v>
      </c>
      <c r="Z1623" s="2"/>
      <c r="AA1623">
        <v>7048652804716</v>
      </c>
      <c r="AB1623" s="23">
        <f>IFERROR(VLOOKUP(AA1623,'2) Order Form'!$V$9:$V$895,1,FALSE),"Ikke med I order form")</f>
        <v>7048652804716</v>
      </c>
      <c r="AC1623" s="38">
        <f>VLOOKUP(AA1623,ATS!$A$4:$H$2762,2,FALSE)</f>
        <v>820334</v>
      </c>
      <c r="AD1623" s="35" t="str">
        <f>VLOOKUP(AA1623,ATS!$A$4:$G$2762,3,FALSE)</f>
        <v>Berm Beanie</v>
      </c>
      <c r="AE1623" s="36" t="str">
        <f>VLOOKUP(AA1623,ATS!$A$4:$G$2762,5,FALSE)</f>
        <v>99901-OS</v>
      </c>
      <c r="AF1623" s="2"/>
      <c r="AG1623" s="38"/>
      <c r="AH1623" s="21"/>
      <c r="AI1623" s="2"/>
      <c r="AJ1623" s="2"/>
      <c r="AK1623" s="2"/>
    </row>
    <row r="1624" spans="1:37">
      <c r="A1624" s="175">
        <f t="shared" si="101"/>
        <v>0</v>
      </c>
      <c r="B1624">
        <v>820538</v>
      </c>
      <c r="C1624" t="s">
        <v>3663</v>
      </c>
      <c r="D1624" t="s">
        <v>2991</v>
      </c>
      <c r="E1624" t="s">
        <v>3160</v>
      </c>
      <c r="F1624" t="s">
        <v>3161</v>
      </c>
      <c r="G1624" t="s">
        <v>8</v>
      </c>
      <c r="H1624" t="s">
        <v>87</v>
      </c>
      <c r="I1624">
        <v>51</v>
      </c>
      <c r="J1624">
        <v>51</v>
      </c>
      <c r="K1624">
        <v>51</v>
      </c>
      <c r="L1624">
        <v>51</v>
      </c>
      <c r="M1624">
        <v>51</v>
      </c>
      <c r="N1624">
        <v>51</v>
      </c>
      <c r="O1624">
        <v>51</v>
      </c>
      <c r="P1624">
        <v>51</v>
      </c>
      <c r="Q1624">
        <v>51</v>
      </c>
      <c r="R1624">
        <v>51</v>
      </c>
      <c r="S1624" s="2"/>
      <c r="T1624" s="22" t="str">
        <f t="shared" si="100"/>
        <v>820538-58001-S</v>
      </c>
      <c r="U1624" s="24" t="str">
        <f>IF(C1624="NET","",IF(C1624="","",IFERROR(VLOOKUP(T1624,EAN!$A:$B,2,FALSE),"MANGLER - MÅ OPPDATERE EAN-FANEN")))</f>
        <v>MANGLER - MÅ OPPDATERE EAN-FANEN</v>
      </c>
      <c r="V1624" s="22">
        <f t="shared" si="102"/>
        <v>51</v>
      </c>
      <c r="W1624" s="22">
        <f t="shared" si="103"/>
        <v>51</v>
      </c>
      <c r="X1624" s="2"/>
      <c r="Y1624" s="21" t="str">
        <f>IF(C1624="NET","",IFERROR(VLOOKUP(U1624,'2) Order Form'!$V$9:$V$894,1,FALSE),"Ikke med I order form"))</f>
        <v>Ikke med I order form</v>
      </c>
      <c r="Z1624" s="2"/>
      <c r="AA1624">
        <v>7048652804716</v>
      </c>
      <c r="AB1624" s="23">
        <f>IFERROR(VLOOKUP(AA1624,'2) Order Form'!$V$9:$V$895,1,FALSE),"Ikke med I order form")</f>
        <v>7048652804716</v>
      </c>
      <c r="AC1624" s="38">
        <f>VLOOKUP(AA1624,ATS!$A$4:$H$2762,2,FALSE)</f>
        <v>820334</v>
      </c>
      <c r="AD1624" s="35" t="str">
        <f>VLOOKUP(AA1624,ATS!$A$4:$G$2762,3,FALSE)</f>
        <v>Berm Beanie</v>
      </c>
      <c r="AE1624" s="36" t="str">
        <f>VLOOKUP(AA1624,ATS!$A$4:$G$2762,5,FALSE)</f>
        <v>99901-OS</v>
      </c>
      <c r="AF1624" s="2"/>
      <c r="AG1624" s="38"/>
      <c r="AH1624" s="21"/>
      <c r="AI1624" s="2"/>
      <c r="AJ1624" s="2"/>
      <c r="AK1624" s="2"/>
    </row>
    <row r="1625" spans="1:37">
      <c r="A1625" s="175">
        <f t="shared" si="101"/>
        <v>0</v>
      </c>
      <c r="B1625">
        <v>820538</v>
      </c>
      <c r="C1625" t="s">
        <v>3663</v>
      </c>
      <c r="D1625" t="s">
        <v>2991</v>
      </c>
      <c r="E1625" t="s">
        <v>3162</v>
      </c>
      <c r="F1625" t="s">
        <v>3161</v>
      </c>
      <c r="G1625" t="s">
        <v>7</v>
      </c>
      <c r="H1625" t="s">
        <v>87</v>
      </c>
      <c r="I1625">
        <v>61</v>
      </c>
      <c r="J1625">
        <v>61</v>
      </c>
      <c r="K1625">
        <v>61</v>
      </c>
      <c r="L1625">
        <v>61</v>
      </c>
      <c r="M1625">
        <v>61</v>
      </c>
      <c r="N1625">
        <v>61</v>
      </c>
      <c r="O1625">
        <v>61</v>
      </c>
      <c r="P1625">
        <v>61</v>
      </c>
      <c r="Q1625">
        <v>61</v>
      </c>
      <c r="R1625">
        <v>61</v>
      </c>
      <c r="S1625" s="2"/>
      <c r="T1625" s="22" t="str">
        <f t="shared" si="100"/>
        <v>820538-58001-M</v>
      </c>
      <c r="U1625" s="24" t="str">
        <f>IF(C1625="NET","",IF(C1625="","",IFERROR(VLOOKUP(T1625,EAN!$A:$B,2,FALSE),"MANGLER - MÅ OPPDATERE EAN-FANEN")))</f>
        <v>MANGLER - MÅ OPPDATERE EAN-FANEN</v>
      </c>
      <c r="V1625" s="22">
        <f t="shared" si="102"/>
        <v>61</v>
      </c>
      <c r="W1625" s="22">
        <f t="shared" si="103"/>
        <v>61</v>
      </c>
      <c r="X1625" s="2"/>
      <c r="Y1625" s="21" t="str">
        <f>IF(C1625="NET","",IFERROR(VLOOKUP(U1625,'2) Order Form'!$V$9:$V$894,1,FALSE),"Ikke med I order form"))</f>
        <v>Ikke med I order form</v>
      </c>
      <c r="Z1625" s="2"/>
      <c r="AA1625">
        <v>7048652962577</v>
      </c>
      <c r="AB1625" s="23">
        <f>IFERROR(VLOOKUP(AA1625,'2) Order Form'!$V$9:$V$895,1,FALSE),"Ikke med I order form")</f>
        <v>7048652962577</v>
      </c>
      <c r="AC1625" s="38">
        <f>VLOOKUP(AA1625,ATS!$A$4:$H$2762,2,FALSE)</f>
        <v>820518</v>
      </c>
      <c r="AD1625" s="35" t="str">
        <f>VLOOKUP(AA1625,ATS!$A$4:$G$2762,3,FALSE)</f>
        <v>Slope Beanie</v>
      </c>
      <c r="AE1625" s="36" t="str">
        <f>VLOOKUP(AA1625,ATS!$A$4:$G$2762,5,FALSE)</f>
        <v>11003-OS</v>
      </c>
      <c r="AF1625" s="2"/>
      <c r="AG1625" s="38"/>
      <c r="AH1625" s="21"/>
      <c r="AI1625" s="2"/>
      <c r="AJ1625" s="2"/>
      <c r="AK1625" s="2"/>
    </row>
    <row r="1626" spans="1:37">
      <c r="A1626" s="175">
        <f t="shared" si="101"/>
        <v>0</v>
      </c>
      <c r="B1626">
        <v>820538</v>
      </c>
      <c r="C1626" t="s">
        <v>3663</v>
      </c>
      <c r="D1626" t="s">
        <v>2991</v>
      </c>
      <c r="E1626" t="s">
        <v>3163</v>
      </c>
      <c r="F1626" t="s">
        <v>3161</v>
      </c>
      <c r="G1626" t="s">
        <v>52</v>
      </c>
      <c r="H1626" t="s">
        <v>87</v>
      </c>
      <c r="I1626">
        <v>29</v>
      </c>
      <c r="J1626">
        <v>29</v>
      </c>
      <c r="K1626">
        <v>29</v>
      </c>
      <c r="L1626">
        <v>29</v>
      </c>
      <c r="M1626">
        <v>29</v>
      </c>
      <c r="N1626">
        <v>29</v>
      </c>
      <c r="O1626">
        <v>29</v>
      </c>
      <c r="P1626">
        <v>29</v>
      </c>
      <c r="Q1626">
        <v>29</v>
      </c>
      <c r="R1626">
        <v>29</v>
      </c>
      <c r="S1626" s="2"/>
      <c r="T1626" s="22" t="str">
        <f t="shared" si="100"/>
        <v>820538-58001-L</v>
      </c>
      <c r="U1626" s="24" t="str">
        <f>IF(C1626="NET","",IF(C1626="","",IFERROR(VLOOKUP(T1626,EAN!$A:$B,2,FALSE),"MANGLER - MÅ OPPDATERE EAN-FANEN")))</f>
        <v>MANGLER - MÅ OPPDATERE EAN-FANEN</v>
      </c>
      <c r="V1626" s="22">
        <f t="shared" si="102"/>
        <v>29</v>
      </c>
      <c r="W1626" s="22">
        <f t="shared" si="103"/>
        <v>29</v>
      </c>
      <c r="X1626" s="2"/>
      <c r="Y1626" s="21" t="str">
        <f>IF(C1626="NET","",IFERROR(VLOOKUP(U1626,'2) Order Form'!$V$9:$V$894,1,FALSE),"Ikke med I order form"))</f>
        <v>Ikke med I order form</v>
      </c>
      <c r="Z1626" s="2"/>
      <c r="AA1626">
        <v>7048652962577</v>
      </c>
      <c r="AB1626" s="23">
        <f>IFERROR(VLOOKUP(AA1626,'2) Order Form'!$V$9:$V$895,1,FALSE),"Ikke med I order form")</f>
        <v>7048652962577</v>
      </c>
      <c r="AC1626" s="38">
        <f>VLOOKUP(AA1626,ATS!$A$4:$H$2762,2,FALSE)</f>
        <v>820518</v>
      </c>
      <c r="AD1626" s="35" t="str">
        <f>VLOOKUP(AA1626,ATS!$A$4:$G$2762,3,FALSE)</f>
        <v>Slope Beanie</v>
      </c>
      <c r="AE1626" s="36" t="str">
        <f>VLOOKUP(AA1626,ATS!$A$4:$G$2762,5,FALSE)</f>
        <v>11003-OS</v>
      </c>
      <c r="AF1626" s="2"/>
      <c r="AG1626" s="38"/>
      <c r="AH1626" s="21"/>
      <c r="AI1626" s="2"/>
      <c r="AJ1626" s="2"/>
      <c r="AK1626" s="2"/>
    </row>
    <row r="1627" spans="1:37">
      <c r="A1627" s="175">
        <f t="shared" si="101"/>
        <v>0</v>
      </c>
      <c r="B1627">
        <v>820538</v>
      </c>
      <c r="C1627" t="s">
        <v>3663</v>
      </c>
      <c r="D1627" t="s">
        <v>2991</v>
      </c>
      <c r="E1627" t="s">
        <v>691</v>
      </c>
      <c r="F1627" t="s">
        <v>1982</v>
      </c>
      <c r="G1627" t="s">
        <v>54</v>
      </c>
      <c r="H1627" t="s">
        <v>87</v>
      </c>
      <c r="I1627">
        <v>14</v>
      </c>
      <c r="J1627">
        <v>14</v>
      </c>
      <c r="K1627">
        <v>14</v>
      </c>
      <c r="L1627">
        <v>14</v>
      </c>
      <c r="M1627">
        <v>14</v>
      </c>
      <c r="N1627">
        <v>14</v>
      </c>
      <c r="O1627">
        <v>14</v>
      </c>
      <c r="P1627">
        <v>14</v>
      </c>
      <c r="Q1627">
        <v>14</v>
      </c>
      <c r="R1627">
        <v>14</v>
      </c>
      <c r="S1627" s="30"/>
      <c r="T1627" s="52" t="str">
        <f t="shared" si="100"/>
        <v>820538-99901-XS</v>
      </c>
      <c r="U1627" s="53" t="str">
        <f>IF(C1627="NET","",IF(C1627="","",IFERROR(VLOOKUP(T1627,EAN!$A:$B,2,FALSE),"MANGLER - MÅ OPPDATERE EAN-FANEN")))</f>
        <v>MANGLER - MÅ OPPDATERE EAN-FANEN</v>
      </c>
      <c r="V1627" s="52">
        <f t="shared" si="102"/>
        <v>14</v>
      </c>
      <c r="W1627" s="52">
        <f t="shared" si="103"/>
        <v>14</v>
      </c>
      <c r="X1627" s="30"/>
      <c r="Y1627" s="21" t="str">
        <f>IF(C1627="NET","",IFERROR(VLOOKUP(U1627,'2) Order Form'!$V$9:$V$894,1,FALSE),"Ikke med I order form"))</f>
        <v>Ikke med I order form</v>
      </c>
      <c r="Z1627" s="30"/>
      <c r="AA1627">
        <v>7048652962584</v>
      </c>
      <c r="AB1627" s="23">
        <f>IFERROR(VLOOKUP(AA1627,'2) Order Form'!$V$9:$V$895,1,FALSE),"Ikke med I order form")</f>
        <v>7048652962584</v>
      </c>
      <c r="AC1627" s="38">
        <f>VLOOKUP(AA1627,ATS!$A$4:$H$2762,2,FALSE)</f>
        <v>820518</v>
      </c>
      <c r="AD1627" s="35" t="str">
        <f>VLOOKUP(AA1627,ATS!$A$4:$G$2762,3,FALSE)</f>
        <v>Slope Beanie</v>
      </c>
      <c r="AE1627" s="36" t="str">
        <f>VLOOKUP(AA1627,ATS!$A$4:$G$2762,5,FALSE)</f>
        <v>88302-OS</v>
      </c>
      <c r="AF1627" s="30"/>
      <c r="AG1627" s="54"/>
      <c r="AH1627" s="26"/>
      <c r="AI1627" s="30"/>
      <c r="AJ1627" s="30"/>
      <c r="AK1627" s="30"/>
    </row>
    <row r="1628" spans="1:37">
      <c r="A1628" s="175">
        <f t="shared" si="101"/>
        <v>0</v>
      </c>
      <c r="B1628">
        <v>820538</v>
      </c>
      <c r="C1628" t="s">
        <v>3663</v>
      </c>
      <c r="D1628" t="s">
        <v>2991</v>
      </c>
      <c r="E1628" t="s">
        <v>685</v>
      </c>
      <c r="F1628" t="s">
        <v>1982</v>
      </c>
      <c r="G1628" t="s">
        <v>8</v>
      </c>
      <c r="H1628" t="s">
        <v>87</v>
      </c>
      <c r="I1628">
        <v>58</v>
      </c>
      <c r="J1628">
        <v>58</v>
      </c>
      <c r="K1628">
        <v>58</v>
      </c>
      <c r="L1628">
        <v>58</v>
      </c>
      <c r="M1628">
        <v>58</v>
      </c>
      <c r="N1628">
        <v>58</v>
      </c>
      <c r="O1628">
        <v>58</v>
      </c>
      <c r="P1628">
        <v>58</v>
      </c>
      <c r="Q1628">
        <v>58</v>
      </c>
      <c r="R1628">
        <v>58</v>
      </c>
      <c r="S1628" s="30"/>
      <c r="T1628" s="52" t="str">
        <f t="shared" si="100"/>
        <v>820538-99901-S</v>
      </c>
      <c r="U1628" s="53" t="str">
        <f>IF(C1628="NET","",IF(C1628="","",IFERROR(VLOOKUP(T1628,EAN!$A:$B,2,FALSE),"MANGLER - MÅ OPPDATERE EAN-FANEN")))</f>
        <v>MANGLER - MÅ OPPDATERE EAN-FANEN</v>
      </c>
      <c r="V1628" s="52">
        <f t="shared" si="102"/>
        <v>58</v>
      </c>
      <c r="W1628" s="52">
        <f t="shared" si="103"/>
        <v>58</v>
      </c>
      <c r="X1628" s="30"/>
      <c r="Y1628" s="21" t="str">
        <f>IF(C1628="NET","",IFERROR(VLOOKUP(U1628,'2) Order Form'!$V$9:$V$894,1,FALSE),"Ikke med I order form"))</f>
        <v>Ikke med I order form</v>
      </c>
      <c r="Z1628" s="30"/>
      <c r="AA1628">
        <v>7048652962584</v>
      </c>
      <c r="AB1628" s="23">
        <f>IFERROR(VLOOKUP(AA1628,'2) Order Form'!$V$9:$V$895,1,FALSE),"Ikke med I order form")</f>
        <v>7048652962584</v>
      </c>
      <c r="AC1628" s="38">
        <f>VLOOKUP(AA1628,ATS!$A$4:$H$2762,2,FALSE)</f>
        <v>820518</v>
      </c>
      <c r="AD1628" s="35" t="str">
        <f>VLOOKUP(AA1628,ATS!$A$4:$G$2762,3,FALSE)</f>
        <v>Slope Beanie</v>
      </c>
      <c r="AE1628" s="36" t="str">
        <f>VLOOKUP(AA1628,ATS!$A$4:$G$2762,5,FALSE)</f>
        <v>88302-OS</v>
      </c>
      <c r="AF1628" s="30"/>
      <c r="AG1628" s="54"/>
      <c r="AH1628" s="26"/>
      <c r="AI1628" s="30"/>
      <c r="AJ1628" s="30"/>
      <c r="AK1628" s="30"/>
    </row>
    <row r="1629" spans="1:37">
      <c r="A1629" s="175">
        <f t="shared" si="101"/>
        <v>0</v>
      </c>
      <c r="B1629">
        <v>820538</v>
      </c>
      <c r="C1629" t="s">
        <v>3663</v>
      </c>
      <c r="D1629" t="s">
        <v>2991</v>
      </c>
      <c r="E1629" t="s">
        <v>686</v>
      </c>
      <c r="F1629" t="s">
        <v>1982</v>
      </c>
      <c r="G1629" t="s">
        <v>7</v>
      </c>
      <c r="H1629" t="s">
        <v>87</v>
      </c>
      <c r="I1629">
        <v>72</v>
      </c>
      <c r="J1629">
        <v>72</v>
      </c>
      <c r="K1629">
        <v>72</v>
      </c>
      <c r="L1629">
        <v>72</v>
      </c>
      <c r="M1629">
        <v>72</v>
      </c>
      <c r="N1629">
        <v>72</v>
      </c>
      <c r="O1629">
        <v>72</v>
      </c>
      <c r="P1629">
        <v>72</v>
      </c>
      <c r="Q1629">
        <v>72</v>
      </c>
      <c r="R1629">
        <v>72</v>
      </c>
      <c r="S1629" s="30"/>
      <c r="T1629" s="52" t="str">
        <f t="shared" si="100"/>
        <v>820538-99901-M</v>
      </c>
      <c r="U1629" s="53" t="str">
        <f>IF(C1629="NET","",IF(C1629="","",IFERROR(VLOOKUP(T1629,EAN!$A:$B,2,FALSE),"MANGLER - MÅ OPPDATERE EAN-FANEN")))</f>
        <v>MANGLER - MÅ OPPDATERE EAN-FANEN</v>
      </c>
      <c r="V1629" s="52">
        <f t="shared" si="102"/>
        <v>72</v>
      </c>
      <c r="W1629" s="52">
        <f t="shared" si="103"/>
        <v>72</v>
      </c>
      <c r="X1629" s="30"/>
      <c r="Y1629" s="21" t="str">
        <f>IF(C1629="NET","",IFERROR(VLOOKUP(U1629,'2) Order Form'!$V$9:$V$894,1,FALSE),"Ikke med I order form"))</f>
        <v>Ikke med I order form</v>
      </c>
      <c r="Z1629" s="30"/>
      <c r="AA1629">
        <v>7048652962591</v>
      </c>
      <c r="AB1629" s="23">
        <f>IFERROR(VLOOKUP(AA1629,'2) Order Form'!$V$9:$V$895,1,FALSE),"Ikke med I order form")</f>
        <v>7048652962591</v>
      </c>
      <c r="AC1629" s="38">
        <f>VLOOKUP(AA1629,ATS!$A$4:$H$2762,2,FALSE)</f>
        <v>820518</v>
      </c>
      <c r="AD1629" s="35" t="str">
        <f>VLOOKUP(AA1629,ATS!$A$4:$G$2762,3,FALSE)</f>
        <v>Slope Beanie</v>
      </c>
      <c r="AE1629" s="36" t="str">
        <f>VLOOKUP(AA1629,ATS!$A$4:$G$2762,5,FALSE)</f>
        <v>99901-OS</v>
      </c>
      <c r="AF1629" s="30"/>
      <c r="AG1629" s="54"/>
      <c r="AH1629" s="26"/>
      <c r="AI1629" s="30"/>
      <c r="AJ1629" s="30"/>
      <c r="AK1629" s="30"/>
    </row>
    <row r="1630" spans="1:37">
      <c r="A1630" s="175">
        <f t="shared" si="101"/>
        <v>0</v>
      </c>
      <c r="B1630">
        <v>820538</v>
      </c>
      <c r="C1630" t="s">
        <v>3663</v>
      </c>
      <c r="D1630" t="s">
        <v>2991</v>
      </c>
      <c r="E1630" t="s">
        <v>687</v>
      </c>
      <c r="F1630" t="s">
        <v>1982</v>
      </c>
      <c r="G1630" t="s">
        <v>52</v>
      </c>
      <c r="H1630" t="s">
        <v>87</v>
      </c>
      <c r="I1630">
        <v>36</v>
      </c>
      <c r="J1630">
        <v>36</v>
      </c>
      <c r="K1630">
        <v>36</v>
      </c>
      <c r="L1630">
        <v>36</v>
      </c>
      <c r="M1630">
        <v>36</v>
      </c>
      <c r="N1630">
        <v>36</v>
      </c>
      <c r="O1630">
        <v>36</v>
      </c>
      <c r="P1630">
        <v>36</v>
      </c>
      <c r="Q1630">
        <v>36</v>
      </c>
      <c r="R1630">
        <v>36</v>
      </c>
      <c r="S1630" s="2"/>
      <c r="T1630" s="52" t="str">
        <f t="shared" si="100"/>
        <v>820538-99901-L</v>
      </c>
      <c r="U1630" s="53" t="str">
        <f>IF(C1630="NET","",IF(C1630="","",IFERROR(VLOOKUP(T1630,EAN!$A:$B,2,FALSE),"MANGLER - MÅ OPPDATERE EAN-FANEN")))</f>
        <v>MANGLER - MÅ OPPDATERE EAN-FANEN</v>
      </c>
      <c r="V1630" s="52">
        <f t="shared" si="102"/>
        <v>36</v>
      </c>
      <c r="W1630" s="52">
        <f t="shared" si="103"/>
        <v>36</v>
      </c>
      <c r="X1630" s="2"/>
      <c r="Y1630" s="21" t="str">
        <f>IF(C1630="NET","",IFERROR(VLOOKUP(U1630,'2) Order Form'!$V$9:$V$894,1,FALSE),"Ikke med I order form"))</f>
        <v>Ikke med I order form</v>
      </c>
      <c r="Z1630" s="2"/>
      <c r="AA1630">
        <v>7048652962591</v>
      </c>
      <c r="AB1630" s="23">
        <f>IFERROR(VLOOKUP(AA1630,'2) Order Form'!$V$9:$V$895,1,FALSE),"Ikke med I order form")</f>
        <v>7048652962591</v>
      </c>
      <c r="AC1630" s="38">
        <f>VLOOKUP(AA1630,ATS!$A$4:$H$2762,2,FALSE)</f>
        <v>820518</v>
      </c>
      <c r="AD1630" s="35" t="str">
        <f>VLOOKUP(AA1630,ATS!$A$4:$G$2762,3,FALSE)</f>
        <v>Slope Beanie</v>
      </c>
      <c r="AE1630" s="36" t="str">
        <f>VLOOKUP(AA1630,ATS!$A$4:$G$2762,5,FALSE)</f>
        <v>99901-OS</v>
      </c>
      <c r="AF1630" s="2"/>
      <c r="AG1630" s="38"/>
      <c r="AH1630" s="21"/>
      <c r="AI1630" s="2"/>
      <c r="AJ1630" s="2"/>
      <c r="AK1630" s="2"/>
    </row>
    <row r="1631" spans="1:37">
      <c r="A1631" s="175">
        <f t="shared" si="101"/>
        <v>0</v>
      </c>
      <c r="B1631" s="37">
        <v>820539</v>
      </c>
      <c r="C1631" t="s">
        <v>131</v>
      </c>
      <c r="I1631" s="37">
        <v>202409</v>
      </c>
      <c r="J1631" s="37">
        <v>202410</v>
      </c>
      <c r="K1631" s="37">
        <v>202411</v>
      </c>
      <c r="L1631" s="37">
        <v>202412</v>
      </c>
      <c r="M1631" s="37">
        <v>202413</v>
      </c>
      <c r="N1631" s="37">
        <v>202414</v>
      </c>
      <c r="O1631" s="37">
        <v>202415</v>
      </c>
      <c r="P1631" s="37">
        <v>202415</v>
      </c>
      <c r="Q1631" s="37">
        <v>202415</v>
      </c>
      <c r="R1631" s="37">
        <v>202415</v>
      </c>
      <c r="S1631" s="2"/>
      <c r="T1631" s="52" t="str">
        <f t="shared" si="100"/>
        <v>820539-</v>
      </c>
      <c r="U1631" s="53" t="str">
        <f>IF(C1631="NET","",IF(C1631="","",IFERROR(VLOOKUP(T1631,EAN!$A:$B,2,FALSE),"MANGLER - MÅ OPPDATERE EAN-FANEN")))</f>
        <v/>
      </c>
      <c r="V1631" s="52">
        <f t="shared" si="102"/>
        <v>202409</v>
      </c>
      <c r="W1631" s="52">
        <f t="shared" si="103"/>
        <v>202415</v>
      </c>
      <c r="X1631" s="2"/>
      <c r="Y1631" s="21" t="str">
        <f>IF(C1631="NET","",IFERROR(VLOOKUP(U1631,'2) Order Form'!$V$9:$V$894,1,FALSE),"Ikke med I order form"))</f>
        <v/>
      </c>
      <c r="Z1631" s="2"/>
      <c r="AA1631">
        <v>7048652963017</v>
      </c>
      <c r="AB1631" s="23" t="str">
        <f>IFERROR(VLOOKUP(AA1631,'2) Order Form'!$V$9:$V$895,1,FALSE),"Ikke med I order form")</f>
        <v>Ikke med I order form</v>
      </c>
      <c r="AC1631" s="38" t="e">
        <f>VLOOKUP(AA1631,ATS!$A$4:$H$2762,2,FALSE)</f>
        <v>#N/A</v>
      </c>
      <c r="AD1631" s="35" t="e">
        <f>VLOOKUP(AA1631,ATS!$A$4:$G$2762,3,FALSE)</f>
        <v>#N/A</v>
      </c>
      <c r="AE1631" s="36" t="e">
        <f>VLOOKUP(AA1631,ATS!$A$4:$G$2762,5,FALSE)</f>
        <v>#N/A</v>
      </c>
      <c r="AF1631" s="2"/>
      <c r="AG1631" s="38"/>
      <c r="AH1631" s="21"/>
      <c r="AI1631" s="2"/>
      <c r="AJ1631" s="2"/>
      <c r="AK1631" s="2"/>
    </row>
    <row r="1632" spans="1:37">
      <c r="A1632" s="175">
        <f t="shared" si="101"/>
        <v>0</v>
      </c>
      <c r="B1632">
        <v>820539</v>
      </c>
      <c r="C1632" t="s">
        <v>3664</v>
      </c>
      <c r="D1632" t="s">
        <v>2991</v>
      </c>
      <c r="E1632" t="s">
        <v>3166</v>
      </c>
      <c r="F1632" t="s">
        <v>3167</v>
      </c>
      <c r="G1632" t="s">
        <v>8</v>
      </c>
      <c r="H1632" t="s">
        <v>87</v>
      </c>
      <c r="I1632">
        <v>23</v>
      </c>
      <c r="J1632">
        <v>23</v>
      </c>
      <c r="K1632">
        <v>23</v>
      </c>
      <c r="L1632">
        <v>23</v>
      </c>
      <c r="M1632">
        <v>23</v>
      </c>
      <c r="N1632">
        <v>23</v>
      </c>
      <c r="O1632">
        <v>23</v>
      </c>
      <c r="P1632">
        <v>23</v>
      </c>
      <c r="Q1632">
        <v>23</v>
      </c>
      <c r="R1632">
        <v>23</v>
      </c>
      <c r="S1632" s="2"/>
      <c r="T1632" s="52" t="str">
        <f t="shared" si="100"/>
        <v>820539-21101-S</v>
      </c>
      <c r="U1632" s="53" t="str">
        <f>IF(C1632="NET","",IF(C1632="","",IFERROR(VLOOKUP(T1632,EAN!$A:$B,2,FALSE),"MANGLER - MÅ OPPDATERE EAN-FANEN")))</f>
        <v>MANGLER - MÅ OPPDATERE EAN-FANEN</v>
      </c>
      <c r="V1632" s="52">
        <f t="shared" si="102"/>
        <v>23</v>
      </c>
      <c r="W1632" s="52">
        <f t="shared" si="103"/>
        <v>23</v>
      </c>
      <c r="X1632" s="2"/>
      <c r="Y1632" s="21" t="str">
        <f>IF(C1632="NET","",IFERROR(VLOOKUP(U1632,'2) Order Form'!$V$9:$V$894,1,FALSE),"Ikke med I order form"))</f>
        <v>Ikke med I order form</v>
      </c>
      <c r="Z1632" s="2"/>
      <c r="AA1632">
        <v>7048652963017</v>
      </c>
      <c r="AB1632" s="23" t="str">
        <f>IFERROR(VLOOKUP(AA1632,'2) Order Form'!$V$9:$V$895,1,FALSE),"Ikke med I order form")</f>
        <v>Ikke med I order form</v>
      </c>
      <c r="AC1632" s="38" t="e">
        <f>VLOOKUP(AA1632,ATS!$A$4:$H$2762,2,FALSE)</f>
        <v>#N/A</v>
      </c>
      <c r="AD1632" s="35" t="e">
        <f>VLOOKUP(AA1632,ATS!$A$4:$G$2762,3,FALSE)</f>
        <v>#N/A</v>
      </c>
      <c r="AE1632" s="36" t="e">
        <f>VLOOKUP(AA1632,ATS!$A$4:$G$2762,5,FALSE)</f>
        <v>#N/A</v>
      </c>
      <c r="AF1632" s="2"/>
      <c r="AG1632" s="38"/>
      <c r="AH1632" s="21"/>
      <c r="AI1632" s="2"/>
      <c r="AJ1632" s="2"/>
      <c r="AK1632" s="2"/>
    </row>
    <row r="1633" spans="1:37">
      <c r="A1633" s="175">
        <f t="shared" si="101"/>
        <v>0</v>
      </c>
      <c r="B1633">
        <v>820539</v>
      </c>
      <c r="C1633" t="s">
        <v>3664</v>
      </c>
      <c r="D1633" t="s">
        <v>2991</v>
      </c>
      <c r="E1633" t="s">
        <v>3168</v>
      </c>
      <c r="F1633" t="s">
        <v>3167</v>
      </c>
      <c r="G1633" t="s">
        <v>7</v>
      </c>
      <c r="H1633" t="s">
        <v>87</v>
      </c>
      <c r="I1633">
        <v>53</v>
      </c>
      <c r="J1633">
        <v>53</v>
      </c>
      <c r="K1633">
        <v>53</v>
      </c>
      <c r="L1633">
        <v>53</v>
      </c>
      <c r="M1633">
        <v>53</v>
      </c>
      <c r="N1633">
        <v>53</v>
      </c>
      <c r="O1633">
        <v>53</v>
      </c>
      <c r="P1633">
        <v>53</v>
      </c>
      <c r="Q1633">
        <v>53</v>
      </c>
      <c r="R1633">
        <v>53</v>
      </c>
      <c r="S1633" s="2"/>
      <c r="T1633" s="22" t="str">
        <f t="shared" si="100"/>
        <v>820539-21101-M</v>
      </c>
      <c r="U1633" s="24" t="str">
        <f>IF(C1633="NET","",IF(C1633="","",IFERROR(VLOOKUP(T1633,EAN!$A:$B,2,FALSE),"MANGLER - MÅ OPPDATERE EAN-FANEN")))</f>
        <v>MANGLER - MÅ OPPDATERE EAN-FANEN</v>
      </c>
      <c r="V1633" s="22">
        <f t="shared" si="102"/>
        <v>53</v>
      </c>
      <c r="W1633" s="22">
        <f t="shared" si="103"/>
        <v>53</v>
      </c>
      <c r="X1633" s="2"/>
      <c r="Y1633" s="21" t="str">
        <f>IF(C1633="NET","",IFERROR(VLOOKUP(U1633,'2) Order Form'!$V$9:$V$894,1,FALSE),"Ikke med I order form"))</f>
        <v>Ikke med I order form</v>
      </c>
      <c r="Z1633" s="2"/>
      <c r="AA1633">
        <v>7048652963024</v>
      </c>
      <c r="AB1633" s="23">
        <f>IFERROR(VLOOKUP(AA1633,'2) Order Form'!$V$9:$V$895,1,FALSE),"Ikke med I order form")</f>
        <v>7048652963024</v>
      </c>
      <c r="AC1633" s="38">
        <f>VLOOKUP(AA1633,ATS!$A$4:$H$2762,2,FALSE)</f>
        <v>820473</v>
      </c>
      <c r="AD1633" s="35" t="str">
        <f>VLOOKUP(AA1633,ATS!$A$4:$G$2762,3,FALSE)</f>
        <v>Helmet Merino Beanie</v>
      </c>
      <c r="AE1633" s="36" t="str">
        <f>VLOOKUP(AA1633,ATS!$A$4:$G$2762,5,FALSE)</f>
        <v>99901-OS</v>
      </c>
      <c r="AF1633" s="2"/>
      <c r="AG1633" s="38"/>
      <c r="AH1633" s="21"/>
      <c r="AI1633" s="2"/>
      <c r="AJ1633" s="2"/>
      <c r="AK1633" s="2"/>
    </row>
    <row r="1634" spans="1:37">
      <c r="A1634" s="175">
        <f t="shared" si="101"/>
        <v>0</v>
      </c>
      <c r="B1634">
        <v>820539</v>
      </c>
      <c r="C1634" t="s">
        <v>3664</v>
      </c>
      <c r="D1634" t="s">
        <v>2991</v>
      </c>
      <c r="E1634" t="s">
        <v>3169</v>
      </c>
      <c r="F1634" t="s">
        <v>3167</v>
      </c>
      <c r="G1634" t="s">
        <v>52</v>
      </c>
      <c r="H1634" t="s">
        <v>87</v>
      </c>
      <c r="I1634">
        <v>52</v>
      </c>
      <c r="J1634">
        <v>52</v>
      </c>
      <c r="K1634">
        <v>52</v>
      </c>
      <c r="L1634">
        <v>52</v>
      </c>
      <c r="M1634">
        <v>52</v>
      </c>
      <c r="N1634">
        <v>52</v>
      </c>
      <c r="O1634">
        <v>52</v>
      </c>
      <c r="P1634">
        <v>52</v>
      </c>
      <c r="Q1634">
        <v>52</v>
      </c>
      <c r="R1634">
        <v>52</v>
      </c>
      <c r="S1634" s="2"/>
      <c r="T1634" s="22" t="str">
        <f t="shared" si="100"/>
        <v>820539-21101-L</v>
      </c>
      <c r="U1634" s="24" t="str">
        <f>IF(C1634="NET","",IF(C1634="","",IFERROR(VLOOKUP(T1634,EAN!$A:$B,2,FALSE),"MANGLER - MÅ OPPDATERE EAN-FANEN")))</f>
        <v>MANGLER - MÅ OPPDATERE EAN-FANEN</v>
      </c>
      <c r="V1634" s="22">
        <f t="shared" si="102"/>
        <v>52</v>
      </c>
      <c r="W1634" s="22">
        <f t="shared" si="103"/>
        <v>52</v>
      </c>
      <c r="X1634" s="2"/>
      <c r="Y1634" s="21" t="str">
        <f>IF(C1634="NET","",IFERROR(VLOOKUP(U1634,'2) Order Form'!$V$9:$V$894,1,FALSE),"Ikke med I order form"))</f>
        <v>Ikke med I order form</v>
      </c>
      <c r="Z1634" s="2"/>
      <c r="AA1634">
        <v>7048652963024</v>
      </c>
      <c r="AB1634" s="23">
        <f>IFERROR(VLOOKUP(AA1634,'2) Order Form'!$V$9:$V$895,1,FALSE),"Ikke med I order form")</f>
        <v>7048652963024</v>
      </c>
      <c r="AC1634" s="38">
        <f>VLOOKUP(AA1634,ATS!$A$4:$H$2762,2,FALSE)</f>
        <v>820473</v>
      </c>
      <c r="AD1634" s="35" t="str">
        <f>VLOOKUP(AA1634,ATS!$A$4:$G$2762,3,FALSE)</f>
        <v>Helmet Merino Beanie</v>
      </c>
      <c r="AE1634" s="36" t="str">
        <f>VLOOKUP(AA1634,ATS!$A$4:$G$2762,5,FALSE)</f>
        <v>99901-OS</v>
      </c>
      <c r="AF1634" s="2"/>
      <c r="AG1634" s="38"/>
      <c r="AH1634" s="21"/>
      <c r="AI1634" s="2"/>
      <c r="AJ1634" s="2"/>
      <c r="AK1634" s="2"/>
    </row>
    <row r="1635" spans="1:37">
      <c r="A1635" s="175">
        <f t="shared" si="101"/>
        <v>0</v>
      </c>
      <c r="B1635">
        <v>820539</v>
      </c>
      <c r="C1635" t="s">
        <v>3664</v>
      </c>
      <c r="D1635" t="s">
        <v>2991</v>
      </c>
      <c r="E1635" t="s">
        <v>3170</v>
      </c>
      <c r="F1635" t="s">
        <v>3167</v>
      </c>
      <c r="G1635" t="s">
        <v>53</v>
      </c>
      <c r="H1635" t="s">
        <v>87</v>
      </c>
      <c r="I1635">
        <v>29</v>
      </c>
      <c r="J1635">
        <v>29</v>
      </c>
      <c r="K1635">
        <v>29</v>
      </c>
      <c r="L1635">
        <v>29</v>
      </c>
      <c r="M1635">
        <v>29</v>
      </c>
      <c r="N1635">
        <v>29</v>
      </c>
      <c r="O1635">
        <v>29</v>
      </c>
      <c r="P1635">
        <v>29</v>
      </c>
      <c r="Q1635">
        <v>29</v>
      </c>
      <c r="R1635">
        <v>29</v>
      </c>
      <c r="S1635" s="2"/>
      <c r="T1635" s="22" t="str">
        <f t="shared" si="100"/>
        <v>820539-21101-XL</v>
      </c>
      <c r="U1635" s="24" t="str">
        <f>IF(C1635="NET","",IF(C1635="","",IFERROR(VLOOKUP(T1635,EAN!$A:$B,2,FALSE),"MANGLER - MÅ OPPDATERE EAN-FANEN")))</f>
        <v>MANGLER - MÅ OPPDATERE EAN-FANEN</v>
      </c>
      <c r="V1635" s="22">
        <f t="shared" si="102"/>
        <v>29</v>
      </c>
      <c r="W1635" s="22">
        <f t="shared" si="103"/>
        <v>29</v>
      </c>
      <c r="X1635" s="2"/>
      <c r="Y1635" s="21" t="str">
        <f>IF(C1635="NET","",IFERROR(VLOOKUP(U1635,'2) Order Form'!$V$9:$V$894,1,FALSE),"Ikke med I order form"))</f>
        <v>Ikke med I order form</v>
      </c>
      <c r="Z1635" s="2"/>
      <c r="AA1635">
        <v>7048652963000</v>
      </c>
      <c r="AB1635" s="23" t="str">
        <f>IFERROR(VLOOKUP(AA1635,'2) Order Form'!$V$9:$V$895,1,FALSE),"Ikke med I order form")</f>
        <v>Ikke med I order form</v>
      </c>
      <c r="AC1635" s="38" t="e">
        <f>VLOOKUP(AA1635,ATS!$A$4:$H$2762,2,FALSE)</f>
        <v>#N/A</v>
      </c>
      <c r="AD1635" s="35" t="e">
        <f>VLOOKUP(AA1635,ATS!$A$4:$G$2762,3,FALSE)</f>
        <v>#N/A</v>
      </c>
      <c r="AE1635" s="36" t="e">
        <f>VLOOKUP(AA1635,ATS!$A$4:$G$2762,5,FALSE)</f>
        <v>#N/A</v>
      </c>
      <c r="AF1635" s="2"/>
      <c r="AG1635" s="38"/>
      <c r="AH1635" s="21"/>
      <c r="AI1635" s="2"/>
      <c r="AJ1635" s="2"/>
      <c r="AK1635" s="2"/>
    </row>
    <row r="1636" spans="1:37">
      <c r="A1636" s="175">
        <f t="shared" si="101"/>
        <v>0</v>
      </c>
      <c r="B1636">
        <v>820539</v>
      </c>
      <c r="C1636" t="s">
        <v>3664</v>
      </c>
      <c r="D1636" t="s">
        <v>2991</v>
      </c>
      <c r="E1636" t="s">
        <v>1965</v>
      </c>
      <c r="F1636" t="s">
        <v>239</v>
      </c>
      <c r="G1636" t="s">
        <v>8</v>
      </c>
      <c r="H1636" t="s">
        <v>87</v>
      </c>
      <c r="I1636">
        <v>11</v>
      </c>
      <c r="J1636">
        <v>11</v>
      </c>
      <c r="K1636">
        <v>11</v>
      </c>
      <c r="L1636">
        <v>11</v>
      </c>
      <c r="M1636">
        <v>11</v>
      </c>
      <c r="N1636">
        <v>11</v>
      </c>
      <c r="O1636">
        <v>11</v>
      </c>
      <c r="P1636">
        <v>11</v>
      </c>
      <c r="Q1636">
        <v>11</v>
      </c>
      <c r="R1636">
        <v>11</v>
      </c>
      <c r="S1636" s="30"/>
      <c r="T1636" s="52" t="str">
        <f t="shared" si="100"/>
        <v>820539-88000-S</v>
      </c>
      <c r="U1636" s="53" t="str">
        <f>IF(C1636="NET","",IF(C1636="","",IFERROR(VLOOKUP(T1636,EAN!$A:$B,2,FALSE),"MANGLER - MÅ OPPDATERE EAN-FANEN")))</f>
        <v>MANGLER - MÅ OPPDATERE EAN-FANEN</v>
      </c>
      <c r="V1636" s="52">
        <f t="shared" si="102"/>
        <v>11</v>
      </c>
      <c r="W1636" s="52">
        <f t="shared" si="103"/>
        <v>11</v>
      </c>
      <c r="X1636" s="30"/>
      <c r="Y1636" s="21" t="str">
        <f>IF(C1636="NET","",IFERROR(VLOOKUP(U1636,'2) Order Form'!$V$9:$V$894,1,FALSE),"Ikke med I order form"))</f>
        <v>Ikke med I order form</v>
      </c>
      <c r="Z1636" s="30"/>
      <c r="AA1636">
        <v>7048652963000</v>
      </c>
      <c r="AB1636" s="23" t="str">
        <f>IFERROR(VLOOKUP(AA1636,'2) Order Form'!$V$9:$V$895,1,FALSE),"Ikke med I order form")</f>
        <v>Ikke med I order form</v>
      </c>
      <c r="AC1636" s="38" t="e">
        <f>VLOOKUP(AA1636,ATS!$A$4:$H$2762,2,FALSE)</f>
        <v>#N/A</v>
      </c>
      <c r="AD1636" s="35" t="e">
        <f>VLOOKUP(AA1636,ATS!$A$4:$G$2762,3,FALSE)</f>
        <v>#N/A</v>
      </c>
      <c r="AE1636" s="36" t="e">
        <f>VLOOKUP(AA1636,ATS!$A$4:$G$2762,5,FALSE)</f>
        <v>#N/A</v>
      </c>
      <c r="AF1636" s="30"/>
      <c r="AG1636" s="54"/>
      <c r="AH1636" s="26"/>
      <c r="AI1636" s="30"/>
      <c r="AJ1636" s="30"/>
      <c r="AK1636" s="30"/>
    </row>
    <row r="1637" spans="1:37">
      <c r="A1637" s="175">
        <f t="shared" si="101"/>
        <v>0</v>
      </c>
      <c r="B1637">
        <v>820539</v>
      </c>
      <c r="C1637" t="s">
        <v>3664</v>
      </c>
      <c r="D1637" t="s">
        <v>2991</v>
      </c>
      <c r="E1637" t="s">
        <v>1966</v>
      </c>
      <c r="F1637" t="s">
        <v>239</v>
      </c>
      <c r="G1637" t="s">
        <v>7</v>
      </c>
      <c r="H1637" t="s">
        <v>87</v>
      </c>
      <c r="I1637">
        <v>22</v>
      </c>
      <c r="J1637">
        <v>22</v>
      </c>
      <c r="K1637">
        <v>22</v>
      </c>
      <c r="L1637">
        <v>22</v>
      </c>
      <c r="M1637">
        <v>22</v>
      </c>
      <c r="N1637">
        <v>22</v>
      </c>
      <c r="O1637">
        <v>22</v>
      </c>
      <c r="P1637">
        <v>22</v>
      </c>
      <c r="Q1637">
        <v>22</v>
      </c>
      <c r="R1637">
        <v>22</v>
      </c>
      <c r="S1637" s="30"/>
      <c r="T1637" s="52" t="str">
        <f t="shared" si="100"/>
        <v>820539-88000-M</v>
      </c>
      <c r="U1637" s="53" t="str">
        <f>IF(C1637="NET","",IF(C1637="","",IFERROR(VLOOKUP(T1637,EAN!$A:$B,2,FALSE),"MANGLER - MÅ OPPDATERE EAN-FANEN")))</f>
        <v>MANGLER - MÅ OPPDATERE EAN-FANEN</v>
      </c>
      <c r="V1637" s="52">
        <f t="shared" si="102"/>
        <v>22</v>
      </c>
      <c r="W1637" s="52">
        <f t="shared" si="103"/>
        <v>22</v>
      </c>
      <c r="X1637" s="30"/>
      <c r="Y1637" s="21" t="str">
        <f>IF(C1637="NET","",IFERROR(VLOOKUP(U1637,'2) Order Form'!$V$9:$V$894,1,FALSE),"Ikke med I order form"))</f>
        <v>Ikke med I order form</v>
      </c>
      <c r="Z1637" s="30"/>
      <c r="AA1637">
        <v>7048652962614</v>
      </c>
      <c r="AB1637" s="23">
        <f>IFERROR(VLOOKUP(AA1637,'2) Order Form'!$V$9:$V$895,1,FALSE),"Ikke med I order form")</f>
        <v>7048652962614</v>
      </c>
      <c r="AC1637" s="38">
        <f>VLOOKUP(AA1637,ATS!$A$4:$H$2762,2,FALSE)</f>
        <v>820514</v>
      </c>
      <c r="AD1637" s="35" t="str">
        <f>VLOOKUP(AA1637,ATS!$A$4:$G$2762,3,FALSE)</f>
        <v>Paris Beanie</v>
      </c>
      <c r="AE1637" s="36" t="str">
        <f>VLOOKUP(AA1637,ATS!$A$4:$G$2762,5,FALSE)</f>
        <v>76000-OS</v>
      </c>
      <c r="AF1637" s="30"/>
      <c r="AG1637" s="54"/>
      <c r="AH1637" s="26"/>
      <c r="AI1637" s="30"/>
      <c r="AJ1637" s="30"/>
      <c r="AK1637" s="30"/>
    </row>
    <row r="1638" spans="1:37">
      <c r="A1638" s="175">
        <f t="shared" si="101"/>
        <v>0</v>
      </c>
      <c r="B1638">
        <v>820539</v>
      </c>
      <c r="C1638" t="s">
        <v>3664</v>
      </c>
      <c r="D1638" t="s">
        <v>2991</v>
      </c>
      <c r="E1638" t="s">
        <v>1967</v>
      </c>
      <c r="F1638" t="s">
        <v>239</v>
      </c>
      <c r="G1638" t="s">
        <v>52</v>
      </c>
      <c r="H1638" t="s">
        <v>87</v>
      </c>
      <c r="I1638">
        <v>21</v>
      </c>
      <c r="J1638">
        <v>21</v>
      </c>
      <c r="K1638">
        <v>21</v>
      </c>
      <c r="L1638">
        <v>21</v>
      </c>
      <c r="M1638">
        <v>21</v>
      </c>
      <c r="N1638">
        <v>21</v>
      </c>
      <c r="O1638">
        <v>21</v>
      </c>
      <c r="P1638">
        <v>21</v>
      </c>
      <c r="Q1638">
        <v>21</v>
      </c>
      <c r="R1638">
        <v>21</v>
      </c>
      <c r="S1638" s="30"/>
      <c r="T1638" s="52" t="str">
        <f t="shared" si="100"/>
        <v>820539-88000-L</v>
      </c>
      <c r="U1638" s="53" t="str">
        <f>IF(C1638="NET","",IF(C1638="","",IFERROR(VLOOKUP(T1638,EAN!$A:$B,2,FALSE),"MANGLER - MÅ OPPDATERE EAN-FANEN")))</f>
        <v>MANGLER - MÅ OPPDATERE EAN-FANEN</v>
      </c>
      <c r="V1638" s="52">
        <f t="shared" si="102"/>
        <v>21</v>
      </c>
      <c r="W1638" s="52">
        <f t="shared" si="103"/>
        <v>21</v>
      </c>
      <c r="X1638" s="30"/>
      <c r="Y1638" s="21" t="str">
        <f>IF(C1638="NET","",IFERROR(VLOOKUP(U1638,'2) Order Form'!$V$9:$V$894,1,FALSE),"Ikke med I order form"))</f>
        <v>Ikke med I order form</v>
      </c>
      <c r="Z1638" s="30"/>
      <c r="AA1638">
        <v>7048652962614</v>
      </c>
      <c r="AB1638" s="23">
        <f>IFERROR(VLOOKUP(AA1638,'2) Order Form'!$V$9:$V$895,1,FALSE),"Ikke med I order form")</f>
        <v>7048652962614</v>
      </c>
      <c r="AC1638" s="38">
        <f>VLOOKUP(AA1638,ATS!$A$4:$H$2762,2,FALSE)</f>
        <v>820514</v>
      </c>
      <c r="AD1638" s="35" t="str">
        <f>VLOOKUP(AA1638,ATS!$A$4:$G$2762,3,FALSE)</f>
        <v>Paris Beanie</v>
      </c>
      <c r="AE1638" s="36" t="str">
        <f>VLOOKUP(AA1638,ATS!$A$4:$G$2762,5,FALSE)</f>
        <v>76000-OS</v>
      </c>
      <c r="AF1638" s="30"/>
      <c r="AG1638" s="54"/>
      <c r="AH1638" s="26"/>
      <c r="AI1638" s="30"/>
      <c r="AJ1638" s="30"/>
      <c r="AK1638" s="30"/>
    </row>
    <row r="1639" spans="1:37">
      <c r="A1639" s="175">
        <f t="shared" si="101"/>
        <v>0</v>
      </c>
      <c r="B1639">
        <v>820539</v>
      </c>
      <c r="C1639" t="s">
        <v>3664</v>
      </c>
      <c r="D1639" t="s">
        <v>2991</v>
      </c>
      <c r="E1639" t="s">
        <v>1968</v>
      </c>
      <c r="F1639" t="s">
        <v>239</v>
      </c>
      <c r="G1639" t="s">
        <v>53</v>
      </c>
      <c r="H1639" t="s">
        <v>87</v>
      </c>
      <c r="I1639">
        <v>18</v>
      </c>
      <c r="J1639">
        <v>18</v>
      </c>
      <c r="K1639">
        <v>18</v>
      </c>
      <c r="L1639">
        <v>18</v>
      </c>
      <c r="M1639">
        <v>18</v>
      </c>
      <c r="N1639">
        <v>18</v>
      </c>
      <c r="O1639">
        <v>18</v>
      </c>
      <c r="P1639">
        <v>18</v>
      </c>
      <c r="Q1639">
        <v>18</v>
      </c>
      <c r="R1639">
        <v>18</v>
      </c>
      <c r="S1639" s="30"/>
      <c r="T1639" s="52" t="str">
        <f t="shared" si="100"/>
        <v>820539-88000-XL</v>
      </c>
      <c r="U1639" s="53" t="str">
        <f>IF(C1639="NET","",IF(C1639="","",IFERROR(VLOOKUP(T1639,EAN!$A:$B,2,FALSE),"MANGLER - MÅ OPPDATERE EAN-FANEN")))</f>
        <v>MANGLER - MÅ OPPDATERE EAN-FANEN</v>
      </c>
      <c r="V1639" s="52">
        <f t="shared" si="102"/>
        <v>18</v>
      </c>
      <c r="W1639" s="52">
        <f t="shared" si="103"/>
        <v>18</v>
      </c>
      <c r="X1639" s="30"/>
      <c r="Y1639" s="21" t="str">
        <f>IF(C1639="NET","",IFERROR(VLOOKUP(U1639,'2) Order Form'!$V$9:$V$894,1,FALSE),"Ikke med I order form"))</f>
        <v>Ikke med I order form</v>
      </c>
      <c r="Z1639" s="30"/>
      <c r="AA1639">
        <v>7048652962621</v>
      </c>
      <c r="AB1639" s="23">
        <f>IFERROR(VLOOKUP(AA1639,'2) Order Form'!$V$9:$V$895,1,FALSE),"Ikke med I order form")</f>
        <v>7048652962621</v>
      </c>
      <c r="AC1639" s="38">
        <f>VLOOKUP(AA1639,ATS!$A$4:$H$2762,2,FALSE)</f>
        <v>820514</v>
      </c>
      <c r="AD1639" s="35" t="str">
        <f>VLOOKUP(AA1639,ATS!$A$4:$G$2762,3,FALSE)</f>
        <v>Paris Beanie</v>
      </c>
      <c r="AE1639" s="36" t="str">
        <f>VLOOKUP(AA1639,ATS!$A$4:$G$2762,5,FALSE)</f>
        <v>99901-OS</v>
      </c>
      <c r="AF1639" s="30"/>
      <c r="AG1639" s="54"/>
      <c r="AH1639" s="26"/>
      <c r="AI1639" s="30"/>
      <c r="AJ1639" s="30"/>
      <c r="AK1639" s="30"/>
    </row>
    <row r="1640" spans="1:37">
      <c r="A1640" s="175">
        <f t="shared" si="101"/>
        <v>0</v>
      </c>
      <c r="B1640">
        <v>820539</v>
      </c>
      <c r="C1640" t="s">
        <v>3664</v>
      </c>
      <c r="D1640" t="s">
        <v>2991</v>
      </c>
      <c r="E1640" t="s">
        <v>685</v>
      </c>
      <c r="F1640" t="s">
        <v>1982</v>
      </c>
      <c r="G1640" t="s">
        <v>8</v>
      </c>
      <c r="H1640" t="s">
        <v>87</v>
      </c>
      <c r="I1640">
        <v>31</v>
      </c>
      <c r="J1640">
        <v>31</v>
      </c>
      <c r="K1640">
        <v>31</v>
      </c>
      <c r="L1640">
        <v>31</v>
      </c>
      <c r="M1640">
        <v>31</v>
      </c>
      <c r="N1640">
        <v>31</v>
      </c>
      <c r="O1640">
        <v>31</v>
      </c>
      <c r="P1640">
        <v>31</v>
      </c>
      <c r="Q1640">
        <v>31</v>
      </c>
      <c r="R1640">
        <v>31</v>
      </c>
      <c r="S1640" s="30"/>
      <c r="T1640" s="52" t="str">
        <f t="shared" si="100"/>
        <v>820539-99901-S</v>
      </c>
      <c r="U1640" s="53" t="str">
        <f>IF(C1640="NET","",IF(C1640="","",IFERROR(VLOOKUP(T1640,EAN!$A:$B,2,FALSE),"MANGLER - MÅ OPPDATERE EAN-FANEN")))</f>
        <v>MANGLER - MÅ OPPDATERE EAN-FANEN</v>
      </c>
      <c r="V1640" s="52">
        <f t="shared" si="102"/>
        <v>31</v>
      </c>
      <c r="W1640" s="52">
        <f t="shared" si="103"/>
        <v>31</v>
      </c>
      <c r="X1640" s="30"/>
      <c r="Y1640" s="21" t="str">
        <f>IF(C1640="NET","",IFERROR(VLOOKUP(U1640,'2) Order Form'!$V$9:$V$894,1,FALSE),"Ikke med I order form"))</f>
        <v>Ikke med I order form</v>
      </c>
      <c r="Z1640" s="30"/>
      <c r="AA1640">
        <v>7048652962621</v>
      </c>
      <c r="AB1640" s="23">
        <f>IFERROR(VLOOKUP(AA1640,'2) Order Form'!$V$9:$V$895,1,FALSE),"Ikke med I order form")</f>
        <v>7048652962621</v>
      </c>
      <c r="AC1640" s="38">
        <f>VLOOKUP(AA1640,ATS!$A$4:$H$2762,2,FALSE)</f>
        <v>820514</v>
      </c>
      <c r="AD1640" s="35" t="str">
        <f>VLOOKUP(AA1640,ATS!$A$4:$G$2762,3,FALSE)</f>
        <v>Paris Beanie</v>
      </c>
      <c r="AE1640" s="36" t="str">
        <f>VLOOKUP(AA1640,ATS!$A$4:$G$2762,5,FALSE)</f>
        <v>99901-OS</v>
      </c>
      <c r="AF1640" s="30"/>
      <c r="AG1640" s="54"/>
      <c r="AH1640" s="26"/>
      <c r="AI1640" s="30"/>
      <c r="AJ1640" s="30"/>
      <c r="AK1640" s="30"/>
    </row>
    <row r="1641" spans="1:37">
      <c r="A1641" s="175">
        <f t="shared" si="101"/>
        <v>0</v>
      </c>
      <c r="B1641">
        <v>820539</v>
      </c>
      <c r="C1641" t="s">
        <v>3664</v>
      </c>
      <c r="D1641" t="s">
        <v>2991</v>
      </c>
      <c r="E1641" t="s">
        <v>686</v>
      </c>
      <c r="F1641" t="s">
        <v>1982</v>
      </c>
      <c r="G1641" t="s">
        <v>7</v>
      </c>
      <c r="H1641" t="s">
        <v>87</v>
      </c>
      <c r="I1641">
        <v>59</v>
      </c>
      <c r="J1641">
        <v>59</v>
      </c>
      <c r="K1641">
        <v>59</v>
      </c>
      <c r="L1641">
        <v>59</v>
      </c>
      <c r="M1641">
        <v>59</v>
      </c>
      <c r="N1641">
        <v>59</v>
      </c>
      <c r="O1641">
        <v>59</v>
      </c>
      <c r="P1641">
        <v>59</v>
      </c>
      <c r="Q1641">
        <v>59</v>
      </c>
      <c r="R1641">
        <v>59</v>
      </c>
      <c r="S1641" s="30"/>
      <c r="T1641" s="52" t="str">
        <f t="shared" si="100"/>
        <v>820539-99901-M</v>
      </c>
      <c r="U1641" s="53" t="str">
        <f>IF(C1641="NET","",IF(C1641="","",IFERROR(VLOOKUP(T1641,EAN!$A:$B,2,FALSE),"MANGLER - MÅ OPPDATERE EAN-FANEN")))</f>
        <v>MANGLER - MÅ OPPDATERE EAN-FANEN</v>
      </c>
      <c r="V1641" s="52">
        <f t="shared" si="102"/>
        <v>59</v>
      </c>
      <c r="W1641" s="52">
        <f t="shared" si="103"/>
        <v>59</v>
      </c>
      <c r="X1641" s="30"/>
      <c r="Y1641" s="21" t="str">
        <f>IF(C1641="NET","",IFERROR(VLOOKUP(U1641,'2) Order Form'!$V$9:$V$894,1,FALSE),"Ikke med I order form"))</f>
        <v>Ikke med I order form</v>
      </c>
      <c r="Z1641" s="30"/>
      <c r="AA1641">
        <v>7048652962607</v>
      </c>
      <c r="AB1641" s="23">
        <f>IFERROR(VLOOKUP(AA1641,'2) Order Form'!$V$9:$V$895,1,FALSE),"Ikke med I order form")</f>
        <v>7048652962607</v>
      </c>
      <c r="AC1641" s="38">
        <f>VLOOKUP(AA1641,ATS!$A$4:$H$2762,2,FALSE)</f>
        <v>820514</v>
      </c>
      <c r="AD1641" s="35" t="str">
        <f>VLOOKUP(AA1641,ATS!$A$4:$G$2762,3,FALSE)</f>
        <v>Paris Beanie</v>
      </c>
      <c r="AE1641" s="36" t="str">
        <f>VLOOKUP(AA1641,ATS!$A$4:$G$2762,5,FALSE)</f>
        <v>55505-OS</v>
      </c>
      <c r="AF1641" s="30"/>
      <c r="AG1641" s="54"/>
      <c r="AH1641" s="26"/>
      <c r="AI1641" s="30"/>
      <c r="AJ1641" s="30"/>
      <c r="AK1641" s="30"/>
    </row>
    <row r="1642" spans="1:37">
      <c r="A1642" s="175">
        <f t="shared" si="101"/>
        <v>0</v>
      </c>
      <c r="B1642">
        <v>820539</v>
      </c>
      <c r="C1642" t="s">
        <v>3664</v>
      </c>
      <c r="D1642" t="s">
        <v>2991</v>
      </c>
      <c r="E1642" t="s">
        <v>687</v>
      </c>
      <c r="F1642" t="s">
        <v>1982</v>
      </c>
      <c r="G1642" t="s">
        <v>52</v>
      </c>
      <c r="H1642" t="s">
        <v>87</v>
      </c>
      <c r="I1642">
        <v>59</v>
      </c>
      <c r="J1642">
        <v>59</v>
      </c>
      <c r="K1642">
        <v>59</v>
      </c>
      <c r="L1642">
        <v>59</v>
      </c>
      <c r="M1642">
        <v>59</v>
      </c>
      <c r="N1642">
        <v>59</v>
      </c>
      <c r="O1642">
        <v>59</v>
      </c>
      <c r="P1642">
        <v>59</v>
      </c>
      <c r="Q1642">
        <v>59</v>
      </c>
      <c r="R1642">
        <v>59</v>
      </c>
      <c r="S1642" s="30"/>
      <c r="T1642" s="52" t="str">
        <f t="shared" si="100"/>
        <v>820539-99901-L</v>
      </c>
      <c r="U1642" s="53" t="str">
        <f>IF(C1642="NET","",IF(C1642="","",IFERROR(VLOOKUP(T1642,EAN!$A:$B,2,FALSE),"MANGLER - MÅ OPPDATERE EAN-FANEN")))</f>
        <v>MANGLER - MÅ OPPDATERE EAN-FANEN</v>
      </c>
      <c r="V1642" s="52">
        <f t="shared" si="102"/>
        <v>59</v>
      </c>
      <c r="W1642" s="52">
        <f t="shared" si="103"/>
        <v>59</v>
      </c>
      <c r="X1642" s="30"/>
      <c r="Y1642" s="21" t="str">
        <f>IF(C1642="NET","",IFERROR(VLOOKUP(U1642,'2) Order Form'!$V$9:$V$894,1,FALSE),"Ikke med I order form"))</f>
        <v>Ikke med I order form</v>
      </c>
      <c r="Z1642" s="30"/>
      <c r="AA1642">
        <v>7048652962607</v>
      </c>
      <c r="AB1642" s="23">
        <f>IFERROR(VLOOKUP(AA1642,'2) Order Form'!$V$9:$V$895,1,FALSE),"Ikke med I order form")</f>
        <v>7048652962607</v>
      </c>
      <c r="AC1642" s="38">
        <f>VLOOKUP(AA1642,ATS!$A$4:$H$2762,2,FALSE)</f>
        <v>820514</v>
      </c>
      <c r="AD1642" s="35" t="str">
        <f>VLOOKUP(AA1642,ATS!$A$4:$G$2762,3,FALSE)</f>
        <v>Paris Beanie</v>
      </c>
      <c r="AE1642" s="36" t="str">
        <f>VLOOKUP(AA1642,ATS!$A$4:$G$2762,5,FALSE)</f>
        <v>55505-OS</v>
      </c>
      <c r="AF1642" s="30"/>
      <c r="AG1642" s="54"/>
      <c r="AH1642" s="26"/>
      <c r="AI1642" s="30"/>
      <c r="AJ1642" s="30"/>
      <c r="AK1642" s="30"/>
    </row>
    <row r="1643" spans="1:37">
      <c r="A1643" s="175">
        <f t="shared" si="101"/>
        <v>0</v>
      </c>
      <c r="B1643">
        <v>820539</v>
      </c>
      <c r="C1643" t="s">
        <v>3664</v>
      </c>
      <c r="D1643" t="s">
        <v>2991</v>
      </c>
      <c r="E1643" t="s">
        <v>688</v>
      </c>
      <c r="F1643" t="s">
        <v>1982</v>
      </c>
      <c r="G1643" t="s">
        <v>53</v>
      </c>
      <c r="H1643" t="s">
        <v>87</v>
      </c>
      <c r="I1643">
        <v>45</v>
      </c>
      <c r="J1643">
        <v>45</v>
      </c>
      <c r="K1643">
        <v>45</v>
      </c>
      <c r="L1643">
        <v>45</v>
      </c>
      <c r="M1643">
        <v>45</v>
      </c>
      <c r="N1643">
        <v>45</v>
      </c>
      <c r="O1643">
        <v>45</v>
      </c>
      <c r="P1643">
        <v>45</v>
      </c>
      <c r="Q1643">
        <v>45</v>
      </c>
      <c r="R1643">
        <v>45</v>
      </c>
      <c r="S1643" s="30"/>
      <c r="T1643" s="52" t="str">
        <f t="shared" si="100"/>
        <v>820539-99901-XL</v>
      </c>
      <c r="U1643" s="53" t="str">
        <f>IF(C1643="NET","",IF(C1643="","",IFERROR(VLOOKUP(T1643,EAN!$A:$B,2,FALSE),"MANGLER - MÅ OPPDATERE EAN-FANEN")))</f>
        <v>MANGLER - MÅ OPPDATERE EAN-FANEN</v>
      </c>
      <c r="V1643" s="52">
        <f t="shared" si="102"/>
        <v>45</v>
      </c>
      <c r="W1643" s="52">
        <f t="shared" si="103"/>
        <v>45</v>
      </c>
      <c r="X1643" s="30"/>
      <c r="Y1643" s="21" t="str">
        <f>IF(C1643="NET","",IFERROR(VLOOKUP(U1643,'2) Order Form'!$V$9:$V$894,1,FALSE),"Ikke med I order form"))</f>
        <v>Ikke med I order form</v>
      </c>
      <c r="Z1643" s="30"/>
      <c r="AA1643">
        <v>7048652726650</v>
      </c>
      <c r="AB1643" s="23">
        <f>IFERROR(VLOOKUP(AA1643,'2) Order Form'!$V$9:$V$895,1,FALSE),"Ikke med I order form")</f>
        <v>7048652726650</v>
      </c>
      <c r="AC1643" s="38">
        <f>VLOOKUP(AA1643,ATS!$A$4:$H$2762,2,FALSE)</f>
        <v>820345</v>
      </c>
      <c r="AD1643" s="35" t="str">
        <f>VLOOKUP(AA1643,ATS!$A$4:$G$2762,3,FALSE)</f>
        <v>Face Mask Merino WEB</v>
      </c>
      <c r="AE1643" s="36" t="str">
        <f>VLOOKUP(AA1643,ATS!$A$4:$G$2762,5,FALSE)</f>
        <v>99901-OS</v>
      </c>
      <c r="AF1643" s="30"/>
      <c r="AG1643" s="54"/>
      <c r="AH1643" s="26"/>
      <c r="AI1643" s="30"/>
      <c r="AJ1643" s="30"/>
      <c r="AK1643" s="30"/>
    </row>
    <row r="1644" spans="1:37">
      <c r="A1644" s="175">
        <f t="shared" si="101"/>
        <v>0</v>
      </c>
      <c r="B1644" s="37">
        <v>820546</v>
      </c>
      <c r="C1644" t="s">
        <v>131</v>
      </c>
      <c r="I1644" s="37">
        <v>202409</v>
      </c>
      <c r="J1644" s="37">
        <v>202410</v>
      </c>
      <c r="K1644" s="37">
        <v>202411</v>
      </c>
      <c r="L1644" s="37">
        <v>202412</v>
      </c>
      <c r="M1644" s="37">
        <v>202413</v>
      </c>
      <c r="N1644" s="37">
        <v>202414</v>
      </c>
      <c r="O1644" s="37">
        <v>202415</v>
      </c>
      <c r="P1644" s="37">
        <v>202415</v>
      </c>
      <c r="Q1644" s="37">
        <v>202415</v>
      </c>
      <c r="R1644" s="37">
        <v>202415</v>
      </c>
      <c r="S1644" s="30"/>
      <c r="T1644" s="52" t="str">
        <f t="shared" si="100"/>
        <v>820546-</v>
      </c>
      <c r="U1644" s="53" t="str">
        <f>IF(C1644="NET","",IF(C1644="","",IFERROR(VLOOKUP(T1644,EAN!$A:$B,2,FALSE),"MANGLER - MÅ OPPDATERE EAN-FANEN")))</f>
        <v/>
      </c>
      <c r="V1644" s="52">
        <f t="shared" si="102"/>
        <v>202409</v>
      </c>
      <c r="W1644" s="52">
        <f t="shared" si="103"/>
        <v>202415</v>
      </c>
      <c r="X1644" s="30"/>
      <c r="Y1644" s="21" t="str">
        <f>IF(C1644="NET","",IFERROR(VLOOKUP(U1644,'2) Order Form'!$V$9:$V$894,1,FALSE),"Ikke med I order form"))</f>
        <v/>
      </c>
      <c r="Z1644" s="30"/>
      <c r="AA1644">
        <v>7048652726650</v>
      </c>
      <c r="AB1644" s="23">
        <f>IFERROR(VLOOKUP(AA1644,'2) Order Form'!$V$9:$V$895,1,FALSE),"Ikke med I order form")</f>
        <v>7048652726650</v>
      </c>
      <c r="AC1644" s="38">
        <f>VLOOKUP(AA1644,ATS!$A$4:$H$2762,2,FALSE)</f>
        <v>820345</v>
      </c>
      <c r="AD1644" s="35" t="str">
        <f>VLOOKUP(AA1644,ATS!$A$4:$G$2762,3,FALSE)</f>
        <v>Face Mask Merino WEB</v>
      </c>
      <c r="AE1644" s="36" t="str">
        <f>VLOOKUP(AA1644,ATS!$A$4:$G$2762,5,FALSE)</f>
        <v>99901-OS</v>
      </c>
      <c r="AF1644" s="30"/>
      <c r="AG1644" s="54"/>
      <c r="AH1644" s="26"/>
      <c r="AI1644" s="30"/>
      <c r="AJ1644" s="30"/>
      <c r="AK1644" s="30"/>
    </row>
    <row r="1645" spans="1:37">
      <c r="A1645" s="175">
        <f t="shared" si="101"/>
        <v>7048653027787</v>
      </c>
      <c r="B1645">
        <v>820546</v>
      </c>
      <c r="C1645" t="s">
        <v>3665</v>
      </c>
      <c r="D1645" t="s">
        <v>2991</v>
      </c>
      <c r="E1645" t="s">
        <v>1924</v>
      </c>
      <c r="F1645" t="s">
        <v>90</v>
      </c>
      <c r="G1645" t="s">
        <v>8</v>
      </c>
      <c r="H1645" t="s">
        <v>87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 s="2"/>
      <c r="T1645" s="52" t="str">
        <f t="shared" si="100"/>
        <v>820546-10001-S</v>
      </c>
      <c r="U1645" s="53">
        <f>IF(C1645="NET","",IF(C1645="","",IFERROR(VLOOKUP(T1645,EAN!$A:$B,2,FALSE),"MANGLER - MÅ OPPDATERE EAN-FANEN")))</f>
        <v>7048653027787</v>
      </c>
      <c r="V1645" s="52">
        <f t="shared" si="102"/>
        <v>0</v>
      </c>
      <c r="W1645" s="52">
        <f t="shared" si="103"/>
        <v>0</v>
      </c>
      <c r="X1645" s="2"/>
      <c r="Y1645" s="21" t="str">
        <f>IF(C1645="NET","",IFERROR(VLOOKUP(U1645,'2) Order Form'!$V$9:$V$894,1,FALSE),"Ikke med I order form"))</f>
        <v>Ikke med I order form</v>
      </c>
      <c r="Z1645" s="2"/>
      <c r="AA1645">
        <v>7048652726650</v>
      </c>
      <c r="AB1645" s="23">
        <f>IFERROR(VLOOKUP(AA1645,'2) Order Form'!$V$9:$V$895,1,FALSE),"Ikke med I order form")</f>
        <v>7048652726650</v>
      </c>
      <c r="AC1645" s="38">
        <f>VLOOKUP(AA1645,ATS!$A$4:$H$2762,2,FALSE)</f>
        <v>820345</v>
      </c>
      <c r="AD1645" s="35" t="str">
        <f>VLOOKUP(AA1645,ATS!$A$4:$G$2762,3,FALSE)</f>
        <v>Face Mask Merino WEB</v>
      </c>
      <c r="AE1645" s="36" t="str">
        <f>VLOOKUP(AA1645,ATS!$A$4:$G$2762,5,FALSE)</f>
        <v>99901-OS</v>
      </c>
      <c r="AF1645" s="2"/>
      <c r="AG1645" s="38"/>
      <c r="AH1645" s="21"/>
      <c r="AI1645" s="2"/>
      <c r="AJ1645" s="2"/>
      <c r="AK1645" s="2"/>
    </row>
    <row r="1646" spans="1:37">
      <c r="A1646" s="175">
        <f t="shared" si="101"/>
        <v>7048653027770</v>
      </c>
      <c r="B1646">
        <v>820546</v>
      </c>
      <c r="C1646" t="s">
        <v>3665</v>
      </c>
      <c r="D1646" t="s">
        <v>2991</v>
      </c>
      <c r="E1646" t="s">
        <v>1925</v>
      </c>
      <c r="F1646" t="s">
        <v>90</v>
      </c>
      <c r="G1646" t="s">
        <v>7</v>
      </c>
      <c r="H1646" t="s">
        <v>87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 s="2"/>
      <c r="T1646" s="52" t="str">
        <f t="shared" si="100"/>
        <v>820546-10001-M</v>
      </c>
      <c r="U1646" s="53">
        <f>IF(C1646="NET","",IF(C1646="","",IFERROR(VLOOKUP(T1646,EAN!$A:$B,2,FALSE),"MANGLER - MÅ OPPDATERE EAN-FANEN")))</f>
        <v>7048653027770</v>
      </c>
      <c r="V1646" s="52">
        <f t="shared" si="102"/>
        <v>0</v>
      </c>
      <c r="W1646" s="52">
        <f t="shared" si="103"/>
        <v>0</v>
      </c>
      <c r="X1646" s="2"/>
      <c r="Y1646" s="21" t="str">
        <f>IF(C1646="NET","",IFERROR(VLOOKUP(U1646,'2) Order Form'!$V$9:$V$894,1,FALSE),"Ikke med I order form"))</f>
        <v>Ikke med I order form</v>
      </c>
      <c r="Z1646" s="2"/>
      <c r="AA1646">
        <v>7048652962843</v>
      </c>
      <c r="AB1646" s="23">
        <f>IFERROR(VLOOKUP(AA1646,'2) Order Form'!$V$9:$V$895,1,FALSE),"Ikke med I order form")</f>
        <v>7048652962843</v>
      </c>
      <c r="AC1646" s="38">
        <f>VLOOKUP(AA1646,ATS!$A$4:$H$2762,2,FALSE)</f>
        <v>820494</v>
      </c>
      <c r="AD1646" s="35" t="str">
        <f>VLOOKUP(AA1646,ATS!$A$4:$G$2762,3,FALSE)</f>
        <v>Merino Balaclava</v>
      </c>
      <c r="AE1646" s="36" t="str">
        <f>VLOOKUP(AA1646,ATS!$A$4:$G$2762,5,FALSE)</f>
        <v>99901-OS</v>
      </c>
      <c r="AF1646" s="2"/>
      <c r="AG1646" s="38"/>
      <c r="AH1646" s="21"/>
      <c r="AI1646" s="2"/>
      <c r="AJ1646" s="2"/>
      <c r="AK1646" s="2"/>
    </row>
    <row r="1647" spans="1:37">
      <c r="A1647" s="175">
        <f t="shared" si="101"/>
        <v>7048653027763</v>
      </c>
      <c r="B1647">
        <v>820546</v>
      </c>
      <c r="C1647" t="s">
        <v>3665</v>
      </c>
      <c r="D1647" t="s">
        <v>2991</v>
      </c>
      <c r="E1647" t="s">
        <v>1926</v>
      </c>
      <c r="F1647" t="s">
        <v>90</v>
      </c>
      <c r="G1647" t="s">
        <v>52</v>
      </c>
      <c r="H1647" t="s">
        <v>87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 s="2"/>
      <c r="T1647" s="52" t="str">
        <f t="shared" si="100"/>
        <v>820546-10001-L</v>
      </c>
      <c r="U1647" s="53">
        <f>IF(C1647="NET","",IF(C1647="","",IFERROR(VLOOKUP(T1647,EAN!$A:$B,2,FALSE),"MANGLER - MÅ OPPDATERE EAN-FANEN")))</f>
        <v>7048653027763</v>
      </c>
      <c r="V1647" s="52">
        <f t="shared" si="102"/>
        <v>0</v>
      </c>
      <c r="W1647" s="52">
        <f t="shared" si="103"/>
        <v>0</v>
      </c>
      <c r="X1647" s="2"/>
      <c r="Y1647" s="21" t="str">
        <f>IF(C1647="NET","",IFERROR(VLOOKUP(U1647,'2) Order Form'!$V$9:$V$894,1,FALSE),"Ikke med I order form"))</f>
        <v>Ikke med I order form</v>
      </c>
      <c r="Z1647" s="2"/>
      <c r="AA1647">
        <v>7048652962843</v>
      </c>
      <c r="AB1647" s="23">
        <f>IFERROR(VLOOKUP(AA1647,'2) Order Form'!$V$9:$V$895,1,FALSE),"Ikke med I order form")</f>
        <v>7048652962843</v>
      </c>
      <c r="AC1647" s="38">
        <f>VLOOKUP(AA1647,ATS!$A$4:$H$2762,2,FALSE)</f>
        <v>820494</v>
      </c>
      <c r="AD1647" s="35" t="str">
        <f>VLOOKUP(AA1647,ATS!$A$4:$G$2762,3,FALSE)</f>
        <v>Merino Balaclava</v>
      </c>
      <c r="AE1647" s="36" t="str">
        <f>VLOOKUP(AA1647,ATS!$A$4:$G$2762,5,FALSE)</f>
        <v>99901-OS</v>
      </c>
      <c r="AF1647" s="2"/>
      <c r="AG1647" s="38"/>
      <c r="AH1647" s="21"/>
      <c r="AI1647" s="2"/>
      <c r="AJ1647" s="2"/>
      <c r="AK1647" s="2"/>
    </row>
    <row r="1648" spans="1:37">
      <c r="A1648" s="175">
        <f t="shared" si="101"/>
        <v>7048653027794</v>
      </c>
      <c r="B1648">
        <v>820546</v>
      </c>
      <c r="C1648" t="s">
        <v>3665</v>
      </c>
      <c r="D1648" t="s">
        <v>2991</v>
      </c>
      <c r="E1648" t="s">
        <v>1927</v>
      </c>
      <c r="F1648" t="s">
        <v>90</v>
      </c>
      <c r="G1648" t="s">
        <v>53</v>
      </c>
      <c r="H1648" t="s">
        <v>87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 s="2"/>
      <c r="T1648" s="52" t="str">
        <f t="shared" si="100"/>
        <v>820546-10001-XL</v>
      </c>
      <c r="U1648" s="53">
        <f>IF(C1648="NET","",IF(C1648="","",IFERROR(VLOOKUP(T1648,EAN!$A:$B,2,FALSE),"MANGLER - MÅ OPPDATERE EAN-FANEN")))</f>
        <v>7048653027794</v>
      </c>
      <c r="V1648" s="52">
        <f t="shared" si="102"/>
        <v>0</v>
      </c>
      <c r="W1648" s="52">
        <f t="shared" si="103"/>
        <v>0</v>
      </c>
      <c r="X1648" s="2"/>
      <c r="Y1648" s="21" t="str">
        <f>IF(C1648="NET","",IFERROR(VLOOKUP(U1648,'2) Order Form'!$V$9:$V$894,1,FALSE),"Ikke med I order form"))</f>
        <v>Ikke med I order form</v>
      </c>
      <c r="Z1648" s="2"/>
      <c r="AA1648">
        <v>7048652962881</v>
      </c>
      <c r="AB1648" s="23" t="str">
        <f>IFERROR(VLOOKUP(AA1648,'2) Order Form'!$V$9:$V$895,1,FALSE),"Ikke med I order form")</f>
        <v>Ikke med I order form</v>
      </c>
      <c r="AC1648" s="38" t="e">
        <f>VLOOKUP(AA1648,ATS!$A$4:$H$2762,2,FALSE)</f>
        <v>#N/A</v>
      </c>
      <c r="AD1648" s="35" t="e">
        <f>VLOOKUP(AA1648,ATS!$A$4:$G$2762,3,FALSE)</f>
        <v>#N/A</v>
      </c>
      <c r="AE1648" s="36" t="e">
        <f>VLOOKUP(AA1648,ATS!$A$4:$G$2762,5,FALSE)</f>
        <v>#N/A</v>
      </c>
      <c r="AF1648" s="2"/>
      <c r="AG1648" s="38"/>
      <c r="AH1648" s="21"/>
      <c r="AI1648" s="2"/>
      <c r="AJ1648" s="2"/>
      <c r="AK1648" s="2"/>
    </row>
    <row r="1649" spans="1:37">
      <c r="A1649" s="175">
        <f t="shared" si="101"/>
        <v>7048653027749</v>
      </c>
      <c r="B1649">
        <v>820546</v>
      </c>
      <c r="C1649" t="s">
        <v>3665</v>
      </c>
      <c r="D1649" t="s">
        <v>2991</v>
      </c>
      <c r="E1649" t="s">
        <v>685</v>
      </c>
      <c r="F1649" t="s">
        <v>1982</v>
      </c>
      <c r="G1649" t="s">
        <v>8</v>
      </c>
      <c r="H1649" t="s">
        <v>87</v>
      </c>
      <c r="I1649">
        <v>11</v>
      </c>
      <c r="J1649">
        <v>11</v>
      </c>
      <c r="K1649">
        <v>11</v>
      </c>
      <c r="L1649">
        <v>11</v>
      </c>
      <c r="M1649">
        <v>11</v>
      </c>
      <c r="N1649">
        <v>11</v>
      </c>
      <c r="O1649">
        <v>11</v>
      </c>
      <c r="P1649">
        <v>11</v>
      </c>
      <c r="Q1649">
        <v>11</v>
      </c>
      <c r="R1649">
        <v>11</v>
      </c>
      <c r="S1649" s="2"/>
      <c r="T1649" s="52" t="str">
        <f t="shared" si="100"/>
        <v>820546-99901-S</v>
      </c>
      <c r="U1649" s="53">
        <f>IF(C1649="NET","",IF(C1649="","",IFERROR(VLOOKUP(T1649,EAN!$A:$B,2,FALSE),"MANGLER - MÅ OPPDATERE EAN-FANEN")))</f>
        <v>7048653027749</v>
      </c>
      <c r="V1649" s="52">
        <f t="shared" si="102"/>
        <v>11</v>
      </c>
      <c r="W1649" s="52">
        <f t="shared" si="103"/>
        <v>11</v>
      </c>
      <c r="X1649" s="2"/>
      <c r="Y1649" s="21" t="str">
        <f>IF(C1649="NET","",IFERROR(VLOOKUP(U1649,'2) Order Form'!$V$9:$V$894,1,FALSE),"Ikke med I order form"))</f>
        <v>Ikke med I order form</v>
      </c>
      <c r="Z1649" s="2"/>
      <c r="AA1649">
        <v>7048652962881</v>
      </c>
      <c r="AB1649" s="23" t="str">
        <f>IFERROR(VLOOKUP(AA1649,'2) Order Form'!$V$9:$V$895,1,FALSE),"Ikke med I order form")</f>
        <v>Ikke med I order form</v>
      </c>
      <c r="AC1649" s="38" t="e">
        <f>VLOOKUP(AA1649,ATS!$A$4:$H$2762,2,FALSE)</f>
        <v>#N/A</v>
      </c>
      <c r="AD1649" s="35" t="e">
        <f>VLOOKUP(AA1649,ATS!$A$4:$G$2762,3,FALSE)</f>
        <v>#N/A</v>
      </c>
      <c r="AE1649" s="36" t="e">
        <f>VLOOKUP(AA1649,ATS!$A$4:$G$2762,5,FALSE)</f>
        <v>#N/A</v>
      </c>
      <c r="AF1649" s="2"/>
      <c r="AG1649" s="38"/>
      <c r="AH1649" s="21"/>
      <c r="AI1649" s="2"/>
      <c r="AJ1649" s="2"/>
      <c r="AK1649" s="2"/>
    </row>
    <row r="1650" spans="1:37">
      <c r="A1650" s="175">
        <f t="shared" si="101"/>
        <v>7048653027732</v>
      </c>
      <c r="B1650">
        <v>820546</v>
      </c>
      <c r="C1650" t="s">
        <v>3665</v>
      </c>
      <c r="D1650" t="s">
        <v>2991</v>
      </c>
      <c r="E1650" t="s">
        <v>686</v>
      </c>
      <c r="F1650" t="s">
        <v>1982</v>
      </c>
      <c r="G1650" t="s">
        <v>7</v>
      </c>
      <c r="H1650" t="s">
        <v>87</v>
      </c>
      <c r="I1650">
        <v>7</v>
      </c>
      <c r="J1650">
        <v>7</v>
      </c>
      <c r="K1650">
        <v>7</v>
      </c>
      <c r="L1650">
        <v>7</v>
      </c>
      <c r="M1650">
        <v>7</v>
      </c>
      <c r="N1650">
        <v>7</v>
      </c>
      <c r="O1650">
        <v>7</v>
      </c>
      <c r="P1650">
        <v>7</v>
      </c>
      <c r="Q1650">
        <v>7</v>
      </c>
      <c r="R1650">
        <v>7</v>
      </c>
      <c r="S1650" s="2"/>
      <c r="T1650" s="52" t="str">
        <f t="shared" si="100"/>
        <v>820546-99901-M</v>
      </c>
      <c r="U1650" s="53">
        <f>IF(C1650="NET","",IF(C1650="","",IFERROR(VLOOKUP(T1650,EAN!$A:$B,2,FALSE),"MANGLER - MÅ OPPDATERE EAN-FANEN")))</f>
        <v>7048653027732</v>
      </c>
      <c r="V1650" s="52">
        <f t="shared" si="102"/>
        <v>7</v>
      </c>
      <c r="W1650" s="52">
        <f t="shared" si="103"/>
        <v>7</v>
      </c>
      <c r="X1650" s="2"/>
      <c r="Y1650" s="21" t="str">
        <f>IF(C1650="NET","",IFERROR(VLOOKUP(U1650,'2) Order Form'!$V$9:$V$894,1,FALSE),"Ikke med I order form"))</f>
        <v>Ikke med I order form</v>
      </c>
      <c r="Z1650" s="2"/>
      <c r="AA1650">
        <v>7048652962898</v>
      </c>
      <c r="AB1650" s="23" t="str">
        <f>IFERROR(VLOOKUP(AA1650,'2) Order Form'!$V$9:$V$895,1,FALSE),"Ikke med I order form")</f>
        <v>Ikke med I order form</v>
      </c>
      <c r="AC1650" s="38" t="e">
        <f>VLOOKUP(AA1650,ATS!$A$4:$H$2762,2,FALSE)</f>
        <v>#N/A</v>
      </c>
      <c r="AD1650" s="35" t="e">
        <f>VLOOKUP(AA1650,ATS!$A$4:$G$2762,3,FALSE)</f>
        <v>#N/A</v>
      </c>
      <c r="AE1650" s="36" t="e">
        <f>VLOOKUP(AA1650,ATS!$A$4:$G$2762,5,FALSE)</f>
        <v>#N/A</v>
      </c>
      <c r="AF1650" s="2"/>
      <c r="AG1650" s="38"/>
      <c r="AH1650" s="21"/>
      <c r="AI1650" s="2"/>
      <c r="AJ1650" s="2"/>
      <c r="AK1650" s="2"/>
    </row>
    <row r="1651" spans="1:37">
      <c r="A1651" s="175">
        <f t="shared" si="101"/>
        <v>7048653027725</v>
      </c>
      <c r="B1651">
        <v>820546</v>
      </c>
      <c r="C1651" t="s">
        <v>3665</v>
      </c>
      <c r="D1651" t="s">
        <v>2991</v>
      </c>
      <c r="E1651" t="s">
        <v>687</v>
      </c>
      <c r="F1651" t="s">
        <v>1982</v>
      </c>
      <c r="G1651" t="s">
        <v>52</v>
      </c>
      <c r="H1651" t="s">
        <v>87</v>
      </c>
      <c r="I1651">
        <v>6</v>
      </c>
      <c r="J1651">
        <v>6</v>
      </c>
      <c r="K1651">
        <v>6</v>
      </c>
      <c r="L1651">
        <v>6</v>
      </c>
      <c r="M1651">
        <v>6</v>
      </c>
      <c r="N1651">
        <v>6</v>
      </c>
      <c r="O1651">
        <v>6</v>
      </c>
      <c r="P1651">
        <v>6</v>
      </c>
      <c r="Q1651">
        <v>6</v>
      </c>
      <c r="R1651">
        <v>6</v>
      </c>
      <c r="S1651" s="2"/>
      <c r="T1651" s="52" t="str">
        <f t="shared" si="100"/>
        <v>820546-99901-L</v>
      </c>
      <c r="U1651" s="53">
        <f>IF(C1651="NET","",IF(C1651="","",IFERROR(VLOOKUP(T1651,EAN!$A:$B,2,FALSE),"MANGLER - MÅ OPPDATERE EAN-FANEN")))</f>
        <v>7048653027725</v>
      </c>
      <c r="V1651" s="52">
        <f t="shared" si="102"/>
        <v>6</v>
      </c>
      <c r="W1651" s="52">
        <f t="shared" si="103"/>
        <v>6</v>
      </c>
      <c r="X1651" s="2"/>
      <c r="Y1651" s="21" t="str">
        <f>IF(C1651="NET","",IFERROR(VLOOKUP(U1651,'2) Order Form'!$V$9:$V$894,1,FALSE),"Ikke med I order form"))</f>
        <v>Ikke med I order form</v>
      </c>
      <c r="Z1651" s="2"/>
      <c r="AA1651">
        <v>7048652962898</v>
      </c>
      <c r="AB1651" s="23" t="str">
        <f>IFERROR(VLOOKUP(AA1651,'2) Order Form'!$V$9:$V$895,1,FALSE),"Ikke med I order form")</f>
        <v>Ikke med I order form</v>
      </c>
      <c r="AC1651" s="38" t="e">
        <f>VLOOKUP(AA1651,ATS!$A$4:$H$2762,2,FALSE)</f>
        <v>#N/A</v>
      </c>
      <c r="AD1651" s="35" t="e">
        <f>VLOOKUP(AA1651,ATS!$A$4:$G$2762,3,FALSE)</f>
        <v>#N/A</v>
      </c>
      <c r="AE1651" s="36" t="e">
        <f>VLOOKUP(AA1651,ATS!$A$4:$G$2762,5,FALSE)</f>
        <v>#N/A</v>
      </c>
      <c r="AF1651" s="2"/>
      <c r="AG1651" s="38"/>
      <c r="AH1651" s="21"/>
      <c r="AI1651" s="2"/>
      <c r="AJ1651" s="2"/>
      <c r="AK1651" s="2"/>
    </row>
    <row r="1652" spans="1:37">
      <c r="A1652" s="175">
        <f t="shared" si="101"/>
        <v>7048653027756</v>
      </c>
      <c r="B1652">
        <v>820546</v>
      </c>
      <c r="C1652" t="s">
        <v>3665</v>
      </c>
      <c r="D1652" t="s">
        <v>2991</v>
      </c>
      <c r="E1652" t="s">
        <v>688</v>
      </c>
      <c r="F1652" t="s">
        <v>1982</v>
      </c>
      <c r="G1652" t="s">
        <v>53</v>
      </c>
      <c r="H1652" t="s">
        <v>87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 s="2"/>
      <c r="T1652" s="52" t="str">
        <f t="shared" si="100"/>
        <v>820546-99901-XL</v>
      </c>
      <c r="U1652" s="53">
        <f>IF(C1652="NET","",IF(C1652="","",IFERROR(VLOOKUP(T1652,EAN!$A:$B,2,FALSE),"MANGLER - MÅ OPPDATERE EAN-FANEN")))</f>
        <v>7048653027756</v>
      </c>
      <c r="V1652" s="52">
        <f t="shared" si="102"/>
        <v>0</v>
      </c>
      <c r="W1652" s="52">
        <f t="shared" si="103"/>
        <v>0</v>
      </c>
      <c r="X1652" s="2"/>
      <c r="Y1652" s="21" t="str">
        <f>IF(C1652="NET","",IFERROR(VLOOKUP(U1652,'2) Order Form'!$V$9:$V$894,1,FALSE),"Ikke med I order form"))</f>
        <v>Ikke med I order form</v>
      </c>
      <c r="Z1652" s="2"/>
      <c r="AA1652">
        <v>7048652962904</v>
      </c>
      <c r="AB1652" s="23">
        <f>IFERROR(VLOOKUP(AA1652,'2) Order Form'!$V$9:$V$895,1,FALSE),"Ikke med I order form")</f>
        <v>7048652962904</v>
      </c>
      <c r="AC1652" s="38">
        <f>VLOOKUP(AA1652,ATS!$A$4:$H$2762,2,FALSE)</f>
        <v>820478</v>
      </c>
      <c r="AD1652" s="35" t="str">
        <f>VLOOKUP(AA1652,ATS!$A$4:$G$2762,3,FALSE)</f>
        <v>Merino Headband</v>
      </c>
      <c r="AE1652" s="36" t="str">
        <f>VLOOKUP(AA1652,ATS!$A$4:$G$2762,5,FALSE)</f>
        <v>99901-OS</v>
      </c>
      <c r="AF1652" s="2"/>
      <c r="AG1652" s="38"/>
      <c r="AH1652" s="21"/>
      <c r="AI1652" s="2"/>
      <c r="AJ1652" s="2"/>
      <c r="AK1652" s="2"/>
    </row>
    <row r="1653" spans="1:37">
      <c r="A1653" s="175">
        <f t="shared" si="101"/>
        <v>0</v>
      </c>
      <c r="B1653" s="37">
        <v>820547</v>
      </c>
      <c r="C1653" t="s">
        <v>131</v>
      </c>
      <c r="I1653" s="37">
        <v>202409</v>
      </c>
      <c r="J1653" s="37">
        <v>202410</v>
      </c>
      <c r="K1653" s="37">
        <v>202411</v>
      </c>
      <c r="L1653" s="37">
        <v>202412</v>
      </c>
      <c r="M1653" s="37">
        <v>202413</v>
      </c>
      <c r="N1653" s="37">
        <v>202414</v>
      </c>
      <c r="O1653" s="37">
        <v>202415</v>
      </c>
      <c r="P1653" s="37">
        <v>202415</v>
      </c>
      <c r="Q1653" s="37">
        <v>202415</v>
      </c>
      <c r="R1653" s="37">
        <v>202415</v>
      </c>
      <c r="S1653" s="2"/>
      <c r="T1653" s="52" t="str">
        <f t="shared" si="100"/>
        <v>820547-</v>
      </c>
      <c r="U1653" s="53" t="str">
        <f>IF(C1653="NET","",IF(C1653="","",IFERROR(VLOOKUP(T1653,EAN!$A:$B,2,FALSE),"MANGLER - MÅ OPPDATERE EAN-FANEN")))</f>
        <v/>
      </c>
      <c r="V1653" s="52">
        <f t="shared" si="102"/>
        <v>202409</v>
      </c>
      <c r="W1653" s="52">
        <f t="shared" si="103"/>
        <v>202415</v>
      </c>
      <c r="X1653" s="2"/>
      <c r="Y1653" s="21" t="str">
        <f>IF(C1653="NET","",IFERROR(VLOOKUP(U1653,'2) Order Form'!$V$9:$V$894,1,FALSE),"Ikke med I order form"))</f>
        <v/>
      </c>
      <c r="Z1653" s="2"/>
      <c r="AA1653">
        <v>7048652962904</v>
      </c>
      <c r="AB1653" s="23">
        <f>IFERROR(VLOOKUP(AA1653,'2) Order Form'!$V$9:$V$895,1,FALSE),"Ikke med I order form")</f>
        <v>7048652962904</v>
      </c>
      <c r="AC1653" s="38">
        <f>VLOOKUP(AA1653,ATS!$A$4:$H$2762,2,FALSE)</f>
        <v>820478</v>
      </c>
      <c r="AD1653" s="35" t="str">
        <f>VLOOKUP(AA1653,ATS!$A$4:$G$2762,3,FALSE)</f>
        <v>Merino Headband</v>
      </c>
      <c r="AE1653" s="36" t="str">
        <f>VLOOKUP(AA1653,ATS!$A$4:$G$2762,5,FALSE)</f>
        <v>99901-OS</v>
      </c>
      <c r="AF1653" s="2"/>
      <c r="AG1653" s="38"/>
      <c r="AH1653" s="21"/>
      <c r="AI1653" s="2"/>
      <c r="AJ1653" s="2"/>
      <c r="AK1653" s="2"/>
    </row>
    <row r="1654" spans="1:37">
      <c r="A1654" s="175">
        <f t="shared" si="101"/>
        <v>0</v>
      </c>
      <c r="B1654">
        <v>820547</v>
      </c>
      <c r="C1654" t="s">
        <v>3666</v>
      </c>
      <c r="D1654" t="s">
        <v>2991</v>
      </c>
      <c r="E1654" t="s">
        <v>685</v>
      </c>
      <c r="F1654" t="s">
        <v>1982</v>
      </c>
      <c r="G1654" t="s">
        <v>8</v>
      </c>
      <c r="H1654" t="s">
        <v>87</v>
      </c>
      <c r="I1654">
        <v>22</v>
      </c>
      <c r="J1654">
        <v>22</v>
      </c>
      <c r="K1654">
        <v>22</v>
      </c>
      <c r="L1654">
        <v>22</v>
      </c>
      <c r="M1654">
        <v>22</v>
      </c>
      <c r="N1654">
        <v>22</v>
      </c>
      <c r="O1654">
        <v>22</v>
      </c>
      <c r="P1654">
        <v>22</v>
      </c>
      <c r="Q1654">
        <v>22</v>
      </c>
      <c r="R1654">
        <v>22</v>
      </c>
      <c r="S1654" s="2"/>
      <c r="T1654" s="52" t="str">
        <f t="shared" si="100"/>
        <v>820547-99901-S</v>
      </c>
      <c r="U1654" s="53" t="str">
        <f>IF(C1654="NET","",IF(C1654="","",IFERROR(VLOOKUP(T1654,EAN!$A:$B,2,FALSE),"MANGLER - MÅ OPPDATERE EAN-FANEN")))</f>
        <v>MANGLER - MÅ OPPDATERE EAN-FANEN</v>
      </c>
      <c r="V1654" s="52">
        <f t="shared" si="102"/>
        <v>22</v>
      </c>
      <c r="W1654" s="52">
        <f t="shared" si="103"/>
        <v>22</v>
      </c>
      <c r="X1654" s="2"/>
      <c r="Y1654" s="21" t="str">
        <f>IF(C1654="NET","",IFERROR(VLOOKUP(U1654,'2) Order Form'!$V$9:$V$894,1,FALSE),"Ikke med I order form"))</f>
        <v>Ikke med I order form</v>
      </c>
      <c r="Z1654" s="2"/>
      <c r="AA1654">
        <v>7048652803078</v>
      </c>
      <c r="AB1654" s="23">
        <f>IFERROR(VLOOKUP(AA1654,'2) Order Form'!$V$9:$V$895,1,FALSE),"Ikke med I order form")</f>
        <v>7048652803078</v>
      </c>
      <c r="AC1654" s="38">
        <f>VLOOKUP(AA1654,ATS!$A$4:$H$2762,2,FALSE)</f>
        <v>820337</v>
      </c>
      <c r="AD1654" s="35" t="str">
        <f>VLOOKUP(AA1654,ATS!$A$4:$G$2762,3,FALSE)</f>
        <v>Slope Headband</v>
      </c>
      <c r="AE1654" s="36" t="str">
        <f>VLOOKUP(AA1654,ATS!$A$4:$G$2762,5,FALSE)</f>
        <v>11003-OS</v>
      </c>
      <c r="AF1654" s="2"/>
      <c r="AG1654" s="38"/>
      <c r="AH1654" s="21"/>
      <c r="AI1654" s="2"/>
      <c r="AJ1654" s="2"/>
      <c r="AK1654" s="2"/>
    </row>
    <row r="1655" spans="1:37">
      <c r="A1655" s="175">
        <f t="shared" si="101"/>
        <v>0</v>
      </c>
      <c r="B1655">
        <v>820547</v>
      </c>
      <c r="C1655" t="s">
        <v>3666</v>
      </c>
      <c r="D1655" t="s">
        <v>2991</v>
      </c>
      <c r="E1655" t="s">
        <v>686</v>
      </c>
      <c r="F1655" t="s">
        <v>1982</v>
      </c>
      <c r="G1655" t="s">
        <v>7</v>
      </c>
      <c r="H1655" t="s">
        <v>87</v>
      </c>
      <c r="I1655">
        <v>41</v>
      </c>
      <c r="J1655">
        <v>41</v>
      </c>
      <c r="K1655">
        <v>41</v>
      </c>
      <c r="L1655">
        <v>41</v>
      </c>
      <c r="M1655">
        <v>41</v>
      </c>
      <c r="N1655">
        <v>41</v>
      </c>
      <c r="O1655">
        <v>41</v>
      </c>
      <c r="P1655">
        <v>41</v>
      </c>
      <c r="Q1655">
        <v>41</v>
      </c>
      <c r="R1655">
        <v>41</v>
      </c>
      <c r="S1655" s="2"/>
      <c r="T1655" s="22" t="str">
        <f t="shared" si="100"/>
        <v>820547-99901-M</v>
      </c>
      <c r="U1655" s="24" t="str">
        <f>IF(C1655="NET","",IF(C1655="","",IFERROR(VLOOKUP(T1655,EAN!$A:$B,2,FALSE),"MANGLER - MÅ OPPDATERE EAN-FANEN")))</f>
        <v>MANGLER - MÅ OPPDATERE EAN-FANEN</v>
      </c>
      <c r="V1655" s="22">
        <f t="shared" si="102"/>
        <v>41</v>
      </c>
      <c r="W1655" s="22">
        <f t="shared" si="103"/>
        <v>41</v>
      </c>
      <c r="X1655" s="2"/>
      <c r="Y1655" s="21" t="str">
        <f>IF(C1655="NET","",IFERROR(VLOOKUP(U1655,'2) Order Form'!$V$9:$V$894,1,FALSE),"Ikke med I order form"))</f>
        <v>Ikke med I order form</v>
      </c>
      <c r="Z1655" s="2"/>
      <c r="AA1655">
        <v>7048652803078</v>
      </c>
      <c r="AB1655" s="23">
        <f>IFERROR(VLOOKUP(AA1655,'2) Order Form'!$V$9:$V$895,1,FALSE),"Ikke med I order form")</f>
        <v>7048652803078</v>
      </c>
      <c r="AC1655" s="38">
        <f>VLOOKUP(AA1655,ATS!$A$4:$H$2762,2,FALSE)</f>
        <v>820337</v>
      </c>
      <c r="AD1655" s="35" t="str">
        <f>VLOOKUP(AA1655,ATS!$A$4:$G$2762,3,FALSE)</f>
        <v>Slope Headband</v>
      </c>
      <c r="AE1655" s="36" t="str">
        <f>VLOOKUP(AA1655,ATS!$A$4:$G$2762,5,FALSE)</f>
        <v>11003-OS</v>
      </c>
      <c r="AF1655" s="2"/>
      <c r="AG1655" s="38"/>
      <c r="AH1655" s="21"/>
      <c r="AI1655" s="2"/>
      <c r="AJ1655" s="2"/>
      <c r="AK1655" s="2"/>
    </row>
    <row r="1656" spans="1:37">
      <c r="A1656" s="175">
        <f t="shared" si="101"/>
        <v>0</v>
      </c>
      <c r="B1656">
        <v>820547</v>
      </c>
      <c r="C1656" t="s">
        <v>3666</v>
      </c>
      <c r="D1656" t="s">
        <v>2991</v>
      </c>
      <c r="E1656" t="s">
        <v>687</v>
      </c>
      <c r="F1656" t="s">
        <v>1982</v>
      </c>
      <c r="G1656" t="s">
        <v>52</v>
      </c>
      <c r="H1656" t="s">
        <v>87</v>
      </c>
      <c r="I1656">
        <v>39</v>
      </c>
      <c r="J1656">
        <v>39</v>
      </c>
      <c r="K1656">
        <v>39</v>
      </c>
      <c r="L1656">
        <v>39</v>
      </c>
      <c r="M1656">
        <v>39</v>
      </c>
      <c r="N1656">
        <v>39</v>
      </c>
      <c r="O1656">
        <v>39</v>
      </c>
      <c r="P1656">
        <v>39</v>
      </c>
      <c r="Q1656">
        <v>39</v>
      </c>
      <c r="R1656">
        <v>39</v>
      </c>
      <c r="S1656" s="2"/>
      <c r="T1656" s="22" t="str">
        <f t="shared" si="100"/>
        <v>820547-99901-L</v>
      </c>
      <c r="U1656" s="24" t="str">
        <f>IF(C1656="NET","",IF(C1656="","",IFERROR(VLOOKUP(T1656,EAN!$A:$B,2,FALSE),"MANGLER - MÅ OPPDATERE EAN-FANEN")))</f>
        <v>MANGLER - MÅ OPPDATERE EAN-FANEN</v>
      </c>
      <c r="V1656" s="22">
        <f t="shared" si="102"/>
        <v>39</v>
      </c>
      <c r="W1656" s="22">
        <f t="shared" si="103"/>
        <v>39</v>
      </c>
      <c r="X1656" s="2"/>
      <c r="Y1656" s="21" t="str">
        <f>IF(C1656="NET","",IFERROR(VLOOKUP(U1656,'2) Order Form'!$V$9:$V$894,1,FALSE),"Ikke med I order form"))</f>
        <v>Ikke med I order form</v>
      </c>
      <c r="Z1656" s="2"/>
      <c r="AA1656">
        <v>7048652803092</v>
      </c>
      <c r="AB1656" s="23">
        <f>IFERROR(VLOOKUP(AA1656,'2) Order Form'!$V$9:$V$895,1,FALSE),"Ikke med I order form")</f>
        <v>7048652803092</v>
      </c>
      <c r="AC1656" s="38">
        <f>VLOOKUP(AA1656,ATS!$A$4:$H$2762,2,FALSE)</f>
        <v>820337</v>
      </c>
      <c r="AD1656" s="35" t="str">
        <f>VLOOKUP(AA1656,ATS!$A$4:$G$2762,3,FALSE)</f>
        <v>Slope Headband</v>
      </c>
      <c r="AE1656" s="36" t="str">
        <f>VLOOKUP(AA1656,ATS!$A$4:$G$2762,5,FALSE)</f>
        <v>99901-OS</v>
      </c>
      <c r="AF1656" s="2"/>
      <c r="AG1656" s="38"/>
      <c r="AH1656" s="21"/>
      <c r="AI1656" s="2"/>
      <c r="AJ1656" s="2"/>
      <c r="AK1656" s="2"/>
    </row>
    <row r="1657" spans="1:37">
      <c r="A1657" s="175">
        <f t="shared" si="101"/>
        <v>0</v>
      </c>
      <c r="B1657">
        <v>820547</v>
      </c>
      <c r="C1657" t="s">
        <v>3666</v>
      </c>
      <c r="D1657" t="s">
        <v>2991</v>
      </c>
      <c r="E1657" t="s">
        <v>688</v>
      </c>
      <c r="F1657" t="s">
        <v>1982</v>
      </c>
      <c r="G1657" t="s">
        <v>53</v>
      </c>
      <c r="H1657" t="s">
        <v>87</v>
      </c>
      <c r="I1657">
        <v>22</v>
      </c>
      <c r="J1657">
        <v>22</v>
      </c>
      <c r="K1657">
        <v>22</v>
      </c>
      <c r="L1657">
        <v>22</v>
      </c>
      <c r="M1657">
        <v>22</v>
      </c>
      <c r="N1657">
        <v>22</v>
      </c>
      <c r="O1657">
        <v>22</v>
      </c>
      <c r="P1657">
        <v>22</v>
      </c>
      <c r="Q1657">
        <v>22</v>
      </c>
      <c r="R1657">
        <v>22</v>
      </c>
      <c r="S1657" s="2"/>
      <c r="T1657" s="22" t="str">
        <f t="shared" si="100"/>
        <v>820547-99901-XL</v>
      </c>
      <c r="U1657" s="24" t="str">
        <f>IF(C1657="NET","",IF(C1657="","",IFERROR(VLOOKUP(T1657,EAN!$A:$B,2,FALSE),"MANGLER - MÅ OPPDATERE EAN-FANEN")))</f>
        <v>MANGLER - MÅ OPPDATERE EAN-FANEN</v>
      </c>
      <c r="V1657" s="22">
        <f t="shared" si="102"/>
        <v>22</v>
      </c>
      <c r="W1657" s="22">
        <f t="shared" si="103"/>
        <v>22</v>
      </c>
      <c r="X1657" s="2"/>
      <c r="Y1657" s="21" t="str">
        <f>IF(C1657="NET","",IFERROR(VLOOKUP(U1657,'2) Order Form'!$V$9:$V$894,1,FALSE),"Ikke med I order form"))</f>
        <v>Ikke med I order form</v>
      </c>
      <c r="Z1657" s="2"/>
      <c r="AA1657">
        <v>7048652803092</v>
      </c>
      <c r="AB1657" s="23">
        <f>IFERROR(VLOOKUP(AA1657,'2) Order Form'!$V$9:$V$895,1,FALSE),"Ikke med I order form")</f>
        <v>7048652803092</v>
      </c>
      <c r="AC1657" s="38">
        <f>VLOOKUP(AA1657,ATS!$A$4:$H$2762,2,FALSE)</f>
        <v>820337</v>
      </c>
      <c r="AD1657" s="35" t="str">
        <f>VLOOKUP(AA1657,ATS!$A$4:$G$2762,3,FALSE)</f>
        <v>Slope Headband</v>
      </c>
      <c r="AE1657" s="36" t="str">
        <f>VLOOKUP(AA1657,ATS!$A$4:$G$2762,5,FALSE)</f>
        <v>99901-OS</v>
      </c>
      <c r="AF1657" s="2"/>
      <c r="AG1657" s="38"/>
      <c r="AH1657" s="21"/>
      <c r="AI1657" s="2"/>
      <c r="AJ1657" s="2"/>
      <c r="AK1657" s="2"/>
    </row>
    <row r="1658" spans="1:37">
      <c r="A1658" s="175">
        <f t="shared" si="101"/>
        <v>0</v>
      </c>
      <c r="B1658" s="37">
        <v>820548</v>
      </c>
      <c r="C1658" t="s">
        <v>131</v>
      </c>
      <c r="I1658" s="37">
        <v>202409</v>
      </c>
      <c r="J1658" s="37">
        <v>202410</v>
      </c>
      <c r="K1658" s="37">
        <v>202411</v>
      </c>
      <c r="L1658" s="37">
        <v>202412</v>
      </c>
      <c r="M1658" s="37">
        <v>202413</v>
      </c>
      <c r="N1658" s="37">
        <v>202414</v>
      </c>
      <c r="O1658" s="37">
        <v>202415</v>
      </c>
      <c r="P1658" s="37">
        <v>202415</v>
      </c>
      <c r="Q1658" s="37">
        <v>202415</v>
      </c>
      <c r="R1658" s="37">
        <v>202415</v>
      </c>
      <c r="S1658" s="30"/>
      <c r="T1658" s="52" t="str">
        <f t="shared" si="100"/>
        <v>820548-</v>
      </c>
      <c r="U1658" s="53" t="str">
        <f>IF(C1658="NET","",IF(C1658="","",IFERROR(VLOOKUP(T1658,EAN!$A:$B,2,FALSE),"MANGLER - MÅ OPPDATERE EAN-FANEN")))</f>
        <v/>
      </c>
      <c r="V1658" s="52">
        <f t="shared" si="102"/>
        <v>202409</v>
      </c>
      <c r="W1658" s="52">
        <f t="shared" si="103"/>
        <v>202415</v>
      </c>
      <c r="X1658" s="30"/>
      <c r="Y1658" s="21" t="str">
        <f>IF(C1658="NET","",IFERROR(VLOOKUP(U1658,'2) Order Form'!$V$9:$V$894,1,FALSE),"Ikke med I order form"))</f>
        <v/>
      </c>
      <c r="Z1658" s="30"/>
      <c r="AA1658">
        <v>7048652803092</v>
      </c>
      <c r="AB1658" s="23">
        <f>IFERROR(VLOOKUP(AA1658,'2) Order Form'!$V$9:$V$895,1,FALSE),"Ikke med I order form")</f>
        <v>7048652803092</v>
      </c>
      <c r="AC1658" s="38">
        <f>VLOOKUP(AA1658,ATS!$A$4:$H$2762,2,FALSE)</f>
        <v>820337</v>
      </c>
      <c r="AD1658" s="35" t="str">
        <f>VLOOKUP(AA1658,ATS!$A$4:$G$2762,3,FALSE)</f>
        <v>Slope Headband</v>
      </c>
      <c r="AE1658" s="36" t="str">
        <f>VLOOKUP(AA1658,ATS!$A$4:$G$2762,5,FALSE)</f>
        <v>99901-OS</v>
      </c>
      <c r="AF1658" s="30"/>
      <c r="AG1658" s="54"/>
      <c r="AH1658" s="26"/>
      <c r="AI1658" s="30"/>
      <c r="AJ1658" s="30"/>
      <c r="AK1658" s="30"/>
    </row>
    <row r="1659" spans="1:37">
      <c r="A1659" s="175">
        <f t="shared" si="101"/>
        <v>7048653027916</v>
      </c>
      <c r="B1659">
        <v>820548</v>
      </c>
      <c r="C1659" t="s">
        <v>3667</v>
      </c>
      <c r="D1659" t="s">
        <v>2991</v>
      </c>
      <c r="E1659" t="s">
        <v>691</v>
      </c>
      <c r="F1659" t="s">
        <v>1982</v>
      </c>
      <c r="G1659" t="s">
        <v>54</v>
      </c>
      <c r="H1659" t="s">
        <v>87</v>
      </c>
      <c r="I1659">
        <v>35</v>
      </c>
      <c r="J1659">
        <v>35</v>
      </c>
      <c r="K1659">
        <v>35</v>
      </c>
      <c r="L1659">
        <v>35</v>
      </c>
      <c r="M1659">
        <v>35</v>
      </c>
      <c r="N1659">
        <v>35</v>
      </c>
      <c r="O1659">
        <v>35</v>
      </c>
      <c r="P1659">
        <v>35</v>
      </c>
      <c r="Q1659">
        <v>35</v>
      </c>
      <c r="R1659">
        <v>35</v>
      </c>
      <c r="S1659" s="30"/>
      <c r="T1659" s="52" t="str">
        <f t="shared" si="100"/>
        <v>820548-99901-XS</v>
      </c>
      <c r="U1659" s="53">
        <f>IF(C1659="NET","",IF(C1659="","",IFERROR(VLOOKUP(T1659,EAN!$A:$B,2,FALSE),"MANGLER - MÅ OPPDATERE EAN-FANEN")))</f>
        <v>7048653027916</v>
      </c>
      <c r="V1659" s="52">
        <f t="shared" si="102"/>
        <v>35</v>
      </c>
      <c r="W1659" s="52">
        <f t="shared" si="103"/>
        <v>35</v>
      </c>
      <c r="X1659" s="30"/>
      <c r="Y1659" s="21" t="str">
        <f>IF(C1659="NET","",IFERROR(VLOOKUP(U1659,'2) Order Form'!$V$9:$V$894,1,FALSE),"Ikke med I order form"))</f>
        <v>Ikke med I order form</v>
      </c>
      <c r="Z1659" s="30"/>
      <c r="AA1659">
        <v>7048652965110</v>
      </c>
      <c r="AB1659" s="23">
        <f>IFERROR(VLOOKUP(AA1659,'2) Order Form'!$V$9:$V$895,1,FALSE),"Ikke med I order form")</f>
        <v>7048652965110</v>
      </c>
      <c r="AC1659" s="38">
        <f>VLOOKUP(AA1659,ATS!$A$4:$H$2762,2,FALSE)</f>
        <v>820337</v>
      </c>
      <c r="AD1659" s="35" t="str">
        <f>VLOOKUP(AA1659,ATS!$A$4:$G$2762,3,FALSE)</f>
        <v>Slope Headband</v>
      </c>
      <c r="AE1659" s="36" t="str">
        <f>VLOOKUP(AA1659,ATS!$A$4:$G$2762,5,FALSE)</f>
        <v>88302-OS</v>
      </c>
      <c r="AF1659" s="30"/>
      <c r="AG1659" s="54"/>
      <c r="AH1659" s="26"/>
      <c r="AI1659" s="30"/>
      <c r="AJ1659" s="30"/>
      <c r="AK1659" s="30"/>
    </row>
    <row r="1660" spans="1:37">
      <c r="A1660" s="175">
        <f t="shared" si="101"/>
        <v>7048653027909</v>
      </c>
      <c r="B1660">
        <v>820548</v>
      </c>
      <c r="C1660" t="s">
        <v>3667</v>
      </c>
      <c r="D1660" t="s">
        <v>2991</v>
      </c>
      <c r="E1660" t="s">
        <v>685</v>
      </c>
      <c r="F1660" t="s">
        <v>1982</v>
      </c>
      <c r="G1660" t="s">
        <v>8</v>
      </c>
      <c r="H1660" t="s">
        <v>87</v>
      </c>
      <c r="I1660">
        <v>58</v>
      </c>
      <c r="J1660">
        <v>58</v>
      </c>
      <c r="K1660">
        <v>58</v>
      </c>
      <c r="L1660">
        <v>58</v>
      </c>
      <c r="M1660">
        <v>58</v>
      </c>
      <c r="N1660">
        <v>58</v>
      </c>
      <c r="O1660">
        <v>58</v>
      </c>
      <c r="P1660">
        <v>58</v>
      </c>
      <c r="Q1660">
        <v>58</v>
      </c>
      <c r="R1660">
        <v>58</v>
      </c>
      <c r="S1660" s="30"/>
      <c r="T1660" s="52" t="str">
        <f t="shared" si="100"/>
        <v>820548-99901-S</v>
      </c>
      <c r="U1660" s="53">
        <f>IF(C1660="NET","",IF(C1660="","",IFERROR(VLOOKUP(T1660,EAN!$A:$B,2,FALSE),"MANGLER - MÅ OPPDATERE EAN-FANEN")))</f>
        <v>7048653027909</v>
      </c>
      <c r="V1660" s="52">
        <f t="shared" si="102"/>
        <v>58</v>
      </c>
      <c r="W1660" s="52">
        <f t="shared" si="103"/>
        <v>58</v>
      </c>
      <c r="X1660" s="30"/>
      <c r="Y1660" s="21" t="str">
        <f>IF(C1660="NET","",IFERROR(VLOOKUP(U1660,'2) Order Form'!$V$9:$V$894,1,FALSE),"Ikke med I order form"))</f>
        <v>Ikke med I order form</v>
      </c>
      <c r="Z1660" s="30"/>
      <c r="AA1660">
        <v>7048652965110</v>
      </c>
      <c r="AB1660" s="23">
        <f>IFERROR(VLOOKUP(AA1660,'2) Order Form'!$V$9:$V$895,1,FALSE),"Ikke med I order form")</f>
        <v>7048652965110</v>
      </c>
      <c r="AC1660" s="38">
        <f>VLOOKUP(AA1660,ATS!$A$4:$H$2762,2,FALSE)</f>
        <v>820337</v>
      </c>
      <c r="AD1660" s="35" t="str">
        <f>VLOOKUP(AA1660,ATS!$A$4:$G$2762,3,FALSE)</f>
        <v>Slope Headband</v>
      </c>
      <c r="AE1660" s="36" t="str">
        <f>VLOOKUP(AA1660,ATS!$A$4:$G$2762,5,FALSE)</f>
        <v>88302-OS</v>
      </c>
      <c r="AF1660" s="30"/>
      <c r="AG1660" s="54"/>
      <c r="AH1660" s="26"/>
      <c r="AI1660" s="30"/>
      <c r="AJ1660" s="30"/>
      <c r="AK1660" s="30"/>
    </row>
    <row r="1661" spans="1:37">
      <c r="A1661" s="175">
        <f t="shared" si="101"/>
        <v>7048653027893</v>
      </c>
      <c r="B1661">
        <v>820548</v>
      </c>
      <c r="C1661" t="s">
        <v>3667</v>
      </c>
      <c r="D1661" t="s">
        <v>2991</v>
      </c>
      <c r="E1661" t="s">
        <v>686</v>
      </c>
      <c r="F1661" t="s">
        <v>1982</v>
      </c>
      <c r="G1661" t="s">
        <v>7</v>
      </c>
      <c r="H1661" t="s">
        <v>87</v>
      </c>
      <c r="I1661">
        <v>55</v>
      </c>
      <c r="J1661">
        <v>55</v>
      </c>
      <c r="K1661">
        <v>55</v>
      </c>
      <c r="L1661">
        <v>55</v>
      </c>
      <c r="M1661">
        <v>55</v>
      </c>
      <c r="N1661">
        <v>55</v>
      </c>
      <c r="O1661">
        <v>55</v>
      </c>
      <c r="P1661">
        <v>55</v>
      </c>
      <c r="Q1661">
        <v>55</v>
      </c>
      <c r="R1661">
        <v>55</v>
      </c>
      <c r="S1661" s="2"/>
      <c r="T1661" s="52" t="str">
        <f t="shared" si="100"/>
        <v>820548-99901-M</v>
      </c>
      <c r="U1661" s="53">
        <f>IF(C1661="NET","",IF(C1661="","",IFERROR(VLOOKUP(T1661,EAN!$A:$B,2,FALSE),"MANGLER - MÅ OPPDATERE EAN-FANEN")))</f>
        <v>7048653027893</v>
      </c>
      <c r="V1661" s="52">
        <f t="shared" si="102"/>
        <v>55</v>
      </c>
      <c r="W1661" s="52">
        <f t="shared" si="103"/>
        <v>55</v>
      </c>
      <c r="X1661" s="2"/>
      <c r="Y1661" s="21" t="str">
        <f>IF(C1661="NET","",IFERROR(VLOOKUP(U1661,'2) Order Form'!$V$9:$V$894,1,FALSE),"Ikke med I order form"))</f>
        <v>Ikke med I order form</v>
      </c>
      <c r="Z1661" s="2"/>
      <c r="AA1661">
        <v>7048652962973</v>
      </c>
      <c r="AB1661" s="23" t="str">
        <f>IFERROR(VLOOKUP(AA1661,'2) Order Form'!$V$9:$V$895,1,FALSE),"Ikke med I order form")</f>
        <v>Ikke med I order form</v>
      </c>
      <c r="AC1661" s="38" t="e">
        <f>VLOOKUP(AA1661,ATS!$A$4:$H$2762,2,FALSE)</f>
        <v>#N/A</v>
      </c>
      <c r="AD1661" s="35" t="e">
        <f>VLOOKUP(AA1661,ATS!$A$4:$G$2762,3,FALSE)</f>
        <v>#N/A</v>
      </c>
      <c r="AE1661" s="36" t="e">
        <f>VLOOKUP(AA1661,ATS!$A$4:$G$2762,5,FALSE)</f>
        <v>#N/A</v>
      </c>
      <c r="AF1661" s="2"/>
      <c r="AG1661" s="38"/>
      <c r="AH1661" s="21"/>
      <c r="AI1661" s="2"/>
      <c r="AJ1661" s="2"/>
      <c r="AK1661" s="2"/>
    </row>
    <row r="1662" spans="1:37">
      <c r="A1662" s="175">
        <f t="shared" si="101"/>
        <v>7048653027886</v>
      </c>
      <c r="B1662">
        <v>820548</v>
      </c>
      <c r="C1662" t="s">
        <v>3667</v>
      </c>
      <c r="D1662" t="s">
        <v>2991</v>
      </c>
      <c r="E1662" t="s">
        <v>687</v>
      </c>
      <c r="F1662" t="s">
        <v>1982</v>
      </c>
      <c r="G1662" t="s">
        <v>52</v>
      </c>
      <c r="H1662" t="s">
        <v>87</v>
      </c>
      <c r="I1662">
        <v>17</v>
      </c>
      <c r="J1662">
        <v>17</v>
      </c>
      <c r="K1662">
        <v>17</v>
      </c>
      <c r="L1662">
        <v>17</v>
      </c>
      <c r="M1662">
        <v>17</v>
      </c>
      <c r="N1662">
        <v>17</v>
      </c>
      <c r="O1662">
        <v>17</v>
      </c>
      <c r="P1662">
        <v>17</v>
      </c>
      <c r="Q1662">
        <v>17</v>
      </c>
      <c r="R1662">
        <v>17</v>
      </c>
      <c r="S1662" s="2"/>
      <c r="T1662" s="52" t="str">
        <f t="shared" si="100"/>
        <v>820548-99901-L</v>
      </c>
      <c r="U1662" s="53">
        <f>IF(C1662="NET","",IF(C1662="","",IFERROR(VLOOKUP(T1662,EAN!$A:$B,2,FALSE),"MANGLER - MÅ OPPDATERE EAN-FANEN")))</f>
        <v>7048653027886</v>
      </c>
      <c r="V1662" s="52">
        <f t="shared" si="102"/>
        <v>17</v>
      </c>
      <c r="W1662" s="52">
        <f t="shared" si="103"/>
        <v>17</v>
      </c>
      <c r="X1662" s="2"/>
      <c r="Y1662" s="21" t="str">
        <f>IF(C1662="NET","",IFERROR(VLOOKUP(U1662,'2) Order Form'!$V$9:$V$894,1,FALSE),"Ikke med I order form"))</f>
        <v>Ikke med I order form</v>
      </c>
      <c r="Z1662" s="2"/>
      <c r="AA1662">
        <v>7048652962973</v>
      </c>
      <c r="AB1662" s="23" t="str">
        <f>IFERROR(VLOOKUP(AA1662,'2) Order Form'!$V$9:$V$895,1,FALSE),"Ikke med I order form")</f>
        <v>Ikke med I order form</v>
      </c>
      <c r="AC1662" s="38" t="e">
        <f>VLOOKUP(AA1662,ATS!$A$4:$H$2762,2,FALSE)</f>
        <v>#N/A</v>
      </c>
      <c r="AD1662" s="35" t="e">
        <f>VLOOKUP(AA1662,ATS!$A$4:$G$2762,3,FALSE)</f>
        <v>#N/A</v>
      </c>
      <c r="AE1662" s="36" t="e">
        <f>VLOOKUP(AA1662,ATS!$A$4:$G$2762,5,FALSE)</f>
        <v>#N/A</v>
      </c>
      <c r="AF1662" s="2"/>
      <c r="AG1662" s="38"/>
      <c r="AH1662" s="21"/>
      <c r="AI1662" s="2"/>
      <c r="AJ1662" s="2"/>
      <c r="AK1662" s="2"/>
    </row>
    <row r="1663" spans="1:37">
      <c r="A1663" s="175">
        <f t="shared" si="101"/>
        <v>0</v>
      </c>
      <c r="B1663" s="37">
        <v>820549</v>
      </c>
      <c r="C1663" t="s">
        <v>131</v>
      </c>
      <c r="I1663" s="37">
        <v>202409</v>
      </c>
      <c r="J1663" s="37">
        <v>202410</v>
      </c>
      <c r="K1663" s="37">
        <v>202411</v>
      </c>
      <c r="L1663" s="37">
        <v>202412</v>
      </c>
      <c r="M1663" s="37">
        <v>202413</v>
      </c>
      <c r="N1663" s="37">
        <v>202414</v>
      </c>
      <c r="O1663" s="37">
        <v>202415</v>
      </c>
      <c r="P1663" s="37">
        <v>202415</v>
      </c>
      <c r="Q1663" s="37">
        <v>202415</v>
      </c>
      <c r="R1663" s="37">
        <v>202415</v>
      </c>
      <c r="S1663" s="2"/>
      <c r="T1663" s="52" t="str">
        <f t="shared" si="100"/>
        <v>820549-</v>
      </c>
      <c r="U1663" s="53" t="str">
        <f>IF(C1663="NET","",IF(C1663="","",IFERROR(VLOOKUP(T1663,EAN!$A:$B,2,FALSE),"MANGLER - MÅ OPPDATERE EAN-FANEN")))</f>
        <v/>
      </c>
      <c r="V1663" s="52">
        <f t="shared" si="102"/>
        <v>202409</v>
      </c>
      <c r="W1663" s="52">
        <f t="shared" si="103"/>
        <v>202415</v>
      </c>
      <c r="X1663" s="2"/>
      <c r="Y1663" s="21" t="str">
        <f>IF(C1663="NET","",IFERROR(VLOOKUP(U1663,'2) Order Form'!$V$9:$V$894,1,FALSE),"Ikke med I order form"))</f>
        <v/>
      </c>
      <c r="Z1663" s="2"/>
      <c r="AA1663">
        <v>7048652962980</v>
      </c>
      <c r="AB1663" s="23" t="str">
        <f>IFERROR(VLOOKUP(AA1663,'2) Order Form'!$V$9:$V$895,1,FALSE),"Ikke med I order form")</f>
        <v>Ikke med I order form</v>
      </c>
      <c r="AC1663" s="38" t="e">
        <f>VLOOKUP(AA1663,ATS!$A$4:$H$2762,2,FALSE)</f>
        <v>#N/A</v>
      </c>
      <c r="AD1663" s="35" t="e">
        <f>VLOOKUP(AA1663,ATS!$A$4:$G$2762,3,FALSE)</f>
        <v>#N/A</v>
      </c>
      <c r="AE1663" s="36" t="e">
        <f>VLOOKUP(AA1663,ATS!$A$4:$G$2762,5,FALSE)</f>
        <v>#N/A</v>
      </c>
      <c r="AF1663" s="2"/>
      <c r="AG1663" s="38"/>
      <c r="AH1663" s="21"/>
      <c r="AI1663" s="2"/>
      <c r="AJ1663" s="2"/>
      <c r="AK1663" s="2"/>
    </row>
    <row r="1664" spans="1:37">
      <c r="A1664" s="175">
        <f t="shared" si="101"/>
        <v>0</v>
      </c>
      <c r="B1664">
        <v>820549</v>
      </c>
      <c r="C1664" t="s">
        <v>3668</v>
      </c>
      <c r="D1664" t="s">
        <v>2991</v>
      </c>
      <c r="E1664" t="s">
        <v>691</v>
      </c>
      <c r="F1664" t="s">
        <v>1982</v>
      </c>
      <c r="G1664" t="s">
        <v>54</v>
      </c>
      <c r="H1664" t="s">
        <v>87</v>
      </c>
      <c r="I1664">
        <v>26</v>
      </c>
      <c r="J1664">
        <v>26</v>
      </c>
      <c r="K1664">
        <v>26</v>
      </c>
      <c r="L1664">
        <v>26</v>
      </c>
      <c r="M1664">
        <v>26</v>
      </c>
      <c r="N1664">
        <v>26</v>
      </c>
      <c r="O1664">
        <v>26</v>
      </c>
      <c r="P1664">
        <v>26</v>
      </c>
      <c r="Q1664">
        <v>26</v>
      </c>
      <c r="R1664">
        <v>26</v>
      </c>
      <c r="S1664" s="30"/>
      <c r="T1664" s="52" t="str">
        <f t="shared" si="100"/>
        <v>820549-99901-XS</v>
      </c>
      <c r="U1664" s="53" t="str">
        <f>IF(C1664="NET","",IF(C1664="","",IFERROR(VLOOKUP(T1664,EAN!$A:$B,2,FALSE),"MANGLER - MÅ OPPDATERE EAN-FANEN")))</f>
        <v>MANGLER - MÅ OPPDATERE EAN-FANEN</v>
      </c>
      <c r="V1664" s="52">
        <f t="shared" si="102"/>
        <v>26</v>
      </c>
      <c r="W1664" s="52">
        <f t="shared" si="103"/>
        <v>26</v>
      </c>
      <c r="X1664" s="30"/>
      <c r="Y1664" s="21" t="str">
        <f>IF(C1664="NET","",IFERROR(VLOOKUP(U1664,'2) Order Form'!$V$9:$V$894,1,FALSE),"Ikke med I order form"))</f>
        <v>Ikke med I order form</v>
      </c>
      <c r="Z1664" s="30"/>
      <c r="AA1664">
        <v>7048652962980</v>
      </c>
      <c r="AB1664" s="23" t="str">
        <f>IFERROR(VLOOKUP(AA1664,'2) Order Form'!$V$9:$V$895,1,FALSE),"Ikke med I order form")</f>
        <v>Ikke med I order form</v>
      </c>
      <c r="AC1664" s="38" t="e">
        <f>VLOOKUP(AA1664,ATS!$A$4:$H$2762,2,FALSE)</f>
        <v>#N/A</v>
      </c>
      <c r="AD1664" s="35" t="e">
        <f>VLOOKUP(AA1664,ATS!$A$4:$G$2762,3,FALSE)</f>
        <v>#N/A</v>
      </c>
      <c r="AE1664" s="36" t="e">
        <f>VLOOKUP(AA1664,ATS!$A$4:$G$2762,5,FALSE)</f>
        <v>#N/A</v>
      </c>
      <c r="AF1664" s="30"/>
      <c r="AG1664" s="54"/>
      <c r="AH1664" s="26"/>
      <c r="AI1664" s="30"/>
      <c r="AJ1664" s="30"/>
      <c r="AK1664" s="30"/>
    </row>
    <row r="1665" spans="1:37">
      <c r="A1665" s="175">
        <f t="shared" si="101"/>
        <v>0</v>
      </c>
      <c r="B1665">
        <v>820549</v>
      </c>
      <c r="C1665" t="s">
        <v>3668</v>
      </c>
      <c r="D1665" t="s">
        <v>2991</v>
      </c>
      <c r="E1665" t="s">
        <v>685</v>
      </c>
      <c r="F1665" t="s">
        <v>1982</v>
      </c>
      <c r="G1665" t="s">
        <v>8</v>
      </c>
      <c r="H1665" t="s">
        <v>87</v>
      </c>
      <c r="I1665">
        <v>89</v>
      </c>
      <c r="J1665">
        <v>89</v>
      </c>
      <c r="K1665">
        <v>89</v>
      </c>
      <c r="L1665">
        <v>89</v>
      </c>
      <c r="M1665">
        <v>89</v>
      </c>
      <c r="N1665">
        <v>89</v>
      </c>
      <c r="O1665">
        <v>89</v>
      </c>
      <c r="P1665">
        <v>89</v>
      </c>
      <c r="Q1665">
        <v>89</v>
      </c>
      <c r="R1665">
        <v>89</v>
      </c>
      <c r="S1665" s="30"/>
      <c r="T1665" s="52" t="str">
        <f t="shared" si="100"/>
        <v>820549-99901-S</v>
      </c>
      <c r="U1665" s="53" t="str">
        <f>IF(C1665="NET","",IF(C1665="","",IFERROR(VLOOKUP(T1665,EAN!$A:$B,2,FALSE),"MANGLER - MÅ OPPDATERE EAN-FANEN")))</f>
        <v>MANGLER - MÅ OPPDATERE EAN-FANEN</v>
      </c>
      <c r="V1665" s="52">
        <f t="shared" si="102"/>
        <v>89</v>
      </c>
      <c r="W1665" s="52">
        <f t="shared" si="103"/>
        <v>89</v>
      </c>
      <c r="X1665" s="30"/>
      <c r="Y1665" s="21" t="str">
        <f>IF(C1665="NET","",IFERROR(VLOOKUP(U1665,'2) Order Form'!$V$9:$V$894,1,FALSE),"Ikke med I order form"))</f>
        <v>Ikke med I order form</v>
      </c>
      <c r="Z1665" s="30"/>
      <c r="AA1665">
        <v>7048652962997</v>
      </c>
      <c r="AB1665" s="23">
        <f>IFERROR(VLOOKUP(AA1665,'2) Order Form'!$V$9:$V$895,1,FALSE),"Ikke med I order form")</f>
        <v>7048652962997</v>
      </c>
      <c r="AC1665" s="38">
        <f>VLOOKUP(AA1665,ATS!$A$4:$H$2762,2,FALSE)</f>
        <v>820474</v>
      </c>
      <c r="AD1665" s="35" t="str">
        <f>VLOOKUP(AA1665,ATS!$A$4:$G$2762,3,FALSE)</f>
        <v>Merino Tube</v>
      </c>
      <c r="AE1665" s="36" t="str">
        <f>VLOOKUP(AA1665,ATS!$A$4:$G$2762,5,FALSE)</f>
        <v>99901-OS</v>
      </c>
      <c r="AF1665" s="30"/>
      <c r="AG1665" s="54"/>
      <c r="AH1665" s="26"/>
      <c r="AI1665" s="30"/>
      <c r="AJ1665" s="30"/>
      <c r="AK1665" s="30"/>
    </row>
    <row r="1666" spans="1:37">
      <c r="A1666" s="175">
        <f t="shared" si="101"/>
        <v>0</v>
      </c>
      <c r="B1666">
        <v>820549</v>
      </c>
      <c r="C1666" t="s">
        <v>3668</v>
      </c>
      <c r="D1666" t="s">
        <v>2991</v>
      </c>
      <c r="E1666" t="s">
        <v>686</v>
      </c>
      <c r="F1666" t="s">
        <v>1982</v>
      </c>
      <c r="G1666" t="s">
        <v>7</v>
      </c>
      <c r="H1666" t="s">
        <v>87</v>
      </c>
      <c r="I1666">
        <v>54</v>
      </c>
      <c r="J1666">
        <v>54</v>
      </c>
      <c r="K1666">
        <v>54</v>
      </c>
      <c r="L1666">
        <v>54</v>
      </c>
      <c r="M1666">
        <v>54</v>
      </c>
      <c r="N1666">
        <v>54</v>
      </c>
      <c r="O1666">
        <v>54</v>
      </c>
      <c r="P1666">
        <v>54</v>
      </c>
      <c r="Q1666">
        <v>54</v>
      </c>
      <c r="R1666">
        <v>54</v>
      </c>
      <c r="S1666" s="30"/>
      <c r="T1666" s="52" t="str">
        <f t="shared" si="100"/>
        <v>820549-99901-M</v>
      </c>
      <c r="U1666" s="53" t="str">
        <f>IF(C1666="NET","",IF(C1666="","",IFERROR(VLOOKUP(T1666,EAN!$A:$B,2,FALSE),"MANGLER - MÅ OPPDATERE EAN-FANEN")))</f>
        <v>MANGLER - MÅ OPPDATERE EAN-FANEN</v>
      </c>
      <c r="V1666" s="52">
        <f t="shared" si="102"/>
        <v>54</v>
      </c>
      <c r="W1666" s="52">
        <f t="shared" si="103"/>
        <v>54</v>
      </c>
      <c r="X1666" s="30"/>
      <c r="Y1666" s="21" t="str">
        <f>IF(C1666="NET","",IFERROR(VLOOKUP(U1666,'2) Order Form'!$V$9:$V$894,1,FALSE),"Ikke med I order form"))</f>
        <v>Ikke med I order form</v>
      </c>
      <c r="Z1666" s="30"/>
      <c r="AA1666">
        <v>7048652962997</v>
      </c>
      <c r="AB1666" s="23">
        <f>IFERROR(VLOOKUP(AA1666,'2) Order Form'!$V$9:$V$895,1,FALSE),"Ikke med I order form")</f>
        <v>7048652962997</v>
      </c>
      <c r="AC1666" s="38">
        <f>VLOOKUP(AA1666,ATS!$A$4:$H$2762,2,FALSE)</f>
        <v>820474</v>
      </c>
      <c r="AD1666" s="35" t="str">
        <f>VLOOKUP(AA1666,ATS!$A$4:$G$2762,3,FALSE)</f>
        <v>Merino Tube</v>
      </c>
      <c r="AE1666" s="36" t="str">
        <f>VLOOKUP(AA1666,ATS!$A$4:$G$2762,5,FALSE)</f>
        <v>99901-OS</v>
      </c>
      <c r="AF1666" s="30"/>
      <c r="AG1666" s="54"/>
      <c r="AH1666" s="26"/>
      <c r="AI1666" s="30"/>
      <c r="AJ1666" s="30"/>
      <c r="AK1666" s="30"/>
    </row>
    <row r="1667" spans="1:37">
      <c r="A1667" s="175">
        <f t="shared" si="101"/>
        <v>0</v>
      </c>
      <c r="B1667">
        <v>820549</v>
      </c>
      <c r="C1667" t="s">
        <v>3668</v>
      </c>
      <c r="D1667" t="s">
        <v>2991</v>
      </c>
      <c r="E1667" t="s">
        <v>687</v>
      </c>
      <c r="F1667" t="s">
        <v>1982</v>
      </c>
      <c r="G1667" t="s">
        <v>52</v>
      </c>
      <c r="H1667" t="s">
        <v>87</v>
      </c>
      <c r="I1667">
        <v>25</v>
      </c>
      <c r="J1667">
        <v>25</v>
      </c>
      <c r="K1667">
        <v>25</v>
      </c>
      <c r="L1667">
        <v>25</v>
      </c>
      <c r="M1667">
        <v>25</v>
      </c>
      <c r="N1667">
        <v>25</v>
      </c>
      <c r="O1667">
        <v>25</v>
      </c>
      <c r="P1667">
        <v>25</v>
      </c>
      <c r="Q1667">
        <v>25</v>
      </c>
      <c r="R1667">
        <v>25</v>
      </c>
      <c r="S1667" s="2"/>
      <c r="T1667" s="22" t="str">
        <f t="shared" si="100"/>
        <v>820549-99901-L</v>
      </c>
      <c r="U1667" s="24" t="str">
        <f>IF(C1667="NET","",IF(C1667="","",IFERROR(VLOOKUP(T1667,EAN!$A:$B,2,FALSE),"MANGLER - MÅ OPPDATERE EAN-FANEN")))</f>
        <v>MANGLER - MÅ OPPDATERE EAN-FANEN</v>
      </c>
      <c r="V1667" s="22">
        <f t="shared" si="102"/>
        <v>25</v>
      </c>
      <c r="W1667" s="22">
        <f t="shared" si="103"/>
        <v>25</v>
      </c>
      <c r="X1667" s="2"/>
      <c r="Y1667" s="21" t="str">
        <f>IF(C1667="NET","",IFERROR(VLOOKUP(U1667,'2) Order Form'!$V$9:$V$894,1,FALSE),"Ikke med I order form"))</f>
        <v>Ikke med I order form</v>
      </c>
      <c r="Z1667" s="2"/>
      <c r="AA1667">
        <v>7048652962959</v>
      </c>
      <c r="AB1667" s="23">
        <f>IFERROR(VLOOKUP(AA1667,'2) Order Form'!$V$9:$V$895,1,FALSE),"Ikke med I order form")</f>
        <v>7048652962959</v>
      </c>
      <c r="AC1667" s="38">
        <f>VLOOKUP(AA1667,ATS!$A$4:$H$2762,2,FALSE)</f>
        <v>820475</v>
      </c>
      <c r="AD1667" s="35" t="str">
        <f>VLOOKUP(AA1667,ATS!$A$4:$G$2762,3,FALSE)</f>
        <v>Fleece Tube</v>
      </c>
      <c r="AE1667" s="36" t="str">
        <f>VLOOKUP(AA1667,ATS!$A$4:$G$2762,5,FALSE)</f>
        <v>88302-OS</v>
      </c>
      <c r="AF1667" s="2"/>
      <c r="AG1667" s="38"/>
      <c r="AH1667" s="21"/>
      <c r="AI1667" s="2"/>
      <c r="AJ1667" s="2"/>
      <c r="AK1667" s="2"/>
    </row>
    <row r="1668" spans="1:37">
      <c r="A1668" s="175">
        <f t="shared" si="101"/>
        <v>0</v>
      </c>
      <c r="B1668" s="37">
        <v>827036</v>
      </c>
      <c r="C1668" t="s">
        <v>131</v>
      </c>
      <c r="I1668" s="37">
        <v>202409</v>
      </c>
      <c r="J1668" s="37">
        <v>202410</v>
      </c>
      <c r="K1668" s="37">
        <v>202411</v>
      </c>
      <c r="L1668" s="37">
        <v>202412</v>
      </c>
      <c r="M1668" s="37">
        <v>202413</v>
      </c>
      <c r="N1668" s="37">
        <v>202414</v>
      </c>
      <c r="O1668" s="37">
        <v>202415</v>
      </c>
      <c r="P1668" s="37">
        <v>202415</v>
      </c>
      <c r="Q1668" s="37">
        <v>202415</v>
      </c>
      <c r="R1668" s="37">
        <v>202415</v>
      </c>
      <c r="S1668" s="2"/>
      <c r="T1668" s="52" t="str">
        <f t="shared" ref="T1668:T1731" si="104">CONCATENATE(B1668,"-",E1668)</f>
        <v>827036-</v>
      </c>
      <c r="U1668" s="53" t="str">
        <f>IF(C1668="NET","",IF(C1668="","",IFERROR(VLOOKUP(T1668,EAN!$A:$B,2,FALSE),"MANGLER - MÅ OPPDATERE EAN-FANEN")))</f>
        <v/>
      </c>
      <c r="V1668" s="52">
        <f t="shared" si="102"/>
        <v>202409</v>
      </c>
      <c r="W1668" s="52">
        <f t="shared" si="103"/>
        <v>202415</v>
      </c>
      <c r="X1668" s="2"/>
      <c r="Y1668" s="21" t="str">
        <f>IF(C1668="NET","",IFERROR(VLOOKUP(U1668,'2) Order Form'!$V$9:$V$894,1,FALSE),"Ikke med I order form"))</f>
        <v/>
      </c>
      <c r="Z1668" s="2"/>
      <c r="AA1668">
        <v>7048652962959</v>
      </c>
      <c r="AB1668" s="23">
        <f>IFERROR(VLOOKUP(AA1668,'2) Order Form'!$V$9:$V$895,1,FALSE),"Ikke med I order form")</f>
        <v>7048652962959</v>
      </c>
      <c r="AC1668" s="38">
        <f>VLOOKUP(AA1668,ATS!$A$4:$H$2762,2,FALSE)</f>
        <v>820475</v>
      </c>
      <c r="AD1668" s="35" t="str">
        <f>VLOOKUP(AA1668,ATS!$A$4:$G$2762,3,FALSE)</f>
        <v>Fleece Tube</v>
      </c>
      <c r="AE1668" s="36" t="str">
        <f>VLOOKUP(AA1668,ATS!$A$4:$G$2762,5,FALSE)</f>
        <v>88302-OS</v>
      </c>
      <c r="AF1668" s="2"/>
      <c r="AG1668" s="38"/>
      <c r="AH1668" s="21"/>
      <c r="AI1668" s="2"/>
      <c r="AJ1668" s="2"/>
      <c r="AK1668" s="2"/>
    </row>
    <row r="1669" spans="1:37">
      <c r="A1669" s="175">
        <f t="shared" ref="A1669:A1732" si="105">SUM(U1669)</f>
        <v>7048652900098</v>
      </c>
      <c r="B1669">
        <v>827036</v>
      </c>
      <c r="C1669" t="s">
        <v>1049</v>
      </c>
      <c r="D1669" t="s">
        <v>2991</v>
      </c>
      <c r="E1669" t="s">
        <v>705</v>
      </c>
      <c r="F1669" t="s">
        <v>1982</v>
      </c>
      <c r="G1669" t="s">
        <v>63</v>
      </c>
      <c r="H1669" t="s">
        <v>87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 s="2"/>
      <c r="T1669" s="52" t="str">
        <f t="shared" si="104"/>
        <v>827036-99901-OS</v>
      </c>
      <c r="U1669" s="53">
        <f>IF(C1669="NET","",IF(C1669="","",IFERROR(VLOOKUP(T1669,EAN!$A:$B,2,FALSE),"MANGLER - MÅ OPPDATERE EAN-FANEN")))</f>
        <v>7048652900098</v>
      </c>
      <c r="V1669" s="52">
        <f t="shared" ref="V1669:V1732" si="106">I1669</f>
        <v>0</v>
      </c>
      <c r="W1669" s="52">
        <f t="shared" ref="W1669:W1732" si="107">R1669</f>
        <v>0</v>
      </c>
      <c r="X1669" s="2"/>
      <c r="Y1669" s="21" t="str">
        <f>IF(C1669="NET","",IFERROR(VLOOKUP(U1669,'2) Order Form'!$V$9:$V$894,1,FALSE),"Ikke med I order form"))</f>
        <v>Ikke med I order form</v>
      </c>
      <c r="Z1669" s="2"/>
      <c r="AA1669">
        <v>7048652962942</v>
      </c>
      <c r="AB1669" s="23">
        <f>IFERROR(VLOOKUP(AA1669,'2) Order Form'!$V$9:$V$895,1,FALSE),"Ikke med I order form")</f>
        <v>7048652962942</v>
      </c>
      <c r="AC1669" s="38">
        <f>VLOOKUP(AA1669,ATS!$A$4:$H$2762,2,FALSE)</f>
        <v>820475</v>
      </c>
      <c r="AD1669" s="35" t="str">
        <f>VLOOKUP(AA1669,ATS!$A$4:$G$2762,3,FALSE)</f>
        <v>Fleece Tube</v>
      </c>
      <c r="AE1669" s="36" t="str">
        <f>VLOOKUP(AA1669,ATS!$A$4:$G$2762,5,FALSE)</f>
        <v>54100-OS</v>
      </c>
      <c r="AF1669" s="2"/>
      <c r="AG1669" s="38"/>
      <c r="AH1669" s="21"/>
      <c r="AI1669" s="2"/>
      <c r="AJ1669" s="2"/>
      <c r="AK1669" s="2"/>
    </row>
    <row r="1670" spans="1:37">
      <c r="A1670" s="175">
        <f t="shared" si="105"/>
        <v>7048652193841</v>
      </c>
      <c r="B1670">
        <v>827036</v>
      </c>
      <c r="C1670" t="s">
        <v>1049</v>
      </c>
      <c r="D1670" t="s">
        <v>2991</v>
      </c>
      <c r="E1670" t="s">
        <v>98</v>
      </c>
      <c r="F1670" t="s">
        <v>70</v>
      </c>
      <c r="G1670" t="s">
        <v>63</v>
      </c>
      <c r="H1670" t="s">
        <v>225</v>
      </c>
      <c r="I1670">
        <v>11</v>
      </c>
      <c r="J1670">
        <v>11</v>
      </c>
      <c r="K1670">
        <v>11</v>
      </c>
      <c r="L1670">
        <v>11</v>
      </c>
      <c r="M1670">
        <v>11</v>
      </c>
      <c r="N1670">
        <v>11</v>
      </c>
      <c r="O1670">
        <v>11</v>
      </c>
      <c r="P1670">
        <v>11</v>
      </c>
      <c r="Q1670">
        <v>11</v>
      </c>
      <c r="R1670">
        <v>11</v>
      </c>
      <c r="S1670" s="30"/>
      <c r="T1670" s="52" t="str">
        <f t="shared" si="104"/>
        <v>827036-BLACK-OS</v>
      </c>
      <c r="U1670" s="53">
        <f>IF(C1670="NET","",IF(C1670="","",IFERROR(VLOOKUP(T1670,EAN!$A:$B,2,FALSE),"MANGLER - MÅ OPPDATERE EAN-FANEN")))</f>
        <v>7048652193841</v>
      </c>
      <c r="V1670" s="52">
        <f t="shared" si="106"/>
        <v>11</v>
      </c>
      <c r="W1670" s="52">
        <f t="shared" si="107"/>
        <v>11</v>
      </c>
      <c r="X1670" s="30"/>
      <c r="Y1670" s="21" t="str">
        <f>IF(C1670="NET","",IFERROR(VLOOKUP(U1670,'2) Order Form'!$V$9:$V$894,1,FALSE),"Ikke med I order form"))</f>
        <v>Ikke med I order form</v>
      </c>
      <c r="Z1670" s="30"/>
      <c r="AA1670">
        <v>7048652962942</v>
      </c>
      <c r="AB1670" s="23">
        <f>IFERROR(VLOOKUP(AA1670,'2) Order Form'!$V$9:$V$895,1,FALSE),"Ikke med I order form")</f>
        <v>7048652962942</v>
      </c>
      <c r="AC1670" s="38">
        <f>VLOOKUP(AA1670,ATS!$A$4:$H$2762,2,FALSE)</f>
        <v>820475</v>
      </c>
      <c r="AD1670" s="35" t="str">
        <f>VLOOKUP(AA1670,ATS!$A$4:$G$2762,3,FALSE)</f>
        <v>Fleece Tube</v>
      </c>
      <c r="AE1670" s="36" t="str">
        <f>VLOOKUP(AA1670,ATS!$A$4:$G$2762,5,FALSE)</f>
        <v>54100-OS</v>
      </c>
      <c r="AF1670" s="30"/>
      <c r="AG1670" s="54"/>
      <c r="AH1670" s="26"/>
      <c r="AI1670" s="30"/>
      <c r="AJ1670" s="30"/>
      <c r="AK1670" s="30"/>
    </row>
    <row r="1671" spans="1:37">
      <c r="A1671" s="175">
        <f t="shared" si="105"/>
        <v>7048652281012</v>
      </c>
      <c r="B1671">
        <v>827036</v>
      </c>
      <c r="C1671" t="s">
        <v>1049</v>
      </c>
      <c r="D1671" t="s">
        <v>2991</v>
      </c>
      <c r="E1671" t="s">
        <v>652</v>
      </c>
      <c r="F1671" t="s">
        <v>1046</v>
      </c>
      <c r="G1671" t="s">
        <v>63</v>
      </c>
      <c r="H1671" t="s">
        <v>225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 s="30"/>
      <c r="T1671" s="52" t="str">
        <f t="shared" si="104"/>
        <v>827036-EHRED-OS</v>
      </c>
      <c r="U1671" s="53">
        <f>IF(C1671="NET","",IF(C1671="","",IFERROR(VLOOKUP(T1671,EAN!$A:$B,2,FALSE),"MANGLER - MÅ OPPDATERE EAN-FANEN")))</f>
        <v>7048652281012</v>
      </c>
      <c r="V1671" s="52">
        <f t="shared" si="106"/>
        <v>0</v>
      </c>
      <c r="W1671" s="52">
        <f t="shared" si="107"/>
        <v>0</v>
      </c>
      <c r="X1671" s="30"/>
      <c r="Y1671" s="21" t="str">
        <f>IF(C1671="NET","",IFERROR(VLOOKUP(U1671,'2) Order Form'!$V$9:$V$894,1,FALSE),"Ikke med I order form"))</f>
        <v>Ikke med I order form</v>
      </c>
      <c r="Z1671" s="30"/>
      <c r="AA1671">
        <v>7048652962966</v>
      </c>
      <c r="AB1671" s="23">
        <f>IFERROR(VLOOKUP(AA1671,'2) Order Form'!$V$9:$V$895,1,FALSE),"Ikke med I order form")</f>
        <v>7048652962966</v>
      </c>
      <c r="AC1671" s="38">
        <f>VLOOKUP(AA1671,ATS!$A$4:$H$2762,2,FALSE)</f>
        <v>820475</v>
      </c>
      <c r="AD1671" s="35" t="str">
        <f>VLOOKUP(AA1671,ATS!$A$4:$G$2762,3,FALSE)</f>
        <v>Fleece Tube</v>
      </c>
      <c r="AE1671" s="36" t="str">
        <f>VLOOKUP(AA1671,ATS!$A$4:$G$2762,5,FALSE)</f>
        <v>99901-OS</v>
      </c>
      <c r="AF1671" s="30"/>
      <c r="AG1671" s="54"/>
      <c r="AH1671" s="26"/>
      <c r="AI1671" s="30"/>
      <c r="AJ1671" s="30"/>
      <c r="AK1671" s="30"/>
    </row>
    <row r="1672" spans="1:37">
      <c r="A1672" s="175">
        <f t="shared" si="105"/>
        <v>7048652193858</v>
      </c>
      <c r="B1672">
        <v>827036</v>
      </c>
      <c r="C1672" t="s">
        <v>1049</v>
      </c>
      <c r="D1672" t="s">
        <v>2991</v>
      </c>
      <c r="E1672" t="s">
        <v>1026</v>
      </c>
      <c r="F1672" t="s">
        <v>1048</v>
      </c>
      <c r="G1672" t="s">
        <v>63</v>
      </c>
      <c r="H1672" t="s">
        <v>225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 s="30"/>
      <c r="T1672" s="52" t="str">
        <f t="shared" si="104"/>
        <v>827036-LTGRY-OS</v>
      </c>
      <c r="U1672" s="53">
        <f>IF(C1672="NET","",IF(C1672="","",IFERROR(VLOOKUP(T1672,EAN!$A:$B,2,FALSE),"MANGLER - MÅ OPPDATERE EAN-FANEN")))</f>
        <v>7048652193858</v>
      </c>
      <c r="V1672" s="52">
        <f t="shared" si="106"/>
        <v>0</v>
      </c>
      <c r="W1672" s="52">
        <f t="shared" si="107"/>
        <v>0</v>
      </c>
      <c r="X1672" s="30"/>
      <c r="Y1672" s="21" t="str">
        <f>IF(C1672="NET","",IFERROR(VLOOKUP(U1672,'2) Order Form'!$V$9:$V$894,1,FALSE),"Ikke med I order form"))</f>
        <v>Ikke med I order form</v>
      </c>
      <c r="Z1672" s="30"/>
      <c r="AA1672">
        <v>7048652962966</v>
      </c>
      <c r="AB1672" s="23">
        <f>IFERROR(VLOOKUP(AA1672,'2) Order Form'!$V$9:$V$895,1,FALSE),"Ikke med I order form")</f>
        <v>7048652962966</v>
      </c>
      <c r="AC1672" s="38">
        <f>VLOOKUP(AA1672,ATS!$A$4:$H$2762,2,FALSE)</f>
        <v>820475</v>
      </c>
      <c r="AD1672" s="35" t="str">
        <f>VLOOKUP(AA1672,ATS!$A$4:$G$2762,3,FALSE)</f>
        <v>Fleece Tube</v>
      </c>
      <c r="AE1672" s="36" t="str">
        <f>VLOOKUP(AA1672,ATS!$A$4:$G$2762,5,FALSE)</f>
        <v>99901-OS</v>
      </c>
      <c r="AF1672" s="30"/>
      <c r="AG1672" s="54"/>
      <c r="AH1672" s="26"/>
      <c r="AI1672" s="30"/>
      <c r="AJ1672" s="30"/>
      <c r="AK1672" s="30"/>
    </row>
    <row r="1673" spans="1:37">
      <c r="A1673" s="175">
        <f t="shared" si="105"/>
        <v>0</v>
      </c>
      <c r="B1673" s="37">
        <v>828161</v>
      </c>
      <c r="C1673" t="s">
        <v>131</v>
      </c>
      <c r="I1673" s="37">
        <v>202409</v>
      </c>
      <c r="J1673" s="37">
        <v>202410</v>
      </c>
      <c r="K1673" s="37">
        <v>202411</v>
      </c>
      <c r="L1673" s="37">
        <v>202412</v>
      </c>
      <c r="M1673" s="37">
        <v>202413</v>
      </c>
      <c r="N1673" s="37">
        <v>202414</v>
      </c>
      <c r="O1673" s="37">
        <v>202415</v>
      </c>
      <c r="P1673" s="37">
        <v>202415</v>
      </c>
      <c r="Q1673" s="37">
        <v>202415</v>
      </c>
      <c r="R1673" s="37">
        <v>202415</v>
      </c>
      <c r="S1673" s="2"/>
      <c r="T1673" s="52" t="str">
        <f t="shared" si="104"/>
        <v>828161-</v>
      </c>
      <c r="U1673" s="53" t="str">
        <f>IF(C1673="NET","",IF(C1673="","",IFERROR(VLOOKUP(T1673,EAN!$A:$B,2,FALSE),"MANGLER - MÅ OPPDATERE EAN-FANEN")))</f>
        <v/>
      </c>
      <c r="V1673" s="52">
        <f t="shared" si="106"/>
        <v>202409</v>
      </c>
      <c r="W1673" s="52">
        <f t="shared" si="107"/>
        <v>202415</v>
      </c>
      <c r="X1673" s="2"/>
      <c r="Y1673" s="21" t="str">
        <f>IF(C1673="NET","",IFERROR(VLOOKUP(U1673,'2) Order Form'!$V$9:$V$894,1,FALSE),"Ikke med I order form"))</f>
        <v/>
      </c>
      <c r="Z1673" s="2"/>
      <c r="AA1673">
        <v>7048652900098</v>
      </c>
      <c r="AB1673" s="23" t="str">
        <f>IFERROR(VLOOKUP(AA1673,'2) Order Form'!$V$9:$V$895,1,FALSE),"Ikke med I order form")</f>
        <v>Ikke med I order form</v>
      </c>
      <c r="AC1673" s="38">
        <f>VLOOKUP(AA1673,ATS!$A$4:$H$2762,2,FALSE)</f>
        <v>827036</v>
      </c>
      <c r="AD1673" s="35" t="str">
        <f>VLOOKUP(AA1673,ATS!$A$4:$G$2762,3,FALSE)</f>
        <v>Sweet Tube</v>
      </c>
      <c r="AE1673" s="36" t="str">
        <f>VLOOKUP(AA1673,ATS!$A$4:$G$2762,5,FALSE)</f>
        <v>99901-OS</v>
      </c>
      <c r="AF1673" s="2"/>
      <c r="AG1673" s="38"/>
      <c r="AH1673" s="21"/>
      <c r="AI1673" s="2"/>
      <c r="AJ1673" s="2"/>
      <c r="AK1673" s="2"/>
    </row>
    <row r="1674" spans="1:37">
      <c r="A1674" s="175">
        <f t="shared" si="105"/>
        <v>0</v>
      </c>
      <c r="B1674">
        <v>828161</v>
      </c>
      <c r="C1674" t="s">
        <v>3291</v>
      </c>
      <c r="D1674" t="s">
        <v>2991</v>
      </c>
      <c r="E1674" t="s">
        <v>2770</v>
      </c>
      <c r="F1674" t="s">
        <v>2771</v>
      </c>
      <c r="G1674" t="s">
        <v>8</v>
      </c>
      <c r="H1674" t="s">
        <v>225</v>
      </c>
      <c r="I1674">
        <v>2</v>
      </c>
      <c r="J1674">
        <v>2</v>
      </c>
      <c r="K1674">
        <v>2</v>
      </c>
      <c r="L1674">
        <v>2</v>
      </c>
      <c r="M1674">
        <v>2</v>
      </c>
      <c r="N1674">
        <v>2</v>
      </c>
      <c r="O1674">
        <v>2</v>
      </c>
      <c r="P1674">
        <v>2</v>
      </c>
      <c r="Q1674">
        <v>2</v>
      </c>
      <c r="R1674">
        <v>2</v>
      </c>
      <c r="S1674" s="30"/>
      <c r="T1674" s="52" t="str">
        <f t="shared" si="104"/>
        <v>828161-55504-S</v>
      </c>
      <c r="U1674" s="53" t="str">
        <f>IF(C1674="NET","",IF(C1674="","",IFERROR(VLOOKUP(T1674,EAN!$A:$B,2,FALSE),"MANGLER - MÅ OPPDATERE EAN-FANEN")))</f>
        <v>MANGLER - MÅ OPPDATERE EAN-FANEN</v>
      </c>
      <c r="V1674" s="52">
        <f t="shared" si="106"/>
        <v>2</v>
      </c>
      <c r="W1674" s="52">
        <f t="shared" si="107"/>
        <v>2</v>
      </c>
      <c r="X1674" s="30"/>
      <c r="Y1674" s="21" t="str">
        <f>IF(C1674="NET","",IFERROR(VLOOKUP(U1674,'2) Order Form'!$V$9:$V$894,1,FALSE),"Ikke med I order form"))</f>
        <v>Ikke med I order form</v>
      </c>
      <c r="Z1674" s="30"/>
      <c r="AA1674">
        <v>7048652900098</v>
      </c>
      <c r="AB1674" s="23" t="str">
        <f>IFERROR(VLOOKUP(AA1674,'2) Order Form'!$V$9:$V$895,1,FALSE),"Ikke med I order form")</f>
        <v>Ikke med I order form</v>
      </c>
      <c r="AC1674" s="38">
        <f>VLOOKUP(AA1674,ATS!$A$4:$H$2762,2,FALSE)</f>
        <v>827036</v>
      </c>
      <c r="AD1674" s="35" t="str">
        <f>VLOOKUP(AA1674,ATS!$A$4:$G$2762,3,FALSE)</f>
        <v>Sweet Tube</v>
      </c>
      <c r="AE1674" s="36" t="str">
        <f>VLOOKUP(AA1674,ATS!$A$4:$G$2762,5,FALSE)</f>
        <v>99901-OS</v>
      </c>
      <c r="AF1674" s="30"/>
      <c r="AG1674" s="54"/>
      <c r="AH1674" s="26"/>
      <c r="AI1674" s="30"/>
      <c r="AJ1674" s="30"/>
      <c r="AK1674" s="30"/>
    </row>
    <row r="1675" spans="1:37">
      <c r="A1675" s="175">
        <f t="shared" si="105"/>
        <v>0</v>
      </c>
      <c r="B1675">
        <v>828161</v>
      </c>
      <c r="C1675" t="s">
        <v>3291</v>
      </c>
      <c r="D1675" t="s">
        <v>2991</v>
      </c>
      <c r="E1675" t="s">
        <v>2772</v>
      </c>
      <c r="F1675" t="s">
        <v>2771</v>
      </c>
      <c r="G1675" t="s">
        <v>7</v>
      </c>
      <c r="H1675" t="s">
        <v>225</v>
      </c>
      <c r="I1675">
        <v>13</v>
      </c>
      <c r="J1675">
        <v>13</v>
      </c>
      <c r="K1675">
        <v>13</v>
      </c>
      <c r="L1675">
        <v>13</v>
      </c>
      <c r="M1675">
        <v>13</v>
      </c>
      <c r="N1675">
        <v>13</v>
      </c>
      <c r="O1675">
        <v>13</v>
      </c>
      <c r="P1675">
        <v>13</v>
      </c>
      <c r="Q1675">
        <v>13</v>
      </c>
      <c r="R1675">
        <v>13</v>
      </c>
      <c r="S1675" s="30"/>
      <c r="T1675" s="52" t="str">
        <f t="shared" si="104"/>
        <v>828161-55504-M</v>
      </c>
      <c r="U1675" s="53" t="str">
        <f>IF(C1675="NET","",IF(C1675="","",IFERROR(VLOOKUP(T1675,EAN!$A:$B,2,FALSE),"MANGLER - MÅ OPPDATERE EAN-FANEN")))</f>
        <v>MANGLER - MÅ OPPDATERE EAN-FANEN</v>
      </c>
      <c r="V1675" s="52">
        <f t="shared" si="106"/>
        <v>13</v>
      </c>
      <c r="W1675" s="52">
        <f t="shared" si="107"/>
        <v>13</v>
      </c>
      <c r="X1675" s="30"/>
      <c r="Y1675" s="21" t="str">
        <f>IF(C1675="NET","",IFERROR(VLOOKUP(U1675,'2) Order Form'!$V$9:$V$894,1,FALSE),"Ikke med I order form"))</f>
        <v>Ikke med I order form</v>
      </c>
      <c r="Z1675" s="30"/>
      <c r="AA1675">
        <v>7048652962836</v>
      </c>
      <c r="AB1675" s="23">
        <f>IFERROR(VLOOKUP(AA1675,'2) Order Form'!$V$9:$V$895,1,FALSE),"Ikke med I order form")</f>
        <v>7048652962836</v>
      </c>
      <c r="AC1675" s="38">
        <f>VLOOKUP(AA1675,ATS!$A$4:$H$2762,2,FALSE)</f>
        <v>820495</v>
      </c>
      <c r="AD1675" s="35" t="str">
        <f>VLOOKUP(AA1675,ATS!$A$4:$G$2762,3,FALSE)</f>
        <v>Merino Balaclava JR</v>
      </c>
      <c r="AE1675" s="36" t="str">
        <f>VLOOKUP(AA1675,ATS!$A$4:$G$2762,5,FALSE)</f>
        <v>99901-OS</v>
      </c>
      <c r="AF1675" s="30"/>
      <c r="AG1675" s="54"/>
      <c r="AH1675" s="26"/>
      <c r="AI1675" s="30"/>
      <c r="AJ1675" s="30"/>
      <c r="AK1675" s="30"/>
    </row>
    <row r="1676" spans="1:37">
      <c r="A1676" s="175">
        <f t="shared" si="105"/>
        <v>0</v>
      </c>
      <c r="B1676">
        <v>828161</v>
      </c>
      <c r="C1676" t="s">
        <v>3291</v>
      </c>
      <c r="D1676" t="s">
        <v>2991</v>
      </c>
      <c r="E1676" t="s">
        <v>2773</v>
      </c>
      <c r="F1676" t="s">
        <v>2771</v>
      </c>
      <c r="G1676" t="s">
        <v>52</v>
      </c>
      <c r="H1676" t="s">
        <v>225</v>
      </c>
      <c r="I1676">
        <v>14</v>
      </c>
      <c r="J1676">
        <v>14</v>
      </c>
      <c r="K1676">
        <v>14</v>
      </c>
      <c r="L1676">
        <v>14</v>
      </c>
      <c r="M1676">
        <v>14</v>
      </c>
      <c r="N1676">
        <v>14</v>
      </c>
      <c r="O1676">
        <v>14</v>
      </c>
      <c r="P1676">
        <v>14</v>
      </c>
      <c r="Q1676">
        <v>14</v>
      </c>
      <c r="R1676">
        <v>14</v>
      </c>
      <c r="S1676" s="30"/>
      <c r="T1676" s="52" t="str">
        <f t="shared" si="104"/>
        <v>828161-55504-L</v>
      </c>
      <c r="U1676" s="53" t="str">
        <f>IF(C1676="NET","",IF(C1676="","",IFERROR(VLOOKUP(T1676,EAN!$A:$B,2,FALSE),"MANGLER - MÅ OPPDATERE EAN-FANEN")))</f>
        <v>MANGLER - MÅ OPPDATERE EAN-FANEN</v>
      </c>
      <c r="V1676" s="52">
        <f t="shared" si="106"/>
        <v>14</v>
      </c>
      <c r="W1676" s="52">
        <f t="shared" si="107"/>
        <v>14</v>
      </c>
      <c r="X1676" s="30"/>
      <c r="Y1676" s="21" t="str">
        <f>IF(C1676="NET","",IFERROR(VLOOKUP(U1676,'2) Order Form'!$V$9:$V$894,1,FALSE),"Ikke med I order form"))</f>
        <v>Ikke med I order form</v>
      </c>
      <c r="Z1676" s="30"/>
      <c r="AA1676">
        <v>7048652962836</v>
      </c>
      <c r="AB1676" s="23">
        <f>IFERROR(VLOOKUP(AA1676,'2) Order Form'!$V$9:$V$895,1,FALSE),"Ikke med I order form")</f>
        <v>7048652962836</v>
      </c>
      <c r="AC1676" s="38">
        <f>VLOOKUP(AA1676,ATS!$A$4:$H$2762,2,FALSE)</f>
        <v>820495</v>
      </c>
      <c r="AD1676" s="35" t="str">
        <f>VLOOKUP(AA1676,ATS!$A$4:$G$2762,3,FALSE)</f>
        <v>Merino Balaclava JR</v>
      </c>
      <c r="AE1676" s="36" t="str">
        <f>VLOOKUP(AA1676,ATS!$A$4:$G$2762,5,FALSE)</f>
        <v>99901-OS</v>
      </c>
      <c r="AF1676" s="30"/>
      <c r="AG1676" s="54"/>
      <c r="AH1676" s="26"/>
      <c r="AI1676" s="30"/>
      <c r="AJ1676" s="30"/>
      <c r="AK1676" s="30"/>
    </row>
    <row r="1677" spans="1:37">
      <c r="A1677" s="175">
        <f t="shared" si="105"/>
        <v>0</v>
      </c>
      <c r="B1677">
        <v>828161</v>
      </c>
      <c r="C1677" t="s">
        <v>3291</v>
      </c>
      <c r="D1677" t="s">
        <v>2991</v>
      </c>
      <c r="E1677" t="s">
        <v>2774</v>
      </c>
      <c r="F1677" t="s">
        <v>2771</v>
      </c>
      <c r="G1677" t="s">
        <v>53</v>
      </c>
      <c r="H1677" t="s">
        <v>225</v>
      </c>
      <c r="I1677">
        <v>7</v>
      </c>
      <c r="J1677">
        <v>7</v>
      </c>
      <c r="K1677">
        <v>7</v>
      </c>
      <c r="L1677">
        <v>7</v>
      </c>
      <c r="M1677">
        <v>7</v>
      </c>
      <c r="N1677">
        <v>7</v>
      </c>
      <c r="O1677">
        <v>7</v>
      </c>
      <c r="P1677">
        <v>7</v>
      </c>
      <c r="Q1677">
        <v>7</v>
      </c>
      <c r="R1677">
        <v>7</v>
      </c>
      <c r="S1677" s="2"/>
      <c r="T1677" s="52" t="str">
        <f t="shared" si="104"/>
        <v>828161-55504-XL</v>
      </c>
      <c r="U1677" s="53" t="str">
        <f>IF(C1677="NET","",IF(C1677="","",IFERROR(VLOOKUP(T1677,EAN!$A:$B,2,FALSE),"MANGLER - MÅ OPPDATERE EAN-FANEN")))</f>
        <v>MANGLER - MÅ OPPDATERE EAN-FANEN</v>
      </c>
      <c r="V1677" s="52">
        <f t="shared" si="106"/>
        <v>7</v>
      </c>
      <c r="W1677" s="52">
        <f t="shared" si="107"/>
        <v>7</v>
      </c>
      <c r="X1677" s="2"/>
      <c r="Y1677" s="21" t="str">
        <f>IF(C1677="NET","",IFERROR(VLOOKUP(U1677,'2) Order Form'!$V$9:$V$894,1,FALSE),"Ikke med I order form"))</f>
        <v>Ikke med I order form</v>
      </c>
      <c r="Z1677" s="2"/>
      <c r="AA1677">
        <v>7048652962911</v>
      </c>
      <c r="AB1677" s="23">
        <f>IFERROR(VLOOKUP(AA1677,'2) Order Form'!$V$9:$V$895,1,FALSE),"Ikke med I order form")</f>
        <v>7048652962911</v>
      </c>
      <c r="AC1677" s="38">
        <f>VLOOKUP(AA1677,ATS!$A$4:$H$2762,2,FALSE)</f>
        <v>820477</v>
      </c>
      <c r="AD1677" s="35" t="str">
        <f>VLOOKUP(AA1677,ATS!$A$4:$G$2762,3,FALSE)</f>
        <v>Fleece Tube Jr</v>
      </c>
      <c r="AE1677" s="36" t="str">
        <f>VLOOKUP(AA1677,ATS!$A$4:$G$2762,5,FALSE)</f>
        <v>76100-OS</v>
      </c>
      <c r="AF1677" s="2"/>
      <c r="AG1677" s="38"/>
      <c r="AH1677" s="21"/>
      <c r="AI1677" s="2"/>
      <c r="AJ1677" s="2"/>
      <c r="AK1677" s="2"/>
    </row>
    <row r="1678" spans="1:37">
      <c r="A1678" s="175">
        <f t="shared" si="105"/>
        <v>0</v>
      </c>
      <c r="B1678">
        <v>828161</v>
      </c>
      <c r="C1678" t="s">
        <v>3291</v>
      </c>
      <c r="D1678" t="s">
        <v>2991</v>
      </c>
      <c r="E1678" t="s">
        <v>3150</v>
      </c>
      <c r="F1678" t="s">
        <v>3151</v>
      </c>
      <c r="G1678" t="s">
        <v>8</v>
      </c>
      <c r="H1678" t="s">
        <v>87</v>
      </c>
      <c r="I1678">
        <v>29</v>
      </c>
      <c r="J1678">
        <v>29</v>
      </c>
      <c r="K1678">
        <v>29</v>
      </c>
      <c r="L1678">
        <v>29</v>
      </c>
      <c r="M1678">
        <v>29</v>
      </c>
      <c r="N1678">
        <v>29</v>
      </c>
      <c r="O1678">
        <v>29</v>
      </c>
      <c r="P1678">
        <v>29</v>
      </c>
      <c r="Q1678">
        <v>29</v>
      </c>
      <c r="R1678">
        <v>29</v>
      </c>
      <c r="S1678" s="2"/>
      <c r="T1678" s="52" t="str">
        <f t="shared" si="104"/>
        <v>828161-77102-S</v>
      </c>
      <c r="U1678" s="53" t="str">
        <f>IF(C1678="NET","",IF(C1678="","",IFERROR(VLOOKUP(T1678,EAN!$A:$B,2,FALSE),"MANGLER - MÅ OPPDATERE EAN-FANEN")))</f>
        <v>MANGLER - MÅ OPPDATERE EAN-FANEN</v>
      </c>
      <c r="V1678" s="52">
        <f t="shared" si="106"/>
        <v>29</v>
      </c>
      <c r="W1678" s="52">
        <f t="shared" si="107"/>
        <v>29</v>
      </c>
      <c r="X1678" s="2"/>
      <c r="Y1678" s="21" t="str">
        <f>IF(C1678="NET","",IFERROR(VLOOKUP(U1678,'2) Order Form'!$V$9:$V$894,1,FALSE),"Ikke med I order form"))</f>
        <v>Ikke med I order form</v>
      </c>
      <c r="Z1678" s="2"/>
      <c r="AA1678">
        <v>7048652962911</v>
      </c>
      <c r="AB1678" s="23">
        <f>IFERROR(VLOOKUP(AA1678,'2) Order Form'!$V$9:$V$895,1,FALSE),"Ikke med I order form")</f>
        <v>7048652962911</v>
      </c>
      <c r="AC1678" s="38">
        <f>VLOOKUP(AA1678,ATS!$A$4:$H$2762,2,FALSE)</f>
        <v>820477</v>
      </c>
      <c r="AD1678" s="35" t="str">
        <f>VLOOKUP(AA1678,ATS!$A$4:$G$2762,3,FALSE)</f>
        <v>Fleece Tube Jr</v>
      </c>
      <c r="AE1678" s="36" t="str">
        <f>VLOOKUP(AA1678,ATS!$A$4:$G$2762,5,FALSE)</f>
        <v>76100-OS</v>
      </c>
      <c r="AF1678" s="2"/>
      <c r="AG1678" s="38"/>
      <c r="AH1678" s="21"/>
      <c r="AI1678" s="2"/>
      <c r="AJ1678" s="2"/>
      <c r="AK1678" s="2"/>
    </row>
    <row r="1679" spans="1:37">
      <c r="A1679" s="175">
        <f t="shared" si="105"/>
        <v>0</v>
      </c>
      <c r="B1679">
        <v>828161</v>
      </c>
      <c r="C1679" t="s">
        <v>3291</v>
      </c>
      <c r="D1679" t="s">
        <v>2991</v>
      </c>
      <c r="E1679" t="s">
        <v>3152</v>
      </c>
      <c r="F1679" t="s">
        <v>3151</v>
      </c>
      <c r="G1679" t="s">
        <v>7</v>
      </c>
      <c r="H1679" t="s">
        <v>87</v>
      </c>
      <c r="I1679">
        <v>58</v>
      </c>
      <c r="J1679">
        <v>58</v>
      </c>
      <c r="K1679">
        <v>58</v>
      </c>
      <c r="L1679">
        <v>58</v>
      </c>
      <c r="M1679">
        <v>58</v>
      </c>
      <c r="N1679">
        <v>58</v>
      </c>
      <c r="O1679">
        <v>58</v>
      </c>
      <c r="P1679">
        <v>58</v>
      </c>
      <c r="Q1679">
        <v>58</v>
      </c>
      <c r="R1679">
        <v>58</v>
      </c>
      <c r="S1679" s="2"/>
      <c r="T1679" s="52" t="str">
        <f t="shared" si="104"/>
        <v>828161-77102-M</v>
      </c>
      <c r="U1679" s="53" t="str">
        <f>IF(C1679="NET","",IF(C1679="","",IFERROR(VLOOKUP(T1679,EAN!$A:$B,2,FALSE),"MANGLER - MÅ OPPDATERE EAN-FANEN")))</f>
        <v>MANGLER - MÅ OPPDATERE EAN-FANEN</v>
      </c>
      <c r="V1679" s="52">
        <f t="shared" si="106"/>
        <v>58</v>
      </c>
      <c r="W1679" s="52">
        <f t="shared" si="107"/>
        <v>58</v>
      </c>
      <c r="X1679" s="2"/>
      <c r="Y1679" s="21" t="str">
        <f>IF(C1679="NET","",IFERROR(VLOOKUP(U1679,'2) Order Form'!$V$9:$V$894,1,FALSE),"Ikke med I order form"))</f>
        <v>Ikke med I order form</v>
      </c>
      <c r="Z1679" s="2"/>
      <c r="AA1679">
        <v>7048652962935</v>
      </c>
      <c r="AB1679" s="23">
        <f>IFERROR(VLOOKUP(AA1679,'2) Order Form'!$V$9:$V$895,1,FALSE),"Ikke med I order form")</f>
        <v>7048652962935</v>
      </c>
      <c r="AC1679" s="38">
        <f>VLOOKUP(AA1679,ATS!$A$4:$H$2762,2,FALSE)</f>
        <v>820477</v>
      </c>
      <c r="AD1679" s="35" t="str">
        <f>VLOOKUP(AA1679,ATS!$A$4:$G$2762,3,FALSE)</f>
        <v>Fleece Tube Jr</v>
      </c>
      <c r="AE1679" s="36" t="str">
        <f>VLOOKUP(AA1679,ATS!$A$4:$G$2762,5,FALSE)</f>
        <v>99901-OS</v>
      </c>
      <c r="AF1679" s="2"/>
      <c r="AG1679" s="38"/>
      <c r="AH1679" s="21"/>
      <c r="AI1679" s="2"/>
      <c r="AJ1679" s="2"/>
      <c r="AK1679" s="2"/>
    </row>
    <row r="1680" spans="1:37">
      <c r="A1680" s="175">
        <f t="shared" si="105"/>
        <v>0</v>
      </c>
      <c r="B1680">
        <v>828161</v>
      </c>
      <c r="C1680" t="s">
        <v>3291</v>
      </c>
      <c r="D1680" t="s">
        <v>2991</v>
      </c>
      <c r="E1680" t="s">
        <v>3153</v>
      </c>
      <c r="F1680" t="s">
        <v>3151</v>
      </c>
      <c r="G1680" t="s">
        <v>52</v>
      </c>
      <c r="H1680" t="s">
        <v>87</v>
      </c>
      <c r="I1680">
        <v>51</v>
      </c>
      <c r="J1680">
        <v>51</v>
      </c>
      <c r="K1680">
        <v>51</v>
      </c>
      <c r="L1680">
        <v>51</v>
      </c>
      <c r="M1680">
        <v>51</v>
      </c>
      <c r="N1680">
        <v>51</v>
      </c>
      <c r="O1680">
        <v>51</v>
      </c>
      <c r="P1680">
        <v>51</v>
      </c>
      <c r="Q1680">
        <v>51</v>
      </c>
      <c r="R1680">
        <v>51</v>
      </c>
      <c r="S1680" s="2"/>
      <c r="T1680" s="22" t="str">
        <f t="shared" si="104"/>
        <v>828161-77102-L</v>
      </c>
      <c r="U1680" s="24" t="str">
        <f>IF(C1680="NET","",IF(C1680="","",IFERROR(VLOOKUP(T1680,EAN!$A:$B,2,FALSE),"MANGLER - MÅ OPPDATERE EAN-FANEN")))</f>
        <v>MANGLER - MÅ OPPDATERE EAN-FANEN</v>
      </c>
      <c r="V1680" s="22">
        <f t="shared" si="106"/>
        <v>51</v>
      </c>
      <c r="W1680" s="22">
        <f t="shared" si="107"/>
        <v>51</v>
      </c>
      <c r="X1680" s="2"/>
      <c r="Y1680" s="21" t="str">
        <f>IF(C1680="NET","",IFERROR(VLOOKUP(U1680,'2) Order Form'!$V$9:$V$894,1,FALSE),"Ikke med I order form"))</f>
        <v>Ikke med I order form</v>
      </c>
      <c r="Z1680" s="2"/>
      <c r="AA1680">
        <v>7048652962935</v>
      </c>
      <c r="AB1680" s="23">
        <f>IFERROR(VLOOKUP(AA1680,'2) Order Form'!$V$9:$V$895,1,FALSE),"Ikke med I order form")</f>
        <v>7048652962935</v>
      </c>
      <c r="AC1680" s="38">
        <f>VLOOKUP(AA1680,ATS!$A$4:$H$2762,2,FALSE)</f>
        <v>820477</v>
      </c>
      <c r="AD1680" s="35" t="str">
        <f>VLOOKUP(AA1680,ATS!$A$4:$G$2762,3,FALSE)</f>
        <v>Fleece Tube Jr</v>
      </c>
      <c r="AE1680" s="36" t="str">
        <f>VLOOKUP(AA1680,ATS!$A$4:$G$2762,5,FALSE)</f>
        <v>99901-OS</v>
      </c>
      <c r="AF1680" s="2"/>
      <c r="AG1680" s="38"/>
      <c r="AH1680" s="21"/>
      <c r="AI1680" s="2"/>
      <c r="AJ1680" s="2"/>
      <c r="AK1680" s="2"/>
    </row>
    <row r="1681" spans="1:37">
      <c r="A1681" s="175">
        <f t="shared" si="105"/>
        <v>0</v>
      </c>
      <c r="B1681">
        <v>828161</v>
      </c>
      <c r="C1681" t="s">
        <v>3291</v>
      </c>
      <c r="D1681" t="s">
        <v>2991</v>
      </c>
      <c r="E1681" t="s">
        <v>3154</v>
      </c>
      <c r="F1681" t="s">
        <v>3151</v>
      </c>
      <c r="G1681" t="s">
        <v>53</v>
      </c>
      <c r="H1681" t="s">
        <v>87</v>
      </c>
      <c r="I1681">
        <v>31</v>
      </c>
      <c r="J1681">
        <v>31</v>
      </c>
      <c r="K1681">
        <v>31</v>
      </c>
      <c r="L1681">
        <v>31</v>
      </c>
      <c r="M1681">
        <v>31</v>
      </c>
      <c r="N1681">
        <v>31</v>
      </c>
      <c r="O1681">
        <v>31</v>
      </c>
      <c r="P1681">
        <v>31</v>
      </c>
      <c r="Q1681">
        <v>31</v>
      </c>
      <c r="R1681">
        <v>31</v>
      </c>
      <c r="S1681" s="2"/>
      <c r="T1681" s="22" t="str">
        <f t="shared" si="104"/>
        <v>828161-77102-XL</v>
      </c>
      <c r="U1681" s="24" t="str">
        <f>IF(C1681="NET","",IF(C1681="","",IFERROR(VLOOKUP(T1681,EAN!$A:$B,2,FALSE),"MANGLER - MÅ OPPDATERE EAN-FANEN")))</f>
        <v>MANGLER - MÅ OPPDATERE EAN-FANEN</v>
      </c>
      <c r="V1681" s="22">
        <f t="shared" si="106"/>
        <v>31</v>
      </c>
      <c r="W1681" s="22">
        <f t="shared" si="107"/>
        <v>31</v>
      </c>
      <c r="X1681" s="2"/>
      <c r="Y1681" s="21" t="str">
        <f>IF(C1681="NET","",IFERROR(VLOOKUP(U1681,'2) Order Form'!$V$9:$V$894,1,FALSE),"Ikke med I order form"))</f>
        <v>Ikke med I order form</v>
      </c>
      <c r="Z1681" s="2"/>
      <c r="AA1681">
        <v>7048652962928</v>
      </c>
      <c r="AB1681" s="23">
        <f>IFERROR(VLOOKUP(AA1681,'2) Order Form'!$V$9:$V$895,1,FALSE),"Ikke med I order form")</f>
        <v>7048652962928</v>
      </c>
      <c r="AC1681" s="38">
        <f>VLOOKUP(AA1681,ATS!$A$4:$H$2762,2,FALSE)</f>
        <v>820477</v>
      </c>
      <c r="AD1681" s="35" t="str">
        <f>VLOOKUP(AA1681,ATS!$A$4:$G$2762,3,FALSE)</f>
        <v>Fleece Tube Jr</v>
      </c>
      <c r="AE1681" s="36" t="str">
        <f>VLOOKUP(AA1681,ATS!$A$4:$G$2762,5,FALSE)</f>
        <v>88302-OS</v>
      </c>
      <c r="AF1681" s="2"/>
      <c r="AG1681" s="38"/>
      <c r="AH1681" s="21"/>
      <c r="AI1681" s="2"/>
      <c r="AJ1681" s="2"/>
      <c r="AK1681" s="2"/>
    </row>
    <row r="1682" spans="1:37">
      <c r="A1682" s="175">
        <f t="shared" si="105"/>
        <v>0</v>
      </c>
      <c r="B1682">
        <v>828161</v>
      </c>
      <c r="C1682" t="s">
        <v>3291</v>
      </c>
      <c r="D1682" t="s">
        <v>2991</v>
      </c>
      <c r="E1682" t="s">
        <v>2549</v>
      </c>
      <c r="F1682" t="s">
        <v>703</v>
      </c>
      <c r="G1682" t="s">
        <v>8</v>
      </c>
      <c r="H1682" t="s">
        <v>225</v>
      </c>
      <c r="I1682">
        <v>14</v>
      </c>
      <c r="J1682">
        <v>14</v>
      </c>
      <c r="K1682">
        <v>14</v>
      </c>
      <c r="L1682">
        <v>14</v>
      </c>
      <c r="M1682">
        <v>14</v>
      </c>
      <c r="N1682">
        <v>14</v>
      </c>
      <c r="O1682">
        <v>14</v>
      </c>
      <c r="P1682">
        <v>14</v>
      </c>
      <c r="Q1682">
        <v>14</v>
      </c>
      <c r="R1682">
        <v>14</v>
      </c>
      <c r="S1682" s="2"/>
      <c r="T1682" s="22" t="str">
        <f t="shared" si="104"/>
        <v>828161-88002-S</v>
      </c>
      <c r="U1682" s="24" t="str">
        <f>IF(C1682="NET","",IF(C1682="","",IFERROR(VLOOKUP(T1682,EAN!$A:$B,2,FALSE),"MANGLER - MÅ OPPDATERE EAN-FANEN")))</f>
        <v>MANGLER - MÅ OPPDATERE EAN-FANEN</v>
      </c>
      <c r="V1682" s="22">
        <f t="shared" si="106"/>
        <v>14</v>
      </c>
      <c r="W1682" s="22">
        <f t="shared" si="107"/>
        <v>14</v>
      </c>
      <c r="X1682" s="2"/>
      <c r="Y1682" s="21" t="str">
        <f>IF(C1682="NET","",IFERROR(VLOOKUP(U1682,'2) Order Form'!$V$9:$V$894,1,FALSE),"Ikke med I order form"))</f>
        <v>Ikke med I order form</v>
      </c>
      <c r="Z1682" s="2"/>
      <c r="AA1682">
        <v>7048652962928</v>
      </c>
      <c r="AB1682" s="23">
        <f>IFERROR(VLOOKUP(AA1682,'2) Order Form'!$V$9:$V$895,1,FALSE),"Ikke med I order form")</f>
        <v>7048652962928</v>
      </c>
      <c r="AC1682" s="38">
        <f>VLOOKUP(AA1682,ATS!$A$4:$H$2762,2,FALSE)</f>
        <v>820477</v>
      </c>
      <c r="AD1682" s="35" t="str">
        <f>VLOOKUP(AA1682,ATS!$A$4:$G$2762,3,FALSE)</f>
        <v>Fleece Tube Jr</v>
      </c>
      <c r="AE1682" s="36" t="str">
        <f>VLOOKUP(AA1682,ATS!$A$4:$G$2762,5,FALSE)</f>
        <v>88302-OS</v>
      </c>
      <c r="AF1682" s="2"/>
      <c r="AG1682" s="38"/>
      <c r="AH1682" s="21"/>
      <c r="AI1682" s="2"/>
      <c r="AJ1682" s="2"/>
      <c r="AK1682" s="2"/>
    </row>
    <row r="1683" spans="1:37">
      <c r="A1683" s="175">
        <f t="shared" si="105"/>
        <v>0</v>
      </c>
      <c r="B1683">
        <v>828161</v>
      </c>
      <c r="C1683" t="s">
        <v>3291</v>
      </c>
      <c r="D1683" t="s">
        <v>2991</v>
      </c>
      <c r="E1683" t="s">
        <v>2550</v>
      </c>
      <c r="F1683" t="s">
        <v>703</v>
      </c>
      <c r="G1683" t="s">
        <v>7</v>
      </c>
      <c r="H1683" t="s">
        <v>225</v>
      </c>
      <c r="I1683">
        <v>69</v>
      </c>
      <c r="J1683">
        <v>69</v>
      </c>
      <c r="K1683">
        <v>69</v>
      </c>
      <c r="L1683">
        <v>69</v>
      </c>
      <c r="M1683">
        <v>69</v>
      </c>
      <c r="N1683">
        <v>69</v>
      </c>
      <c r="O1683">
        <v>69</v>
      </c>
      <c r="P1683">
        <v>69</v>
      </c>
      <c r="Q1683">
        <v>69</v>
      </c>
      <c r="R1683">
        <v>69</v>
      </c>
      <c r="S1683" s="2"/>
      <c r="T1683" s="52" t="str">
        <f t="shared" si="104"/>
        <v>828161-88002-M</v>
      </c>
      <c r="U1683" s="53" t="str">
        <f>IF(C1683="NET","",IF(C1683="","",IFERROR(VLOOKUP(T1683,EAN!$A:$B,2,FALSE),"MANGLER - MÅ OPPDATERE EAN-FANEN")))</f>
        <v>MANGLER - MÅ OPPDATERE EAN-FANEN</v>
      </c>
      <c r="V1683" s="52">
        <f t="shared" si="106"/>
        <v>69</v>
      </c>
      <c r="W1683" s="52">
        <f t="shared" si="107"/>
        <v>69</v>
      </c>
      <c r="X1683" s="2"/>
      <c r="Y1683" s="21" t="str">
        <f>IF(C1683="NET","",IFERROR(VLOOKUP(U1683,'2) Order Form'!$V$9:$V$894,1,FALSE),"Ikke med I order form"))</f>
        <v>Ikke med I order form</v>
      </c>
      <c r="Z1683" s="2"/>
      <c r="AA1683">
        <v>7048652902764</v>
      </c>
      <c r="AB1683" s="23">
        <f>IFERROR(VLOOKUP(AA1683,'2) Order Form'!$V$9:$V$895,1,FALSE),"Ikke med I order form")</f>
        <v>7048652902764</v>
      </c>
      <c r="AC1683" s="38">
        <f>VLOOKUP(AA1683,ATS!$A$4:$H$2762,2,FALSE)</f>
        <v>820517</v>
      </c>
      <c r="AD1683" s="35" t="str">
        <f>VLOOKUP(AA1683,ATS!$A$4:$G$2762,3,FALSE)</f>
        <v>Corporate Trucker Cap</v>
      </c>
      <c r="AE1683" s="36" t="str">
        <f>VLOOKUP(AA1683,ATS!$A$4:$G$2762,5,FALSE)</f>
        <v>SEGRY-OS</v>
      </c>
      <c r="AF1683" s="2"/>
      <c r="AG1683" s="38"/>
      <c r="AH1683" s="21"/>
      <c r="AI1683" s="2"/>
      <c r="AJ1683" s="2"/>
      <c r="AK1683" s="2"/>
    </row>
    <row r="1684" spans="1:37">
      <c r="A1684" s="175">
        <f t="shared" si="105"/>
        <v>0</v>
      </c>
      <c r="B1684">
        <v>828161</v>
      </c>
      <c r="C1684" t="s">
        <v>3291</v>
      </c>
      <c r="D1684" t="s">
        <v>2991</v>
      </c>
      <c r="E1684" t="s">
        <v>2551</v>
      </c>
      <c r="F1684" t="s">
        <v>703</v>
      </c>
      <c r="G1684" t="s">
        <v>52</v>
      </c>
      <c r="H1684" t="s">
        <v>225</v>
      </c>
      <c r="I1684">
        <v>20</v>
      </c>
      <c r="J1684">
        <v>20</v>
      </c>
      <c r="K1684">
        <v>20</v>
      </c>
      <c r="L1684">
        <v>20</v>
      </c>
      <c r="M1684">
        <v>20</v>
      </c>
      <c r="N1684">
        <v>20</v>
      </c>
      <c r="O1684">
        <v>20</v>
      </c>
      <c r="P1684">
        <v>20</v>
      </c>
      <c r="Q1684">
        <v>20</v>
      </c>
      <c r="R1684">
        <v>20</v>
      </c>
      <c r="S1684" s="2"/>
      <c r="T1684" s="52" t="str">
        <f t="shared" si="104"/>
        <v>828161-88002-L</v>
      </c>
      <c r="U1684" s="53" t="str">
        <f>IF(C1684="NET","",IF(C1684="","",IFERROR(VLOOKUP(T1684,EAN!$A:$B,2,FALSE),"MANGLER - MÅ OPPDATERE EAN-FANEN")))</f>
        <v>MANGLER - MÅ OPPDATERE EAN-FANEN</v>
      </c>
      <c r="V1684" s="52">
        <f t="shared" si="106"/>
        <v>20</v>
      </c>
      <c r="W1684" s="52">
        <f t="shared" si="107"/>
        <v>20</v>
      </c>
      <c r="X1684" s="2"/>
      <c r="Y1684" s="21" t="str">
        <f>IF(C1684="NET","",IFERROR(VLOOKUP(U1684,'2) Order Form'!$V$9:$V$894,1,FALSE),"Ikke med I order form"))</f>
        <v>Ikke med I order form</v>
      </c>
      <c r="Z1684" s="2"/>
      <c r="AA1684">
        <v>7048652902764</v>
      </c>
      <c r="AB1684" s="23">
        <f>IFERROR(VLOOKUP(AA1684,'2) Order Form'!$V$9:$V$895,1,FALSE),"Ikke med I order form")</f>
        <v>7048652902764</v>
      </c>
      <c r="AC1684" s="38">
        <f>VLOOKUP(AA1684,ATS!$A$4:$H$2762,2,FALSE)</f>
        <v>820517</v>
      </c>
      <c r="AD1684" s="35" t="str">
        <f>VLOOKUP(AA1684,ATS!$A$4:$G$2762,3,FALSE)</f>
        <v>Corporate Trucker Cap</v>
      </c>
      <c r="AE1684" s="36" t="str">
        <f>VLOOKUP(AA1684,ATS!$A$4:$G$2762,5,FALSE)</f>
        <v>SEGRY-OS</v>
      </c>
      <c r="AF1684" s="2"/>
      <c r="AG1684" s="38"/>
      <c r="AH1684" s="21"/>
      <c r="AI1684" s="2"/>
      <c r="AJ1684" s="2"/>
      <c r="AK1684" s="2"/>
    </row>
    <row r="1685" spans="1:37">
      <c r="A1685" s="175">
        <f t="shared" si="105"/>
        <v>0</v>
      </c>
      <c r="B1685">
        <v>828161</v>
      </c>
      <c r="C1685" t="s">
        <v>3291</v>
      </c>
      <c r="D1685" t="s">
        <v>2991</v>
      </c>
      <c r="E1685" t="s">
        <v>2552</v>
      </c>
      <c r="F1685" t="s">
        <v>703</v>
      </c>
      <c r="G1685" t="s">
        <v>53</v>
      </c>
      <c r="H1685" t="s">
        <v>225</v>
      </c>
      <c r="I1685">
        <v>17</v>
      </c>
      <c r="J1685">
        <v>17</v>
      </c>
      <c r="K1685">
        <v>17</v>
      </c>
      <c r="L1685">
        <v>17</v>
      </c>
      <c r="M1685">
        <v>17</v>
      </c>
      <c r="N1685">
        <v>17</v>
      </c>
      <c r="O1685">
        <v>17</v>
      </c>
      <c r="P1685">
        <v>17</v>
      </c>
      <c r="Q1685">
        <v>17</v>
      </c>
      <c r="R1685">
        <v>17</v>
      </c>
      <c r="S1685" s="2"/>
      <c r="T1685" s="52" t="str">
        <f t="shared" si="104"/>
        <v>828161-88002-XL</v>
      </c>
      <c r="U1685" s="53" t="str">
        <f>IF(C1685="NET","",IF(C1685="","",IFERROR(VLOOKUP(T1685,EAN!$A:$B,2,FALSE),"MANGLER - MÅ OPPDATERE EAN-FANEN")))</f>
        <v>MANGLER - MÅ OPPDATERE EAN-FANEN</v>
      </c>
      <c r="V1685" s="52">
        <f t="shared" si="106"/>
        <v>17</v>
      </c>
      <c r="W1685" s="52">
        <f t="shared" si="107"/>
        <v>17</v>
      </c>
      <c r="X1685" s="2"/>
      <c r="Y1685" s="21" t="str">
        <f>IF(C1685="NET","",IFERROR(VLOOKUP(U1685,'2) Order Form'!$V$9:$V$894,1,FALSE),"Ikke med I order form"))</f>
        <v>Ikke med I order form</v>
      </c>
      <c r="Z1685" s="2"/>
      <c r="AA1685">
        <v>7048652902764</v>
      </c>
      <c r="AB1685" s="23">
        <f>IFERROR(VLOOKUP(AA1685,'2) Order Form'!$V$9:$V$895,1,FALSE),"Ikke med I order form")</f>
        <v>7048652902764</v>
      </c>
      <c r="AC1685" s="38">
        <f>VLOOKUP(AA1685,ATS!$A$4:$H$2762,2,FALSE)</f>
        <v>820517</v>
      </c>
      <c r="AD1685" s="35" t="str">
        <f>VLOOKUP(AA1685,ATS!$A$4:$G$2762,3,FALSE)</f>
        <v>Corporate Trucker Cap</v>
      </c>
      <c r="AE1685" s="36" t="str">
        <f>VLOOKUP(AA1685,ATS!$A$4:$G$2762,5,FALSE)</f>
        <v>SEGRY-OS</v>
      </c>
      <c r="AF1685" s="2"/>
      <c r="AG1685" s="38"/>
      <c r="AH1685" s="21"/>
      <c r="AI1685" s="2"/>
      <c r="AJ1685" s="2"/>
      <c r="AK1685" s="2"/>
    </row>
    <row r="1686" spans="1:37">
      <c r="A1686" s="175">
        <f t="shared" si="105"/>
        <v>0</v>
      </c>
      <c r="B1686">
        <v>828161</v>
      </c>
      <c r="C1686" t="s">
        <v>3291</v>
      </c>
      <c r="D1686" t="s">
        <v>2991</v>
      </c>
      <c r="E1686" t="s">
        <v>99</v>
      </c>
      <c r="F1686" t="s">
        <v>70</v>
      </c>
      <c r="G1686" t="s">
        <v>8</v>
      </c>
      <c r="H1686" t="s">
        <v>87</v>
      </c>
      <c r="I1686">
        <v>120</v>
      </c>
      <c r="J1686">
        <v>120</v>
      </c>
      <c r="K1686">
        <v>120</v>
      </c>
      <c r="L1686">
        <v>120</v>
      </c>
      <c r="M1686">
        <v>120</v>
      </c>
      <c r="N1686">
        <v>120</v>
      </c>
      <c r="O1686">
        <v>120</v>
      </c>
      <c r="P1686">
        <v>120</v>
      </c>
      <c r="Q1686">
        <v>120</v>
      </c>
      <c r="R1686">
        <v>120</v>
      </c>
      <c r="S1686" s="2"/>
      <c r="T1686" s="52" t="str">
        <f t="shared" si="104"/>
        <v>828161-BLACK-S</v>
      </c>
      <c r="U1686" s="53" t="str">
        <f>IF(C1686="NET","",IF(C1686="","",IFERROR(VLOOKUP(T1686,EAN!$A:$B,2,FALSE),"MANGLER - MÅ OPPDATERE EAN-FANEN")))</f>
        <v>MANGLER - MÅ OPPDATERE EAN-FANEN</v>
      </c>
      <c r="V1686" s="52">
        <f t="shared" si="106"/>
        <v>120</v>
      </c>
      <c r="W1686" s="52">
        <f t="shared" si="107"/>
        <v>120</v>
      </c>
      <c r="X1686" s="2"/>
      <c r="Y1686" s="21" t="str">
        <f>IF(C1686="NET","",IFERROR(VLOOKUP(U1686,'2) Order Form'!$V$9:$V$894,1,FALSE),"Ikke med I order form"))</f>
        <v>Ikke med I order form</v>
      </c>
      <c r="Z1686" s="2"/>
      <c r="AA1686">
        <v>7048652813817</v>
      </c>
      <c r="AB1686" s="23">
        <f>IFERROR(VLOOKUP(AA1686,'2) Order Form'!$V$9:$V$895,1,FALSE),"Ikke med I order form")</f>
        <v>7048652813817</v>
      </c>
      <c r="AC1686" s="38">
        <f>VLOOKUP(AA1686,ATS!$A$4:$H$2762,2,FALSE)</f>
        <v>820340</v>
      </c>
      <c r="AD1686" s="35" t="str">
        <f>VLOOKUP(AA1686,ATS!$A$4:$G$2762,3,FALSE)</f>
        <v>Sweet Cap</v>
      </c>
      <c r="AE1686" s="36" t="str">
        <f>VLOOKUP(AA1686,ATS!$A$4:$G$2762,5,FALSE)</f>
        <v>99901-OS</v>
      </c>
      <c r="AF1686" s="2"/>
      <c r="AG1686" s="38"/>
      <c r="AH1686" s="21"/>
      <c r="AI1686" s="2"/>
      <c r="AJ1686" s="2"/>
      <c r="AK1686" s="2"/>
    </row>
    <row r="1687" spans="1:37">
      <c r="A1687" s="175">
        <f t="shared" si="105"/>
        <v>0</v>
      </c>
      <c r="B1687">
        <v>828161</v>
      </c>
      <c r="C1687" t="s">
        <v>3291</v>
      </c>
      <c r="D1687" t="s">
        <v>2991</v>
      </c>
      <c r="E1687" t="s">
        <v>100</v>
      </c>
      <c r="F1687" t="s">
        <v>70</v>
      </c>
      <c r="G1687" t="s">
        <v>7</v>
      </c>
      <c r="H1687" t="s">
        <v>87</v>
      </c>
      <c r="I1687">
        <v>433</v>
      </c>
      <c r="J1687">
        <v>433</v>
      </c>
      <c r="K1687">
        <v>433</v>
      </c>
      <c r="L1687">
        <v>433</v>
      </c>
      <c r="M1687">
        <v>433</v>
      </c>
      <c r="N1687">
        <v>433</v>
      </c>
      <c r="O1687">
        <v>433</v>
      </c>
      <c r="P1687">
        <v>433</v>
      </c>
      <c r="Q1687">
        <v>433</v>
      </c>
      <c r="R1687">
        <v>433</v>
      </c>
      <c r="S1687" s="2"/>
      <c r="T1687" s="52" t="str">
        <f t="shared" si="104"/>
        <v>828161-BLACK-M</v>
      </c>
      <c r="U1687" s="53" t="str">
        <f>IF(C1687="NET","",IF(C1687="","",IFERROR(VLOOKUP(T1687,EAN!$A:$B,2,FALSE),"MANGLER - MÅ OPPDATERE EAN-FANEN")))</f>
        <v>MANGLER - MÅ OPPDATERE EAN-FANEN</v>
      </c>
      <c r="V1687" s="52">
        <f t="shared" si="106"/>
        <v>433</v>
      </c>
      <c r="W1687" s="52">
        <f t="shared" si="107"/>
        <v>433</v>
      </c>
      <c r="X1687" s="2"/>
      <c r="Y1687" s="21" t="str">
        <f>IF(C1687="NET","",IFERROR(VLOOKUP(U1687,'2) Order Form'!$V$9:$V$894,1,FALSE),"Ikke med I order form"))</f>
        <v>Ikke med I order form</v>
      </c>
      <c r="Z1687" s="2"/>
      <c r="AA1687">
        <v>7048652813817</v>
      </c>
      <c r="AB1687" s="23">
        <f>IFERROR(VLOOKUP(AA1687,'2) Order Form'!$V$9:$V$895,1,FALSE),"Ikke med I order form")</f>
        <v>7048652813817</v>
      </c>
      <c r="AC1687" s="38">
        <f>VLOOKUP(AA1687,ATS!$A$4:$H$2762,2,FALSE)</f>
        <v>820340</v>
      </c>
      <c r="AD1687" s="35" t="str">
        <f>VLOOKUP(AA1687,ATS!$A$4:$G$2762,3,FALSE)</f>
        <v>Sweet Cap</v>
      </c>
      <c r="AE1687" s="36" t="str">
        <f>VLOOKUP(AA1687,ATS!$A$4:$G$2762,5,FALSE)</f>
        <v>99901-OS</v>
      </c>
      <c r="AF1687" s="2"/>
      <c r="AG1687" s="38"/>
      <c r="AH1687" s="21"/>
      <c r="AI1687" s="2"/>
      <c r="AJ1687" s="2"/>
      <c r="AK1687" s="2"/>
    </row>
    <row r="1688" spans="1:37">
      <c r="A1688" s="175">
        <f t="shared" si="105"/>
        <v>0</v>
      </c>
      <c r="B1688">
        <v>828161</v>
      </c>
      <c r="C1688" t="s">
        <v>3291</v>
      </c>
      <c r="D1688" t="s">
        <v>2991</v>
      </c>
      <c r="E1688" t="s">
        <v>101</v>
      </c>
      <c r="F1688" t="s">
        <v>70</v>
      </c>
      <c r="G1688" t="s">
        <v>52</v>
      </c>
      <c r="H1688" t="s">
        <v>87</v>
      </c>
      <c r="I1688">
        <v>448</v>
      </c>
      <c r="J1688">
        <v>448</v>
      </c>
      <c r="K1688">
        <v>448</v>
      </c>
      <c r="L1688">
        <v>448</v>
      </c>
      <c r="M1688">
        <v>448</v>
      </c>
      <c r="N1688">
        <v>448</v>
      </c>
      <c r="O1688">
        <v>448</v>
      </c>
      <c r="P1688">
        <v>448</v>
      </c>
      <c r="Q1688">
        <v>448</v>
      </c>
      <c r="R1688">
        <v>448</v>
      </c>
      <c r="S1688" s="2"/>
      <c r="T1688" s="52" t="str">
        <f t="shared" si="104"/>
        <v>828161-BLACK-L</v>
      </c>
      <c r="U1688" s="53" t="str">
        <f>IF(C1688="NET","",IF(C1688="","",IFERROR(VLOOKUP(T1688,EAN!$A:$B,2,FALSE),"MANGLER - MÅ OPPDATERE EAN-FANEN")))</f>
        <v>MANGLER - MÅ OPPDATERE EAN-FANEN</v>
      </c>
      <c r="V1688" s="52">
        <f t="shared" si="106"/>
        <v>448</v>
      </c>
      <c r="W1688" s="52">
        <f t="shared" si="107"/>
        <v>448</v>
      </c>
      <c r="X1688" s="2"/>
      <c r="Y1688" s="21" t="str">
        <f>IF(C1688="NET","",IFERROR(VLOOKUP(U1688,'2) Order Form'!$V$9:$V$894,1,FALSE),"Ikke med I order form"))</f>
        <v>Ikke med I order form</v>
      </c>
      <c r="Z1688" s="2"/>
      <c r="AA1688">
        <v>7048652813817</v>
      </c>
      <c r="AB1688" s="23">
        <f>IFERROR(VLOOKUP(AA1688,'2) Order Form'!$V$9:$V$895,1,FALSE),"Ikke med I order form")</f>
        <v>7048652813817</v>
      </c>
      <c r="AC1688" s="38">
        <f>VLOOKUP(AA1688,ATS!$A$4:$H$2762,2,FALSE)</f>
        <v>820340</v>
      </c>
      <c r="AD1688" s="35" t="str">
        <f>VLOOKUP(AA1688,ATS!$A$4:$G$2762,3,FALSE)</f>
        <v>Sweet Cap</v>
      </c>
      <c r="AE1688" s="36" t="str">
        <f>VLOOKUP(AA1688,ATS!$A$4:$G$2762,5,FALSE)</f>
        <v>99901-OS</v>
      </c>
      <c r="AF1688" s="2"/>
      <c r="AG1688" s="38"/>
      <c r="AH1688" s="21"/>
      <c r="AI1688" s="2"/>
      <c r="AJ1688" s="2"/>
      <c r="AK1688" s="2"/>
    </row>
    <row r="1689" spans="1:37">
      <c r="A1689" s="175">
        <f t="shared" si="105"/>
        <v>0</v>
      </c>
      <c r="B1689">
        <v>828161</v>
      </c>
      <c r="C1689" t="s">
        <v>3291</v>
      </c>
      <c r="D1689" t="s">
        <v>2991</v>
      </c>
      <c r="E1689" t="s">
        <v>102</v>
      </c>
      <c r="F1689" t="s">
        <v>70</v>
      </c>
      <c r="G1689" t="s">
        <v>53</v>
      </c>
      <c r="H1689" t="s">
        <v>87</v>
      </c>
      <c r="I1689">
        <v>201</v>
      </c>
      <c r="J1689">
        <v>201</v>
      </c>
      <c r="K1689">
        <v>201</v>
      </c>
      <c r="L1689">
        <v>201</v>
      </c>
      <c r="M1689">
        <v>201</v>
      </c>
      <c r="N1689">
        <v>201</v>
      </c>
      <c r="O1689">
        <v>201</v>
      </c>
      <c r="P1689">
        <v>201</v>
      </c>
      <c r="Q1689">
        <v>201</v>
      </c>
      <c r="R1689">
        <v>201</v>
      </c>
      <c r="S1689" s="2"/>
      <c r="T1689" s="52" t="str">
        <f t="shared" si="104"/>
        <v>828161-BLACK-XL</v>
      </c>
      <c r="U1689" s="53" t="str">
        <f>IF(C1689="NET","",IF(C1689="","",IFERROR(VLOOKUP(T1689,EAN!$A:$B,2,FALSE),"MANGLER - MÅ OPPDATERE EAN-FANEN")))</f>
        <v>MANGLER - MÅ OPPDATERE EAN-FANEN</v>
      </c>
      <c r="V1689" s="52">
        <f t="shared" si="106"/>
        <v>201</v>
      </c>
      <c r="W1689" s="52">
        <f t="shared" si="107"/>
        <v>201</v>
      </c>
      <c r="X1689" s="2"/>
      <c r="Y1689" s="21" t="str">
        <f>IF(C1689="NET","",IFERROR(VLOOKUP(U1689,'2) Order Form'!$V$9:$V$894,1,FALSE),"Ikke med I order form"))</f>
        <v>Ikke med I order form</v>
      </c>
      <c r="Z1689" s="2"/>
      <c r="AA1689">
        <v>7048652965127</v>
      </c>
      <c r="AB1689" s="23">
        <f>IFERROR(VLOOKUP(AA1689,'2) Order Form'!$V$9:$V$895,1,FALSE),"Ikke med I order form")</f>
        <v>7048652965127</v>
      </c>
      <c r="AC1689" s="38">
        <f>VLOOKUP(AA1689,ATS!$A$4:$H$2762,2,FALSE)</f>
        <v>820340</v>
      </c>
      <c r="AD1689" s="35" t="str">
        <f>VLOOKUP(AA1689,ATS!$A$4:$G$2762,3,FALSE)</f>
        <v>Sweet Cap</v>
      </c>
      <c r="AE1689" s="36" t="str">
        <f>VLOOKUP(AA1689,ATS!$A$4:$G$2762,5,FALSE)</f>
        <v>54100-OS</v>
      </c>
      <c r="AF1689" s="2"/>
      <c r="AG1689" s="38"/>
      <c r="AH1689" s="21"/>
      <c r="AI1689" s="2"/>
      <c r="AJ1689" s="2"/>
      <c r="AK1689" s="2"/>
    </row>
    <row r="1690" spans="1:37">
      <c r="A1690" s="175">
        <f t="shared" si="105"/>
        <v>0</v>
      </c>
      <c r="B1690">
        <v>828161</v>
      </c>
      <c r="C1690" t="s">
        <v>3291</v>
      </c>
      <c r="D1690" t="s">
        <v>2991</v>
      </c>
      <c r="E1690" t="s">
        <v>2765</v>
      </c>
      <c r="F1690" t="s">
        <v>2766</v>
      </c>
      <c r="G1690" t="s">
        <v>8</v>
      </c>
      <c r="H1690" t="s">
        <v>225</v>
      </c>
      <c r="I1690">
        <v>2</v>
      </c>
      <c r="J1690">
        <v>2</v>
      </c>
      <c r="K1690">
        <v>2</v>
      </c>
      <c r="L1690">
        <v>2</v>
      </c>
      <c r="M1690">
        <v>2</v>
      </c>
      <c r="N1690">
        <v>2</v>
      </c>
      <c r="O1690">
        <v>2</v>
      </c>
      <c r="P1690">
        <v>2</v>
      </c>
      <c r="Q1690">
        <v>2</v>
      </c>
      <c r="R1690">
        <v>2</v>
      </c>
      <c r="S1690" s="2"/>
      <c r="T1690" s="52" t="str">
        <f t="shared" si="104"/>
        <v>828161-FOGRN-S</v>
      </c>
      <c r="U1690" s="53" t="str">
        <f>IF(C1690="NET","",IF(C1690="","",IFERROR(VLOOKUP(T1690,EAN!$A:$B,2,FALSE),"MANGLER - MÅ OPPDATERE EAN-FANEN")))</f>
        <v>MANGLER - MÅ OPPDATERE EAN-FANEN</v>
      </c>
      <c r="V1690" s="52">
        <f t="shared" si="106"/>
        <v>2</v>
      </c>
      <c r="W1690" s="52">
        <f t="shared" si="107"/>
        <v>2</v>
      </c>
      <c r="X1690" s="2"/>
      <c r="Y1690" s="21" t="str">
        <f>IF(C1690="NET","",IFERROR(VLOOKUP(U1690,'2) Order Form'!$V$9:$V$894,1,FALSE),"Ikke med I order form"))</f>
        <v>Ikke med I order form</v>
      </c>
      <c r="Z1690" s="2"/>
      <c r="AA1690">
        <v>7048652965127</v>
      </c>
      <c r="AB1690" s="23">
        <f>IFERROR(VLOOKUP(AA1690,'2) Order Form'!$V$9:$V$895,1,FALSE),"Ikke med I order form")</f>
        <v>7048652965127</v>
      </c>
      <c r="AC1690" s="38">
        <f>VLOOKUP(AA1690,ATS!$A$4:$H$2762,2,FALSE)</f>
        <v>820340</v>
      </c>
      <c r="AD1690" s="35" t="str">
        <f>VLOOKUP(AA1690,ATS!$A$4:$G$2762,3,FALSE)</f>
        <v>Sweet Cap</v>
      </c>
      <c r="AE1690" s="36" t="str">
        <f>VLOOKUP(AA1690,ATS!$A$4:$G$2762,5,FALSE)</f>
        <v>54100-OS</v>
      </c>
      <c r="AF1690" s="2"/>
      <c r="AG1690" s="38"/>
      <c r="AH1690" s="21"/>
      <c r="AI1690" s="2"/>
      <c r="AJ1690" s="2"/>
      <c r="AK1690" s="2"/>
    </row>
    <row r="1691" spans="1:37">
      <c r="A1691" s="175">
        <f t="shared" si="105"/>
        <v>0</v>
      </c>
      <c r="B1691">
        <v>828161</v>
      </c>
      <c r="C1691" t="s">
        <v>3291</v>
      </c>
      <c r="D1691" t="s">
        <v>2991</v>
      </c>
      <c r="E1691" t="s">
        <v>2767</v>
      </c>
      <c r="F1691" t="s">
        <v>2766</v>
      </c>
      <c r="G1691" t="s">
        <v>7</v>
      </c>
      <c r="H1691" t="s">
        <v>225</v>
      </c>
      <c r="I1691">
        <v>3</v>
      </c>
      <c r="J1691">
        <v>3</v>
      </c>
      <c r="K1691">
        <v>3</v>
      </c>
      <c r="L1691">
        <v>3</v>
      </c>
      <c r="M1691">
        <v>3</v>
      </c>
      <c r="N1691">
        <v>3</v>
      </c>
      <c r="O1691">
        <v>3</v>
      </c>
      <c r="P1691">
        <v>3</v>
      </c>
      <c r="Q1691">
        <v>3</v>
      </c>
      <c r="R1691">
        <v>3</v>
      </c>
      <c r="S1691" s="2"/>
      <c r="T1691" s="52" t="str">
        <f t="shared" si="104"/>
        <v>828161-FOGRN-M</v>
      </c>
      <c r="U1691" s="53" t="str">
        <f>IF(C1691="NET","",IF(C1691="","",IFERROR(VLOOKUP(T1691,EAN!$A:$B,2,FALSE),"MANGLER - MÅ OPPDATERE EAN-FANEN")))</f>
        <v>MANGLER - MÅ OPPDATERE EAN-FANEN</v>
      </c>
      <c r="V1691" s="52">
        <f t="shared" si="106"/>
        <v>3</v>
      </c>
      <c r="W1691" s="52">
        <f t="shared" si="107"/>
        <v>3</v>
      </c>
      <c r="X1691" s="2"/>
      <c r="Y1691" s="21" t="str">
        <f>IF(C1691="NET","",IFERROR(VLOOKUP(U1691,'2) Order Form'!$V$9:$V$894,1,FALSE),"Ikke med I order form"))</f>
        <v>Ikke med I order form</v>
      </c>
      <c r="Z1691" s="2"/>
      <c r="AA1691">
        <v>7048652813824</v>
      </c>
      <c r="AB1691" s="23">
        <f>IFERROR(VLOOKUP(AA1691,'2) Order Form'!$V$9:$V$895,1,FALSE),"Ikke med I order form")</f>
        <v>7048652813824</v>
      </c>
      <c r="AC1691" s="38">
        <f>VLOOKUP(AA1691,ATS!$A$4:$H$2762,2,FALSE)</f>
        <v>820341</v>
      </c>
      <c r="AD1691" s="35" t="str">
        <f>VLOOKUP(AA1691,ATS!$A$4:$G$2762,3,FALSE)</f>
        <v>Chaser Cap</v>
      </c>
      <c r="AE1691" s="36" t="str">
        <f>VLOOKUP(AA1691,ATS!$A$4:$G$2762,5,FALSE)</f>
        <v>99901-OS</v>
      </c>
      <c r="AF1691" s="2"/>
      <c r="AG1691" s="38"/>
      <c r="AH1691" s="21"/>
      <c r="AI1691" s="2"/>
      <c r="AJ1691" s="2"/>
      <c r="AK1691" s="2"/>
    </row>
    <row r="1692" spans="1:37">
      <c r="A1692" s="175">
        <f t="shared" si="105"/>
        <v>0</v>
      </c>
      <c r="B1692">
        <v>828161</v>
      </c>
      <c r="C1692" t="s">
        <v>3291</v>
      </c>
      <c r="D1692" t="s">
        <v>2991</v>
      </c>
      <c r="E1692" t="s">
        <v>2768</v>
      </c>
      <c r="F1692" t="s">
        <v>2766</v>
      </c>
      <c r="G1692" t="s">
        <v>52</v>
      </c>
      <c r="H1692" t="s">
        <v>225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 s="2"/>
      <c r="T1692" s="22" t="str">
        <f t="shared" si="104"/>
        <v>828161-FOGRN-L</v>
      </c>
      <c r="U1692" s="24" t="str">
        <f>IF(C1692="NET","",IF(C1692="","",IFERROR(VLOOKUP(T1692,EAN!$A:$B,2,FALSE),"MANGLER - MÅ OPPDATERE EAN-FANEN")))</f>
        <v>MANGLER - MÅ OPPDATERE EAN-FANEN</v>
      </c>
      <c r="V1692" s="22">
        <f t="shared" si="106"/>
        <v>0</v>
      </c>
      <c r="W1692" s="22">
        <f t="shared" si="107"/>
        <v>0</v>
      </c>
      <c r="X1692" s="2"/>
      <c r="Y1692" s="21" t="str">
        <f>IF(C1692="NET","",IFERROR(VLOOKUP(U1692,'2) Order Form'!$V$9:$V$894,1,FALSE),"Ikke med I order form"))</f>
        <v>Ikke med I order form</v>
      </c>
      <c r="Z1692" s="2"/>
      <c r="AA1692">
        <v>7048652813824</v>
      </c>
      <c r="AB1692" s="23">
        <f>IFERROR(VLOOKUP(AA1692,'2) Order Form'!$V$9:$V$895,1,FALSE),"Ikke med I order form")</f>
        <v>7048652813824</v>
      </c>
      <c r="AC1692" s="38">
        <f>VLOOKUP(AA1692,ATS!$A$4:$H$2762,2,FALSE)</f>
        <v>820341</v>
      </c>
      <c r="AD1692" s="35" t="str">
        <f>VLOOKUP(AA1692,ATS!$A$4:$G$2762,3,FALSE)</f>
        <v>Chaser Cap</v>
      </c>
      <c r="AE1692" s="36" t="str">
        <f>VLOOKUP(AA1692,ATS!$A$4:$G$2762,5,FALSE)</f>
        <v>99901-OS</v>
      </c>
      <c r="AF1692" s="2"/>
      <c r="AG1692" s="38"/>
      <c r="AH1692" s="21"/>
      <c r="AI1692" s="2"/>
      <c r="AJ1692" s="2"/>
      <c r="AK1692" s="2"/>
    </row>
    <row r="1693" spans="1:37">
      <c r="A1693" s="175">
        <f t="shared" si="105"/>
        <v>0</v>
      </c>
      <c r="B1693">
        <v>828161</v>
      </c>
      <c r="C1693" t="s">
        <v>3291</v>
      </c>
      <c r="D1693" t="s">
        <v>2991</v>
      </c>
      <c r="E1693" t="s">
        <v>2769</v>
      </c>
      <c r="F1693" t="s">
        <v>2766</v>
      </c>
      <c r="G1693" t="s">
        <v>53</v>
      </c>
      <c r="H1693" t="s">
        <v>225</v>
      </c>
      <c r="I1693">
        <v>3</v>
      </c>
      <c r="J1693">
        <v>3</v>
      </c>
      <c r="K1693">
        <v>3</v>
      </c>
      <c r="L1693">
        <v>3</v>
      </c>
      <c r="M1693">
        <v>3</v>
      </c>
      <c r="N1693">
        <v>3</v>
      </c>
      <c r="O1693">
        <v>3</v>
      </c>
      <c r="P1693">
        <v>3</v>
      </c>
      <c r="Q1693">
        <v>3</v>
      </c>
      <c r="R1693">
        <v>3</v>
      </c>
      <c r="S1693" s="2"/>
      <c r="T1693" s="52" t="str">
        <f t="shared" si="104"/>
        <v>828161-FOGRN-XL</v>
      </c>
      <c r="U1693" s="53" t="str">
        <f>IF(C1693="NET","",IF(C1693="","",IFERROR(VLOOKUP(T1693,EAN!$A:$B,2,FALSE),"MANGLER - MÅ OPPDATERE EAN-FANEN")))</f>
        <v>MANGLER - MÅ OPPDATERE EAN-FANEN</v>
      </c>
      <c r="V1693" s="52">
        <f t="shared" si="106"/>
        <v>3</v>
      </c>
      <c r="W1693" s="52">
        <f t="shared" si="107"/>
        <v>3</v>
      </c>
      <c r="X1693" s="2"/>
      <c r="Y1693" s="21" t="str">
        <f>IF(C1693="NET","",IFERROR(VLOOKUP(U1693,'2) Order Form'!$V$9:$V$894,1,FALSE),"Ikke med I order form"))</f>
        <v>Ikke med I order form</v>
      </c>
      <c r="Z1693" s="2"/>
      <c r="AA1693">
        <v>7048652813824</v>
      </c>
      <c r="AB1693" s="23">
        <f>IFERROR(VLOOKUP(AA1693,'2) Order Form'!$V$9:$V$895,1,FALSE),"Ikke med I order form")</f>
        <v>7048652813824</v>
      </c>
      <c r="AC1693" s="38">
        <f>VLOOKUP(AA1693,ATS!$A$4:$H$2762,2,FALSE)</f>
        <v>820341</v>
      </c>
      <c r="AD1693" s="35" t="str">
        <f>VLOOKUP(AA1693,ATS!$A$4:$G$2762,3,FALSE)</f>
        <v>Chaser Cap</v>
      </c>
      <c r="AE1693" s="36" t="str">
        <f>VLOOKUP(AA1693,ATS!$A$4:$G$2762,5,FALSE)</f>
        <v>99901-OS</v>
      </c>
      <c r="AF1693" s="2"/>
      <c r="AG1693" s="38"/>
      <c r="AH1693" s="21"/>
      <c r="AI1693" s="2"/>
      <c r="AJ1693" s="2"/>
      <c r="AK1693" s="2"/>
    </row>
    <row r="1694" spans="1:37">
      <c r="A1694" s="175">
        <f t="shared" si="105"/>
        <v>0</v>
      </c>
      <c r="B1694" s="37">
        <v>828162</v>
      </c>
      <c r="C1694" t="s">
        <v>131</v>
      </c>
      <c r="I1694" s="37">
        <v>202409</v>
      </c>
      <c r="J1694" s="37">
        <v>202410</v>
      </c>
      <c r="K1694" s="37">
        <v>202411</v>
      </c>
      <c r="L1694" s="37">
        <v>202412</v>
      </c>
      <c r="M1694" s="37">
        <v>202413</v>
      </c>
      <c r="N1694" s="37">
        <v>202414</v>
      </c>
      <c r="O1694" s="37">
        <v>202415</v>
      </c>
      <c r="P1694" s="37">
        <v>202415</v>
      </c>
      <c r="Q1694" s="37">
        <v>202415</v>
      </c>
      <c r="R1694" s="37">
        <v>202415</v>
      </c>
      <c r="S1694" s="30"/>
      <c r="T1694" s="52" t="str">
        <f t="shared" si="104"/>
        <v>828162-</v>
      </c>
      <c r="U1694" s="53" t="str">
        <f>IF(C1694="NET","",IF(C1694="","",IFERROR(VLOOKUP(T1694,EAN!$A:$B,2,FALSE),"MANGLER - MÅ OPPDATERE EAN-FANEN")))</f>
        <v/>
      </c>
      <c r="V1694" s="52">
        <f t="shared" si="106"/>
        <v>202409</v>
      </c>
      <c r="W1694" s="52">
        <f t="shared" si="107"/>
        <v>202415</v>
      </c>
      <c r="X1694" s="30"/>
      <c r="Y1694" s="21" t="str">
        <f>IF(C1694="NET","",IFERROR(VLOOKUP(U1694,'2) Order Form'!$V$9:$V$894,1,FALSE),"Ikke med I order form"))</f>
        <v/>
      </c>
      <c r="Z1694" s="30"/>
      <c r="AA1694">
        <v>7048652965134</v>
      </c>
      <c r="AB1694" s="23">
        <f>IFERROR(VLOOKUP(AA1694,'2) Order Form'!$V$9:$V$895,1,FALSE),"Ikke med I order form")</f>
        <v>7048652965134</v>
      </c>
      <c r="AC1694" s="38">
        <f>VLOOKUP(AA1694,ATS!$A$4:$H$2762,2,FALSE)</f>
        <v>820341</v>
      </c>
      <c r="AD1694" s="35" t="str">
        <f>VLOOKUP(AA1694,ATS!$A$4:$G$2762,3,FALSE)</f>
        <v>Chaser Cap</v>
      </c>
      <c r="AE1694" s="36" t="str">
        <f>VLOOKUP(AA1694,ATS!$A$4:$G$2762,5,FALSE)</f>
        <v>54100-OS</v>
      </c>
      <c r="AF1694" s="30"/>
      <c r="AG1694" s="54"/>
      <c r="AH1694" s="26"/>
      <c r="AI1694" s="30"/>
      <c r="AJ1694" s="30"/>
      <c r="AK1694" s="30"/>
    </row>
    <row r="1695" spans="1:37">
      <c r="A1695" s="175">
        <f t="shared" si="105"/>
        <v>0</v>
      </c>
      <c r="B1695">
        <v>828162</v>
      </c>
      <c r="C1695" t="s">
        <v>3292</v>
      </c>
      <c r="D1695" t="s">
        <v>2991</v>
      </c>
      <c r="E1695" t="s">
        <v>3293</v>
      </c>
      <c r="F1695" t="s">
        <v>3294</v>
      </c>
      <c r="G1695" t="s">
        <v>54</v>
      </c>
      <c r="H1695" t="s">
        <v>225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 s="30"/>
      <c r="T1695" s="52" t="str">
        <f t="shared" si="104"/>
        <v>828162-56002-XS</v>
      </c>
      <c r="U1695" s="53" t="str">
        <f>IF(C1695="NET","",IF(C1695="","",IFERROR(VLOOKUP(T1695,EAN!$A:$B,2,FALSE),"MANGLER - MÅ OPPDATERE EAN-FANEN")))</f>
        <v>MANGLER - MÅ OPPDATERE EAN-FANEN</v>
      </c>
      <c r="V1695" s="52">
        <f t="shared" si="106"/>
        <v>0</v>
      </c>
      <c r="W1695" s="52">
        <f t="shared" si="107"/>
        <v>0</v>
      </c>
      <c r="X1695" s="30"/>
      <c r="Y1695" s="21" t="str">
        <f>IF(C1695="NET","",IFERROR(VLOOKUP(U1695,'2) Order Form'!$V$9:$V$894,1,FALSE),"Ikke med I order form"))</f>
        <v>Ikke med I order form</v>
      </c>
      <c r="Z1695" s="30"/>
      <c r="AA1695">
        <v>7048652965134</v>
      </c>
      <c r="AB1695" s="23">
        <f>IFERROR(VLOOKUP(AA1695,'2) Order Form'!$V$9:$V$895,1,FALSE),"Ikke med I order form")</f>
        <v>7048652965134</v>
      </c>
      <c r="AC1695" s="38">
        <f>VLOOKUP(AA1695,ATS!$A$4:$H$2762,2,FALSE)</f>
        <v>820341</v>
      </c>
      <c r="AD1695" s="35" t="str">
        <f>VLOOKUP(AA1695,ATS!$A$4:$G$2762,3,FALSE)</f>
        <v>Chaser Cap</v>
      </c>
      <c r="AE1695" s="36" t="str">
        <f>VLOOKUP(AA1695,ATS!$A$4:$G$2762,5,FALSE)</f>
        <v>54100-OS</v>
      </c>
      <c r="AF1695" s="30"/>
      <c r="AG1695" s="54"/>
      <c r="AH1695" s="26"/>
      <c r="AI1695" s="30"/>
      <c r="AJ1695" s="30"/>
      <c r="AK1695" s="30"/>
    </row>
    <row r="1696" spans="1:37">
      <c r="A1696" s="175">
        <f t="shared" si="105"/>
        <v>0</v>
      </c>
      <c r="B1696">
        <v>828162</v>
      </c>
      <c r="C1696" t="s">
        <v>3292</v>
      </c>
      <c r="D1696" t="s">
        <v>2991</v>
      </c>
      <c r="E1696" t="s">
        <v>3295</v>
      </c>
      <c r="F1696" t="s">
        <v>3294</v>
      </c>
      <c r="G1696" t="s">
        <v>8</v>
      </c>
      <c r="H1696" t="s">
        <v>225</v>
      </c>
      <c r="I1696">
        <v>4</v>
      </c>
      <c r="J1696">
        <v>4</v>
      </c>
      <c r="K1696">
        <v>4</v>
      </c>
      <c r="L1696">
        <v>4</v>
      </c>
      <c r="M1696">
        <v>4</v>
      </c>
      <c r="N1696">
        <v>4</v>
      </c>
      <c r="O1696">
        <v>4</v>
      </c>
      <c r="P1696">
        <v>4</v>
      </c>
      <c r="Q1696">
        <v>4</v>
      </c>
      <c r="R1696">
        <v>4</v>
      </c>
      <c r="S1696" s="30"/>
      <c r="T1696" s="52" t="str">
        <f t="shared" si="104"/>
        <v>828162-56002-S</v>
      </c>
      <c r="U1696" s="53" t="str">
        <f>IF(C1696="NET","",IF(C1696="","",IFERROR(VLOOKUP(T1696,EAN!$A:$B,2,FALSE),"MANGLER - MÅ OPPDATERE EAN-FANEN")))</f>
        <v>MANGLER - MÅ OPPDATERE EAN-FANEN</v>
      </c>
      <c r="V1696" s="52">
        <f t="shared" si="106"/>
        <v>4</v>
      </c>
      <c r="W1696" s="52">
        <f t="shared" si="107"/>
        <v>4</v>
      </c>
      <c r="X1696" s="30"/>
      <c r="Y1696" s="21" t="str">
        <f>IF(C1696="NET","",IFERROR(VLOOKUP(U1696,'2) Order Form'!$V$9:$V$894,1,FALSE),"Ikke med I order form"))</f>
        <v>Ikke med I order form</v>
      </c>
      <c r="Z1696" s="30"/>
      <c r="AA1696">
        <v>7048652902603</v>
      </c>
      <c r="AB1696" s="23">
        <f>IFERROR(VLOOKUP(AA1696,'2) Order Form'!$V$9:$V$895,1,FALSE),"Ikke med I order form")</f>
        <v>7048652902603</v>
      </c>
      <c r="AC1696" s="38">
        <f>VLOOKUP(AA1696,ATS!$A$4:$H$2762,2,FALSE)</f>
        <v>820415</v>
      </c>
      <c r="AD1696" s="35" t="str">
        <f>VLOOKUP(AA1696,ATS!$A$4:$G$2762,3,FALSE)</f>
        <v>Sweet Casual Socks</v>
      </c>
      <c r="AE1696" s="36" t="str">
        <f>VLOOKUP(AA1696,ATS!$A$4:$G$2762,5,FALSE)</f>
        <v>10001-3537</v>
      </c>
      <c r="AF1696" s="30"/>
      <c r="AG1696" s="54"/>
      <c r="AH1696" s="26"/>
      <c r="AI1696" s="30"/>
      <c r="AJ1696" s="30"/>
      <c r="AK1696" s="30"/>
    </row>
    <row r="1697" spans="1:37">
      <c r="A1697" s="175">
        <f t="shared" si="105"/>
        <v>0</v>
      </c>
      <c r="B1697">
        <v>828162</v>
      </c>
      <c r="C1697" t="s">
        <v>3292</v>
      </c>
      <c r="D1697" t="s">
        <v>2991</v>
      </c>
      <c r="E1697" t="s">
        <v>3296</v>
      </c>
      <c r="F1697" t="s">
        <v>3294</v>
      </c>
      <c r="G1697" t="s">
        <v>7</v>
      </c>
      <c r="H1697" t="s">
        <v>225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 s="30"/>
      <c r="T1697" s="52" t="str">
        <f t="shared" si="104"/>
        <v>828162-56002-M</v>
      </c>
      <c r="U1697" s="53" t="str">
        <f>IF(C1697="NET","",IF(C1697="","",IFERROR(VLOOKUP(T1697,EAN!$A:$B,2,FALSE),"MANGLER - MÅ OPPDATERE EAN-FANEN")))</f>
        <v>MANGLER - MÅ OPPDATERE EAN-FANEN</v>
      </c>
      <c r="V1697" s="52">
        <f t="shared" si="106"/>
        <v>0</v>
      </c>
      <c r="W1697" s="52">
        <f t="shared" si="107"/>
        <v>0</v>
      </c>
      <c r="X1697" s="30"/>
      <c r="Y1697" s="21" t="str">
        <f>IF(C1697="NET","",IFERROR(VLOOKUP(U1697,'2) Order Form'!$V$9:$V$894,1,FALSE),"Ikke med I order form"))</f>
        <v>Ikke med I order form</v>
      </c>
      <c r="Z1697" s="30"/>
      <c r="AA1697">
        <v>7048652902603</v>
      </c>
      <c r="AB1697" s="23">
        <f>IFERROR(VLOOKUP(AA1697,'2) Order Form'!$V$9:$V$895,1,FALSE),"Ikke med I order form")</f>
        <v>7048652902603</v>
      </c>
      <c r="AC1697" s="38">
        <f>VLOOKUP(AA1697,ATS!$A$4:$H$2762,2,FALSE)</f>
        <v>820415</v>
      </c>
      <c r="AD1697" s="35" t="str">
        <f>VLOOKUP(AA1697,ATS!$A$4:$G$2762,3,FALSE)</f>
        <v>Sweet Casual Socks</v>
      </c>
      <c r="AE1697" s="36" t="str">
        <f>VLOOKUP(AA1697,ATS!$A$4:$G$2762,5,FALSE)</f>
        <v>10001-3537</v>
      </c>
      <c r="AF1697" s="30"/>
      <c r="AG1697" s="54"/>
      <c r="AH1697" s="26"/>
      <c r="AI1697" s="30"/>
      <c r="AJ1697" s="30"/>
      <c r="AK1697" s="30"/>
    </row>
    <row r="1698" spans="1:37">
      <c r="A1698" s="175">
        <f t="shared" si="105"/>
        <v>0</v>
      </c>
      <c r="B1698">
        <v>828162</v>
      </c>
      <c r="C1698" t="s">
        <v>3292</v>
      </c>
      <c r="D1698" t="s">
        <v>2991</v>
      </c>
      <c r="E1698" t="s">
        <v>3297</v>
      </c>
      <c r="F1698" t="s">
        <v>3294</v>
      </c>
      <c r="G1698" t="s">
        <v>52</v>
      </c>
      <c r="H1698" t="s">
        <v>225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 s="30"/>
      <c r="T1698" s="52" t="str">
        <f t="shared" si="104"/>
        <v>828162-56002-L</v>
      </c>
      <c r="U1698" s="53" t="str">
        <f>IF(C1698="NET","",IF(C1698="","",IFERROR(VLOOKUP(T1698,EAN!$A:$B,2,FALSE),"MANGLER - MÅ OPPDATERE EAN-FANEN")))</f>
        <v>MANGLER - MÅ OPPDATERE EAN-FANEN</v>
      </c>
      <c r="V1698" s="52">
        <f t="shared" si="106"/>
        <v>0</v>
      </c>
      <c r="W1698" s="52">
        <f t="shared" si="107"/>
        <v>0</v>
      </c>
      <c r="X1698" s="30"/>
      <c r="Y1698" s="21" t="str">
        <f>IF(C1698="NET","",IFERROR(VLOOKUP(U1698,'2) Order Form'!$V$9:$V$894,1,FALSE),"Ikke med I order form"))</f>
        <v>Ikke med I order form</v>
      </c>
      <c r="Z1698" s="30"/>
      <c r="AA1698">
        <v>7048652902610</v>
      </c>
      <c r="AB1698" s="23">
        <f>IFERROR(VLOOKUP(AA1698,'2) Order Form'!$V$9:$V$895,1,FALSE),"Ikke med I order form")</f>
        <v>7048652902610</v>
      </c>
      <c r="AC1698" s="38">
        <f>VLOOKUP(AA1698,ATS!$A$4:$H$2762,2,FALSE)</f>
        <v>820415</v>
      </c>
      <c r="AD1698" s="35" t="str">
        <f>VLOOKUP(AA1698,ATS!$A$4:$G$2762,3,FALSE)</f>
        <v>Sweet Casual Socks</v>
      </c>
      <c r="AE1698" s="36" t="str">
        <f>VLOOKUP(AA1698,ATS!$A$4:$G$2762,5,FALSE)</f>
        <v>10001-3840</v>
      </c>
      <c r="AF1698" s="30"/>
      <c r="AG1698" s="54"/>
      <c r="AH1698" s="26"/>
      <c r="AI1698" s="30"/>
      <c r="AJ1698" s="30"/>
      <c r="AK1698" s="30"/>
    </row>
    <row r="1699" spans="1:37">
      <c r="A1699" s="175">
        <f t="shared" si="105"/>
        <v>0</v>
      </c>
      <c r="B1699">
        <v>828162</v>
      </c>
      <c r="C1699" t="s">
        <v>3292</v>
      </c>
      <c r="D1699" t="s">
        <v>2991</v>
      </c>
      <c r="E1699" t="s">
        <v>3179</v>
      </c>
      <c r="F1699" t="s">
        <v>3180</v>
      </c>
      <c r="G1699" t="s">
        <v>54</v>
      </c>
      <c r="H1699" t="s">
        <v>87</v>
      </c>
      <c r="I1699">
        <v>19</v>
      </c>
      <c r="J1699">
        <v>19</v>
      </c>
      <c r="K1699">
        <v>19</v>
      </c>
      <c r="L1699">
        <v>19</v>
      </c>
      <c r="M1699">
        <v>19</v>
      </c>
      <c r="N1699">
        <v>19</v>
      </c>
      <c r="O1699">
        <v>19</v>
      </c>
      <c r="P1699">
        <v>19</v>
      </c>
      <c r="Q1699">
        <v>19</v>
      </c>
      <c r="R1699">
        <v>19</v>
      </c>
      <c r="S1699" s="30"/>
      <c r="T1699" s="52" t="str">
        <f t="shared" si="104"/>
        <v>828162-56003-XS</v>
      </c>
      <c r="U1699" s="53" t="str">
        <f>IF(C1699="NET","",IF(C1699="","",IFERROR(VLOOKUP(T1699,EAN!$A:$B,2,FALSE),"MANGLER - MÅ OPPDATERE EAN-FANEN")))</f>
        <v>MANGLER - MÅ OPPDATERE EAN-FANEN</v>
      </c>
      <c r="V1699" s="52">
        <f t="shared" si="106"/>
        <v>19</v>
      </c>
      <c r="W1699" s="52">
        <f t="shared" si="107"/>
        <v>19</v>
      </c>
      <c r="X1699" s="30"/>
      <c r="Y1699" s="21" t="str">
        <f>IF(C1699="NET","",IFERROR(VLOOKUP(U1699,'2) Order Form'!$V$9:$V$894,1,FALSE),"Ikke med I order form"))</f>
        <v>Ikke med I order form</v>
      </c>
      <c r="Z1699" s="30"/>
      <c r="AA1699">
        <v>7048652902610</v>
      </c>
      <c r="AB1699" s="23">
        <f>IFERROR(VLOOKUP(AA1699,'2) Order Form'!$V$9:$V$895,1,FALSE),"Ikke med I order form")</f>
        <v>7048652902610</v>
      </c>
      <c r="AC1699" s="38">
        <f>VLOOKUP(AA1699,ATS!$A$4:$H$2762,2,FALSE)</f>
        <v>820415</v>
      </c>
      <c r="AD1699" s="35" t="str">
        <f>VLOOKUP(AA1699,ATS!$A$4:$G$2762,3,FALSE)</f>
        <v>Sweet Casual Socks</v>
      </c>
      <c r="AE1699" s="36" t="str">
        <f>VLOOKUP(AA1699,ATS!$A$4:$G$2762,5,FALSE)</f>
        <v>10001-3840</v>
      </c>
      <c r="AF1699" s="30"/>
      <c r="AG1699" s="54"/>
      <c r="AH1699" s="26"/>
      <c r="AI1699" s="30"/>
      <c r="AJ1699" s="30"/>
      <c r="AK1699" s="30"/>
    </row>
    <row r="1700" spans="1:37">
      <c r="A1700" s="175">
        <f t="shared" si="105"/>
        <v>0</v>
      </c>
      <c r="B1700">
        <v>828162</v>
      </c>
      <c r="C1700" t="s">
        <v>3292</v>
      </c>
      <c r="D1700" t="s">
        <v>2991</v>
      </c>
      <c r="E1700" t="s">
        <v>3181</v>
      </c>
      <c r="F1700" t="s">
        <v>3180</v>
      </c>
      <c r="G1700" t="s">
        <v>8</v>
      </c>
      <c r="H1700" t="s">
        <v>87</v>
      </c>
      <c r="I1700">
        <v>62</v>
      </c>
      <c r="J1700">
        <v>62</v>
      </c>
      <c r="K1700">
        <v>62</v>
      </c>
      <c r="L1700">
        <v>62</v>
      </c>
      <c r="M1700">
        <v>62</v>
      </c>
      <c r="N1700">
        <v>62</v>
      </c>
      <c r="O1700">
        <v>62</v>
      </c>
      <c r="P1700">
        <v>62</v>
      </c>
      <c r="Q1700">
        <v>62</v>
      </c>
      <c r="R1700">
        <v>62</v>
      </c>
      <c r="S1700" s="2"/>
      <c r="T1700" s="52" t="str">
        <f t="shared" si="104"/>
        <v>828162-56003-S</v>
      </c>
      <c r="U1700" s="53" t="str">
        <f>IF(C1700="NET","",IF(C1700="","",IFERROR(VLOOKUP(T1700,EAN!$A:$B,2,FALSE),"MANGLER - MÅ OPPDATERE EAN-FANEN")))</f>
        <v>MANGLER - MÅ OPPDATERE EAN-FANEN</v>
      </c>
      <c r="V1700" s="52">
        <f t="shared" si="106"/>
        <v>62</v>
      </c>
      <c r="W1700" s="52">
        <f t="shared" si="107"/>
        <v>62</v>
      </c>
      <c r="X1700" s="2"/>
      <c r="Y1700" s="21" t="str">
        <f>IF(C1700="NET","",IFERROR(VLOOKUP(U1700,'2) Order Form'!$V$9:$V$894,1,FALSE),"Ikke med I order form"))</f>
        <v>Ikke med I order form</v>
      </c>
      <c r="Z1700" s="2"/>
      <c r="AA1700">
        <v>7048652902627</v>
      </c>
      <c r="AB1700" s="23">
        <f>IFERROR(VLOOKUP(AA1700,'2) Order Form'!$V$9:$V$895,1,FALSE),"Ikke med I order form")</f>
        <v>7048652902627</v>
      </c>
      <c r="AC1700" s="38">
        <f>VLOOKUP(AA1700,ATS!$A$4:$H$2762,2,FALSE)</f>
        <v>820415</v>
      </c>
      <c r="AD1700" s="35" t="str">
        <f>VLOOKUP(AA1700,ATS!$A$4:$G$2762,3,FALSE)</f>
        <v>Sweet Casual Socks</v>
      </c>
      <c r="AE1700" s="36" t="str">
        <f>VLOOKUP(AA1700,ATS!$A$4:$G$2762,5,FALSE)</f>
        <v>10001-4143</v>
      </c>
      <c r="AF1700" s="2"/>
      <c r="AG1700" s="38"/>
      <c r="AH1700" s="21"/>
      <c r="AI1700" s="2"/>
      <c r="AJ1700" s="2"/>
      <c r="AK1700" s="2"/>
    </row>
    <row r="1701" spans="1:37">
      <c r="A1701" s="175">
        <f t="shared" si="105"/>
        <v>0</v>
      </c>
      <c r="B1701">
        <v>828162</v>
      </c>
      <c r="C1701" t="s">
        <v>3292</v>
      </c>
      <c r="D1701" t="s">
        <v>2991</v>
      </c>
      <c r="E1701" t="s">
        <v>3182</v>
      </c>
      <c r="F1701" t="s">
        <v>3180</v>
      </c>
      <c r="G1701" t="s">
        <v>7</v>
      </c>
      <c r="H1701" t="s">
        <v>87</v>
      </c>
      <c r="I1701">
        <v>76</v>
      </c>
      <c r="J1701">
        <v>76</v>
      </c>
      <c r="K1701">
        <v>76</v>
      </c>
      <c r="L1701">
        <v>76</v>
      </c>
      <c r="M1701">
        <v>76</v>
      </c>
      <c r="N1701">
        <v>76</v>
      </c>
      <c r="O1701">
        <v>76</v>
      </c>
      <c r="P1701">
        <v>76</v>
      </c>
      <c r="Q1701">
        <v>76</v>
      </c>
      <c r="R1701">
        <v>76</v>
      </c>
      <c r="S1701" s="30"/>
      <c r="T1701" s="52" t="str">
        <f t="shared" si="104"/>
        <v>828162-56003-M</v>
      </c>
      <c r="U1701" s="53" t="str">
        <f>IF(C1701="NET","",IF(C1701="","",IFERROR(VLOOKUP(T1701,EAN!$A:$B,2,FALSE),"MANGLER - MÅ OPPDATERE EAN-FANEN")))</f>
        <v>MANGLER - MÅ OPPDATERE EAN-FANEN</v>
      </c>
      <c r="V1701" s="52">
        <f t="shared" si="106"/>
        <v>76</v>
      </c>
      <c r="W1701" s="52">
        <f t="shared" si="107"/>
        <v>76</v>
      </c>
      <c r="X1701" s="30"/>
      <c r="Y1701" s="21" t="str">
        <f>IF(C1701="NET","",IFERROR(VLOOKUP(U1701,'2) Order Form'!$V$9:$V$894,1,FALSE),"Ikke med I order form"))</f>
        <v>Ikke med I order form</v>
      </c>
      <c r="Z1701" s="30"/>
      <c r="AA1701">
        <v>7048652902627</v>
      </c>
      <c r="AB1701" s="23">
        <f>IFERROR(VLOOKUP(AA1701,'2) Order Form'!$V$9:$V$895,1,FALSE),"Ikke med I order form")</f>
        <v>7048652902627</v>
      </c>
      <c r="AC1701" s="38">
        <f>VLOOKUP(AA1701,ATS!$A$4:$H$2762,2,FALSE)</f>
        <v>820415</v>
      </c>
      <c r="AD1701" s="35" t="str">
        <f>VLOOKUP(AA1701,ATS!$A$4:$G$2762,3,FALSE)</f>
        <v>Sweet Casual Socks</v>
      </c>
      <c r="AE1701" s="36" t="str">
        <f>VLOOKUP(AA1701,ATS!$A$4:$G$2762,5,FALSE)</f>
        <v>10001-4143</v>
      </c>
      <c r="AF1701" s="30"/>
      <c r="AG1701" s="54"/>
      <c r="AH1701" s="26"/>
      <c r="AI1701" s="30"/>
      <c r="AJ1701" s="30"/>
      <c r="AK1701" s="30"/>
    </row>
    <row r="1702" spans="1:37">
      <c r="A1702" s="175">
        <f t="shared" si="105"/>
        <v>0</v>
      </c>
      <c r="B1702">
        <v>828162</v>
      </c>
      <c r="C1702" t="s">
        <v>3292</v>
      </c>
      <c r="D1702" t="s">
        <v>2991</v>
      </c>
      <c r="E1702" t="s">
        <v>3183</v>
      </c>
      <c r="F1702" t="s">
        <v>3180</v>
      </c>
      <c r="G1702" t="s">
        <v>52</v>
      </c>
      <c r="H1702" t="s">
        <v>87</v>
      </c>
      <c r="I1702">
        <v>39</v>
      </c>
      <c r="J1702">
        <v>39</v>
      </c>
      <c r="K1702">
        <v>39</v>
      </c>
      <c r="L1702">
        <v>39</v>
      </c>
      <c r="M1702">
        <v>39</v>
      </c>
      <c r="N1702">
        <v>39</v>
      </c>
      <c r="O1702">
        <v>39</v>
      </c>
      <c r="P1702">
        <v>39</v>
      </c>
      <c r="Q1702">
        <v>39</v>
      </c>
      <c r="R1702">
        <v>39</v>
      </c>
      <c r="S1702" s="30"/>
      <c r="T1702" s="52" t="str">
        <f t="shared" si="104"/>
        <v>828162-56003-L</v>
      </c>
      <c r="U1702" s="53" t="str">
        <f>IF(C1702="NET","",IF(C1702="","",IFERROR(VLOOKUP(T1702,EAN!$A:$B,2,FALSE),"MANGLER - MÅ OPPDATERE EAN-FANEN")))</f>
        <v>MANGLER - MÅ OPPDATERE EAN-FANEN</v>
      </c>
      <c r="V1702" s="52">
        <f t="shared" si="106"/>
        <v>39</v>
      </c>
      <c r="W1702" s="52">
        <f t="shared" si="107"/>
        <v>39</v>
      </c>
      <c r="X1702" s="30"/>
      <c r="Y1702" s="21" t="str">
        <f>IF(C1702="NET","",IFERROR(VLOOKUP(U1702,'2) Order Form'!$V$9:$V$894,1,FALSE),"Ikke med I order form"))</f>
        <v>Ikke med I order form</v>
      </c>
      <c r="Z1702" s="30"/>
      <c r="AA1702">
        <v>7048652902634</v>
      </c>
      <c r="AB1702" s="23">
        <f>IFERROR(VLOOKUP(AA1702,'2) Order Form'!$V$9:$V$895,1,FALSE),"Ikke med I order form")</f>
        <v>7048652902634</v>
      </c>
      <c r="AC1702" s="38">
        <f>VLOOKUP(AA1702,ATS!$A$4:$H$2762,2,FALSE)</f>
        <v>820415</v>
      </c>
      <c r="AD1702" s="35" t="str">
        <f>VLOOKUP(AA1702,ATS!$A$4:$G$2762,3,FALSE)</f>
        <v>Sweet Casual Socks</v>
      </c>
      <c r="AE1702" s="36" t="str">
        <f>VLOOKUP(AA1702,ATS!$A$4:$G$2762,5,FALSE)</f>
        <v>10001-4446</v>
      </c>
      <c r="AF1702" s="30"/>
      <c r="AG1702" s="54"/>
      <c r="AH1702" s="26"/>
      <c r="AI1702" s="30"/>
      <c r="AJ1702" s="30"/>
      <c r="AK1702" s="30"/>
    </row>
    <row r="1703" spans="1:37">
      <c r="A1703" s="175">
        <f t="shared" si="105"/>
        <v>0</v>
      </c>
      <c r="B1703">
        <v>828162</v>
      </c>
      <c r="C1703" t="s">
        <v>3292</v>
      </c>
      <c r="D1703" t="s">
        <v>2991</v>
      </c>
      <c r="E1703" t="s">
        <v>691</v>
      </c>
      <c r="F1703" t="s">
        <v>1982</v>
      </c>
      <c r="G1703" t="s">
        <v>54</v>
      </c>
      <c r="H1703" t="s">
        <v>87</v>
      </c>
      <c r="I1703">
        <v>19</v>
      </c>
      <c r="J1703">
        <v>19</v>
      </c>
      <c r="K1703">
        <v>19</v>
      </c>
      <c r="L1703">
        <v>19</v>
      </c>
      <c r="M1703">
        <v>19</v>
      </c>
      <c r="N1703">
        <v>19</v>
      </c>
      <c r="O1703">
        <v>19</v>
      </c>
      <c r="P1703">
        <v>19</v>
      </c>
      <c r="Q1703">
        <v>19</v>
      </c>
      <c r="R1703">
        <v>19</v>
      </c>
      <c r="S1703" s="30"/>
      <c r="T1703" s="52" t="str">
        <f t="shared" si="104"/>
        <v>828162-99901-XS</v>
      </c>
      <c r="U1703" s="53" t="str">
        <f>IF(C1703="NET","",IF(C1703="","",IFERROR(VLOOKUP(T1703,EAN!$A:$B,2,FALSE),"MANGLER - MÅ OPPDATERE EAN-FANEN")))</f>
        <v>MANGLER - MÅ OPPDATERE EAN-FANEN</v>
      </c>
      <c r="V1703" s="52">
        <f t="shared" si="106"/>
        <v>19</v>
      </c>
      <c r="W1703" s="52">
        <f t="shared" si="107"/>
        <v>19</v>
      </c>
      <c r="X1703" s="30"/>
      <c r="Y1703" s="21" t="str">
        <f>IF(C1703="NET","",IFERROR(VLOOKUP(U1703,'2) Order Form'!$V$9:$V$894,1,FALSE),"Ikke med I order form"))</f>
        <v>Ikke med I order form</v>
      </c>
      <c r="Z1703" s="30"/>
      <c r="AA1703">
        <v>7048652902634</v>
      </c>
      <c r="AB1703" s="23">
        <f>IFERROR(VLOOKUP(AA1703,'2) Order Form'!$V$9:$V$895,1,FALSE),"Ikke med I order form")</f>
        <v>7048652902634</v>
      </c>
      <c r="AC1703" s="38">
        <f>VLOOKUP(AA1703,ATS!$A$4:$H$2762,2,FALSE)</f>
        <v>820415</v>
      </c>
      <c r="AD1703" s="35" t="str">
        <f>VLOOKUP(AA1703,ATS!$A$4:$G$2762,3,FALSE)</f>
        <v>Sweet Casual Socks</v>
      </c>
      <c r="AE1703" s="36" t="str">
        <f>VLOOKUP(AA1703,ATS!$A$4:$G$2762,5,FALSE)</f>
        <v>10001-4446</v>
      </c>
      <c r="AF1703" s="30"/>
      <c r="AG1703" s="54"/>
      <c r="AH1703" s="26"/>
      <c r="AI1703" s="30"/>
      <c r="AJ1703" s="30"/>
      <c r="AK1703" s="30"/>
    </row>
    <row r="1704" spans="1:37">
      <c r="A1704" s="175">
        <f t="shared" si="105"/>
        <v>0</v>
      </c>
      <c r="B1704">
        <v>828162</v>
      </c>
      <c r="C1704" t="s">
        <v>3292</v>
      </c>
      <c r="D1704" t="s">
        <v>2991</v>
      </c>
      <c r="E1704" t="s">
        <v>685</v>
      </c>
      <c r="F1704" t="s">
        <v>1982</v>
      </c>
      <c r="G1704" t="s">
        <v>8</v>
      </c>
      <c r="H1704" t="s">
        <v>87</v>
      </c>
      <c r="I1704">
        <v>170</v>
      </c>
      <c r="J1704">
        <v>170</v>
      </c>
      <c r="K1704">
        <v>170</v>
      </c>
      <c r="L1704">
        <v>170</v>
      </c>
      <c r="M1704">
        <v>170</v>
      </c>
      <c r="N1704">
        <v>170</v>
      </c>
      <c r="O1704">
        <v>170</v>
      </c>
      <c r="P1704">
        <v>170</v>
      </c>
      <c r="Q1704">
        <v>170</v>
      </c>
      <c r="R1704">
        <v>170</v>
      </c>
      <c r="S1704" s="2"/>
      <c r="T1704" s="52" t="str">
        <f t="shared" si="104"/>
        <v>828162-99901-S</v>
      </c>
      <c r="U1704" s="53" t="str">
        <f>IF(C1704="NET","",IF(C1704="","",IFERROR(VLOOKUP(T1704,EAN!$A:$B,2,FALSE),"MANGLER - MÅ OPPDATERE EAN-FANEN")))</f>
        <v>MANGLER - MÅ OPPDATERE EAN-FANEN</v>
      </c>
      <c r="V1704" s="52">
        <f t="shared" si="106"/>
        <v>170</v>
      </c>
      <c r="W1704" s="52">
        <f t="shared" si="107"/>
        <v>170</v>
      </c>
      <c r="X1704" s="2"/>
      <c r="Y1704" s="21" t="str">
        <f>IF(C1704="NET","",IFERROR(VLOOKUP(U1704,'2) Order Form'!$V$9:$V$894,1,FALSE),"Ikke med I order form"))</f>
        <v>Ikke med I order form</v>
      </c>
      <c r="Z1704" s="2"/>
      <c r="AA1704">
        <v>7048652902689</v>
      </c>
      <c r="AB1704" s="23">
        <f>IFERROR(VLOOKUP(AA1704,'2) Order Form'!$V$9:$V$895,1,FALSE),"Ikke med I order form")</f>
        <v>7048652902689</v>
      </c>
      <c r="AC1704" s="38">
        <f>VLOOKUP(AA1704,ATS!$A$4:$H$2762,2,FALSE)</f>
        <v>820415</v>
      </c>
      <c r="AD1704" s="35" t="str">
        <f>VLOOKUP(AA1704,ATS!$A$4:$G$2762,3,FALSE)</f>
        <v>Sweet Casual Socks</v>
      </c>
      <c r="AE1704" s="36" t="str">
        <f>VLOOKUP(AA1704,ATS!$A$4:$G$2762,5,FALSE)</f>
        <v>99901-3537</v>
      </c>
      <c r="AF1704" s="2"/>
      <c r="AG1704" s="38"/>
      <c r="AH1704" s="21"/>
      <c r="AI1704" s="2"/>
      <c r="AJ1704" s="2"/>
      <c r="AK1704" s="2"/>
    </row>
    <row r="1705" spans="1:37">
      <c r="A1705" s="175">
        <f t="shared" si="105"/>
        <v>0</v>
      </c>
      <c r="B1705">
        <v>828162</v>
      </c>
      <c r="C1705" t="s">
        <v>3292</v>
      </c>
      <c r="D1705" t="s">
        <v>2991</v>
      </c>
      <c r="E1705" t="s">
        <v>686</v>
      </c>
      <c r="F1705" t="s">
        <v>1982</v>
      </c>
      <c r="G1705" t="s">
        <v>7</v>
      </c>
      <c r="H1705" t="s">
        <v>87</v>
      </c>
      <c r="I1705">
        <v>311</v>
      </c>
      <c r="J1705">
        <v>311</v>
      </c>
      <c r="K1705">
        <v>311</v>
      </c>
      <c r="L1705">
        <v>311</v>
      </c>
      <c r="M1705">
        <v>311</v>
      </c>
      <c r="N1705">
        <v>311</v>
      </c>
      <c r="O1705">
        <v>311</v>
      </c>
      <c r="P1705">
        <v>311</v>
      </c>
      <c r="Q1705">
        <v>311</v>
      </c>
      <c r="R1705">
        <v>311</v>
      </c>
      <c r="S1705" s="2"/>
      <c r="T1705" s="52" t="str">
        <f t="shared" si="104"/>
        <v>828162-99901-M</v>
      </c>
      <c r="U1705" s="53" t="str">
        <f>IF(C1705="NET","",IF(C1705="","",IFERROR(VLOOKUP(T1705,EAN!$A:$B,2,FALSE),"MANGLER - MÅ OPPDATERE EAN-FANEN")))</f>
        <v>MANGLER - MÅ OPPDATERE EAN-FANEN</v>
      </c>
      <c r="V1705" s="52">
        <f t="shared" si="106"/>
        <v>311</v>
      </c>
      <c r="W1705" s="52">
        <f t="shared" si="107"/>
        <v>311</v>
      </c>
      <c r="X1705" s="2"/>
      <c r="Y1705" s="21" t="str">
        <f>IF(C1705="NET","",IFERROR(VLOOKUP(U1705,'2) Order Form'!$V$9:$V$894,1,FALSE),"Ikke med I order form"))</f>
        <v>Ikke med I order form</v>
      </c>
      <c r="Z1705" s="2"/>
      <c r="AA1705">
        <v>7048652902689</v>
      </c>
      <c r="AB1705" s="23">
        <f>IFERROR(VLOOKUP(AA1705,'2) Order Form'!$V$9:$V$895,1,FALSE),"Ikke med I order form")</f>
        <v>7048652902689</v>
      </c>
      <c r="AC1705" s="38">
        <f>VLOOKUP(AA1705,ATS!$A$4:$H$2762,2,FALSE)</f>
        <v>820415</v>
      </c>
      <c r="AD1705" s="35" t="str">
        <f>VLOOKUP(AA1705,ATS!$A$4:$G$2762,3,FALSE)</f>
        <v>Sweet Casual Socks</v>
      </c>
      <c r="AE1705" s="36" t="str">
        <f>VLOOKUP(AA1705,ATS!$A$4:$G$2762,5,FALSE)</f>
        <v>99901-3537</v>
      </c>
      <c r="AF1705" s="2"/>
      <c r="AG1705" s="38"/>
      <c r="AH1705" s="21"/>
      <c r="AI1705" s="2"/>
      <c r="AJ1705" s="2"/>
      <c r="AK1705" s="2"/>
    </row>
    <row r="1706" spans="1:37">
      <c r="A1706" s="175">
        <f t="shared" si="105"/>
        <v>0</v>
      </c>
      <c r="B1706">
        <v>828162</v>
      </c>
      <c r="C1706" t="s">
        <v>3292</v>
      </c>
      <c r="D1706" t="s">
        <v>2991</v>
      </c>
      <c r="E1706" t="s">
        <v>687</v>
      </c>
      <c r="F1706" t="s">
        <v>1982</v>
      </c>
      <c r="G1706" t="s">
        <v>52</v>
      </c>
      <c r="H1706" t="s">
        <v>87</v>
      </c>
      <c r="I1706">
        <v>145</v>
      </c>
      <c r="J1706">
        <v>145</v>
      </c>
      <c r="K1706">
        <v>145</v>
      </c>
      <c r="L1706">
        <v>145</v>
      </c>
      <c r="M1706">
        <v>145</v>
      </c>
      <c r="N1706">
        <v>145</v>
      </c>
      <c r="O1706">
        <v>145</v>
      </c>
      <c r="P1706">
        <v>145</v>
      </c>
      <c r="Q1706">
        <v>145</v>
      </c>
      <c r="R1706">
        <v>145</v>
      </c>
      <c r="S1706" s="2"/>
      <c r="T1706" s="52" t="str">
        <f t="shared" si="104"/>
        <v>828162-99901-L</v>
      </c>
      <c r="U1706" s="53" t="str">
        <f>IF(C1706="NET","",IF(C1706="","",IFERROR(VLOOKUP(T1706,EAN!$A:$B,2,FALSE),"MANGLER - MÅ OPPDATERE EAN-FANEN")))</f>
        <v>MANGLER - MÅ OPPDATERE EAN-FANEN</v>
      </c>
      <c r="V1706" s="52">
        <f t="shared" si="106"/>
        <v>145</v>
      </c>
      <c r="W1706" s="52">
        <f t="shared" si="107"/>
        <v>145</v>
      </c>
      <c r="X1706" s="2"/>
      <c r="Y1706" s="21" t="str">
        <f>IF(C1706="NET","",IFERROR(VLOOKUP(U1706,'2) Order Form'!$V$9:$V$894,1,FALSE),"Ikke med I order form"))</f>
        <v>Ikke med I order form</v>
      </c>
      <c r="Z1706" s="2"/>
      <c r="AA1706">
        <v>7048652902696</v>
      </c>
      <c r="AB1706" s="23">
        <f>IFERROR(VLOOKUP(AA1706,'2) Order Form'!$V$9:$V$895,1,FALSE),"Ikke med I order form")</f>
        <v>7048652902696</v>
      </c>
      <c r="AC1706" s="38">
        <f>VLOOKUP(AA1706,ATS!$A$4:$H$2762,2,FALSE)</f>
        <v>820415</v>
      </c>
      <c r="AD1706" s="35" t="str">
        <f>VLOOKUP(AA1706,ATS!$A$4:$G$2762,3,FALSE)</f>
        <v>Sweet Casual Socks</v>
      </c>
      <c r="AE1706" s="36" t="str">
        <f>VLOOKUP(AA1706,ATS!$A$4:$G$2762,5,FALSE)</f>
        <v>99901-3840</v>
      </c>
      <c r="AF1706" s="2"/>
      <c r="AG1706" s="38"/>
      <c r="AH1706" s="21"/>
      <c r="AI1706" s="2"/>
      <c r="AJ1706" s="2"/>
      <c r="AK1706" s="2"/>
    </row>
    <row r="1707" spans="1:37">
      <c r="A1707" s="175">
        <f t="shared" si="105"/>
        <v>0</v>
      </c>
      <c r="B1707">
        <v>828162</v>
      </c>
      <c r="C1707" t="s">
        <v>3292</v>
      </c>
      <c r="D1707" t="s">
        <v>2991</v>
      </c>
      <c r="E1707" t="s">
        <v>3298</v>
      </c>
      <c r="F1707" t="s">
        <v>69</v>
      </c>
      <c r="G1707" t="s">
        <v>54</v>
      </c>
      <c r="H1707" t="s">
        <v>225</v>
      </c>
      <c r="I1707">
        <v>52</v>
      </c>
      <c r="J1707">
        <v>52</v>
      </c>
      <c r="K1707">
        <v>52</v>
      </c>
      <c r="L1707">
        <v>52</v>
      </c>
      <c r="M1707">
        <v>52</v>
      </c>
      <c r="N1707">
        <v>52</v>
      </c>
      <c r="O1707">
        <v>52</v>
      </c>
      <c r="P1707">
        <v>52</v>
      </c>
      <c r="Q1707">
        <v>52</v>
      </c>
      <c r="R1707">
        <v>52</v>
      </c>
      <c r="S1707" s="2"/>
      <c r="T1707" s="52" t="str">
        <f t="shared" si="104"/>
        <v>828162-SEGRY-XS</v>
      </c>
      <c r="U1707" s="53" t="str">
        <f>IF(C1707="NET","",IF(C1707="","",IFERROR(VLOOKUP(T1707,EAN!$A:$B,2,FALSE),"MANGLER - MÅ OPPDATERE EAN-FANEN")))</f>
        <v>MANGLER - MÅ OPPDATERE EAN-FANEN</v>
      </c>
      <c r="V1707" s="52">
        <f t="shared" si="106"/>
        <v>52</v>
      </c>
      <c r="W1707" s="52">
        <f t="shared" si="107"/>
        <v>52</v>
      </c>
      <c r="X1707" s="2"/>
      <c r="Y1707" s="21" t="str">
        <f>IF(C1707="NET","",IFERROR(VLOOKUP(U1707,'2) Order Form'!$V$9:$V$894,1,FALSE),"Ikke med I order form"))</f>
        <v>Ikke med I order form</v>
      </c>
      <c r="Z1707" s="2"/>
      <c r="AA1707">
        <v>7048652902696</v>
      </c>
      <c r="AB1707" s="23">
        <f>IFERROR(VLOOKUP(AA1707,'2) Order Form'!$V$9:$V$895,1,FALSE),"Ikke med I order form")</f>
        <v>7048652902696</v>
      </c>
      <c r="AC1707" s="38">
        <f>VLOOKUP(AA1707,ATS!$A$4:$H$2762,2,FALSE)</f>
        <v>820415</v>
      </c>
      <c r="AD1707" s="35" t="str">
        <f>VLOOKUP(AA1707,ATS!$A$4:$G$2762,3,FALSE)</f>
        <v>Sweet Casual Socks</v>
      </c>
      <c r="AE1707" s="36" t="str">
        <f>VLOOKUP(AA1707,ATS!$A$4:$G$2762,5,FALSE)</f>
        <v>99901-3840</v>
      </c>
      <c r="AF1707" s="2"/>
      <c r="AG1707" s="38"/>
      <c r="AH1707" s="21"/>
      <c r="AI1707" s="2"/>
      <c r="AJ1707" s="2"/>
      <c r="AK1707" s="2"/>
    </row>
    <row r="1708" spans="1:37">
      <c r="A1708" s="175">
        <f t="shared" si="105"/>
        <v>0</v>
      </c>
      <c r="B1708">
        <v>828162</v>
      </c>
      <c r="C1708" t="s">
        <v>3292</v>
      </c>
      <c r="D1708" t="s">
        <v>2991</v>
      </c>
      <c r="E1708" t="s">
        <v>3299</v>
      </c>
      <c r="F1708" t="s">
        <v>69</v>
      </c>
      <c r="G1708" t="s">
        <v>8</v>
      </c>
      <c r="H1708" t="s">
        <v>225</v>
      </c>
      <c r="I1708">
        <v>125</v>
      </c>
      <c r="J1708">
        <v>125</v>
      </c>
      <c r="K1708">
        <v>125</v>
      </c>
      <c r="L1708">
        <v>125</v>
      </c>
      <c r="M1708">
        <v>125</v>
      </c>
      <c r="N1708">
        <v>125</v>
      </c>
      <c r="O1708">
        <v>125</v>
      </c>
      <c r="P1708">
        <v>125</v>
      </c>
      <c r="Q1708">
        <v>125</v>
      </c>
      <c r="R1708">
        <v>125</v>
      </c>
      <c r="S1708" s="2"/>
      <c r="T1708" s="52" t="str">
        <f t="shared" si="104"/>
        <v>828162-SEGRY-S</v>
      </c>
      <c r="U1708" s="53" t="str">
        <f>IF(C1708="NET","",IF(C1708="","",IFERROR(VLOOKUP(T1708,EAN!$A:$B,2,FALSE),"MANGLER - MÅ OPPDATERE EAN-FANEN")))</f>
        <v>MANGLER - MÅ OPPDATERE EAN-FANEN</v>
      </c>
      <c r="V1708" s="52">
        <f t="shared" si="106"/>
        <v>125</v>
      </c>
      <c r="W1708" s="52">
        <f t="shared" si="107"/>
        <v>125</v>
      </c>
      <c r="X1708" s="2"/>
      <c r="Y1708" s="21" t="str">
        <f>IF(C1708="NET","",IFERROR(VLOOKUP(U1708,'2) Order Form'!$V$9:$V$894,1,FALSE),"Ikke med I order form"))</f>
        <v>Ikke med I order form</v>
      </c>
      <c r="Z1708" s="2"/>
      <c r="AA1708">
        <v>7048652902702</v>
      </c>
      <c r="AB1708" s="23">
        <f>IFERROR(VLOOKUP(AA1708,'2) Order Form'!$V$9:$V$895,1,FALSE),"Ikke med I order form")</f>
        <v>7048652902702</v>
      </c>
      <c r="AC1708" s="38">
        <f>VLOOKUP(AA1708,ATS!$A$4:$H$2762,2,FALSE)</f>
        <v>820415</v>
      </c>
      <c r="AD1708" s="35" t="str">
        <f>VLOOKUP(AA1708,ATS!$A$4:$G$2762,3,FALSE)</f>
        <v>Sweet Casual Socks</v>
      </c>
      <c r="AE1708" s="36" t="str">
        <f>VLOOKUP(AA1708,ATS!$A$4:$G$2762,5,FALSE)</f>
        <v>99901-4143</v>
      </c>
      <c r="AF1708" s="2"/>
      <c r="AG1708" s="38"/>
      <c r="AH1708" s="21"/>
      <c r="AI1708" s="2"/>
      <c r="AJ1708" s="2"/>
      <c r="AK1708" s="2"/>
    </row>
    <row r="1709" spans="1:37">
      <c r="A1709" s="175">
        <f t="shared" si="105"/>
        <v>0</v>
      </c>
      <c r="B1709">
        <v>828162</v>
      </c>
      <c r="C1709" t="s">
        <v>3292</v>
      </c>
      <c r="D1709" t="s">
        <v>2991</v>
      </c>
      <c r="E1709" t="s">
        <v>3300</v>
      </c>
      <c r="F1709" t="s">
        <v>69</v>
      </c>
      <c r="G1709" t="s">
        <v>7</v>
      </c>
      <c r="H1709" t="s">
        <v>225</v>
      </c>
      <c r="I1709">
        <v>213</v>
      </c>
      <c r="J1709">
        <v>213</v>
      </c>
      <c r="K1709">
        <v>213</v>
      </c>
      <c r="L1709">
        <v>213</v>
      </c>
      <c r="M1709">
        <v>213</v>
      </c>
      <c r="N1709">
        <v>213</v>
      </c>
      <c r="O1709">
        <v>213</v>
      </c>
      <c r="P1709">
        <v>213</v>
      </c>
      <c r="Q1709">
        <v>213</v>
      </c>
      <c r="R1709">
        <v>213</v>
      </c>
      <c r="S1709" s="2"/>
      <c r="T1709" s="52" t="str">
        <f t="shared" si="104"/>
        <v>828162-SEGRY-M</v>
      </c>
      <c r="U1709" s="53" t="str">
        <f>IF(C1709="NET","",IF(C1709="","",IFERROR(VLOOKUP(T1709,EAN!$A:$B,2,FALSE),"MANGLER - MÅ OPPDATERE EAN-FANEN")))</f>
        <v>MANGLER - MÅ OPPDATERE EAN-FANEN</v>
      </c>
      <c r="V1709" s="52">
        <f t="shared" si="106"/>
        <v>213</v>
      </c>
      <c r="W1709" s="52">
        <f t="shared" si="107"/>
        <v>213</v>
      </c>
      <c r="X1709" s="2"/>
      <c r="Y1709" s="21" t="str">
        <f>IF(C1709="NET","",IFERROR(VLOOKUP(U1709,'2) Order Form'!$V$9:$V$894,1,FALSE),"Ikke med I order form"))</f>
        <v>Ikke med I order form</v>
      </c>
      <c r="Z1709" s="2"/>
      <c r="AA1709">
        <v>7048652902702</v>
      </c>
      <c r="AB1709" s="23">
        <f>IFERROR(VLOOKUP(AA1709,'2) Order Form'!$V$9:$V$895,1,FALSE),"Ikke med I order form")</f>
        <v>7048652902702</v>
      </c>
      <c r="AC1709" s="38">
        <f>VLOOKUP(AA1709,ATS!$A$4:$H$2762,2,FALSE)</f>
        <v>820415</v>
      </c>
      <c r="AD1709" s="35" t="str">
        <f>VLOOKUP(AA1709,ATS!$A$4:$G$2762,3,FALSE)</f>
        <v>Sweet Casual Socks</v>
      </c>
      <c r="AE1709" s="36" t="str">
        <f>VLOOKUP(AA1709,ATS!$A$4:$G$2762,5,FALSE)</f>
        <v>99901-4143</v>
      </c>
      <c r="AF1709" s="2"/>
      <c r="AG1709" s="38"/>
      <c r="AH1709" s="21"/>
      <c r="AI1709" s="2"/>
      <c r="AJ1709" s="2"/>
      <c r="AK1709" s="2"/>
    </row>
    <row r="1710" spans="1:37">
      <c r="A1710" s="175">
        <f t="shared" si="105"/>
        <v>0</v>
      </c>
      <c r="B1710">
        <v>828162</v>
      </c>
      <c r="C1710" t="s">
        <v>3292</v>
      </c>
      <c r="D1710" t="s">
        <v>2991</v>
      </c>
      <c r="E1710" t="s">
        <v>3301</v>
      </c>
      <c r="F1710" t="s">
        <v>69</v>
      </c>
      <c r="G1710" t="s">
        <v>52</v>
      </c>
      <c r="H1710" t="s">
        <v>225</v>
      </c>
      <c r="I1710">
        <v>204</v>
      </c>
      <c r="J1710">
        <v>204</v>
      </c>
      <c r="K1710">
        <v>204</v>
      </c>
      <c r="L1710">
        <v>204</v>
      </c>
      <c r="M1710">
        <v>204</v>
      </c>
      <c r="N1710">
        <v>204</v>
      </c>
      <c r="O1710">
        <v>204</v>
      </c>
      <c r="P1710">
        <v>204</v>
      </c>
      <c r="Q1710">
        <v>204</v>
      </c>
      <c r="R1710">
        <v>204</v>
      </c>
      <c r="S1710" s="2"/>
      <c r="T1710" s="52" t="str">
        <f t="shared" si="104"/>
        <v>828162-SEGRY-L</v>
      </c>
      <c r="U1710" s="53" t="str">
        <f>IF(C1710="NET","",IF(C1710="","",IFERROR(VLOOKUP(T1710,EAN!$A:$B,2,FALSE),"MANGLER - MÅ OPPDATERE EAN-FANEN")))</f>
        <v>MANGLER - MÅ OPPDATERE EAN-FANEN</v>
      </c>
      <c r="V1710" s="52">
        <f t="shared" si="106"/>
        <v>204</v>
      </c>
      <c r="W1710" s="52">
        <f t="shared" si="107"/>
        <v>204</v>
      </c>
      <c r="X1710" s="2"/>
      <c r="Y1710" s="21" t="str">
        <f>IF(C1710="NET","",IFERROR(VLOOKUP(U1710,'2) Order Form'!$V$9:$V$894,1,FALSE),"Ikke med I order form"))</f>
        <v>Ikke med I order form</v>
      </c>
      <c r="Z1710" s="2"/>
      <c r="AA1710">
        <v>7048652902719</v>
      </c>
      <c r="AB1710" s="23">
        <f>IFERROR(VLOOKUP(AA1710,'2) Order Form'!$V$9:$V$895,1,FALSE),"Ikke med I order form")</f>
        <v>7048652902719</v>
      </c>
      <c r="AC1710" s="38">
        <f>VLOOKUP(AA1710,ATS!$A$4:$H$2762,2,FALSE)</f>
        <v>820415</v>
      </c>
      <c r="AD1710" s="35" t="str">
        <f>VLOOKUP(AA1710,ATS!$A$4:$G$2762,3,FALSE)</f>
        <v>Sweet Casual Socks</v>
      </c>
      <c r="AE1710" s="36" t="str">
        <f>VLOOKUP(AA1710,ATS!$A$4:$G$2762,5,FALSE)</f>
        <v>99901-4446</v>
      </c>
      <c r="AF1710" s="2"/>
      <c r="AG1710" s="38"/>
      <c r="AH1710" s="21"/>
      <c r="AI1710" s="2"/>
      <c r="AJ1710" s="2"/>
      <c r="AK1710" s="2"/>
    </row>
    <row r="1711" spans="1:37">
      <c r="A1711" s="175">
        <f t="shared" si="105"/>
        <v>0</v>
      </c>
      <c r="B1711" s="37">
        <v>828178</v>
      </c>
      <c r="C1711" t="s">
        <v>131</v>
      </c>
      <c r="I1711" s="37">
        <v>202409</v>
      </c>
      <c r="J1711" s="37">
        <v>202410</v>
      </c>
      <c r="K1711" s="37">
        <v>202411</v>
      </c>
      <c r="L1711" s="37">
        <v>202412</v>
      </c>
      <c r="M1711" s="37">
        <v>202413</v>
      </c>
      <c r="N1711" s="37">
        <v>202414</v>
      </c>
      <c r="O1711" s="37">
        <v>202415</v>
      </c>
      <c r="P1711" s="37">
        <v>202415</v>
      </c>
      <c r="Q1711" s="37">
        <v>202415</v>
      </c>
      <c r="R1711" s="37">
        <v>202415</v>
      </c>
      <c r="S1711" s="2"/>
      <c r="T1711" s="52" t="str">
        <f t="shared" si="104"/>
        <v>828178-</v>
      </c>
      <c r="U1711" s="53" t="str">
        <f>IF(C1711="NET","",IF(C1711="","",IFERROR(VLOOKUP(T1711,EAN!$A:$B,2,FALSE),"MANGLER - MÅ OPPDATERE EAN-FANEN")))</f>
        <v/>
      </c>
      <c r="V1711" s="52">
        <f t="shared" si="106"/>
        <v>202409</v>
      </c>
      <c r="W1711" s="52">
        <f t="shared" si="107"/>
        <v>202415</v>
      </c>
      <c r="X1711" s="2"/>
      <c r="Y1711" s="21" t="str">
        <f>IF(C1711="NET","",IFERROR(VLOOKUP(U1711,'2) Order Form'!$V$9:$V$894,1,FALSE),"Ikke med I order form"))</f>
        <v/>
      </c>
      <c r="Z1711" s="2"/>
      <c r="AA1711">
        <v>7048652902719</v>
      </c>
      <c r="AB1711" s="23">
        <f>IFERROR(VLOOKUP(AA1711,'2) Order Form'!$V$9:$V$895,1,FALSE),"Ikke med I order form")</f>
        <v>7048652902719</v>
      </c>
      <c r="AC1711" s="38">
        <f>VLOOKUP(AA1711,ATS!$A$4:$H$2762,2,FALSE)</f>
        <v>820415</v>
      </c>
      <c r="AD1711" s="35" t="str">
        <f>VLOOKUP(AA1711,ATS!$A$4:$G$2762,3,FALSE)</f>
        <v>Sweet Casual Socks</v>
      </c>
      <c r="AE1711" s="36" t="str">
        <f>VLOOKUP(AA1711,ATS!$A$4:$G$2762,5,FALSE)</f>
        <v>99901-4446</v>
      </c>
      <c r="AF1711" s="2"/>
      <c r="AG1711" s="38"/>
      <c r="AH1711" s="21"/>
      <c r="AI1711" s="2"/>
      <c r="AJ1711" s="2"/>
      <c r="AK1711" s="2"/>
    </row>
    <row r="1712" spans="1:37">
      <c r="A1712" s="175">
        <f t="shared" si="105"/>
        <v>7048652711625</v>
      </c>
      <c r="B1712">
        <v>828178</v>
      </c>
      <c r="C1712" t="s">
        <v>731</v>
      </c>
      <c r="D1712" t="s">
        <v>2991</v>
      </c>
      <c r="E1712" t="s">
        <v>706</v>
      </c>
      <c r="F1712" t="s">
        <v>1992</v>
      </c>
      <c r="G1712" t="s">
        <v>8</v>
      </c>
      <c r="H1712" t="s">
        <v>225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 s="2"/>
      <c r="T1712" s="52" t="str">
        <f t="shared" si="104"/>
        <v>828178-11001-S</v>
      </c>
      <c r="U1712" s="53">
        <f>IF(C1712="NET","",IF(C1712="","",IFERROR(VLOOKUP(T1712,EAN!$A:$B,2,FALSE),"MANGLER - MÅ OPPDATERE EAN-FANEN")))</f>
        <v>7048652711625</v>
      </c>
      <c r="V1712" s="52">
        <f t="shared" si="106"/>
        <v>0</v>
      </c>
      <c r="W1712" s="52">
        <f t="shared" si="107"/>
        <v>0</v>
      </c>
      <c r="X1712" s="2"/>
      <c r="Y1712" s="21" t="str">
        <f>IF(C1712="NET","",IFERROR(VLOOKUP(U1712,'2) Order Form'!$V$9:$V$894,1,FALSE),"Ikke med I order form"))</f>
        <v>Ikke med I order form</v>
      </c>
      <c r="Z1712" s="2"/>
      <c r="AA1712">
        <v>7048652841131</v>
      </c>
      <c r="AB1712" s="23">
        <f>IFERROR(VLOOKUP(AA1712,'2) Order Form'!$V$9:$V$895,1,FALSE),"Ikke med I order form")</f>
        <v>7048652841131</v>
      </c>
      <c r="AC1712" s="38">
        <f>VLOOKUP(AA1712,ATS!$A$4:$H$2762,2,FALSE)</f>
        <v>820294</v>
      </c>
      <c r="AD1712" s="35" t="str">
        <f>VLOOKUP(AA1712,ATS!$A$4:$G$2762,3,FALSE)</f>
        <v>Berm Cap WEB</v>
      </c>
      <c r="AE1712" s="36" t="str">
        <f>VLOOKUP(AA1712,ATS!$A$4:$G$2762,5,FALSE)</f>
        <v>58000-OS</v>
      </c>
      <c r="AF1712" s="2"/>
      <c r="AG1712" s="38"/>
      <c r="AH1712" s="21"/>
      <c r="AI1712" s="2"/>
      <c r="AJ1712" s="2"/>
      <c r="AK1712" s="2"/>
    </row>
    <row r="1713" spans="1:37">
      <c r="A1713" s="175">
        <f t="shared" si="105"/>
        <v>7048652711618</v>
      </c>
      <c r="B1713">
        <v>828178</v>
      </c>
      <c r="C1713" t="s">
        <v>731</v>
      </c>
      <c r="D1713" t="s">
        <v>2991</v>
      </c>
      <c r="E1713" t="s">
        <v>707</v>
      </c>
      <c r="F1713" t="s">
        <v>1992</v>
      </c>
      <c r="G1713" t="s">
        <v>7</v>
      </c>
      <c r="H1713" t="s">
        <v>225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 s="2"/>
      <c r="T1713" s="22" t="str">
        <f t="shared" si="104"/>
        <v>828178-11001-M</v>
      </c>
      <c r="U1713" s="24">
        <f>IF(C1713="NET","",IF(C1713="","",IFERROR(VLOOKUP(T1713,EAN!$A:$B,2,FALSE),"MANGLER - MÅ OPPDATERE EAN-FANEN")))</f>
        <v>7048652711618</v>
      </c>
      <c r="V1713" s="22">
        <f t="shared" si="106"/>
        <v>0</v>
      </c>
      <c r="W1713" s="22">
        <f t="shared" si="107"/>
        <v>0</v>
      </c>
      <c r="X1713" s="2"/>
      <c r="Y1713" s="21" t="str">
        <f>IF(C1713="NET","",IFERROR(VLOOKUP(U1713,'2) Order Form'!$V$9:$V$894,1,FALSE),"Ikke med I order form"))</f>
        <v>Ikke med I order form</v>
      </c>
      <c r="Z1713" s="2"/>
      <c r="AA1713">
        <v>7048652841131</v>
      </c>
      <c r="AB1713" s="23">
        <f>IFERROR(VLOOKUP(AA1713,'2) Order Form'!$V$9:$V$895,1,FALSE),"Ikke med I order form")</f>
        <v>7048652841131</v>
      </c>
      <c r="AC1713" s="38">
        <f>VLOOKUP(AA1713,ATS!$A$4:$H$2762,2,FALSE)</f>
        <v>820294</v>
      </c>
      <c r="AD1713" s="35" t="str">
        <f>VLOOKUP(AA1713,ATS!$A$4:$G$2762,3,FALSE)</f>
        <v>Berm Cap WEB</v>
      </c>
      <c r="AE1713" s="36" t="str">
        <f>VLOOKUP(AA1713,ATS!$A$4:$G$2762,5,FALSE)</f>
        <v>58000-OS</v>
      </c>
      <c r="AF1713" s="2"/>
      <c r="AG1713" s="38"/>
      <c r="AH1713" s="21"/>
      <c r="AI1713" s="2"/>
      <c r="AJ1713" s="2"/>
      <c r="AK1713" s="2"/>
    </row>
    <row r="1714" spans="1:37">
      <c r="A1714" s="175">
        <f t="shared" si="105"/>
        <v>7048652711601</v>
      </c>
      <c r="B1714">
        <v>828178</v>
      </c>
      <c r="C1714" t="s">
        <v>731</v>
      </c>
      <c r="D1714" t="s">
        <v>2991</v>
      </c>
      <c r="E1714" t="s">
        <v>708</v>
      </c>
      <c r="F1714" t="s">
        <v>1992</v>
      </c>
      <c r="G1714" t="s">
        <v>52</v>
      </c>
      <c r="H1714" t="s">
        <v>225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 s="2"/>
      <c r="T1714" s="52" t="str">
        <f t="shared" si="104"/>
        <v>828178-11001-L</v>
      </c>
      <c r="U1714" s="53">
        <f>IF(C1714="NET","",IF(C1714="","",IFERROR(VLOOKUP(T1714,EAN!$A:$B,2,FALSE),"MANGLER - MÅ OPPDATERE EAN-FANEN")))</f>
        <v>7048652711601</v>
      </c>
      <c r="V1714" s="52">
        <f t="shared" si="106"/>
        <v>0</v>
      </c>
      <c r="W1714" s="52">
        <f t="shared" si="107"/>
        <v>0</v>
      </c>
      <c r="X1714" s="2"/>
      <c r="Y1714" s="21" t="str">
        <f>IF(C1714="NET","",IFERROR(VLOOKUP(U1714,'2) Order Form'!$V$9:$V$894,1,FALSE),"Ikke med I order form"))</f>
        <v>Ikke med I order form</v>
      </c>
      <c r="Z1714" s="2"/>
      <c r="AA1714">
        <v>7048652841148</v>
      </c>
      <c r="AB1714" s="23">
        <f>IFERROR(VLOOKUP(AA1714,'2) Order Form'!$V$9:$V$895,1,FALSE),"Ikke med I order form")</f>
        <v>7048652841148</v>
      </c>
      <c r="AC1714" s="38">
        <f>VLOOKUP(AA1714,ATS!$A$4:$H$2762,2,FALSE)</f>
        <v>820294</v>
      </c>
      <c r="AD1714" s="35" t="str">
        <f>VLOOKUP(AA1714,ATS!$A$4:$G$2762,3,FALSE)</f>
        <v>Berm Cap WEB</v>
      </c>
      <c r="AE1714" s="36" t="str">
        <f>VLOOKUP(AA1714,ATS!$A$4:$G$2762,5,FALSE)</f>
        <v>77003-OS</v>
      </c>
      <c r="AF1714" s="2"/>
      <c r="AG1714" s="38"/>
      <c r="AH1714" s="21"/>
      <c r="AI1714" s="2"/>
      <c r="AJ1714" s="2"/>
      <c r="AK1714" s="2"/>
    </row>
    <row r="1715" spans="1:37">
      <c r="A1715" s="175">
        <f t="shared" si="105"/>
        <v>7048652711632</v>
      </c>
      <c r="B1715">
        <v>828178</v>
      </c>
      <c r="C1715" t="s">
        <v>731</v>
      </c>
      <c r="D1715" t="s">
        <v>2991</v>
      </c>
      <c r="E1715" t="s">
        <v>709</v>
      </c>
      <c r="F1715" t="s">
        <v>1992</v>
      </c>
      <c r="G1715" t="s">
        <v>53</v>
      </c>
      <c r="H1715" t="s">
        <v>225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 s="2"/>
      <c r="T1715" s="52" t="str">
        <f t="shared" si="104"/>
        <v>828178-11001-XL</v>
      </c>
      <c r="U1715" s="53">
        <f>IF(C1715="NET","",IF(C1715="","",IFERROR(VLOOKUP(T1715,EAN!$A:$B,2,FALSE),"MANGLER - MÅ OPPDATERE EAN-FANEN")))</f>
        <v>7048652711632</v>
      </c>
      <c r="V1715" s="52">
        <f t="shared" si="106"/>
        <v>0</v>
      </c>
      <c r="W1715" s="52">
        <f t="shared" si="107"/>
        <v>0</v>
      </c>
      <c r="X1715" s="2"/>
      <c r="Y1715" s="21" t="str">
        <f>IF(C1715="NET","",IFERROR(VLOOKUP(U1715,'2) Order Form'!$V$9:$V$894,1,FALSE),"Ikke med I order form"))</f>
        <v>Ikke med I order form</v>
      </c>
      <c r="Z1715" s="2"/>
      <c r="AA1715">
        <v>7048652841148</v>
      </c>
      <c r="AB1715" s="23">
        <f>IFERROR(VLOOKUP(AA1715,'2) Order Form'!$V$9:$V$895,1,FALSE),"Ikke med I order form")</f>
        <v>7048652841148</v>
      </c>
      <c r="AC1715" s="38">
        <f>VLOOKUP(AA1715,ATS!$A$4:$H$2762,2,FALSE)</f>
        <v>820294</v>
      </c>
      <c r="AD1715" s="35" t="str">
        <f>VLOOKUP(AA1715,ATS!$A$4:$G$2762,3,FALSE)</f>
        <v>Berm Cap WEB</v>
      </c>
      <c r="AE1715" s="36" t="str">
        <f>VLOOKUP(AA1715,ATS!$A$4:$G$2762,5,FALSE)</f>
        <v>77003-OS</v>
      </c>
      <c r="AF1715" s="2"/>
      <c r="AG1715" s="38"/>
      <c r="AH1715" s="21"/>
      <c r="AI1715" s="2"/>
      <c r="AJ1715" s="2"/>
      <c r="AK1715" s="2"/>
    </row>
    <row r="1716" spans="1:37">
      <c r="A1716" s="175">
        <f t="shared" si="105"/>
        <v>7048652965448</v>
      </c>
      <c r="B1716">
        <v>828178</v>
      </c>
      <c r="C1716" t="s">
        <v>731</v>
      </c>
      <c r="D1716" t="s">
        <v>2991</v>
      </c>
      <c r="E1716" t="s">
        <v>2177</v>
      </c>
      <c r="F1716" t="s">
        <v>2176</v>
      </c>
      <c r="G1716" t="s">
        <v>8</v>
      </c>
      <c r="H1716" t="s">
        <v>87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 s="2"/>
      <c r="T1716" s="52" t="str">
        <f t="shared" si="104"/>
        <v>828178-54100-S</v>
      </c>
      <c r="U1716" s="53">
        <f>IF(C1716="NET","",IF(C1716="","",IFERROR(VLOOKUP(T1716,EAN!$A:$B,2,FALSE),"MANGLER - MÅ OPPDATERE EAN-FANEN")))</f>
        <v>7048652965448</v>
      </c>
      <c r="V1716" s="52">
        <f t="shared" si="106"/>
        <v>0</v>
      </c>
      <c r="W1716" s="52">
        <f t="shared" si="107"/>
        <v>0</v>
      </c>
      <c r="X1716" s="2"/>
      <c r="Y1716" s="21" t="str">
        <f>IF(C1716="NET","",IFERROR(VLOOKUP(U1716,'2) Order Form'!$V$9:$V$894,1,FALSE),"Ikke med I order form"))</f>
        <v>Ikke med I order form</v>
      </c>
      <c r="Z1716" s="2"/>
      <c r="AF1716" s="2"/>
      <c r="AG1716" s="38"/>
      <c r="AH1716" s="21"/>
      <c r="AI1716" s="2"/>
      <c r="AJ1716" s="2"/>
      <c r="AK1716" s="2"/>
    </row>
    <row r="1717" spans="1:37">
      <c r="A1717" s="175">
        <f t="shared" si="105"/>
        <v>7048652965431</v>
      </c>
      <c r="B1717">
        <v>828178</v>
      </c>
      <c r="C1717" t="s">
        <v>731</v>
      </c>
      <c r="D1717" t="s">
        <v>2991</v>
      </c>
      <c r="E1717" t="s">
        <v>2178</v>
      </c>
      <c r="F1717" t="s">
        <v>2176</v>
      </c>
      <c r="G1717" t="s">
        <v>7</v>
      </c>
      <c r="H1717" t="s">
        <v>87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 s="2"/>
      <c r="T1717" s="52" t="str">
        <f t="shared" si="104"/>
        <v>828178-54100-M</v>
      </c>
      <c r="U1717" s="53">
        <f>IF(C1717="NET","",IF(C1717="","",IFERROR(VLOOKUP(T1717,EAN!$A:$B,2,FALSE),"MANGLER - MÅ OPPDATERE EAN-FANEN")))</f>
        <v>7048652965431</v>
      </c>
      <c r="V1717" s="52">
        <f t="shared" si="106"/>
        <v>0</v>
      </c>
      <c r="W1717" s="52">
        <f t="shared" si="107"/>
        <v>0</v>
      </c>
      <c r="X1717" s="2"/>
      <c r="Y1717" s="21" t="str">
        <f>IF(C1717="NET","",IFERROR(VLOOKUP(U1717,'2) Order Form'!$V$9:$V$894,1,FALSE),"Ikke med I order form"))</f>
        <v>Ikke med I order form</v>
      </c>
      <c r="Z1717" s="2"/>
      <c r="AF1717" s="2"/>
      <c r="AG1717" s="38"/>
      <c r="AH1717" s="21"/>
      <c r="AI1717" s="2"/>
      <c r="AJ1717" s="2"/>
      <c r="AK1717" s="2"/>
    </row>
    <row r="1718" spans="1:37">
      <c r="A1718" s="175">
        <f t="shared" si="105"/>
        <v>7048652965424</v>
      </c>
      <c r="B1718">
        <v>828178</v>
      </c>
      <c r="C1718" t="s">
        <v>731</v>
      </c>
      <c r="D1718" t="s">
        <v>2991</v>
      </c>
      <c r="E1718" t="s">
        <v>2179</v>
      </c>
      <c r="F1718" t="s">
        <v>2176</v>
      </c>
      <c r="G1718" t="s">
        <v>52</v>
      </c>
      <c r="H1718" t="s">
        <v>87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 s="2"/>
      <c r="T1718" s="52" t="str">
        <f t="shared" si="104"/>
        <v>828178-54100-L</v>
      </c>
      <c r="U1718" s="53">
        <f>IF(C1718="NET","",IF(C1718="","",IFERROR(VLOOKUP(T1718,EAN!$A:$B,2,FALSE),"MANGLER - MÅ OPPDATERE EAN-FANEN")))</f>
        <v>7048652965424</v>
      </c>
      <c r="V1718" s="52">
        <f t="shared" si="106"/>
        <v>0</v>
      </c>
      <c r="W1718" s="52">
        <f t="shared" si="107"/>
        <v>0</v>
      </c>
      <c r="X1718" s="2"/>
      <c r="Y1718" s="21" t="str">
        <f>IF(C1718="NET","",IFERROR(VLOOKUP(U1718,'2) Order Form'!$V$9:$V$894,1,FALSE),"Ikke med I order form"))</f>
        <v>Ikke med I order form</v>
      </c>
      <c r="Z1718" s="2"/>
      <c r="AF1718" s="2"/>
      <c r="AG1718" s="38"/>
      <c r="AH1718" s="21"/>
      <c r="AI1718" s="2"/>
      <c r="AJ1718" s="2"/>
      <c r="AK1718" s="2"/>
    </row>
    <row r="1719" spans="1:37">
      <c r="A1719" s="175">
        <f t="shared" si="105"/>
        <v>7048652965455</v>
      </c>
      <c r="B1719">
        <v>828178</v>
      </c>
      <c r="C1719" t="s">
        <v>731</v>
      </c>
      <c r="D1719" t="s">
        <v>2991</v>
      </c>
      <c r="E1719" t="s">
        <v>2180</v>
      </c>
      <c r="F1719" t="s">
        <v>2176</v>
      </c>
      <c r="G1719" t="s">
        <v>53</v>
      </c>
      <c r="H1719" t="s">
        <v>87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 s="2"/>
      <c r="T1719" s="52" t="str">
        <f t="shared" si="104"/>
        <v>828178-54100-XL</v>
      </c>
      <c r="U1719" s="53">
        <f>IF(C1719="NET","",IF(C1719="","",IFERROR(VLOOKUP(T1719,EAN!$A:$B,2,FALSE),"MANGLER - MÅ OPPDATERE EAN-FANEN")))</f>
        <v>7048652965455</v>
      </c>
      <c r="V1719" s="52">
        <f t="shared" si="106"/>
        <v>0</v>
      </c>
      <c r="W1719" s="52">
        <f t="shared" si="107"/>
        <v>0</v>
      </c>
      <c r="X1719" s="2"/>
      <c r="Y1719" s="21" t="str">
        <f>IF(C1719="NET","",IFERROR(VLOOKUP(U1719,'2) Order Form'!$V$9:$V$894,1,FALSE),"Ikke med I order form"))</f>
        <v>Ikke med I order form</v>
      </c>
      <c r="Z1719" s="2"/>
      <c r="AF1719" s="2"/>
      <c r="AG1719" s="38"/>
      <c r="AH1719" s="21"/>
      <c r="AI1719" s="2"/>
      <c r="AJ1719" s="2"/>
      <c r="AK1719" s="2"/>
    </row>
    <row r="1720" spans="1:37">
      <c r="A1720" s="175">
        <f t="shared" si="105"/>
        <v>7048652788252</v>
      </c>
      <c r="B1720">
        <v>828178</v>
      </c>
      <c r="C1720" t="s">
        <v>731</v>
      </c>
      <c r="D1720" t="s">
        <v>2991</v>
      </c>
      <c r="E1720" t="s">
        <v>1199</v>
      </c>
      <c r="F1720" t="s">
        <v>1991</v>
      </c>
      <c r="G1720" t="s">
        <v>8</v>
      </c>
      <c r="H1720" t="s">
        <v>225</v>
      </c>
      <c r="I1720">
        <v>15</v>
      </c>
      <c r="J1720">
        <v>15</v>
      </c>
      <c r="K1720">
        <v>15</v>
      </c>
      <c r="L1720">
        <v>15</v>
      </c>
      <c r="M1720">
        <v>15</v>
      </c>
      <c r="N1720">
        <v>15</v>
      </c>
      <c r="O1720">
        <v>15</v>
      </c>
      <c r="P1720">
        <v>15</v>
      </c>
      <c r="Q1720">
        <v>15</v>
      </c>
      <c r="R1720">
        <v>15</v>
      </c>
      <c r="S1720" s="2"/>
      <c r="T1720" s="22" t="str">
        <f t="shared" si="104"/>
        <v>828178-55505-S</v>
      </c>
      <c r="U1720" s="24">
        <f>IF(C1720="NET","",IF(C1720="","",IFERROR(VLOOKUP(T1720,EAN!$A:$B,2,FALSE),"MANGLER - MÅ OPPDATERE EAN-FANEN")))</f>
        <v>7048652788252</v>
      </c>
      <c r="V1720" s="22">
        <f t="shared" si="106"/>
        <v>15</v>
      </c>
      <c r="W1720" s="22">
        <f t="shared" si="107"/>
        <v>15</v>
      </c>
      <c r="X1720" s="2"/>
      <c r="Y1720" s="21">
        <f>IF(C1720="NET","",IFERROR(VLOOKUP(U1720,'2) Order Form'!$V$9:$V$894,1,FALSE),"Ikke med I order form"))</f>
        <v>7048652788252</v>
      </c>
      <c r="Z1720" s="2"/>
      <c r="AF1720" s="2"/>
      <c r="AG1720" s="38"/>
      <c r="AH1720" s="21"/>
      <c r="AI1720" s="2"/>
      <c r="AJ1720" s="2"/>
      <c r="AK1720" s="2"/>
    </row>
    <row r="1721" spans="1:37">
      <c r="A1721" s="175">
        <f t="shared" si="105"/>
        <v>7048652788245</v>
      </c>
      <c r="B1721">
        <v>828178</v>
      </c>
      <c r="C1721" t="s">
        <v>731</v>
      </c>
      <c r="D1721" t="s">
        <v>2991</v>
      </c>
      <c r="E1721" t="s">
        <v>1200</v>
      </c>
      <c r="F1721" t="s">
        <v>1991</v>
      </c>
      <c r="G1721" t="s">
        <v>7</v>
      </c>
      <c r="H1721" t="s">
        <v>225</v>
      </c>
      <c r="I1721">
        <v>9</v>
      </c>
      <c r="J1721">
        <v>9</v>
      </c>
      <c r="K1721">
        <v>9</v>
      </c>
      <c r="L1721">
        <v>9</v>
      </c>
      <c r="M1721">
        <v>9</v>
      </c>
      <c r="N1721">
        <v>9</v>
      </c>
      <c r="O1721">
        <v>9</v>
      </c>
      <c r="P1721">
        <v>9</v>
      </c>
      <c r="Q1721">
        <v>9</v>
      </c>
      <c r="R1721">
        <v>9</v>
      </c>
      <c r="S1721" s="2"/>
      <c r="T1721" s="52" t="str">
        <f t="shared" si="104"/>
        <v>828178-55505-M</v>
      </c>
      <c r="U1721" s="53">
        <f>IF(C1721="NET","",IF(C1721="","",IFERROR(VLOOKUP(T1721,EAN!$A:$B,2,FALSE),"MANGLER - MÅ OPPDATERE EAN-FANEN")))</f>
        <v>7048652788245</v>
      </c>
      <c r="V1721" s="52">
        <f t="shared" si="106"/>
        <v>9</v>
      </c>
      <c r="W1721" s="52">
        <f t="shared" si="107"/>
        <v>9</v>
      </c>
      <c r="X1721" s="2"/>
      <c r="Y1721" s="21">
        <f>IF(C1721="NET","",IFERROR(VLOOKUP(U1721,'2) Order Form'!$V$9:$V$894,1,FALSE),"Ikke med I order form"))</f>
        <v>7048652788245</v>
      </c>
      <c r="Z1721" s="2"/>
      <c r="AF1721" s="2"/>
      <c r="AG1721" s="38"/>
      <c r="AH1721" s="21"/>
      <c r="AI1721" s="2"/>
      <c r="AJ1721" s="2"/>
      <c r="AK1721" s="2"/>
    </row>
    <row r="1722" spans="1:37">
      <c r="A1722" s="175">
        <f t="shared" si="105"/>
        <v>7048652788238</v>
      </c>
      <c r="B1722">
        <v>828178</v>
      </c>
      <c r="C1722" t="s">
        <v>731</v>
      </c>
      <c r="D1722" t="s">
        <v>2991</v>
      </c>
      <c r="E1722" t="s">
        <v>1201</v>
      </c>
      <c r="F1722" t="s">
        <v>1991</v>
      </c>
      <c r="G1722" t="s">
        <v>52</v>
      </c>
      <c r="H1722" t="s">
        <v>225</v>
      </c>
      <c r="I1722">
        <v>12</v>
      </c>
      <c r="J1722">
        <v>12</v>
      </c>
      <c r="K1722">
        <v>12</v>
      </c>
      <c r="L1722">
        <v>12</v>
      </c>
      <c r="M1722">
        <v>12</v>
      </c>
      <c r="N1722">
        <v>12</v>
      </c>
      <c r="O1722">
        <v>12</v>
      </c>
      <c r="P1722">
        <v>12</v>
      </c>
      <c r="Q1722">
        <v>12</v>
      </c>
      <c r="R1722">
        <v>12</v>
      </c>
      <c r="S1722" s="2"/>
      <c r="T1722" s="52" t="str">
        <f t="shared" si="104"/>
        <v>828178-55505-L</v>
      </c>
      <c r="U1722" s="53">
        <f>IF(C1722="NET","",IF(C1722="","",IFERROR(VLOOKUP(T1722,EAN!$A:$B,2,FALSE),"MANGLER - MÅ OPPDATERE EAN-FANEN")))</f>
        <v>7048652788238</v>
      </c>
      <c r="V1722" s="52">
        <f t="shared" si="106"/>
        <v>12</v>
      </c>
      <c r="W1722" s="52">
        <f t="shared" si="107"/>
        <v>12</v>
      </c>
      <c r="X1722" s="2"/>
      <c r="Y1722" s="21">
        <f>IF(C1722="NET","",IFERROR(VLOOKUP(U1722,'2) Order Form'!$V$9:$V$894,1,FALSE),"Ikke med I order form"))</f>
        <v>7048652788238</v>
      </c>
      <c r="Z1722" s="2"/>
      <c r="AF1722" s="2"/>
      <c r="AG1722" s="38"/>
      <c r="AH1722" s="21"/>
      <c r="AI1722" s="2"/>
      <c r="AJ1722" s="2"/>
      <c r="AK1722" s="2"/>
    </row>
    <row r="1723" spans="1:37">
      <c r="A1723" s="175">
        <f t="shared" si="105"/>
        <v>7048652788269</v>
      </c>
      <c r="B1723">
        <v>828178</v>
      </c>
      <c r="C1723" t="s">
        <v>731</v>
      </c>
      <c r="D1723" t="s">
        <v>2991</v>
      </c>
      <c r="E1723" t="s">
        <v>1202</v>
      </c>
      <c r="F1723" t="s">
        <v>1991</v>
      </c>
      <c r="G1723" t="s">
        <v>53</v>
      </c>
      <c r="H1723" t="s">
        <v>225</v>
      </c>
      <c r="I1723">
        <v>8</v>
      </c>
      <c r="J1723">
        <v>8</v>
      </c>
      <c r="K1723">
        <v>8</v>
      </c>
      <c r="L1723">
        <v>8</v>
      </c>
      <c r="M1723">
        <v>8</v>
      </c>
      <c r="N1723">
        <v>8</v>
      </c>
      <c r="O1723">
        <v>8</v>
      </c>
      <c r="P1723">
        <v>8</v>
      </c>
      <c r="Q1723">
        <v>8</v>
      </c>
      <c r="R1723">
        <v>8</v>
      </c>
      <c r="S1723" s="2"/>
      <c r="T1723" s="52" t="str">
        <f t="shared" si="104"/>
        <v>828178-55505-XL</v>
      </c>
      <c r="U1723" s="53">
        <f>IF(C1723="NET","",IF(C1723="","",IFERROR(VLOOKUP(T1723,EAN!$A:$B,2,FALSE),"MANGLER - MÅ OPPDATERE EAN-FANEN")))</f>
        <v>7048652788269</v>
      </c>
      <c r="V1723" s="52">
        <f t="shared" si="106"/>
        <v>8</v>
      </c>
      <c r="W1723" s="52">
        <f t="shared" si="107"/>
        <v>8</v>
      </c>
      <c r="X1723" s="2"/>
      <c r="Y1723" s="21">
        <f>IF(C1723="NET","",IFERROR(VLOOKUP(U1723,'2) Order Form'!$V$9:$V$894,1,FALSE),"Ikke med I order form"))</f>
        <v>7048652788269</v>
      </c>
      <c r="Z1723" s="2"/>
      <c r="AF1723" s="2"/>
      <c r="AG1723" s="38"/>
      <c r="AH1723" s="21"/>
      <c r="AI1723" s="2"/>
      <c r="AJ1723" s="2"/>
      <c r="AK1723" s="2"/>
    </row>
    <row r="1724" spans="1:37">
      <c r="A1724" s="175">
        <f t="shared" si="105"/>
        <v>7048652711663</v>
      </c>
      <c r="B1724">
        <v>828178</v>
      </c>
      <c r="C1724" t="s">
        <v>731</v>
      </c>
      <c r="D1724" t="s">
        <v>2991</v>
      </c>
      <c r="E1724" t="s">
        <v>685</v>
      </c>
      <c r="F1724" t="s">
        <v>1982</v>
      </c>
      <c r="G1724" t="s">
        <v>8</v>
      </c>
      <c r="H1724" t="s">
        <v>87</v>
      </c>
      <c r="I1724">
        <v>6</v>
      </c>
      <c r="J1724">
        <v>6</v>
      </c>
      <c r="K1724">
        <v>6</v>
      </c>
      <c r="L1724">
        <v>6</v>
      </c>
      <c r="M1724">
        <v>6</v>
      </c>
      <c r="N1724">
        <v>6</v>
      </c>
      <c r="O1724">
        <v>6</v>
      </c>
      <c r="P1724">
        <v>6</v>
      </c>
      <c r="Q1724">
        <v>6</v>
      </c>
      <c r="R1724">
        <v>6</v>
      </c>
      <c r="S1724" s="2"/>
      <c r="T1724" s="52" t="str">
        <f t="shared" si="104"/>
        <v>828178-99901-S</v>
      </c>
      <c r="U1724" s="53">
        <f>IF(C1724="NET","",IF(C1724="","",IFERROR(VLOOKUP(T1724,EAN!$A:$B,2,FALSE),"MANGLER - MÅ OPPDATERE EAN-FANEN")))</f>
        <v>7048652711663</v>
      </c>
      <c r="V1724" s="52">
        <f t="shared" si="106"/>
        <v>6</v>
      </c>
      <c r="W1724" s="52">
        <f t="shared" si="107"/>
        <v>6</v>
      </c>
      <c r="X1724" s="2"/>
      <c r="Y1724" s="21">
        <f>IF(C1724="NET","",IFERROR(VLOOKUP(U1724,'2) Order Form'!$V$9:$V$894,1,FALSE),"Ikke med I order form"))</f>
        <v>7048652711663</v>
      </c>
      <c r="Z1724" s="2"/>
      <c r="AF1724" s="2"/>
      <c r="AG1724" s="38"/>
      <c r="AH1724" s="21"/>
      <c r="AI1724" s="2"/>
      <c r="AJ1724" s="2"/>
      <c r="AK1724" s="2"/>
    </row>
    <row r="1725" spans="1:37">
      <c r="A1725" s="175">
        <f t="shared" si="105"/>
        <v>7048652711656</v>
      </c>
      <c r="B1725">
        <v>828178</v>
      </c>
      <c r="C1725" t="s">
        <v>731</v>
      </c>
      <c r="D1725" t="s">
        <v>2991</v>
      </c>
      <c r="E1725" t="s">
        <v>686</v>
      </c>
      <c r="F1725" t="s">
        <v>1982</v>
      </c>
      <c r="G1725" t="s">
        <v>7</v>
      </c>
      <c r="H1725" t="s">
        <v>87</v>
      </c>
      <c r="I1725">
        <v>26</v>
      </c>
      <c r="J1725">
        <v>26</v>
      </c>
      <c r="K1725">
        <v>26</v>
      </c>
      <c r="L1725">
        <v>26</v>
      </c>
      <c r="M1725">
        <v>26</v>
      </c>
      <c r="N1725">
        <v>26</v>
      </c>
      <c r="O1725">
        <v>26</v>
      </c>
      <c r="P1725">
        <v>26</v>
      </c>
      <c r="Q1725">
        <v>26</v>
      </c>
      <c r="R1725">
        <v>26</v>
      </c>
      <c r="S1725" s="2"/>
      <c r="T1725" s="52" t="str">
        <f t="shared" si="104"/>
        <v>828178-99901-M</v>
      </c>
      <c r="U1725" s="53">
        <f>IF(C1725="NET","",IF(C1725="","",IFERROR(VLOOKUP(T1725,EAN!$A:$B,2,FALSE),"MANGLER - MÅ OPPDATERE EAN-FANEN")))</f>
        <v>7048652711656</v>
      </c>
      <c r="V1725" s="52">
        <f t="shared" si="106"/>
        <v>26</v>
      </c>
      <c r="W1725" s="52">
        <f t="shared" si="107"/>
        <v>26</v>
      </c>
      <c r="X1725" s="2"/>
      <c r="Y1725" s="21">
        <f>IF(C1725="NET","",IFERROR(VLOOKUP(U1725,'2) Order Form'!$V$9:$V$894,1,FALSE),"Ikke med I order form"))</f>
        <v>7048652711656</v>
      </c>
      <c r="Z1725" s="2"/>
      <c r="AF1725" s="2"/>
      <c r="AG1725" s="38"/>
      <c r="AH1725" s="21"/>
      <c r="AI1725" s="2"/>
      <c r="AJ1725" s="2"/>
      <c r="AK1725" s="2"/>
    </row>
    <row r="1726" spans="1:37">
      <c r="A1726" s="175">
        <f t="shared" si="105"/>
        <v>7048652711649</v>
      </c>
      <c r="B1726">
        <v>828178</v>
      </c>
      <c r="C1726" t="s">
        <v>731</v>
      </c>
      <c r="D1726" t="s">
        <v>2991</v>
      </c>
      <c r="E1726" t="s">
        <v>687</v>
      </c>
      <c r="F1726" t="s">
        <v>1982</v>
      </c>
      <c r="G1726" t="s">
        <v>52</v>
      </c>
      <c r="H1726" t="s">
        <v>87</v>
      </c>
      <c r="I1726">
        <v>14</v>
      </c>
      <c r="J1726">
        <v>14</v>
      </c>
      <c r="K1726">
        <v>14</v>
      </c>
      <c r="L1726">
        <v>14</v>
      </c>
      <c r="M1726">
        <v>14</v>
      </c>
      <c r="N1726">
        <v>14</v>
      </c>
      <c r="O1726">
        <v>14</v>
      </c>
      <c r="P1726">
        <v>14</v>
      </c>
      <c r="Q1726">
        <v>14</v>
      </c>
      <c r="R1726">
        <v>14</v>
      </c>
      <c r="S1726" s="2"/>
      <c r="T1726" s="52" t="str">
        <f t="shared" si="104"/>
        <v>828178-99901-L</v>
      </c>
      <c r="U1726" s="53">
        <f>IF(C1726="NET","",IF(C1726="","",IFERROR(VLOOKUP(T1726,EAN!$A:$B,2,FALSE),"MANGLER - MÅ OPPDATERE EAN-FANEN")))</f>
        <v>7048652711649</v>
      </c>
      <c r="V1726" s="52">
        <f t="shared" si="106"/>
        <v>14</v>
      </c>
      <c r="W1726" s="52">
        <f t="shared" si="107"/>
        <v>14</v>
      </c>
      <c r="X1726" s="2"/>
      <c r="Y1726" s="21">
        <f>IF(C1726="NET","",IFERROR(VLOOKUP(U1726,'2) Order Form'!$V$9:$V$894,1,FALSE),"Ikke med I order form"))</f>
        <v>7048652711649</v>
      </c>
      <c r="Z1726" s="2"/>
      <c r="AF1726" s="2"/>
      <c r="AG1726" s="38"/>
      <c r="AH1726" s="21"/>
      <c r="AI1726" s="2"/>
      <c r="AJ1726" s="2"/>
      <c r="AK1726" s="2"/>
    </row>
    <row r="1727" spans="1:37">
      <c r="A1727" s="175">
        <f t="shared" si="105"/>
        <v>7048652711670</v>
      </c>
      <c r="B1727">
        <v>828178</v>
      </c>
      <c r="C1727" t="s">
        <v>731</v>
      </c>
      <c r="D1727" t="s">
        <v>2991</v>
      </c>
      <c r="E1727" t="s">
        <v>688</v>
      </c>
      <c r="F1727" t="s">
        <v>1982</v>
      </c>
      <c r="G1727" t="s">
        <v>53</v>
      </c>
      <c r="H1727" t="s">
        <v>87</v>
      </c>
      <c r="I1727">
        <v>25</v>
      </c>
      <c r="J1727">
        <v>25</v>
      </c>
      <c r="K1727">
        <v>25</v>
      </c>
      <c r="L1727">
        <v>25</v>
      </c>
      <c r="M1727">
        <v>25</v>
      </c>
      <c r="N1727">
        <v>25</v>
      </c>
      <c r="O1727">
        <v>25</v>
      </c>
      <c r="P1727">
        <v>25</v>
      </c>
      <c r="Q1727">
        <v>25</v>
      </c>
      <c r="R1727">
        <v>25</v>
      </c>
      <c r="S1727" s="2"/>
      <c r="T1727" s="52" t="str">
        <f t="shared" si="104"/>
        <v>828178-99901-XL</v>
      </c>
      <c r="U1727" s="53">
        <f>IF(C1727="NET","",IF(C1727="","",IFERROR(VLOOKUP(T1727,EAN!$A:$B,2,FALSE),"MANGLER - MÅ OPPDATERE EAN-FANEN")))</f>
        <v>7048652711670</v>
      </c>
      <c r="V1727" s="52">
        <f t="shared" si="106"/>
        <v>25</v>
      </c>
      <c r="W1727" s="52">
        <f t="shared" si="107"/>
        <v>25</v>
      </c>
      <c r="X1727" s="2"/>
      <c r="Y1727" s="21">
        <f>IF(C1727="NET","",IFERROR(VLOOKUP(U1727,'2) Order Form'!$V$9:$V$894,1,FALSE),"Ikke med I order form"))</f>
        <v>7048652711670</v>
      </c>
      <c r="Z1727" s="2"/>
      <c r="AF1727" s="2"/>
      <c r="AG1727" s="38"/>
      <c r="AH1727" s="21"/>
      <c r="AI1727" s="2"/>
      <c r="AJ1727" s="2"/>
      <c r="AK1727" s="2"/>
    </row>
    <row r="1728" spans="1:37">
      <c r="A1728" s="175">
        <f t="shared" si="105"/>
        <v>0</v>
      </c>
      <c r="B1728" s="37">
        <v>828179</v>
      </c>
      <c r="C1728" t="s">
        <v>131</v>
      </c>
      <c r="I1728" s="37">
        <v>202409</v>
      </c>
      <c r="J1728" s="37">
        <v>202410</v>
      </c>
      <c r="K1728" s="37">
        <v>202411</v>
      </c>
      <c r="L1728" s="37">
        <v>202412</v>
      </c>
      <c r="M1728" s="37">
        <v>202413</v>
      </c>
      <c r="N1728" s="37">
        <v>202414</v>
      </c>
      <c r="O1728" s="37">
        <v>202415</v>
      </c>
      <c r="P1728" s="37">
        <v>202415</v>
      </c>
      <c r="Q1728" s="37">
        <v>202415</v>
      </c>
      <c r="R1728" s="37">
        <v>202415</v>
      </c>
      <c r="S1728" s="2"/>
      <c r="T1728" s="52" t="str">
        <f t="shared" si="104"/>
        <v>828179-</v>
      </c>
      <c r="U1728" s="53" t="str">
        <f>IF(C1728="NET","",IF(C1728="","",IFERROR(VLOOKUP(T1728,EAN!$A:$B,2,FALSE),"MANGLER - MÅ OPPDATERE EAN-FANEN")))</f>
        <v/>
      </c>
      <c r="V1728" s="52">
        <f t="shared" si="106"/>
        <v>202409</v>
      </c>
      <c r="W1728" s="52">
        <f t="shared" si="107"/>
        <v>202415</v>
      </c>
      <c r="X1728" s="2"/>
      <c r="Y1728" s="21" t="str">
        <f>IF(C1728="NET","",IFERROR(VLOOKUP(U1728,'2) Order Form'!$V$9:$V$894,1,FALSE),"Ikke med I order form"))</f>
        <v/>
      </c>
      <c r="Z1728" s="2"/>
      <c r="AF1728" s="2"/>
      <c r="AG1728" s="38"/>
      <c r="AH1728" s="21"/>
      <c r="AI1728" s="2"/>
      <c r="AJ1728" s="2"/>
      <c r="AK1728" s="2"/>
    </row>
    <row r="1729" spans="1:37">
      <c r="A1729" s="175">
        <f t="shared" si="105"/>
        <v>7048652711595</v>
      </c>
      <c r="B1729">
        <v>828179</v>
      </c>
      <c r="C1729" t="s">
        <v>732</v>
      </c>
      <c r="D1729" t="s">
        <v>2991</v>
      </c>
      <c r="E1729" t="s">
        <v>733</v>
      </c>
      <c r="F1729" t="s">
        <v>1992</v>
      </c>
      <c r="G1729" t="s">
        <v>54</v>
      </c>
      <c r="H1729" t="s">
        <v>225</v>
      </c>
      <c r="I1729">
        <v>2</v>
      </c>
      <c r="J1729">
        <v>2</v>
      </c>
      <c r="K1729">
        <v>2</v>
      </c>
      <c r="L1729">
        <v>2</v>
      </c>
      <c r="M1729">
        <v>2</v>
      </c>
      <c r="N1729">
        <v>2</v>
      </c>
      <c r="O1729">
        <v>2</v>
      </c>
      <c r="P1729">
        <v>2</v>
      </c>
      <c r="Q1729">
        <v>2</v>
      </c>
      <c r="R1729">
        <v>2</v>
      </c>
      <c r="S1729" s="2"/>
      <c r="T1729" s="52" t="str">
        <f t="shared" si="104"/>
        <v>828179-11001-XS</v>
      </c>
      <c r="U1729" s="53">
        <f>IF(C1729="NET","",IF(C1729="","",IFERROR(VLOOKUP(T1729,EAN!$A:$B,2,FALSE),"MANGLER - MÅ OPPDATERE EAN-FANEN")))</f>
        <v>7048652711595</v>
      </c>
      <c r="V1729" s="52">
        <f t="shared" si="106"/>
        <v>2</v>
      </c>
      <c r="W1729" s="52">
        <f t="shared" si="107"/>
        <v>2</v>
      </c>
      <c r="X1729" s="2"/>
      <c r="Y1729" s="21" t="str">
        <f>IF(C1729="NET","",IFERROR(VLOOKUP(U1729,'2) Order Form'!$V$9:$V$894,1,FALSE),"Ikke med I order form"))</f>
        <v>Ikke med I order form</v>
      </c>
      <c r="Z1729" s="2"/>
      <c r="AF1729" s="2"/>
      <c r="AG1729" s="38"/>
      <c r="AH1729" s="21"/>
      <c r="AI1729" s="2"/>
      <c r="AJ1729" s="2"/>
      <c r="AK1729" s="2"/>
    </row>
    <row r="1730" spans="1:37">
      <c r="A1730" s="175">
        <f t="shared" si="105"/>
        <v>7048652711588</v>
      </c>
      <c r="B1730">
        <v>828179</v>
      </c>
      <c r="C1730" t="s">
        <v>732</v>
      </c>
      <c r="D1730" t="s">
        <v>2991</v>
      </c>
      <c r="E1730" t="s">
        <v>706</v>
      </c>
      <c r="F1730" t="s">
        <v>1992</v>
      </c>
      <c r="G1730" t="s">
        <v>8</v>
      </c>
      <c r="H1730" t="s">
        <v>225</v>
      </c>
      <c r="I1730">
        <v>3</v>
      </c>
      <c r="J1730">
        <v>3</v>
      </c>
      <c r="K1730">
        <v>3</v>
      </c>
      <c r="L1730">
        <v>3</v>
      </c>
      <c r="M1730">
        <v>3</v>
      </c>
      <c r="N1730">
        <v>3</v>
      </c>
      <c r="O1730">
        <v>3</v>
      </c>
      <c r="P1730">
        <v>3</v>
      </c>
      <c r="Q1730">
        <v>3</v>
      </c>
      <c r="R1730">
        <v>3</v>
      </c>
      <c r="S1730" s="2"/>
      <c r="T1730" s="22" t="str">
        <f t="shared" si="104"/>
        <v>828179-11001-S</v>
      </c>
      <c r="U1730" s="24">
        <f>IF(C1730="NET","",IF(C1730="","",IFERROR(VLOOKUP(T1730,EAN!$A:$B,2,FALSE),"MANGLER - MÅ OPPDATERE EAN-FANEN")))</f>
        <v>7048652711588</v>
      </c>
      <c r="V1730" s="22">
        <f t="shared" si="106"/>
        <v>3</v>
      </c>
      <c r="W1730" s="22">
        <f t="shared" si="107"/>
        <v>3</v>
      </c>
      <c r="X1730" s="2"/>
      <c r="Y1730" s="21" t="str">
        <f>IF(C1730="NET","",IFERROR(VLOOKUP(U1730,'2) Order Form'!$V$9:$V$894,1,FALSE),"Ikke med I order form"))</f>
        <v>Ikke med I order form</v>
      </c>
      <c r="Z1730" s="2"/>
      <c r="AF1730" s="2"/>
      <c r="AG1730" s="38"/>
      <c r="AH1730" s="21"/>
      <c r="AI1730" s="2"/>
      <c r="AJ1730" s="2"/>
      <c r="AK1730" s="2"/>
    </row>
    <row r="1731" spans="1:37">
      <c r="A1731" s="175">
        <f t="shared" si="105"/>
        <v>7048652711571</v>
      </c>
      <c r="B1731">
        <v>828179</v>
      </c>
      <c r="C1731" t="s">
        <v>732</v>
      </c>
      <c r="D1731" t="s">
        <v>2991</v>
      </c>
      <c r="E1731" t="s">
        <v>707</v>
      </c>
      <c r="F1731" t="s">
        <v>1992</v>
      </c>
      <c r="G1731" t="s">
        <v>7</v>
      </c>
      <c r="H1731" t="s">
        <v>225</v>
      </c>
      <c r="I1731">
        <v>1</v>
      </c>
      <c r="J1731">
        <v>1</v>
      </c>
      <c r="K1731">
        <v>1</v>
      </c>
      <c r="L1731">
        <v>1</v>
      </c>
      <c r="M1731">
        <v>1</v>
      </c>
      <c r="N1731">
        <v>1</v>
      </c>
      <c r="O1731">
        <v>1</v>
      </c>
      <c r="P1731">
        <v>1</v>
      </c>
      <c r="Q1731">
        <v>1</v>
      </c>
      <c r="R1731">
        <v>1</v>
      </c>
      <c r="S1731" s="2"/>
      <c r="T1731" s="52" t="str">
        <f t="shared" si="104"/>
        <v>828179-11001-M</v>
      </c>
      <c r="U1731" s="53">
        <f>IF(C1731="NET","",IF(C1731="","",IFERROR(VLOOKUP(T1731,EAN!$A:$B,2,FALSE),"MANGLER - MÅ OPPDATERE EAN-FANEN")))</f>
        <v>7048652711571</v>
      </c>
      <c r="V1731" s="52">
        <f t="shared" si="106"/>
        <v>1</v>
      </c>
      <c r="W1731" s="52">
        <f t="shared" si="107"/>
        <v>1</v>
      </c>
      <c r="X1731" s="2"/>
      <c r="Y1731" s="21" t="str">
        <f>IF(C1731="NET","",IFERROR(VLOOKUP(U1731,'2) Order Form'!$V$9:$V$894,1,FALSE),"Ikke med I order form"))</f>
        <v>Ikke med I order form</v>
      </c>
      <c r="Z1731" s="2"/>
      <c r="AF1731" s="2"/>
      <c r="AG1731" s="38"/>
      <c r="AH1731" s="21"/>
      <c r="AI1731" s="2"/>
      <c r="AJ1731" s="2"/>
      <c r="AK1731" s="2"/>
    </row>
    <row r="1732" spans="1:37">
      <c r="A1732" s="175">
        <f t="shared" si="105"/>
        <v>7048652711564</v>
      </c>
      <c r="B1732">
        <v>828179</v>
      </c>
      <c r="C1732" t="s">
        <v>732</v>
      </c>
      <c r="D1732" t="s">
        <v>2991</v>
      </c>
      <c r="E1732" t="s">
        <v>708</v>
      </c>
      <c r="F1732" t="s">
        <v>1992</v>
      </c>
      <c r="G1732" t="s">
        <v>52</v>
      </c>
      <c r="H1732" t="s">
        <v>225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 s="2"/>
      <c r="T1732" s="22" t="str">
        <f t="shared" ref="T1732:T1795" si="108">CONCATENATE(B1732,"-",E1732)</f>
        <v>828179-11001-L</v>
      </c>
      <c r="U1732" s="24">
        <f>IF(C1732="NET","",IF(C1732="","",IFERROR(VLOOKUP(T1732,EAN!$A:$B,2,FALSE),"MANGLER - MÅ OPPDATERE EAN-FANEN")))</f>
        <v>7048652711564</v>
      </c>
      <c r="V1732" s="22">
        <f t="shared" si="106"/>
        <v>0</v>
      </c>
      <c r="W1732" s="22">
        <f t="shared" si="107"/>
        <v>0</v>
      </c>
      <c r="X1732" s="2"/>
      <c r="Y1732" s="21" t="str">
        <f>IF(C1732="NET","",IFERROR(VLOOKUP(U1732,'2) Order Form'!$V$9:$V$894,1,FALSE),"Ikke med I order form"))</f>
        <v>Ikke med I order form</v>
      </c>
      <c r="Z1732" s="2"/>
      <c r="AF1732" s="2"/>
      <c r="AG1732" s="38"/>
      <c r="AH1732" s="21"/>
      <c r="AI1732" s="2"/>
      <c r="AJ1732" s="2"/>
      <c r="AK1732" s="2"/>
    </row>
    <row r="1733" spans="1:37">
      <c r="A1733" s="175">
        <f t="shared" ref="A1733:A1796" si="109">SUM(U1733)</f>
        <v>7048652962393</v>
      </c>
      <c r="B1733">
        <v>828179</v>
      </c>
      <c r="C1733" t="s">
        <v>732</v>
      </c>
      <c r="D1733" t="s">
        <v>2991</v>
      </c>
      <c r="E1733" t="s">
        <v>2182</v>
      </c>
      <c r="F1733" t="s">
        <v>2176</v>
      </c>
      <c r="G1733" t="s">
        <v>54</v>
      </c>
      <c r="H1733" t="s">
        <v>87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 s="2"/>
      <c r="T1733" s="52" t="str">
        <f t="shared" si="108"/>
        <v>828179-54100-XS</v>
      </c>
      <c r="U1733" s="53">
        <f>IF(C1733="NET","",IF(C1733="","",IFERROR(VLOOKUP(T1733,EAN!$A:$B,2,FALSE),"MANGLER - MÅ OPPDATERE EAN-FANEN")))</f>
        <v>7048652962393</v>
      </c>
      <c r="V1733" s="52">
        <f t="shared" ref="V1733:V1796" si="110">I1733</f>
        <v>0</v>
      </c>
      <c r="W1733" s="52">
        <f t="shared" ref="W1733:W1796" si="111">R1733</f>
        <v>0</v>
      </c>
      <c r="X1733" s="2"/>
      <c r="Y1733" s="21" t="str">
        <f>IF(C1733="NET","",IFERROR(VLOOKUP(U1733,'2) Order Form'!$V$9:$V$894,1,FALSE),"Ikke med I order form"))</f>
        <v>Ikke med I order form</v>
      </c>
      <c r="Z1733" s="2"/>
      <c r="AF1733" s="2"/>
      <c r="AG1733" s="38"/>
      <c r="AH1733" s="21"/>
      <c r="AI1733" s="2"/>
      <c r="AJ1733" s="2"/>
      <c r="AK1733" s="2"/>
    </row>
    <row r="1734" spans="1:37">
      <c r="A1734" s="175">
        <f t="shared" si="109"/>
        <v>7048652962386</v>
      </c>
      <c r="B1734">
        <v>828179</v>
      </c>
      <c r="C1734" t="s">
        <v>732</v>
      </c>
      <c r="D1734" t="s">
        <v>2991</v>
      </c>
      <c r="E1734" t="s">
        <v>2177</v>
      </c>
      <c r="F1734" t="s">
        <v>2176</v>
      </c>
      <c r="G1734" t="s">
        <v>8</v>
      </c>
      <c r="H1734" t="s">
        <v>87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 s="2"/>
      <c r="T1734" s="22" t="str">
        <f t="shared" si="108"/>
        <v>828179-54100-S</v>
      </c>
      <c r="U1734" s="24">
        <f>IF(C1734="NET","",IF(C1734="","",IFERROR(VLOOKUP(T1734,EAN!$A:$B,2,FALSE),"MANGLER - MÅ OPPDATERE EAN-FANEN")))</f>
        <v>7048652962386</v>
      </c>
      <c r="V1734" s="22">
        <f t="shared" si="110"/>
        <v>0</v>
      </c>
      <c r="W1734" s="22">
        <f t="shared" si="111"/>
        <v>0</v>
      </c>
      <c r="X1734" s="2"/>
      <c r="Y1734" s="21" t="str">
        <f>IF(C1734="NET","",IFERROR(VLOOKUP(U1734,'2) Order Form'!$V$9:$V$894,1,FALSE),"Ikke med I order form"))</f>
        <v>Ikke med I order form</v>
      </c>
      <c r="Z1734" s="2"/>
      <c r="AF1734" s="2"/>
      <c r="AG1734" s="38"/>
      <c r="AH1734" s="21"/>
      <c r="AI1734" s="2"/>
      <c r="AJ1734" s="2"/>
      <c r="AK1734" s="2"/>
    </row>
    <row r="1735" spans="1:37">
      <c r="A1735" s="175">
        <f t="shared" si="109"/>
        <v>7048652962379</v>
      </c>
      <c r="B1735">
        <v>828179</v>
      </c>
      <c r="C1735" t="s">
        <v>732</v>
      </c>
      <c r="D1735" t="s">
        <v>2991</v>
      </c>
      <c r="E1735" t="s">
        <v>2178</v>
      </c>
      <c r="F1735" t="s">
        <v>2176</v>
      </c>
      <c r="G1735" t="s">
        <v>7</v>
      </c>
      <c r="H1735" t="s">
        <v>87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 s="2"/>
      <c r="T1735" s="52" t="str">
        <f t="shared" si="108"/>
        <v>828179-54100-M</v>
      </c>
      <c r="U1735" s="53">
        <f>IF(C1735="NET","",IF(C1735="","",IFERROR(VLOOKUP(T1735,EAN!$A:$B,2,FALSE),"MANGLER - MÅ OPPDATERE EAN-FANEN")))</f>
        <v>7048652962379</v>
      </c>
      <c r="V1735" s="52">
        <f t="shared" si="110"/>
        <v>0</v>
      </c>
      <c r="W1735" s="52">
        <f t="shared" si="111"/>
        <v>0</v>
      </c>
      <c r="X1735" s="2"/>
      <c r="Y1735" s="21" t="str">
        <f>IF(C1735="NET","",IFERROR(VLOOKUP(U1735,'2) Order Form'!$V$9:$V$894,1,FALSE),"Ikke med I order form"))</f>
        <v>Ikke med I order form</v>
      </c>
      <c r="Z1735" s="2"/>
      <c r="AF1735" s="2"/>
      <c r="AG1735" s="38"/>
      <c r="AH1735" s="21"/>
      <c r="AI1735" s="2"/>
      <c r="AJ1735" s="2"/>
      <c r="AK1735" s="2"/>
    </row>
    <row r="1736" spans="1:37">
      <c r="A1736" s="175">
        <f t="shared" si="109"/>
        <v>7048652962362</v>
      </c>
      <c r="B1736">
        <v>828179</v>
      </c>
      <c r="C1736" t="s">
        <v>732</v>
      </c>
      <c r="D1736" t="s">
        <v>2991</v>
      </c>
      <c r="E1736" t="s">
        <v>2179</v>
      </c>
      <c r="F1736" t="s">
        <v>2176</v>
      </c>
      <c r="G1736" t="s">
        <v>52</v>
      </c>
      <c r="H1736" t="s">
        <v>87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 s="2"/>
      <c r="T1736" s="22" t="str">
        <f t="shared" si="108"/>
        <v>828179-54100-L</v>
      </c>
      <c r="U1736" s="24">
        <f>IF(C1736="NET","",IF(C1736="","",IFERROR(VLOOKUP(T1736,EAN!$A:$B,2,FALSE),"MANGLER - MÅ OPPDATERE EAN-FANEN")))</f>
        <v>7048652962362</v>
      </c>
      <c r="V1736" s="22">
        <f t="shared" si="110"/>
        <v>0</v>
      </c>
      <c r="W1736" s="22">
        <f t="shared" si="111"/>
        <v>0</v>
      </c>
      <c r="X1736" s="2"/>
      <c r="Y1736" s="21" t="str">
        <f>IF(C1736="NET","",IFERROR(VLOOKUP(U1736,'2) Order Form'!$V$9:$V$894,1,FALSE),"Ikke med I order form"))</f>
        <v>Ikke med I order form</v>
      </c>
      <c r="Z1736" s="2"/>
      <c r="AF1736" s="2"/>
      <c r="AG1736" s="38"/>
      <c r="AH1736" s="21"/>
      <c r="AI1736" s="2"/>
      <c r="AJ1736" s="2"/>
      <c r="AK1736" s="2"/>
    </row>
    <row r="1737" spans="1:37">
      <c r="A1737" s="175">
        <f t="shared" si="109"/>
        <v>7048652788221</v>
      </c>
      <c r="B1737">
        <v>828179</v>
      </c>
      <c r="C1737" t="s">
        <v>732</v>
      </c>
      <c r="D1737" t="s">
        <v>2991</v>
      </c>
      <c r="E1737" t="s">
        <v>1198</v>
      </c>
      <c r="F1737" t="s">
        <v>1991</v>
      </c>
      <c r="G1737" t="s">
        <v>54</v>
      </c>
      <c r="H1737" t="s">
        <v>87</v>
      </c>
      <c r="I1737">
        <v>28</v>
      </c>
      <c r="J1737">
        <v>28</v>
      </c>
      <c r="K1737">
        <v>28</v>
      </c>
      <c r="L1737">
        <v>28</v>
      </c>
      <c r="M1737">
        <v>28</v>
      </c>
      <c r="N1737">
        <v>28</v>
      </c>
      <c r="O1737">
        <v>28</v>
      </c>
      <c r="P1737">
        <v>28</v>
      </c>
      <c r="Q1737">
        <v>28</v>
      </c>
      <c r="R1737">
        <v>28</v>
      </c>
      <c r="S1737" s="2"/>
      <c r="T1737" s="52" t="str">
        <f t="shared" si="108"/>
        <v>828179-55505-XS</v>
      </c>
      <c r="U1737" s="53">
        <f>IF(C1737="NET","",IF(C1737="","",IFERROR(VLOOKUP(T1737,EAN!$A:$B,2,FALSE),"MANGLER - MÅ OPPDATERE EAN-FANEN")))</f>
        <v>7048652788221</v>
      </c>
      <c r="V1737" s="52">
        <f t="shared" si="110"/>
        <v>28</v>
      </c>
      <c r="W1737" s="52">
        <f t="shared" si="111"/>
        <v>28</v>
      </c>
      <c r="X1737" s="2"/>
      <c r="Y1737" s="21">
        <f>IF(C1737="NET","",IFERROR(VLOOKUP(U1737,'2) Order Form'!$V$9:$V$894,1,FALSE),"Ikke med I order form"))</f>
        <v>7048652788221</v>
      </c>
      <c r="Z1737" s="2"/>
      <c r="AF1737" s="2"/>
      <c r="AG1737" s="38"/>
      <c r="AH1737" s="21"/>
      <c r="AI1737" s="2"/>
      <c r="AJ1737" s="2"/>
      <c r="AK1737" s="2"/>
    </row>
    <row r="1738" spans="1:37">
      <c r="A1738" s="175">
        <f t="shared" si="109"/>
        <v>7048652788214</v>
      </c>
      <c r="B1738">
        <v>828179</v>
      </c>
      <c r="C1738" t="s">
        <v>732</v>
      </c>
      <c r="D1738" t="s">
        <v>2991</v>
      </c>
      <c r="E1738" t="s">
        <v>1199</v>
      </c>
      <c r="F1738" t="s">
        <v>1991</v>
      </c>
      <c r="G1738" t="s">
        <v>8</v>
      </c>
      <c r="H1738" t="s">
        <v>87</v>
      </c>
      <c r="I1738">
        <v>83</v>
      </c>
      <c r="J1738">
        <v>83</v>
      </c>
      <c r="K1738">
        <v>83</v>
      </c>
      <c r="L1738">
        <v>83</v>
      </c>
      <c r="M1738">
        <v>83</v>
      </c>
      <c r="N1738">
        <v>83</v>
      </c>
      <c r="O1738">
        <v>83</v>
      </c>
      <c r="P1738">
        <v>83</v>
      </c>
      <c r="Q1738">
        <v>83</v>
      </c>
      <c r="R1738">
        <v>83</v>
      </c>
      <c r="S1738" s="2"/>
      <c r="T1738" s="22" t="str">
        <f t="shared" si="108"/>
        <v>828179-55505-S</v>
      </c>
      <c r="U1738" s="24">
        <f>IF(C1738="NET","",IF(C1738="","",IFERROR(VLOOKUP(T1738,EAN!$A:$B,2,FALSE),"MANGLER - MÅ OPPDATERE EAN-FANEN")))</f>
        <v>7048652788214</v>
      </c>
      <c r="V1738" s="22">
        <f t="shared" si="110"/>
        <v>83</v>
      </c>
      <c r="W1738" s="22">
        <f t="shared" si="111"/>
        <v>83</v>
      </c>
      <c r="X1738" s="2"/>
      <c r="Y1738" s="21">
        <f>IF(C1738="NET","",IFERROR(VLOOKUP(U1738,'2) Order Form'!$V$9:$V$894,1,FALSE),"Ikke med I order form"))</f>
        <v>7048652788214</v>
      </c>
      <c r="Z1738" s="2"/>
      <c r="AF1738" s="2"/>
      <c r="AG1738" s="38"/>
      <c r="AH1738" s="21"/>
      <c r="AI1738" s="2"/>
      <c r="AJ1738" s="2"/>
      <c r="AK1738" s="2"/>
    </row>
    <row r="1739" spans="1:37">
      <c r="A1739" s="175">
        <f t="shared" si="109"/>
        <v>7048652788207</v>
      </c>
      <c r="B1739">
        <v>828179</v>
      </c>
      <c r="C1739" t="s">
        <v>732</v>
      </c>
      <c r="D1739" t="s">
        <v>2991</v>
      </c>
      <c r="E1739" t="s">
        <v>1200</v>
      </c>
      <c r="F1739" t="s">
        <v>1991</v>
      </c>
      <c r="G1739" t="s">
        <v>7</v>
      </c>
      <c r="H1739" t="s">
        <v>87</v>
      </c>
      <c r="I1739">
        <v>81</v>
      </c>
      <c r="J1739">
        <v>81</v>
      </c>
      <c r="K1739">
        <v>81</v>
      </c>
      <c r="L1739">
        <v>81</v>
      </c>
      <c r="M1739">
        <v>81</v>
      </c>
      <c r="N1739">
        <v>81</v>
      </c>
      <c r="O1739">
        <v>81</v>
      </c>
      <c r="P1739">
        <v>81</v>
      </c>
      <c r="Q1739">
        <v>81</v>
      </c>
      <c r="R1739">
        <v>81</v>
      </c>
      <c r="S1739" s="2"/>
      <c r="T1739" s="22" t="str">
        <f t="shared" si="108"/>
        <v>828179-55505-M</v>
      </c>
      <c r="U1739" s="24">
        <f>IF(C1739="NET","",IF(C1739="","",IFERROR(VLOOKUP(T1739,EAN!$A:$B,2,FALSE),"MANGLER - MÅ OPPDATERE EAN-FANEN")))</f>
        <v>7048652788207</v>
      </c>
      <c r="V1739" s="22">
        <f t="shared" si="110"/>
        <v>81</v>
      </c>
      <c r="W1739" s="22">
        <f t="shared" si="111"/>
        <v>81</v>
      </c>
      <c r="X1739" s="2"/>
      <c r="Y1739" s="21">
        <f>IF(C1739="NET","",IFERROR(VLOOKUP(U1739,'2) Order Form'!$V$9:$V$894,1,FALSE),"Ikke med I order form"))</f>
        <v>7048652788207</v>
      </c>
      <c r="Z1739" s="2"/>
      <c r="AF1739" s="2"/>
      <c r="AG1739" s="38"/>
      <c r="AH1739" s="21"/>
      <c r="AI1739" s="2"/>
      <c r="AJ1739" s="2"/>
      <c r="AK1739" s="2"/>
    </row>
    <row r="1740" spans="1:37">
      <c r="A1740" s="175">
        <f t="shared" si="109"/>
        <v>7048652788191</v>
      </c>
      <c r="B1740">
        <v>828179</v>
      </c>
      <c r="C1740" t="s">
        <v>732</v>
      </c>
      <c r="D1740" t="s">
        <v>2991</v>
      </c>
      <c r="E1740" t="s">
        <v>1201</v>
      </c>
      <c r="F1740" t="s">
        <v>1991</v>
      </c>
      <c r="G1740" t="s">
        <v>52</v>
      </c>
      <c r="H1740" t="s">
        <v>87</v>
      </c>
      <c r="I1740">
        <v>42</v>
      </c>
      <c r="J1740">
        <v>42</v>
      </c>
      <c r="K1740">
        <v>42</v>
      </c>
      <c r="L1740">
        <v>42</v>
      </c>
      <c r="M1740">
        <v>42</v>
      </c>
      <c r="N1740">
        <v>42</v>
      </c>
      <c r="O1740">
        <v>42</v>
      </c>
      <c r="P1740">
        <v>42</v>
      </c>
      <c r="Q1740">
        <v>42</v>
      </c>
      <c r="R1740">
        <v>42</v>
      </c>
      <c r="S1740" s="2"/>
      <c r="T1740" s="52" t="str">
        <f t="shared" si="108"/>
        <v>828179-55505-L</v>
      </c>
      <c r="U1740" s="53">
        <f>IF(C1740="NET","",IF(C1740="","",IFERROR(VLOOKUP(T1740,EAN!$A:$B,2,FALSE),"MANGLER - MÅ OPPDATERE EAN-FANEN")))</f>
        <v>7048652788191</v>
      </c>
      <c r="V1740" s="52">
        <f t="shared" si="110"/>
        <v>42</v>
      </c>
      <c r="W1740" s="52">
        <f t="shared" si="111"/>
        <v>42</v>
      </c>
      <c r="X1740" s="2"/>
      <c r="Y1740" s="21">
        <f>IF(C1740="NET","",IFERROR(VLOOKUP(U1740,'2) Order Form'!$V$9:$V$894,1,FALSE),"Ikke med I order form"))</f>
        <v>7048652788191</v>
      </c>
      <c r="Z1740" s="2"/>
      <c r="AF1740" s="2"/>
      <c r="AG1740" s="38"/>
      <c r="AH1740" s="21"/>
      <c r="AI1740" s="2"/>
      <c r="AJ1740" s="2"/>
      <c r="AK1740" s="2"/>
    </row>
    <row r="1741" spans="1:37">
      <c r="A1741" s="175">
        <f t="shared" si="109"/>
        <v>0</v>
      </c>
      <c r="B1741" s="37">
        <v>828180</v>
      </c>
      <c r="C1741" t="s">
        <v>131</v>
      </c>
      <c r="I1741" s="37">
        <v>202409</v>
      </c>
      <c r="J1741" s="37">
        <v>202410</v>
      </c>
      <c r="K1741" s="37">
        <v>202411</v>
      </c>
      <c r="L1741" s="37">
        <v>202412</v>
      </c>
      <c r="M1741" s="37">
        <v>202413</v>
      </c>
      <c r="N1741" s="37">
        <v>202414</v>
      </c>
      <c r="O1741" s="37">
        <v>202415</v>
      </c>
      <c r="P1741" s="37">
        <v>202415</v>
      </c>
      <c r="Q1741" s="37">
        <v>202415</v>
      </c>
      <c r="R1741" s="37">
        <v>202415</v>
      </c>
      <c r="S1741" s="2"/>
      <c r="T1741" s="52" t="str">
        <f t="shared" si="108"/>
        <v>828180-</v>
      </c>
      <c r="U1741" s="53" t="str">
        <f>IF(C1741="NET","",IF(C1741="","",IFERROR(VLOOKUP(T1741,EAN!$A:$B,2,FALSE),"MANGLER - MÅ OPPDATERE EAN-FANEN")))</f>
        <v/>
      </c>
      <c r="V1741" s="52">
        <f t="shared" si="110"/>
        <v>202409</v>
      </c>
      <c r="W1741" s="52">
        <f t="shared" si="111"/>
        <v>202415</v>
      </c>
      <c r="X1741" s="2"/>
      <c r="Y1741" s="21" t="str">
        <f>IF(C1741="NET","",IFERROR(VLOOKUP(U1741,'2) Order Form'!$V$9:$V$894,1,FALSE),"Ikke med I order form"))</f>
        <v/>
      </c>
      <c r="Z1741" s="2"/>
      <c r="AF1741" s="2"/>
      <c r="AG1741" s="38"/>
      <c r="AH1741" s="21"/>
      <c r="AI1741" s="2"/>
      <c r="AJ1741" s="2"/>
      <c r="AK1741" s="2"/>
    </row>
    <row r="1742" spans="1:37">
      <c r="A1742" s="175">
        <f t="shared" si="109"/>
        <v>7048652711540</v>
      </c>
      <c r="B1742">
        <v>828180</v>
      </c>
      <c r="C1742" t="s">
        <v>734</v>
      </c>
      <c r="D1742" t="s">
        <v>2991</v>
      </c>
      <c r="E1742" t="s">
        <v>685</v>
      </c>
      <c r="F1742" t="s">
        <v>1982</v>
      </c>
      <c r="G1742" t="s">
        <v>8</v>
      </c>
      <c r="H1742" t="s">
        <v>87</v>
      </c>
      <c r="I1742">
        <v>23</v>
      </c>
      <c r="J1742">
        <v>23</v>
      </c>
      <c r="K1742">
        <v>23</v>
      </c>
      <c r="L1742">
        <v>23</v>
      </c>
      <c r="M1742">
        <v>23</v>
      </c>
      <c r="N1742">
        <v>23</v>
      </c>
      <c r="O1742">
        <v>23</v>
      </c>
      <c r="P1742">
        <v>23</v>
      </c>
      <c r="Q1742">
        <v>23</v>
      </c>
      <c r="R1742">
        <v>23</v>
      </c>
      <c r="S1742" s="2"/>
      <c r="T1742" s="52" t="str">
        <f t="shared" si="108"/>
        <v>828180-99901-S</v>
      </c>
      <c r="U1742" s="53">
        <f>IF(C1742="NET","",IF(C1742="","",IFERROR(VLOOKUP(T1742,EAN!$A:$B,2,FALSE),"MANGLER - MÅ OPPDATERE EAN-FANEN")))</f>
        <v>7048652711540</v>
      </c>
      <c r="V1742" s="52">
        <f t="shared" si="110"/>
        <v>23</v>
      </c>
      <c r="W1742" s="52">
        <f t="shared" si="111"/>
        <v>23</v>
      </c>
      <c r="X1742" s="2"/>
      <c r="Y1742" s="21">
        <f>IF(C1742="NET","",IFERROR(VLOOKUP(U1742,'2) Order Form'!$V$9:$V$894,1,FALSE),"Ikke med I order form"))</f>
        <v>7048652711540</v>
      </c>
      <c r="Z1742" s="2"/>
      <c r="AF1742" s="2"/>
      <c r="AG1742" s="38"/>
      <c r="AH1742" s="21"/>
      <c r="AI1742" s="2"/>
      <c r="AJ1742" s="2"/>
      <c r="AK1742" s="2"/>
    </row>
    <row r="1743" spans="1:37">
      <c r="A1743" s="175">
        <f t="shared" si="109"/>
        <v>7048652711533</v>
      </c>
      <c r="B1743">
        <v>828180</v>
      </c>
      <c r="C1743" t="s">
        <v>734</v>
      </c>
      <c r="D1743" t="s">
        <v>2991</v>
      </c>
      <c r="E1743" t="s">
        <v>686</v>
      </c>
      <c r="F1743" t="s">
        <v>1982</v>
      </c>
      <c r="G1743" t="s">
        <v>7</v>
      </c>
      <c r="H1743" t="s">
        <v>87</v>
      </c>
      <c r="I1743">
        <v>1</v>
      </c>
      <c r="J1743">
        <v>1</v>
      </c>
      <c r="K1743">
        <v>1</v>
      </c>
      <c r="L1743">
        <v>1</v>
      </c>
      <c r="M1743">
        <v>1</v>
      </c>
      <c r="N1743">
        <v>1</v>
      </c>
      <c r="O1743">
        <v>1</v>
      </c>
      <c r="P1743">
        <v>1</v>
      </c>
      <c r="Q1743">
        <v>1</v>
      </c>
      <c r="R1743">
        <v>1</v>
      </c>
      <c r="S1743" s="2"/>
      <c r="T1743" s="52" t="str">
        <f t="shared" si="108"/>
        <v>828180-99901-M</v>
      </c>
      <c r="U1743" s="53">
        <f>IF(C1743="NET","",IF(C1743="","",IFERROR(VLOOKUP(T1743,EAN!$A:$B,2,FALSE),"MANGLER - MÅ OPPDATERE EAN-FANEN")))</f>
        <v>7048652711533</v>
      </c>
      <c r="V1743" s="52">
        <f t="shared" si="110"/>
        <v>1</v>
      </c>
      <c r="W1743" s="52">
        <f t="shared" si="111"/>
        <v>1</v>
      </c>
      <c r="X1743" s="2"/>
      <c r="Y1743" s="21">
        <f>IF(C1743="NET","",IFERROR(VLOOKUP(U1743,'2) Order Form'!$V$9:$V$894,1,FALSE),"Ikke med I order form"))</f>
        <v>7048652711533</v>
      </c>
      <c r="Z1743" s="2"/>
      <c r="AF1743" s="2"/>
      <c r="AG1743" s="38"/>
      <c r="AH1743" s="21"/>
      <c r="AI1743" s="2"/>
      <c r="AJ1743" s="2"/>
      <c r="AK1743" s="2"/>
    </row>
    <row r="1744" spans="1:37">
      <c r="A1744" s="175">
        <f t="shared" si="109"/>
        <v>7048652711526</v>
      </c>
      <c r="B1744">
        <v>828180</v>
      </c>
      <c r="C1744" t="s">
        <v>734</v>
      </c>
      <c r="D1744" t="s">
        <v>2991</v>
      </c>
      <c r="E1744" t="s">
        <v>687</v>
      </c>
      <c r="F1744" t="s">
        <v>1982</v>
      </c>
      <c r="G1744" t="s">
        <v>52</v>
      </c>
      <c r="H1744" t="s">
        <v>87</v>
      </c>
      <c r="I1744">
        <v>1</v>
      </c>
      <c r="J1744">
        <v>1</v>
      </c>
      <c r="K1744">
        <v>1</v>
      </c>
      <c r="L1744">
        <v>1</v>
      </c>
      <c r="M1744">
        <v>1</v>
      </c>
      <c r="N1744">
        <v>1</v>
      </c>
      <c r="O1744">
        <v>1</v>
      </c>
      <c r="P1744">
        <v>1</v>
      </c>
      <c r="Q1744">
        <v>1</v>
      </c>
      <c r="R1744">
        <v>1</v>
      </c>
      <c r="S1744" s="2"/>
      <c r="T1744" s="52" t="str">
        <f t="shared" si="108"/>
        <v>828180-99901-L</v>
      </c>
      <c r="U1744" s="53">
        <f>IF(C1744="NET","",IF(C1744="","",IFERROR(VLOOKUP(T1744,EAN!$A:$B,2,FALSE),"MANGLER - MÅ OPPDATERE EAN-FANEN")))</f>
        <v>7048652711526</v>
      </c>
      <c r="V1744" s="52">
        <f t="shared" si="110"/>
        <v>1</v>
      </c>
      <c r="W1744" s="52">
        <f t="shared" si="111"/>
        <v>1</v>
      </c>
      <c r="X1744" s="2"/>
      <c r="Y1744" s="21">
        <f>IF(C1744="NET","",IFERROR(VLOOKUP(U1744,'2) Order Form'!$V$9:$V$894,1,FALSE),"Ikke med I order form"))</f>
        <v>7048652711526</v>
      </c>
      <c r="Z1744" s="2"/>
      <c r="AF1744" s="2"/>
      <c r="AG1744" s="38"/>
      <c r="AH1744" s="21"/>
      <c r="AI1744" s="2"/>
      <c r="AJ1744" s="2"/>
      <c r="AK1744" s="2"/>
    </row>
    <row r="1745" spans="1:37">
      <c r="A1745" s="175">
        <f t="shared" si="109"/>
        <v>7048652711557</v>
      </c>
      <c r="B1745">
        <v>828180</v>
      </c>
      <c r="C1745" t="s">
        <v>734</v>
      </c>
      <c r="D1745" t="s">
        <v>2991</v>
      </c>
      <c r="E1745" t="s">
        <v>688</v>
      </c>
      <c r="F1745" t="s">
        <v>1982</v>
      </c>
      <c r="G1745" t="s">
        <v>53</v>
      </c>
      <c r="H1745" t="s">
        <v>87</v>
      </c>
      <c r="I1745">
        <v>8</v>
      </c>
      <c r="J1745">
        <v>8</v>
      </c>
      <c r="K1745">
        <v>8</v>
      </c>
      <c r="L1745">
        <v>8</v>
      </c>
      <c r="M1745">
        <v>8</v>
      </c>
      <c r="N1745">
        <v>8</v>
      </c>
      <c r="O1745">
        <v>8</v>
      </c>
      <c r="P1745">
        <v>8</v>
      </c>
      <c r="Q1745">
        <v>8</v>
      </c>
      <c r="R1745">
        <v>8</v>
      </c>
      <c r="S1745" s="2"/>
      <c r="T1745" s="52" t="str">
        <f t="shared" si="108"/>
        <v>828180-99901-XL</v>
      </c>
      <c r="U1745" s="53">
        <f>IF(C1745="NET","",IF(C1745="","",IFERROR(VLOOKUP(T1745,EAN!$A:$B,2,FALSE),"MANGLER - MÅ OPPDATERE EAN-FANEN")))</f>
        <v>7048652711557</v>
      </c>
      <c r="V1745" s="52">
        <f t="shared" si="110"/>
        <v>8</v>
      </c>
      <c r="W1745" s="52">
        <f t="shared" si="111"/>
        <v>8</v>
      </c>
      <c r="X1745" s="2"/>
      <c r="Y1745" s="21">
        <f>IF(C1745="NET","",IFERROR(VLOOKUP(U1745,'2) Order Form'!$V$9:$V$894,1,FALSE),"Ikke med I order form"))</f>
        <v>7048652711557</v>
      </c>
      <c r="Z1745" s="2"/>
      <c r="AF1745" s="2"/>
      <c r="AG1745" s="38"/>
      <c r="AH1745" s="21"/>
      <c r="AI1745" s="2"/>
      <c r="AJ1745" s="2"/>
      <c r="AK1745" s="2"/>
    </row>
    <row r="1746" spans="1:37">
      <c r="A1746" s="175">
        <f t="shared" si="109"/>
        <v>0</v>
      </c>
      <c r="B1746" s="37">
        <v>828181</v>
      </c>
      <c r="C1746" t="s">
        <v>131</v>
      </c>
      <c r="I1746" s="37">
        <v>202409</v>
      </c>
      <c r="J1746" s="37">
        <v>202410</v>
      </c>
      <c r="K1746" s="37">
        <v>202411</v>
      </c>
      <c r="L1746" s="37">
        <v>202412</v>
      </c>
      <c r="M1746" s="37">
        <v>202413</v>
      </c>
      <c r="N1746" s="37">
        <v>202414</v>
      </c>
      <c r="O1746" s="37">
        <v>202415</v>
      </c>
      <c r="P1746" s="37">
        <v>202415</v>
      </c>
      <c r="Q1746" s="37">
        <v>202415</v>
      </c>
      <c r="R1746" s="37">
        <v>202415</v>
      </c>
      <c r="S1746" s="2"/>
      <c r="T1746" s="22" t="str">
        <f t="shared" si="108"/>
        <v>828181-</v>
      </c>
      <c r="U1746" s="24" t="str">
        <f>IF(C1746="NET","",IF(C1746="","",IFERROR(VLOOKUP(T1746,EAN!$A:$B,2,FALSE),"MANGLER - MÅ OPPDATERE EAN-FANEN")))</f>
        <v/>
      </c>
      <c r="V1746" s="22">
        <f t="shared" si="110"/>
        <v>202409</v>
      </c>
      <c r="W1746" s="22">
        <f t="shared" si="111"/>
        <v>202415</v>
      </c>
      <c r="X1746" s="2"/>
      <c r="Y1746" s="21" t="str">
        <f>IF(C1746="NET","",IFERROR(VLOOKUP(U1746,'2) Order Form'!$V$9:$V$894,1,FALSE),"Ikke med I order form"))</f>
        <v/>
      </c>
      <c r="Z1746" s="2"/>
      <c r="AF1746" s="2"/>
      <c r="AG1746" s="38"/>
      <c r="AH1746" s="21"/>
      <c r="AI1746" s="2"/>
      <c r="AJ1746" s="2"/>
      <c r="AK1746" s="2"/>
    </row>
    <row r="1747" spans="1:37">
      <c r="A1747" s="175">
        <f t="shared" si="109"/>
        <v>7048652711519</v>
      </c>
      <c r="B1747">
        <v>828181</v>
      </c>
      <c r="C1747" t="s">
        <v>735</v>
      </c>
      <c r="D1747" t="s">
        <v>2991</v>
      </c>
      <c r="E1747" t="s">
        <v>691</v>
      </c>
      <c r="F1747" t="s">
        <v>1982</v>
      </c>
      <c r="G1747" t="s">
        <v>54</v>
      </c>
      <c r="H1747" t="s">
        <v>87</v>
      </c>
      <c r="I1747">
        <v>36</v>
      </c>
      <c r="J1747">
        <v>36</v>
      </c>
      <c r="K1747">
        <v>36</v>
      </c>
      <c r="L1747">
        <v>36</v>
      </c>
      <c r="M1747">
        <v>36</v>
      </c>
      <c r="N1747">
        <v>36</v>
      </c>
      <c r="O1747">
        <v>36</v>
      </c>
      <c r="P1747">
        <v>36</v>
      </c>
      <c r="Q1747">
        <v>36</v>
      </c>
      <c r="R1747">
        <v>36</v>
      </c>
      <c r="S1747" s="2"/>
      <c r="T1747" s="52" t="str">
        <f t="shared" si="108"/>
        <v>828181-99901-XS</v>
      </c>
      <c r="U1747" s="53">
        <f>IF(C1747="NET","",IF(C1747="","",IFERROR(VLOOKUP(T1747,EAN!$A:$B,2,FALSE),"MANGLER - MÅ OPPDATERE EAN-FANEN")))</f>
        <v>7048652711519</v>
      </c>
      <c r="V1747" s="52">
        <f t="shared" si="110"/>
        <v>36</v>
      </c>
      <c r="W1747" s="52">
        <f t="shared" si="111"/>
        <v>36</v>
      </c>
      <c r="X1747" s="2"/>
      <c r="Y1747" s="21">
        <f>IF(C1747="NET","",IFERROR(VLOOKUP(U1747,'2) Order Form'!$V$9:$V$894,1,FALSE),"Ikke med I order form"))</f>
        <v>7048652711519</v>
      </c>
      <c r="Z1747" s="2"/>
      <c r="AF1747" s="2"/>
      <c r="AG1747" s="38"/>
      <c r="AH1747" s="21"/>
      <c r="AI1747" s="2"/>
      <c r="AJ1747" s="2"/>
      <c r="AK1747" s="2"/>
    </row>
    <row r="1748" spans="1:37">
      <c r="A1748" s="175">
        <f t="shared" si="109"/>
        <v>7048652711502</v>
      </c>
      <c r="B1748">
        <v>828181</v>
      </c>
      <c r="C1748" t="s">
        <v>735</v>
      </c>
      <c r="D1748" t="s">
        <v>2991</v>
      </c>
      <c r="E1748" t="s">
        <v>685</v>
      </c>
      <c r="F1748" t="s">
        <v>1982</v>
      </c>
      <c r="G1748" t="s">
        <v>8</v>
      </c>
      <c r="H1748" t="s">
        <v>87</v>
      </c>
      <c r="I1748">
        <v>60</v>
      </c>
      <c r="J1748">
        <v>60</v>
      </c>
      <c r="K1748">
        <v>60</v>
      </c>
      <c r="L1748">
        <v>60</v>
      </c>
      <c r="M1748">
        <v>60</v>
      </c>
      <c r="N1748">
        <v>60</v>
      </c>
      <c r="O1748">
        <v>60</v>
      </c>
      <c r="P1748">
        <v>60</v>
      </c>
      <c r="Q1748">
        <v>60</v>
      </c>
      <c r="R1748">
        <v>60</v>
      </c>
      <c r="S1748" s="2"/>
      <c r="T1748" s="22" t="str">
        <f t="shared" si="108"/>
        <v>828181-99901-S</v>
      </c>
      <c r="U1748" s="24">
        <f>IF(C1748="NET","",IF(C1748="","",IFERROR(VLOOKUP(T1748,EAN!$A:$B,2,FALSE),"MANGLER - MÅ OPPDATERE EAN-FANEN")))</f>
        <v>7048652711502</v>
      </c>
      <c r="V1748" s="22">
        <f t="shared" si="110"/>
        <v>60</v>
      </c>
      <c r="W1748" s="22">
        <f t="shared" si="111"/>
        <v>60</v>
      </c>
      <c r="X1748" s="2"/>
      <c r="Y1748" s="21">
        <f>IF(C1748="NET","",IFERROR(VLOOKUP(U1748,'2) Order Form'!$V$9:$V$894,1,FALSE),"Ikke med I order form"))</f>
        <v>7048652711502</v>
      </c>
      <c r="Z1748" s="2"/>
      <c r="AF1748" s="2"/>
      <c r="AG1748" s="38"/>
      <c r="AH1748" s="21"/>
      <c r="AI1748" s="2"/>
      <c r="AJ1748" s="2"/>
      <c r="AK1748" s="2"/>
    </row>
    <row r="1749" spans="1:37">
      <c r="A1749" s="175">
        <f t="shared" si="109"/>
        <v>7048652711496</v>
      </c>
      <c r="B1749">
        <v>828181</v>
      </c>
      <c r="C1749" t="s">
        <v>735</v>
      </c>
      <c r="D1749" t="s">
        <v>2991</v>
      </c>
      <c r="E1749" t="s">
        <v>686</v>
      </c>
      <c r="F1749" t="s">
        <v>1982</v>
      </c>
      <c r="G1749" t="s">
        <v>7</v>
      </c>
      <c r="H1749" t="s">
        <v>87</v>
      </c>
      <c r="I1749">
        <v>41</v>
      </c>
      <c r="J1749">
        <v>41</v>
      </c>
      <c r="K1749">
        <v>41</v>
      </c>
      <c r="L1749">
        <v>41</v>
      </c>
      <c r="M1749">
        <v>41</v>
      </c>
      <c r="N1749">
        <v>41</v>
      </c>
      <c r="O1749">
        <v>41</v>
      </c>
      <c r="P1749">
        <v>41</v>
      </c>
      <c r="Q1749">
        <v>41</v>
      </c>
      <c r="R1749">
        <v>41</v>
      </c>
      <c r="S1749" s="2"/>
      <c r="T1749" s="22" t="str">
        <f t="shared" si="108"/>
        <v>828181-99901-M</v>
      </c>
      <c r="U1749" s="24">
        <f>IF(C1749="NET","",IF(C1749="","",IFERROR(VLOOKUP(T1749,EAN!$A:$B,2,FALSE),"MANGLER - MÅ OPPDATERE EAN-FANEN")))</f>
        <v>7048652711496</v>
      </c>
      <c r="V1749" s="22">
        <f t="shared" si="110"/>
        <v>41</v>
      </c>
      <c r="W1749" s="22">
        <f t="shared" si="111"/>
        <v>41</v>
      </c>
      <c r="X1749" s="2"/>
      <c r="Y1749" s="21">
        <f>IF(C1749="NET","",IFERROR(VLOOKUP(U1749,'2) Order Form'!$V$9:$V$894,1,FALSE),"Ikke med I order form"))</f>
        <v>7048652711496</v>
      </c>
      <c r="Z1749" s="2"/>
      <c r="AF1749" s="2"/>
      <c r="AG1749" s="38"/>
      <c r="AH1749" s="21"/>
      <c r="AI1749" s="2"/>
      <c r="AJ1749" s="2"/>
      <c r="AK1749" s="2"/>
    </row>
    <row r="1750" spans="1:37">
      <c r="A1750" s="175">
        <f t="shared" si="109"/>
        <v>7048652711489</v>
      </c>
      <c r="B1750">
        <v>828181</v>
      </c>
      <c r="C1750" t="s">
        <v>735</v>
      </c>
      <c r="D1750" t="s">
        <v>2991</v>
      </c>
      <c r="E1750" t="s">
        <v>687</v>
      </c>
      <c r="F1750" t="s">
        <v>1982</v>
      </c>
      <c r="G1750" t="s">
        <v>52</v>
      </c>
      <c r="H1750" t="s">
        <v>87</v>
      </c>
      <c r="I1750">
        <v>46</v>
      </c>
      <c r="J1750">
        <v>46</v>
      </c>
      <c r="K1750">
        <v>46</v>
      </c>
      <c r="L1750">
        <v>46</v>
      </c>
      <c r="M1750">
        <v>46</v>
      </c>
      <c r="N1750">
        <v>46</v>
      </c>
      <c r="O1750">
        <v>46</v>
      </c>
      <c r="P1750">
        <v>46</v>
      </c>
      <c r="Q1750">
        <v>46</v>
      </c>
      <c r="R1750">
        <v>46</v>
      </c>
      <c r="S1750" s="2"/>
      <c r="T1750" s="22" t="str">
        <f t="shared" si="108"/>
        <v>828181-99901-L</v>
      </c>
      <c r="U1750" s="24">
        <f>IF(C1750="NET","",IF(C1750="","",IFERROR(VLOOKUP(T1750,EAN!$A:$B,2,FALSE),"MANGLER - MÅ OPPDATERE EAN-FANEN")))</f>
        <v>7048652711489</v>
      </c>
      <c r="V1750" s="22">
        <f t="shared" si="110"/>
        <v>46</v>
      </c>
      <c r="W1750" s="22">
        <f t="shared" si="111"/>
        <v>46</v>
      </c>
      <c r="X1750" s="2"/>
      <c r="Y1750" s="21">
        <f>IF(C1750="NET","",IFERROR(VLOOKUP(U1750,'2) Order Form'!$V$9:$V$894,1,FALSE),"Ikke med I order form"))</f>
        <v>7048652711489</v>
      </c>
      <c r="Z1750" s="2"/>
      <c r="AF1750" s="2"/>
      <c r="AG1750" s="38"/>
      <c r="AH1750" s="21"/>
      <c r="AI1750" s="2"/>
      <c r="AJ1750" s="2"/>
      <c r="AK1750" s="2"/>
    </row>
    <row r="1751" spans="1:37">
      <c r="A1751" s="175">
        <f t="shared" si="109"/>
        <v>0</v>
      </c>
      <c r="B1751" s="37">
        <v>828182</v>
      </c>
      <c r="C1751" t="s">
        <v>131</v>
      </c>
      <c r="I1751" s="37">
        <v>202409</v>
      </c>
      <c r="J1751" s="37">
        <v>202410</v>
      </c>
      <c r="K1751" s="37">
        <v>202411</v>
      </c>
      <c r="L1751" s="37">
        <v>202412</v>
      </c>
      <c r="M1751" s="37">
        <v>202413</v>
      </c>
      <c r="N1751" s="37">
        <v>202414</v>
      </c>
      <c r="O1751" s="37">
        <v>202415</v>
      </c>
      <c r="P1751" s="37">
        <v>202415</v>
      </c>
      <c r="Q1751" s="37">
        <v>202415</v>
      </c>
      <c r="R1751" s="37">
        <v>202415</v>
      </c>
      <c r="S1751" s="2"/>
      <c r="T1751" s="52" t="str">
        <f t="shared" si="108"/>
        <v>828182-</v>
      </c>
      <c r="U1751" s="53" t="str">
        <f>IF(C1751="NET","",IF(C1751="","",IFERROR(VLOOKUP(T1751,EAN!$A:$B,2,FALSE),"MANGLER - MÅ OPPDATERE EAN-FANEN")))</f>
        <v/>
      </c>
      <c r="V1751" s="52">
        <f t="shared" si="110"/>
        <v>202409</v>
      </c>
      <c r="W1751" s="52">
        <f t="shared" si="111"/>
        <v>202415</v>
      </c>
      <c r="X1751" s="2"/>
      <c r="Y1751" s="21" t="str">
        <f>IF(C1751="NET","",IFERROR(VLOOKUP(U1751,'2) Order Form'!$V$9:$V$894,1,FALSE),"Ikke med I order form"))</f>
        <v/>
      </c>
      <c r="Z1751" s="2"/>
      <c r="AF1751" s="2"/>
      <c r="AG1751" s="38"/>
      <c r="AH1751" s="21"/>
      <c r="AI1751" s="2"/>
      <c r="AJ1751" s="2"/>
      <c r="AK1751" s="2"/>
    </row>
    <row r="1752" spans="1:37">
      <c r="A1752" s="175">
        <f t="shared" si="109"/>
        <v>7048652711229</v>
      </c>
      <c r="B1752">
        <v>828182</v>
      </c>
      <c r="C1752" t="s">
        <v>736</v>
      </c>
      <c r="D1752" t="s">
        <v>2991</v>
      </c>
      <c r="E1752" t="s">
        <v>706</v>
      </c>
      <c r="F1752" t="s">
        <v>1992</v>
      </c>
      <c r="G1752" t="s">
        <v>8</v>
      </c>
      <c r="H1752" t="s">
        <v>225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s="2"/>
      <c r="T1752" s="22" t="str">
        <f t="shared" si="108"/>
        <v>828182-11001-S</v>
      </c>
      <c r="U1752" s="24">
        <f>IF(C1752="NET","",IF(C1752="","",IFERROR(VLOOKUP(T1752,EAN!$A:$B,2,FALSE),"MANGLER - MÅ OPPDATERE EAN-FANEN")))</f>
        <v>7048652711229</v>
      </c>
      <c r="V1752" s="22">
        <f t="shared" si="110"/>
        <v>0</v>
      </c>
      <c r="W1752" s="22">
        <f t="shared" si="111"/>
        <v>0</v>
      </c>
      <c r="X1752" s="2"/>
      <c r="Y1752" s="21" t="str">
        <f>IF(C1752="NET","",IFERROR(VLOOKUP(U1752,'2) Order Form'!$V$9:$V$894,1,FALSE),"Ikke med I order form"))</f>
        <v>Ikke med I order form</v>
      </c>
      <c r="Z1752" s="2"/>
      <c r="AF1752" s="2"/>
      <c r="AG1752" s="38"/>
      <c r="AH1752" s="21"/>
      <c r="AI1752" s="2"/>
      <c r="AJ1752" s="2"/>
      <c r="AK1752" s="2"/>
    </row>
    <row r="1753" spans="1:37">
      <c r="A1753" s="175">
        <f t="shared" si="109"/>
        <v>7048652711212</v>
      </c>
      <c r="B1753">
        <v>828182</v>
      </c>
      <c r="C1753" t="s">
        <v>736</v>
      </c>
      <c r="D1753" t="s">
        <v>2991</v>
      </c>
      <c r="E1753" t="s">
        <v>707</v>
      </c>
      <c r="F1753" t="s">
        <v>1992</v>
      </c>
      <c r="G1753" t="s">
        <v>7</v>
      </c>
      <c r="H1753" t="s">
        <v>225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 s="2"/>
      <c r="T1753" s="52" t="str">
        <f t="shared" si="108"/>
        <v>828182-11001-M</v>
      </c>
      <c r="U1753" s="53">
        <f>IF(C1753="NET","",IF(C1753="","",IFERROR(VLOOKUP(T1753,EAN!$A:$B,2,FALSE),"MANGLER - MÅ OPPDATERE EAN-FANEN")))</f>
        <v>7048652711212</v>
      </c>
      <c r="V1753" s="52">
        <f t="shared" si="110"/>
        <v>0</v>
      </c>
      <c r="W1753" s="52">
        <f t="shared" si="111"/>
        <v>0</v>
      </c>
      <c r="X1753" s="2"/>
      <c r="Y1753" s="21" t="str">
        <f>IF(C1753="NET","",IFERROR(VLOOKUP(U1753,'2) Order Form'!$V$9:$V$894,1,FALSE),"Ikke med I order form"))</f>
        <v>Ikke med I order form</v>
      </c>
      <c r="Z1753" s="2"/>
      <c r="AF1753" s="2"/>
      <c r="AG1753" s="38"/>
      <c r="AH1753" s="21"/>
      <c r="AI1753" s="2"/>
      <c r="AJ1753" s="2"/>
      <c r="AK1753" s="2"/>
    </row>
    <row r="1754" spans="1:37">
      <c r="A1754" s="175">
        <f t="shared" si="109"/>
        <v>7048652711205</v>
      </c>
      <c r="B1754">
        <v>828182</v>
      </c>
      <c r="C1754" t="s">
        <v>736</v>
      </c>
      <c r="D1754" t="s">
        <v>2991</v>
      </c>
      <c r="E1754" t="s">
        <v>708</v>
      </c>
      <c r="F1754" t="s">
        <v>1992</v>
      </c>
      <c r="G1754" t="s">
        <v>52</v>
      </c>
      <c r="H1754" t="s">
        <v>225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s="2"/>
      <c r="T1754" s="52" t="str">
        <f t="shared" si="108"/>
        <v>828182-11001-L</v>
      </c>
      <c r="U1754" s="53">
        <f>IF(C1754="NET","",IF(C1754="","",IFERROR(VLOOKUP(T1754,EAN!$A:$B,2,FALSE),"MANGLER - MÅ OPPDATERE EAN-FANEN")))</f>
        <v>7048652711205</v>
      </c>
      <c r="V1754" s="52">
        <f t="shared" si="110"/>
        <v>0</v>
      </c>
      <c r="W1754" s="52">
        <f t="shared" si="111"/>
        <v>0</v>
      </c>
      <c r="X1754" s="2"/>
      <c r="Y1754" s="21" t="str">
        <f>IF(C1754="NET","",IFERROR(VLOOKUP(U1754,'2) Order Form'!$V$9:$V$894,1,FALSE),"Ikke med I order form"))</f>
        <v>Ikke med I order form</v>
      </c>
      <c r="Z1754" s="2"/>
      <c r="AF1754" s="2"/>
      <c r="AG1754" s="38"/>
      <c r="AH1754" s="21"/>
      <c r="AI1754" s="2"/>
      <c r="AJ1754" s="2"/>
      <c r="AK1754" s="2"/>
    </row>
    <row r="1755" spans="1:37">
      <c r="A1755" s="175">
        <f t="shared" si="109"/>
        <v>7048652711236</v>
      </c>
      <c r="B1755">
        <v>828182</v>
      </c>
      <c r="C1755" t="s">
        <v>736</v>
      </c>
      <c r="D1755" t="s">
        <v>2991</v>
      </c>
      <c r="E1755" t="s">
        <v>709</v>
      </c>
      <c r="F1755" t="s">
        <v>1992</v>
      </c>
      <c r="G1755" t="s">
        <v>53</v>
      </c>
      <c r="H1755" t="s">
        <v>225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s="2"/>
      <c r="T1755" s="52" t="str">
        <f t="shared" si="108"/>
        <v>828182-11001-XL</v>
      </c>
      <c r="U1755" s="53">
        <f>IF(C1755="NET","",IF(C1755="","",IFERROR(VLOOKUP(T1755,EAN!$A:$B,2,FALSE),"MANGLER - MÅ OPPDATERE EAN-FANEN")))</f>
        <v>7048652711236</v>
      </c>
      <c r="V1755" s="52">
        <f t="shared" si="110"/>
        <v>0</v>
      </c>
      <c r="W1755" s="52">
        <f t="shared" si="111"/>
        <v>0</v>
      </c>
      <c r="X1755" s="2"/>
      <c r="Y1755" s="21" t="str">
        <f>IF(C1755="NET","",IFERROR(VLOOKUP(U1755,'2) Order Form'!$V$9:$V$894,1,FALSE),"Ikke med I order form"))</f>
        <v>Ikke med I order form</v>
      </c>
      <c r="Z1755" s="2"/>
      <c r="AF1755" s="2"/>
      <c r="AG1755" s="38"/>
      <c r="AH1755" s="21"/>
      <c r="AI1755" s="2"/>
      <c r="AJ1755" s="2"/>
      <c r="AK1755" s="2"/>
    </row>
    <row r="1756" spans="1:37">
      <c r="A1756" s="175">
        <f t="shared" si="109"/>
        <v>7048652787699</v>
      </c>
      <c r="B1756">
        <v>828182</v>
      </c>
      <c r="C1756" t="s">
        <v>736</v>
      </c>
      <c r="D1756" t="s">
        <v>2991</v>
      </c>
      <c r="E1756" t="s">
        <v>1223</v>
      </c>
      <c r="F1756" t="s">
        <v>1205</v>
      </c>
      <c r="G1756" t="s">
        <v>8</v>
      </c>
      <c r="H1756" t="s">
        <v>225</v>
      </c>
      <c r="I1756">
        <v>28</v>
      </c>
      <c r="J1756">
        <v>28</v>
      </c>
      <c r="K1756">
        <v>28</v>
      </c>
      <c r="L1756">
        <v>28</v>
      </c>
      <c r="M1756">
        <v>28</v>
      </c>
      <c r="N1756">
        <v>28</v>
      </c>
      <c r="O1756">
        <v>28</v>
      </c>
      <c r="P1756">
        <v>28</v>
      </c>
      <c r="Q1756">
        <v>28</v>
      </c>
      <c r="R1756">
        <v>28</v>
      </c>
      <c r="S1756" s="2"/>
      <c r="T1756" s="52" t="str">
        <f t="shared" si="108"/>
        <v>828182-44002-S</v>
      </c>
      <c r="U1756" s="53">
        <f>IF(C1756="NET","",IF(C1756="","",IFERROR(VLOOKUP(T1756,EAN!$A:$B,2,FALSE),"MANGLER - MÅ OPPDATERE EAN-FANEN")))</f>
        <v>7048652787699</v>
      </c>
      <c r="V1756" s="52">
        <f t="shared" si="110"/>
        <v>28</v>
      </c>
      <c r="W1756" s="52">
        <f t="shared" si="111"/>
        <v>28</v>
      </c>
      <c r="X1756" s="2"/>
      <c r="Y1756" s="21" t="str">
        <f>IF(C1756="NET","",IFERROR(VLOOKUP(U1756,'2) Order Form'!$V$9:$V$894,1,FALSE),"Ikke med I order form"))</f>
        <v>Ikke med I order form</v>
      </c>
      <c r="Z1756" s="2"/>
      <c r="AF1756" s="2"/>
      <c r="AG1756" s="38"/>
      <c r="AH1756" s="21"/>
      <c r="AI1756" s="2"/>
      <c r="AJ1756" s="2"/>
      <c r="AK1756" s="2"/>
    </row>
    <row r="1757" spans="1:37">
      <c r="A1757" s="175">
        <f t="shared" si="109"/>
        <v>7048652787682</v>
      </c>
      <c r="B1757">
        <v>828182</v>
      </c>
      <c r="C1757" t="s">
        <v>736</v>
      </c>
      <c r="D1757" t="s">
        <v>2991</v>
      </c>
      <c r="E1757" t="s">
        <v>1224</v>
      </c>
      <c r="F1757" t="s">
        <v>1205</v>
      </c>
      <c r="G1757" t="s">
        <v>7</v>
      </c>
      <c r="H1757" t="s">
        <v>225</v>
      </c>
      <c r="I1757">
        <v>41</v>
      </c>
      <c r="J1757">
        <v>41</v>
      </c>
      <c r="K1757">
        <v>41</v>
      </c>
      <c r="L1757">
        <v>41</v>
      </c>
      <c r="M1757">
        <v>41</v>
      </c>
      <c r="N1757">
        <v>41</v>
      </c>
      <c r="O1757">
        <v>41</v>
      </c>
      <c r="P1757">
        <v>41</v>
      </c>
      <c r="Q1757">
        <v>41</v>
      </c>
      <c r="R1757">
        <v>41</v>
      </c>
      <c r="S1757" s="2"/>
      <c r="T1757" s="52" t="str">
        <f t="shared" si="108"/>
        <v>828182-44002-M</v>
      </c>
      <c r="U1757" s="53">
        <f>IF(C1757="NET","",IF(C1757="","",IFERROR(VLOOKUP(T1757,EAN!$A:$B,2,FALSE),"MANGLER - MÅ OPPDATERE EAN-FANEN")))</f>
        <v>7048652787682</v>
      </c>
      <c r="V1757" s="52">
        <f t="shared" si="110"/>
        <v>41</v>
      </c>
      <c r="W1757" s="52">
        <f t="shared" si="111"/>
        <v>41</v>
      </c>
      <c r="X1757" s="2"/>
      <c r="Y1757" s="21" t="str">
        <f>IF(C1757="NET","",IFERROR(VLOOKUP(U1757,'2) Order Form'!$V$9:$V$894,1,FALSE),"Ikke med I order form"))</f>
        <v>Ikke med I order form</v>
      </c>
      <c r="Z1757" s="2"/>
      <c r="AF1757" s="2"/>
      <c r="AG1757" s="38"/>
      <c r="AH1757" s="21"/>
      <c r="AI1757" s="2"/>
      <c r="AJ1757" s="2"/>
      <c r="AK1757" s="2"/>
    </row>
    <row r="1758" spans="1:37">
      <c r="A1758" s="175">
        <f t="shared" si="109"/>
        <v>7048652787675</v>
      </c>
      <c r="B1758">
        <v>828182</v>
      </c>
      <c r="C1758" t="s">
        <v>736</v>
      </c>
      <c r="D1758" t="s">
        <v>2991</v>
      </c>
      <c r="E1758" t="s">
        <v>1225</v>
      </c>
      <c r="F1758" t="s">
        <v>1205</v>
      </c>
      <c r="G1758" t="s">
        <v>52</v>
      </c>
      <c r="H1758" t="s">
        <v>225</v>
      </c>
      <c r="I1758">
        <v>47</v>
      </c>
      <c r="J1758">
        <v>47</v>
      </c>
      <c r="K1758">
        <v>47</v>
      </c>
      <c r="L1758">
        <v>47</v>
      </c>
      <c r="M1758">
        <v>47</v>
      </c>
      <c r="N1758">
        <v>47</v>
      </c>
      <c r="O1758">
        <v>47</v>
      </c>
      <c r="P1758">
        <v>47</v>
      </c>
      <c r="Q1758">
        <v>47</v>
      </c>
      <c r="R1758">
        <v>47</v>
      </c>
      <c r="S1758" s="2"/>
      <c r="T1758" s="52" t="str">
        <f t="shared" si="108"/>
        <v>828182-44002-L</v>
      </c>
      <c r="U1758" s="53">
        <f>IF(C1758="NET","",IF(C1758="","",IFERROR(VLOOKUP(T1758,EAN!$A:$B,2,FALSE),"MANGLER - MÅ OPPDATERE EAN-FANEN")))</f>
        <v>7048652787675</v>
      </c>
      <c r="V1758" s="52">
        <f t="shared" si="110"/>
        <v>47</v>
      </c>
      <c r="W1758" s="52">
        <f t="shared" si="111"/>
        <v>47</v>
      </c>
      <c r="X1758" s="2"/>
      <c r="Y1758" s="21" t="str">
        <f>IF(C1758="NET","",IFERROR(VLOOKUP(U1758,'2) Order Form'!$V$9:$V$894,1,FALSE),"Ikke med I order form"))</f>
        <v>Ikke med I order form</v>
      </c>
      <c r="Z1758" s="2"/>
      <c r="AF1758" s="2"/>
      <c r="AG1758" s="38"/>
      <c r="AH1758" s="21"/>
      <c r="AI1758" s="2"/>
      <c r="AJ1758" s="2"/>
      <c r="AK1758" s="2"/>
    </row>
    <row r="1759" spans="1:37">
      <c r="A1759" s="175">
        <f t="shared" si="109"/>
        <v>7048652787705</v>
      </c>
      <c r="B1759">
        <v>828182</v>
      </c>
      <c r="C1759" t="s">
        <v>736</v>
      </c>
      <c r="D1759" t="s">
        <v>2991</v>
      </c>
      <c r="E1759" t="s">
        <v>1226</v>
      </c>
      <c r="F1759" t="s">
        <v>1205</v>
      </c>
      <c r="G1759" t="s">
        <v>53</v>
      </c>
      <c r="H1759" t="s">
        <v>225</v>
      </c>
      <c r="I1759">
        <v>36</v>
      </c>
      <c r="J1759">
        <v>36</v>
      </c>
      <c r="K1759">
        <v>36</v>
      </c>
      <c r="L1759">
        <v>36</v>
      </c>
      <c r="M1759">
        <v>36</v>
      </c>
      <c r="N1759">
        <v>36</v>
      </c>
      <c r="O1759">
        <v>36</v>
      </c>
      <c r="P1759">
        <v>36</v>
      </c>
      <c r="Q1759">
        <v>36</v>
      </c>
      <c r="R1759">
        <v>36</v>
      </c>
      <c r="S1759" s="2"/>
      <c r="T1759" s="22" t="str">
        <f t="shared" si="108"/>
        <v>828182-44002-XL</v>
      </c>
      <c r="U1759" s="24">
        <f>IF(C1759="NET","",IF(C1759="","",IFERROR(VLOOKUP(T1759,EAN!$A:$B,2,FALSE),"MANGLER - MÅ OPPDATERE EAN-FANEN")))</f>
        <v>7048652787705</v>
      </c>
      <c r="V1759" s="22">
        <f t="shared" si="110"/>
        <v>36</v>
      </c>
      <c r="W1759" s="22">
        <f t="shared" si="111"/>
        <v>36</v>
      </c>
      <c r="X1759" s="2"/>
      <c r="Y1759" s="21" t="str">
        <f>IF(C1759="NET","",IFERROR(VLOOKUP(U1759,'2) Order Form'!$V$9:$V$894,1,FALSE),"Ikke med I order form"))</f>
        <v>Ikke med I order form</v>
      </c>
      <c r="Z1759" s="2"/>
      <c r="AF1759" s="2"/>
      <c r="AG1759" s="38"/>
      <c r="AH1759" s="21"/>
      <c r="AI1759" s="2"/>
      <c r="AJ1759" s="2"/>
      <c r="AK1759" s="2"/>
    </row>
    <row r="1760" spans="1:37">
      <c r="A1760" s="175">
        <f t="shared" si="109"/>
        <v>7048652711267</v>
      </c>
      <c r="B1760">
        <v>828182</v>
      </c>
      <c r="C1760" t="s">
        <v>736</v>
      </c>
      <c r="D1760" t="s">
        <v>2991</v>
      </c>
      <c r="E1760" t="s">
        <v>685</v>
      </c>
      <c r="F1760" t="s">
        <v>1982</v>
      </c>
      <c r="G1760" t="s">
        <v>8</v>
      </c>
      <c r="H1760" t="s">
        <v>87</v>
      </c>
      <c r="I1760">
        <v>80</v>
      </c>
      <c r="J1760">
        <v>80</v>
      </c>
      <c r="K1760">
        <v>80</v>
      </c>
      <c r="L1760">
        <v>80</v>
      </c>
      <c r="M1760">
        <v>80</v>
      </c>
      <c r="N1760">
        <v>80</v>
      </c>
      <c r="O1760">
        <v>80</v>
      </c>
      <c r="P1760">
        <v>80</v>
      </c>
      <c r="Q1760">
        <v>80</v>
      </c>
      <c r="R1760">
        <v>80</v>
      </c>
      <c r="S1760" s="2"/>
      <c r="T1760" s="52" t="str">
        <f t="shared" si="108"/>
        <v>828182-99901-S</v>
      </c>
      <c r="U1760" s="53">
        <f>IF(C1760="NET","",IF(C1760="","",IFERROR(VLOOKUP(T1760,EAN!$A:$B,2,FALSE),"MANGLER - MÅ OPPDATERE EAN-FANEN")))</f>
        <v>7048652711267</v>
      </c>
      <c r="V1760" s="52">
        <f t="shared" si="110"/>
        <v>80</v>
      </c>
      <c r="W1760" s="52">
        <f t="shared" si="111"/>
        <v>80</v>
      </c>
      <c r="X1760" s="2"/>
      <c r="Y1760" s="21">
        <f>IF(C1760="NET","",IFERROR(VLOOKUP(U1760,'2) Order Form'!$V$9:$V$894,1,FALSE),"Ikke med I order form"))</f>
        <v>7048652711267</v>
      </c>
      <c r="Z1760" s="2"/>
      <c r="AF1760" s="2"/>
      <c r="AG1760" s="38"/>
      <c r="AH1760" s="21"/>
      <c r="AI1760" s="2"/>
      <c r="AJ1760" s="2"/>
      <c r="AK1760" s="2"/>
    </row>
    <row r="1761" spans="1:37">
      <c r="A1761" s="175">
        <f t="shared" si="109"/>
        <v>7048652711250</v>
      </c>
      <c r="B1761">
        <v>828182</v>
      </c>
      <c r="C1761" t="s">
        <v>736</v>
      </c>
      <c r="D1761" t="s">
        <v>2991</v>
      </c>
      <c r="E1761" t="s">
        <v>686</v>
      </c>
      <c r="F1761" t="s">
        <v>1982</v>
      </c>
      <c r="G1761" t="s">
        <v>7</v>
      </c>
      <c r="H1761" t="s">
        <v>87</v>
      </c>
      <c r="I1761">
        <v>153</v>
      </c>
      <c r="J1761">
        <v>153</v>
      </c>
      <c r="K1761">
        <v>153</v>
      </c>
      <c r="L1761">
        <v>153</v>
      </c>
      <c r="M1761">
        <v>153</v>
      </c>
      <c r="N1761">
        <v>153</v>
      </c>
      <c r="O1761">
        <v>153</v>
      </c>
      <c r="P1761">
        <v>153</v>
      </c>
      <c r="Q1761">
        <v>153</v>
      </c>
      <c r="R1761">
        <v>153</v>
      </c>
      <c r="S1761" s="2"/>
      <c r="T1761" s="22" t="str">
        <f t="shared" si="108"/>
        <v>828182-99901-M</v>
      </c>
      <c r="U1761" s="24">
        <f>IF(C1761="NET","",IF(C1761="","",IFERROR(VLOOKUP(T1761,EAN!$A:$B,2,FALSE),"MANGLER - MÅ OPPDATERE EAN-FANEN")))</f>
        <v>7048652711250</v>
      </c>
      <c r="V1761" s="22">
        <f t="shared" si="110"/>
        <v>153</v>
      </c>
      <c r="W1761" s="22">
        <f t="shared" si="111"/>
        <v>153</v>
      </c>
      <c r="X1761" s="2"/>
      <c r="Y1761" s="21">
        <f>IF(C1761="NET","",IFERROR(VLOOKUP(U1761,'2) Order Form'!$V$9:$V$894,1,FALSE),"Ikke med I order form"))</f>
        <v>7048652711250</v>
      </c>
      <c r="Z1761" s="2"/>
      <c r="AF1761" s="2"/>
      <c r="AG1761" s="38"/>
      <c r="AH1761" s="21"/>
      <c r="AI1761" s="2"/>
      <c r="AJ1761" s="2"/>
      <c r="AK1761" s="2"/>
    </row>
    <row r="1762" spans="1:37">
      <c r="A1762" s="175">
        <f t="shared" si="109"/>
        <v>7048652711243</v>
      </c>
      <c r="B1762">
        <v>828182</v>
      </c>
      <c r="C1762" t="s">
        <v>736</v>
      </c>
      <c r="D1762" t="s">
        <v>2991</v>
      </c>
      <c r="E1762" t="s">
        <v>687</v>
      </c>
      <c r="F1762" t="s">
        <v>1982</v>
      </c>
      <c r="G1762" t="s">
        <v>52</v>
      </c>
      <c r="H1762" t="s">
        <v>87</v>
      </c>
      <c r="I1762">
        <v>151</v>
      </c>
      <c r="J1762">
        <v>151</v>
      </c>
      <c r="K1762">
        <v>151</v>
      </c>
      <c r="L1762">
        <v>151</v>
      </c>
      <c r="M1762">
        <v>151</v>
      </c>
      <c r="N1762">
        <v>151</v>
      </c>
      <c r="O1762">
        <v>151</v>
      </c>
      <c r="P1762">
        <v>151</v>
      </c>
      <c r="Q1762">
        <v>151</v>
      </c>
      <c r="R1762">
        <v>151</v>
      </c>
      <c r="S1762" s="2"/>
      <c r="T1762" s="52" t="str">
        <f t="shared" si="108"/>
        <v>828182-99901-L</v>
      </c>
      <c r="U1762" s="53">
        <f>IF(C1762="NET","",IF(C1762="","",IFERROR(VLOOKUP(T1762,EAN!$A:$B,2,FALSE),"MANGLER - MÅ OPPDATERE EAN-FANEN")))</f>
        <v>7048652711243</v>
      </c>
      <c r="V1762" s="52">
        <f t="shared" si="110"/>
        <v>151</v>
      </c>
      <c r="W1762" s="52">
        <f t="shared" si="111"/>
        <v>151</v>
      </c>
      <c r="X1762" s="2"/>
      <c r="Y1762" s="21">
        <f>IF(C1762="NET","",IFERROR(VLOOKUP(U1762,'2) Order Form'!$V$9:$V$894,1,FALSE),"Ikke med I order form"))</f>
        <v>7048652711243</v>
      </c>
      <c r="Z1762" s="2"/>
      <c r="AF1762" s="2"/>
      <c r="AG1762" s="38"/>
      <c r="AH1762" s="21"/>
      <c r="AI1762" s="2"/>
      <c r="AJ1762" s="2"/>
      <c r="AK1762" s="2"/>
    </row>
    <row r="1763" spans="1:37">
      <c r="A1763" s="175">
        <f t="shared" si="109"/>
        <v>7048652711274</v>
      </c>
      <c r="B1763">
        <v>828182</v>
      </c>
      <c r="C1763" t="s">
        <v>736</v>
      </c>
      <c r="D1763" t="s">
        <v>2991</v>
      </c>
      <c r="E1763" t="s">
        <v>688</v>
      </c>
      <c r="F1763" t="s">
        <v>1982</v>
      </c>
      <c r="G1763" t="s">
        <v>53</v>
      </c>
      <c r="H1763" t="s">
        <v>87</v>
      </c>
      <c r="I1763">
        <v>80</v>
      </c>
      <c r="J1763">
        <v>80</v>
      </c>
      <c r="K1763">
        <v>80</v>
      </c>
      <c r="L1763">
        <v>80</v>
      </c>
      <c r="M1763">
        <v>80</v>
      </c>
      <c r="N1763">
        <v>80</v>
      </c>
      <c r="O1763">
        <v>80</v>
      </c>
      <c r="P1763">
        <v>80</v>
      </c>
      <c r="Q1763">
        <v>80</v>
      </c>
      <c r="R1763">
        <v>80</v>
      </c>
      <c r="S1763" s="2"/>
      <c r="T1763" s="52" t="str">
        <f t="shared" si="108"/>
        <v>828182-99901-XL</v>
      </c>
      <c r="U1763" s="53">
        <f>IF(C1763="NET","",IF(C1763="","",IFERROR(VLOOKUP(T1763,EAN!$A:$B,2,FALSE),"MANGLER - MÅ OPPDATERE EAN-FANEN")))</f>
        <v>7048652711274</v>
      </c>
      <c r="V1763" s="52">
        <f t="shared" si="110"/>
        <v>80</v>
      </c>
      <c r="W1763" s="52">
        <f t="shared" si="111"/>
        <v>80</v>
      </c>
      <c r="X1763" s="2"/>
      <c r="Y1763" s="21">
        <f>IF(C1763="NET","",IFERROR(VLOOKUP(U1763,'2) Order Form'!$V$9:$V$894,1,FALSE),"Ikke med I order form"))</f>
        <v>7048652711274</v>
      </c>
      <c r="Z1763" s="2"/>
      <c r="AF1763" s="2"/>
      <c r="AG1763" s="38"/>
      <c r="AH1763" s="21"/>
      <c r="AI1763" s="2"/>
      <c r="AJ1763" s="2"/>
      <c r="AK1763" s="2"/>
    </row>
    <row r="1764" spans="1:37">
      <c r="A1764" s="175">
        <f t="shared" si="109"/>
        <v>0</v>
      </c>
      <c r="B1764" s="37">
        <v>828183</v>
      </c>
      <c r="C1764" t="s">
        <v>131</v>
      </c>
      <c r="I1764" s="37">
        <v>202409</v>
      </c>
      <c r="J1764" s="37">
        <v>202410</v>
      </c>
      <c r="K1764" s="37">
        <v>202411</v>
      </c>
      <c r="L1764" s="37">
        <v>202412</v>
      </c>
      <c r="M1764" s="37">
        <v>202413</v>
      </c>
      <c r="N1764" s="37">
        <v>202414</v>
      </c>
      <c r="O1764" s="37">
        <v>202415</v>
      </c>
      <c r="P1764" s="37">
        <v>202415</v>
      </c>
      <c r="Q1764" s="37">
        <v>202415</v>
      </c>
      <c r="R1764" s="37">
        <v>202415</v>
      </c>
      <c r="S1764" s="2"/>
      <c r="T1764" s="22" t="str">
        <f t="shared" si="108"/>
        <v>828183-</v>
      </c>
      <c r="U1764" s="24" t="str">
        <f>IF(C1764="NET","",IF(C1764="","",IFERROR(VLOOKUP(T1764,EAN!$A:$B,2,FALSE),"MANGLER - MÅ OPPDATERE EAN-FANEN")))</f>
        <v/>
      </c>
      <c r="V1764" s="22">
        <f t="shared" si="110"/>
        <v>202409</v>
      </c>
      <c r="W1764" s="22">
        <f t="shared" si="111"/>
        <v>202415</v>
      </c>
      <c r="X1764" s="2"/>
      <c r="Y1764" s="21" t="str">
        <f>IF(C1764="NET","",IFERROR(VLOOKUP(U1764,'2) Order Form'!$V$9:$V$894,1,FALSE),"Ikke med I order form"))</f>
        <v/>
      </c>
      <c r="Z1764" s="2"/>
      <c r="AF1764" s="2"/>
      <c r="AG1764" s="38"/>
      <c r="AH1764" s="21"/>
      <c r="AI1764" s="2"/>
      <c r="AJ1764" s="2"/>
      <c r="AK1764" s="2"/>
    </row>
    <row r="1765" spans="1:37">
      <c r="A1765" s="175">
        <f t="shared" si="109"/>
        <v>7048652711151</v>
      </c>
      <c r="B1765">
        <v>828183</v>
      </c>
      <c r="C1765" t="s">
        <v>737</v>
      </c>
      <c r="D1765" t="s">
        <v>2991</v>
      </c>
      <c r="E1765" t="s">
        <v>733</v>
      </c>
      <c r="F1765" t="s">
        <v>1992</v>
      </c>
      <c r="G1765" t="s">
        <v>54</v>
      </c>
      <c r="H1765" t="s">
        <v>225</v>
      </c>
      <c r="I1765">
        <v>7</v>
      </c>
      <c r="J1765">
        <v>7</v>
      </c>
      <c r="K1765">
        <v>7</v>
      </c>
      <c r="L1765">
        <v>7</v>
      </c>
      <c r="M1765">
        <v>7</v>
      </c>
      <c r="N1765">
        <v>7</v>
      </c>
      <c r="O1765">
        <v>7</v>
      </c>
      <c r="P1765">
        <v>7</v>
      </c>
      <c r="Q1765">
        <v>7</v>
      </c>
      <c r="R1765">
        <v>7</v>
      </c>
      <c r="S1765" s="2"/>
      <c r="T1765" s="52" t="str">
        <f t="shared" si="108"/>
        <v>828183-11001-XS</v>
      </c>
      <c r="U1765" s="53">
        <f>IF(C1765="NET","",IF(C1765="","",IFERROR(VLOOKUP(T1765,EAN!$A:$B,2,FALSE),"MANGLER - MÅ OPPDATERE EAN-FANEN")))</f>
        <v>7048652711151</v>
      </c>
      <c r="V1765" s="52">
        <f t="shared" si="110"/>
        <v>7</v>
      </c>
      <c r="W1765" s="52">
        <f t="shared" si="111"/>
        <v>7</v>
      </c>
      <c r="X1765" s="2"/>
      <c r="Y1765" s="21" t="str">
        <f>IF(C1765="NET","",IFERROR(VLOOKUP(U1765,'2) Order Form'!$V$9:$V$894,1,FALSE),"Ikke med I order form"))</f>
        <v>Ikke med I order form</v>
      </c>
      <c r="Z1765" s="2"/>
      <c r="AF1765" s="2"/>
      <c r="AG1765" s="38"/>
      <c r="AH1765" s="21"/>
      <c r="AI1765" s="2"/>
      <c r="AJ1765" s="2"/>
      <c r="AK1765" s="2"/>
    </row>
    <row r="1766" spans="1:37">
      <c r="A1766" s="175">
        <f t="shared" si="109"/>
        <v>7048652711144</v>
      </c>
      <c r="B1766">
        <v>828183</v>
      </c>
      <c r="C1766" t="s">
        <v>737</v>
      </c>
      <c r="D1766" t="s">
        <v>2991</v>
      </c>
      <c r="E1766" t="s">
        <v>706</v>
      </c>
      <c r="F1766" t="s">
        <v>1992</v>
      </c>
      <c r="G1766" t="s">
        <v>8</v>
      </c>
      <c r="H1766" t="s">
        <v>225</v>
      </c>
      <c r="I1766">
        <v>2</v>
      </c>
      <c r="J1766">
        <v>2</v>
      </c>
      <c r="K1766">
        <v>2</v>
      </c>
      <c r="L1766">
        <v>2</v>
      </c>
      <c r="M1766">
        <v>2</v>
      </c>
      <c r="N1766">
        <v>2</v>
      </c>
      <c r="O1766">
        <v>2</v>
      </c>
      <c r="P1766">
        <v>2</v>
      </c>
      <c r="Q1766">
        <v>2</v>
      </c>
      <c r="R1766">
        <v>2</v>
      </c>
      <c r="S1766" s="2"/>
      <c r="T1766" s="22" t="str">
        <f t="shared" si="108"/>
        <v>828183-11001-S</v>
      </c>
      <c r="U1766" s="24">
        <f>IF(C1766="NET","",IF(C1766="","",IFERROR(VLOOKUP(T1766,EAN!$A:$B,2,FALSE),"MANGLER - MÅ OPPDATERE EAN-FANEN")))</f>
        <v>7048652711144</v>
      </c>
      <c r="V1766" s="22">
        <f t="shared" si="110"/>
        <v>2</v>
      </c>
      <c r="W1766" s="22">
        <f t="shared" si="111"/>
        <v>2</v>
      </c>
      <c r="X1766" s="2"/>
      <c r="Y1766" s="21" t="str">
        <f>IF(C1766="NET","",IFERROR(VLOOKUP(U1766,'2) Order Form'!$V$9:$V$894,1,FALSE),"Ikke med I order form"))</f>
        <v>Ikke med I order form</v>
      </c>
      <c r="Z1766" s="2"/>
      <c r="AF1766" s="2"/>
      <c r="AG1766" s="38"/>
      <c r="AH1766" s="21"/>
      <c r="AI1766" s="2"/>
      <c r="AJ1766" s="2"/>
      <c r="AK1766" s="2"/>
    </row>
    <row r="1767" spans="1:37">
      <c r="A1767" s="175">
        <f t="shared" si="109"/>
        <v>7048652711137</v>
      </c>
      <c r="B1767">
        <v>828183</v>
      </c>
      <c r="C1767" t="s">
        <v>737</v>
      </c>
      <c r="D1767" t="s">
        <v>2991</v>
      </c>
      <c r="E1767" t="s">
        <v>707</v>
      </c>
      <c r="F1767" t="s">
        <v>1992</v>
      </c>
      <c r="G1767" t="s">
        <v>7</v>
      </c>
      <c r="H1767" t="s">
        <v>225</v>
      </c>
      <c r="I1767">
        <v>1</v>
      </c>
      <c r="J1767">
        <v>1</v>
      </c>
      <c r="K1767">
        <v>1</v>
      </c>
      <c r="L1767">
        <v>1</v>
      </c>
      <c r="M1767">
        <v>1</v>
      </c>
      <c r="N1767">
        <v>1</v>
      </c>
      <c r="O1767">
        <v>1</v>
      </c>
      <c r="P1767">
        <v>1</v>
      </c>
      <c r="Q1767">
        <v>1</v>
      </c>
      <c r="R1767">
        <v>1</v>
      </c>
      <c r="S1767" s="2"/>
      <c r="T1767" s="52" t="str">
        <f t="shared" si="108"/>
        <v>828183-11001-M</v>
      </c>
      <c r="U1767" s="53">
        <f>IF(C1767="NET","",IF(C1767="","",IFERROR(VLOOKUP(T1767,EAN!$A:$B,2,FALSE),"MANGLER - MÅ OPPDATERE EAN-FANEN")))</f>
        <v>7048652711137</v>
      </c>
      <c r="V1767" s="52">
        <f t="shared" si="110"/>
        <v>1</v>
      </c>
      <c r="W1767" s="52">
        <f t="shared" si="111"/>
        <v>1</v>
      </c>
      <c r="X1767" s="2"/>
      <c r="Y1767" s="21" t="str">
        <f>IF(C1767="NET","",IFERROR(VLOOKUP(U1767,'2) Order Form'!$V$9:$V$894,1,FALSE),"Ikke med I order form"))</f>
        <v>Ikke med I order form</v>
      </c>
      <c r="Z1767" s="2"/>
      <c r="AF1767" s="2"/>
      <c r="AG1767" s="38"/>
      <c r="AH1767" s="21"/>
      <c r="AI1767" s="2"/>
      <c r="AJ1767" s="2"/>
      <c r="AK1767" s="2"/>
    </row>
    <row r="1768" spans="1:37">
      <c r="A1768" s="175">
        <f t="shared" si="109"/>
        <v>7048652711120</v>
      </c>
      <c r="B1768">
        <v>828183</v>
      </c>
      <c r="C1768" t="s">
        <v>737</v>
      </c>
      <c r="D1768" t="s">
        <v>2991</v>
      </c>
      <c r="E1768" t="s">
        <v>708</v>
      </c>
      <c r="F1768" t="s">
        <v>1992</v>
      </c>
      <c r="G1768" t="s">
        <v>52</v>
      </c>
      <c r="H1768" t="s">
        <v>225</v>
      </c>
      <c r="I1768">
        <v>40</v>
      </c>
      <c r="J1768">
        <v>40</v>
      </c>
      <c r="K1768">
        <v>40</v>
      </c>
      <c r="L1768">
        <v>40</v>
      </c>
      <c r="M1768">
        <v>40</v>
      </c>
      <c r="N1768">
        <v>40</v>
      </c>
      <c r="O1768">
        <v>40</v>
      </c>
      <c r="P1768">
        <v>40</v>
      </c>
      <c r="Q1768">
        <v>40</v>
      </c>
      <c r="R1768">
        <v>40</v>
      </c>
      <c r="S1768" s="30"/>
      <c r="T1768" s="52" t="str">
        <f t="shared" si="108"/>
        <v>828183-11001-L</v>
      </c>
      <c r="U1768" s="53">
        <f>IF(C1768="NET","",IF(C1768="","",IFERROR(VLOOKUP(T1768,EAN!$A:$B,2,FALSE),"MANGLER - MÅ OPPDATERE EAN-FANEN")))</f>
        <v>7048652711120</v>
      </c>
      <c r="V1768" s="52">
        <f t="shared" si="110"/>
        <v>40</v>
      </c>
      <c r="W1768" s="52">
        <f t="shared" si="111"/>
        <v>40</v>
      </c>
      <c r="X1768" s="30"/>
      <c r="Y1768" s="21" t="str">
        <f>IF(C1768="NET","",IFERROR(VLOOKUP(U1768,'2) Order Form'!$V$9:$V$894,1,FALSE),"Ikke med I order form"))</f>
        <v>Ikke med I order form</v>
      </c>
      <c r="Z1768" s="30"/>
      <c r="AF1768" s="30"/>
      <c r="AG1768" s="54"/>
      <c r="AH1768" s="26"/>
      <c r="AI1768" s="30"/>
      <c r="AJ1768" s="30"/>
      <c r="AK1768" s="30"/>
    </row>
    <row r="1769" spans="1:37">
      <c r="A1769" s="175">
        <f t="shared" si="109"/>
        <v>7048652787668</v>
      </c>
      <c r="B1769">
        <v>828183</v>
      </c>
      <c r="C1769" t="s">
        <v>737</v>
      </c>
      <c r="D1769" t="s">
        <v>2991</v>
      </c>
      <c r="E1769" t="s">
        <v>1271</v>
      </c>
      <c r="F1769" t="s">
        <v>1205</v>
      </c>
      <c r="G1769" t="s">
        <v>54</v>
      </c>
      <c r="H1769" t="s">
        <v>225</v>
      </c>
      <c r="I1769">
        <v>33</v>
      </c>
      <c r="J1769">
        <v>33</v>
      </c>
      <c r="K1769">
        <v>33</v>
      </c>
      <c r="L1769">
        <v>33</v>
      </c>
      <c r="M1769">
        <v>33</v>
      </c>
      <c r="N1769">
        <v>33</v>
      </c>
      <c r="O1769">
        <v>33</v>
      </c>
      <c r="P1769">
        <v>33</v>
      </c>
      <c r="Q1769">
        <v>33</v>
      </c>
      <c r="R1769">
        <v>33</v>
      </c>
      <c r="S1769" s="30"/>
      <c r="T1769" s="52" t="str">
        <f t="shared" si="108"/>
        <v>828183-44002-XS</v>
      </c>
      <c r="U1769" s="53">
        <f>IF(C1769="NET","",IF(C1769="","",IFERROR(VLOOKUP(T1769,EAN!$A:$B,2,FALSE),"MANGLER - MÅ OPPDATERE EAN-FANEN")))</f>
        <v>7048652787668</v>
      </c>
      <c r="V1769" s="52">
        <f t="shared" si="110"/>
        <v>33</v>
      </c>
      <c r="W1769" s="52">
        <f t="shared" si="111"/>
        <v>33</v>
      </c>
      <c r="X1769" s="30"/>
      <c r="Y1769" s="21" t="str">
        <f>IF(C1769="NET","",IFERROR(VLOOKUP(U1769,'2) Order Form'!$V$9:$V$894,1,FALSE),"Ikke med I order form"))</f>
        <v>Ikke med I order form</v>
      </c>
      <c r="Z1769" s="30"/>
      <c r="AF1769" s="30"/>
      <c r="AG1769" s="54"/>
      <c r="AH1769" s="26"/>
      <c r="AI1769" s="30"/>
      <c r="AJ1769" s="30"/>
      <c r="AK1769" s="30"/>
    </row>
    <row r="1770" spans="1:37">
      <c r="A1770" s="175">
        <f t="shared" si="109"/>
        <v>7048652787651</v>
      </c>
      <c r="B1770">
        <v>828183</v>
      </c>
      <c r="C1770" t="s">
        <v>737</v>
      </c>
      <c r="D1770" t="s">
        <v>2991</v>
      </c>
      <c r="E1770" t="s">
        <v>1223</v>
      </c>
      <c r="F1770" t="s">
        <v>1205</v>
      </c>
      <c r="G1770" t="s">
        <v>8</v>
      </c>
      <c r="H1770" t="s">
        <v>225</v>
      </c>
      <c r="I1770">
        <v>40</v>
      </c>
      <c r="J1770">
        <v>40</v>
      </c>
      <c r="K1770">
        <v>40</v>
      </c>
      <c r="L1770">
        <v>40</v>
      </c>
      <c r="M1770">
        <v>40</v>
      </c>
      <c r="N1770">
        <v>40</v>
      </c>
      <c r="O1770">
        <v>40</v>
      </c>
      <c r="P1770">
        <v>40</v>
      </c>
      <c r="Q1770">
        <v>40</v>
      </c>
      <c r="R1770">
        <v>40</v>
      </c>
      <c r="S1770" s="30"/>
      <c r="T1770" s="52" t="str">
        <f t="shared" si="108"/>
        <v>828183-44002-S</v>
      </c>
      <c r="U1770" s="53">
        <f>IF(C1770="NET","",IF(C1770="","",IFERROR(VLOOKUP(T1770,EAN!$A:$B,2,FALSE),"MANGLER - MÅ OPPDATERE EAN-FANEN")))</f>
        <v>7048652787651</v>
      </c>
      <c r="V1770" s="52">
        <f t="shared" si="110"/>
        <v>40</v>
      </c>
      <c r="W1770" s="52">
        <f t="shared" si="111"/>
        <v>40</v>
      </c>
      <c r="X1770" s="30"/>
      <c r="Y1770" s="21" t="str">
        <f>IF(C1770="NET","",IFERROR(VLOOKUP(U1770,'2) Order Form'!$V$9:$V$894,1,FALSE),"Ikke med I order form"))</f>
        <v>Ikke med I order form</v>
      </c>
      <c r="Z1770" s="30"/>
      <c r="AF1770" s="30"/>
      <c r="AG1770" s="54"/>
      <c r="AH1770" s="26"/>
      <c r="AI1770" s="30"/>
      <c r="AJ1770" s="30"/>
      <c r="AK1770" s="30"/>
    </row>
    <row r="1771" spans="1:37">
      <c r="A1771" s="175">
        <f t="shared" si="109"/>
        <v>7048652787644</v>
      </c>
      <c r="B1771">
        <v>828183</v>
      </c>
      <c r="C1771" t="s">
        <v>737</v>
      </c>
      <c r="D1771" t="s">
        <v>2991</v>
      </c>
      <c r="E1771" t="s">
        <v>1224</v>
      </c>
      <c r="F1771" t="s">
        <v>1205</v>
      </c>
      <c r="G1771" t="s">
        <v>7</v>
      </c>
      <c r="H1771" t="s">
        <v>225</v>
      </c>
      <c r="I1771">
        <v>34</v>
      </c>
      <c r="J1771">
        <v>34</v>
      </c>
      <c r="K1771">
        <v>34</v>
      </c>
      <c r="L1771">
        <v>34</v>
      </c>
      <c r="M1771">
        <v>34</v>
      </c>
      <c r="N1771">
        <v>34</v>
      </c>
      <c r="O1771">
        <v>34</v>
      </c>
      <c r="P1771">
        <v>34</v>
      </c>
      <c r="Q1771">
        <v>34</v>
      </c>
      <c r="R1771">
        <v>34</v>
      </c>
      <c r="S1771" s="2"/>
      <c r="T1771" s="52" t="str">
        <f t="shared" si="108"/>
        <v>828183-44002-M</v>
      </c>
      <c r="U1771" s="53">
        <f>IF(C1771="NET","",IF(C1771="","",IFERROR(VLOOKUP(T1771,EAN!$A:$B,2,FALSE),"MANGLER - MÅ OPPDATERE EAN-FANEN")))</f>
        <v>7048652787644</v>
      </c>
      <c r="V1771" s="52">
        <f t="shared" si="110"/>
        <v>34</v>
      </c>
      <c r="W1771" s="52">
        <f t="shared" si="111"/>
        <v>34</v>
      </c>
      <c r="X1771" s="2"/>
      <c r="Y1771" s="21" t="str">
        <f>IF(C1771="NET","",IFERROR(VLOOKUP(U1771,'2) Order Form'!$V$9:$V$894,1,FALSE),"Ikke med I order form"))</f>
        <v>Ikke med I order form</v>
      </c>
      <c r="Z1771" s="2"/>
      <c r="AF1771" s="2"/>
      <c r="AG1771" s="38"/>
      <c r="AH1771" s="21"/>
      <c r="AI1771" s="2"/>
      <c r="AJ1771" s="2"/>
      <c r="AK1771" s="2"/>
    </row>
    <row r="1772" spans="1:37">
      <c r="A1772" s="175">
        <f t="shared" si="109"/>
        <v>7048652787637</v>
      </c>
      <c r="B1772">
        <v>828183</v>
      </c>
      <c r="C1772" t="s">
        <v>737</v>
      </c>
      <c r="D1772" t="s">
        <v>2991</v>
      </c>
      <c r="E1772" t="s">
        <v>1225</v>
      </c>
      <c r="F1772" t="s">
        <v>1205</v>
      </c>
      <c r="G1772" t="s">
        <v>52</v>
      </c>
      <c r="H1772" t="s">
        <v>225</v>
      </c>
      <c r="I1772">
        <v>22</v>
      </c>
      <c r="J1772">
        <v>22</v>
      </c>
      <c r="K1772">
        <v>22</v>
      </c>
      <c r="L1772">
        <v>22</v>
      </c>
      <c r="M1772">
        <v>22</v>
      </c>
      <c r="N1772">
        <v>22</v>
      </c>
      <c r="O1772">
        <v>22</v>
      </c>
      <c r="P1772">
        <v>22</v>
      </c>
      <c r="Q1772">
        <v>22</v>
      </c>
      <c r="R1772">
        <v>22</v>
      </c>
      <c r="S1772" s="2"/>
      <c r="T1772" s="52" t="str">
        <f t="shared" si="108"/>
        <v>828183-44002-L</v>
      </c>
      <c r="U1772" s="53">
        <f>IF(C1772="NET","",IF(C1772="","",IFERROR(VLOOKUP(T1772,EAN!$A:$B,2,FALSE),"MANGLER - MÅ OPPDATERE EAN-FANEN")))</f>
        <v>7048652787637</v>
      </c>
      <c r="V1772" s="52">
        <f t="shared" si="110"/>
        <v>22</v>
      </c>
      <c r="W1772" s="52">
        <f t="shared" si="111"/>
        <v>22</v>
      </c>
      <c r="X1772" s="2"/>
      <c r="Y1772" s="21" t="str">
        <f>IF(C1772="NET","",IFERROR(VLOOKUP(U1772,'2) Order Form'!$V$9:$V$894,1,FALSE),"Ikke med I order form"))</f>
        <v>Ikke med I order form</v>
      </c>
      <c r="Z1772" s="2"/>
      <c r="AF1772" s="2"/>
      <c r="AG1772" s="38"/>
      <c r="AH1772" s="21"/>
      <c r="AI1772" s="2"/>
      <c r="AJ1772" s="2"/>
      <c r="AK1772" s="2"/>
    </row>
    <row r="1773" spans="1:37">
      <c r="A1773" s="175">
        <f t="shared" si="109"/>
        <v>7048652711199</v>
      </c>
      <c r="B1773">
        <v>828183</v>
      </c>
      <c r="C1773" t="s">
        <v>737</v>
      </c>
      <c r="D1773" t="s">
        <v>2991</v>
      </c>
      <c r="E1773" t="s">
        <v>738</v>
      </c>
      <c r="F1773" t="s">
        <v>1993</v>
      </c>
      <c r="G1773" t="s">
        <v>54</v>
      </c>
      <c r="H1773" t="s">
        <v>87</v>
      </c>
      <c r="I1773">
        <v>98</v>
      </c>
      <c r="J1773">
        <v>98</v>
      </c>
      <c r="K1773">
        <v>98</v>
      </c>
      <c r="L1773">
        <v>98</v>
      </c>
      <c r="M1773">
        <v>98</v>
      </c>
      <c r="N1773">
        <v>98</v>
      </c>
      <c r="O1773">
        <v>98</v>
      </c>
      <c r="P1773">
        <v>98</v>
      </c>
      <c r="Q1773">
        <v>98</v>
      </c>
      <c r="R1773">
        <v>98</v>
      </c>
      <c r="S1773" s="2"/>
      <c r="T1773" s="22" t="str">
        <f t="shared" si="108"/>
        <v>828183-56000-XS</v>
      </c>
      <c r="U1773" s="24">
        <f>IF(C1773="NET","",IF(C1773="","",IFERROR(VLOOKUP(T1773,EAN!$A:$B,2,FALSE),"MANGLER - MÅ OPPDATERE EAN-FANEN")))</f>
        <v>7048652711199</v>
      </c>
      <c r="V1773" s="22">
        <f t="shared" si="110"/>
        <v>98</v>
      </c>
      <c r="W1773" s="22">
        <f t="shared" si="111"/>
        <v>98</v>
      </c>
      <c r="X1773" s="2"/>
      <c r="Y1773" s="21">
        <f>IF(C1773="NET","",IFERROR(VLOOKUP(U1773,'2) Order Form'!$V$9:$V$894,1,FALSE),"Ikke med I order form"))</f>
        <v>7048652711199</v>
      </c>
      <c r="Z1773" s="2"/>
      <c r="AF1773" s="2"/>
      <c r="AG1773" s="38"/>
      <c r="AH1773" s="21"/>
      <c r="AI1773" s="2"/>
      <c r="AJ1773" s="2"/>
      <c r="AK1773" s="2"/>
    </row>
    <row r="1774" spans="1:37">
      <c r="A1774" s="175">
        <f t="shared" si="109"/>
        <v>7048652711182</v>
      </c>
      <c r="B1774">
        <v>828183</v>
      </c>
      <c r="C1774" t="s">
        <v>737</v>
      </c>
      <c r="D1774" t="s">
        <v>2991</v>
      </c>
      <c r="E1774" t="s">
        <v>739</v>
      </c>
      <c r="F1774" t="s">
        <v>1993</v>
      </c>
      <c r="G1774" t="s">
        <v>8</v>
      </c>
      <c r="H1774" t="s">
        <v>87</v>
      </c>
      <c r="I1774">
        <v>190</v>
      </c>
      <c r="J1774">
        <v>190</v>
      </c>
      <c r="K1774">
        <v>190</v>
      </c>
      <c r="L1774">
        <v>190</v>
      </c>
      <c r="M1774">
        <v>190</v>
      </c>
      <c r="N1774">
        <v>190</v>
      </c>
      <c r="O1774">
        <v>190</v>
      </c>
      <c r="P1774">
        <v>190</v>
      </c>
      <c r="Q1774">
        <v>190</v>
      </c>
      <c r="R1774">
        <v>190</v>
      </c>
      <c r="S1774" s="2"/>
      <c r="T1774" s="22" t="str">
        <f t="shared" si="108"/>
        <v>828183-56000-S</v>
      </c>
      <c r="U1774" s="24">
        <f>IF(C1774="NET","",IF(C1774="","",IFERROR(VLOOKUP(T1774,EAN!$A:$B,2,FALSE),"MANGLER - MÅ OPPDATERE EAN-FANEN")))</f>
        <v>7048652711182</v>
      </c>
      <c r="V1774" s="22">
        <f t="shared" si="110"/>
        <v>190</v>
      </c>
      <c r="W1774" s="22">
        <f t="shared" si="111"/>
        <v>190</v>
      </c>
      <c r="X1774" s="2"/>
      <c r="Y1774" s="21">
        <f>IF(C1774="NET","",IFERROR(VLOOKUP(U1774,'2) Order Form'!$V$9:$V$894,1,FALSE),"Ikke med I order form"))</f>
        <v>7048652711182</v>
      </c>
      <c r="Z1774" s="2"/>
      <c r="AF1774" s="2"/>
      <c r="AG1774" s="38"/>
      <c r="AH1774" s="21"/>
      <c r="AI1774" s="2"/>
      <c r="AJ1774" s="2"/>
      <c r="AK1774" s="2"/>
    </row>
    <row r="1775" spans="1:37">
      <c r="A1775" s="175">
        <f t="shared" si="109"/>
        <v>7048652711175</v>
      </c>
      <c r="B1775">
        <v>828183</v>
      </c>
      <c r="C1775" t="s">
        <v>737</v>
      </c>
      <c r="D1775" t="s">
        <v>2991</v>
      </c>
      <c r="E1775" t="s">
        <v>740</v>
      </c>
      <c r="F1775" t="s">
        <v>1993</v>
      </c>
      <c r="G1775" t="s">
        <v>7</v>
      </c>
      <c r="H1775" t="s">
        <v>87</v>
      </c>
      <c r="I1775">
        <v>201</v>
      </c>
      <c r="J1775">
        <v>201</v>
      </c>
      <c r="K1775">
        <v>201</v>
      </c>
      <c r="L1775">
        <v>201</v>
      </c>
      <c r="M1775">
        <v>201</v>
      </c>
      <c r="N1775">
        <v>201</v>
      </c>
      <c r="O1775">
        <v>201</v>
      </c>
      <c r="P1775">
        <v>201</v>
      </c>
      <c r="Q1775">
        <v>201</v>
      </c>
      <c r="R1775">
        <v>201</v>
      </c>
      <c r="S1775" s="2"/>
      <c r="T1775" s="22" t="str">
        <f t="shared" si="108"/>
        <v>828183-56000-M</v>
      </c>
      <c r="U1775" s="24">
        <f>IF(C1775="NET","",IF(C1775="","",IFERROR(VLOOKUP(T1775,EAN!$A:$B,2,FALSE),"MANGLER - MÅ OPPDATERE EAN-FANEN")))</f>
        <v>7048652711175</v>
      </c>
      <c r="V1775" s="22">
        <f t="shared" si="110"/>
        <v>201</v>
      </c>
      <c r="W1775" s="22">
        <f t="shared" si="111"/>
        <v>201</v>
      </c>
      <c r="X1775" s="2"/>
      <c r="Y1775" s="21">
        <f>IF(C1775="NET","",IFERROR(VLOOKUP(U1775,'2) Order Form'!$V$9:$V$894,1,FALSE),"Ikke med I order form"))</f>
        <v>7048652711175</v>
      </c>
      <c r="Z1775" s="2"/>
      <c r="AF1775" s="2"/>
      <c r="AG1775" s="38"/>
      <c r="AH1775" s="21"/>
      <c r="AI1775" s="2"/>
      <c r="AJ1775" s="2"/>
      <c r="AK1775" s="2"/>
    </row>
    <row r="1776" spans="1:37">
      <c r="A1776" s="175">
        <f t="shared" si="109"/>
        <v>7048652711168</v>
      </c>
      <c r="B1776">
        <v>828183</v>
      </c>
      <c r="C1776" t="s">
        <v>737</v>
      </c>
      <c r="D1776" t="s">
        <v>2991</v>
      </c>
      <c r="E1776" t="s">
        <v>741</v>
      </c>
      <c r="F1776" t="s">
        <v>1993</v>
      </c>
      <c r="G1776" t="s">
        <v>52</v>
      </c>
      <c r="H1776" t="s">
        <v>87</v>
      </c>
      <c r="I1776">
        <v>131</v>
      </c>
      <c r="J1776">
        <v>131</v>
      </c>
      <c r="K1776">
        <v>131</v>
      </c>
      <c r="L1776">
        <v>131</v>
      </c>
      <c r="M1776">
        <v>131</v>
      </c>
      <c r="N1776">
        <v>131</v>
      </c>
      <c r="O1776">
        <v>131</v>
      </c>
      <c r="P1776">
        <v>131</v>
      </c>
      <c r="Q1776">
        <v>131</v>
      </c>
      <c r="R1776">
        <v>131</v>
      </c>
      <c r="S1776" s="2"/>
      <c r="T1776" s="52" t="str">
        <f t="shared" si="108"/>
        <v>828183-56000-L</v>
      </c>
      <c r="U1776" s="53">
        <f>IF(C1776="NET","",IF(C1776="","",IFERROR(VLOOKUP(T1776,EAN!$A:$B,2,FALSE),"MANGLER - MÅ OPPDATERE EAN-FANEN")))</f>
        <v>7048652711168</v>
      </c>
      <c r="V1776" s="52">
        <f t="shared" si="110"/>
        <v>131</v>
      </c>
      <c r="W1776" s="52">
        <f t="shared" si="111"/>
        <v>131</v>
      </c>
      <c r="X1776" s="2"/>
      <c r="Y1776" s="21">
        <f>IF(C1776="NET","",IFERROR(VLOOKUP(U1776,'2) Order Form'!$V$9:$V$894,1,FALSE),"Ikke med I order form"))</f>
        <v>7048652711168</v>
      </c>
      <c r="Z1776" s="2"/>
      <c r="AF1776" s="2"/>
      <c r="AG1776" s="38"/>
      <c r="AH1776" s="21"/>
      <c r="AI1776" s="2"/>
      <c r="AJ1776" s="2"/>
      <c r="AK1776" s="2"/>
    </row>
    <row r="1777" spans="1:37">
      <c r="A1777" s="175">
        <f t="shared" si="109"/>
        <v>0</v>
      </c>
      <c r="B1777" s="37">
        <v>828196</v>
      </c>
      <c r="C1777" t="s">
        <v>131</v>
      </c>
      <c r="I1777" s="37">
        <v>202409</v>
      </c>
      <c r="J1777" s="37">
        <v>202410</v>
      </c>
      <c r="K1777" s="37">
        <v>202411</v>
      </c>
      <c r="L1777" s="37">
        <v>202412</v>
      </c>
      <c r="M1777" s="37">
        <v>202413</v>
      </c>
      <c r="N1777" s="37">
        <v>202414</v>
      </c>
      <c r="O1777" s="37">
        <v>202415</v>
      </c>
      <c r="P1777" s="37">
        <v>202415</v>
      </c>
      <c r="Q1777" s="37">
        <v>202415</v>
      </c>
      <c r="R1777" s="37">
        <v>202415</v>
      </c>
      <c r="S1777" s="2"/>
      <c r="T1777" s="22" t="str">
        <f t="shared" si="108"/>
        <v>828196-</v>
      </c>
      <c r="U1777" s="24" t="str">
        <f>IF(C1777="NET","",IF(C1777="","",IFERROR(VLOOKUP(T1777,EAN!$A:$B,2,FALSE),"MANGLER - MÅ OPPDATERE EAN-FANEN")))</f>
        <v/>
      </c>
      <c r="V1777" s="22">
        <f t="shared" si="110"/>
        <v>202409</v>
      </c>
      <c r="W1777" s="22">
        <f t="shared" si="111"/>
        <v>202415</v>
      </c>
      <c r="X1777" s="2"/>
      <c r="Y1777" s="21" t="str">
        <f>IF(C1777="NET","",IFERROR(VLOOKUP(U1777,'2) Order Form'!$V$9:$V$894,1,FALSE),"Ikke med I order form"))</f>
        <v/>
      </c>
      <c r="Z1777" s="2"/>
      <c r="AF1777" s="2"/>
      <c r="AG1777" s="38"/>
      <c r="AH1777" s="21"/>
      <c r="AI1777" s="2"/>
      <c r="AJ1777" s="2"/>
      <c r="AK1777" s="2"/>
    </row>
    <row r="1778" spans="1:37">
      <c r="A1778" s="175">
        <f t="shared" si="109"/>
        <v>7048652712141</v>
      </c>
      <c r="B1778">
        <v>828196</v>
      </c>
      <c r="C1778" t="s">
        <v>182</v>
      </c>
      <c r="D1778" t="s">
        <v>2991</v>
      </c>
      <c r="E1778" t="s">
        <v>705</v>
      </c>
      <c r="F1778" t="s">
        <v>1982</v>
      </c>
      <c r="G1778" t="s">
        <v>63</v>
      </c>
      <c r="H1778" t="s">
        <v>225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 s="30"/>
      <c r="T1778" s="52" t="str">
        <f t="shared" si="108"/>
        <v>828196-99901-OS</v>
      </c>
      <c r="U1778" s="53">
        <f>IF(C1778="NET","",IF(C1778="","",IFERROR(VLOOKUP(T1778,EAN!$A:$B,2,FALSE),"MANGLER - MÅ OPPDATERE EAN-FANEN")))</f>
        <v>7048652712141</v>
      </c>
      <c r="V1778" s="52">
        <f t="shared" si="110"/>
        <v>0</v>
      </c>
      <c r="W1778" s="52">
        <f t="shared" si="111"/>
        <v>0</v>
      </c>
      <c r="X1778" s="30"/>
      <c r="Y1778" s="21" t="str">
        <f>IF(C1778="NET","",IFERROR(VLOOKUP(U1778,'2) Order Form'!$V$9:$V$894,1,FALSE),"Ikke med I order form"))</f>
        <v>Ikke med I order form</v>
      </c>
      <c r="Z1778" s="30"/>
      <c r="AF1778" s="30"/>
      <c r="AG1778" s="54"/>
      <c r="AH1778" s="26"/>
      <c r="AI1778" s="30"/>
      <c r="AJ1778" s="30"/>
      <c r="AK1778" s="30"/>
    </row>
    <row r="1779" spans="1:37">
      <c r="A1779" s="175">
        <f t="shared" si="109"/>
        <v>7048652962409</v>
      </c>
      <c r="B1779">
        <v>828196</v>
      </c>
      <c r="C1779" t="s">
        <v>182</v>
      </c>
      <c r="D1779" t="s">
        <v>2991</v>
      </c>
      <c r="E1779" t="s">
        <v>98</v>
      </c>
      <c r="F1779" t="s">
        <v>70</v>
      </c>
      <c r="G1779" t="s">
        <v>63</v>
      </c>
      <c r="H1779" t="s">
        <v>87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 s="2"/>
      <c r="T1779" s="52" t="str">
        <f t="shared" si="108"/>
        <v>828196-BLACK-OS</v>
      </c>
      <c r="U1779" s="53">
        <f>IF(C1779="NET","",IF(C1779="","",IFERROR(VLOOKUP(T1779,EAN!$A:$B,2,FALSE),"MANGLER - MÅ OPPDATERE EAN-FANEN")))</f>
        <v>7048652962409</v>
      </c>
      <c r="V1779" s="52">
        <f t="shared" si="110"/>
        <v>0</v>
      </c>
      <c r="W1779" s="52">
        <f t="shared" si="111"/>
        <v>0</v>
      </c>
      <c r="X1779" s="2"/>
      <c r="Y1779" s="21" t="str">
        <f>IF(C1779="NET","",IFERROR(VLOOKUP(U1779,'2) Order Form'!$V$9:$V$894,1,FALSE),"Ikke med I order form"))</f>
        <v>Ikke med I order form</v>
      </c>
      <c r="Z1779" s="2"/>
      <c r="AF1779" s="2"/>
      <c r="AG1779" s="38"/>
      <c r="AH1779" s="21"/>
      <c r="AI1779" s="2"/>
      <c r="AJ1779" s="2"/>
      <c r="AK1779" s="2"/>
    </row>
    <row r="1780" spans="1:37">
      <c r="A1780" s="175">
        <f t="shared" si="109"/>
        <v>0</v>
      </c>
      <c r="B1780" s="37">
        <v>835000</v>
      </c>
      <c r="C1780" t="s">
        <v>131</v>
      </c>
      <c r="I1780" s="37">
        <v>202409</v>
      </c>
      <c r="J1780" s="37">
        <v>202410</v>
      </c>
      <c r="K1780" s="37">
        <v>202411</v>
      </c>
      <c r="L1780" s="37">
        <v>202412</v>
      </c>
      <c r="M1780" s="37">
        <v>202413</v>
      </c>
      <c r="N1780" s="37">
        <v>202414</v>
      </c>
      <c r="O1780" s="37">
        <v>202415</v>
      </c>
      <c r="P1780" s="37">
        <v>202415</v>
      </c>
      <c r="Q1780" s="37">
        <v>202415</v>
      </c>
      <c r="R1780" s="37">
        <v>202415</v>
      </c>
      <c r="S1780" s="30"/>
      <c r="T1780" s="52" t="str">
        <f t="shared" si="108"/>
        <v>835000-</v>
      </c>
      <c r="U1780" s="53" t="str">
        <f>IF(C1780="NET","",IF(C1780="","",IFERROR(VLOOKUP(T1780,EAN!$A:$B,2,FALSE),"MANGLER - MÅ OPPDATERE EAN-FANEN")))</f>
        <v/>
      </c>
      <c r="V1780" s="52">
        <f t="shared" si="110"/>
        <v>202409</v>
      </c>
      <c r="W1780" s="52">
        <f t="shared" si="111"/>
        <v>202415</v>
      </c>
      <c r="X1780" s="30"/>
      <c r="Y1780" s="21" t="str">
        <f>IF(C1780="NET","",IFERROR(VLOOKUP(U1780,'2) Order Form'!$V$9:$V$894,1,FALSE),"Ikke med I order form"))</f>
        <v/>
      </c>
      <c r="Z1780" s="30"/>
      <c r="AF1780" s="30"/>
      <c r="AG1780" s="54"/>
      <c r="AH1780" s="26"/>
      <c r="AI1780" s="30"/>
      <c r="AJ1780" s="30"/>
      <c r="AK1780" s="30"/>
    </row>
    <row r="1781" spans="1:37">
      <c r="A1781" s="175">
        <f t="shared" si="109"/>
        <v>7048652227867</v>
      </c>
      <c r="B1781">
        <v>835000</v>
      </c>
      <c r="C1781" t="s">
        <v>184</v>
      </c>
      <c r="D1781" t="s">
        <v>2991</v>
      </c>
      <c r="E1781" t="s">
        <v>129</v>
      </c>
      <c r="F1781" t="s">
        <v>126</v>
      </c>
      <c r="G1781" t="s">
        <v>8</v>
      </c>
      <c r="H1781" t="s">
        <v>87</v>
      </c>
      <c r="I1781">
        <v>8</v>
      </c>
      <c r="J1781">
        <v>8</v>
      </c>
      <c r="K1781">
        <v>8</v>
      </c>
      <c r="L1781">
        <v>8</v>
      </c>
      <c r="M1781">
        <v>8</v>
      </c>
      <c r="N1781">
        <v>8</v>
      </c>
      <c r="O1781">
        <v>8</v>
      </c>
      <c r="P1781">
        <v>8</v>
      </c>
      <c r="Q1781">
        <v>8</v>
      </c>
      <c r="R1781">
        <v>8</v>
      </c>
      <c r="S1781" s="2"/>
      <c r="T1781" s="52" t="str">
        <f t="shared" si="108"/>
        <v>835000-TEBLK-S</v>
      </c>
      <c r="U1781" s="53">
        <f>IF(C1781="NET","",IF(C1781="","",IFERROR(VLOOKUP(T1781,EAN!$A:$B,2,FALSE),"MANGLER - MÅ OPPDATERE EAN-FANEN")))</f>
        <v>7048652227867</v>
      </c>
      <c r="V1781" s="52">
        <f t="shared" si="110"/>
        <v>8</v>
      </c>
      <c r="W1781" s="52">
        <f t="shared" si="111"/>
        <v>8</v>
      </c>
      <c r="X1781" s="2"/>
      <c r="Y1781" s="21">
        <f>IF(C1781="NET","",IFERROR(VLOOKUP(U1781,'2) Order Form'!$V$9:$V$894,1,FALSE),"Ikke med I order form"))</f>
        <v>7048652227867</v>
      </c>
      <c r="Z1781" s="2"/>
      <c r="AF1781" s="2"/>
      <c r="AG1781" s="38"/>
      <c r="AH1781" s="21"/>
      <c r="AI1781" s="2"/>
      <c r="AJ1781" s="2"/>
      <c r="AK1781" s="2"/>
    </row>
    <row r="1782" spans="1:37">
      <c r="A1782" s="175">
        <f t="shared" si="109"/>
        <v>7048652194565</v>
      </c>
      <c r="B1782">
        <v>835000</v>
      </c>
      <c r="C1782" t="s">
        <v>184</v>
      </c>
      <c r="D1782" t="s">
        <v>2991</v>
      </c>
      <c r="E1782" t="s">
        <v>127</v>
      </c>
      <c r="F1782" t="s">
        <v>126</v>
      </c>
      <c r="G1782" t="s">
        <v>7</v>
      </c>
      <c r="H1782" t="s">
        <v>87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 s="2"/>
      <c r="T1782" s="22" t="str">
        <f t="shared" si="108"/>
        <v>835000-TEBLK-M</v>
      </c>
      <c r="U1782" s="24">
        <f>IF(C1782="NET","",IF(C1782="","",IFERROR(VLOOKUP(T1782,EAN!$A:$B,2,FALSE),"MANGLER - MÅ OPPDATERE EAN-FANEN")))</f>
        <v>7048652194565</v>
      </c>
      <c r="V1782" s="22">
        <f t="shared" si="110"/>
        <v>0</v>
      </c>
      <c r="W1782" s="22">
        <f t="shared" si="111"/>
        <v>0</v>
      </c>
      <c r="X1782" s="2"/>
      <c r="Y1782" s="21">
        <f>IF(C1782="NET","",IFERROR(VLOOKUP(U1782,'2) Order Form'!$V$9:$V$894,1,FALSE),"Ikke med I order form"))</f>
        <v>7048652194565</v>
      </c>
      <c r="Z1782" s="2"/>
      <c r="AF1782" s="2"/>
      <c r="AG1782" s="38"/>
      <c r="AH1782" s="21"/>
      <c r="AI1782" s="2"/>
      <c r="AJ1782" s="2"/>
      <c r="AK1782" s="2"/>
    </row>
    <row r="1783" spans="1:37">
      <c r="A1783" s="175">
        <f t="shared" si="109"/>
        <v>7048652194558</v>
      </c>
      <c r="B1783">
        <v>835000</v>
      </c>
      <c r="C1783" t="s">
        <v>184</v>
      </c>
      <c r="D1783" t="s">
        <v>2991</v>
      </c>
      <c r="E1783" t="s">
        <v>128</v>
      </c>
      <c r="F1783" t="s">
        <v>126</v>
      </c>
      <c r="G1783" t="s">
        <v>52</v>
      </c>
      <c r="H1783" t="s">
        <v>87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 s="2"/>
      <c r="T1783" s="22" t="str">
        <f t="shared" si="108"/>
        <v>835000-TEBLK-L</v>
      </c>
      <c r="U1783" s="24">
        <f>IF(C1783="NET","",IF(C1783="","",IFERROR(VLOOKUP(T1783,EAN!$A:$B,2,FALSE),"MANGLER - MÅ OPPDATERE EAN-FANEN")))</f>
        <v>7048652194558</v>
      </c>
      <c r="V1783" s="22">
        <f t="shared" si="110"/>
        <v>0</v>
      </c>
      <c r="W1783" s="22">
        <f t="shared" si="111"/>
        <v>0</v>
      </c>
      <c r="X1783" s="2"/>
      <c r="Y1783" s="21">
        <f>IF(C1783="NET","",IFERROR(VLOOKUP(U1783,'2) Order Form'!$V$9:$V$894,1,FALSE),"Ikke med I order form"))</f>
        <v>7048652194558</v>
      </c>
      <c r="Z1783" s="2"/>
      <c r="AF1783" s="2"/>
      <c r="AG1783" s="38"/>
      <c r="AH1783" s="21"/>
      <c r="AI1783" s="2"/>
      <c r="AJ1783" s="2"/>
      <c r="AK1783" s="2"/>
    </row>
    <row r="1784" spans="1:37">
      <c r="A1784" s="175">
        <f t="shared" si="109"/>
        <v>7048652194572</v>
      </c>
      <c r="B1784">
        <v>835000</v>
      </c>
      <c r="C1784" t="s">
        <v>184</v>
      </c>
      <c r="D1784" t="s">
        <v>2991</v>
      </c>
      <c r="E1784" t="s">
        <v>158</v>
      </c>
      <c r="F1784" t="s">
        <v>126</v>
      </c>
      <c r="G1784" t="s">
        <v>53</v>
      </c>
      <c r="H1784" t="s">
        <v>87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 s="2"/>
      <c r="T1784" s="52" t="str">
        <f t="shared" si="108"/>
        <v>835000-TEBLK-XL</v>
      </c>
      <c r="U1784" s="53">
        <f>IF(C1784="NET","",IF(C1784="","",IFERROR(VLOOKUP(T1784,EAN!$A:$B,2,FALSE),"MANGLER - MÅ OPPDATERE EAN-FANEN")))</f>
        <v>7048652194572</v>
      </c>
      <c r="V1784" s="52">
        <f t="shared" si="110"/>
        <v>0</v>
      </c>
      <c r="W1784" s="52">
        <f t="shared" si="111"/>
        <v>0</v>
      </c>
      <c r="X1784" s="2"/>
      <c r="Y1784" s="21">
        <f>IF(C1784="NET","",IFERROR(VLOOKUP(U1784,'2) Order Form'!$V$9:$V$894,1,FALSE),"Ikke med I order form"))</f>
        <v>7048652194572</v>
      </c>
      <c r="Z1784" s="2"/>
      <c r="AF1784" s="2"/>
      <c r="AG1784" s="38"/>
      <c r="AH1784" s="21"/>
      <c r="AI1784" s="2"/>
      <c r="AJ1784" s="2"/>
      <c r="AK1784" s="2"/>
    </row>
    <row r="1785" spans="1:37">
      <c r="A1785" s="175">
        <f t="shared" si="109"/>
        <v>0</v>
      </c>
      <c r="B1785" s="37">
        <v>835001</v>
      </c>
      <c r="C1785" t="s">
        <v>131</v>
      </c>
      <c r="I1785" s="37">
        <v>202409</v>
      </c>
      <c r="J1785" s="37">
        <v>202410</v>
      </c>
      <c r="K1785" s="37">
        <v>202411</v>
      </c>
      <c r="L1785" s="37">
        <v>202412</v>
      </c>
      <c r="M1785" s="37">
        <v>202413</v>
      </c>
      <c r="N1785" s="37">
        <v>202414</v>
      </c>
      <c r="O1785" s="37">
        <v>202415</v>
      </c>
      <c r="P1785" s="37">
        <v>202415</v>
      </c>
      <c r="Q1785" s="37">
        <v>202415</v>
      </c>
      <c r="R1785" s="37">
        <v>202415</v>
      </c>
      <c r="S1785" s="30"/>
      <c r="T1785" s="52" t="str">
        <f t="shared" si="108"/>
        <v>835001-</v>
      </c>
      <c r="U1785" s="53" t="str">
        <f>IF(C1785="NET","",IF(C1785="","",IFERROR(VLOOKUP(T1785,EAN!$A:$B,2,FALSE),"MANGLER - MÅ OPPDATERE EAN-FANEN")))</f>
        <v/>
      </c>
      <c r="V1785" s="52">
        <f t="shared" si="110"/>
        <v>202409</v>
      </c>
      <c r="W1785" s="52">
        <f t="shared" si="111"/>
        <v>202415</v>
      </c>
      <c r="X1785" s="30"/>
      <c r="Y1785" s="21" t="str">
        <f>IF(C1785="NET","",IFERROR(VLOOKUP(U1785,'2) Order Form'!$V$9:$V$894,1,FALSE),"Ikke med I order form"))</f>
        <v/>
      </c>
      <c r="Z1785" s="30"/>
      <c r="AF1785" s="30"/>
      <c r="AG1785" s="54"/>
      <c r="AH1785" s="26"/>
      <c r="AI1785" s="30"/>
      <c r="AJ1785" s="30"/>
      <c r="AK1785" s="30"/>
    </row>
    <row r="1786" spans="1:37">
      <c r="A1786" s="175">
        <f t="shared" si="109"/>
        <v>7048652193315</v>
      </c>
      <c r="B1786">
        <v>835001</v>
      </c>
      <c r="C1786" t="s">
        <v>185</v>
      </c>
      <c r="D1786" t="s">
        <v>2991</v>
      </c>
      <c r="E1786" t="s">
        <v>240</v>
      </c>
      <c r="F1786" t="s">
        <v>241</v>
      </c>
      <c r="G1786" t="s">
        <v>8</v>
      </c>
      <c r="H1786" t="s">
        <v>87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 s="30"/>
      <c r="T1786" s="52" t="str">
        <f t="shared" si="108"/>
        <v>835001-TBSWT-S</v>
      </c>
      <c r="U1786" s="53">
        <f>IF(C1786="NET","",IF(C1786="","",IFERROR(VLOOKUP(T1786,EAN!$A:$B,2,FALSE),"MANGLER - MÅ OPPDATERE EAN-FANEN")))</f>
        <v>7048652193315</v>
      </c>
      <c r="V1786" s="52">
        <f t="shared" si="110"/>
        <v>0</v>
      </c>
      <c r="W1786" s="52">
        <f t="shared" si="111"/>
        <v>0</v>
      </c>
      <c r="X1786" s="30"/>
      <c r="Y1786" s="21">
        <f>IF(C1786="NET","",IFERROR(VLOOKUP(U1786,'2) Order Form'!$V$9:$V$894,1,FALSE),"Ikke med I order form"))</f>
        <v>7048652193315</v>
      </c>
      <c r="Z1786" s="30"/>
      <c r="AF1786" s="30"/>
      <c r="AG1786" s="54"/>
      <c r="AH1786" s="26"/>
      <c r="AI1786" s="30"/>
      <c r="AJ1786" s="30"/>
      <c r="AK1786" s="30"/>
    </row>
    <row r="1787" spans="1:37">
      <c r="A1787" s="175">
        <f t="shared" si="109"/>
        <v>7048652193308</v>
      </c>
      <c r="B1787">
        <v>835001</v>
      </c>
      <c r="C1787" t="s">
        <v>185</v>
      </c>
      <c r="D1787" t="s">
        <v>2991</v>
      </c>
      <c r="E1787" t="s">
        <v>242</v>
      </c>
      <c r="F1787" t="s">
        <v>241</v>
      </c>
      <c r="G1787" t="s">
        <v>7</v>
      </c>
      <c r="H1787" t="s">
        <v>87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 s="2"/>
      <c r="T1787" s="22" t="str">
        <f t="shared" si="108"/>
        <v>835001-TBSWT-M</v>
      </c>
      <c r="U1787" s="24">
        <f>IF(C1787="NET","",IF(C1787="","",IFERROR(VLOOKUP(T1787,EAN!$A:$B,2,FALSE),"MANGLER - MÅ OPPDATERE EAN-FANEN")))</f>
        <v>7048652193308</v>
      </c>
      <c r="V1787" s="22">
        <f t="shared" si="110"/>
        <v>0</v>
      </c>
      <c r="W1787" s="22">
        <f t="shared" si="111"/>
        <v>0</v>
      </c>
      <c r="X1787" s="2"/>
      <c r="Y1787" s="21">
        <f>IF(C1787="NET","",IFERROR(VLOOKUP(U1787,'2) Order Form'!$V$9:$V$894,1,FALSE),"Ikke med I order form"))</f>
        <v>7048652193308</v>
      </c>
      <c r="Z1787" s="2"/>
      <c r="AF1787" s="2"/>
      <c r="AG1787" s="38"/>
      <c r="AH1787" s="21"/>
      <c r="AI1787" s="2"/>
      <c r="AJ1787" s="2"/>
      <c r="AK1787" s="2"/>
    </row>
    <row r="1788" spans="1:37">
      <c r="A1788" s="175">
        <f t="shared" si="109"/>
        <v>7048652193292</v>
      </c>
      <c r="B1788">
        <v>835001</v>
      </c>
      <c r="C1788" t="s">
        <v>185</v>
      </c>
      <c r="D1788" t="s">
        <v>2991</v>
      </c>
      <c r="E1788" t="s">
        <v>243</v>
      </c>
      <c r="F1788" t="s">
        <v>241</v>
      </c>
      <c r="G1788" t="s">
        <v>52</v>
      </c>
      <c r="H1788" t="s">
        <v>87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 s="2"/>
      <c r="T1788" s="22" t="str">
        <f t="shared" si="108"/>
        <v>835001-TBSWT-L</v>
      </c>
      <c r="U1788" s="24">
        <f>IF(C1788="NET","",IF(C1788="","",IFERROR(VLOOKUP(T1788,EAN!$A:$B,2,FALSE),"MANGLER - MÅ OPPDATERE EAN-FANEN")))</f>
        <v>7048652193292</v>
      </c>
      <c r="V1788" s="22">
        <f t="shared" si="110"/>
        <v>0</v>
      </c>
      <c r="W1788" s="22">
        <f t="shared" si="111"/>
        <v>0</v>
      </c>
      <c r="X1788" s="2"/>
      <c r="Y1788" s="21">
        <f>IF(C1788="NET","",IFERROR(VLOOKUP(U1788,'2) Order Form'!$V$9:$V$894,1,FALSE),"Ikke med I order form"))</f>
        <v>7048652193292</v>
      </c>
      <c r="Z1788" s="2"/>
      <c r="AF1788" s="2"/>
      <c r="AG1788" s="38"/>
      <c r="AH1788" s="21"/>
      <c r="AI1788" s="2"/>
      <c r="AJ1788" s="2"/>
      <c r="AK1788" s="2"/>
    </row>
    <row r="1789" spans="1:37">
      <c r="A1789" s="175">
        <f t="shared" si="109"/>
        <v>7048652268372</v>
      </c>
      <c r="B1789">
        <v>835001</v>
      </c>
      <c r="C1789" t="s">
        <v>185</v>
      </c>
      <c r="D1789" t="s">
        <v>2991</v>
      </c>
      <c r="E1789" t="s">
        <v>129</v>
      </c>
      <c r="F1789" t="s">
        <v>126</v>
      </c>
      <c r="G1789" t="s">
        <v>8</v>
      </c>
      <c r="H1789" t="s">
        <v>225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 s="30"/>
      <c r="T1789" s="52" t="str">
        <f t="shared" si="108"/>
        <v>835001-TEBLK-S</v>
      </c>
      <c r="U1789" s="53">
        <f>IF(C1789="NET","",IF(C1789="","",IFERROR(VLOOKUP(T1789,EAN!$A:$B,2,FALSE),"MANGLER - MÅ OPPDATERE EAN-FANEN")))</f>
        <v>7048652268372</v>
      </c>
      <c r="V1789" s="52">
        <f t="shared" si="110"/>
        <v>0</v>
      </c>
      <c r="W1789" s="52">
        <f t="shared" si="111"/>
        <v>0</v>
      </c>
      <c r="X1789" s="30"/>
      <c r="Y1789" s="21" t="str">
        <f>IF(C1789="NET","",IFERROR(VLOOKUP(U1789,'2) Order Form'!$V$9:$V$894,1,FALSE),"Ikke med I order form"))</f>
        <v>Ikke med I order form</v>
      </c>
      <c r="Z1789" s="30"/>
      <c r="AF1789" s="30"/>
      <c r="AG1789" s="54"/>
      <c r="AH1789" s="26"/>
      <c r="AI1789" s="30"/>
      <c r="AJ1789" s="30"/>
      <c r="AK1789" s="30"/>
    </row>
    <row r="1790" spans="1:37">
      <c r="A1790" s="175">
        <f t="shared" si="109"/>
        <v>7048652268365</v>
      </c>
      <c r="B1790">
        <v>835001</v>
      </c>
      <c r="C1790" t="s">
        <v>185</v>
      </c>
      <c r="D1790" t="s">
        <v>2991</v>
      </c>
      <c r="E1790" t="s">
        <v>127</v>
      </c>
      <c r="F1790" t="s">
        <v>126</v>
      </c>
      <c r="G1790" t="s">
        <v>7</v>
      </c>
      <c r="H1790" t="s">
        <v>225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 s="2"/>
      <c r="T1790" s="52" t="str">
        <f t="shared" si="108"/>
        <v>835001-TEBLK-M</v>
      </c>
      <c r="U1790" s="53">
        <f>IF(C1790="NET","",IF(C1790="","",IFERROR(VLOOKUP(T1790,EAN!$A:$B,2,FALSE),"MANGLER - MÅ OPPDATERE EAN-FANEN")))</f>
        <v>7048652268365</v>
      </c>
      <c r="V1790" s="52">
        <f t="shared" si="110"/>
        <v>0</v>
      </c>
      <c r="W1790" s="52">
        <f t="shared" si="111"/>
        <v>0</v>
      </c>
      <c r="X1790" s="2"/>
      <c r="Y1790" s="21" t="str">
        <f>IF(C1790="NET","",IFERROR(VLOOKUP(U1790,'2) Order Form'!$V$9:$V$894,1,FALSE),"Ikke med I order form"))</f>
        <v>Ikke med I order form</v>
      </c>
      <c r="Z1790" s="2"/>
      <c r="AF1790" s="2"/>
      <c r="AG1790" s="38"/>
      <c r="AH1790" s="21"/>
      <c r="AI1790" s="2"/>
      <c r="AJ1790" s="2"/>
      <c r="AK1790" s="2"/>
    </row>
    <row r="1791" spans="1:37">
      <c r="A1791" s="175">
        <f t="shared" si="109"/>
        <v>0</v>
      </c>
      <c r="B1791" s="37">
        <v>835002</v>
      </c>
      <c r="C1791" t="s">
        <v>131</v>
      </c>
      <c r="I1791" s="37">
        <v>202409</v>
      </c>
      <c r="J1791" s="37">
        <v>202410</v>
      </c>
      <c r="K1791" s="37">
        <v>202411</v>
      </c>
      <c r="L1791" s="37">
        <v>202412</v>
      </c>
      <c r="M1791" s="37">
        <v>202413</v>
      </c>
      <c r="N1791" s="37">
        <v>202414</v>
      </c>
      <c r="O1791" s="37">
        <v>202415</v>
      </c>
      <c r="P1791" s="37">
        <v>202415</v>
      </c>
      <c r="Q1791" s="37">
        <v>202415</v>
      </c>
      <c r="R1791" s="37">
        <v>202415</v>
      </c>
      <c r="S1791" s="2"/>
      <c r="T1791" s="22" t="str">
        <f t="shared" si="108"/>
        <v>835002-</v>
      </c>
      <c r="U1791" s="24" t="str">
        <f>IF(C1791="NET","",IF(C1791="","",IFERROR(VLOOKUP(T1791,EAN!$A:$B,2,FALSE),"MANGLER - MÅ OPPDATERE EAN-FANEN")))</f>
        <v/>
      </c>
      <c r="V1791" s="22">
        <f t="shared" si="110"/>
        <v>202409</v>
      </c>
      <c r="W1791" s="22">
        <f t="shared" si="111"/>
        <v>202415</v>
      </c>
      <c r="X1791" s="2"/>
      <c r="Y1791" s="21" t="str">
        <f>IF(C1791="NET","",IFERROR(VLOOKUP(U1791,'2) Order Form'!$V$9:$V$894,1,FALSE),"Ikke med I order form"))</f>
        <v/>
      </c>
      <c r="Z1791" s="2"/>
      <c r="AF1791" s="2"/>
      <c r="AG1791" s="38"/>
      <c r="AH1791" s="21"/>
      <c r="AI1791" s="2"/>
      <c r="AJ1791" s="2"/>
      <c r="AK1791" s="2"/>
    </row>
    <row r="1792" spans="1:37">
      <c r="A1792" s="175">
        <f t="shared" si="109"/>
        <v>7048652193339</v>
      </c>
      <c r="B1792">
        <v>835002</v>
      </c>
      <c r="C1792" t="s">
        <v>186</v>
      </c>
      <c r="D1792" t="s">
        <v>2991</v>
      </c>
      <c r="E1792" t="s">
        <v>244</v>
      </c>
      <c r="F1792" t="s">
        <v>237</v>
      </c>
      <c r="G1792" t="s">
        <v>54</v>
      </c>
      <c r="H1792" t="s">
        <v>225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 s="2"/>
      <c r="T1792" s="22" t="str">
        <f t="shared" si="108"/>
        <v>835002-FHBLU-XS</v>
      </c>
      <c r="U1792" s="24">
        <f>IF(C1792="NET","",IF(C1792="","",IFERROR(VLOOKUP(T1792,EAN!$A:$B,2,FALSE),"MANGLER - MÅ OPPDATERE EAN-FANEN")))</f>
        <v>7048652193339</v>
      </c>
      <c r="V1792" s="22">
        <f t="shared" si="110"/>
        <v>0</v>
      </c>
      <c r="W1792" s="22">
        <f t="shared" si="111"/>
        <v>0</v>
      </c>
      <c r="X1792" s="2"/>
      <c r="Y1792" s="21" t="str">
        <f>IF(C1792="NET","",IFERROR(VLOOKUP(U1792,'2) Order Form'!$V$9:$V$894,1,FALSE),"Ikke med I order form"))</f>
        <v>Ikke med I order form</v>
      </c>
      <c r="Z1792" s="2"/>
      <c r="AF1792" s="2"/>
      <c r="AG1792" s="38"/>
      <c r="AH1792" s="21"/>
      <c r="AI1792" s="2"/>
      <c r="AJ1792" s="2"/>
      <c r="AK1792" s="2"/>
    </row>
    <row r="1793" spans="1:37">
      <c r="A1793" s="175">
        <f t="shared" si="109"/>
        <v>7048652193322</v>
      </c>
      <c r="B1793">
        <v>835002</v>
      </c>
      <c r="C1793" t="s">
        <v>186</v>
      </c>
      <c r="D1793" t="s">
        <v>2991</v>
      </c>
      <c r="E1793" t="s">
        <v>245</v>
      </c>
      <c r="F1793" t="s">
        <v>237</v>
      </c>
      <c r="G1793" t="s">
        <v>8</v>
      </c>
      <c r="H1793" t="s">
        <v>225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 s="2"/>
      <c r="T1793" s="52" t="str">
        <f t="shared" si="108"/>
        <v>835002-FHBLU-S</v>
      </c>
      <c r="U1793" s="53">
        <f>IF(C1793="NET","",IF(C1793="","",IFERROR(VLOOKUP(T1793,EAN!$A:$B,2,FALSE),"MANGLER - MÅ OPPDATERE EAN-FANEN")))</f>
        <v>7048652193322</v>
      </c>
      <c r="V1793" s="52">
        <f t="shared" si="110"/>
        <v>0</v>
      </c>
      <c r="W1793" s="52">
        <f t="shared" si="111"/>
        <v>0</v>
      </c>
      <c r="X1793" s="2"/>
      <c r="Y1793" s="21" t="str">
        <f>IF(C1793="NET","",IFERROR(VLOOKUP(U1793,'2) Order Form'!$V$9:$V$894,1,FALSE),"Ikke med I order form"))</f>
        <v>Ikke med I order form</v>
      </c>
      <c r="Z1793" s="2"/>
      <c r="AF1793" s="2"/>
      <c r="AG1793" s="38"/>
      <c r="AH1793" s="21"/>
      <c r="AI1793" s="2"/>
      <c r="AJ1793" s="2"/>
      <c r="AK1793" s="2"/>
    </row>
    <row r="1794" spans="1:37">
      <c r="A1794" s="175">
        <f t="shared" si="109"/>
        <v>7048652193353</v>
      </c>
      <c r="B1794">
        <v>835002</v>
      </c>
      <c r="C1794" t="s">
        <v>186</v>
      </c>
      <c r="D1794" t="s">
        <v>2991</v>
      </c>
      <c r="E1794" t="s">
        <v>246</v>
      </c>
      <c r="F1794" t="s">
        <v>236</v>
      </c>
      <c r="G1794" t="s">
        <v>54</v>
      </c>
      <c r="H1794" t="s">
        <v>87</v>
      </c>
      <c r="I1794">
        <v>293</v>
      </c>
      <c r="J1794">
        <v>293</v>
      </c>
      <c r="K1794">
        <v>293</v>
      </c>
      <c r="L1794">
        <v>293</v>
      </c>
      <c r="M1794">
        <v>293</v>
      </c>
      <c r="N1794">
        <v>293</v>
      </c>
      <c r="O1794">
        <v>293</v>
      </c>
      <c r="P1794">
        <v>293</v>
      </c>
      <c r="Q1794">
        <v>293</v>
      </c>
      <c r="R1794">
        <v>293</v>
      </c>
      <c r="S1794" s="2"/>
      <c r="T1794" s="22" t="str">
        <f t="shared" si="108"/>
        <v>835002-RURED-XS</v>
      </c>
      <c r="U1794" s="24">
        <f>IF(C1794="NET","",IF(C1794="","",IFERROR(VLOOKUP(T1794,EAN!$A:$B,2,FALSE),"MANGLER - MÅ OPPDATERE EAN-FANEN")))</f>
        <v>7048652193353</v>
      </c>
      <c r="V1794" s="22">
        <f t="shared" si="110"/>
        <v>293</v>
      </c>
      <c r="W1794" s="22">
        <f t="shared" si="111"/>
        <v>293</v>
      </c>
      <c r="X1794" s="2"/>
      <c r="Y1794" s="21">
        <f>IF(C1794="NET","",IFERROR(VLOOKUP(U1794,'2) Order Form'!$V$9:$V$894,1,FALSE),"Ikke med I order form"))</f>
        <v>7048652193353</v>
      </c>
      <c r="Z1794" s="2"/>
      <c r="AF1794" s="2"/>
      <c r="AG1794" s="38"/>
      <c r="AH1794" s="21"/>
      <c r="AI1794" s="2"/>
      <c r="AJ1794" s="2"/>
      <c r="AK1794" s="2"/>
    </row>
    <row r="1795" spans="1:37">
      <c r="A1795" s="175">
        <f t="shared" si="109"/>
        <v>7048652193346</v>
      </c>
      <c r="B1795">
        <v>835002</v>
      </c>
      <c r="C1795" t="s">
        <v>186</v>
      </c>
      <c r="D1795" t="s">
        <v>2991</v>
      </c>
      <c r="E1795" t="s">
        <v>247</v>
      </c>
      <c r="F1795" t="s">
        <v>236</v>
      </c>
      <c r="G1795" t="s">
        <v>8</v>
      </c>
      <c r="H1795" t="s">
        <v>87</v>
      </c>
      <c r="I1795">
        <v>480</v>
      </c>
      <c r="J1795">
        <v>480</v>
      </c>
      <c r="K1795">
        <v>480</v>
      </c>
      <c r="L1795">
        <v>480</v>
      </c>
      <c r="M1795">
        <v>480</v>
      </c>
      <c r="N1795">
        <v>480</v>
      </c>
      <c r="O1795">
        <v>480</v>
      </c>
      <c r="P1795">
        <v>480</v>
      </c>
      <c r="Q1795">
        <v>480</v>
      </c>
      <c r="R1795">
        <v>480</v>
      </c>
      <c r="S1795" s="30"/>
      <c r="T1795" s="52" t="str">
        <f t="shared" si="108"/>
        <v>835002-RURED-S</v>
      </c>
      <c r="U1795" s="53">
        <f>IF(C1795="NET","",IF(C1795="","",IFERROR(VLOOKUP(T1795,EAN!$A:$B,2,FALSE),"MANGLER - MÅ OPPDATERE EAN-FANEN")))</f>
        <v>7048652193346</v>
      </c>
      <c r="V1795" s="52">
        <f t="shared" si="110"/>
        <v>480</v>
      </c>
      <c r="W1795" s="52">
        <f t="shared" si="111"/>
        <v>480</v>
      </c>
      <c r="X1795" s="30"/>
      <c r="Y1795" s="21">
        <f>IF(C1795="NET","",IFERROR(VLOOKUP(U1795,'2) Order Form'!$V$9:$V$894,1,FALSE),"Ikke med I order form"))</f>
        <v>7048652193346</v>
      </c>
      <c r="Z1795" s="30"/>
      <c r="AF1795" s="30"/>
      <c r="AG1795" s="54"/>
      <c r="AH1795" s="26"/>
      <c r="AI1795" s="30"/>
      <c r="AJ1795" s="30"/>
      <c r="AK1795" s="30"/>
    </row>
    <row r="1796" spans="1:37">
      <c r="A1796" s="175">
        <f t="shared" si="109"/>
        <v>7048652490322</v>
      </c>
      <c r="B1796">
        <v>835002</v>
      </c>
      <c r="C1796" t="s">
        <v>186</v>
      </c>
      <c r="D1796" t="s">
        <v>2991</v>
      </c>
      <c r="E1796" t="s">
        <v>248</v>
      </c>
      <c r="F1796" t="s">
        <v>126</v>
      </c>
      <c r="G1796" t="s">
        <v>54</v>
      </c>
      <c r="H1796" t="s">
        <v>87</v>
      </c>
      <c r="I1796">
        <v>53</v>
      </c>
      <c r="J1796">
        <v>53</v>
      </c>
      <c r="K1796">
        <v>53</v>
      </c>
      <c r="L1796">
        <v>53</v>
      </c>
      <c r="M1796">
        <v>53</v>
      </c>
      <c r="N1796">
        <v>53</v>
      </c>
      <c r="O1796">
        <v>53</v>
      </c>
      <c r="P1796">
        <v>53</v>
      </c>
      <c r="Q1796">
        <v>53</v>
      </c>
      <c r="R1796">
        <v>53</v>
      </c>
      <c r="S1796" s="2"/>
      <c r="T1796" s="22" t="str">
        <f t="shared" ref="T1796:T1859" si="112">CONCATENATE(B1796,"-",E1796)</f>
        <v>835002-TEBLK-XS</v>
      </c>
      <c r="U1796" s="24">
        <f>IF(C1796="NET","",IF(C1796="","",IFERROR(VLOOKUP(T1796,EAN!$A:$B,2,FALSE),"MANGLER - MÅ OPPDATERE EAN-FANEN")))</f>
        <v>7048652490322</v>
      </c>
      <c r="V1796" s="22">
        <f t="shared" si="110"/>
        <v>53</v>
      </c>
      <c r="W1796" s="22">
        <f t="shared" si="111"/>
        <v>53</v>
      </c>
      <c r="X1796" s="2"/>
      <c r="Y1796" s="21">
        <f>IF(C1796="NET","",IFERROR(VLOOKUP(U1796,'2) Order Form'!$V$9:$V$894,1,FALSE),"Ikke med I order form"))</f>
        <v>7048652490322</v>
      </c>
      <c r="Z1796" s="2"/>
      <c r="AF1796" s="2"/>
      <c r="AG1796" s="38"/>
      <c r="AH1796" s="21"/>
      <c r="AI1796" s="2"/>
      <c r="AJ1796" s="2"/>
      <c r="AK1796" s="2"/>
    </row>
    <row r="1797" spans="1:37">
      <c r="A1797" s="175">
        <f t="shared" ref="A1797:A1860" si="113">SUM(U1797)</f>
        <v>7048652490315</v>
      </c>
      <c r="B1797">
        <v>835002</v>
      </c>
      <c r="C1797" t="s">
        <v>186</v>
      </c>
      <c r="D1797" t="s">
        <v>2991</v>
      </c>
      <c r="E1797" t="s">
        <v>129</v>
      </c>
      <c r="F1797" t="s">
        <v>126</v>
      </c>
      <c r="G1797" t="s">
        <v>8</v>
      </c>
      <c r="H1797" t="s">
        <v>87</v>
      </c>
      <c r="I1797">
        <v>119</v>
      </c>
      <c r="J1797">
        <v>119</v>
      </c>
      <c r="K1797">
        <v>119</v>
      </c>
      <c r="L1797">
        <v>119</v>
      </c>
      <c r="M1797">
        <v>119</v>
      </c>
      <c r="N1797">
        <v>119</v>
      </c>
      <c r="O1797">
        <v>119</v>
      </c>
      <c r="P1797">
        <v>119</v>
      </c>
      <c r="Q1797">
        <v>119</v>
      </c>
      <c r="R1797">
        <v>119</v>
      </c>
      <c r="S1797" s="30"/>
      <c r="T1797" s="52" t="str">
        <f t="shared" si="112"/>
        <v>835002-TEBLK-S</v>
      </c>
      <c r="U1797" s="53">
        <f>IF(C1797="NET","",IF(C1797="","",IFERROR(VLOOKUP(T1797,EAN!$A:$B,2,FALSE),"MANGLER - MÅ OPPDATERE EAN-FANEN")))</f>
        <v>7048652490315</v>
      </c>
      <c r="V1797" s="52">
        <f t="shared" ref="V1797:V1860" si="114">I1797</f>
        <v>119</v>
      </c>
      <c r="W1797" s="52">
        <f t="shared" ref="W1797:W1860" si="115">R1797</f>
        <v>119</v>
      </c>
      <c r="X1797" s="30"/>
      <c r="Y1797" s="21">
        <f>IF(C1797="NET","",IFERROR(VLOOKUP(U1797,'2) Order Form'!$V$9:$V$894,1,FALSE),"Ikke med I order form"))</f>
        <v>7048652490315</v>
      </c>
      <c r="Z1797" s="30"/>
      <c r="AF1797" s="30"/>
      <c r="AG1797" s="54"/>
      <c r="AH1797" s="26"/>
      <c r="AI1797" s="30"/>
      <c r="AJ1797" s="30"/>
      <c r="AK1797" s="30"/>
    </row>
    <row r="1798" spans="1:37">
      <c r="A1798" s="175">
        <f t="shared" si="113"/>
        <v>0</v>
      </c>
      <c r="B1798" s="37">
        <v>835003</v>
      </c>
      <c r="C1798" t="s">
        <v>131</v>
      </c>
      <c r="I1798" s="37">
        <v>202409</v>
      </c>
      <c r="J1798" s="37">
        <v>202410</v>
      </c>
      <c r="K1798" s="37">
        <v>202411</v>
      </c>
      <c r="L1798" s="37">
        <v>202412</v>
      </c>
      <c r="M1798" s="37">
        <v>202413</v>
      </c>
      <c r="N1798" s="37">
        <v>202414</v>
      </c>
      <c r="O1798" s="37">
        <v>202415</v>
      </c>
      <c r="P1798" s="37">
        <v>202415</v>
      </c>
      <c r="Q1798" s="37">
        <v>202415</v>
      </c>
      <c r="R1798" s="37">
        <v>202415</v>
      </c>
      <c r="S1798" s="30"/>
      <c r="T1798" s="52" t="str">
        <f t="shared" si="112"/>
        <v>835003-</v>
      </c>
      <c r="U1798" s="53" t="str">
        <f>IF(C1798="NET","",IF(C1798="","",IFERROR(VLOOKUP(T1798,EAN!$A:$B,2,FALSE),"MANGLER - MÅ OPPDATERE EAN-FANEN")))</f>
        <v/>
      </c>
      <c r="V1798" s="52">
        <f t="shared" si="114"/>
        <v>202409</v>
      </c>
      <c r="W1798" s="52">
        <f t="shared" si="115"/>
        <v>202415</v>
      </c>
      <c r="X1798" s="30"/>
      <c r="Y1798" s="21" t="str">
        <f>IF(C1798="NET","",IFERROR(VLOOKUP(U1798,'2) Order Form'!$V$9:$V$894,1,FALSE),"Ikke med I order form"))</f>
        <v/>
      </c>
      <c r="Z1798" s="30"/>
      <c r="AF1798" s="30"/>
      <c r="AG1798" s="54"/>
      <c r="AH1798" s="26"/>
      <c r="AI1798" s="30"/>
      <c r="AJ1798" s="30"/>
      <c r="AK1798" s="30"/>
    </row>
    <row r="1799" spans="1:37">
      <c r="A1799" s="175">
        <f t="shared" si="113"/>
        <v>7048652193377</v>
      </c>
      <c r="B1799">
        <v>835003</v>
      </c>
      <c r="C1799" t="s">
        <v>187</v>
      </c>
      <c r="D1799" t="s">
        <v>2991</v>
      </c>
      <c r="E1799" t="s">
        <v>242</v>
      </c>
      <c r="F1799" t="s">
        <v>241</v>
      </c>
      <c r="G1799" t="s">
        <v>7</v>
      </c>
      <c r="H1799" t="s">
        <v>87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 s="2"/>
      <c r="T1799" s="52" t="str">
        <f t="shared" si="112"/>
        <v>835003-TBSWT-M</v>
      </c>
      <c r="U1799" s="53">
        <f>IF(C1799="NET","",IF(C1799="","",IFERROR(VLOOKUP(T1799,EAN!$A:$B,2,FALSE),"MANGLER - MÅ OPPDATERE EAN-FANEN")))</f>
        <v>7048652193377</v>
      </c>
      <c r="V1799" s="52">
        <f t="shared" si="114"/>
        <v>0</v>
      </c>
      <c r="W1799" s="52">
        <f t="shared" si="115"/>
        <v>0</v>
      </c>
      <c r="X1799" s="2"/>
      <c r="Y1799" s="21">
        <f>IF(C1799="NET","",IFERROR(VLOOKUP(U1799,'2) Order Form'!$V$9:$V$894,1,FALSE),"Ikke med I order form"))</f>
        <v>7048652193377</v>
      </c>
      <c r="Z1799" s="2"/>
      <c r="AF1799" s="2"/>
      <c r="AG1799" s="38"/>
      <c r="AH1799" s="21"/>
      <c r="AI1799" s="2"/>
      <c r="AJ1799" s="2"/>
      <c r="AK1799" s="2"/>
    </row>
    <row r="1800" spans="1:37">
      <c r="A1800" s="175">
        <f t="shared" si="113"/>
        <v>7048652193360</v>
      </c>
      <c r="B1800">
        <v>835003</v>
      </c>
      <c r="C1800" t="s">
        <v>187</v>
      </c>
      <c r="D1800" t="s">
        <v>2991</v>
      </c>
      <c r="E1800" t="s">
        <v>243</v>
      </c>
      <c r="F1800" t="s">
        <v>241</v>
      </c>
      <c r="G1800" t="s">
        <v>52</v>
      </c>
      <c r="H1800" t="s">
        <v>87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 s="2"/>
      <c r="T1800" s="22" t="str">
        <f t="shared" si="112"/>
        <v>835003-TBSWT-L</v>
      </c>
      <c r="U1800" s="24">
        <f>IF(C1800="NET","",IF(C1800="","",IFERROR(VLOOKUP(T1800,EAN!$A:$B,2,FALSE),"MANGLER - MÅ OPPDATERE EAN-FANEN")))</f>
        <v>7048652193360</v>
      </c>
      <c r="V1800" s="22">
        <f t="shared" si="114"/>
        <v>0</v>
      </c>
      <c r="W1800" s="22">
        <f t="shared" si="115"/>
        <v>0</v>
      </c>
      <c r="X1800" s="2"/>
      <c r="Y1800" s="21">
        <f>IF(C1800="NET","",IFERROR(VLOOKUP(U1800,'2) Order Form'!$V$9:$V$894,1,FALSE),"Ikke med I order form"))</f>
        <v>7048652193360</v>
      </c>
      <c r="Z1800" s="2"/>
      <c r="AF1800" s="2"/>
      <c r="AG1800" s="38"/>
      <c r="AH1800" s="21"/>
      <c r="AI1800" s="2"/>
      <c r="AJ1800" s="2"/>
      <c r="AK1800" s="2"/>
    </row>
    <row r="1801" spans="1:37">
      <c r="A1801" s="175">
        <f t="shared" si="113"/>
        <v>7048652193384</v>
      </c>
      <c r="B1801">
        <v>835003</v>
      </c>
      <c r="C1801" t="s">
        <v>187</v>
      </c>
      <c r="D1801" t="s">
        <v>2991</v>
      </c>
      <c r="E1801" t="s">
        <v>249</v>
      </c>
      <c r="F1801" t="s">
        <v>241</v>
      </c>
      <c r="G1801" t="s">
        <v>53</v>
      </c>
      <c r="H1801" t="s">
        <v>87</v>
      </c>
      <c r="I1801">
        <v>89</v>
      </c>
      <c r="J1801">
        <v>89</v>
      </c>
      <c r="K1801">
        <v>89</v>
      </c>
      <c r="L1801">
        <v>89</v>
      </c>
      <c r="M1801">
        <v>89</v>
      </c>
      <c r="N1801">
        <v>89</v>
      </c>
      <c r="O1801">
        <v>89</v>
      </c>
      <c r="P1801">
        <v>89</v>
      </c>
      <c r="Q1801">
        <v>89</v>
      </c>
      <c r="R1801">
        <v>89</v>
      </c>
      <c r="S1801" s="2"/>
      <c r="T1801" s="22" t="str">
        <f t="shared" si="112"/>
        <v>835003-TBSWT-XL</v>
      </c>
      <c r="U1801" s="24">
        <f>IF(C1801="NET","",IF(C1801="","",IFERROR(VLOOKUP(T1801,EAN!$A:$B,2,FALSE),"MANGLER - MÅ OPPDATERE EAN-FANEN")))</f>
        <v>7048652193384</v>
      </c>
      <c r="V1801" s="22">
        <f t="shared" si="114"/>
        <v>89</v>
      </c>
      <c r="W1801" s="22">
        <f t="shared" si="115"/>
        <v>89</v>
      </c>
      <c r="X1801" s="2"/>
      <c r="Y1801" s="21">
        <f>IF(C1801="NET","",IFERROR(VLOOKUP(U1801,'2) Order Form'!$V$9:$V$894,1,FALSE),"Ikke med I order form"))</f>
        <v>7048652193384</v>
      </c>
      <c r="Z1801" s="2"/>
      <c r="AF1801" s="2"/>
      <c r="AG1801" s="38"/>
      <c r="AH1801" s="21"/>
      <c r="AI1801" s="2"/>
      <c r="AJ1801" s="2"/>
      <c r="AK1801" s="2"/>
    </row>
    <row r="1802" spans="1:37">
      <c r="A1802" s="175">
        <f t="shared" si="113"/>
        <v>0</v>
      </c>
      <c r="B1802" s="37">
        <v>835004</v>
      </c>
      <c r="C1802" t="s">
        <v>131</v>
      </c>
      <c r="I1802" s="37">
        <v>202409</v>
      </c>
      <c r="J1802" s="37">
        <v>202410</v>
      </c>
      <c r="K1802" s="37">
        <v>202411</v>
      </c>
      <c r="L1802" s="37">
        <v>202412</v>
      </c>
      <c r="M1802" s="37">
        <v>202413</v>
      </c>
      <c r="N1802" s="37">
        <v>202414</v>
      </c>
      <c r="O1802" s="37">
        <v>202415</v>
      </c>
      <c r="P1802" s="37">
        <v>202415</v>
      </c>
      <c r="Q1802" s="37">
        <v>202415</v>
      </c>
      <c r="R1802" s="37">
        <v>202415</v>
      </c>
      <c r="S1802" s="2"/>
      <c r="T1802" s="52" t="str">
        <f t="shared" si="112"/>
        <v>835004-</v>
      </c>
      <c r="U1802" s="53" t="str">
        <f>IF(C1802="NET","",IF(C1802="","",IFERROR(VLOOKUP(T1802,EAN!$A:$B,2,FALSE),"MANGLER - MÅ OPPDATERE EAN-FANEN")))</f>
        <v/>
      </c>
      <c r="V1802" s="52">
        <f t="shared" si="114"/>
        <v>202409</v>
      </c>
      <c r="W1802" s="52">
        <f t="shared" si="115"/>
        <v>202415</v>
      </c>
      <c r="X1802" s="2"/>
      <c r="Y1802" s="21" t="str">
        <f>IF(C1802="NET","",IFERROR(VLOOKUP(U1802,'2) Order Form'!$V$9:$V$894,1,FALSE),"Ikke med I order form"))</f>
        <v/>
      </c>
      <c r="Z1802" s="2"/>
      <c r="AF1802" s="2"/>
      <c r="AG1802" s="38"/>
      <c r="AH1802" s="21"/>
      <c r="AI1802" s="2"/>
      <c r="AJ1802" s="2"/>
      <c r="AK1802" s="2"/>
    </row>
    <row r="1803" spans="1:37">
      <c r="A1803" s="175">
        <f t="shared" si="113"/>
        <v>7048652193407</v>
      </c>
      <c r="B1803">
        <v>835004</v>
      </c>
      <c r="C1803" t="s">
        <v>188</v>
      </c>
      <c r="D1803" t="s">
        <v>2991</v>
      </c>
      <c r="E1803" t="s">
        <v>250</v>
      </c>
      <c r="F1803" t="s">
        <v>241</v>
      </c>
      <c r="G1803" t="s">
        <v>54</v>
      </c>
      <c r="H1803" t="s">
        <v>87</v>
      </c>
      <c r="I1803">
        <v>62</v>
      </c>
      <c r="J1803">
        <v>62</v>
      </c>
      <c r="K1803">
        <v>62</v>
      </c>
      <c r="L1803">
        <v>62</v>
      </c>
      <c r="M1803">
        <v>62</v>
      </c>
      <c r="N1803">
        <v>62</v>
      </c>
      <c r="O1803">
        <v>62</v>
      </c>
      <c r="P1803">
        <v>62</v>
      </c>
      <c r="Q1803">
        <v>62</v>
      </c>
      <c r="R1803">
        <v>62</v>
      </c>
      <c r="S1803" s="2"/>
      <c r="T1803" s="52" t="str">
        <f t="shared" si="112"/>
        <v>835004-TBSWT-XS</v>
      </c>
      <c r="U1803" s="53">
        <f>IF(C1803="NET","",IF(C1803="","",IFERROR(VLOOKUP(T1803,EAN!$A:$B,2,FALSE),"MANGLER - MÅ OPPDATERE EAN-FANEN")))</f>
        <v>7048652193407</v>
      </c>
      <c r="V1803" s="52">
        <f t="shared" si="114"/>
        <v>62</v>
      </c>
      <c r="W1803" s="52">
        <f t="shared" si="115"/>
        <v>62</v>
      </c>
      <c r="X1803" s="2"/>
      <c r="Y1803" s="21">
        <f>IF(C1803="NET","",IFERROR(VLOOKUP(U1803,'2) Order Form'!$V$9:$V$894,1,FALSE),"Ikke med I order form"))</f>
        <v>7048652193407</v>
      </c>
      <c r="Z1803" s="2"/>
      <c r="AF1803" s="2"/>
      <c r="AG1803" s="38"/>
      <c r="AH1803" s="21"/>
      <c r="AI1803" s="2"/>
      <c r="AJ1803" s="2"/>
      <c r="AK1803" s="2"/>
    </row>
    <row r="1804" spans="1:37">
      <c r="A1804" s="175">
        <f t="shared" si="113"/>
        <v>7048652193391</v>
      </c>
      <c r="B1804">
        <v>835004</v>
      </c>
      <c r="C1804" t="s">
        <v>188</v>
      </c>
      <c r="D1804" t="s">
        <v>2991</v>
      </c>
      <c r="E1804" t="s">
        <v>240</v>
      </c>
      <c r="F1804" t="s">
        <v>241</v>
      </c>
      <c r="G1804" t="s">
        <v>8</v>
      </c>
      <c r="H1804" t="s">
        <v>87</v>
      </c>
      <c r="I1804">
        <v>21</v>
      </c>
      <c r="J1804">
        <v>21</v>
      </c>
      <c r="K1804">
        <v>21</v>
      </c>
      <c r="L1804">
        <v>21</v>
      </c>
      <c r="M1804">
        <v>21</v>
      </c>
      <c r="N1804">
        <v>21</v>
      </c>
      <c r="O1804">
        <v>21</v>
      </c>
      <c r="P1804">
        <v>21</v>
      </c>
      <c r="Q1804">
        <v>21</v>
      </c>
      <c r="R1804">
        <v>21</v>
      </c>
      <c r="S1804" s="2"/>
      <c r="T1804" s="22" t="str">
        <f t="shared" si="112"/>
        <v>835004-TBSWT-S</v>
      </c>
      <c r="U1804" s="24">
        <f>IF(C1804="NET","",IF(C1804="","",IFERROR(VLOOKUP(T1804,EAN!$A:$B,2,FALSE),"MANGLER - MÅ OPPDATERE EAN-FANEN")))</f>
        <v>7048652193391</v>
      </c>
      <c r="V1804" s="22">
        <f t="shared" si="114"/>
        <v>21</v>
      </c>
      <c r="W1804" s="22">
        <f t="shared" si="115"/>
        <v>21</v>
      </c>
      <c r="X1804" s="2"/>
      <c r="Y1804" s="21">
        <f>IF(C1804="NET","",IFERROR(VLOOKUP(U1804,'2) Order Form'!$V$9:$V$894,1,FALSE),"Ikke med I order form"))</f>
        <v>7048652193391</v>
      </c>
      <c r="Z1804" s="2"/>
      <c r="AF1804" s="2"/>
      <c r="AG1804" s="38"/>
      <c r="AH1804" s="21"/>
      <c r="AI1804" s="2"/>
      <c r="AJ1804" s="2"/>
      <c r="AK1804" s="2"/>
    </row>
    <row r="1805" spans="1:37">
      <c r="A1805" s="175">
        <f t="shared" si="113"/>
        <v>0</v>
      </c>
      <c r="B1805" s="37">
        <v>835006</v>
      </c>
      <c r="C1805" t="s">
        <v>131</v>
      </c>
      <c r="I1805" s="37">
        <v>202409</v>
      </c>
      <c r="J1805" s="37">
        <v>202410</v>
      </c>
      <c r="K1805" s="37">
        <v>202411</v>
      </c>
      <c r="L1805" s="37">
        <v>202412</v>
      </c>
      <c r="M1805" s="37">
        <v>202413</v>
      </c>
      <c r="N1805" s="37">
        <v>202414</v>
      </c>
      <c r="O1805" s="37">
        <v>202415</v>
      </c>
      <c r="P1805" s="37">
        <v>202415</v>
      </c>
      <c r="Q1805" s="37">
        <v>202415</v>
      </c>
      <c r="R1805" s="37">
        <v>202415</v>
      </c>
      <c r="S1805" s="2"/>
      <c r="T1805" s="22" t="str">
        <f t="shared" si="112"/>
        <v>835006-</v>
      </c>
      <c r="U1805" s="24" t="str">
        <f>IF(C1805="NET","",IF(C1805="","",IFERROR(VLOOKUP(T1805,EAN!$A:$B,2,FALSE),"MANGLER - MÅ OPPDATERE EAN-FANEN")))</f>
        <v/>
      </c>
      <c r="V1805" s="22">
        <f t="shared" si="114"/>
        <v>202409</v>
      </c>
      <c r="W1805" s="22">
        <f t="shared" si="115"/>
        <v>202415</v>
      </c>
      <c r="X1805" s="2"/>
      <c r="Y1805" s="21" t="str">
        <f>IF(C1805="NET","",IFERROR(VLOOKUP(U1805,'2) Order Form'!$V$9:$V$894,1,FALSE),"Ikke med I order form"))</f>
        <v/>
      </c>
      <c r="Z1805" s="2"/>
      <c r="AF1805" s="2"/>
      <c r="AG1805" s="38"/>
      <c r="AH1805" s="21"/>
      <c r="AI1805" s="2"/>
      <c r="AJ1805" s="2"/>
      <c r="AK1805" s="2"/>
    </row>
    <row r="1806" spans="1:37">
      <c r="A1806" s="175">
        <f t="shared" si="113"/>
        <v>7048652193438</v>
      </c>
      <c r="B1806">
        <v>835006</v>
      </c>
      <c r="C1806" t="s">
        <v>189</v>
      </c>
      <c r="D1806" t="s">
        <v>2991</v>
      </c>
      <c r="E1806" t="s">
        <v>129</v>
      </c>
      <c r="F1806" t="s">
        <v>126</v>
      </c>
      <c r="G1806" t="s">
        <v>8</v>
      </c>
      <c r="H1806" t="s">
        <v>87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 s="2"/>
      <c r="T1806" s="52" t="str">
        <f t="shared" si="112"/>
        <v>835006-TEBLK-S</v>
      </c>
      <c r="U1806" s="53">
        <f>IF(C1806="NET","",IF(C1806="","",IFERROR(VLOOKUP(T1806,EAN!$A:$B,2,FALSE),"MANGLER - MÅ OPPDATERE EAN-FANEN")))</f>
        <v>7048652193438</v>
      </c>
      <c r="V1806" s="52">
        <f t="shared" si="114"/>
        <v>0</v>
      </c>
      <c r="W1806" s="52">
        <f t="shared" si="115"/>
        <v>0</v>
      </c>
      <c r="X1806" s="2"/>
      <c r="Y1806" s="21">
        <f>IF(C1806="NET","",IFERROR(VLOOKUP(U1806,'2) Order Form'!$V$9:$V$894,1,FALSE),"Ikke med I order form"))</f>
        <v>7048652193438</v>
      </c>
      <c r="Z1806" s="2"/>
      <c r="AF1806" s="2"/>
      <c r="AG1806" s="38"/>
      <c r="AH1806" s="21"/>
      <c r="AI1806" s="2"/>
      <c r="AJ1806" s="2"/>
      <c r="AK1806" s="2"/>
    </row>
    <row r="1807" spans="1:37">
      <c r="A1807" s="175">
        <f t="shared" si="113"/>
        <v>7048652193421</v>
      </c>
      <c r="B1807">
        <v>835006</v>
      </c>
      <c r="C1807" t="s">
        <v>189</v>
      </c>
      <c r="D1807" t="s">
        <v>2991</v>
      </c>
      <c r="E1807" t="s">
        <v>127</v>
      </c>
      <c r="F1807" t="s">
        <v>126</v>
      </c>
      <c r="G1807" t="s">
        <v>7</v>
      </c>
      <c r="H1807" t="s">
        <v>87</v>
      </c>
      <c r="I1807">
        <v>67</v>
      </c>
      <c r="J1807">
        <v>67</v>
      </c>
      <c r="K1807">
        <v>67</v>
      </c>
      <c r="L1807">
        <v>67</v>
      </c>
      <c r="M1807">
        <v>67</v>
      </c>
      <c r="N1807">
        <v>67</v>
      </c>
      <c r="O1807">
        <v>67</v>
      </c>
      <c r="P1807">
        <v>67</v>
      </c>
      <c r="Q1807">
        <v>67</v>
      </c>
      <c r="R1807">
        <v>67</v>
      </c>
      <c r="S1807" s="2"/>
      <c r="T1807" s="22" t="str">
        <f t="shared" si="112"/>
        <v>835006-TEBLK-M</v>
      </c>
      <c r="U1807" s="24">
        <f>IF(C1807="NET","",IF(C1807="","",IFERROR(VLOOKUP(T1807,EAN!$A:$B,2,FALSE),"MANGLER - MÅ OPPDATERE EAN-FANEN")))</f>
        <v>7048652193421</v>
      </c>
      <c r="V1807" s="22">
        <f t="shared" si="114"/>
        <v>67</v>
      </c>
      <c r="W1807" s="22">
        <f t="shared" si="115"/>
        <v>67</v>
      </c>
      <c r="X1807" s="2"/>
      <c r="Y1807" s="21">
        <f>IF(C1807="NET","",IFERROR(VLOOKUP(U1807,'2) Order Form'!$V$9:$V$894,1,FALSE),"Ikke med I order form"))</f>
        <v>7048652193421</v>
      </c>
      <c r="Z1807" s="2"/>
      <c r="AF1807" s="2"/>
      <c r="AG1807" s="38"/>
      <c r="AH1807" s="21"/>
      <c r="AI1807" s="2"/>
      <c r="AJ1807" s="2"/>
      <c r="AK1807" s="2"/>
    </row>
    <row r="1808" spans="1:37">
      <c r="A1808" s="175">
        <f t="shared" si="113"/>
        <v>7048652193414</v>
      </c>
      <c r="B1808">
        <v>835006</v>
      </c>
      <c r="C1808" t="s">
        <v>189</v>
      </c>
      <c r="D1808" t="s">
        <v>2991</v>
      </c>
      <c r="E1808" t="s">
        <v>128</v>
      </c>
      <c r="F1808" t="s">
        <v>126</v>
      </c>
      <c r="G1808" t="s">
        <v>52</v>
      </c>
      <c r="H1808" t="s">
        <v>87</v>
      </c>
      <c r="I1808">
        <v>133</v>
      </c>
      <c r="J1808">
        <v>133</v>
      </c>
      <c r="K1808">
        <v>133</v>
      </c>
      <c r="L1808">
        <v>133</v>
      </c>
      <c r="M1808">
        <v>133</v>
      </c>
      <c r="N1808">
        <v>133</v>
      </c>
      <c r="O1808">
        <v>133</v>
      </c>
      <c r="P1808">
        <v>133</v>
      </c>
      <c r="Q1808">
        <v>133</v>
      </c>
      <c r="R1808">
        <v>133</v>
      </c>
      <c r="S1808" s="2"/>
      <c r="T1808" s="52" t="str">
        <f t="shared" si="112"/>
        <v>835006-TEBLK-L</v>
      </c>
      <c r="U1808" s="53">
        <f>IF(C1808="NET","",IF(C1808="","",IFERROR(VLOOKUP(T1808,EAN!$A:$B,2,FALSE),"MANGLER - MÅ OPPDATERE EAN-FANEN")))</f>
        <v>7048652193414</v>
      </c>
      <c r="V1808" s="52">
        <f t="shared" si="114"/>
        <v>133</v>
      </c>
      <c r="W1808" s="52">
        <f t="shared" si="115"/>
        <v>133</v>
      </c>
      <c r="X1808" s="2"/>
      <c r="Y1808" s="21">
        <f>IF(C1808="NET","",IFERROR(VLOOKUP(U1808,'2) Order Form'!$V$9:$V$894,1,FALSE),"Ikke med I order form"))</f>
        <v>7048652193414</v>
      </c>
      <c r="Z1808" s="2"/>
      <c r="AF1808" s="2"/>
      <c r="AG1808" s="38"/>
      <c r="AH1808" s="21"/>
      <c r="AI1808" s="2"/>
      <c r="AJ1808" s="2"/>
      <c r="AK1808" s="2"/>
    </row>
    <row r="1809" spans="1:37">
      <c r="A1809" s="175">
        <f t="shared" si="113"/>
        <v>7048652193445</v>
      </c>
      <c r="B1809">
        <v>835006</v>
      </c>
      <c r="C1809" t="s">
        <v>189</v>
      </c>
      <c r="D1809" t="s">
        <v>2991</v>
      </c>
      <c r="E1809" t="s">
        <v>158</v>
      </c>
      <c r="F1809" t="s">
        <v>126</v>
      </c>
      <c r="G1809" t="s">
        <v>53</v>
      </c>
      <c r="H1809" t="s">
        <v>87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 s="30"/>
      <c r="T1809" s="52" t="str">
        <f t="shared" si="112"/>
        <v>835006-TEBLK-XL</v>
      </c>
      <c r="U1809" s="53">
        <f>IF(C1809="NET","",IF(C1809="","",IFERROR(VLOOKUP(T1809,EAN!$A:$B,2,FALSE),"MANGLER - MÅ OPPDATERE EAN-FANEN")))</f>
        <v>7048652193445</v>
      </c>
      <c r="V1809" s="52">
        <f t="shared" si="114"/>
        <v>0</v>
      </c>
      <c r="W1809" s="52">
        <f t="shared" si="115"/>
        <v>0</v>
      </c>
      <c r="X1809" s="30"/>
      <c r="Y1809" s="21">
        <f>IF(C1809="NET","",IFERROR(VLOOKUP(U1809,'2) Order Form'!$V$9:$V$894,1,FALSE),"Ikke med I order form"))</f>
        <v>7048652193445</v>
      </c>
      <c r="Z1809" s="30"/>
      <c r="AF1809" s="30"/>
      <c r="AG1809" s="54"/>
      <c r="AH1809" s="26"/>
      <c r="AI1809" s="30"/>
      <c r="AJ1809" s="30"/>
      <c r="AK1809" s="30"/>
    </row>
    <row r="1810" spans="1:37">
      <c r="A1810" s="175">
        <f t="shared" si="113"/>
        <v>0</v>
      </c>
      <c r="B1810" s="37">
        <v>835010</v>
      </c>
      <c r="C1810" t="s">
        <v>131</v>
      </c>
      <c r="I1810" s="37">
        <v>202409</v>
      </c>
      <c r="J1810" s="37">
        <v>202410</v>
      </c>
      <c r="K1810" s="37">
        <v>202411</v>
      </c>
      <c r="L1810" s="37">
        <v>202412</v>
      </c>
      <c r="M1810" s="37">
        <v>202413</v>
      </c>
      <c r="N1810" s="37">
        <v>202414</v>
      </c>
      <c r="O1810" s="37">
        <v>202415</v>
      </c>
      <c r="P1810" s="37">
        <v>202415</v>
      </c>
      <c r="Q1810" s="37">
        <v>202415</v>
      </c>
      <c r="R1810" s="37">
        <v>202415</v>
      </c>
      <c r="S1810" s="2"/>
      <c r="T1810" s="22" t="str">
        <f t="shared" si="112"/>
        <v>835010-</v>
      </c>
      <c r="U1810" s="24" t="str">
        <f>IF(C1810="NET","",IF(C1810="","",IFERROR(VLOOKUP(T1810,EAN!$A:$B,2,FALSE),"MANGLER - MÅ OPPDATERE EAN-FANEN")))</f>
        <v/>
      </c>
      <c r="V1810" s="22">
        <f t="shared" si="114"/>
        <v>202409</v>
      </c>
      <c r="W1810" s="22">
        <f t="shared" si="115"/>
        <v>202415</v>
      </c>
      <c r="X1810" s="2"/>
      <c r="Y1810" s="21" t="str">
        <f>IF(C1810="NET","",IFERROR(VLOOKUP(U1810,'2) Order Form'!$V$9:$V$894,1,FALSE),"Ikke med I order form"))</f>
        <v/>
      </c>
      <c r="Z1810" s="2"/>
      <c r="AF1810" s="2"/>
      <c r="AG1810" s="38"/>
      <c r="AH1810" s="21"/>
      <c r="AI1810" s="2"/>
      <c r="AJ1810" s="2"/>
      <c r="AK1810" s="2"/>
    </row>
    <row r="1811" spans="1:37">
      <c r="A1811" s="175">
        <f t="shared" si="113"/>
        <v>0</v>
      </c>
      <c r="B1811">
        <v>835010</v>
      </c>
      <c r="C1811" t="s">
        <v>3302</v>
      </c>
      <c r="D1811" t="s">
        <v>2991</v>
      </c>
      <c r="E1811" t="s">
        <v>100</v>
      </c>
      <c r="F1811" t="s">
        <v>70</v>
      </c>
      <c r="G1811" t="s">
        <v>7</v>
      </c>
      <c r="H1811" t="s">
        <v>87</v>
      </c>
      <c r="I1811">
        <v>83</v>
      </c>
      <c r="J1811">
        <v>83</v>
      </c>
      <c r="K1811">
        <v>83</v>
      </c>
      <c r="L1811">
        <v>83</v>
      </c>
      <c r="M1811">
        <v>83</v>
      </c>
      <c r="N1811">
        <v>83</v>
      </c>
      <c r="O1811">
        <v>83</v>
      </c>
      <c r="P1811">
        <v>83</v>
      </c>
      <c r="Q1811">
        <v>83</v>
      </c>
      <c r="R1811">
        <v>83</v>
      </c>
      <c r="S1811" s="2"/>
      <c r="T1811" s="22" t="str">
        <f t="shared" si="112"/>
        <v>835010-BLACK-M</v>
      </c>
      <c r="U1811" s="24" t="str">
        <f>IF(C1811="NET","",IF(C1811="","",IFERROR(VLOOKUP(T1811,EAN!$A:$B,2,FALSE),"MANGLER - MÅ OPPDATERE EAN-FANEN")))</f>
        <v>MANGLER - MÅ OPPDATERE EAN-FANEN</v>
      </c>
      <c r="V1811" s="22">
        <f t="shared" si="114"/>
        <v>83</v>
      </c>
      <c r="W1811" s="22">
        <f t="shared" si="115"/>
        <v>83</v>
      </c>
      <c r="X1811" s="2"/>
      <c r="Y1811" s="21" t="str">
        <f>IF(C1811="NET","",IFERROR(VLOOKUP(U1811,'2) Order Form'!$V$9:$V$894,1,FALSE),"Ikke med I order form"))</f>
        <v>Ikke med I order form</v>
      </c>
      <c r="Z1811" s="2"/>
      <c r="AF1811" s="2"/>
      <c r="AG1811" s="38"/>
      <c r="AH1811" s="21"/>
      <c r="AI1811" s="2"/>
      <c r="AJ1811" s="2"/>
      <c r="AK1811" s="2"/>
    </row>
    <row r="1812" spans="1:37">
      <c r="A1812" s="175">
        <f t="shared" si="113"/>
        <v>0</v>
      </c>
      <c r="B1812">
        <v>835010</v>
      </c>
      <c r="C1812" t="s">
        <v>3302</v>
      </c>
      <c r="D1812" t="s">
        <v>2991</v>
      </c>
      <c r="E1812" t="s">
        <v>101</v>
      </c>
      <c r="F1812" t="s">
        <v>70</v>
      </c>
      <c r="G1812" t="s">
        <v>52</v>
      </c>
      <c r="H1812" t="s">
        <v>87</v>
      </c>
      <c r="I1812">
        <v>78</v>
      </c>
      <c r="J1812">
        <v>78</v>
      </c>
      <c r="K1812">
        <v>78</v>
      </c>
      <c r="L1812">
        <v>78</v>
      </c>
      <c r="M1812">
        <v>78</v>
      </c>
      <c r="N1812">
        <v>78</v>
      </c>
      <c r="O1812">
        <v>78</v>
      </c>
      <c r="P1812">
        <v>78</v>
      </c>
      <c r="Q1812">
        <v>78</v>
      </c>
      <c r="R1812">
        <v>78</v>
      </c>
      <c r="S1812" s="2"/>
      <c r="T1812" s="52" t="str">
        <f t="shared" si="112"/>
        <v>835010-BLACK-L</v>
      </c>
      <c r="U1812" s="53" t="str">
        <f>IF(C1812="NET","",IF(C1812="","",IFERROR(VLOOKUP(T1812,EAN!$A:$B,2,FALSE),"MANGLER - MÅ OPPDATERE EAN-FANEN")))</f>
        <v>MANGLER - MÅ OPPDATERE EAN-FANEN</v>
      </c>
      <c r="V1812" s="52">
        <f t="shared" si="114"/>
        <v>78</v>
      </c>
      <c r="W1812" s="52">
        <f t="shared" si="115"/>
        <v>78</v>
      </c>
      <c r="X1812" s="2"/>
      <c r="Y1812" s="21" t="str">
        <f>IF(C1812="NET","",IFERROR(VLOOKUP(U1812,'2) Order Form'!$V$9:$V$894,1,FALSE),"Ikke med I order form"))</f>
        <v>Ikke med I order form</v>
      </c>
      <c r="Z1812" s="2"/>
      <c r="AF1812" s="2"/>
      <c r="AG1812" s="38"/>
      <c r="AH1812" s="21"/>
      <c r="AI1812" s="2"/>
      <c r="AJ1812" s="2"/>
      <c r="AK1812" s="2"/>
    </row>
    <row r="1813" spans="1:37">
      <c r="A1813" s="175">
        <f t="shared" si="113"/>
        <v>0</v>
      </c>
      <c r="B1813">
        <v>835010</v>
      </c>
      <c r="C1813" t="s">
        <v>3302</v>
      </c>
      <c r="D1813" t="s">
        <v>2991</v>
      </c>
      <c r="E1813" t="s">
        <v>102</v>
      </c>
      <c r="F1813" t="s">
        <v>70</v>
      </c>
      <c r="G1813" t="s">
        <v>53</v>
      </c>
      <c r="H1813" t="s">
        <v>87</v>
      </c>
      <c r="I1813">
        <v>54</v>
      </c>
      <c r="J1813">
        <v>54</v>
      </c>
      <c r="K1813">
        <v>54</v>
      </c>
      <c r="L1813">
        <v>54</v>
      </c>
      <c r="M1813">
        <v>54</v>
      </c>
      <c r="N1813">
        <v>54</v>
      </c>
      <c r="O1813">
        <v>54</v>
      </c>
      <c r="P1813">
        <v>54</v>
      </c>
      <c r="Q1813">
        <v>54</v>
      </c>
      <c r="R1813">
        <v>54</v>
      </c>
      <c r="S1813" s="30"/>
      <c r="T1813" s="52" t="str">
        <f t="shared" si="112"/>
        <v>835010-BLACK-XL</v>
      </c>
      <c r="U1813" s="53" t="str">
        <f>IF(C1813="NET","",IF(C1813="","",IFERROR(VLOOKUP(T1813,EAN!$A:$B,2,FALSE),"MANGLER - MÅ OPPDATERE EAN-FANEN")))</f>
        <v>MANGLER - MÅ OPPDATERE EAN-FANEN</v>
      </c>
      <c r="V1813" s="52">
        <f t="shared" si="114"/>
        <v>54</v>
      </c>
      <c r="W1813" s="52">
        <f t="shared" si="115"/>
        <v>54</v>
      </c>
      <c r="X1813" s="30"/>
      <c r="Y1813" s="21" t="str">
        <f>IF(C1813="NET","",IFERROR(VLOOKUP(U1813,'2) Order Form'!$V$9:$V$894,1,FALSE),"Ikke med I order form"))</f>
        <v>Ikke med I order form</v>
      </c>
      <c r="Z1813" s="30"/>
      <c r="AF1813" s="30"/>
      <c r="AG1813" s="54"/>
      <c r="AH1813" s="26"/>
      <c r="AI1813" s="30"/>
      <c r="AJ1813" s="30"/>
      <c r="AK1813" s="30"/>
    </row>
    <row r="1814" spans="1:37">
      <c r="A1814" s="175">
        <f t="shared" si="113"/>
        <v>0</v>
      </c>
      <c r="B1814" s="37">
        <v>835017</v>
      </c>
      <c r="C1814" t="s">
        <v>131</v>
      </c>
      <c r="I1814" s="37">
        <v>202409</v>
      </c>
      <c r="J1814" s="37">
        <v>202410</v>
      </c>
      <c r="K1814" s="37">
        <v>202411</v>
      </c>
      <c r="L1814" s="37">
        <v>202412</v>
      </c>
      <c r="M1814" s="37">
        <v>202413</v>
      </c>
      <c r="N1814" s="37">
        <v>202414</v>
      </c>
      <c r="O1814" s="37">
        <v>202415</v>
      </c>
      <c r="P1814" s="37">
        <v>202415</v>
      </c>
      <c r="Q1814" s="37">
        <v>202415</v>
      </c>
      <c r="R1814" s="37">
        <v>202415</v>
      </c>
      <c r="S1814" s="2"/>
      <c r="T1814" s="22" t="str">
        <f t="shared" si="112"/>
        <v>835017-</v>
      </c>
      <c r="U1814" s="24" t="str">
        <f>IF(C1814="NET","",IF(C1814="","",IFERROR(VLOOKUP(T1814,EAN!$A:$B,2,FALSE),"MANGLER - MÅ OPPDATERE EAN-FANEN")))</f>
        <v/>
      </c>
      <c r="V1814" s="22">
        <f t="shared" si="114"/>
        <v>202409</v>
      </c>
      <c r="W1814" s="22">
        <f t="shared" si="115"/>
        <v>202415</v>
      </c>
      <c r="X1814" s="2"/>
      <c r="Y1814" s="21" t="str">
        <f>IF(C1814="NET","",IFERROR(VLOOKUP(U1814,'2) Order Form'!$V$9:$V$894,1,FALSE),"Ikke med I order form"))</f>
        <v/>
      </c>
      <c r="Z1814" s="2"/>
      <c r="AF1814" s="2"/>
      <c r="AG1814" s="38"/>
      <c r="AH1814" s="21"/>
      <c r="AI1814" s="2"/>
      <c r="AJ1814" s="2"/>
      <c r="AK1814" s="2"/>
    </row>
    <row r="1815" spans="1:37">
      <c r="A1815" s="175">
        <f t="shared" si="113"/>
        <v>7048652821553</v>
      </c>
      <c r="B1815">
        <v>835017</v>
      </c>
      <c r="C1815" t="s">
        <v>1272</v>
      </c>
      <c r="D1815" t="s">
        <v>2991</v>
      </c>
      <c r="E1815" t="s">
        <v>343</v>
      </c>
      <c r="F1815" t="s">
        <v>344</v>
      </c>
      <c r="G1815" t="s">
        <v>63</v>
      </c>
      <c r="H1815" t="s">
        <v>87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 s="2"/>
      <c r="T1815" s="52" t="str">
        <f t="shared" si="112"/>
        <v>835017-060101-OS</v>
      </c>
      <c r="U1815" s="53">
        <f>IF(C1815="NET","",IF(C1815="","",IFERROR(VLOOKUP(T1815,EAN!$A:$B,2,FALSE),"MANGLER - MÅ OPPDATERE EAN-FANEN")))</f>
        <v>7048652821553</v>
      </c>
      <c r="V1815" s="52">
        <f t="shared" si="114"/>
        <v>0</v>
      </c>
      <c r="W1815" s="52">
        <f t="shared" si="115"/>
        <v>0</v>
      </c>
      <c r="X1815" s="2"/>
      <c r="Y1815" s="21">
        <f>IF(C1815="NET","",IFERROR(VLOOKUP(U1815,'2) Order Form'!$V$9:$V$894,1,FALSE),"Ikke med I order form"))</f>
        <v>7048652821553</v>
      </c>
      <c r="Z1815" s="2"/>
      <c r="AF1815" s="2"/>
      <c r="AG1815" s="38"/>
      <c r="AH1815" s="21"/>
      <c r="AI1815" s="2"/>
      <c r="AJ1815" s="2"/>
      <c r="AK1815" s="2"/>
    </row>
    <row r="1816" spans="1:37">
      <c r="A1816" s="175">
        <f t="shared" si="113"/>
        <v>7048652965837</v>
      </c>
      <c r="B1816">
        <v>835017</v>
      </c>
      <c r="C1816" t="s">
        <v>1272</v>
      </c>
      <c r="D1816" t="s">
        <v>2991</v>
      </c>
      <c r="E1816" t="s">
        <v>345</v>
      </c>
      <c r="F1816" t="s">
        <v>346</v>
      </c>
      <c r="G1816" t="s">
        <v>63</v>
      </c>
      <c r="H1816" t="s">
        <v>87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 s="30"/>
      <c r="T1816" s="52" t="str">
        <f t="shared" si="112"/>
        <v>835017-150101-OS</v>
      </c>
      <c r="U1816" s="53">
        <f>IF(C1816="NET","",IF(C1816="","",IFERROR(VLOOKUP(T1816,EAN!$A:$B,2,FALSE),"MANGLER - MÅ OPPDATERE EAN-FANEN")))</f>
        <v>7048652965837</v>
      </c>
      <c r="V1816" s="52">
        <f t="shared" si="114"/>
        <v>0</v>
      </c>
      <c r="W1816" s="52">
        <f t="shared" si="115"/>
        <v>0</v>
      </c>
      <c r="X1816" s="30"/>
      <c r="Y1816" s="21">
        <f>IF(C1816="NET","",IFERROR(VLOOKUP(U1816,'2) Order Form'!$V$9:$V$894,1,FALSE),"Ikke med I order form"))</f>
        <v>7048652965837</v>
      </c>
      <c r="Z1816" s="30"/>
      <c r="AF1816" s="30"/>
      <c r="AG1816" s="54"/>
      <c r="AH1816" s="26"/>
      <c r="AI1816" s="30"/>
      <c r="AJ1816" s="30"/>
      <c r="AK1816" s="30"/>
    </row>
    <row r="1817" spans="1:37">
      <c r="A1817" s="175">
        <f t="shared" si="113"/>
        <v>7048652821560</v>
      </c>
      <c r="B1817">
        <v>835017</v>
      </c>
      <c r="C1817" t="s">
        <v>1272</v>
      </c>
      <c r="D1817" t="s">
        <v>2991</v>
      </c>
      <c r="E1817" t="s">
        <v>1035</v>
      </c>
      <c r="F1817" t="s">
        <v>1036</v>
      </c>
      <c r="G1817" t="s">
        <v>63</v>
      </c>
      <c r="H1817" t="s">
        <v>225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 s="2"/>
      <c r="T1817" s="22" t="str">
        <f t="shared" si="112"/>
        <v>835017-160101-OS</v>
      </c>
      <c r="U1817" s="24">
        <f>IF(C1817="NET","",IF(C1817="","",IFERROR(VLOOKUP(T1817,EAN!$A:$B,2,FALSE),"MANGLER - MÅ OPPDATERE EAN-FANEN")))</f>
        <v>7048652821560</v>
      </c>
      <c r="V1817" s="22">
        <f t="shared" si="114"/>
        <v>0</v>
      </c>
      <c r="W1817" s="22">
        <f t="shared" si="115"/>
        <v>0</v>
      </c>
      <c r="X1817" s="2"/>
      <c r="Y1817" s="21" t="str">
        <f>IF(C1817="NET","",IFERROR(VLOOKUP(U1817,'2) Order Form'!$V$9:$V$894,1,FALSE),"Ikke med I order form"))</f>
        <v>Ikke med I order form</v>
      </c>
      <c r="Z1817" s="2"/>
      <c r="AF1817" s="2"/>
      <c r="AG1817" s="38"/>
      <c r="AH1817" s="21"/>
      <c r="AI1817" s="2"/>
      <c r="AJ1817" s="2"/>
      <c r="AK1817" s="2"/>
    </row>
    <row r="1818" spans="1:37">
      <c r="A1818" s="175">
        <f t="shared" si="113"/>
        <v>7048652965844</v>
      </c>
      <c r="B1818">
        <v>835017</v>
      </c>
      <c r="C1818" t="s">
        <v>1272</v>
      </c>
      <c r="D1818" t="s">
        <v>2991</v>
      </c>
      <c r="E1818" t="s">
        <v>347</v>
      </c>
      <c r="F1818" t="s">
        <v>348</v>
      </c>
      <c r="G1818" t="s">
        <v>63</v>
      </c>
      <c r="H1818" t="s">
        <v>87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 s="30"/>
      <c r="T1818" s="52" t="str">
        <f t="shared" si="112"/>
        <v>835017-180101-OS</v>
      </c>
      <c r="U1818" s="53">
        <f>IF(C1818="NET","",IF(C1818="","",IFERROR(VLOOKUP(T1818,EAN!$A:$B,2,FALSE),"MANGLER - MÅ OPPDATERE EAN-FANEN")))</f>
        <v>7048652965844</v>
      </c>
      <c r="V1818" s="52">
        <f t="shared" si="114"/>
        <v>0</v>
      </c>
      <c r="W1818" s="52">
        <f t="shared" si="115"/>
        <v>0</v>
      </c>
      <c r="X1818" s="30"/>
      <c r="Y1818" s="21">
        <f>IF(C1818="NET","",IFERROR(VLOOKUP(U1818,'2) Order Form'!$V$9:$V$894,1,FALSE),"Ikke med I order form"))</f>
        <v>7048652965844</v>
      </c>
      <c r="Z1818" s="30"/>
      <c r="AF1818" s="30"/>
      <c r="AG1818" s="54"/>
      <c r="AH1818" s="26"/>
      <c r="AI1818" s="30"/>
      <c r="AJ1818" s="30"/>
      <c r="AK1818" s="30"/>
    </row>
    <row r="1819" spans="1:37">
      <c r="A1819" s="175">
        <f t="shared" si="113"/>
        <v>7048652965851</v>
      </c>
      <c r="B1819">
        <v>835017</v>
      </c>
      <c r="C1819" t="s">
        <v>1272</v>
      </c>
      <c r="D1819" t="s">
        <v>2991</v>
      </c>
      <c r="E1819" t="s">
        <v>2194</v>
      </c>
      <c r="F1819" t="s">
        <v>2505</v>
      </c>
      <c r="G1819" t="s">
        <v>63</v>
      </c>
      <c r="H1819" t="s">
        <v>225</v>
      </c>
      <c r="I1819">
        <v>3</v>
      </c>
      <c r="J1819">
        <v>3</v>
      </c>
      <c r="K1819">
        <v>3</v>
      </c>
      <c r="L1819">
        <v>3</v>
      </c>
      <c r="M1819">
        <v>3</v>
      </c>
      <c r="N1819">
        <v>3</v>
      </c>
      <c r="O1819">
        <v>3</v>
      </c>
      <c r="P1819">
        <v>3</v>
      </c>
      <c r="Q1819">
        <v>3</v>
      </c>
      <c r="R1819">
        <v>3</v>
      </c>
      <c r="S1819" s="2"/>
      <c r="T1819" s="52" t="str">
        <f t="shared" si="112"/>
        <v>835017-206755-OS</v>
      </c>
      <c r="U1819" s="53">
        <f>IF(C1819="NET","",IF(C1819="","",IFERROR(VLOOKUP(T1819,EAN!$A:$B,2,FALSE),"MANGLER - MÅ OPPDATERE EAN-FANEN")))</f>
        <v>7048652965851</v>
      </c>
      <c r="V1819" s="52">
        <f t="shared" si="114"/>
        <v>3</v>
      </c>
      <c r="W1819" s="52">
        <f t="shared" si="115"/>
        <v>3</v>
      </c>
      <c r="X1819" s="2"/>
      <c r="Y1819" s="21">
        <f>IF(C1819="NET","",IFERROR(VLOOKUP(U1819,'2) Order Form'!$V$9:$V$894,1,FALSE),"Ikke med I order form"))</f>
        <v>7048652965851</v>
      </c>
      <c r="Z1819" s="2"/>
      <c r="AF1819" s="2"/>
      <c r="AG1819" s="38"/>
      <c r="AH1819" s="21"/>
      <c r="AI1819" s="2"/>
      <c r="AJ1819" s="2"/>
      <c r="AK1819" s="2"/>
    </row>
    <row r="1820" spans="1:37">
      <c r="A1820" s="175">
        <f t="shared" si="113"/>
        <v>0</v>
      </c>
      <c r="B1820" s="37">
        <v>835018</v>
      </c>
      <c r="C1820" t="s">
        <v>131</v>
      </c>
      <c r="I1820" s="37">
        <v>202409</v>
      </c>
      <c r="J1820" s="37">
        <v>202410</v>
      </c>
      <c r="K1820" s="37">
        <v>202411</v>
      </c>
      <c r="L1820" s="37">
        <v>202412</v>
      </c>
      <c r="M1820" s="37">
        <v>202413</v>
      </c>
      <c r="N1820" s="37">
        <v>202414</v>
      </c>
      <c r="O1820" s="37">
        <v>202415</v>
      </c>
      <c r="P1820" s="37">
        <v>202415</v>
      </c>
      <c r="Q1820" s="37">
        <v>202415</v>
      </c>
      <c r="R1820" s="37">
        <v>202415</v>
      </c>
      <c r="S1820" s="2"/>
      <c r="T1820" s="22" t="str">
        <f t="shared" si="112"/>
        <v>835018-</v>
      </c>
      <c r="U1820" s="24" t="str">
        <f>IF(C1820="NET","",IF(C1820="","",IFERROR(VLOOKUP(T1820,EAN!$A:$B,2,FALSE),"MANGLER - MÅ OPPDATERE EAN-FANEN")))</f>
        <v/>
      </c>
      <c r="V1820" s="22">
        <f t="shared" si="114"/>
        <v>202409</v>
      </c>
      <c r="W1820" s="22">
        <f t="shared" si="115"/>
        <v>202415</v>
      </c>
      <c r="X1820" s="2"/>
      <c r="Y1820" s="21" t="str">
        <f>IF(C1820="NET","",IFERROR(VLOOKUP(U1820,'2) Order Form'!$V$9:$V$894,1,FALSE),"Ikke med I order form"))</f>
        <v/>
      </c>
      <c r="Z1820" s="2"/>
      <c r="AF1820" s="2"/>
      <c r="AG1820" s="38"/>
      <c r="AH1820" s="21"/>
      <c r="AI1820" s="2"/>
      <c r="AJ1820" s="2"/>
      <c r="AK1820" s="2"/>
    </row>
    <row r="1821" spans="1:37">
      <c r="A1821" s="175">
        <f t="shared" si="113"/>
        <v>7048652821584</v>
      </c>
      <c r="B1821">
        <v>835018</v>
      </c>
      <c r="C1821" t="s">
        <v>1273</v>
      </c>
      <c r="D1821" t="s">
        <v>2991</v>
      </c>
      <c r="E1821" t="s">
        <v>1274</v>
      </c>
      <c r="F1821" t="s">
        <v>1275</v>
      </c>
      <c r="G1821" t="s">
        <v>63</v>
      </c>
      <c r="H1821" t="s">
        <v>87</v>
      </c>
      <c r="I1821">
        <v>193</v>
      </c>
      <c r="J1821">
        <v>193</v>
      </c>
      <c r="K1821">
        <v>193</v>
      </c>
      <c r="L1821">
        <v>193</v>
      </c>
      <c r="M1821">
        <v>193</v>
      </c>
      <c r="N1821">
        <v>193</v>
      </c>
      <c r="O1821">
        <v>193</v>
      </c>
      <c r="P1821">
        <v>193</v>
      </c>
      <c r="Q1821">
        <v>193</v>
      </c>
      <c r="R1821">
        <v>193</v>
      </c>
      <c r="S1821" s="2"/>
      <c r="T1821" s="52" t="str">
        <f t="shared" si="112"/>
        <v>835018-093152-OS</v>
      </c>
      <c r="U1821" s="53">
        <f>IF(C1821="NET","",IF(C1821="","",IFERROR(VLOOKUP(T1821,EAN!$A:$B,2,FALSE),"MANGLER - MÅ OPPDATERE EAN-FANEN")))</f>
        <v>7048652821584</v>
      </c>
      <c r="V1821" s="52">
        <f t="shared" si="114"/>
        <v>193</v>
      </c>
      <c r="W1821" s="52">
        <f t="shared" si="115"/>
        <v>193</v>
      </c>
      <c r="X1821" s="2"/>
      <c r="Y1821" s="21">
        <f>IF(C1821="NET","",IFERROR(VLOOKUP(U1821,'2) Order Form'!$V$9:$V$894,1,FALSE),"Ikke med I order form"))</f>
        <v>7048652821584</v>
      </c>
      <c r="Z1821" s="2"/>
      <c r="AF1821" s="2"/>
      <c r="AG1821" s="38"/>
      <c r="AH1821" s="21"/>
      <c r="AI1821" s="2"/>
      <c r="AJ1821" s="2"/>
      <c r="AK1821" s="2"/>
    </row>
    <row r="1822" spans="1:37">
      <c r="A1822" s="175">
        <f t="shared" si="113"/>
        <v>7048652965868</v>
      </c>
      <c r="B1822">
        <v>835018</v>
      </c>
      <c r="C1822" t="s">
        <v>1273</v>
      </c>
      <c r="D1822" t="s">
        <v>2991</v>
      </c>
      <c r="E1822" t="s">
        <v>2195</v>
      </c>
      <c r="F1822" t="s">
        <v>2523</v>
      </c>
      <c r="G1822" t="s">
        <v>63</v>
      </c>
      <c r="H1822" t="s">
        <v>225</v>
      </c>
      <c r="I1822">
        <v>56</v>
      </c>
      <c r="J1822">
        <v>56</v>
      </c>
      <c r="K1822">
        <v>56</v>
      </c>
      <c r="L1822">
        <v>56</v>
      </c>
      <c r="M1822">
        <v>56</v>
      </c>
      <c r="N1822">
        <v>56</v>
      </c>
      <c r="O1822">
        <v>56</v>
      </c>
      <c r="P1822">
        <v>56</v>
      </c>
      <c r="Q1822">
        <v>56</v>
      </c>
      <c r="R1822">
        <v>56</v>
      </c>
      <c r="S1822" s="30"/>
      <c r="T1822" s="52" t="str">
        <f t="shared" si="112"/>
        <v>835018-098270-OS</v>
      </c>
      <c r="U1822" s="53">
        <f>IF(C1822="NET","",IF(C1822="","",IFERROR(VLOOKUP(T1822,EAN!$A:$B,2,FALSE),"MANGLER - MÅ OPPDATERE EAN-FANEN")))</f>
        <v>7048652965868</v>
      </c>
      <c r="V1822" s="52">
        <f t="shared" si="114"/>
        <v>56</v>
      </c>
      <c r="W1822" s="52">
        <f t="shared" si="115"/>
        <v>56</v>
      </c>
      <c r="X1822" s="30"/>
      <c r="Y1822" s="21">
        <f>IF(C1822="NET","",IFERROR(VLOOKUP(U1822,'2) Order Form'!$V$9:$V$894,1,FALSE),"Ikke med I order form"))</f>
        <v>7048652965868</v>
      </c>
      <c r="Z1822" s="30"/>
      <c r="AF1822" s="30"/>
      <c r="AG1822" s="54"/>
      <c r="AH1822" s="26"/>
      <c r="AI1822" s="30"/>
      <c r="AJ1822" s="30"/>
      <c r="AK1822" s="30"/>
    </row>
    <row r="1823" spans="1:37">
      <c r="A1823" s="175">
        <f t="shared" si="113"/>
        <v>7048653090729</v>
      </c>
      <c r="B1823">
        <v>835018</v>
      </c>
      <c r="C1823" t="s">
        <v>1273</v>
      </c>
      <c r="D1823" t="s">
        <v>2991</v>
      </c>
      <c r="E1823" t="s">
        <v>359</v>
      </c>
      <c r="F1823" t="s">
        <v>360</v>
      </c>
      <c r="G1823" t="s">
        <v>63</v>
      </c>
      <c r="H1823" t="s">
        <v>87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 s="2"/>
      <c r="T1823" s="22" t="str">
        <f t="shared" si="112"/>
        <v>835018-110101-OS</v>
      </c>
      <c r="U1823" s="24">
        <f>IF(C1823="NET","",IF(C1823="","",IFERROR(VLOOKUP(T1823,EAN!$A:$B,2,FALSE),"MANGLER - MÅ OPPDATERE EAN-FANEN")))</f>
        <v>7048653090729</v>
      </c>
      <c r="V1823" s="22">
        <f t="shared" si="114"/>
        <v>0</v>
      </c>
      <c r="W1823" s="22">
        <f t="shared" si="115"/>
        <v>0</v>
      </c>
      <c r="X1823" s="2"/>
      <c r="Y1823" s="21" t="str">
        <f>IF(C1823="NET","",IFERROR(VLOOKUP(U1823,'2) Order Form'!$V$9:$V$894,1,FALSE),"Ikke med I order form"))</f>
        <v>Ikke med I order form</v>
      </c>
      <c r="Z1823" s="2"/>
      <c r="AF1823" s="2"/>
      <c r="AG1823" s="38"/>
      <c r="AH1823" s="21"/>
      <c r="AI1823" s="2"/>
      <c r="AJ1823" s="2"/>
      <c r="AK1823" s="2"/>
    </row>
    <row r="1824" spans="1:37">
      <c r="A1824" s="175">
        <f t="shared" si="113"/>
        <v>7048652821591</v>
      </c>
      <c r="B1824">
        <v>835018</v>
      </c>
      <c r="C1824" t="s">
        <v>1273</v>
      </c>
      <c r="D1824" t="s">
        <v>2991</v>
      </c>
      <c r="E1824" t="s">
        <v>364</v>
      </c>
      <c r="F1824" t="s">
        <v>2024</v>
      </c>
      <c r="G1824" t="s">
        <v>63</v>
      </c>
      <c r="H1824" t="s">
        <v>87</v>
      </c>
      <c r="I1824">
        <v>72</v>
      </c>
      <c r="J1824">
        <v>72</v>
      </c>
      <c r="K1824">
        <v>72</v>
      </c>
      <c r="L1824">
        <v>72</v>
      </c>
      <c r="M1824">
        <v>72</v>
      </c>
      <c r="N1824">
        <v>72</v>
      </c>
      <c r="O1824">
        <v>72</v>
      </c>
      <c r="P1824">
        <v>72</v>
      </c>
      <c r="Q1824">
        <v>72</v>
      </c>
      <c r="R1824">
        <v>72</v>
      </c>
      <c r="S1824" s="2"/>
      <c r="T1824" s="52" t="str">
        <f t="shared" si="112"/>
        <v>835018-121003-OS</v>
      </c>
      <c r="U1824" s="53">
        <f>IF(C1824="NET","",IF(C1824="","",IFERROR(VLOOKUP(T1824,EAN!$A:$B,2,FALSE),"MANGLER - MÅ OPPDATERE EAN-FANEN")))</f>
        <v>7048652821591</v>
      </c>
      <c r="V1824" s="52">
        <f t="shared" si="114"/>
        <v>72</v>
      </c>
      <c r="W1824" s="52">
        <f t="shared" si="115"/>
        <v>72</v>
      </c>
      <c r="X1824" s="2"/>
      <c r="Y1824" s="21">
        <f>IF(C1824="NET","",IFERROR(VLOOKUP(U1824,'2) Order Form'!$V$9:$V$894,1,FALSE),"Ikke med I order form"))</f>
        <v>7048652821591</v>
      </c>
      <c r="Z1824" s="2"/>
      <c r="AF1824" s="2"/>
      <c r="AG1824" s="38"/>
      <c r="AH1824" s="21"/>
      <c r="AI1824" s="2"/>
      <c r="AJ1824" s="2"/>
      <c r="AK1824" s="2"/>
    </row>
    <row r="1825" spans="1:37">
      <c r="A1825" s="175">
        <f t="shared" si="113"/>
        <v>7048652821607</v>
      </c>
      <c r="B1825">
        <v>835018</v>
      </c>
      <c r="C1825" t="s">
        <v>1273</v>
      </c>
      <c r="D1825" t="s">
        <v>2991</v>
      </c>
      <c r="E1825" t="s">
        <v>1276</v>
      </c>
      <c r="F1825" t="s">
        <v>1277</v>
      </c>
      <c r="G1825" t="s">
        <v>63</v>
      </c>
      <c r="H1825" t="s">
        <v>225</v>
      </c>
      <c r="I1825">
        <v>170</v>
      </c>
      <c r="J1825">
        <v>170</v>
      </c>
      <c r="K1825">
        <v>170</v>
      </c>
      <c r="L1825">
        <v>170</v>
      </c>
      <c r="M1825">
        <v>170</v>
      </c>
      <c r="N1825">
        <v>170</v>
      </c>
      <c r="O1825">
        <v>170</v>
      </c>
      <c r="P1825">
        <v>170</v>
      </c>
      <c r="Q1825">
        <v>170</v>
      </c>
      <c r="R1825">
        <v>170</v>
      </c>
      <c r="S1825" s="2"/>
      <c r="T1825" s="22" t="str">
        <f t="shared" si="112"/>
        <v>835018-127850-OS</v>
      </c>
      <c r="U1825" s="24">
        <f>IF(C1825="NET","",IF(C1825="","",IFERROR(VLOOKUP(T1825,EAN!$A:$B,2,FALSE),"MANGLER - MÅ OPPDATERE EAN-FANEN")))</f>
        <v>7048652821607</v>
      </c>
      <c r="V1825" s="22">
        <f t="shared" si="114"/>
        <v>170</v>
      </c>
      <c r="W1825" s="22">
        <f t="shared" si="115"/>
        <v>170</v>
      </c>
      <c r="X1825" s="2"/>
      <c r="Y1825" s="21">
        <f>IF(C1825="NET","",IFERROR(VLOOKUP(U1825,'2) Order Form'!$V$9:$V$894,1,FALSE),"Ikke med I order form"))</f>
        <v>7048652821607</v>
      </c>
      <c r="Z1825" s="2"/>
      <c r="AF1825" s="2"/>
      <c r="AG1825" s="38"/>
      <c r="AH1825" s="21"/>
      <c r="AI1825" s="2"/>
      <c r="AJ1825" s="2"/>
      <c r="AK1825" s="2"/>
    </row>
    <row r="1826" spans="1:37">
      <c r="A1826" s="175">
        <f t="shared" si="113"/>
        <v>7048652821614</v>
      </c>
      <c r="B1826">
        <v>835018</v>
      </c>
      <c r="C1826" t="s">
        <v>1273</v>
      </c>
      <c r="D1826" t="s">
        <v>2991</v>
      </c>
      <c r="E1826" t="s">
        <v>367</v>
      </c>
      <c r="F1826" t="s">
        <v>368</v>
      </c>
      <c r="G1826" t="s">
        <v>63</v>
      </c>
      <c r="H1826" t="s">
        <v>225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 s="2"/>
      <c r="T1826" s="22" t="str">
        <f t="shared" si="112"/>
        <v>835018-140101-OS</v>
      </c>
      <c r="U1826" s="24">
        <f>IF(C1826="NET","",IF(C1826="","",IFERROR(VLOOKUP(T1826,EAN!$A:$B,2,FALSE),"MANGLER - MÅ OPPDATERE EAN-FANEN")))</f>
        <v>7048652821614</v>
      </c>
      <c r="V1826" s="22">
        <f t="shared" si="114"/>
        <v>0</v>
      </c>
      <c r="W1826" s="22">
        <f t="shared" si="115"/>
        <v>0</v>
      </c>
      <c r="X1826" s="2"/>
      <c r="Y1826" s="21" t="str">
        <f>IF(C1826="NET","",IFERROR(VLOOKUP(U1826,'2) Order Form'!$V$9:$V$894,1,FALSE),"Ikke med I order form"))</f>
        <v>Ikke med I order form</v>
      </c>
      <c r="Z1826" s="2"/>
      <c r="AF1826" s="2"/>
      <c r="AG1826" s="38"/>
      <c r="AH1826" s="21"/>
      <c r="AI1826" s="2"/>
      <c r="AJ1826" s="2"/>
      <c r="AK1826" s="2"/>
    </row>
    <row r="1827" spans="1:37">
      <c r="A1827" s="175">
        <f t="shared" si="113"/>
        <v>0</v>
      </c>
      <c r="B1827" s="37">
        <v>835019</v>
      </c>
      <c r="C1827" t="s">
        <v>131</v>
      </c>
      <c r="I1827" s="37">
        <v>202409</v>
      </c>
      <c r="J1827" s="37">
        <v>202410</v>
      </c>
      <c r="K1827" s="37">
        <v>202411</v>
      </c>
      <c r="L1827" s="37">
        <v>202412</v>
      </c>
      <c r="M1827" s="37">
        <v>202413</v>
      </c>
      <c r="N1827" s="37">
        <v>202414</v>
      </c>
      <c r="O1827" s="37">
        <v>202415</v>
      </c>
      <c r="P1827" s="37">
        <v>202415</v>
      </c>
      <c r="Q1827" s="37">
        <v>202415</v>
      </c>
      <c r="R1827" s="37">
        <v>202415</v>
      </c>
      <c r="S1827" s="2"/>
      <c r="T1827" s="22" t="str">
        <f t="shared" si="112"/>
        <v>835019-</v>
      </c>
      <c r="U1827" s="24" t="str">
        <f>IF(C1827="NET","",IF(C1827="","",IFERROR(VLOOKUP(T1827,EAN!$A:$B,2,FALSE),"MANGLER - MÅ OPPDATERE EAN-FANEN")))</f>
        <v/>
      </c>
      <c r="V1827" s="22">
        <f t="shared" si="114"/>
        <v>202409</v>
      </c>
      <c r="W1827" s="22">
        <f t="shared" si="115"/>
        <v>202415</v>
      </c>
      <c r="X1827" s="2"/>
      <c r="Y1827" s="21" t="str">
        <f>IF(C1827="NET","",IFERROR(VLOOKUP(U1827,'2) Order Form'!$V$9:$V$894,1,FALSE),"Ikke med I order form"))</f>
        <v/>
      </c>
      <c r="Z1827" s="2"/>
      <c r="AF1827" s="2"/>
      <c r="AG1827" s="38"/>
      <c r="AH1827" s="21"/>
      <c r="AI1827" s="2"/>
      <c r="AJ1827" s="2"/>
      <c r="AK1827" s="2"/>
    </row>
    <row r="1828" spans="1:37">
      <c r="A1828" s="175">
        <f t="shared" si="113"/>
        <v>7048652821621</v>
      </c>
      <c r="B1828">
        <v>835019</v>
      </c>
      <c r="C1828" t="s">
        <v>1278</v>
      </c>
      <c r="D1828" t="s">
        <v>2991</v>
      </c>
      <c r="E1828" t="s">
        <v>372</v>
      </c>
      <c r="F1828" t="s">
        <v>84</v>
      </c>
      <c r="G1828" t="s">
        <v>63</v>
      </c>
      <c r="H1828" t="s">
        <v>87</v>
      </c>
      <c r="I1828">
        <v>15</v>
      </c>
      <c r="J1828">
        <v>15</v>
      </c>
      <c r="K1828">
        <v>15</v>
      </c>
      <c r="L1828">
        <v>15</v>
      </c>
      <c r="M1828">
        <v>15</v>
      </c>
      <c r="N1828">
        <v>15</v>
      </c>
      <c r="O1828">
        <v>15</v>
      </c>
      <c r="P1828">
        <v>15</v>
      </c>
      <c r="Q1828">
        <v>15</v>
      </c>
      <c r="R1828">
        <v>15</v>
      </c>
      <c r="S1828" s="2"/>
      <c r="T1828" s="52" t="str">
        <f t="shared" si="112"/>
        <v>835019-060000-OS</v>
      </c>
      <c r="U1828" s="53">
        <f>IF(C1828="NET","",IF(C1828="","",IFERROR(VLOOKUP(T1828,EAN!$A:$B,2,FALSE),"MANGLER - MÅ OPPDATERE EAN-FANEN")))</f>
        <v>7048652821621</v>
      </c>
      <c r="V1828" s="52">
        <f t="shared" si="114"/>
        <v>15</v>
      </c>
      <c r="W1828" s="52">
        <f t="shared" si="115"/>
        <v>15</v>
      </c>
      <c r="X1828" s="2"/>
      <c r="Y1828" s="21">
        <f>IF(C1828="NET","",IFERROR(VLOOKUP(U1828,'2) Order Form'!$V$9:$V$894,1,FALSE),"Ikke med I order form"))</f>
        <v>7048652821621</v>
      </c>
      <c r="Z1828" s="2"/>
      <c r="AF1828" s="2"/>
      <c r="AG1828" s="38"/>
      <c r="AH1828" s="21"/>
      <c r="AI1828" s="2"/>
      <c r="AJ1828" s="2"/>
      <c r="AK1828" s="2"/>
    </row>
    <row r="1829" spans="1:37">
      <c r="A1829" s="175">
        <f t="shared" si="113"/>
        <v>7048652965875</v>
      </c>
      <c r="B1829">
        <v>835019</v>
      </c>
      <c r="C1829" t="s">
        <v>1278</v>
      </c>
      <c r="D1829" t="s">
        <v>2991</v>
      </c>
      <c r="E1829" t="s">
        <v>374</v>
      </c>
      <c r="F1829" t="s">
        <v>375</v>
      </c>
      <c r="G1829" t="s">
        <v>63</v>
      </c>
      <c r="H1829" t="s">
        <v>87</v>
      </c>
      <c r="I1829">
        <v>8</v>
      </c>
      <c r="J1829">
        <v>8</v>
      </c>
      <c r="K1829">
        <v>8</v>
      </c>
      <c r="L1829">
        <v>8</v>
      </c>
      <c r="M1829">
        <v>8</v>
      </c>
      <c r="N1829">
        <v>8</v>
      </c>
      <c r="O1829">
        <v>8</v>
      </c>
      <c r="P1829">
        <v>8</v>
      </c>
      <c r="Q1829">
        <v>8</v>
      </c>
      <c r="R1829">
        <v>8</v>
      </c>
      <c r="S1829" s="2"/>
      <c r="T1829" s="22" t="str">
        <f t="shared" si="112"/>
        <v>835019-150000-OS</v>
      </c>
      <c r="U1829" s="24">
        <f>IF(C1829="NET","",IF(C1829="","",IFERROR(VLOOKUP(T1829,EAN!$A:$B,2,FALSE),"MANGLER - MÅ OPPDATERE EAN-FANEN")))</f>
        <v>7048652965875</v>
      </c>
      <c r="V1829" s="22">
        <f t="shared" si="114"/>
        <v>8</v>
      </c>
      <c r="W1829" s="22">
        <f t="shared" si="115"/>
        <v>8</v>
      </c>
      <c r="X1829" s="2"/>
      <c r="Y1829" s="21">
        <f>IF(C1829="NET","",IFERROR(VLOOKUP(U1829,'2) Order Form'!$V$9:$V$894,1,FALSE),"Ikke med I order form"))</f>
        <v>7048652965875</v>
      </c>
      <c r="Z1829" s="2"/>
      <c r="AF1829" s="2"/>
      <c r="AG1829" s="38"/>
      <c r="AH1829" s="21"/>
      <c r="AI1829" s="2"/>
      <c r="AJ1829" s="2"/>
      <c r="AK1829" s="2"/>
    </row>
    <row r="1830" spans="1:37">
      <c r="A1830" s="175">
        <f t="shared" si="113"/>
        <v>7048652821638</v>
      </c>
      <c r="B1830">
        <v>835019</v>
      </c>
      <c r="C1830" t="s">
        <v>1278</v>
      </c>
      <c r="D1830" t="s">
        <v>2991</v>
      </c>
      <c r="E1830" t="s">
        <v>376</v>
      </c>
      <c r="F1830" t="s">
        <v>377</v>
      </c>
      <c r="G1830" t="s">
        <v>63</v>
      </c>
      <c r="H1830" t="s">
        <v>225</v>
      </c>
      <c r="I1830">
        <v>10</v>
      </c>
      <c r="J1830">
        <v>10</v>
      </c>
      <c r="K1830">
        <v>10</v>
      </c>
      <c r="L1830">
        <v>10</v>
      </c>
      <c r="M1830">
        <v>10</v>
      </c>
      <c r="N1830">
        <v>10</v>
      </c>
      <c r="O1830">
        <v>10</v>
      </c>
      <c r="P1830">
        <v>10</v>
      </c>
      <c r="Q1830">
        <v>10</v>
      </c>
      <c r="R1830">
        <v>10</v>
      </c>
      <c r="S1830" s="2"/>
      <c r="T1830" s="52" t="str">
        <f t="shared" si="112"/>
        <v>835019-160000-OS</v>
      </c>
      <c r="U1830" s="53">
        <f>IF(C1830="NET","",IF(C1830="","",IFERROR(VLOOKUP(T1830,EAN!$A:$B,2,FALSE),"MANGLER - MÅ OPPDATERE EAN-FANEN")))</f>
        <v>7048652821638</v>
      </c>
      <c r="V1830" s="52">
        <f t="shared" si="114"/>
        <v>10</v>
      </c>
      <c r="W1830" s="52">
        <f t="shared" si="115"/>
        <v>10</v>
      </c>
      <c r="X1830" s="2"/>
      <c r="Y1830" s="21">
        <f>IF(C1830="NET","",IFERROR(VLOOKUP(U1830,'2) Order Form'!$V$9:$V$894,1,FALSE),"Ikke med I order form"))</f>
        <v>7048652821638</v>
      </c>
      <c r="Z1830" s="2"/>
      <c r="AF1830" s="2"/>
      <c r="AG1830" s="38"/>
      <c r="AH1830" s="21"/>
      <c r="AI1830" s="2"/>
      <c r="AJ1830" s="2"/>
      <c r="AK1830" s="2"/>
    </row>
    <row r="1831" spans="1:37">
      <c r="A1831" s="175">
        <f t="shared" si="113"/>
        <v>7048652965882</v>
      </c>
      <c r="B1831">
        <v>835019</v>
      </c>
      <c r="C1831" t="s">
        <v>1278</v>
      </c>
      <c r="D1831" t="s">
        <v>2991</v>
      </c>
      <c r="E1831" t="s">
        <v>380</v>
      </c>
      <c r="F1831" t="s">
        <v>381</v>
      </c>
      <c r="G1831" t="s">
        <v>63</v>
      </c>
      <c r="H1831" t="s">
        <v>87</v>
      </c>
      <c r="I1831">
        <v>10</v>
      </c>
      <c r="J1831">
        <v>10</v>
      </c>
      <c r="K1831">
        <v>10</v>
      </c>
      <c r="L1831">
        <v>10</v>
      </c>
      <c r="M1831">
        <v>10</v>
      </c>
      <c r="N1831">
        <v>10</v>
      </c>
      <c r="O1831">
        <v>10</v>
      </c>
      <c r="P1831">
        <v>10</v>
      </c>
      <c r="Q1831">
        <v>10</v>
      </c>
      <c r="R1831">
        <v>10</v>
      </c>
      <c r="S1831" s="2"/>
      <c r="T1831" s="52" t="str">
        <f t="shared" si="112"/>
        <v>835019-180000-OS</v>
      </c>
      <c r="U1831" s="53">
        <f>IF(C1831="NET","",IF(C1831="","",IFERROR(VLOOKUP(T1831,EAN!$A:$B,2,FALSE),"MANGLER - MÅ OPPDATERE EAN-FANEN")))</f>
        <v>7048652965882</v>
      </c>
      <c r="V1831" s="52">
        <f t="shared" si="114"/>
        <v>10</v>
      </c>
      <c r="W1831" s="52">
        <f t="shared" si="115"/>
        <v>10</v>
      </c>
      <c r="X1831" s="2"/>
      <c r="Y1831" s="21">
        <f>IF(C1831="NET","",IFERROR(VLOOKUP(U1831,'2) Order Form'!$V$9:$V$894,1,FALSE),"Ikke med I order form"))</f>
        <v>7048652965882</v>
      </c>
      <c r="Z1831" s="2"/>
      <c r="AF1831" s="2"/>
      <c r="AG1831" s="38"/>
      <c r="AH1831" s="21"/>
      <c r="AI1831" s="2"/>
      <c r="AJ1831" s="2"/>
      <c r="AK1831" s="2"/>
    </row>
    <row r="1832" spans="1:37">
      <c r="A1832" s="175">
        <f t="shared" si="113"/>
        <v>0</v>
      </c>
      <c r="B1832" s="37">
        <v>835021</v>
      </c>
      <c r="C1832" t="s">
        <v>131</v>
      </c>
      <c r="I1832" s="37">
        <v>202409</v>
      </c>
      <c r="J1832" s="37">
        <v>202410</v>
      </c>
      <c r="K1832" s="37">
        <v>202411</v>
      </c>
      <c r="L1832" s="37">
        <v>202412</v>
      </c>
      <c r="M1832" s="37">
        <v>202413</v>
      </c>
      <c r="N1832" s="37">
        <v>202414</v>
      </c>
      <c r="O1832" s="37">
        <v>202415</v>
      </c>
      <c r="P1832" s="37">
        <v>202415</v>
      </c>
      <c r="Q1832" s="37">
        <v>202415</v>
      </c>
      <c r="R1832" s="37">
        <v>202415</v>
      </c>
      <c r="S1832" s="2"/>
      <c r="T1832" s="52" t="str">
        <f t="shared" si="112"/>
        <v>835021-</v>
      </c>
      <c r="U1832" s="53" t="str">
        <f>IF(C1832="NET","",IF(C1832="","",IFERROR(VLOOKUP(T1832,EAN!$A:$B,2,FALSE),"MANGLER - MÅ OPPDATERE EAN-FANEN")))</f>
        <v/>
      </c>
      <c r="V1832" s="52">
        <f t="shared" si="114"/>
        <v>202409</v>
      </c>
      <c r="W1832" s="52">
        <f t="shared" si="115"/>
        <v>202415</v>
      </c>
      <c r="X1832" s="2"/>
      <c r="Y1832" s="21" t="str">
        <f>IF(C1832="NET","",IFERROR(VLOOKUP(U1832,'2) Order Form'!$V$9:$V$894,1,FALSE),"Ikke med I order form"))</f>
        <v/>
      </c>
      <c r="Z1832" s="2"/>
      <c r="AF1832" s="2"/>
      <c r="AG1832" s="38"/>
      <c r="AH1832" s="21"/>
      <c r="AI1832" s="2"/>
      <c r="AJ1832" s="2"/>
      <c r="AK1832" s="2"/>
    </row>
    <row r="1833" spans="1:37">
      <c r="A1833" s="175">
        <f t="shared" si="113"/>
        <v>7048652821652</v>
      </c>
      <c r="B1833">
        <v>835021</v>
      </c>
      <c r="C1833" t="s">
        <v>1279</v>
      </c>
      <c r="D1833" t="s">
        <v>2991</v>
      </c>
      <c r="E1833" t="s">
        <v>1280</v>
      </c>
      <c r="F1833" t="s">
        <v>1281</v>
      </c>
      <c r="G1833" t="s">
        <v>63</v>
      </c>
      <c r="H1833" t="s">
        <v>87</v>
      </c>
      <c r="I1833">
        <v>22</v>
      </c>
      <c r="J1833">
        <v>22</v>
      </c>
      <c r="K1833">
        <v>22</v>
      </c>
      <c r="L1833">
        <v>22</v>
      </c>
      <c r="M1833">
        <v>22</v>
      </c>
      <c r="N1833">
        <v>22</v>
      </c>
      <c r="O1833">
        <v>22</v>
      </c>
      <c r="P1833">
        <v>22</v>
      </c>
      <c r="Q1833">
        <v>22</v>
      </c>
      <c r="R1833">
        <v>22</v>
      </c>
      <c r="S1833" s="2"/>
      <c r="T1833" s="52" t="str">
        <f t="shared" si="112"/>
        <v>835021-090000-OS</v>
      </c>
      <c r="U1833" s="53">
        <f>IF(C1833="NET","",IF(C1833="","",IFERROR(VLOOKUP(T1833,EAN!$A:$B,2,FALSE),"MANGLER - MÅ OPPDATERE EAN-FANEN")))</f>
        <v>7048652821652</v>
      </c>
      <c r="V1833" s="52">
        <f t="shared" si="114"/>
        <v>22</v>
      </c>
      <c r="W1833" s="52">
        <f t="shared" si="115"/>
        <v>22</v>
      </c>
      <c r="X1833" s="2"/>
      <c r="Y1833" s="21">
        <f>IF(C1833="NET","",IFERROR(VLOOKUP(U1833,'2) Order Form'!$V$9:$V$894,1,FALSE),"Ikke med I order form"))</f>
        <v>7048652821652</v>
      </c>
      <c r="Z1833" s="2"/>
      <c r="AF1833" s="2"/>
      <c r="AG1833" s="38"/>
      <c r="AH1833" s="21"/>
      <c r="AI1833" s="2"/>
      <c r="AJ1833" s="2"/>
      <c r="AK1833" s="2"/>
    </row>
    <row r="1834" spans="1:37">
      <c r="A1834" s="175">
        <f t="shared" si="113"/>
        <v>7048653117518</v>
      </c>
      <c r="B1834">
        <v>835021</v>
      </c>
      <c r="C1834" t="s">
        <v>1279</v>
      </c>
      <c r="D1834" t="s">
        <v>2991</v>
      </c>
      <c r="E1834" t="s">
        <v>387</v>
      </c>
      <c r="F1834" t="s">
        <v>388</v>
      </c>
      <c r="G1834" t="s">
        <v>63</v>
      </c>
      <c r="H1834" t="s">
        <v>87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 s="30"/>
      <c r="T1834" s="52" t="str">
        <f t="shared" si="112"/>
        <v>835021-110000-OS</v>
      </c>
      <c r="U1834" s="53">
        <f>IF(C1834="NET","",IF(C1834="","",IFERROR(VLOOKUP(T1834,EAN!$A:$B,2,FALSE),"MANGLER - MÅ OPPDATERE EAN-FANEN")))</f>
        <v>7048653117518</v>
      </c>
      <c r="V1834" s="52">
        <f t="shared" si="114"/>
        <v>0</v>
      </c>
      <c r="W1834" s="52">
        <f t="shared" si="115"/>
        <v>0</v>
      </c>
      <c r="X1834" s="30"/>
      <c r="Y1834" s="21" t="str">
        <f>IF(C1834="NET","",IFERROR(VLOOKUP(U1834,'2) Order Form'!$V$9:$V$894,1,FALSE),"Ikke med I order form"))</f>
        <v>Ikke med I order form</v>
      </c>
      <c r="Z1834" s="30"/>
      <c r="AF1834" s="30"/>
      <c r="AG1834" s="54"/>
      <c r="AH1834" s="26"/>
      <c r="AI1834" s="30"/>
      <c r="AJ1834" s="30"/>
      <c r="AK1834" s="30"/>
    </row>
    <row r="1835" spans="1:37">
      <c r="A1835" s="175">
        <f t="shared" si="113"/>
        <v>7048652821669</v>
      </c>
      <c r="B1835">
        <v>835021</v>
      </c>
      <c r="C1835" t="s">
        <v>1279</v>
      </c>
      <c r="D1835" t="s">
        <v>2991</v>
      </c>
      <c r="E1835" t="s">
        <v>389</v>
      </c>
      <c r="F1835" t="s">
        <v>390</v>
      </c>
      <c r="G1835" t="s">
        <v>63</v>
      </c>
      <c r="H1835" t="s">
        <v>87</v>
      </c>
      <c r="I1835">
        <v>17</v>
      </c>
      <c r="J1835">
        <v>17</v>
      </c>
      <c r="K1835">
        <v>17</v>
      </c>
      <c r="L1835">
        <v>17</v>
      </c>
      <c r="M1835">
        <v>17</v>
      </c>
      <c r="N1835">
        <v>17</v>
      </c>
      <c r="O1835">
        <v>17</v>
      </c>
      <c r="P1835">
        <v>17</v>
      </c>
      <c r="Q1835">
        <v>17</v>
      </c>
      <c r="R1835">
        <v>17</v>
      </c>
      <c r="S1835" s="2"/>
      <c r="T1835" s="52" t="str">
        <f t="shared" si="112"/>
        <v>835021-120000-OS</v>
      </c>
      <c r="U1835" s="53">
        <f>IF(C1835="NET","",IF(C1835="","",IFERROR(VLOOKUP(T1835,EAN!$A:$B,2,FALSE),"MANGLER - MÅ OPPDATERE EAN-FANEN")))</f>
        <v>7048652821669</v>
      </c>
      <c r="V1835" s="52">
        <f t="shared" si="114"/>
        <v>17</v>
      </c>
      <c r="W1835" s="52">
        <f t="shared" si="115"/>
        <v>17</v>
      </c>
      <c r="X1835" s="2"/>
      <c r="Y1835" s="21">
        <f>IF(C1835="NET","",IFERROR(VLOOKUP(U1835,'2) Order Form'!$V$9:$V$894,1,FALSE),"Ikke med I order form"))</f>
        <v>7048652821669</v>
      </c>
      <c r="Z1835" s="2"/>
      <c r="AF1835" s="2"/>
      <c r="AG1835" s="38"/>
      <c r="AH1835" s="21"/>
      <c r="AI1835" s="2"/>
      <c r="AJ1835" s="2"/>
      <c r="AK1835" s="2"/>
    </row>
    <row r="1836" spans="1:37">
      <c r="A1836" s="175">
        <f t="shared" si="113"/>
        <v>7048652821676</v>
      </c>
      <c r="B1836">
        <v>835021</v>
      </c>
      <c r="C1836" t="s">
        <v>1279</v>
      </c>
      <c r="D1836" t="s">
        <v>2991</v>
      </c>
      <c r="E1836" t="s">
        <v>391</v>
      </c>
      <c r="F1836" t="s">
        <v>392</v>
      </c>
      <c r="G1836" t="s">
        <v>63</v>
      </c>
      <c r="H1836" t="s">
        <v>225</v>
      </c>
      <c r="I1836">
        <v>12</v>
      </c>
      <c r="J1836">
        <v>12</v>
      </c>
      <c r="K1836">
        <v>12</v>
      </c>
      <c r="L1836">
        <v>12</v>
      </c>
      <c r="M1836">
        <v>12</v>
      </c>
      <c r="N1836">
        <v>12</v>
      </c>
      <c r="O1836">
        <v>12</v>
      </c>
      <c r="P1836">
        <v>12</v>
      </c>
      <c r="Q1836">
        <v>12</v>
      </c>
      <c r="R1836">
        <v>12</v>
      </c>
      <c r="S1836" s="30"/>
      <c r="T1836" s="52" t="str">
        <f t="shared" si="112"/>
        <v>835021-140000-OS</v>
      </c>
      <c r="U1836" s="53">
        <f>IF(C1836="NET","",IF(C1836="","",IFERROR(VLOOKUP(T1836,EAN!$A:$B,2,FALSE),"MANGLER - MÅ OPPDATERE EAN-FANEN")))</f>
        <v>7048652821676</v>
      </c>
      <c r="V1836" s="52">
        <f t="shared" si="114"/>
        <v>12</v>
      </c>
      <c r="W1836" s="52">
        <f t="shared" si="115"/>
        <v>12</v>
      </c>
      <c r="X1836" s="30"/>
      <c r="Y1836" s="21">
        <f>IF(C1836="NET","",IFERROR(VLOOKUP(U1836,'2) Order Form'!$V$9:$V$894,1,FALSE),"Ikke med I order form"))</f>
        <v>7048652821676</v>
      </c>
      <c r="Z1836" s="30"/>
      <c r="AF1836" s="30"/>
      <c r="AG1836" s="54"/>
      <c r="AH1836" s="26"/>
      <c r="AI1836" s="30"/>
      <c r="AJ1836" s="30"/>
      <c r="AK1836" s="30"/>
    </row>
    <row r="1837" spans="1:37">
      <c r="A1837" s="175">
        <f t="shared" si="113"/>
        <v>0</v>
      </c>
      <c r="B1837" s="37">
        <v>835025</v>
      </c>
      <c r="C1837" t="s">
        <v>131</v>
      </c>
      <c r="I1837" s="37">
        <v>202409</v>
      </c>
      <c r="J1837" s="37">
        <v>202410</v>
      </c>
      <c r="K1837" s="37">
        <v>202411</v>
      </c>
      <c r="L1837" s="37">
        <v>202412</v>
      </c>
      <c r="M1837" s="37">
        <v>202413</v>
      </c>
      <c r="N1837" s="37">
        <v>202414</v>
      </c>
      <c r="O1837" s="37">
        <v>202415</v>
      </c>
      <c r="P1837" s="37">
        <v>202415</v>
      </c>
      <c r="Q1837" s="37">
        <v>202415</v>
      </c>
      <c r="R1837" s="37">
        <v>202415</v>
      </c>
      <c r="S1837" s="2"/>
      <c r="T1837" s="22" t="str">
        <f t="shared" si="112"/>
        <v>835025-</v>
      </c>
      <c r="U1837" s="24" t="str">
        <f>IF(C1837="NET","",IF(C1837="","",IFERROR(VLOOKUP(T1837,EAN!$A:$B,2,FALSE),"MANGLER - MÅ OPPDATERE EAN-FANEN")))</f>
        <v/>
      </c>
      <c r="V1837" s="22">
        <f t="shared" si="114"/>
        <v>202409</v>
      </c>
      <c r="W1837" s="22">
        <f t="shared" si="115"/>
        <v>202415</v>
      </c>
      <c r="X1837" s="2"/>
      <c r="Y1837" s="21" t="str">
        <f>IF(C1837="NET","",IFERROR(VLOOKUP(U1837,'2) Order Form'!$V$9:$V$894,1,FALSE),"Ikke med I order form"))</f>
        <v/>
      </c>
      <c r="Z1837" s="2"/>
      <c r="AF1837" s="2"/>
      <c r="AG1837" s="38"/>
      <c r="AH1837" s="21"/>
      <c r="AI1837" s="2"/>
      <c r="AJ1837" s="2"/>
      <c r="AK1837" s="2"/>
    </row>
    <row r="1838" spans="1:37">
      <c r="A1838" s="175">
        <f t="shared" si="113"/>
        <v>7048653090767</v>
      </c>
      <c r="B1838">
        <v>835025</v>
      </c>
      <c r="C1838" t="s">
        <v>1282</v>
      </c>
      <c r="D1838" t="s">
        <v>2991</v>
      </c>
      <c r="E1838" t="s">
        <v>3714</v>
      </c>
      <c r="F1838" t="s">
        <v>3715</v>
      </c>
      <c r="G1838" t="s">
        <v>67</v>
      </c>
      <c r="H1838" t="s">
        <v>87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 s="2"/>
      <c r="T1838" s="52" t="str">
        <f t="shared" si="112"/>
        <v>835025-BLTDY-XSS</v>
      </c>
      <c r="U1838" s="53">
        <f>IF(C1838="NET","",IF(C1838="","",IFERROR(VLOOKUP(T1838,EAN!$A:$B,2,FALSE),"MANGLER - MÅ OPPDATERE EAN-FANEN")))</f>
        <v>7048653090767</v>
      </c>
      <c r="V1838" s="52">
        <f t="shared" si="114"/>
        <v>0</v>
      </c>
      <c r="W1838" s="52">
        <f t="shared" si="115"/>
        <v>0</v>
      </c>
      <c r="X1838" s="2"/>
      <c r="Y1838" s="21" t="str">
        <f>IF(C1838="NET","",IFERROR(VLOOKUP(U1838,'2) Order Form'!$V$9:$V$894,1,FALSE),"Ikke med I order form"))</f>
        <v>Ikke med I order form</v>
      </c>
      <c r="Z1838" s="2"/>
      <c r="AF1838" s="2"/>
      <c r="AG1838" s="38"/>
      <c r="AH1838" s="21"/>
      <c r="AI1838" s="2"/>
      <c r="AJ1838" s="2"/>
      <c r="AK1838" s="2"/>
    </row>
    <row r="1839" spans="1:37">
      <c r="A1839" s="175">
        <f t="shared" si="113"/>
        <v>7048653090774</v>
      </c>
      <c r="B1839">
        <v>835025</v>
      </c>
      <c r="C1839" t="s">
        <v>1282</v>
      </c>
      <c r="D1839" t="s">
        <v>2991</v>
      </c>
      <c r="E1839" t="s">
        <v>3716</v>
      </c>
      <c r="F1839" t="s">
        <v>3715</v>
      </c>
      <c r="G1839" t="s">
        <v>64</v>
      </c>
      <c r="H1839" t="s">
        <v>87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 s="30"/>
      <c r="T1839" s="52" t="str">
        <f t="shared" si="112"/>
        <v>835025-BLTDY-SM</v>
      </c>
      <c r="U1839" s="53">
        <f>IF(C1839="NET","",IF(C1839="","",IFERROR(VLOOKUP(T1839,EAN!$A:$B,2,FALSE),"MANGLER - MÅ OPPDATERE EAN-FANEN")))</f>
        <v>7048653090774</v>
      </c>
      <c r="V1839" s="52">
        <f t="shared" si="114"/>
        <v>0</v>
      </c>
      <c r="W1839" s="52">
        <f t="shared" si="115"/>
        <v>0</v>
      </c>
      <c r="X1839" s="30"/>
      <c r="Y1839" s="21" t="str">
        <f>IF(C1839="NET","",IFERROR(VLOOKUP(U1839,'2) Order Form'!$V$9:$V$894,1,FALSE),"Ikke med I order form"))</f>
        <v>Ikke med I order form</v>
      </c>
      <c r="Z1839" s="30"/>
      <c r="AF1839" s="30"/>
      <c r="AG1839" s="54"/>
      <c r="AH1839" s="26"/>
      <c r="AI1839" s="30"/>
      <c r="AJ1839" s="30"/>
      <c r="AK1839" s="30"/>
    </row>
    <row r="1840" spans="1:37">
      <c r="A1840" s="175">
        <f t="shared" si="113"/>
        <v>7048652843708</v>
      </c>
      <c r="B1840">
        <v>835025</v>
      </c>
      <c r="C1840" t="s">
        <v>1282</v>
      </c>
      <c r="D1840" t="s">
        <v>2991</v>
      </c>
      <c r="E1840" t="s">
        <v>1309</v>
      </c>
      <c r="F1840" t="s">
        <v>1054</v>
      </c>
      <c r="G1840" t="s">
        <v>67</v>
      </c>
      <c r="H1840" t="s">
        <v>225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 s="2"/>
      <c r="T1840" s="52" t="str">
        <f t="shared" si="112"/>
        <v>835025-DPUMC-XSS</v>
      </c>
      <c r="U1840" s="53">
        <f>IF(C1840="NET","",IF(C1840="","",IFERROR(VLOOKUP(T1840,EAN!$A:$B,2,FALSE),"MANGLER - MÅ OPPDATERE EAN-FANEN")))</f>
        <v>7048652843708</v>
      </c>
      <c r="V1840" s="52">
        <f t="shared" si="114"/>
        <v>0</v>
      </c>
      <c r="W1840" s="52">
        <f t="shared" si="115"/>
        <v>0</v>
      </c>
      <c r="X1840" s="2"/>
      <c r="Y1840" s="21" t="str">
        <f>IF(C1840="NET","",IFERROR(VLOOKUP(U1840,'2) Order Form'!$V$9:$V$894,1,FALSE),"Ikke med I order form"))</f>
        <v>Ikke med I order form</v>
      </c>
      <c r="Z1840" s="2"/>
      <c r="AF1840" s="2"/>
      <c r="AG1840" s="38"/>
      <c r="AH1840" s="21"/>
      <c r="AI1840" s="2"/>
      <c r="AJ1840" s="2"/>
      <c r="AK1840" s="2"/>
    </row>
    <row r="1841" spans="1:37">
      <c r="A1841" s="175">
        <f t="shared" si="113"/>
        <v>7048652822024</v>
      </c>
      <c r="B1841">
        <v>835025</v>
      </c>
      <c r="C1841" t="s">
        <v>1282</v>
      </c>
      <c r="D1841" t="s">
        <v>2991</v>
      </c>
      <c r="E1841" t="s">
        <v>1071</v>
      </c>
      <c r="F1841" t="s">
        <v>1054</v>
      </c>
      <c r="G1841" t="s">
        <v>64</v>
      </c>
      <c r="H1841" t="s">
        <v>225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 s="30"/>
      <c r="T1841" s="52" t="str">
        <f t="shared" si="112"/>
        <v>835025-DPUMC-SM</v>
      </c>
      <c r="U1841" s="53">
        <f>IF(C1841="NET","",IF(C1841="","",IFERROR(VLOOKUP(T1841,EAN!$A:$B,2,FALSE),"MANGLER - MÅ OPPDATERE EAN-FANEN")))</f>
        <v>7048652822024</v>
      </c>
      <c r="V1841" s="52">
        <f t="shared" si="114"/>
        <v>0</v>
      </c>
      <c r="W1841" s="52">
        <f t="shared" si="115"/>
        <v>0</v>
      </c>
      <c r="X1841" s="30"/>
      <c r="Y1841" s="21" t="str">
        <f>IF(C1841="NET","",IFERROR(VLOOKUP(U1841,'2) Order Form'!$V$9:$V$894,1,FALSE),"Ikke med I order form"))</f>
        <v>Ikke med I order form</v>
      </c>
      <c r="Z1841" s="30"/>
      <c r="AF1841" s="30"/>
      <c r="AG1841" s="54"/>
      <c r="AH1841" s="26"/>
      <c r="AI1841" s="30"/>
      <c r="AJ1841" s="30"/>
      <c r="AK1841" s="30"/>
    </row>
    <row r="1842" spans="1:37">
      <c r="A1842" s="175">
        <f t="shared" si="113"/>
        <v>7048652843715</v>
      </c>
      <c r="B1842">
        <v>835025</v>
      </c>
      <c r="C1842" t="s">
        <v>1282</v>
      </c>
      <c r="D1842" t="s">
        <v>2991</v>
      </c>
      <c r="E1842" t="s">
        <v>1069</v>
      </c>
      <c r="F1842" t="s">
        <v>1055</v>
      </c>
      <c r="G1842" t="s">
        <v>67</v>
      </c>
      <c r="H1842" t="s">
        <v>87</v>
      </c>
      <c r="I1842">
        <v>259</v>
      </c>
      <c r="J1842">
        <v>259</v>
      </c>
      <c r="K1842">
        <v>259</v>
      </c>
      <c r="L1842">
        <v>259</v>
      </c>
      <c r="M1842">
        <v>259</v>
      </c>
      <c r="N1842">
        <v>259</v>
      </c>
      <c r="O1842">
        <v>259</v>
      </c>
      <c r="P1842">
        <v>259</v>
      </c>
      <c r="Q1842">
        <v>259</v>
      </c>
      <c r="R1842">
        <v>259</v>
      </c>
      <c r="S1842" s="2"/>
      <c r="T1842" s="52" t="str">
        <f t="shared" si="112"/>
        <v>835025-GLBLM-XSS</v>
      </c>
      <c r="U1842" s="53">
        <f>IF(C1842="NET","",IF(C1842="","",IFERROR(VLOOKUP(T1842,EAN!$A:$B,2,FALSE),"MANGLER - MÅ OPPDATERE EAN-FANEN")))</f>
        <v>7048652843715</v>
      </c>
      <c r="V1842" s="52">
        <f t="shared" si="114"/>
        <v>259</v>
      </c>
      <c r="W1842" s="52">
        <f t="shared" si="115"/>
        <v>259</v>
      </c>
      <c r="X1842" s="2"/>
      <c r="Y1842" s="21">
        <f>IF(C1842="NET","",IFERROR(VLOOKUP(U1842,'2) Order Form'!$V$9:$V$894,1,FALSE),"Ikke med I order form"))</f>
        <v>7048652843715</v>
      </c>
      <c r="Z1842" s="2"/>
      <c r="AF1842" s="2"/>
      <c r="AG1842" s="38"/>
      <c r="AH1842" s="21"/>
      <c r="AI1842" s="2"/>
      <c r="AJ1842" s="2"/>
      <c r="AK1842" s="2"/>
    </row>
    <row r="1843" spans="1:37">
      <c r="A1843" s="175">
        <f t="shared" si="113"/>
        <v>7048652822048</v>
      </c>
      <c r="B1843">
        <v>835025</v>
      </c>
      <c r="C1843" t="s">
        <v>1282</v>
      </c>
      <c r="D1843" t="s">
        <v>2991</v>
      </c>
      <c r="E1843" t="s">
        <v>1070</v>
      </c>
      <c r="F1843" t="s">
        <v>1055</v>
      </c>
      <c r="G1843" t="s">
        <v>64</v>
      </c>
      <c r="H1843" t="s">
        <v>87</v>
      </c>
      <c r="I1843">
        <v>255</v>
      </c>
      <c r="J1843">
        <v>255</v>
      </c>
      <c r="K1843">
        <v>255</v>
      </c>
      <c r="L1843">
        <v>255</v>
      </c>
      <c r="M1843">
        <v>255</v>
      </c>
      <c r="N1843">
        <v>255</v>
      </c>
      <c r="O1843">
        <v>255</v>
      </c>
      <c r="P1843">
        <v>255</v>
      </c>
      <c r="Q1843">
        <v>255</v>
      </c>
      <c r="R1843">
        <v>255</v>
      </c>
      <c r="S1843" s="2"/>
      <c r="T1843" s="52" t="str">
        <f t="shared" si="112"/>
        <v>835025-GLBLM-SM</v>
      </c>
      <c r="U1843" s="53">
        <f>IF(C1843="NET","",IF(C1843="","",IFERROR(VLOOKUP(T1843,EAN!$A:$B,2,FALSE),"MANGLER - MÅ OPPDATERE EAN-FANEN")))</f>
        <v>7048652822048</v>
      </c>
      <c r="V1843" s="52">
        <f t="shared" si="114"/>
        <v>255</v>
      </c>
      <c r="W1843" s="52">
        <f t="shared" si="115"/>
        <v>255</v>
      </c>
      <c r="X1843" s="2"/>
      <c r="Y1843" s="21">
        <f>IF(C1843="NET","",IFERROR(VLOOKUP(U1843,'2) Order Form'!$V$9:$V$894,1,FALSE),"Ikke med I order form"))</f>
        <v>7048652822048</v>
      </c>
      <c r="Z1843" s="2"/>
      <c r="AF1843" s="2"/>
      <c r="AG1843" s="38"/>
      <c r="AH1843" s="21"/>
      <c r="AI1843" s="2"/>
      <c r="AJ1843" s="2"/>
      <c r="AK1843" s="2"/>
    </row>
    <row r="1844" spans="1:37">
      <c r="A1844" s="175">
        <f t="shared" si="113"/>
        <v>7048652843722</v>
      </c>
      <c r="B1844">
        <v>835025</v>
      </c>
      <c r="C1844" t="s">
        <v>1282</v>
      </c>
      <c r="D1844" t="s">
        <v>2991</v>
      </c>
      <c r="E1844" t="s">
        <v>1946</v>
      </c>
      <c r="F1844" t="s">
        <v>1283</v>
      </c>
      <c r="G1844" t="s">
        <v>67</v>
      </c>
      <c r="H1844" t="s">
        <v>225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 s="2"/>
      <c r="T1844" s="52" t="str">
        <f t="shared" si="112"/>
        <v>835025-MMAPU-XSS</v>
      </c>
      <c r="U1844" s="53">
        <f>IF(C1844="NET","",IF(C1844="","",IFERROR(VLOOKUP(T1844,EAN!$A:$B,2,FALSE),"MANGLER - MÅ OPPDATERE EAN-FANEN")))</f>
        <v>7048652843722</v>
      </c>
      <c r="V1844" s="52">
        <f t="shared" si="114"/>
        <v>0</v>
      </c>
      <c r="W1844" s="52">
        <f t="shared" si="115"/>
        <v>0</v>
      </c>
      <c r="X1844" s="2"/>
      <c r="Y1844" s="21" t="str">
        <f>IF(C1844="NET","",IFERROR(VLOOKUP(U1844,'2) Order Form'!$V$9:$V$894,1,FALSE),"Ikke med I order form"))</f>
        <v>Ikke med I order form</v>
      </c>
      <c r="Z1844" s="2"/>
      <c r="AF1844" s="2"/>
      <c r="AG1844" s="38"/>
      <c r="AH1844" s="21"/>
      <c r="AI1844" s="2"/>
      <c r="AJ1844" s="2"/>
      <c r="AK1844" s="2"/>
    </row>
    <row r="1845" spans="1:37">
      <c r="A1845" s="175">
        <f t="shared" si="113"/>
        <v>7048652822062</v>
      </c>
      <c r="B1845">
        <v>835025</v>
      </c>
      <c r="C1845" t="s">
        <v>1282</v>
      </c>
      <c r="D1845" t="s">
        <v>2991</v>
      </c>
      <c r="E1845" t="s">
        <v>1284</v>
      </c>
      <c r="F1845" t="s">
        <v>1283</v>
      </c>
      <c r="G1845" t="s">
        <v>64</v>
      </c>
      <c r="H1845" t="s">
        <v>225</v>
      </c>
      <c r="I1845">
        <v>11</v>
      </c>
      <c r="J1845">
        <v>11</v>
      </c>
      <c r="K1845">
        <v>11</v>
      </c>
      <c r="L1845">
        <v>11</v>
      </c>
      <c r="M1845">
        <v>11</v>
      </c>
      <c r="N1845">
        <v>11</v>
      </c>
      <c r="O1845">
        <v>11</v>
      </c>
      <c r="P1845">
        <v>11</v>
      </c>
      <c r="Q1845">
        <v>11</v>
      </c>
      <c r="R1845">
        <v>11</v>
      </c>
      <c r="S1845" s="30"/>
      <c r="T1845" s="52" t="str">
        <f t="shared" si="112"/>
        <v>835025-MMAPU-SM</v>
      </c>
      <c r="U1845" s="53">
        <f>IF(C1845="NET","",IF(C1845="","",IFERROR(VLOOKUP(T1845,EAN!$A:$B,2,FALSE),"MANGLER - MÅ OPPDATERE EAN-FANEN")))</f>
        <v>7048652822062</v>
      </c>
      <c r="V1845" s="52">
        <f t="shared" si="114"/>
        <v>11</v>
      </c>
      <c r="W1845" s="52">
        <f t="shared" si="115"/>
        <v>11</v>
      </c>
      <c r="X1845" s="30"/>
      <c r="Y1845" s="21" t="str">
        <f>IF(C1845="NET","",IFERROR(VLOOKUP(U1845,'2) Order Form'!$V$9:$V$894,1,FALSE),"Ikke med I order form"))</f>
        <v>Ikke med I order form</v>
      </c>
      <c r="Z1845" s="30"/>
      <c r="AF1845" s="30"/>
      <c r="AG1845" s="54"/>
      <c r="AH1845" s="26"/>
      <c r="AI1845" s="30"/>
      <c r="AJ1845" s="30"/>
      <c r="AK1845" s="30"/>
    </row>
    <row r="1846" spans="1:37">
      <c r="A1846" s="175">
        <f t="shared" si="113"/>
        <v>7048652843814</v>
      </c>
      <c r="B1846">
        <v>835025</v>
      </c>
      <c r="C1846" t="s">
        <v>1282</v>
      </c>
      <c r="D1846" t="s">
        <v>2991</v>
      </c>
      <c r="E1846" t="s">
        <v>1947</v>
      </c>
      <c r="F1846" t="s">
        <v>2025</v>
      </c>
      <c r="G1846" t="s">
        <v>67</v>
      </c>
      <c r="H1846" t="s">
        <v>225</v>
      </c>
      <c r="I1846">
        <v>213</v>
      </c>
      <c r="J1846">
        <v>213</v>
      </c>
      <c r="K1846">
        <v>213</v>
      </c>
      <c r="L1846">
        <v>213</v>
      </c>
      <c r="M1846">
        <v>213</v>
      </c>
      <c r="N1846">
        <v>213</v>
      </c>
      <c r="O1846">
        <v>213</v>
      </c>
      <c r="P1846">
        <v>213</v>
      </c>
      <c r="Q1846">
        <v>213</v>
      </c>
      <c r="R1846">
        <v>213</v>
      </c>
      <c r="S1846" s="30"/>
      <c r="T1846" s="52" t="str">
        <f t="shared" si="112"/>
        <v>835025-NIBLM-XSS</v>
      </c>
      <c r="U1846" s="53">
        <f>IF(C1846="NET","",IF(C1846="","",IFERROR(VLOOKUP(T1846,EAN!$A:$B,2,FALSE),"MANGLER - MÅ OPPDATERE EAN-FANEN")))</f>
        <v>7048652843814</v>
      </c>
      <c r="V1846" s="52">
        <f t="shared" si="114"/>
        <v>213</v>
      </c>
      <c r="W1846" s="52">
        <f t="shared" si="115"/>
        <v>213</v>
      </c>
      <c r="X1846" s="30"/>
      <c r="Y1846" s="21">
        <f>IF(C1846="NET","",IFERROR(VLOOKUP(U1846,'2) Order Form'!$V$9:$V$894,1,FALSE),"Ikke med I order form"))</f>
        <v>7048652843814</v>
      </c>
      <c r="Z1846" s="30"/>
      <c r="AF1846" s="30"/>
      <c r="AG1846" s="54"/>
      <c r="AH1846" s="26"/>
      <c r="AI1846" s="30"/>
      <c r="AJ1846" s="30"/>
      <c r="AK1846" s="30"/>
    </row>
    <row r="1847" spans="1:37">
      <c r="A1847" s="175">
        <f t="shared" si="113"/>
        <v>7048652822109</v>
      </c>
      <c r="B1847">
        <v>835025</v>
      </c>
      <c r="C1847" t="s">
        <v>1282</v>
      </c>
      <c r="D1847" t="s">
        <v>2991</v>
      </c>
      <c r="E1847" t="s">
        <v>1285</v>
      </c>
      <c r="F1847" t="s">
        <v>2025</v>
      </c>
      <c r="G1847" t="s">
        <v>64</v>
      </c>
      <c r="H1847" t="s">
        <v>225</v>
      </c>
      <c r="I1847">
        <v>268</v>
      </c>
      <c r="J1847">
        <v>268</v>
      </c>
      <c r="K1847">
        <v>268</v>
      </c>
      <c r="L1847">
        <v>268</v>
      </c>
      <c r="M1847">
        <v>268</v>
      </c>
      <c r="N1847">
        <v>268</v>
      </c>
      <c r="O1847">
        <v>268</v>
      </c>
      <c r="P1847">
        <v>268</v>
      </c>
      <c r="Q1847">
        <v>268</v>
      </c>
      <c r="R1847">
        <v>268</v>
      </c>
      <c r="S1847" s="30"/>
      <c r="T1847" s="52" t="str">
        <f t="shared" si="112"/>
        <v>835025-NIBLM-SM</v>
      </c>
      <c r="U1847" s="53">
        <f>IF(C1847="NET","",IF(C1847="","",IFERROR(VLOOKUP(T1847,EAN!$A:$B,2,FALSE),"MANGLER - MÅ OPPDATERE EAN-FANEN")))</f>
        <v>7048652822109</v>
      </c>
      <c r="V1847" s="52">
        <f t="shared" si="114"/>
        <v>268</v>
      </c>
      <c r="W1847" s="52">
        <f t="shared" si="115"/>
        <v>268</v>
      </c>
      <c r="X1847" s="30"/>
      <c r="Y1847" s="21">
        <f>IF(C1847="NET","",IFERROR(VLOOKUP(U1847,'2) Order Form'!$V$9:$V$894,1,FALSE),"Ikke med I order form"))</f>
        <v>7048652822109</v>
      </c>
      <c r="Z1847" s="30"/>
      <c r="AF1847" s="30"/>
      <c r="AG1847" s="54"/>
      <c r="AH1847" s="26"/>
      <c r="AI1847" s="30"/>
      <c r="AJ1847" s="30"/>
      <c r="AK1847" s="30"/>
    </row>
    <row r="1848" spans="1:37">
      <c r="A1848" s="175">
        <f t="shared" si="113"/>
        <v>7048652843739</v>
      </c>
      <c r="B1848">
        <v>835025</v>
      </c>
      <c r="C1848" t="s">
        <v>1282</v>
      </c>
      <c r="D1848" t="s">
        <v>2991</v>
      </c>
      <c r="E1848" t="s">
        <v>1948</v>
      </c>
      <c r="F1848" t="s">
        <v>2026</v>
      </c>
      <c r="G1848" t="s">
        <v>67</v>
      </c>
      <c r="H1848" t="s">
        <v>87</v>
      </c>
      <c r="I1848">
        <v>-23</v>
      </c>
      <c r="J1848">
        <v>-23</v>
      </c>
      <c r="K1848">
        <v>-23</v>
      </c>
      <c r="L1848">
        <v>-23</v>
      </c>
      <c r="M1848">
        <v>-23</v>
      </c>
      <c r="N1848">
        <v>-23</v>
      </c>
      <c r="O1848">
        <v>-23</v>
      </c>
      <c r="P1848">
        <v>-23</v>
      </c>
      <c r="Q1848">
        <v>-23</v>
      </c>
      <c r="R1848">
        <v>-23</v>
      </c>
      <c r="S1848" s="2"/>
      <c r="T1848" s="52" t="str">
        <f t="shared" si="112"/>
        <v>835025-RGLDM-XSS</v>
      </c>
      <c r="U1848" s="53">
        <f>IF(C1848="NET","",IF(C1848="","",IFERROR(VLOOKUP(T1848,EAN!$A:$B,2,FALSE),"MANGLER - MÅ OPPDATERE EAN-FANEN")))</f>
        <v>7048652843739</v>
      </c>
      <c r="V1848" s="52">
        <f t="shared" si="114"/>
        <v>-23</v>
      </c>
      <c r="W1848" s="52">
        <f t="shared" si="115"/>
        <v>-23</v>
      </c>
      <c r="X1848" s="2"/>
      <c r="Y1848" s="21">
        <f>IF(C1848="NET","",IFERROR(VLOOKUP(U1848,'2) Order Form'!$V$9:$V$894,1,FALSE),"Ikke med I order form"))</f>
        <v>7048652843739</v>
      </c>
      <c r="Z1848" s="2"/>
      <c r="AF1848" s="2"/>
      <c r="AG1848" s="38"/>
      <c r="AH1848" s="21"/>
      <c r="AI1848" s="2"/>
      <c r="AJ1848" s="2"/>
      <c r="AK1848" s="2"/>
    </row>
    <row r="1849" spans="1:37">
      <c r="A1849" s="175">
        <f t="shared" si="113"/>
        <v>7048652822086</v>
      </c>
      <c r="B1849">
        <v>835025</v>
      </c>
      <c r="C1849" t="s">
        <v>1282</v>
      </c>
      <c r="D1849" t="s">
        <v>2991</v>
      </c>
      <c r="E1849" t="s">
        <v>1286</v>
      </c>
      <c r="F1849" t="s">
        <v>2026</v>
      </c>
      <c r="G1849" t="s">
        <v>64</v>
      </c>
      <c r="H1849" t="s">
        <v>87</v>
      </c>
      <c r="I1849">
        <v>8</v>
      </c>
      <c r="J1849">
        <v>8</v>
      </c>
      <c r="K1849">
        <v>8</v>
      </c>
      <c r="L1849">
        <v>8</v>
      </c>
      <c r="M1849">
        <v>8</v>
      </c>
      <c r="N1849">
        <v>8</v>
      </c>
      <c r="O1849">
        <v>8</v>
      </c>
      <c r="P1849">
        <v>8</v>
      </c>
      <c r="Q1849">
        <v>8</v>
      </c>
      <c r="R1849">
        <v>8</v>
      </c>
      <c r="S1849" s="30"/>
      <c r="T1849" s="52" t="str">
        <f t="shared" si="112"/>
        <v>835025-RGLDM-SM</v>
      </c>
      <c r="U1849" s="53">
        <f>IF(C1849="NET","",IF(C1849="","",IFERROR(VLOOKUP(T1849,EAN!$A:$B,2,FALSE),"MANGLER - MÅ OPPDATERE EAN-FANEN")))</f>
        <v>7048652822086</v>
      </c>
      <c r="V1849" s="52">
        <f t="shared" si="114"/>
        <v>8</v>
      </c>
      <c r="W1849" s="52">
        <f t="shared" si="115"/>
        <v>8</v>
      </c>
      <c r="X1849" s="30"/>
      <c r="Y1849" s="21">
        <f>IF(C1849="NET","",IFERROR(VLOOKUP(U1849,'2) Order Form'!$V$9:$V$894,1,FALSE),"Ikke med I order form"))</f>
        <v>7048652822086</v>
      </c>
      <c r="Z1849" s="30"/>
      <c r="AF1849" s="30"/>
      <c r="AG1849" s="54"/>
      <c r="AH1849" s="26"/>
      <c r="AI1849" s="30"/>
      <c r="AJ1849" s="30"/>
      <c r="AK1849" s="30"/>
    </row>
    <row r="1850" spans="1:37">
      <c r="A1850" s="175">
        <f t="shared" si="113"/>
        <v>7048652843746</v>
      </c>
      <c r="B1850">
        <v>835025</v>
      </c>
      <c r="C1850" t="s">
        <v>1282</v>
      </c>
      <c r="D1850" t="s">
        <v>2991</v>
      </c>
      <c r="E1850" t="s">
        <v>1949</v>
      </c>
      <c r="F1850" t="s">
        <v>1287</v>
      </c>
      <c r="G1850" t="s">
        <v>67</v>
      </c>
      <c r="H1850" t="s">
        <v>87</v>
      </c>
      <c r="I1850">
        <v>26</v>
      </c>
      <c r="J1850">
        <v>26</v>
      </c>
      <c r="K1850">
        <v>26</v>
      </c>
      <c r="L1850">
        <v>26</v>
      </c>
      <c r="M1850">
        <v>26</v>
      </c>
      <c r="N1850">
        <v>26</v>
      </c>
      <c r="O1850">
        <v>26</v>
      </c>
      <c r="P1850">
        <v>26</v>
      </c>
      <c r="Q1850">
        <v>26</v>
      </c>
      <c r="R1850">
        <v>26</v>
      </c>
      <c r="S1850" s="2"/>
      <c r="T1850" s="52" t="str">
        <f t="shared" si="112"/>
        <v>835025-SLGFL-XSS</v>
      </c>
      <c r="U1850" s="53">
        <f>IF(C1850="NET","",IF(C1850="","",IFERROR(VLOOKUP(T1850,EAN!$A:$B,2,FALSE),"MANGLER - MÅ OPPDATERE EAN-FANEN")))</f>
        <v>7048652843746</v>
      </c>
      <c r="V1850" s="52">
        <f t="shared" si="114"/>
        <v>26</v>
      </c>
      <c r="W1850" s="52">
        <f t="shared" si="115"/>
        <v>26</v>
      </c>
      <c r="X1850" s="2"/>
      <c r="Y1850" s="21">
        <f>IF(C1850="NET","",IFERROR(VLOOKUP(U1850,'2) Order Form'!$V$9:$V$894,1,FALSE),"Ikke med I order form"))</f>
        <v>7048652843746</v>
      </c>
      <c r="Z1850" s="2"/>
      <c r="AF1850" s="2"/>
      <c r="AG1850" s="38"/>
      <c r="AH1850" s="21"/>
      <c r="AI1850" s="2"/>
      <c r="AJ1850" s="2"/>
      <c r="AK1850" s="2"/>
    </row>
    <row r="1851" spans="1:37">
      <c r="A1851" s="175">
        <f t="shared" si="113"/>
        <v>7048652822123</v>
      </c>
      <c r="B1851">
        <v>835025</v>
      </c>
      <c r="C1851" t="s">
        <v>1282</v>
      </c>
      <c r="D1851" t="s">
        <v>2991</v>
      </c>
      <c r="E1851" t="s">
        <v>1288</v>
      </c>
      <c r="F1851" t="s">
        <v>1287</v>
      </c>
      <c r="G1851" t="s">
        <v>64</v>
      </c>
      <c r="H1851" t="s">
        <v>87</v>
      </c>
      <c r="I1851">
        <v>102</v>
      </c>
      <c r="J1851">
        <v>102</v>
      </c>
      <c r="K1851">
        <v>102</v>
      </c>
      <c r="L1851">
        <v>102</v>
      </c>
      <c r="M1851">
        <v>102</v>
      </c>
      <c r="N1851">
        <v>102</v>
      </c>
      <c r="O1851">
        <v>102</v>
      </c>
      <c r="P1851">
        <v>102</v>
      </c>
      <c r="Q1851">
        <v>102</v>
      </c>
      <c r="R1851">
        <v>102</v>
      </c>
      <c r="S1851" s="2"/>
      <c r="T1851" s="22" t="str">
        <f t="shared" si="112"/>
        <v>835025-SLGFL-SM</v>
      </c>
      <c r="U1851" s="24">
        <f>IF(C1851="NET","",IF(C1851="","",IFERROR(VLOOKUP(T1851,EAN!$A:$B,2,FALSE),"MANGLER - MÅ OPPDATERE EAN-FANEN")))</f>
        <v>7048652822123</v>
      </c>
      <c r="V1851" s="22">
        <f t="shared" si="114"/>
        <v>102</v>
      </c>
      <c r="W1851" s="22">
        <f t="shared" si="115"/>
        <v>102</v>
      </c>
      <c r="X1851" s="2"/>
      <c r="Y1851" s="21">
        <f>IF(C1851="NET","",IFERROR(VLOOKUP(U1851,'2) Order Form'!$V$9:$V$894,1,FALSE),"Ikke med I order form"))</f>
        <v>7048652822123</v>
      </c>
      <c r="Z1851" s="2"/>
      <c r="AF1851" s="2"/>
      <c r="AG1851" s="38"/>
      <c r="AH1851" s="21"/>
      <c r="AI1851" s="2"/>
      <c r="AJ1851" s="2"/>
      <c r="AK1851" s="2"/>
    </row>
    <row r="1852" spans="1:37">
      <c r="A1852" s="175">
        <f t="shared" si="113"/>
        <v>7048652965899</v>
      </c>
      <c r="B1852">
        <v>835025</v>
      </c>
      <c r="C1852" t="s">
        <v>1282</v>
      </c>
      <c r="D1852" t="s">
        <v>2991</v>
      </c>
      <c r="E1852" t="s">
        <v>2034</v>
      </c>
      <c r="F1852" t="s">
        <v>1977</v>
      </c>
      <c r="G1852" t="s">
        <v>67</v>
      </c>
      <c r="H1852" t="s">
        <v>225</v>
      </c>
      <c r="I1852">
        <v>36</v>
      </c>
      <c r="J1852">
        <v>36</v>
      </c>
      <c r="K1852">
        <v>36</v>
      </c>
      <c r="L1852">
        <v>36</v>
      </c>
      <c r="M1852">
        <v>36</v>
      </c>
      <c r="N1852">
        <v>36</v>
      </c>
      <c r="O1852">
        <v>36</v>
      </c>
      <c r="P1852">
        <v>36</v>
      </c>
      <c r="Q1852">
        <v>36</v>
      </c>
      <c r="R1852">
        <v>36</v>
      </c>
      <c r="S1852" s="30"/>
      <c r="T1852" s="52" t="str">
        <f t="shared" si="112"/>
        <v>835025-WOLND-XSS</v>
      </c>
      <c r="U1852" s="53">
        <f>IF(C1852="NET","",IF(C1852="","",IFERROR(VLOOKUP(T1852,EAN!$A:$B,2,FALSE),"MANGLER - MÅ OPPDATERE EAN-FANEN")))</f>
        <v>7048652965899</v>
      </c>
      <c r="V1852" s="52">
        <f t="shared" si="114"/>
        <v>36</v>
      </c>
      <c r="W1852" s="52">
        <f t="shared" si="115"/>
        <v>36</v>
      </c>
      <c r="X1852" s="30"/>
      <c r="Y1852" s="21">
        <f>IF(C1852="NET","",IFERROR(VLOOKUP(U1852,'2) Order Form'!$V$9:$V$894,1,FALSE),"Ikke med I order form"))</f>
        <v>7048652965899</v>
      </c>
      <c r="Z1852" s="30"/>
      <c r="AF1852" s="30"/>
      <c r="AG1852" s="54"/>
      <c r="AH1852" s="26"/>
      <c r="AI1852" s="30"/>
      <c r="AJ1852" s="30"/>
      <c r="AK1852" s="30"/>
    </row>
    <row r="1853" spans="1:37">
      <c r="A1853" s="175">
        <f t="shared" si="113"/>
        <v>7048652965905</v>
      </c>
      <c r="B1853">
        <v>835025</v>
      </c>
      <c r="C1853" t="s">
        <v>1282</v>
      </c>
      <c r="D1853" t="s">
        <v>2991</v>
      </c>
      <c r="E1853" t="s">
        <v>1988</v>
      </c>
      <c r="F1853" t="s">
        <v>1977</v>
      </c>
      <c r="G1853" t="s">
        <v>64</v>
      </c>
      <c r="H1853" t="s">
        <v>225</v>
      </c>
      <c r="I1853">
        <v>55</v>
      </c>
      <c r="J1853">
        <v>55</v>
      </c>
      <c r="K1853">
        <v>55</v>
      </c>
      <c r="L1853">
        <v>55</v>
      </c>
      <c r="M1853">
        <v>55</v>
      </c>
      <c r="N1853">
        <v>55</v>
      </c>
      <c r="O1853">
        <v>55</v>
      </c>
      <c r="P1853">
        <v>55</v>
      </c>
      <c r="Q1853">
        <v>55</v>
      </c>
      <c r="R1853">
        <v>55</v>
      </c>
      <c r="S1853" s="2"/>
      <c r="T1853" s="22" t="str">
        <f t="shared" si="112"/>
        <v>835025-WOLND-SM</v>
      </c>
      <c r="U1853" s="24">
        <f>IF(C1853="NET","",IF(C1853="","",IFERROR(VLOOKUP(T1853,EAN!$A:$B,2,FALSE),"MANGLER - MÅ OPPDATERE EAN-FANEN")))</f>
        <v>7048652965905</v>
      </c>
      <c r="V1853" s="22">
        <f t="shared" si="114"/>
        <v>55</v>
      </c>
      <c r="W1853" s="22">
        <f t="shared" si="115"/>
        <v>55</v>
      </c>
      <c r="X1853" s="2"/>
      <c r="Y1853" s="21">
        <f>IF(C1853="NET","",IFERROR(VLOOKUP(U1853,'2) Order Form'!$V$9:$V$894,1,FALSE),"Ikke med I order form"))</f>
        <v>7048652965905</v>
      </c>
      <c r="Z1853" s="2"/>
      <c r="AF1853" s="2"/>
      <c r="AG1853" s="38"/>
      <c r="AH1853" s="21"/>
      <c r="AI1853" s="2"/>
      <c r="AJ1853" s="2"/>
      <c r="AK1853" s="2"/>
    </row>
    <row r="1854" spans="1:37">
      <c r="A1854" s="175">
        <f t="shared" si="113"/>
        <v>0</v>
      </c>
      <c r="B1854" s="37">
        <v>835026</v>
      </c>
      <c r="C1854" t="s">
        <v>131</v>
      </c>
      <c r="I1854" s="37">
        <v>202409</v>
      </c>
      <c r="J1854" s="37">
        <v>202410</v>
      </c>
      <c r="K1854" s="37">
        <v>202411</v>
      </c>
      <c r="L1854" s="37">
        <v>202412</v>
      </c>
      <c r="M1854" s="37">
        <v>202413</v>
      </c>
      <c r="N1854" s="37">
        <v>202414</v>
      </c>
      <c r="O1854" s="37">
        <v>202415</v>
      </c>
      <c r="P1854" s="37">
        <v>202415</v>
      </c>
      <c r="Q1854" s="37">
        <v>202415</v>
      </c>
      <c r="R1854" s="37">
        <v>202415</v>
      </c>
      <c r="S1854" s="2"/>
      <c r="T1854" s="52" t="str">
        <f t="shared" si="112"/>
        <v>835026-</v>
      </c>
      <c r="U1854" s="53" t="str">
        <f>IF(C1854="NET","",IF(C1854="","",IFERROR(VLOOKUP(T1854,EAN!$A:$B,2,FALSE),"MANGLER - MÅ OPPDATERE EAN-FANEN")))</f>
        <v/>
      </c>
      <c r="V1854" s="52">
        <f t="shared" si="114"/>
        <v>202409</v>
      </c>
      <c r="W1854" s="52">
        <f t="shared" si="115"/>
        <v>202415</v>
      </c>
      <c r="X1854" s="2"/>
      <c r="Y1854" s="21" t="str">
        <f>IF(C1854="NET","",IFERROR(VLOOKUP(U1854,'2) Order Form'!$V$9:$V$894,1,FALSE),"Ikke med I order form"))</f>
        <v/>
      </c>
      <c r="Z1854" s="2"/>
      <c r="AF1854" s="2"/>
      <c r="AG1854" s="38"/>
      <c r="AH1854" s="21"/>
      <c r="AI1854" s="2"/>
      <c r="AJ1854" s="2"/>
      <c r="AK1854" s="2"/>
    </row>
    <row r="1855" spans="1:37">
      <c r="A1855" s="175">
        <f t="shared" si="113"/>
        <v>7048653090804</v>
      </c>
      <c r="B1855">
        <v>835026</v>
      </c>
      <c r="C1855" t="s">
        <v>1289</v>
      </c>
      <c r="D1855" t="s">
        <v>2991</v>
      </c>
      <c r="E1855" t="s">
        <v>3714</v>
      </c>
      <c r="F1855" t="s">
        <v>3715</v>
      </c>
      <c r="G1855" t="s">
        <v>67</v>
      </c>
      <c r="H1855" t="s">
        <v>87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 s="2"/>
      <c r="T1855" s="22" t="str">
        <f t="shared" si="112"/>
        <v>835026-BLTDY-XSS</v>
      </c>
      <c r="U1855" s="24">
        <f>IF(C1855="NET","",IF(C1855="","",IFERROR(VLOOKUP(T1855,EAN!$A:$B,2,FALSE),"MANGLER - MÅ OPPDATERE EAN-FANEN")))</f>
        <v>7048653090804</v>
      </c>
      <c r="V1855" s="22">
        <f t="shared" si="114"/>
        <v>0</v>
      </c>
      <c r="W1855" s="22">
        <f t="shared" si="115"/>
        <v>0</v>
      </c>
      <c r="X1855" s="2"/>
      <c r="Y1855" s="21" t="str">
        <f>IF(C1855="NET","",IFERROR(VLOOKUP(U1855,'2) Order Form'!$V$9:$V$894,1,FALSE),"Ikke med I order form"))</f>
        <v>Ikke med I order form</v>
      </c>
      <c r="Z1855" s="2"/>
      <c r="AF1855" s="2"/>
      <c r="AG1855" s="38"/>
      <c r="AH1855" s="21"/>
      <c r="AI1855" s="2"/>
      <c r="AJ1855" s="2"/>
      <c r="AK1855" s="2"/>
    </row>
    <row r="1856" spans="1:37">
      <c r="A1856" s="175">
        <f t="shared" si="113"/>
        <v>7048653090811</v>
      </c>
      <c r="B1856">
        <v>835026</v>
      </c>
      <c r="C1856" t="s">
        <v>1289</v>
      </c>
      <c r="D1856" t="s">
        <v>2991</v>
      </c>
      <c r="E1856" t="s">
        <v>3716</v>
      </c>
      <c r="F1856" t="s">
        <v>3715</v>
      </c>
      <c r="G1856" t="s">
        <v>64</v>
      </c>
      <c r="H1856" t="s">
        <v>87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 s="2"/>
      <c r="T1856" s="52" t="str">
        <f t="shared" si="112"/>
        <v>835026-BLTDY-SM</v>
      </c>
      <c r="U1856" s="53">
        <f>IF(C1856="NET","",IF(C1856="","",IFERROR(VLOOKUP(T1856,EAN!$A:$B,2,FALSE),"MANGLER - MÅ OPPDATERE EAN-FANEN")))</f>
        <v>7048653090811</v>
      </c>
      <c r="V1856" s="52">
        <f t="shared" si="114"/>
        <v>0</v>
      </c>
      <c r="W1856" s="52">
        <f t="shared" si="115"/>
        <v>0</v>
      </c>
      <c r="X1856" s="2"/>
      <c r="Y1856" s="21" t="str">
        <f>IF(C1856="NET","",IFERROR(VLOOKUP(U1856,'2) Order Form'!$V$9:$V$894,1,FALSE),"Ikke med I order form"))</f>
        <v>Ikke med I order form</v>
      </c>
      <c r="Z1856" s="2"/>
      <c r="AF1856" s="2"/>
      <c r="AG1856" s="38"/>
      <c r="AH1856" s="21"/>
      <c r="AI1856" s="2"/>
      <c r="AJ1856" s="2"/>
      <c r="AK1856" s="2"/>
    </row>
    <row r="1857" spans="1:37">
      <c r="A1857" s="175">
        <f t="shared" si="113"/>
        <v>7048653090781</v>
      </c>
      <c r="B1857">
        <v>835026</v>
      </c>
      <c r="C1857" t="s">
        <v>1289</v>
      </c>
      <c r="D1857" t="s">
        <v>2991</v>
      </c>
      <c r="E1857" t="s">
        <v>3717</v>
      </c>
      <c r="F1857" t="s">
        <v>3694</v>
      </c>
      <c r="G1857" t="s">
        <v>67</v>
      </c>
      <c r="H1857" t="s">
        <v>87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 s="30"/>
      <c r="T1857" s="52" t="str">
        <f t="shared" si="112"/>
        <v>835026-CNPNK-XSS</v>
      </c>
      <c r="U1857" s="53">
        <f>IF(C1857="NET","",IF(C1857="","",IFERROR(VLOOKUP(T1857,EAN!$A:$B,2,FALSE),"MANGLER - MÅ OPPDATERE EAN-FANEN")))</f>
        <v>7048653090781</v>
      </c>
      <c r="V1857" s="52">
        <f t="shared" si="114"/>
        <v>0</v>
      </c>
      <c r="W1857" s="52">
        <f t="shared" si="115"/>
        <v>0</v>
      </c>
      <c r="X1857" s="30"/>
      <c r="Y1857" s="21" t="str">
        <f>IF(C1857="NET","",IFERROR(VLOOKUP(U1857,'2) Order Form'!$V$9:$V$894,1,FALSE),"Ikke med I order form"))</f>
        <v>Ikke med I order form</v>
      </c>
      <c r="Z1857" s="30"/>
      <c r="AF1857" s="30"/>
      <c r="AG1857" s="54"/>
      <c r="AH1857" s="26"/>
      <c r="AI1857" s="30"/>
      <c r="AJ1857" s="30"/>
      <c r="AK1857" s="30"/>
    </row>
    <row r="1858" spans="1:37">
      <c r="A1858" s="175">
        <f t="shared" si="113"/>
        <v>7048653090798</v>
      </c>
      <c r="B1858">
        <v>835026</v>
      </c>
      <c r="C1858" t="s">
        <v>1289</v>
      </c>
      <c r="D1858" t="s">
        <v>2991</v>
      </c>
      <c r="E1858" t="s">
        <v>3718</v>
      </c>
      <c r="F1858" t="s">
        <v>3694</v>
      </c>
      <c r="G1858" t="s">
        <v>64</v>
      </c>
      <c r="H1858" t="s">
        <v>87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 s="30"/>
      <c r="T1858" s="52" t="str">
        <f t="shared" si="112"/>
        <v>835026-CNPNK-SM</v>
      </c>
      <c r="U1858" s="53">
        <f>IF(C1858="NET","",IF(C1858="","",IFERROR(VLOOKUP(T1858,EAN!$A:$B,2,FALSE),"MANGLER - MÅ OPPDATERE EAN-FANEN")))</f>
        <v>7048653090798</v>
      </c>
      <c r="V1858" s="52">
        <f t="shared" si="114"/>
        <v>0</v>
      </c>
      <c r="W1858" s="52">
        <f t="shared" si="115"/>
        <v>0</v>
      </c>
      <c r="X1858" s="30"/>
      <c r="Y1858" s="21" t="str">
        <f>IF(C1858="NET","",IFERROR(VLOOKUP(U1858,'2) Order Form'!$V$9:$V$894,1,FALSE),"Ikke med I order form"))</f>
        <v>Ikke med I order form</v>
      </c>
      <c r="Z1858" s="30"/>
      <c r="AF1858" s="30"/>
      <c r="AG1858" s="54"/>
      <c r="AH1858" s="26"/>
      <c r="AI1858" s="30"/>
      <c r="AJ1858" s="30"/>
      <c r="AK1858" s="30"/>
    </row>
    <row r="1859" spans="1:37">
      <c r="A1859" s="175">
        <f t="shared" si="113"/>
        <v>7048652843753</v>
      </c>
      <c r="B1859">
        <v>835026</v>
      </c>
      <c r="C1859" t="s">
        <v>1289</v>
      </c>
      <c r="D1859" t="s">
        <v>2991</v>
      </c>
      <c r="E1859" t="s">
        <v>1309</v>
      </c>
      <c r="F1859" t="s">
        <v>1054</v>
      </c>
      <c r="G1859" t="s">
        <v>67</v>
      </c>
      <c r="H1859" t="s">
        <v>225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 s="2"/>
      <c r="T1859" s="52" t="str">
        <f t="shared" si="112"/>
        <v>835026-DPUMC-XSS</v>
      </c>
      <c r="U1859" s="53">
        <f>IF(C1859="NET","",IF(C1859="","",IFERROR(VLOOKUP(T1859,EAN!$A:$B,2,FALSE),"MANGLER - MÅ OPPDATERE EAN-FANEN")))</f>
        <v>7048652843753</v>
      </c>
      <c r="V1859" s="52">
        <f t="shared" si="114"/>
        <v>0</v>
      </c>
      <c r="W1859" s="52">
        <f t="shared" si="115"/>
        <v>0</v>
      </c>
      <c r="X1859" s="2"/>
      <c r="Y1859" s="21" t="str">
        <f>IF(C1859="NET","",IFERROR(VLOOKUP(U1859,'2) Order Form'!$V$9:$V$894,1,FALSE),"Ikke med I order form"))</f>
        <v>Ikke med I order form</v>
      </c>
      <c r="Z1859" s="2"/>
      <c r="AF1859" s="2"/>
      <c r="AG1859" s="38"/>
      <c r="AH1859" s="21"/>
      <c r="AI1859" s="2"/>
      <c r="AJ1859" s="2"/>
      <c r="AK1859" s="2"/>
    </row>
    <row r="1860" spans="1:37">
      <c r="A1860" s="175">
        <f t="shared" si="113"/>
        <v>7048652822147</v>
      </c>
      <c r="B1860">
        <v>835026</v>
      </c>
      <c r="C1860" t="s">
        <v>1289</v>
      </c>
      <c r="D1860" t="s">
        <v>2991</v>
      </c>
      <c r="E1860" t="s">
        <v>1071</v>
      </c>
      <c r="F1860" t="s">
        <v>1054</v>
      </c>
      <c r="G1860" t="s">
        <v>64</v>
      </c>
      <c r="H1860" t="s">
        <v>225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 s="2"/>
      <c r="T1860" s="22" t="str">
        <f t="shared" ref="T1860:T1923" si="116">CONCATENATE(B1860,"-",E1860)</f>
        <v>835026-DPUMC-SM</v>
      </c>
      <c r="U1860" s="24">
        <f>IF(C1860="NET","",IF(C1860="","",IFERROR(VLOOKUP(T1860,EAN!$A:$B,2,FALSE),"MANGLER - MÅ OPPDATERE EAN-FANEN")))</f>
        <v>7048652822147</v>
      </c>
      <c r="V1860" s="22">
        <f t="shared" si="114"/>
        <v>0</v>
      </c>
      <c r="W1860" s="22">
        <f t="shared" si="115"/>
        <v>0</v>
      </c>
      <c r="X1860" s="2"/>
      <c r="Y1860" s="21" t="str">
        <f>IF(C1860="NET","",IFERROR(VLOOKUP(U1860,'2) Order Form'!$V$9:$V$894,1,FALSE),"Ikke med I order form"))</f>
        <v>Ikke med I order form</v>
      </c>
      <c r="Z1860" s="2"/>
      <c r="AF1860" s="2"/>
      <c r="AG1860" s="38"/>
      <c r="AH1860" s="21"/>
      <c r="AI1860" s="2"/>
      <c r="AJ1860" s="2"/>
      <c r="AK1860" s="2"/>
    </row>
    <row r="1861" spans="1:37">
      <c r="A1861" s="175">
        <f t="shared" ref="A1861:A1924" si="117">SUM(U1861)</f>
        <v>7048652843760</v>
      </c>
      <c r="B1861">
        <v>835026</v>
      </c>
      <c r="C1861" t="s">
        <v>1289</v>
      </c>
      <c r="D1861" t="s">
        <v>2991</v>
      </c>
      <c r="E1861" t="s">
        <v>1069</v>
      </c>
      <c r="F1861" t="s">
        <v>1055</v>
      </c>
      <c r="G1861" t="s">
        <v>67</v>
      </c>
      <c r="H1861" t="s">
        <v>87</v>
      </c>
      <c r="I1861">
        <v>44</v>
      </c>
      <c r="J1861">
        <v>44</v>
      </c>
      <c r="K1861">
        <v>44</v>
      </c>
      <c r="L1861">
        <v>44</v>
      </c>
      <c r="M1861">
        <v>44</v>
      </c>
      <c r="N1861">
        <v>44</v>
      </c>
      <c r="O1861">
        <v>44</v>
      </c>
      <c r="P1861">
        <v>44</v>
      </c>
      <c r="Q1861">
        <v>44</v>
      </c>
      <c r="R1861">
        <v>44</v>
      </c>
      <c r="S1861" s="2"/>
      <c r="T1861" s="52" t="str">
        <f t="shared" si="116"/>
        <v>835026-GLBLM-XSS</v>
      </c>
      <c r="U1861" s="53">
        <f>IF(C1861="NET","",IF(C1861="","",IFERROR(VLOOKUP(T1861,EAN!$A:$B,2,FALSE),"MANGLER - MÅ OPPDATERE EAN-FANEN")))</f>
        <v>7048652843760</v>
      </c>
      <c r="V1861" s="52">
        <f t="shared" ref="V1861:V1924" si="118">I1861</f>
        <v>44</v>
      </c>
      <c r="W1861" s="52">
        <f t="shared" ref="W1861:W1924" si="119">R1861</f>
        <v>44</v>
      </c>
      <c r="X1861" s="2"/>
      <c r="Y1861" s="21">
        <f>IF(C1861="NET","",IFERROR(VLOOKUP(U1861,'2) Order Form'!$V$9:$V$894,1,FALSE),"Ikke med I order form"))</f>
        <v>7048652843760</v>
      </c>
      <c r="Z1861" s="2"/>
      <c r="AF1861" s="2"/>
      <c r="AG1861" s="38"/>
      <c r="AH1861" s="21"/>
      <c r="AI1861" s="2"/>
      <c r="AJ1861" s="2"/>
      <c r="AK1861" s="2"/>
    </row>
    <row r="1862" spans="1:37">
      <c r="A1862" s="175">
        <f t="shared" si="117"/>
        <v>7048652822161</v>
      </c>
      <c r="B1862">
        <v>835026</v>
      </c>
      <c r="C1862" t="s">
        <v>1289</v>
      </c>
      <c r="D1862" t="s">
        <v>2991</v>
      </c>
      <c r="E1862" t="s">
        <v>1070</v>
      </c>
      <c r="F1862" t="s">
        <v>1055</v>
      </c>
      <c r="G1862" t="s">
        <v>64</v>
      </c>
      <c r="H1862" t="s">
        <v>87</v>
      </c>
      <c r="I1862">
        <v>88</v>
      </c>
      <c r="J1862">
        <v>88</v>
      </c>
      <c r="K1862">
        <v>88</v>
      </c>
      <c r="L1862">
        <v>88</v>
      </c>
      <c r="M1862">
        <v>88</v>
      </c>
      <c r="N1862">
        <v>88</v>
      </c>
      <c r="O1862">
        <v>88</v>
      </c>
      <c r="P1862">
        <v>88</v>
      </c>
      <c r="Q1862">
        <v>88</v>
      </c>
      <c r="R1862">
        <v>88</v>
      </c>
      <c r="S1862" s="30"/>
      <c r="T1862" s="52" t="str">
        <f t="shared" si="116"/>
        <v>835026-GLBLM-SM</v>
      </c>
      <c r="U1862" s="53">
        <f>IF(C1862="NET","",IF(C1862="","",IFERROR(VLOOKUP(T1862,EAN!$A:$B,2,FALSE),"MANGLER - MÅ OPPDATERE EAN-FANEN")))</f>
        <v>7048652822161</v>
      </c>
      <c r="V1862" s="52">
        <f t="shared" si="118"/>
        <v>88</v>
      </c>
      <c r="W1862" s="52">
        <f t="shared" si="119"/>
        <v>88</v>
      </c>
      <c r="X1862" s="30"/>
      <c r="Y1862" s="21">
        <f>IF(C1862="NET","",IFERROR(VLOOKUP(U1862,'2) Order Form'!$V$9:$V$894,1,FALSE),"Ikke med I order form"))</f>
        <v>7048652822161</v>
      </c>
      <c r="Z1862" s="30"/>
      <c r="AF1862" s="30"/>
      <c r="AG1862" s="54"/>
      <c r="AH1862" s="26"/>
      <c r="AI1862" s="30"/>
      <c r="AJ1862" s="30"/>
      <c r="AK1862" s="30"/>
    </row>
    <row r="1863" spans="1:37">
      <c r="A1863" s="175">
        <f t="shared" si="117"/>
        <v>7048652843777</v>
      </c>
      <c r="B1863">
        <v>835026</v>
      </c>
      <c r="C1863" t="s">
        <v>1289</v>
      </c>
      <c r="D1863" t="s">
        <v>2991</v>
      </c>
      <c r="E1863" t="s">
        <v>1946</v>
      </c>
      <c r="F1863" t="s">
        <v>1283</v>
      </c>
      <c r="G1863" t="s">
        <v>67</v>
      </c>
      <c r="H1863" t="s">
        <v>225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 s="2"/>
      <c r="T1863" s="52" t="str">
        <f t="shared" si="116"/>
        <v>835026-MMAPU-XSS</v>
      </c>
      <c r="U1863" s="53">
        <f>IF(C1863="NET","",IF(C1863="","",IFERROR(VLOOKUP(T1863,EAN!$A:$B,2,FALSE),"MANGLER - MÅ OPPDATERE EAN-FANEN")))</f>
        <v>7048652843777</v>
      </c>
      <c r="V1863" s="52">
        <f t="shared" si="118"/>
        <v>0</v>
      </c>
      <c r="W1863" s="52">
        <f t="shared" si="119"/>
        <v>0</v>
      </c>
      <c r="X1863" s="2"/>
      <c r="Y1863" s="21" t="str">
        <f>IF(C1863="NET","",IFERROR(VLOOKUP(U1863,'2) Order Form'!$V$9:$V$894,1,FALSE),"Ikke med I order form"))</f>
        <v>Ikke med I order form</v>
      </c>
      <c r="Z1863" s="2"/>
      <c r="AF1863" s="2"/>
      <c r="AG1863" s="38"/>
      <c r="AH1863" s="21"/>
      <c r="AI1863" s="2"/>
      <c r="AJ1863" s="2"/>
      <c r="AK1863" s="2"/>
    </row>
    <row r="1864" spans="1:37">
      <c r="A1864" s="175">
        <f t="shared" si="117"/>
        <v>7048652822185</v>
      </c>
      <c r="B1864">
        <v>835026</v>
      </c>
      <c r="C1864" t="s">
        <v>1289</v>
      </c>
      <c r="D1864" t="s">
        <v>2991</v>
      </c>
      <c r="E1864" t="s">
        <v>1284</v>
      </c>
      <c r="F1864" t="s">
        <v>1283</v>
      </c>
      <c r="G1864" t="s">
        <v>64</v>
      </c>
      <c r="H1864" t="s">
        <v>225</v>
      </c>
      <c r="I1864">
        <v>101</v>
      </c>
      <c r="J1864">
        <v>101</v>
      </c>
      <c r="K1864">
        <v>101</v>
      </c>
      <c r="L1864">
        <v>101</v>
      </c>
      <c r="M1864">
        <v>101</v>
      </c>
      <c r="N1864">
        <v>101</v>
      </c>
      <c r="O1864">
        <v>101</v>
      </c>
      <c r="P1864">
        <v>101</v>
      </c>
      <c r="Q1864">
        <v>101</v>
      </c>
      <c r="R1864">
        <v>101</v>
      </c>
      <c r="S1864" s="30"/>
      <c r="T1864" s="52" t="str">
        <f t="shared" si="116"/>
        <v>835026-MMAPU-SM</v>
      </c>
      <c r="U1864" s="53">
        <f>IF(C1864="NET","",IF(C1864="","",IFERROR(VLOOKUP(T1864,EAN!$A:$B,2,FALSE),"MANGLER - MÅ OPPDATERE EAN-FANEN")))</f>
        <v>7048652822185</v>
      </c>
      <c r="V1864" s="52">
        <f t="shared" si="118"/>
        <v>101</v>
      </c>
      <c r="W1864" s="52">
        <f t="shared" si="119"/>
        <v>101</v>
      </c>
      <c r="X1864" s="30"/>
      <c r="Y1864" s="21" t="str">
        <f>IF(C1864="NET","",IFERROR(VLOOKUP(U1864,'2) Order Form'!$V$9:$V$894,1,FALSE),"Ikke med I order form"))</f>
        <v>Ikke med I order form</v>
      </c>
      <c r="Z1864" s="30"/>
      <c r="AF1864" s="30"/>
      <c r="AG1864" s="54"/>
      <c r="AH1864" s="26"/>
      <c r="AI1864" s="30"/>
      <c r="AJ1864" s="30"/>
      <c r="AK1864" s="30"/>
    </row>
    <row r="1865" spans="1:37">
      <c r="A1865" s="175">
        <f t="shared" si="117"/>
        <v>7048652843784</v>
      </c>
      <c r="B1865">
        <v>835026</v>
      </c>
      <c r="C1865" t="s">
        <v>1289</v>
      </c>
      <c r="D1865" t="s">
        <v>2991</v>
      </c>
      <c r="E1865" t="s">
        <v>1947</v>
      </c>
      <c r="F1865" t="s">
        <v>2025</v>
      </c>
      <c r="G1865" t="s">
        <v>67</v>
      </c>
      <c r="H1865" t="s">
        <v>225</v>
      </c>
      <c r="I1865">
        <v>183</v>
      </c>
      <c r="J1865">
        <v>183</v>
      </c>
      <c r="K1865">
        <v>183</v>
      </c>
      <c r="L1865">
        <v>183</v>
      </c>
      <c r="M1865">
        <v>183</v>
      </c>
      <c r="N1865">
        <v>183</v>
      </c>
      <c r="O1865">
        <v>183</v>
      </c>
      <c r="P1865">
        <v>183</v>
      </c>
      <c r="Q1865">
        <v>183</v>
      </c>
      <c r="R1865">
        <v>183</v>
      </c>
      <c r="S1865" s="2"/>
      <c r="T1865" s="52" t="str">
        <f t="shared" si="116"/>
        <v>835026-NIBLM-XSS</v>
      </c>
      <c r="U1865" s="53">
        <f>IF(C1865="NET","",IF(C1865="","",IFERROR(VLOOKUP(T1865,EAN!$A:$B,2,FALSE),"MANGLER - MÅ OPPDATERE EAN-FANEN")))</f>
        <v>7048652843784</v>
      </c>
      <c r="V1865" s="52">
        <f t="shared" si="118"/>
        <v>183</v>
      </c>
      <c r="W1865" s="52">
        <f t="shared" si="119"/>
        <v>183</v>
      </c>
      <c r="X1865" s="2"/>
      <c r="Y1865" s="21">
        <f>IF(C1865="NET","",IFERROR(VLOOKUP(U1865,'2) Order Form'!$V$9:$V$894,1,FALSE),"Ikke med I order form"))</f>
        <v>7048652843784</v>
      </c>
      <c r="Z1865" s="2"/>
      <c r="AF1865" s="2"/>
      <c r="AG1865" s="38"/>
      <c r="AH1865" s="21"/>
      <c r="AI1865" s="2"/>
      <c r="AJ1865" s="2"/>
      <c r="AK1865" s="2"/>
    </row>
    <row r="1866" spans="1:37">
      <c r="A1866" s="175">
        <f t="shared" si="117"/>
        <v>7048652822208</v>
      </c>
      <c r="B1866">
        <v>835026</v>
      </c>
      <c r="C1866" t="s">
        <v>1289</v>
      </c>
      <c r="D1866" t="s">
        <v>2991</v>
      </c>
      <c r="E1866" t="s">
        <v>1285</v>
      </c>
      <c r="F1866" t="s">
        <v>2025</v>
      </c>
      <c r="G1866" t="s">
        <v>64</v>
      </c>
      <c r="H1866" t="s">
        <v>225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 s="2"/>
      <c r="T1866" s="22" t="str">
        <f t="shared" si="116"/>
        <v>835026-NIBLM-SM</v>
      </c>
      <c r="U1866" s="24">
        <f>IF(C1866="NET","",IF(C1866="","",IFERROR(VLOOKUP(T1866,EAN!$A:$B,2,FALSE),"MANGLER - MÅ OPPDATERE EAN-FANEN")))</f>
        <v>7048652822208</v>
      </c>
      <c r="V1866" s="22">
        <f t="shared" si="118"/>
        <v>0</v>
      </c>
      <c r="W1866" s="22">
        <f t="shared" si="119"/>
        <v>0</v>
      </c>
      <c r="X1866" s="2"/>
      <c r="Y1866" s="21">
        <f>IF(C1866="NET","",IFERROR(VLOOKUP(U1866,'2) Order Form'!$V$9:$V$894,1,FALSE),"Ikke med I order form"))</f>
        <v>7048652822208</v>
      </c>
      <c r="Z1866" s="2"/>
      <c r="AF1866" s="2"/>
      <c r="AG1866" s="38"/>
      <c r="AH1866" s="21"/>
      <c r="AI1866" s="2"/>
      <c r="AJ1866" s="2"/>
      <c r="AK1866" s="2"/>
    </row>
    <row r="1867" spans="1:37">
      <c r="A1867" s="175">
        <f t="shared" si="117"/>
        <v>7048652843791</v>
      </c>
      <c r="B1867">
        <v>835026</v>
      </c>
      <c r="C1867" t="s">
        <v>1289</v>
      </c>
      <c r="D1867" t="s">
        <v>2991</v>
      </c>
      <c r="E1867" t="s">
        <v>1948</v>
      </c>
      <c r="F1867" t="s">
        <v>2026</v>
      </c>
      <c r="G1867" t="s">
        <v>67</v>
      </c>
      <c r="H1867" t="s">
        <v>87</v>
      </c>
      <c r="I1867">
        <v>169</v>
      </c>
      <c r="J1867">
        <v>169</v>
      </c>
      <c r="K1867">
        <v>169</v>
      </c>
      <c r="L1867">
        <v>169</v>
      </c>
      <c r="M1867">
        <v>169</v>
      </c>
      <c r="N1867">
        <v>169</v>
      </c>
      <c r="O1867">
        <v>169</v>
      </c>
      <c r="P1867">
        <v>169</v>
      </c>
      <c r="Q1867">
        <v>169</v>
      </c>
      <c r="R1867">
        <v>169</v>
      </c>
      <c r="S1867" s="2"/>
      <c r="T1867" s="52" t="str">
        <f t="shared" si="116"/>
        <v>835026-RGLDM-XSS</v>
      </c>
      <c r="U1867" s="53">
        <f>IF(C1867="NET","",IF(C1867="","",IFERROR(VLOOKUP(T1867,EAN!$A:$B,2,FALSE),"MANGLER - MÅ OPPDATERE EAN-FANEN")))</f>
        <v>7048652843791</v>
      </c>
      <c r="V1867" s="52">
        <f t="shared" si="118"/>
        <v>169</v>
      </c>
      <c r="W1867" s="52">
        <f t="shared" si="119"/>
        <v>169</v>
      </c>
      <c r="X1867" s="2"/>
      <c r="Y1867" s="21">
        <f>IF(C1867="NET","",IFERROR(VLOOKUP(U1867,'2) Order Form'!$V$9:$V$894,1,FALSE),"Ikke med I order form"))</f>
        <v>7048652843791</v>
      </c>
      <c r="Z1867" s="2"/>
      <c r="AF1867" s="2"/>
      <c r="AG1867" s="38"/>
      <c r="AH1867" s="21"/>
      <c r="AI1867" s="2"/>
      <c r="AJ1867" s="2"/>
      <c r="AK1867" s="2"/>
    </row>
    <row r="1868" spans="1:37">
      <c r="A1868" s="175">
        <f t="shared" si="117"/>
        <v>7048652822222</v>
      </c>
      <c r="B1868">
        <v>835026</v>
      </c>
      <c r="C1868" t="s">
        <v>1289</v>
      </c>
      <c r="D1868" t="s">
        <v>2991</v>
      </c>
      <c r="E1868" t="s">
        <v>1286</v>
      </c>
      <c r="F1868" t="s">
        <v>2026</v>
      </c>
      <c r="G1868" t="s">
        <v>64</v>
      </c>
      <c r="H1868" t="s">
        <v>87</v>
      </c>
      <c r="I1868">
        <v>156</v>
      </c>
      <c r="J1868">
        <v>156</v>
      </c>
      <c r="K1868">
        <v>156</v>
      </c>
      <c r="L1868">
        <v>156</v>
      </c>
      <c r="M1868">
        <v>156</v>
      </c>
      <c r="N1868">
        <v>156</v>
      </c>
      <c r="O1868">
        <v>156</v>
      </c>
      <c r="P1868">
        <v>156</v>
      </c>
      <c r="Q1868">
        <v>156</v>
      </c>
      <c r="R1868">
        <v>156</v>
      </c>
      <c r="S1868" s="30"/>
      <c r="T1868" s="52" t="str">
        <f t="shared" si="116"/>
        <v>835026-RGLDM-SM</v>
      </c>
      <c r="U1868" s="53">
        <f>IF(C1868="NET","",IF(C1868="","",IFERROR(VLOOKUP(T1868,EAN!$A:$B,2,FALSE),"MANGLER - MÅ OPPDATERE EAN-FANEN")))</f>
        <v>7048652822222</v>
      </c>
      <c r="V1868" s="52">
        <f t="shared" si="118"/>
        <v>156</v>
      </c>
      <c r="W1868" s="52">
        <f t="shared" si="119"/>
        <v>156</v>
      </c>
      <c r="X1868" s="30"/>
      <c r="Y1868" s="21">
        <f>IF(C1868="NET","",IFERROR(VLOOKUP(U1868,'2) Order Form'!$V$9:$V$894,1,FALSE),"Ikke med I order form"))</f>
        <v>7048652822222</v>
      </c>
      <c r="Z1868" s="30"/>
      <c r="AF1868" s="30"/>
      <c r="AG1868" s="54"/>
      <c r="AH1868" s="26"/>
      <c r="AI1868" s="30"/>
      <c r="AJ1868" s="30"/>
      <c r="AK1868" s="30"/>
    </row>
    <row r="1869" spans="1:37">
      <c r="A1869" s="175">
        <f t="shared" si="117"/>
        <v>7048652843807</v>
      </c>
      <c r="B1869">
        <v>835026</v>
      </c>
      <c r="C1869" t="s">
        <v>1289</v>
      </c>
      <c r="D1869" t="s">
        <v>2991</v>
      </c>
      <c r="E1869" t="s">
        <v>1949</v>
      </c>
      <c r="F1869" t="s">
        <v>1287</v>
      </c>
      <c r="G1869" t="s">
        <v>67</v>
      </c>
      <c r="H1869" t="s">
        <v>87</v>
      </c>
      <c r="I1869">
        <v>105</v>
      </c>
      <c r="J1869">
        <v>105</v>
      </c>
      <c r="K1869">
        <v>105</v>
      </c>
      <c r="L1869">
        <v>105</v>
      </c>
      <c r="M1869">
        <v>105</v>
      </c>
      <c r="N1869">
        <v>105</v>
      </c>
      <c r="O1869">
        <v>105</v>
      </c>
      <c r="P1869">
        <v>105</v>
      </c>
      <c r="Q1869">
        <v>105</v>
      </c>
      <c r="R1869">
        <v>105</v>
      </c>
      <c r="S1869" s="2"/>
      <c r="T1869" s="52" t="str">
        <f t="shared" si="116"/>
        <v>835026-SLGFL-XSS</v>
      </c>
      <c r="U1869" s="53">
        <f>IF(C1869="NET","",IF(C1869="","",IFERROR(VLOOKUP(T1869,EAN!$A:$B,2,FALSE),"MANGLER - MÅ OPPDATERE EAN-FANEN")))</f>
        <v>7048652843807</v>
      </c>
      <c r="V1869" s="52">
        <f t="shared" si="118"/>
        <v>105</v>
      </c>
      <c r="W1869" s="52">
        <f t="shared" si="119"/>
        <v>105</v>
      </c>
      <c r="X1869" s="2"/>
      <c r="Y1869" s="21">
        <f>IF(C1869="NET","",IFERROR(VLOOKUP(U1869,'2) Order Form'!$V$9:$V$894,1,FALSE),"Ikke med I order form"))</f>
        <v>7048652843807</v>
      </c>
      <c r="Z1869" s="2"/>
      <c r="AF1869" s="2"/>
      <c r="AG1869" s="38"/>
      <c r="AH1869" s="21"/>
      <c r="AI1869" s="2"/>
      <c r="AJ1869" s="2"/>
      <c r="AK1869" s="2"/>
    </row>
    <row r="1870" spans="1:37">
      <c r="A1870" s="175">
        <f t="shared" si="117"/>
        <v>7048652822246</v>
      </c>
      <c r="B1870">
        <v>835026</v>
      </c>
      <c r="C1870" t="s">
        <v>1289</v>
      </c>
      <c r="D1870" t="s">
        <v>2991</v>
      </c>
      <c r="E1870" t="s">
        <v>1288</v>
      </c>
      <c r="F1870" t="s">
        <v>1287</v>
      </c>
      <c r="G1870" t="s">
        <v>64</v>
      </c>
      <c r="H1870" t="s">
        <v>87</v>
      </c>
      <c r="I1870">
        <v>20</v>
      </c>
      <c r="J1870">
        <v>20</v>
      </c>
      <c r="K1870">
        <v>20</v>
      </c>
      <c r="L1870">
        <v>20</v>
      </c>
      <c r="M1870">
        <v>20</v>
      </c>
      <c r="N1870">
        <v>20</v>
      </c>
      <c r="O1870">
        <v>20</v>
      </c>
      <c r="P1870">
        <v>20</v>
      </c>
      <c r="Q1870">
        <v>20</v>
      </c>
      <c r="R1870">
        <v>20</v>
      </c>
      <c r="S1870" s="30"/>
      <c r="T1870" s="52" t="str">
        <f t="shared" si="116"/>
        <v>835026-SLGFL-SM</v>
      </c>
      <c r="U1870" s="53">
        <f>IF(C1870="NET","",IF(C1870="","",IFERROR(VLOOKUP(T1870,EAN!$A:$B,2,FALSE),"MANGLER - MÅ OPPDATERE EAN-FANEN")))</f>
        <v>7048652822246</v>
      </c>
      <c r="V1870" s="52">
        <f t="shared" si="118"/>
        <v>20</v>
      </c>
      <c r="W1870" s="52">
        <f t="shared" si="119"/>
        <v>20</v>
      </c>
      <c r="X1870" s="30"/>
      <c r="Y1870" s="21">
        <f>IF(C1870="NET","",IFERROR(VLOOKUP(U1870,'2) Order Form'!$V$9:$V$894,1,FALSE),"Ikke med I order form"))</f>
        <v>7048652822246</v>
      </c>
      <c r="Z1870" s="30"/>
      <c r="AF1870" s="30"/>
      <c r="AG1870" s="54"/>
      <c r="AH1870" s="26"/>
      <c r="AI1870" s="30"/>
      <c r="AJ1870" s="30"/>
      <c r="AK1870" s="30"/>
    </row>
    <row r="1871" spans="1:37">
      <c r="A1871" s="175">
        <f t="shared" si="117"/>
        <v>7048652965929</v>
      </c>
      <c r="B1871">
        <v>835026</v>
      </c>
      <c r="C1871" t="s">
        <v>1289</v>
      </c>
      <c r="D1871" t="s">
        <v>2991</v>
      </c>
      <c r="E1871" t="s">
        <v>2034</v>
      </c>
      <c r="F1871" t="s">
        <v>1977</v>
      </c>
      <c r="G1871" t="s">
        <v>67</v>
      </c>
      <c r="H1871" t="s">
        <v>225</v>
      </c>
      <c r="I1871">
        <v>48</v>
      </c>
      <c r="J1871">
        <v>48</v>
      </c>
      <c r="K1871">
        <v>48</v>
      </c>
      <c r="L1871">
        <v>48</v>
      </c>
      <c r="M1871">
        <v>48</v>
      </c>
      <c r="N1871">
        <v>48</v>
      </c>
      <c r="O1871">
        <v>48</v>
      </c>
      <c r="P1871">
        <v>48</v>
      </c>
      <c r="Q1871">
        <v>48</v>
      </c>
      <c r="R1871">
        <v>48</v>
      </c>
      <c r="S1871" s="2"/>
      <c r="T1871" s="22" t="str">
        <f t="shared" si="116"/>
        <v>835026-WOLND-XSS</v>
      </c>
      <c r="U1871" s="24">
        <f>IF(C1871="NET","",IF(C1871="","",IFERROR(VLOOKUP(T1871,EAN!$A:$B,2,FALSE),"MANGLER - MÅ OPPDATERE EAN-FANEN")))</f>
        <v>7048652965929</v>
      </c>
      <c r="V1871" s="22">
        <f t="shared" si="118"/>
        <v>48</v>
      </c>
      <c r="W1871" s="22">
        <f t="shared" si="119"/>
        <v>48</v>
      </c>
      <c r="X1871" s="2"/>
      <c r="Y1871" s="21">
        <f>IF(C1871="NET","",IFERROR(VLOOKUP(U1871,'2) Order Form'!$V$9:$V$894,1,FALSE),"Ikke med I order form"))</f>
        <v>7048652965929</v>
      </c>
      <c r="Z1871" s="2"/>
      <c r="AF1871" s="2"/>
      <c r="AG1871" s="38"/>
      <c r="AH1871" s="21"/>
      <c r="AI1871" s="2"/>
      <c r="AJ1871" s="2"/>
      <c r="AK1871" s="2"/>
    </row>
    <row r="1872" spans="1:37">
      <c r="A1872" s="175">
        <f t="shared" si="117"/>
        <v>7048652965912</v>
      </c>
      <c r="B1872">
        <v>835026</v>
      </c>
      <c r="C1872" t="s">
        <v>1289</v>
      </c>
      <c r="D1872" t="s">
        <v>2991</v>
      </c>
      <c r="E1872" t="s">
        <v>1988</v>
      </c>
      <c r="F1872" t="s">
        <v>1977</v>
      </c>
      <c r="G1872" t="s">
        <v>64</v>
      </c>
      <c r="H1872" t="s">
        <v>225</v>
      </c>
      <c r="I1872">
        <v>30</v>
      </c>
      <c r="J1872">
        <v>30</v>
      </c>
      <c r="K1872">
        <v>30</v>
      </c>
      <c r="L1872">
        <v>30</v>
      </c>
      <c r="M1872">
        <v>30</v>
      </c>
      <c r="N1872">
        <v>30</v>
      </c>
      <c r="O1872">
        <v>30</v>
      </c>
      <c r="P1872">
        <v>30</v>
      </c>
      <c r="Q1872">
        <v>30</v>
      </c>
      <c r="R1872">
        <v>30</v>
      </c>
      <c r="S1872" s="2"/>
      <c r="T1872" s="52" t="str">
        <f t="shared" si="116"/>
        <v>835026-WOLND-SM</v>
      </c>
      <c r="U1872" s="53">
        <f>IF(C1872="NET","",IF(C1872="","",IFERROR(VLOOKUP(T1872,EAN!$A:$B,2,FALSE),"MANGLER - MÅ OPPDATERE EAN-FANEN")))</f>
        <v>7048652965912</v>
      </c>
      <c r="V1872" s="52">
        <f t="shared" si="118"/>
        <v>30</v>
      </c>
      <c r="W1872" s="52">
        <f t="shared" si="119"/>
        <v>30</v>
      </c>
      <c r="X1872" s="2"/>
      <c r="Y1872" s="21">
        <f>IF(C1872="NET","",IFERROR(VLOOKUP(U1872,'2) Order Form'!$V$9:$V$894,1,FALSE),"Ikke med I order form"))</f>
        <v>7048652965912</v>
      </c>
      <c r="Z1872" s="2"/>
      <c r="AF1872" s="2"/>
      <c r="AG1872" s="38"/>
      <c r="AH1872" s="21"/>
      <c r="AI1872" s="2"/>
      <c r="AJ1872" s="2"/>
      <c r="AK1872" s="2"/>
    </row>
    <row r="1873" spans="1:37">
      <c r="A1873" s="175">
        <f t="shared" si="117"/>
        <v>0</v>
      </c>
      <c r="B1873" s="37">
        <v>835028</v>
      </c>
      <c r="C1873" t="s">
        <v>131</v>
      </c>
      <c r="I1873" s="37">
        <v>202409</v>
      </c>
      <c r="J1873" s="37">
        <v>202410</v>
      </c>
      <c r="K1873" s="37">
        <v>202411</v>
      </c>
      <c r="L1873" s="37">
        <v>202412</v>
      </c>
      <c r="M1873" s="37">
        <v>202413</v>
      </c>
      <c r="N1873" s="37">
        <v>202414</v>
      </c>
      <c r="O1873" s="37">
        <v>202415</v>
      </c>
      <c r="P1873" s="37">
        <v>202415</v>
      </c>
      <c r="Q1873" s="37">
        <v>202415</v>
      </c>
      <c r="R1873" s="37">
        <v>202415</v>
      </c>
      <c r="S1873" s="30"/>
      <c r="T1873" s="52" t="str">
        <f t="shared" si="116"/>
        <v>835028-</v>
      </c>
      <c r="U1873" s="53" t="str">
        <f>IF(C1873="NET","",IF(C1873="","",IFERROR(VLOOKUP(T1873,EAN!$A:$B,2,FALSE),"MANGLER - MÅ OPPDATERE EAN-FANEN")))</f>
        <v/>
      </c>
      <c r="V1873" s="52">
        <f t="shared" si="118"/>
        <v>202409</v>
      </c>
      <c r="W1873" s="52">
        <f t="shared" si="119"/>
        <v>202415</v>
      </c>
      <c r="X1873" s="30"/>
      <c r="Y1873" s="21" t="str">
        <f>IF(C1873="NET","",IFERROR(VLOOKUP(U1873,'2) Order Form'!$V$9:$V$894,1,FALSE),"Ikke med I order form"))</f>
        <v/>
      </c>
      <c r="Z1873" s="30"/>
      <c r="AF1873" s="30"/>
      <c r="AG1873" s="54"/>
      <c r="AH1873" s="26"/>
      <c r="AI1873" s="30"/>
      <c r="AJ1873" s="30"/>
      <c r="AK1873" s="30"/>
    </row>
    <row r="1874" spans="1:37">
      <c r="A1874" s="175">
        <f t="shared" si="117"/>
        <v>0</v>
      </c>
      <c r="B1874">
        <v>835028</v>
      </c>
      <c r="C1874" t="s">
        <v>3303</v>
      </c>
      <c r="D1874" t="s">
        <v>2991</v>
      </c>
      <c r="E1874" t="s">
        <v>2585</v>
      </c>
      <c r="F1874" t="s">
        <v>70</v>
      </c>
      <c r="G1874" t="s">
        <v>54</v>
      </c>
      <c r="H1874" t="s">
        <v>87</v>
      </c>
      <c r="I1874">
        <v>629</v>
      </c>
      <c r="J1874">
        <v>629</v>
      </c>
      <c r="K1874">
        <v>629</v>
      </c>
      <c r="L1874">
        <v>629</v>
      </c>
      <c r="M1874">
        <v>629</v>
      </c>
      <c r="N1874">
        <v>629</v>
      </c>
      <c r="O1874">
        <v>629</v>
      </c>
      <c r="P1874">
        <v>629</v>
      </c>
      <c r="Q1874">
        <v>629</v>
      </c>
      <c r="R1874">
        <v>629</v>
      </c>
      <c r="S1874" s="2"/>
      <c r="T1874" s="52" t="str">
        <f t="shared" si="116"/>
        <v>835028-BLACK-XS</v>
      </c>
      <c r="U1874" s="53" t="str">
        <f>IF(C1874="NET","",IF(C1874="","",IFERROR(VLOOKUP(T1874,EAN!$A:$B,2,FALSE),"MANGLER - MÅ OPPDATERE EAN-FANEN")))</f>
        <v>MANGLER - MÅ OPPDATERE EAN-FANEN</v>
      </c>
      <c r="V1874" s="52">
        <f t="shared" si="118"/>
        <v>629</v>
      </c>
      <c r="W1874" s="52">
        <f t="shared" si="119"/>
        <v>629</v>
      </c>
      <c r="X1874" s="2"/>
      <c r="Y1874" s="21" t="str">
        <f>IF(C1874="NET","",IFERROR(VLOOKUP(U1874,'2) Order Form'!$V$9:$V$894,1,FALSE),"Ikke med I order form"))</f>
        <v>Ikke med I order form</v>
      </c>
      <c r="Z1874" s="2"/>
      <c r="AF1874" s="2"/>
      <c r="AG1874" s="38"/>
      <c r="AH1874" s="21"/>
      <c r="AI1874" s="2"/>
      <c r="AJ1874" s="2"/>
      <c r="AK1874" s="2"/>
    </row>
    <row r="1875" spans="1:37">
      <c r="A1875" s="175">
        <f t="shared" si="117"/>
        <v>0</v>
      </c>
      <c r="B1875">
        <v>835028</v>
      </c>
      <c r="C1875" t="s">
        <v>3303</v>
      </c>
      <c r="D1875" t="s">
        <v>2991</v>
      </c>
      <c r="E1875" t="s">
        <v>99</v>
      </c>
      <c r="F1875" t="s">
        <v>70</v>
      </c>
      <c r="G1875" t="s">
        <v>8</v>
      </c>
      <c r="H1875" t="s">
        <v>87</v>
      </c>
      <c r="I1875">
        <v>729</v>
      </c>
      <c r="J1875">
        <v>729</v>
      </c>
      <c r="K1875">
        <v>729</v>
      </c>
      <c r="L1875">
        <v>729</v>
      </c>
      <c r="M1875">
        <v>729</v>
      </c>
      <c r="N1875">
        <v>729</v>
      </c>
      <c r="O1875">
        <v>729</v>
      </c>
      <c r="P1875">
        <v>729</v>
      </c>
      <c r="Q1875">
        <v>729</v>
      </c>
      <c r="R1875">
        <v>729</v>
      </c>
      <c r="S1875" s="2"/>
      <c r="T1875" s="22" t="str">
        <f t="shared" si="116"/>
        <v>835028-BLACK-S</v>
      </c>
      <c r="U1875" s="24" t="str">
        <f>IF(C1875="NET","",IF(C1875="","",IFERROR(VLOOKUP(T1875,EAN!$A:$B,2,FALSE),"MANGLER - MÅ OPPDATERE EAN-FANEN")))</f>
        <v>MANGLER - MÅ OPPDATERE EAN-FANEN</v>
      </c>
      <c r="V1875" s="22">
        <f t="shared" si="118"/>
        <v>729</v>
      </c>
      <c r="W1875" s="22">
        <f t="shared" si="119"/>
        <v>729</v>
      </c>
      <c r="X1875" s="2"/>
      <c r="Y1875" s="21" t="str">
        <f>IF(C1875="NET","",IFERROR(VLOOKUP(U1875,'2) Order Form'!$V$9:$V$894,1,FALSE),"Ikke med I order form"))</f>
        <v>Ikke med I order form</v>
      </c>
      <c r="Z1875" s="2"/>
      <c r="AF1875" s="2"/>
      <c r="AG1875" s="38"/>
      <c r="AH1875" s="21"/>
      <c r="AI1875" s="2"/>
      <c r="AJ1875" s="2"/>
      <c r="AK1875" s="2"/>
    </row>
    <row r="1876" spans="1:37">
      <c r="A1876" s="175">
        <f t="shared" si="117"/>
        <v>0</v>
      </c>
      <c r="B1876" s="37">
        <v>835029</v>
      </c>
      <c r="C1876" t="s">
        <v>131</v>
      </c>
      <c r="I1876" s="37">
        <v>202409</v>
      </c>
      <c r="J1876" s="37">
        <v>202410</v>
      </c>
      <c r="K1876" s="37">
        <v>202411</v>
      </c>
      <c r="L1876" s="37">
        <v>202412</v>
      </c>
      <c r="M1876" s="37">
        <v>202413</v>
      </c>
      <c r="N1876" s="37">
        <v>202414</v>
      </c>
      <c r="O1876" s="37">
        <v>202415</v>
      </c>
      <c r="P1876" s="37">
        <v>202415</v>
      </c>
      <c r="Q1876" s="37">
        <v>202415</v>
      </c>
      <c r="R1876" s="37">
        <v>202415</v>
      </c>
      <c r="S1876" s="2"/>
      <c r="T1876" s="22" t="str">
        <f t="shared" si="116"/>
        <v>835029-</v>
      </c>
      <c r="U1876" s="24" t="str">
        <f>IF(C1876="NET","",IF(C1876="","",IFERROR(VLOOKUP(T1876,EAN!$A:$B,2,FALSE),"MANGLER - MÅ OPPDATERE EAN-FANEN")))</f>
        <v/>
      </c>
      <c r="V1876" s="22">
        <f t="shared" si="118"/>
        <v>202409</v>
      </c>
      <c r="W1876" s="22">
        <f t="shared" si="119"/>
        <v>202415</v>
      </c>
      <c r="X1876" s="2"/>
      <c r="Y1876" s="21" t="str">
        <f>IF(C1876="NET","",IFERROR(VLOOKUP(U1876,'2) Order Form'!$V$9:$V$894,1,FALSE),"Ikke med I order form"))</f>
        <v/>
      </c>
      <c r="Z1876" s="2"/>
      <c r="AF1876" s="2"/>
      <c r="AG1876" s="38"/>
      <c r="AH1876" s="21"/>
      <c r="AI1876" s="2"/>
      <c r="AJ1876" s="2"/>
      <c r="AK1876" s="2"/>
    </row>
    <row r="1877" spans="1:37">
      <c r="A1877" s="175">
        <f t="shared" si="117"/>
        <v>0</v>
      </c>
      <c r="B1877">
        <v>835029</v>
      </c>
      <c r="C1877" t="s">
        <v>3304</v>
      </c>
      <c r="D1877" t="s">
        <v>2991</v>
      </c>
      <c r="E1877" t="s">
        <v>2585</v>
      </c>
      <c r="F1877" t="s">
        <v>70</v>
      </c>
      <c r="G1877" t="s">
        <v>54</v>
      </c>
      <c r="H1877" t="s">
        <v>87</v>
      </c>
      <c r="I1877">
        <v>446</v>
      </c>
      <c r="J1877">
        <v>446</v>
      </c>
      <c r="K1877">
        <v>446</v>
      </c>
      <c r="L1877">
        <v>446</v>
      </c>
      <c r="M1877">
        <v>446</v>
      </c>
      <c r="N1877">
        <v>446</v>
      </c>
      <c r="O1877">
        <v>446</v>
      </c>
      <c r="P1877">
        <v>446</v>
      </c>
      <c r="Q1877">
        <v>446</v>
      </c>
      <c r="R1877">
        <v>446</v>
      </c>
      <c r="S1877" s="2"/>
      <c r="T1877" s="52" t="str">
        <f t="shared" si="116"/>
        <v>835029-BLACK-XS</v>
      </c>
      <c r="U1877" s="53" t="str">
        <f>IF(C1877="NET","",IF(C1877="","",IFERROR(VLOOKUP(T1877,EAN!$A:$B,2,FALSE),"MANGLER - MÅ OPPDATERE EAN-FANEN")))</f>
        <v>MANGLER - MÅ OPPDATERE EAN-FANEN</v>
      </c>
      <c r="V1877" s="52">
        <f t="shared" si="118"/>
        <v>446</v>
      </c>
      <c r="W1877" s="52">
        <f t="shared" si="119"/>
        <v>446</v>
      </c>
      <c r="X1877" s="2"/>
      <c r="Y1877" s="21" t="str">
        <f>IF(C1877="NET","",IFERROR(VLOOKUP(U1877,'2) Order Form'!$V$9:$V$894,1,FALSE),"Ikke med I order form"))</f>
        <v>Ikke med I order form</v>
      </c>
      <c r="Z1877" s="2"/>
      <c r="AF1877" s="2"/>
      <c r="AG1877" s="38"/>
      <c r="AH1877" s="21"/>
      <c r="AI1877" s="2"/>
      <c r="AJ1877" s="2"/>
      <c r="AK1877" s="2"/>
    </row>
    <row r="1878" spans="1:37">
      <c r="A1878" s="175">
        <f t="shared" si="117"/>
        <v>0</v>
      </c>
      <c r="B1878">
        <v>835029</v>
      </c>
      <c r="C1878" t="s">
        <v>3304</v>
      </c>
      <c r="D1878" t="s">
        <v>2991</v>
      </c>
      <c r="E1878" t="s">
        <v>99</v>
      </c>
      <c r="F1878" t="s">
        <v>70</v>
      </c>
      <c r="G1878" t="s">
        <v>8</v>
      </c>
      <c r="H1878" t="s">
        <v>87</v>
      </c>
      <c r="I1878">
        <v>552</v>
      </c>
      <c r="J1878">
        <v>552</v>
      </c>
      <c r="K1878">
        <v>552</v>
      </c>
      <c r="L1878">
        <v>552</v>
      </c>
      <c r="M1878">
        <v>552</v>
      </c>
      <c r="N1878">
        <v>552</v>
      </c>
      <c r="O1878">
        <v>552</v>
      </c>
      <c r="P1878">
        <v>552</v>
      </c>
      <c r="Q1878">
        <v>552</v>
      </c>
      <c r="R1878">
        <v>552</v>
      </c>
      <c r="S1878" s="2"/>
      <c r="T1878" s="22" t="str">
        <f t="shared" si="116"/>
        <v>835029-BLACK-S</v>
      </c>
      <c r="U1878" s="24" t="str">
        <f>IF(C1878="NET","",IF(C1878="","",IFERROR(VLOOKUP(T1878,EAN!$A:$B,2,FALSE),"MANGLER - MÅ OPPDATERE EAN-FANEN")))</f>
        <v>MANGLER - MÅ OPPDATERE EAN-FANEN</v>
      </c>
      <c r="V1878" s="22">
        <f t="shared" si="118"/>
        <v>552</v>
      </c>
      <c r="W1878" s="22">
        <f t="shared" si="119"/>
        <v>552</v>
      </c>
      <c r="X1878" s="2"/>
      <c r="Y1878" s="21" t="str">
        <f>IF(C1878="NET","",IFERROR(VLOOKUP(U1878,'2) Order Form'!$V$9:$V$894,1,FALSE),"Ikke med I order form"))</f>
        <v>Ikke med I order form</v>
      </c>
      <c r="Z1878" s="2"/>
      <c r="AF1878" s="2"/>
      <c r="AG1878" s="38"/>
      <c r="AH1878" s="21"/>
      <c r="AI1878" s="2"/>
      <c r="AJ1878" s="2"/>
      <c r="AK1878" s="2"/>
    </row>
    <row r="1879" spans="1:37">
      <c r="A1879" s="175">
        <f t="shared" si="117"/>
        <v>0</v>
      </c>
      <c r="B1879" s="37">
        <v>840035</v>
      </c>
      <c r="C1879" t="s">
        <v>131</v>
      </c>
      <c r="I1879" s="37">
        <v>202409</v>
      </c>
      <c r="J1879" s="37">
        <v>202410</v>
      </c>
      <c r="K1879" s="37">
        <v>202411</v>
      </c>
      <c r="L1879" s="37">
        <v>202412</v>
      </c>
      <c r="M1879" s="37">
        <v>202413</v>
      </c>
      <c r="N1879" s="37">
        <v>202414</v>
      </c>
      <c r="O1879" s="37">
        <v>202415</v>
      </c>
      <c r="P1879" s="37">
        <v>202415</v>
      </c>
      <c r="Q1879" s="37">
        <v>202415</v>
      </c>
      <c r="R1879" s="37">
        <v>202415</v>
      </c>
      <c r="S1879" s="2"/>
      <c r="T1879" s="22" t="str">
        <f t="shared" si="116"/>
        <v>840035-</v>
      </c>
      <c r="U1879" s="24" t="str">
        <f>IF(C1879="NET","",IF(C1879="","",IFERROR(VLOOKUP(T1879,EAN!$A:$B,2,FALSE),"MANGLER - MÅ OPPDATERE EAN-FANEN")))</f>
        <v/>
      </c>
      <c r="V1879" s="22">
        <f t="shared" si="118"/>
        <v>202409</v>
      </c>
      <c r="W1879" s="22">
        <f t="shared" si="119"/>
        <v>202415</v>
      </c>
      <c r="X1879" s="2"/>
      <c r="Y1879" s="21" t="str">
        <f>IF(C1879="NET","",IFERROR(VLOOKUP(U1879,'2) Order Form'!$V$9:$V$894,1,FALSE),"Ikke med I order form"))</f>
        <v/>
      </c>
      <c r="Z1879" s="2"/>
      <c r="AF1879" s="2"/>
      <c r="AG1879" s="38"/>
      <c r="AH1879" s="21"/>
      <c r="AI1879" s="2"/>
      <c r="AJ1879" s="2"/>
      <c r="AK1879" s="2"/>
    </row>
    <row r="1880" spans="1:37">
      <c r="A1880" s="175">
        <f t="shared" si="117"/>
        <v>7048652714558</v>
      </c>
      <c r="B1880">
        <v>840035</v>
      </c>
      <c r="C1880" t="s">
        <v>2711</v>
      </c>
      <c r="D1880" t="s">
        <v>2991</v>
      </c>
      <c r="E1880" t="s">
        <v>2712</v>
      </c>
      <c r="F1880" t="s">
        <v>124</v>
      </c>
      <c r="G1880" t="s">
        <v>64</v>
      </c>
      <c r="H1880" t="s">
        <v>87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 s="2"/>
      <c r="T1880" s="52" t="str">
        <f t="shared" si="116"/>
        <v>840035-DBK21-SM</v>
      </c>
      <c r="U1880" s="53">
        <f>IF(C1880="NET","",IF(C1880="","",IFERROR(VLOOKUP(T1880,EAN!$A:$B,2,FALSE),"MANGLER - MÅ OPPDATERE EAN-FANEN")))</f>
        <v>7048652714558</v>
      </c>
      <c r="V1880" s="52">
        <f t="shared" si="118"/>
        <v>0</v>
      </c>
      <c r="W1880" s="52">
        <f t="shared" si="119"/>
        <v>0</v>
      </c>
      <c r="X1880" s="2"/>
      <c r="Y1880" s="21" t="str">
        <f>IF(C1880="NET","",IFERROR(VLOOKUP(U1880,'2) Order Form'!$V$9:$V$894,1,FALSE),"Ikke med I order form"))</f>
        <v>Ikke med I order form</v>
      </c>
      <c r="Z1880" s="2"/>
      <c r="AF1880" s="2"/>
      <c r="AG1880" s="38"/>
      <c r="AH1880" s="21"/>
      <c r="AI1880" s="2"/>
      <c r="AJ1880" s="2"/>
      <c r="AK1880" s="2"/>
    </row>
    <row r="1881" spans="1:37">
      <c r="A1881" s="175">
        <f t="shared" si="117"/>
        <v>7048652714541</v>
      </c>
      <c r="B1881">
        <v>840035</v>
      </c>
      <c r="C1881" t="s">
        <v>2711</v>
      </c>
      <c r="D1881" t="s">
        <v>2991</v>
      </c>
      <c r="E1881" t="s">
        <v>2713</v>
      </c>
      <c r="F1881" t="s">
        <v>124</v>
      </c>
      <c r="G1881" t="s">
        <v>65</v>
      </c>
      <c r="H1881" t="s">
        <v>87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 s="2"/>
      <c r="T1881" s="22" t="str">
        <f t="shared" si="116"/>
        <v>840035-DBK21-ML</v>
      </c>
      <c r="U1881" s="24">
        <f>IF(C1881="NET","",IF(C1881="","",IFERROR(VLOOKUP(T1881,EAN!$A:$B,2,FALSE),"MANGLER - MÅ OPPDATERE EAN-FANEN")))</f>
        <v>7048652714541</v>
      </c>
      <c r="V1881" s="22">
        <f t="shared" si="118"/>
        <v>0</v>
      </c>
      <c r="W1881" s="22">
        <f t="shared" si="119"/>
        <v>0</v>
      </c>
      <c r="X1881" s="2"/>
      <c r="Y1881" s="21" t="str">
        <f>IF(C1881="NET","",IFERROR(VLOOKUP(U1881,'2) Order Form'!$V$9:$V$894,1,FALSE),"Ikke med I order form"))</f>
        <v>Ikke med I order form</v>
      </c>
      <c r="Z1881" s="2"/>
      <c r="AF1881" s="2"/>
      <c r="AG1881" s="38"/>
      <c r="AH1881" s="21"/>
      <c r="AI1881" s="2"/>
      <c r="AJ1881" s="2"/>
      <c r="AK1881" s="2"/>
    </row>
    <row r="1882" spans="1:37">
      <c r="A1882" s="175">
        <f t="shared" si="117"/>
        <v>7048652714534</v>
      </c>
      <c r="B1882">
        <v>840035</v>
      </c>
      <c r="C1882" t="s">
        <v>2711</v>
      </c>
      <c r="D1882" t="s">
        <v>2991</v>
      </c>
      <c r="E1882" t="s">
        <v>2714</v>
      </c>
      <c r="F1882" t="s">
        <v>124</v>
      </c>
      <c r="G1882" t="s">
        <v>66</v>
      </c>
      <c r="H1882" t="s">
        <v>87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 s="2"/>
      <c r="T1882" s="52" t="str">
        <f t="shared" si="116"/>
        <v>840035-DBK21-LXL</v>
      </c>
      <c r="U1882" s="53">
        <f>IF(C1882="NET","",IF(C1882="","",IFERROR(VLOOKUP(T1882,EAN!$A:$B,2,FALSE),"MANGLER - MÅ OPPDATERE EAN-FANEN")))</f>
        <v>7048652714534</v>
      </c>
      <c r="V1882" s="52">
        <f t="shared" si="118"/>
        <v>0</v>
      </c>
      <c r="W1882" s="52">
        <f t="shared" si="119"/>
        <v>0</v>
      </c>
      <c r="X1882" s="2"/>
      <c r="Y1882" s="21" t="str">
        <f>IF(C1882="NET","",IFERROR(VLOOKUP(U1882,'2) Order Form'!$V$9:$V$894,1,FALSE),"Ikke med I order form"))</f>
        <v>Ikke med I order form</v>
      </c>
      <c r="Z1882" s="2"/>
      <c r="AF1882" s="2"/>
      <c r="AG1882" s="38"/>
      <c r="AH1882" s="21"/>
      <c r="AI1882" s="2"/>
      <c r="AJ1882" s="2"/>
      <c r="AK1882" s="2"/>
    </row>
    <row r="1883" spans="1:37">
      <c r="A1883" s="175">
        <f t="shared" si="117"/>
        <v>7048652184412</v>
      </c>
      <c r="B1883">
        <v>840035</v>
      </c>
      <c r="C1883" t="s">
        <v>2711</v>
      </c>
      <c r="D1883" t="s">
        <v>2991</v>
      </c>
      <c r="E1883" t="s">
        <v>132</v>
      </c>
      <c r="F1883" t="s">
        <v>124</v>
      </c>
      <c r="G1883" t="s">
        <v>64</v>
      </c>
      <c r="H1883" t="s">
        <v>225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 s="2"/>
      <c r="T1883" s="52" t="str">
        <f t="shared" si="116"/>
        <v>840035-DTBLK-SM</v>
      </c>
      <c r="U1883" s="53">
        <f>IF(C1883="NET","",IF(C1883="","",IFERROR(VLOOKUP(T1883,EAN!$A:$B,2,FALSE),"MANGLER - MÅ OPPDATERE EAN-FANEN")))</f>
        <v>7048652184412</v>
      </c>
      <c r="V1883" s="52">
        <f t="shared" si="118"/>
        <v>0</v>
      </c>
      <c r="W1883" s="52">
        <f t="shared" si="119"/>
        <v>0</v>
      </c>
      <c r="X1883" s="2"/>
      <c r="Y1883" s="21" t="str">
        <f>IF(C1883="NET","",IFERROR(VLOOKUP(U1883,'2) Order Form'!$V$9:$V$894,1,FALSE),"Ikke med I order form"))</f>
        <v>Ikke med I order form</v>
      </c>
      <c r="Z1883" s="2"/>
      <c r="AF1883" s="2"/>
      <c r="AG1883" s="38"/>
      <c r="AH1883" s="21"/>
      <c r="AI1883" s="2"/>
      <c r="AJ1883" s="2"/>
      <c r="AK1883" s="2"/>
    </row>
    <row r="1884" spans="1:37">
      <c r="A1884" s="175">
        <f t="shared" si="117"/>
        <v>7048652184405</v>
      </c>
      <c r="B1884">
        <v>840035</v>
      </c>
      <c r="C1884" t="s">
        <v>2711</v>
      </c>
      <c r="D1884" t="s">
        <v>2991</v>
      </c>
      <c r="E1884" t="s">
        <v>133</v>
      </c>
      <c r="F1884" t="s">
        <v>124</v>
      </c>
      <c r="G1884" t="s">
        <v>65</v>
      </c>
      <c r="H1884" t="s">
        <v>225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 s="2"/>
      <c r="T1884" s="22" t="str">
        <f t="shared" si="116"/>
        <v>840035-DTBLK-ML</v>
      </c>
      <c r="U1884" s="24">
        <f>IF(C1884="NET","",IF(C1884="","",IFERROR(VLOOKUP(T1884,EAN!$A:$B,2,FALSE),"MANGLER - MÅ OPPDATERE EAN-FANEN")))</f>
        <v>7048652184405</v>
      </c>
      <c r="V1884" s="22">
        <f t="shared" si="118"/>
        <v>0</v>
      </c>
      <c r="W1884" s="22">
        <f t="shared" si="119"/>
        <v>0</v>
      </c>
      <c r="X1884" s="2"/>
      <c r="Y1884" s="21" t="str">
        <f>IF(C1884="NET","",IFERROR(VLOOKUP(U1884,'2) Order Form'!$V$9:$V$894,1,FALSE),"Ikke med I order form"))</f>
        <v>Ikke med I order form</v>
      </c>
      <c r="Z1884" s="2"/>
      <c r="AF1884" s="2"/>
      <c r="AG1884" s="38"/>
      <c r="AH1884" s="21"/>
      <c r="AI1884" s="2"/>
      <c r="AJ1884" s="2"/>
      <c r="AK1884" s="2"/>
    </row>
    <row r="1885" spans="1:37">
      <c r="A1885" s="175">
        <f t="shared" si="117"/>
        <v>7048652184399</v>
      </c>
      <c r="B1885">
        <v>840035</v>
      </c>
      <c r="C1885" t="s">
        <v>2711</v>
      </c>
      <c r="D1885" t="s">
        <v>2991</v>
      </c>
      <c r="E1885" t="s">
        <v>134</v>
      </c>
      <c r="F1885" t="s">
        <v>124</v>
      </c>
      <c r="G1885" t="s">
        <v>66</v>
      </c>
      <c r="H1885" t="s">
        <v>225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 s="2"/>
      <c r="T1885" s="22" t="str">
        <f t="shared" si="116"/>
        <v>840035-DTBLK-LXL</v>
      </c>
      <c r="U1885" s="24">
        <f>IF(C1885="NET","",IF(C1885="","",IFERROR(VLOOKUP(T1885,EAN!$A:$B,2,FALSE),"MANGLER - MÅ OPPDATERE EAN-FANEN")))</f>
        <v>7048652184399</v>
      </c>
      <c r="V1885" s="22">
        <f t="shared" si="118"/>
        <v>0</v>
      </c>
      <c r="W1885" s="22">
        <f t="shared" si="119"/>
        <v>0</v>
      </c>
      <c r="X1885" s="2"/>
      <c r="Y1885" s="21" t="str">
        <f>IF(C1885="NET","",IFERROR(VLOOKUP(U1885,'2) Order Form'!$V$9:$V$894,1,FALSE),"Ikke med I order form"))</f>
        <v>Ikke med I order form</v>
      </c>
      <c r="Z1885" s="2"/>
      <c r="AF1885" s="2"/>
      <c r="AG1885" s="38"/>
      <c r="AH1885" s="21"/>
      <c r="AI1885" s="2"/>
      <c r="AJ1885" s="2"/>
      <c r="AK1885" s="2"/>
    </row>
    <row r="1886" spans="1:37">
      <c r="A1886" s="175">
        <f t="shared" si="117"/>
        <v>7048652822284</v>
      </c>
      <c r="B1886">
        <v>840035</v>
      </c>
      <c r="C1886" t="s">
        <v>2711</v>
      </c>
      <c r="D1886" t="s">
        <v>2991</v>
      </c>
      <c r="E1886" t="s">
        <v>1290</v>
      </c>
      <c r="F1886" t="s">
        <v>1291</v>
      </c>
      <c r="G1886" t="s">
        <v>64</v>
      </c>
      <c r="H1886" t="s">
        <v>225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 s="2"/>
      <c r="T1886" s="22" t="str">
        <f t="shared" si="116"/>
        <v>840035-MASEM-SM</v>
      </c>
      <c r="U1886" s="24">
        <f>IF(C1886="NET","",IF(C1886="","",IFERROR(VLOOKUP(T1886,EAN!$A:$B,2,FALSE),"MANGLER - MÅ OPPDATERE EAN-FANEN")))</f>
        <v>7048652822284</v>
      </c>
      <c r="V1886" s="22">
        <f t="shared" si="118"/>
        <v>0</v>
      </c>
      <c r="W1886" s="22">
        <f t="shared" si="119"/>
        <v>0</v>
      </c>
      <c r="X1886" s="2"/>
      <c r="Y1886" s="21" t="str">
        <f>IF(C1886="NET","",IFERROR(VLOOKUP(U1886,'2) Order Form'!$V$9:$V$894,1,FALSE),"Ikke med I order form"))</f>
        <v>Ikke med I order form</v>
      </c>
      <c r="Z1886" s="2"/>
      <c r="AF1886" s="2"/>
      <c r="AG1886" s="38"/>
      <c r="AH1886" s="21"/>
      <c r="AI1886" s="2"/>
      <c r="AJ1886" s="2"/>
      <c r="AK1886" s="2"/>
    </row>
    <row r="1887" spans="1:37">
      <c r="A1887" s="175">
        <f t="shared" si="117"/>
        <v>7048652822277</v>
      </c>
      <c r="B1887">
        <v>840035</v>
      </c>
      <c r="C1887" t="s">
        <v>2711</v>
      </c>
      <c r="D1887" t="s">
        <v>2991</v>
      </c>
      <c r="E1887" t="s">
        <v>1292</v>
      </c>
      <c r="F1887" t="s">
        <v>1291</v>
      </c>
      <c r="G1887" t="s">
        <v>65</v>
      </c>
      <c r="H1887" t="s">
        <v>225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 s="2"/>
      <c r="T1887" s="52" t="str">
        <f t="shared" si="116"/>
        <v>840035-MASEM-ML</v>
      </c>
      <c r="U1887" s="53">
        <f>IF(C1887="NET","",IF(C1887="","",IFERROR(VLOOKUP(T1887,EAN!$A:$B,2,FALSE),"MANGLER - MÅ OPPDATERE EAN-FANEN")))</f>
        <v>7048652822277</v>
      </c>
      <c r="V1887" s="52">
        <f t="shared" si="118"/>
        <v>0</v>
      </c>
      <c r="W1887" s="52">
        <f t="shared" si="119"/>
        <v>0</v>
      </c>
      <c r="X1887" s="2"/>
      <c r="Y1887" s="21" t="str">
        <f>IF(C1887="NET","",IFERROR(VLOOKUP(U1887,'2) Order Form'!$V$9:$V$894,1,FALSE),"Ikke med I order form"))</f>
        <v>Ikke med I order form</v>
      </c>
      <c r="Z1887" s="2"/>
      <c r="AF1887" s="2"/>
      <c r="AG1887" s="38"/>
      <c r="AH1887" s="21"/>
      <c r="AI1887" s="2"/>
      <c r="AJ1887" s="2"/>
      <c r="AK1887" s="2"/>
    </row>
    <row r="1888" spans="1:37">
      <c r="A1888" s="175">
        <f t="shared" si="117"/>
        <v>7048652822260</v>
      </c>
      <c r="B1888">
        <v>840035</v>
      </c>
      <c r="C1888" t="s">
        <v>2711</v>
      </c>
      <c r="D1888" t="s">
        <v>2991</v>
      </c>
      <c r="E1888" t="s">
        <v>1293</v>
      </c>
      <c r="F1888" t="s">
        <v>1291</v>
      </c>
      <c r="G1888" t="s">
        <v>66</v>
      </c>
      <c r="H1888" t="s">
        <v>225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 s="2"/>
      <c r="T1888" s="52" t="str">
        <f t="shared" si="116"/>
        <v>840035-MASEM-LXL</v>
      </c>
      <c r="U1888" s="53">
        <f>IF(C1888="NET","",IF(C1888="","",IFERROR(VLOOKUP(T1888,EAN!$A:$B,2,FALSE),"MANGLER - MÅ OPPDATERE EAN-FANEN")))</f>
        <v>7048652822260</v>
      </c>
      <c r="V1888" s="52">
        <f t="shared" si="118"/>
        <v>0</v>
      </c>
      <c r="W1888" s="52">
        <f t="shared" si="119"/>
        <v>0</v>
      </c>
      <c r="X1888" s="2"/>
      <c r="Y1888" s="21" t="str">
        <f>IF(C1888="NET","",IFERROR(VLOOKUP(U1888,'2) Order Form'!$V$9:$V$894,1,FALSE),"Ikke med I order form"))</f>
        <v>Ikke med I order form</v>
      </c>
      <c r="Z1888" s="2"/>
      <c r="AF1888" s="2"/>
      <c r="AG1888" s="38"/>
      <c r="AH1888" s="21"/>
      <c r="AI1888" s="2"/>
      <c r="AJ1888" s="2"/>
      <c r="AK1888" s="2"/>
    </row>
    <row r="1889" spans="1:37">
      <c r="A1889" s="175">
        <f t="shared" si="117"/>
        <v>7048652822314</v>
      </c>
      <c r="B1889">
        <v>840035</v>
      </c>
      <c r="C1889" t="s">
        <v>2711</v>
      </c>
      <c r="D1889" t="s">
        <v>2991</v>
      </c>
      <c r="E1889" t="s">
        <v>1294</v>
      </c>
      <c r="F1889" t="s">
        <v>1295</v>
      </c>
      <c r="G1889" t="s">
        <v>64</v>
      </c>
      <c r="H1889" t="s">
        <v>225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 s="2"/>
      <c r="T1889" s="52" t="str">
        <f t="shared" si="116"/>
        <v>840035-MATHM-SM</v>
      </c>
      <c r="U1889" s="53">
        <f>IF(C1889="NET","",IF(C1889="","",IFERROR(VLOOKUP(T1889,EAN!$A:$B,2,FALSE),"MANGLER - MÅ OPPDATERE EAN-FANEN")))</f>
        <v>7048652822314</v>
      </c>
      <c r="V1889" s="52">
        <f t="shared" si="118"/>
        <v>0</v>
      </c>
      <c r="W1889" s="52">
        <f t="shared" si="119"/>
        <v>0</v>
      </c>
      <c r="X1889" s="2"/>
      <c r="Y1889" s="21" t="str">
        <f>IF(C1889="NET","",IFERROR(VLOOKUP(U1889,'2) Order Form'!$V$9:$V$894,1,FALSE),"Ikke med I order form"))</f>
        <v>Ikke med I order form</v>
      </c>
      <c r="Z1889" s="2"/>
      <c r="AF1889" s="2"/>
      <c r="AG1889" s="38"/>
      <c r="AH1889" s="21"/>
      <c r="AI1889" s="2"/>
      <c r="AJ1889" s="2"/>
      <c r="AK1889" s="2"/>
    </row>
    <row r="1890" spans="1:37">
      <c r="A1890" s="175">
        <f t="shared" si="117"/>
        <v>7048652822307</v>
      </c>
      <c r="B1890">
        <v>840035</v>
      </c>
      <c r="C1890" t="s">
        <v>2711</v>
      </c>
      <c r="D1890" t="s">
        <v>2991</v>
      </c>
      <c r="E1890" t="s">
        <v>1296</v>
      </c>
      <c r="F1890" t="s">
        <v>1295</v>
      </c>
      <c r="G1890" t="s">
        <v>65</v>
      </c>
      <c r="H1890" t="s">
        <v>225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 s="2"/>
      <c r="T1890" s="22" t="str">
        <f t="shared" si="116"/>
        <v>840035-MATHM-ML</v>
      </c>
      <c r="U1890" s="24">
        <f>IF(C1890="NET","",IF(C1890="","",IFERROR(VLOOKUP(T1890,EAN!$A:$B,2,FALSE),"MANGLER - MÅ OPPDATERE EAN-FANEN")))</f>
        <v>7048652822307</v>
      </c>
      <c r="V1890" s="22">
        <f t="shared" si="118"/>
        <v>0</v>
      </c>
      <c r="W1890" s="22">
        <f t="shared" si="119"/>
        <v>0</v>
      </c>
      <c r="X1890" s="2"/>
      <c r="Y1890" s="21" t="str">
        <f>IF(C1890="NET","",IFERROR(VLOOKUP(U1890,'2) Order Form'!$V$9:$V$894,1,FALSE),"Ikke med I order form"))</f>
        <v>Ikke med I order form</v>
      </c>
      <c r="Z1890" s="2"/>
      <c r="AF1890" s="2"/>
      <c r="AG1890" s="38"/>
      <c r="AH1890" s="21"/>
      <c r="AI1890" s="2"/>
      <c r="AJ1890" s="2"/>
      <c r="AK1890" s="2"/>
    </row>
    <row r="1891" spans="1:37">
      <c r="A1891" s="175">
        <f t="shared" si="117"/>
        <v>7048652822291</v>
      </c>
      <c r="B1891">
        <v>840035</v>
      </c>
      <c r="C1891" t="s">
        <v>2711</v>
      </c>
      <c r="D1891" t="s">
        <v>2991</v>
      </c>
      <c r="E1891" t="s">
        <v>1297</v>
      </c>
      <c r="F1891" t="s">
        <v>1295</v>
      </c>
      <c r="G1891" t="s">
        <v>66</v>
      </c>
      <c r="H1891" t="s">
        <v>225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 s="2"/>
      <c r="T1891" s="22" t="str">
        <f t="shared" si="116"/>
        <v>840035-MATHM-LXL</v>
      </c>
      <c r="U1891" s="24">
        <f>IF(C1891="NET","",IF(C1891="","",IFERROR(VLOOKUP(T1891,EAN!$A:$B,2,FALSE),"MANGLER - MÅ OPPDATERE EAN-FANEN")))</f>
        <v>7048652822291</v>
      </c>
      <c r="V1891" s="22">
        <f t="shared" si="118"/>
        <v>0</v>
      </c>
      <c r="W1891" s="22">
        <f t="shared" si="119"/>
        <v>0</v>
      </c>
      <c r="X1891" s="2"/>
      <c r="Y1891" s="21" t="str">
        <f>IF(C1891="NET","",IFERROR(VLOOKUP(U1891,'2) Order Form'!$V$9:$V$894,1,FALSE),"Ikke med I order form"))</f>
        <v>Ikke med I order form</v>
      </c>
      <c r="Z1891" s="2"/>
      <c r="AF1891" s="2"/>
      <c r="AG1891" s="38"/>
      <c r="AH1891" s="21"/>
      <c r="AI1891" s="2"/>
      <c r="AJ1891" s="2"/>
      <c r="AK1891" s="2"/>
    </row>
    <row r="1892" spans="1:37">
      <c r="A1892" s="175">
        <f t="shared" si="117"/>
        <v>7048652713070</v>
      </c>
      <c r="B1892">
        <v>840035</v>
      </c>
      <c r="C1892" t="s">
        <v>2711</v>
      </c>
      <c r="D1892" t="s">
        <v>2991</v>
      </c>
      <c r="E1892" t="s">
        <v>748</v>
      </c>
      <c r="F1892" t="s">
        <v>749</v>
      </c>
      <c r="G1892" t="s">
        <v>64</v>
      </c>
      <c r="H1892" t="s">
        <v>225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 s="2"/>
      <c r="T1892" s="22" t="str">
        <f t="shared" si="116"/>
        <v>840035-MBBLU-SM</v>
      </c>
      <c r="U1892" s="24">
        <f>IF(C1892="NET","",IF(C1892="","",IFERROR(VLOOKUP(T1892,EAN!$A:$B,2,FALSE),"MANGLER - MÅ OPPDATERE EAN-FANEN")))</f>
        <v>7048652713070</v>
      </c>
      <c r="V1892" s="22">
        <f t="shared" si="118"/>
        <v>0</v>
      </c>
      <c r="W1892" s="22">
        <f t="shared" si="119"/>
        <v>0</v>
      </c>
      <c r="X1892" s="2"/>
      <c r="Y1892" s="21" t="str">
        <f>IF(C1892="NET","",IFERROR(VLOOKUP(U1892,'2) Order Form'!$V$9:$V$894,1,FALSE),"Ikke med I order form"))</f>
        <v>Ikke med I order form</v>
      </c>
      <c r="Z1892" s="2"/>
      <c r="AF1892" s="2"/>
      <c r="AG1892" s="38"/>
      <c r="AH1892" s="21"/>
      <c r="AI1892" s="2"/>
      <c r="AJ1892" s="2"/>
      <c r="AK1892" s="2"/>
    </row>
    <row r="1893" spans="1:37">
      <c r="A1893" s="175">
        <f t="shared" si="117"/>
        <v>7048652713063</v>
      </c>
      <c r="B1893">
        <v>840035</v>
      </c>
      <c r="C1893" t="s">
        <v>2711</v>
      </c>
      <c r="D1893" t="s">
        <v>2991</v>
      </c>
      <c r="E1893" t="s">
        <v>750</v>
      </c>
      <c r="F1893" t="s">
        <v>749</v>
      </c>
      <c r="G1893" t="s">
        <v>65</v>
      </c>
      <c r="H1893" t="s">
        <v>225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 s="2"/>
      <c r="T1893" s="52" t="str">
        <f t="shared" si="116"/>
        <v>840035-MBBLU-ML</v>
      </c>
      <c r="U1893" s="53">
        <f>IF(C1893="NET","",IF(C1893="","",IFERROR(VLOOKUP(T1893,EAN!$A:$B,2,FALSE),"MANGLER - MÅ OPPDATERE EAN-FANEN")))</f>
        <v>7048652713063</v>
      </c>
      <c r="V1893" s="52">
        <f t="shared" si="118"/>
        <v>0</v>
      </c>
      <c r="W1893" s="52">
        <f t="shared" si="119"/>
        <v>0</v>
      </c>
      <c r="X1893" s="2"/>
      <c r="Y1893" s="21" t="str">
        <f>IF(C1893="NET","",IFERROR(VLOOKUP(U1893,'2) Order Form'!$V$9:$V$894,1,FALSE),"Ikke med I order form"))</f>
        <v>Ikke med I order form</v>
      </c>
      <c r="Z1893" s="2"/>
      <c r="AF1893" s="2"/>
      <c r="AG1893" s="38"/>
      <c r="AH1893" s="21"/>
      <c r="AI1893" s="2"/>
      <c r="AJ1893" s="2"/>
      <c r="AK1893" s="2"/>
    </row>
    <row r="1894" spans="1:37">
      <c r="A1894" s="175">
        <f t="shared" si="117"/>
        <v>7048652713056</v>
      </c>
      <c r="B1894">
        <v>840035</v>
      </c>
      <c r="C1894" t="s">
        <v>2711</v>
      </c>
      <c r="D1894" t="s">
        <v>2991</v>
      </c>
      <c r="E1894" t="s">
        <v>751</v>
      </c>
      <c r="F1894" t="s">
        <v>749</v>
      </c>
      <c r="G1894" t="s">
        <v>66</v>
      </c>
      <c r="H1894" t="s">
        <v>225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 s="2"/>
      <c r="T1894" s="22" t="str">
        <f t="shared" si="116"/>
        <v>840035-MBBLU-LXL</v>
      </c>
      <c r="U1894" s="24">
        <f>IF(C1894="NET","",IF(C1894="","",IFERROR(VLOOKUP(T1894,EAN!$A:$B,2,FALSE),"MANGLER - MÅ OPPDATERE EAN-FANEN")))</f>
        <v>7048652713056</v>
      </c>
      <c r="V1894" s="22">
        <f t="shared" si="118"/>
        <v>0</v>
      </c>
      <c r="W1894" s="22">
        <f t="shared" si="119"/>
        <v>0</v>
      </c>
      <c r="X1894" s="2"/>
      <c r="Y1894" s="21" t="str">
        <f>IF(C1894="NET","",IFERROR(VLOOKUP(U1894,'2) Order Form'!$V$9:$V$894,1,FALSE),"Ikke med I order form"))</f>
        <v>Ikke med I order form</v>
      </c>
      <c r="Z1894" s="2"/>
      <c r="AF1894" s="2"/>
      <c r="AG1894" s="38"/>
      <c r="AH1894" s="21"/>
      <c r="AI1894" s="2"/>
      <c r="AJ1894" s="2"/>
      <c r="AK1894" s="2"/>
    </row>
    <row r="1895" spans="1:37">
      <c r="A1895" s="175">
        <f t="shared" si="117"/>
        <v>7048652184443</v>
      </c>
      <c r="B1895">
        <v>840035</v>
      </c>
      <c r="C1895" t="s">
        <v>2711</v>
      </c>
      <c r="D1895" t="s">
        <v>2991</v>
      </c>
      <c r="E1895" t="s">
        <v>2715</v>
      </c>
      <c r="F1895" t="s">
        <v>2716</v>
      </c>
      <c r="G1895" t="s">
        <v>64</v>
      </c>
      <c r="H1895" t="s">
        <v>225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 s="2"/>
      <c r="T1895" s="22" t="str">
        <f t="shared" si="116"/>
        <v>840035-MBNTA-SM</v>
      </c>
      <c r="U1895" s="24">
        <f>IF(C1895="NET","",IF(C1895="","",IFERROR(VLOOKUP(T1895,EAN!$A:$B,2,FALSE),"MANGLER - MÅ OPPDATERE EAN-FANEN")))</f>
        <v>7048652184443</v>
      </c>
      <c r="V1895" s="22">
        <f t="shared" si="118"/>
        <v>0</v>
      </c>
      <c r="W1895" s="22">
        <f t="shared" si="119"/>
        <v>0</v>
      </c>
      <c r="X1895" s="2"/>
      <c r="Y1895" s="21" t="str">
        <f>IF(C1895="NET","",IFERROR(VLOOKUP(U1895,'2) Order Form'!$V$9:$V$894,1,FALSE),"Ikke med I order form"))</f>
        <v>Ikke med I order form</v>
      </c>
      <c r="Z1895" s="2"/>
      <c r="AF1895" s="2"/>
      <c r="AG1895" s="38"/>
      <c r="AH1895" s="21"/>
      <c r="AI1895" s="2"/>
      <c r="AJ1895" s="2"/>
      <c r="AK1895" s="2"/>
    </row>
    <row r="1896" spans="1:37">
      <c r="A1896" s="175">
        <f t="shared" si="117"/>
        <v>7048652184436</v>
      </c>
      <c r="B1896">
        <v>840035</v>
      </c>
      <c r="C1896" t="s">
        <v>2711</v>
      </c>
      <c r="D1896" t="s">
        <v>2991</v>
      </c>
      <c r="E1896" t="s">
        <v>2717</v>
      </c>
      <c r="F1896" t="s">
        <v>2716</v>
      </c>
      <c r="G1896" t="s">
        <v>65</v>
      </c>
      <c r="H1896" t="s">
        <v>225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 s="2"/>
      <c r="T1896" s="52" t="str">
        <f t="shared" si="116"/>
        <v>840035-MBNTA-ML</v>
      </c>
      <c r="U1896" s="53">
        <f>IF(C1896="NET","",IF(C1896="","",IFERROR(VLOOKUP(T1896,EAN!$A:$B,2,FALSE),"MANGLER - MÅ OPPDATERE EAN-FANEN")))</f>
        <v>7048652184436</v>
      </c>
      <c r="V1896" s="52">
        <f t="shared" si="118"/>
        <v>0</v>
      </c>
      <c r="W1896" s="52">
        <f t="shared" si="119"/>
        <v>0</v>
      </c>
      <c r="X1896" s="2"/>
      <c r="Y1896" s="21" t="str">
        <f>IF(C1896="NET","",IFERROR(VLOOKUP(U1896,'2) Order Form'!$V$9:$V$894,1,FALSE),"Ikke med I order form"))</f>
        <v>Ikke med I order form</v>
      </c>
      <c r="Z1896" s="2"/>
      <c r="AF1896" s="2"/>
      <c r="AG1896" s="38"/>
      <c r="AH1896" s="21"/>
      <c r="AI1896" s="2"/>
      <c r="AJ1896" s="2"/>
      <c r="AK1896" s="2"/>
    </row>
    <row r="1897" spans="1:37">
      <c r="A1897" s="175">
        <f t="shared" si="117"/>
        <v>7048652184429</v>
      </c>
      <c r="B1897">
        <v>840035</v>
      </c>
      <c r="C1897" t="s">
        <v>2711</v>
      </c>
      <c r="D1897" t="s">
        <v>2991</v>
      </c>
      <c r="E1897" t="s">
        <v>2718</v>
      </c>
      <c r="F1897" t="s">
        <v>2716</v>
      </c>
      <c r="G1897" t="s">
        <v>66</v>
      </c>
      <c r="H1897" t="s">
        <v>225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 s="2"/>
      <c r="T1897" s="22" t="str">
        <f t="shared" si="116"/>
        <v>840035-MBNTA-LXL</v>
      </c>
      <c r="U1897" s="24">
        <f>IF(C1897="NET","",IF(C1897="","",IFERROR(VLOOKUP(T1897,EAN!$A:$B,2,FALSE),"MANGLER - MÅ OPPDATERE EAN-FANEN")))</f>
        <v>7048652184429</v>
      </c>
      <c r="V1897" s="22">
        <f t="shared" si="118"/>
        <v>0</v>
      </c>
      <c r="W1897" s="22">
        <f t="shared" si="119"/>
        <v>0</v>
      </c>
      <c r="X1897" s="2"/>
      <c r="Y1897" s="21" t="str">
        <f>IF(C1897="NET","",IFERROR(VLOOKUP(U1897,'2) Order Form'!$V$9:$V$894,1,FALSE),"Ikke med I order form"))</f>
        <v>Ikke med I order form</v>
      </c>
      <c r="Z1897" s="2"/>
      <c r="AF1897" s="2"/>
      <c r="AG1897" s="38"/>
      <c r="AH1897" s="21"/>
      <c r="AI1897" s="2"/>
      <c r="AJ1897" s="2"/>
      <c r="AK1897" s="2"/>
    </row>
    <row r="1898" spans="1:37">
      <c r="A1898" s="175">
        <f t="shared" si="117"/>
        <v>7048652607966</v>
      </c>
      <c r="B1898">
        <v>840035</v>
      </c>
      <c r="C1898" t="s">
        <v>2711</v>
      </c>
      <c r="D1898" t="s">
        <v>2991</v>
      </c>
      <c r="E1898" t="s">
        <v>251</v>
      </c>
      <c r="F1898" t="s">
        <v>252</v>
      </c>
      <c r="G1898" t="s">
        <v>64</v>
      </c>
      <c r="H1898" t="s">
        <v>225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 s="2"/>
      <c r="T1898" s="52" t="str">
        <f t="shared" si="116"/>
        <v>840035-MHGRN-SM</v>
      </c>
      <c r="U1898" s="53">
        <f>IF(C1898="NET","",IF(C1898="","",IFERROR(VLOOKUP(T1898,EAN!$A:$B,2,FALSE),"MANGLER - MÅ OPPDATERE EAN-FANEN")))</f>
        <v>7048652607966</v>
      </c>
      <c r="V1898" s="52">
        <f t="shared" si="118"/>
        <v>0</v>
      </c>
      <c r="W1898" s="52">
        <f t="shared" si="119"/>
        <v>0</v>
      </c>
      <c r="X1898" s="2"/>
      <c r="Y1898" s="21" t="str">
        <f>IF(C1898="NET","",IFERROR(VLOOKUP(U1898,'2) Order Form'!$V$9:$V$894,1,FALSE),"Ikke med I order form"))</f>
        <v>Ikke med I order form</v>
      </c>
      <c r="Z1898" s="2"/>
      <c r="AF1898" s="2"/>
      <c r="AG1898" s="38"/>
      <c r="AH1898" s="21"/>
      <c r="AI1898" s="2"/>
      <c r="AJ1898" s="2"/>
      <c r="AK1898" s="2"/>
    </row>
    <row r="1899" spans="1:37">
      <c r="A1899" s="175">
        <f t="shared" si="117"/>
        <v>7048652607959</v>
      </c>
      <c r="B1899">
        <v>840035</v>
      </c>
      <c r="C1899" t="s">
        <v>2711</v>
      </c>
      <c r="D1899" t="s">
        <v>2991</v>
      </c>
      <c r="E1899" t="s">
        <v>253</v>
      </c>
      <c r="F1899" t="s">
        <v>252</v>
      </c>
      <c r="G1899" t="s">
        <v>65</v>
      </c>
      <c r="H1899" t="s">
        <v>225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 s="2"/>
      <c r="T1899" s="22" t="str">
        <f t="shared" si="116"/>
        <v>840035-MHGRN-ML</v>
      </c>
      <c r="U1899" s="24">
        <f>IF(C1899="NET","",IF(C1899="","",IFERROR(VLOOKUP(T1899,EAN!$A:$B,2,FALSE),"MANGLER - MÅ OPPDATERE EAN-FANEN")))</f>
        <v>7048652607959</v>
      </c>
      <c r="V1899" s="22">
        <f t="shared" si="118"/>
        <v>0</v>
      </c>
      <c r="W1899" s="22">
        <f t="shared" si="119"/>
        <v>0</v>
      </c>
      <c r="X1899" s="2"/>
      <c r="Y1899" s="21" t="str">
        <f>IF(C1899="NET","",IFERROR(VLOOKUP(U1899,'2) Order Form'!$V$9:$V$894,1,FALSE),"Ikke med I order form"))</f>
        <v>Ikke med I order form</v>
      </c>
      <c r="Z1899" s="2"/>
      <c r="AF1899" s="2"/>
      <c r="AG1899" s="38"/>
      <c r="AH1899" s="21"/>
      <c r="AI1899" s="2"/>
      <c r="AJ1899" s="2"/>
      <c r="AK1899" s="2"/>
    </row>
    <row r="1900" spans="1:37">
      <c r="A1900" s="175">
        <f t="shared" si="117"/>
        <v>7048652607942</v>
      </c>
      <c r="B1900">
        <v>840035</v>
      </c>
      <c r="C1900" t="s">
        <v>2711</v>
      </c>
      <c r="D1900" t="s">
        <v>2991</v>
      </c>
      <c r="E1900" t="s">
        <v>254</v>
      </c>
      <c r="F1900" t="s">
        <v>252</v>
      </c>
      <c r="G1900" t="s">
        <v>66</v>
      </c>
      <c r="H1900" t="s">
        <v>225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 s="2"/>
      <c r="T1900" s="52" t="str">
        <f t="shared" si="116"/>
        <v>840035-MHGRN-LXL</v>
      </c>
      <c r="U1900" s="53">
        <f>IF(C1900="NET","",IF(C1900="","",IFERROR(VLOOKUP(T1900,EAN!$A:$B,2,FALSE),"MANGLER - MÅ OPPDATERE EAN-FANEN")))</f>
        <v>7048652607942</v>
      </c>
      <c r="V1900" s="52">
        <f t="shared" si="118"/>
        <v>0</v>
      </c>
      <c r="W1900" s="52">
        <f t="shared" si="119"/>
        <v>0</v>
      </c>
      <c r="X1900" s="2"/>
      <c r="Y1900" s="21" t="str">
        <f>IF(C1900="NET","",IFERROR(VLOOKUP(U1900,'2) Order Form'!$V$9:$V$894,1,FALSE),"Ikke med I order form"))</f>
        <v>Ikke med I order form</v>
      </c>
      <c r="Z1900" s="2"/>
      <c r="AF1900" s="2"/>
      <c r="AG1900" s="38"/>
      <c r="AH1900" s="21"/>
      <c r="AI1900" s="2"/>
      <c r="AJ1900" s="2"/>
      <c r="AK1900" s="2"/>
    </row>
    <row r="1901" spans="1:37">
      <c r="A1901" s="175">
        <f t="shared" si="117"/>
        <v>7048652607997</v>
      </c>
      <c r="B1901">
        <v>840035</v>
      </c>
      <c r="C1901" t="s">
        <v>2711</v>
      </c>
      <c r="D1901" t="s">
        <v>2991</v>
      </c>
      <c r="E1901" t="s">
        <v>2719</v>
      </c>
      <c r="F1901" t="s">
        <v>2720</v>
      </c>
      <c r="G1901" t="s">
        <v>64</v>
      </c>
      <c r="H1901" t="s">
        <v>225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 s="30"/>
      <c r="T1901" s="52" t="str">
        <f t="shared" si="116"/>
        <v>840035-MLRED-SM</v>
      </c>
      <c r="U1901" s="53">
        <f>IF(C1901="NET","",IF(C1901="","",IFERROR(VLOOKUP(T1901,EAN!$A:$B,2,FALSE),"MANGLER - MÅ OPPDATERE EAN-FANEN")))</f>
        <v>7048652607997</v>
      </c>
      <c r="V1901" s="52">
        <f t="shared" si="118"/>
        <v>0</v>
      </c>
      <c r="W1901" s="52">
        <f t="shared" si="119"/>
        <v>0</v>
      </c>
      <c r="X1901" s="30"/>
      <c r="Y1901" s="21" t="str">
        <f>IF(C1901="NET","",IFERROR(VLOOKUP(U1901,'2) Order Form'!$V$9:$V$894,1,FALSE),"Ikke med I order form"))</f>
        <v>Ikke med I order form</v>
      </c>
      <c r="Z1901" s="30"/>
      <c r="AF1901" s="30"/>
      <c r="AG1901" s="54"/>
      <c r="AH1901" s="26"/>
      <c r="AI1901" s="30"/>
      <c r="AJ1901" s="30"/>
      <c r="AK1901" s="30"/>
    </row>
    <row r="1902" spans="1:37">
      <c r="A1902" s="175">
        <f t="shared" si="117"/>
        <v>7048652607980</v>
      </c>
      <c r="B1902">
        <v>840035</v>
      </c>
      <c r="C1902" t="s">
        <v>2711</v>
      </c>
      <c r="D1902" t="s">
        <v>2991</v>
      </c>
      <c r="E1902" t="s">
        <v>2721</v>
      </c>
      <c r="F1902" t="s">
        <v>2720</v>
      </c>
      <c r="G1902" t="s">
        <v>65</v>
      </c>
      <c r="H1902" t="s">
        <v>225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 s="30"/>
      <c r="T1902" s="52" t="str">
        <f t="shared" si="116"/>
        <v>840035-MLRED-ML</v>
      </c>
      <c r="U1902" s="53">
        <f>IF(C1902="NET","",IF(C1902="","",IFERROR(VLOOKUP(T1902,EAN!$A:$B,2,FALSE),"MANGLER - MÅ OPPDATERE EAN-FANEN")))</f>
        <v>7048652607980</v>
      </c>
      <c r="V1902" s="52">
        <f t="shared" si="118"/>
        <v>0</v>
      </c>
      <c r="W1902" s="52">
        <f t="shared" si="119"/>
        <v>0</v>
      </c>
      <c r="X1902" s="30"/>
      <c r="Y1902" s="21" t="str">
        <f>IF(C1902="NET","",IFERROR(VLOOKUP(U1902,'2) Order Form'!$V$9:$V$894,1,FALSE),"Ikke med I order form"))</f>
        <v>Ikke med I order form</v>
      </c>
      <c r="Z1902" s="30"/>
      <c r="AF1902" s="30"/>
      <c r="AG1902" s="54"/>
      <c r="AH1902" s="26"/>
      <c r="AI1902" s="30"/>
      <c r="AJ1902" s="30"/>
      <c r="AK1902" s="30"/>
    </row>
    <row r="1903" spans="1:37">
      <c r="A1903" s="175">
        <f t="shared" si="117"/>
        <v>7048652607973</v>
      </c>
      <c r="B1903">
        <v>840035</v>
      </c>
      <c r="C1903" t="s">
        <v>2711</v>
      </c>
      <c r="D1903" t="s">
        <v>2991</v>
      </c>
      <c r="E1903" t="s">
        <v>2722</v>
      </c>
      <c r="F1903" t="s">
        <v>2720</v>
      </c>
      <c r="G1903" t="s">
        <v>66</v>
      </c>
      <c r="H1903" t="s">
        <v>225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 s="2"/>
      <c r="T1903" s="52" t="str">
        <f t="shared" si="116"/>
        <v>840035-MLRED-LXL</v>
      </c>
      <c r="U1903" s="53">
        <f>IF(C1903="NET","",IF(C1903="","",IFERROR(VLOOKUP(T1903,EAN!$A:$B,2,FALSE),"MANGLER - MÅ OPPDATERE EAN-FANEN")))</f>
        <v>7048652607973</v>
      </c>
      <c r="V1903" s="52">
        <f t="shared" si="118"/>
        <v>0</v>
      </c>
      <c r="W1903" s="52">
        <f t="shared" si="119"/>
        <v>0</v>
      </c>
      <c r="X1903" s="2"/>
      <c r="Y1903" s="21" t="str">
        <f>IF(C1903="NET","",IFERROR(VLOOKUP(U1903,'2) Order Form'!$V$9:$V$894,1,FALSE),"Ikke med I order form"))</f>
        <v>Ikke med I order form</v>
      </c>
      <c r="Z1903" s="2"/>
      <c r="AF1903" s="2"/>
      <c r="AG1903" s="38"/>
      <c r="AH1903" s="21"/>
      <c r="AI1903" s="2"/>
      <c r="AJ1903" s="2"/>
      <c r="AK1903" s="2"/>
    </row>
    <row r="1904" spans="1:37">
      <c r="A1904" s="175">
        <f t="shared" si="117"/>
        <v>7048652184504</v>
      </c>
      <c r="B1904">
        <v>840035</v>
      </c>
      <c r="C1904" t="s">
        <v>2711</v>
      </c>
      <c r="D1904" t="s">
        <v>2991</v>
      </c>
      <c r="E1904" t="s">
        <v>2723</v>
      </c>
      <c r="F1904" t="s">
        <v>2724</v>
      </c>
      <c r="G1904" t="s">
        <v>64</v>
      </c>
      <c r="H1904" t="s">
        <v>225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 s="2"/>
      <c r="T1904" s="52" t="str">
        <f t="shared" si="116"/>
        <v>840035-MMBDF-SM</v>
      </c>
      <c r="U1904" s="53">
        <f>IF(C1904="NET","",IF(C1904="","",IFERROR(VLOOKUP(T1904,EAN!$A:$B,2,FALSE),"MANGLER - MÅ OPPDATERE EAN-FANEN")))</f>
        <v>7048652184504</v>
      </c>
      <c r="V1904" s="52">
        <f t="shared" si="118"/>
        <v>0</v>
      </c>
      <c r="W1904" s="52">
        <f t="shared" si="119"/>
        <v>0</v>
      </c>
      <c r="X1904" s="2"/>
      <c r="Y1904" s="21" t="str">
        <f>IF(C1904="NET","",IFERROR(VLOOKUP(U1904,'2) Order Form'!$V$9:$V$894,1,FALSE),"Ikke med I order form"))</f>
        <v>Ikke med I order form</v>
      </c>
      <c r="Z1904" s="2"/>
      <c r="AF1904" s="2"/>
      <c r="AG1904" s="38"/>
      <c r="AH1904" s="21"/>
      <c r="AI1904" s="2"/>
      <c r="AJ1904" s="2"/>
      <c r="AK1904" s="2"/>
    </row>
    <row r="1905" spans="1:37">
      <c r="A1905" s="175">
        <f t="shared" si="117"/>
        <v>7048652184498</v>
      </c>
      <c r="B1905">
        <v>840035</v>
      </c>
      <c r="C1905" t="s">
        <v>2711</v>
      </c>
      <c r="D1905" t="s">
        <v>2991</v>
      </c>
      <c r="E1905" t="s">
        <v>2725</v>
      </c>
      <c r="F1905" t="s">
        <v>2724</v>
      </c>
      <c r="G1905" t="s">
        <v>65</v>
      </c>
      <c r="H1905" t="s">
        <v>225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 s="2"/>
      <c r="T1905" s="52" t="str">
        <f t="shared" si="116"/>
        <v>840035-MMBDF-ML</v>
      </c>
      <c r="U1905" s="53">
        <f>IF(C1905="NET","",IF(C1905="","",IFERROR(VLOOKUP(T1905,EAN!$A:$B,2,FALSE),"MANGLER - MÅ OPPDATERE EAN-FANEN")))</f>
        <v>7048652184498</v>
      </c>
      <c r="V1905" s="52">
        <f t="shared" si="118"/>
        <v>0</v>
      </c>
      <c r="W1905" s="52">
        <f t="shared" si="119"/>
        <v>0</v>
      </c>
      <c r="X1905" s="2"/>
      <c r="Y1905" s="21" t="str">
        <f>IF(C1905="NET","",IFERROR(VLOOKUP(U1905,'2) Order Form'!$V$9:$V$894,1,FALSE),"Ikke med I order form"))</f>
        <v>Ikke med I order form</v>
      </c>
      <c r="Z1905" s="2"/>
      <c r="AF1905" s="2"/>
      <c r="AG1905" s="38"/>
      <c r="AH1905" s="21"/>
      <c r="AI1905" s="2"/>
      <c r="AJ1905" s="2"/>
      <c r="AK1905" s="2"/>
    </row>
    <row r="1906" spans="1:37">
      <c r="A1906" s="175">
        <f t="shared" si="117"/>
        <v>7048652184481</v>
      </c>
      <c r="B1906">
        <v>840035</v>
      </c>
      <c r="C1906" t="s">
        <v>2711</v>
      </c>
      <c r="D1906" t="s">
        <v>2991</v>
      </c>
      <c r="E1906" t="s">
        <v>2726</v>
      </c>
      <c r="F1906" t="s">
        <v>2724</v>
      </c>
      <c r="G1906" t="s">
        <v>66</v>
      </c>
      <c r="H1906" t="s">
        <v>225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 s="2"/>
      <c r="T1906" s="22" t="str">
        <f t="shared" si="116"/>
        <v>840035-MMBDF-LXL</v>
      </c>
      <c r="U1906" s="24">
        <f>IF(C1906="NET","",IF(C1906="","",IFERROR(VLOOKUP(T1906,EAN!$A:$B,2,FALSE),"MANGLER - MÅ OPPDATERE EAN-FANEN")))</f>
        <v>7048652184481</v>
      </c>
      <c r="V1906" s="22">
        <f t="shared" si="118"/>
        <v>0</v>
      </c>
      <c r="W1906" s="22">
        <f t="shared" si="119"/>
        <v>0</v>
      </c>
      <c r="X1906" s="2"/>
      <c r="Y1906" s="21" t="str">
        <f>IF(C1906="NET","",IFERROR(VLOOKUP(U1906,'2) Order Form'!$V$9:$V$894,1,FALSE),"Ikke med I order form"))</f>
        <v>Ikke med I order form</v>
      </c>
      <c r="Z1906" s="2"/>
      <c r="AF1906" s="2"/>
      <c r="AG1906" s="38"/>
      <c r="AH1906" s="21"/>
      <c r="AI1906" s="2"/>
      <c r="AJ1906" s="2"/>
      <c r="AK1906" s="2"/>
    </row>
    <row r="1907" spans="1:37">
      <c r="A1907" s="175">
        <f t="shared" si="117"/>
        <v>7048652608024</v>
      </c>
      <c r="B1907">
        <v>840035</v>
      </c>
      <c r="C1907" t="s">
        <v>2711</v>
      </c>
      <c r="D1907" t="s">
        <v>2991</v>
      </c>
      <c r="E1907" t="s">
        <v>255</v>
      </c>
      <c r="F1907" t="s">
        <v>256</v>
      </c>
      <c r="G1907" t="s">
        <v>64</v>
      </c>
      <c r="H1907" t="s">
        <v>225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 s="2"/>
      <c r="T1907" s="52" t="str">
        <f t="shared" si="116"/>
        <v>840035-MNGRY-SM</v>
      </c>
      <c r="U1907" s="53">
        <f>IF(C1907="NET","",IF(C1907="","",IFERROR(VLOOKUP(T1907,EAN!$A:$B,2,FALSE),"MANGLER - MÅ OPPDATERE EAN-FANEN")))</f>
        <v>7048652608024</v>
      </c>
      <c r="V1907" s="52">
        <f t="shared" si="118"/>
        <v>0</v>
      </c>
      <c r="W1907" s="52">
        <f t="shared" si="119"/>
        <v>0</v>
      </c>
      <c r="X1907" s="2"/>
      <c r="Y1907" s="21" t="str">
        <f>IF(C1907="NET","",IFERROR(VLOOKUP(U1907,'2) Order Form'!$V$9:$V$894,1,FALSE),"Ikke med I order form"))</f>
        <v>Ikke med I order form</v>
      </c>
      <c r="Z1907" s="2"/>
      <c r="AF1907" s="2"/>
      <c r="AG1907" s="38"/>
      <c r="AH1907" s="21"/>
      <c r="AI1907" s="2"/>
      <c r="AJ1907" s="2"/>
      <c r="AK1907" s="2"/>
    </row>
    <row r="1908" spans="1:37">
      <c r="A1908" s="175">
        <f t="shared" si="117"/>
        <v>7048652608017</v>
      </c>
      <c r="B1908">
        <v>840035</v>
      </c>
      <c r="C1908" t="s">
        <v>2711</v>
      </c>
      <c r="D1908" t="s">
        <v>2991</v>
      </c>
      <c r="E1908" t="s">
        <v>257</v>
      </c>
      <c r="F1908" t="s">
        <v>256</v>
      </c>
      <c r="G1908" t="s">
        <v>65</v>
      </c>
      <c r="H1908" t="s">
        <v>225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 s="2"/>
      <c r="T1908" s="22" t="str">
        <f t="shared" si="116"/>
        <v>840035-MNGRY-ML</v>
      </c>
      <c r="U1908" s="24">
        <f>IF(C1908="NET","",IF(C1908="","",IFERROR(VLOOKUP(T1908,EAN!$A:$B,2,FALSE),"MANGLER - MÅ OPPDATERE EAN-FANEN")))</f>
        <v>7048652608017</v>
      </c>
      <c r="V1908" s="22">
        <f t="shared" si="118"/>
        <v>0</v>
      </c>
      <c r="W1908" s="22">
        <f t="shared" si="119"/>
        <v>0</v>
      </c>
      <c r="X1908" s="2"/>
      <c r="Y1908" s="21" t="str">
        <f>IF(C1908="NET","",IFERROR(VLOOKUP(U1908,'2) Order Form'!$V$9:$V$894,1,FALSE),"Ikke med I order form"))</f>
        <v>Ikke med I order form</v>
      </c>
      <c r="Z1908" s="2"/>
      <c r="AF1908" s="2"/>
      <c r="AG1908" s="38"/>
      <c r="AH1908" s="21"/>
      <c r="AI1908" s="2"/>
      <c r="AJ1908" s="2"/>
      <c r="AK1908" s="2"/>
    </row>
    <row r="1909" spans="1:37">
      <c r="A1909" s="175">
        <f t="shared" si="117"/>
        <v>7048652608000</v>
      </c>
      <c r="B1909">
        <v>840035</v>
      </c>
      <c r="C1909" t="s">
        <v>2711</v>
      </c>
      <c r="D1909" t="s">
        <v>2991</v>
      </c>
      <c r="E1909" t="s">
        <v>258</v>
      </c>
      <c r="F1909" t="s">
        <v>256</v>
      </c>
      <c r="G1909" t="s">
        <v>66</v>
      </c>
      <c r="H1909" t="s">
        <v>225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 s="2"/>
      <c r="T1909" s="52" t="str">
        <f t="shared" si="116"/>
        <v>840035-MNGRY-LXL</v>
      </c>
      <c r="U1909" s="53">
        <f>IF(C1909="NET","",IF(C1909="","",IFERROR(VLOOKUP(T1909,EAN!$A:$B,2,FALSE),"MANGLER - MÅ OPPDATERE EAN-FANEN")))</f>
        <v>7048652608000</v>
      </c>
      <c r="V1909" s="52">
        <f t="shared" si="118"/>
        <v>0</v>
      </c>
      <c r="W1909" s="52">
        <f t="shared" si="119"/>
        <v>0</v>
      </c>
      <c r="X1909" s="2"/>
      <c r="Y1909" s="21" t="str">
        <f>IF(C1909="NET","",IFERROR(VLOOKUP(U1909,'2) Order Form'!$V$9:$V$894,1,FALSE),"Ikke med I order form"))</f>
        <v>Ikke med I order form</v>
      </c>
      <c r="Z1909" s="2"/>
      <c r="AF1909" s="2"/>
      <c r="AG1909" s="38"/>
      <c r="AH1909" s="21"/>
      <c r="AI1909" s="2"/>
      <c r="AJ1909" s="2"/>
      <c r="AK1909" s="2"/>
    </row>
    <row r="1910" spans="1:37">
      <c r="A1910" s="175">
        <f t="shared" si="117"/>
        <v>7048652713100</v>
      </c>
      <c r="B1910">
        <v>840035</v>
      </c>
      <c r="C1910" t="s">
        <v>2711</v>
      </c>
      <c r="D1910" t="s">
        <v>2991</v>
      </c>
      <c r="E1910" t="s">
        <v>752</v>
      </c>
      <c r="F1910" t="s">
        <v>2027</v>
      </c>
      <c r="G1910" t="s">
        <v>64</v>
      </c>
      <c r="H1910" t="s">
        <v>225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 s="2"/>
      <c r="T1910" s="22" t="str">
        <f t="shared" si="116"/>
        <v>840035-MOLME-SM</v>
      </c>
      <c r="U1910" s="24">
        <f>IF(C1910="NET","",IF(C1910="","",IFERROR(VLOOKUP(T1910,EAN!$A:$B,2,FALSE),"MANGLER - MÅ OPPDATERE EAN-FANEN")))</f>
        <v>7048652713100</v>
      </c>
      <c r="V1910" s="22">
        <f t="shared" si="118"/>
        <v>0</v>
      </c>
      <c r="W1910" s="22">
        <f t="shared" si="119"/>
        <v>0</v>
      </c>
      <c r="X1910" s="2"/>
      <c r="Y1910" s="21" t="str">
        <f>IF(C1910="NET","",IFERROR(VLOOKUP(U1910,'2) Order Form'!$V$9:$V$894,1,FALSE),"Ikke med I order form"))</f>
        <v>Ikke med I order form</v>
      </c>
      <c r="Z1910" s="2"/>
      <c r="AF1910" s="2"/>
      <c r="AG1910" s="38"/>
      <c r="AH1910" s="21"/>
      <c r="AI1910" s="2"/>
      <c r="AJ1910" s="2"/>
      <c r="AK1910" s="2"/>
    </row>
    <row r="1911" spans="1:37">
      <c r="A1911" s="175">
        <f t="shared" si="117"/>
        <v>7048652713094</v>
      </c>
      <c r="B1911">
        <v>840035</v>
      </c>
      <c r="C1911" t="s">
        <v>2711</v>
      </c>
      <c r="D1911" t="s">
        <v>2991</v>
      </c>
      <c r="E1911" t="s">
        <v>753</v>
      </c>
      <c r="F1911" t="s">
        <v>2027</v>
      </c>
      <c r="G1911" t="s">
        <v>65</v>
      </c>
      <c r="H1911" t="s">
        <v>225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 s="2"/>
      <c r="T1911" s="52" t="str">
        <f t="shared" si="116"/>
        <v>840035-MOLME-ML</v>
      </c>
      <c r="U1911" s="53">
        <f>IF(C1911="NET","",IF(C1911="","",IFERROR(VLOOKUP(T1911,EAN!$A:$B,2,FALSE),"MANGLER - MÅ OPPDATERE EAN-FANEN")))</f>
        <v>7048652713094</v>
      </c>
      <c r="V1911" s="52">
        <f t="shared" si="118"/>
        <v>0</v>
      </c>
      <c r="W1911" s="52">
        <f t="shared" si="119"/>
        <v>0</v>
      </c>
      <c r="X1911" s="2"/>
      <c r="Y1911" s="21" t="str">
        <f>IF(C1911="NET","",IFERROR(VLOOKUP(U1911,'2) Order Form'!$V$9:$V$894,1,FALSE),"Ikke med I order form"))</f>
        <v>Ikke med I order form</v>
      </c>
      <c r="Z1911" s="2"/>
      <c r="AF1911" s="2"/>
      <c r="AG1911" s="38"/>
      <c r="AH1911" s="21"/>
      <c r="AI1911" s="2"/>
      <c r="AJ1911" s="2"/>
      <c r="AK1911" s="2"/>
    </row>
    <row r="1912" spans="1:37">
      <c r="A1912" s="175">
        <f t="shared" si="117"/>
        <v>7048652713087</v>
      </c>
      <c r="B1912">
        <v>840035</v>
      </c>
      <c r="C1912" t="s">
        <v>2711</v>
      </c>
      <c r="D1912" t="s">
        <v>2991</v>
      </c>
      <c r="E1912" t="s">
        <v>754</v>
      </c>
      <c r="F1912" t="s">
        <v>2027</v>
      </c>
      <c r="G1912" t="s">
        <v>66</v>
      </c>
      <c r="H1912" t="s">
        <v>225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 s="2"/>
      <c r="T1912" s="52" t="str">
        <f t="shared" si="116"/>
        <v>840035-MOLME-LXL</v>
      </c>
      <c r="U1912" s="53">
        <f>IF(C1912="NET","",IF(C1912="","",IFERROR(VLOOKUP(T1912,EAN!$A:$B,2,FALSE),"MANGLER - MÅ OPPDATERE EAN-FANEN")))</f>
        <v>7048652713087</v>
      </c>
      <c r="V1912" s="52">
        <f t="shared" si="118"/>
        <v>0</v>
      </c>
      <c r="W1912" s="52">
        <f t="shared" si="119"/>
        <v>0</v>
      </c>
      <c r="X1912" s="2"/>
      <c r="Y1912" s="21" t="str">
        <f>IF(C1912="NET","",IFERROR(VLOOKUP(U1912,'2) Order Form'!$V$9:$V$894,1,FALSE),"Ikke med I order form"))</f>
        <v>Ikke med I order form</v>
      </c>
      <c r="Z1912" s="2"/>
      <c r="AF1912" s="2"/>
      <c r="AG1912" s="38"/>
      <c r="AH1912" s="21"/>
      <c r="AI1912" s="2"/>
      <c r="AJ1912" s="2"/>
      <c r="AK1912" s="2"/>
    </row>
    <row r="1913" spans="1:37">
      <c r="A1913" s="175">
        <f t="shared" si="117"/>
        <v>7048652713131</v>
      </c>
      <c r="B1913">
        <v>840035</v>
      </c>
      <c r="C1913" t="s">
        <v>2711</v>
      </c>
      <c r="D1913" t="s">
        <v>2991</v>
      </c>
      <c r="E1913" t="s">
        <v>755</v>
      </c>
      <c r="F1913" t="s">
        <v>756</v>
      </c>
      <c r="G1913" t="s">
        <v>64</v>
      </c>
      <c r="H1913" t="s">
        <v>225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 s="2"/>
      <c r="T1913" s="52" t="str">
        <f t="shared" si="116"/>
        <v>840035-MROGD-SM</v>
      </c>
      <c r="U1913" s="53">
        <f>IF(C1913="NET","",IF(C1913="","",IFERROR(VLOOKUP(T1913,EAN!$A:$B,2,FALSE),"MANGLER - MÅ OPPDATERE EAN-FANEN")))</f>
        <v>7048652713131</v>
      </c>
      <c r="V1913" s="52">
        <f t="shared" si="118"/>
        <v>0</v>
      </c>
      <c r="W1913" s="52">
        <f t="shared" si="119"/>
        <v>0</v>
      </c>
      <c r="X1913" s="2"/>
      <c r="Y1913" s="21" t="str">
        <f>IF(C1913="NET","",IFERROR(VLOOKUP(U1913,'2) Order Form'!$V$9:$V$894,1,FALSE),"Ikke med I order form"))</f>
        <v>Ikke med I order form</v>
      </c>
      <c r="Z1913" s="2"/>
      <c r="AF1913" s="2"/>
      <c r="AG1913" s="38"/>
      <c r="AH1913" s="21"/>
      <c r="AI1913" s="2"/>
      <c r="AJ1913" s="2"/>
      <c r="AK1913" s="2"/>
    </row>
    <row r="1914" spans="1:37">
      <c r="A1914" s="175">
        <f t="shared" si="117"/>
        <v>7048652713124</v>
      </c>
      <c r="B1914">
        <v>840035</v>
      </c>
      <c r="C1914" t="s">
        <v>2711</v>
      </c>
      <c r="D1914" t="s">
        <v>2991</v>
      </c>
      <c r="E1914" t="s">
        <v>757</v>
      </c>
      <c r="F1914" t="s">
        <v>756</v>
      </c>
      <c r="G1914" t="s">
        <v>65</v>
      </c>
      <c r="H1914" t="s">
        <v>225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 s="30"/>
      <c r="T1914" s="52" t="str">
        <f t="shared" si="116"/>
        <v>840035-MROGD-ML</v>
      </c>
      <c r="U1914" s="53">
        <f>IF(C1914="NET","",IF(C1914="","",IFERROR(VLOOKUP(T1914,EAN!$A:$B,2,FALSE),"MANGLER - MÅ OPPDATERE EAN-FANEN")))</f>
        <v>7048652713124</v>
      </c>
      <c r="V1914" s="52">
        <f t="shared" si="118"/>
        <v>0</v>
      </c>
      <c r="W1914" s="52">
        <f t="shared" si="119"/>
        <v>0</v>
      </c>
      <c r="X1914" s="30"/>
      <c r="Y1914" s="21" t="str">
        <f>IF(C1914="NET","",IFERROR(VLOOKUP(U1914,'2) Order Form'!$V$9:$V$894,1,FALSE),"Ikke med I order form"))</f>
        <v>Ikke med I order form</v>
      </c>
      <c r="Z1914" s="30"/>
      <c r="AF1914" s="30"/>
      <c r="AG1914" s="54"/>
      <c r="AH1914" s="26"/>
      <c r="AI1914" s="30"/>
      <c r="AJ1914" s="30"/>
      <c r="AK1914" s="30"/>
    </row>
    <row r="1915" spans="1:37">
      <c r="A1915" s="175">
        <f t="shared" si="117"/>
        <v>7048652713117</v>
      </c>
      <c r="B1915">
        <v>840035</v>
      </c>
      <c r="C1915" t="s">
        <v>2711</v>
      </c>
      <c r="D1915" t="s">
        <v>2991</v>
      </c>
      <c r="E1915" t="s">
        <v>758</v>
      </c>
      <c r="F1915" t="s">
        <v>756</v>
      </c>
      <c r="G1915" t="s">
        <v>66</v>
      </c>
      <c r="H1915" t="s">
        <v>225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 s="2"/>
      <c r="T1915" s="52" t="str">
        <f t="shared" si="116"/>
        <v>840035-MROGD-LXL</v>
      </c>
      <c r="U1915" s="53">
        <f>IF(C1915="NET","",IF(C1915="","",IFERROR(VLOOKUP(T1915,EAN!$A:$B,2,FALSE),"MANGLER - MÅ OPPDATERE EAN-FANEN")))</f>
        <v>7048652713117</v>
      </c>
      <c r="V1915" s="52">
        <f t="shared" si="118"/>
        <v>0</v>
      </c>
      <c r="W1915" s="52">
        <f t="shared" si="119"/>
        <v>0</v>
      </c>
      <c r="X1915" s="2"/>
      <c r="Y1915" s="21" t="str">
        <f>IF(C1915="NET","",IFERROR(VLOOKUP(U1915,'2) Order Form'!$V$9:$V$894,1,FALSE),"Ikke med I order form"))</f>
        <v>Ikke med I order form</v>
      </c>
      <c r="Z1915" s="2"/>
      <c r="AF1915" s="2"/>
      <c r="AG1915" s="38"/>
      <c r="AH1915" s="21"/>
      <c r="AI1915" s="2"/>
      <c r="AJ1915" s="2"/>
      <c r="AK1915" s="2"/>
    </row>
    <row r="1916" spans="1:37">
      <c r="A1916" s="175">
        <f t="shared" si="117"/>
        <v>7048652608055</v>
      </c>
      <c r="B1916">
        <v>840035</v>
      </c>
      <c r="C1916" t="s">
        <v>2711</v>
      </c>
      <c r="D1916" t="s">
        <v>2991</v>
      </c>
      <c r="E1916" t="s">
        <v>119</v>
      </c>
      <c r="F1916" t="s">
        <v>114</v>
      </c>
      <c r="G1916" t="s">
        <v>64</v>
      </c>
      <c r="H1916" t="s">
        <v>225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 s="2"/>
      <c r="T1916" s="52" t="str">
        <f t="shared" si="116"/>
        <v>840035-MSBMC-SM</v>
      </c>
      <c r="U1916" s="53">
        <f>IF(C1916="NET","",IF(C1916="","",IFERROR(VLOOKUP(T1916,EAN!$A:$B,2,FALSE),"MANGLER - MÅ OPPDATERE EAN-FANEN")))</f>
        <v>7048652608055</v>
      </c>
      <c r="V1916" s="52">
        <f t="shared" si="118"/>
        <v>0</v>
      </c>
      <c r="W1916" s="52">
        <f t="shared" si="119"/>
        <v>0</v>
      </c>
      <c r="X1916" s="2"/>
      <c r="Y1916" s="21" t="str">
        <f>IF(C1916="NET","",IFERROR(VLOOKUP(U1916,'2) Order Form'!$V$9:$V$894,1,FALSE),"Ikke med I order form"))</f>
        <v>Ikke med I order form</v>
      </c>
      <c r="Z1916" s="2"/>
      <c r="AF1916" s="2"/>
      <c r="AG1916" s="38"/>
      <c r="AH1916" s="21"/>
      <c r="AI1916" s="2"/>
      <c r="AJ1916" s="2"/>
      <c r="AK1916" s="2"/>
    </row>
    <row r="1917" spans="1:37">
      <c r="A1917" s="175">
        <f t="shared" si="117"/>
        <v>7048652608048</v>
      </c>
      <c r="B1917">
        <v>840035</v>
      </c>
      <c r="C1917" t="s">
        <v>2711</v>
      </c>
      <c r="D1917" t="s">
        <v>2991</v>
      </c>
      <c r="E1917" t="s">
        <v>120</v>
      </c>
      <c r="F1917" t="s">
        <v>114</v>
      </c>
      <c r="G1917" t="s">
        <v>65</v>
      </c>
      <c r="H1917" t="s">
        <v>225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 s="2"/>
      <c r="T1917" s="22" t="str">
        <f t="shared" si="116"/>
        <v>840035-MSBMC-ML</v>
      </c>
      <c r="U1917" s="24">
        <f>IF(C1917="NET","",IF(C1917="","",IFERROR(VLOOKUP(T1917,EAN!$A:$B,2,FALSE),"MANGLER - MÅ OPPDATERE EAN-FANEN")))</f>
        <v>7048652608048</v>
      </c>
      <c r="V1917" s="22">
        <f t="shared" si="118"/>
        <v>0</v>
      </c>
      <c r="W1917" s="22">
        <f t="shared" si="119"/>
        <v>0</v>
      </c>
      <c r="X1917" s="2"/>
      <c r="Y1917" s="21" t="str">
        <f>IF(C1917="NET","",IFERROR(VLOOKUP(U1917,'2) Order Form'!$V$9:$V$894,1,FALSE),"Ikke med I order form"))</f>
        <v>Ikke med I order form</v>
      </c>
      <c r="Z1917" s="2"/>
      <c r="AF1917" s="2"/>
      <c r="AG1917" s="38"/>
      <c r="AH1917" s="21"/>
      <c r="AI1917" s="2"/>
      <c r="AJ1917" s="2"/>
      <c r="AK1917" s="2"/>
    </row>
    <row r="1918" spans="1:37">
      <c r="A1918" s="175">
        <f t="shared" si="117"/>
        <v>7048652608031</v>
      </c>
      <c r="B1918">
        <v>840035</v>
      </c>
      <c r="C1918" t="s">
        <v>2711</v>
      </c>
      <c r="D1918" t="s">
        <v>2991</v>
      </c>
      <c r="E1918" t="s">
        <v>121</v>
      </c>
      <c r="F1918" t="s">
        <v>114</v>
      </c>
      <c r="G1918" t="s">
        <v>66</v>
      </c>
      <c r="H1918" t="s">
        <v>225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 s="2"/>
      <c r="T1918" s="52" t="str">
        <f t="shared" si="116"/>
        <v>840035-MSBMC-LXL</v>
      </c>
      <c r="U1918" s="53">
        <f>IF(C1918="NET","",IF(C1918="","",IFERROR(VLOOKUP(T1918,EAN!$A:$B,2,FALSE),"MANGLER - MÅ OPPDATERE EAN-FANEN")))</f>
        <v>7048652608031</v>
      </c>
      <c r="V1918" s="52">
        <f t="shared" si="118"/>
        <v>0</v>
      </c>
      <c r="W1918" s="52">
        <f t="shared" si="119"/>
        <v>0</v>
      </c>
      <c r="X1918" s="2"/>
      <c r="Y1918" s="21" t="str">
        <f>IF(C1918="NET","",IFERROR(VLOOKUP(U1918,'2) Order Form'!$V$9:$V$894,1,FALSE),"Ikke med I order form"))</f>
        <v>Ikke med I order form</v>
      </c>
      <c r="Z1918" s="2"/>
      <c r="AF1918" s="2"/>
      <c r="AG1918" s="38"/>
      <c r="AH1918" s="21"/>
      <c r="AI1918" s="2"/>
      <c r="AJ1918" s="2"/>
      <c r="AK1918" s="2"/>
    </row>
    <row r="1919" spans="1:37">
      <c r="A1919" s="175">
        <f t="shared" si="117"/>
        <v>7048652822345</v>
      </c>
      <c r="B1919">
        <v>840035</v>
      </c>
      <c r="C1919" t="s">
        <v>2711</v>
      </c>
      <c r="D1919" t="s">
        <v>2991</v>
      </c>
      <c r="E1919" t="s">
        <v>1298</v>
      </c>
      <c r="F1919" t="s">
        <v>1299</v>
      </c>
      <c r="G1919" t="s">
        <v>64</v>
      </c>
      <c r="H1919" t="s">
        <v>225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 s="2"/>
      <c r="T1919" s="22" t="str">
        <f t="shared" si="116"/>
        <v>840035-MSHBL-SM</v>
      </c>
      <c r="U1919" s="24">
        <f>IF(C1919="NET","",IF(C1919="","",IFERROR(VLOOKUP(T1919,EAN!$A:$B,2,FALSE),"MANGLER - MÅ OPPDATERE EAN-FANEN")))</f>
        <v>7048652822345</v>
      </c>
      <c r="V1919" s="22">
        <f t="shared" si="118"/>
        <v>0</v>
      </c>
      <c r="W1919" s="22">
        <f t="shared" si="119"/>
        <v>0</v>
      </c>
      <c r="X1919" s="2"/>
      <c r="Y1919" s="21" t="str">
        <f>IF(C1919="NET","",IFERROR(VLOOKUP(U1919,'2) Order Form'!$V$9:$V$894,1,FALSE),"Ikke med I order form"))</f>
        <v>Ikke med I order form</v>
      </c>
      <c r="Z1919" s="2"/>
      <c r="AF1919" s="2"/>
      <c r="AG1919" s="38"/>
      <c r="AH1919" s="21"/>
      <c r="AI1919" s="2"/>
      <c r="AJ1919" s="2"/>
      <c r="AK1919" s="2"/>
    </row>
    <row r="1920" spans="1:37">
      <c r="A1920" s="175">
        <f t="shared" si="117"/>
        <v>7048652822338</v>
      </c>
      <c r="B1920">
        <v>840035</v>
      </c>
      <c r="C1920" t="s">
        <v>2711</v>
      </c>
      <c r="D1920" t="s">
        <v>2991</v>
      </c>
      <c r="E1920" t="s">
        <v>1300</v>
      </c>
      <c r="F1920" t="s">
        <v>1299</v>
      </c>
      <c r="G1920" t="s">
        <v>65</v>
      </c>
      <c r="H1920" t="s">
        <v>225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 s="2"/>
      <c r="T1920" s="52" t="str">
        <f t="shared" si="116"/>
        <v>840035-MSHBL-ML</v>
      </c>
      <c r="U1920" s="53">
        <f>IF(C1920="NET","",IF(C1920="","",IFERROR(VLOOKUP(T1920,EAN!$A:$B,2,FALSE),"MANGLER - MÅ OPPDATERE EAN-FANEN")))</f>
        <v>7048652822338</v>
      </c>
      <c r="V1920" s="52">
        <f t="shared" si="118"/>
        <v>0</v>
      </c>
      <c r="W1920" s="52">
        <f t="shared" si="119"/>
        <v>0</v>
      </c>
      <c r="X1920" s="2"/>
      <c r="Y1920" s="21" t="str">
        <f>IF(C1920="NET","",IFERROR(VLOOKUP(U1920,'2) Order Form'!$V$9:$V$894,1,FALSE),"Ikke med I order form"))</f>
        <v>Ikke med I order form</v>
      </c>
      <c r="Z1920" s="2"/>
      <c r="AF1920" s="2"/>
      <c r="AG1920" s="38"/>
      <c r="AH1920" s="21"/>
      <c r="AI1920" s="2"/>
      <c r="AJ1920" s="2"/>
      <c r="AK1920" s="2"/>
    </row>
    <row r="1921" spans="1:37">
      <c r="A1921" s="175">
        <f t="shared" si="117"/>
        <v>7048652822321</v>
      </c>
      <c r="B1921">
        <v>840035</v>
      </c>
      <c r="C1921" t="s">
        <v>2711</v>
      </c>
      <c r="D1921" t="s">
        <v>2991</v>
      </c>
      <c r="E1921" t="s">
        <v>1301</v>
      </c>
      <c r="F1921" t="s">
        <v>1299</v>
      </c>
      <c r="G1921" t="s">
        <v>66</v>
      </c>
      <c r="H1921" t="s">
        <v>225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 s="2"/>
      <c r="T1921" s="22" t="str">
        <f t="shared" si="116"/>
        <v>840035-MSHBL-LXL</v>
      </c>
      <c r="U1921" s="24">
        <f>IF(C1921="NET","",IF(C1921="","",IFERROR(VLOOKUP(T1921,EAN!$A:$B,2,FALSE),"MANGLER - MÅ OPPDATERE EAN-FANEN")))</f>
        <v>7048652822321</v>
      </c>
      <c r="V1921" s="22">
        <f t="shared" si="118"/>
        <v>0</v>
      </c>
      <c r="W1921" s="22">
        <f t="shared" si="119"/>
        <v>0</v>
      </c>
      <c r="X1921" s="2"/>
      <c r="Y1921" s="21" t="str">
        <f>IF(C1921="NET","",IFERROR(VLOOKUP(U1921,'2) Order Form'!$V$9:$V$894,1,FALSE),"Ikke med I order form"))</f>
        <v>Ikke med I order form</v>
      </c>
      <c r="Z1921" s="2"/>
      <c r="AF1921" s="2"/>
      <c r="AG1921" s="38"/>
      <c r="AH1921" s="21"/>
      <c r="AI1921" s="2"/>
      <c r="AJ1921" s="2"/>
      <c r="AK1921" s="2"/>
    </row>
    <row r="1922" spans="1:37">
      <c r="A1922" s="175">
        <f t="shared" si="117"/>
        <v>7048652184535</v>
      </c>
      <c r="B1922">
        <v>840035</v>
      </c>
      <c r="C1922" t="s">
        <v>2711</v>
      </c>
      <c r="D1922" t="s">
        <v>2991</v>
      </c>
      <c r="E1922" t="s">
        <v>2727</v>
      </c>
      <c r="F1922" t="s">
        <v>2728</v>
      </c>
      <c r="G1922" t="s">
        <v>64</v>
      </c>
      <c r="H1922" t="s">
        <v>87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s="2"/>
      <c r="T1922" s="52" t="str">
        <f t="shared" si="116"/>
        <v>840035-MWHTE-SM</v>
      </c>
      <c r="U1922" s="53">
        <f>IF(C1922="NET","",IF(C1922="","",IFERROR(VLOOKUP(T1922,EAN!$A:$B,2,FALSE),"MANGLER - MÅ OPPDATERE EAN-FANEN")))</f>
        <v>7048652184535</v>
      </c>
      <c r="V1922" s="52">
        <f t="shared" si="118"/>
        <v>0</v>
      </c>
      <c r="W1922" s="52">
        <f t="shared" si="119"/>
        <v>0</v>
      </c>
      <c r="X1922" s="2"/>
      <c r="Y1922" s="21" t="str">
        <f>IF(C1922="NET","",IFERROR(VLOOKUP(U1922,'2) Order Form'!$V$9:$V$894,1,FALSE),"Ikke med I order form"))</f>
        <v>Ikke med I order form</v>
      </c>
      <c r="Z1922" s="2"/>
      <c r="AF1922" s="2"/>
      <c r="AG1922" s="38"/>
      <c r="AH1922" s="21"/>
      <c r="AI1922" s="2"/>
      <c r="AJ1922" s="2"/>
      <c r="AK1922" s="2"/>
    </row>
    <row r="1923" spans="1:37">
      <c r="A1923" s="175">
        <f t="shared" si="117"/>
        <v>7048652184528</v>
      </c>
      <c r="B1923">
        <v>840035</v>
      </c>
      <c r="C1923" t="s">
        <v>2711</v>
      </c>
      <c r="D1923" t="s">
        <v>2991</v>
      </c>
      <c r="E1923" t="s">
        <v>2729</v>
      </c>
      <c r="F1923" t="s">
        <v>2728</v>
      </c>
      <c r="G1923" t="s">
        <v>65</v>
      </c>
      <c r="H1923" t="s">
        <v>87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 s="2"/>
      <c r="T1923" s="22" t="str">
        <f t="shared" si="116"/>
        <v>840035-MWHTE-ML</v>
      </c>
      <c r="U1923" s="24">
        <f>IF(C1923="NET","",IF(C1923="","",IFERROR(VLOOKUP(T1923,EAN!$A:$B,2,FALSE),"MANGLER - MÅ OPPDATERE EAN-FANEN")))</f>
        <v>7048652184528</v>
      </c>
      <c r="V1923" s="22">
        <f t="shared" si="118"/>
        <v>0</v>
      </c>
      <c r="W1923" s="22">
        <f t="shared" si="119"/>
        <v>0</v>
      </c>
      <c r="X1923" s="2"/>
      <c r="Y1923" s="21" t="str">
        <f>IF(C1923="NET","",IFERROR(VLOOKUP(U1923,'2) Order Form'!$V$9:$V$894,1,FALSE),"Ikke med I order form"))</f>
        <v>Ikke med I order form</v>
      </c>
      <c r="Z1923" s="2"/>
      <c r="AF1923" s="2"/>
      <c r="AG1923" s="38"/>
      <c r="AH1923" s="21"/>
      <c r="AI1923" s="2"/>
      <c r="AJ1923" s="2"/>
      <c r="AK1923" s="2"/>
    </row>
    <row r="1924" spans="1:37">
      <c r="A1924" s="175">
        <f t="shared" si="117"/>
        <v>7048652184511</v>
      </c>
      <c r="B1924">
        <v>840035</v>
      </c>
      <c r="C1924" t="s">
        <v>2711</v>
      </c>
      <c r="D1924" t="s">
        <v>2991</v>
      </c>
      <c r="E1924" t="s">
        <v>2730</v>
      </c>
      <c r="F1924" t="s">
        <v>2728</v>
      </c>
      <c r="G1924" t="s">
        <v>66</v>
      </c>
      <c r="H1924" t="s">
        <v>87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 s="2"/>
      <c r="T1924" s="52" t="str">
        <f t="shared" ref="T1924:T1987" si="120">CONCATENATE(B1924,"-",E1924)</f>
        <v>840035-MWHTE-LXL</v>
      </c>
      <c r="U1924" s="53">
        <f>IF(C1924="NET","",IF(C1924="","",IFERROR(VLOOKUP(T1924,EAN!$A:$B,2,FALSE),"MANGLER - MÅ OPPDATERE EAN-FANEN")))</f>
        <v>7048652184511</v>
      </c>
      <c r="V1924" s="52">
        <f t="shared" si="118"/>
        <v>0</v>
      </c>
      <c r="W1924" s="52">
        <f t="shared" si="119"/>
        <v>0</v>
      </c>
      <c r="X1924" s="2"/>
      <c r="Y1924" s="21" t="str">
        <f>IF(C1924="NET","",IFERROR(VLOOKUP(U1924,'2) Order Form'!$V$9:$V$894,1,FALSE),"Ikke med I order form"))</f>
        <v>Ikke med I order form</v>
      </c>
      <c r="Z1924" s="2"/>
      <c r="AF1924" s="2"/>
      <c r="AG1924" s="38"/>
      <c r="AH1924" s="21"/>
      <c r="AI1924" s="2"/>
      <c r="AJ1924" s="2"/>
      <c r="AK1924" s="2"/>
    </row>
    <row r="1925" spans="1:37">
      <c r="A1925" s="175">
        <f t="shared" ref="A1925:A1988" si="121">SUM(U1925)</f>
        <v>7048652462107</v>
      </c>
      <c r="B1925">
        <v>840035</v>
      </c>
      <c r="C1925" t="s">
        <v>2711</v>
      </c>
      <c r="D1925" t="s">
        <v>2991</v>
      </c>
      <c r="E1925" t="s">
        <v>259</v>
      </c>
      <c r="F1925" t="s">
        <v>71</v>
      </c>
      <c r="G1925" t="s">
        <v>64</v>
      </c>
      <c r="H1925" t="s">
        <v>225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 s="2"/>
      <c r="T1925" s="22" t="str">
        <f t="shared" si="120"/>
        <v>840035-NAVY-SM</v>
      </c>
      <c r="U1925" s="24">
        <f>IF(C1925="NET","",IF(C1925="","",IFERROR(VLOOKUP(T1925,EAN!$A:$B,2,FALSE),"MANGLER - MÅ OPPDATERE EAN-FANEN")))</f>
        <v>7048652462107</v>
      </c>
      <c r="V1925" s="22">
        <f t="shared" ref="V1925:V1972" si="122">I1925</f>
        <v>0</v>
      </c>
      <c r="W1925" s="22">
        <f t="shared" ref="W1925:W1972" si="123">R1925</f>
        <v>0</v>
      </c>
      <c r="X1925" s="2"/>
      <c r="Y1925" s="21" t="str">
        <f>IF(C1925="NET","",IFERROR(VLOOKUP(U1925,'2) Order Form'!$V$9:$V$894,1,FALSE),"Ikke med I order form"))</f>
        <v>Ikke med I order form</v>
      </c>
      <c r="Z1925" s="2"/>
      <c r="AF1925" s="2"/>
      <c r="AG1925" s="38"/>
      <c r="AH1925" s="21"/>
      <c r="AI1925" s="2"/>
      <c r="AJ1925" s="2"/>
      <c r="AK1925" s="2"/>
    </row>
    <row r="1926" spans="1:37">
      <c r="A1926" s="175">
        <f t="shared" si="121"/>
        <v>7048652462091</v>
      </c>
      <c r="B1926">
        <v>840035</v>
      </c>
      <c r="C1926" t="s">
        <v>2711</v>
      </c>
      <c r="D1926" t="s">
        <v>2991</v>
      </c>
      <c r="E1926" t="s">
        <v>260</v>
      </c>
      <c r="F1926" t="s">
        <v>71</v>
      </c>
      <c r="G1926" t="s">
        <v>65</v>
      </c>
      <c r="H1926" t="s">
        <v>225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 s="2"/>
      <c r="T1926" s="52" t="str">
        <f t="shared" si="120"/>
        <v>840035-NAVY-ML</v>
      </c>
      <c r="U1926" s="53">
        <f>IF(C1926="NET","",IF(C1926="","",IFERROR(VLOOKUP(T1926,EAN!$A:$B,2,FALSE),"MANGLER - MÅ OPPDATERE EAN-FANEN")))</f>
        <v>7048652462091</v>
      </c>
      <c r="V1926" s="52">
        <f t="shared" si="122"/>
        <v>0</v>
      </c>
      <c r="W1926" s="52">
        <f t="shared" si="123"/>
        <v>0</v>
      </c>
      <c r="X1926" s="2"/>
      <c r="Y1926" s="21" t="str">
        <f>IF(C1926="NET","",IFERROR(VLOOKUP(U1926,'2) Order Form'!$V$9:$V$894,1,FALSE),"Ikke med I order form"))</f>
        <v>Ikke med I order form</v>
      </c>
      <c r="Z1926" s="2"/>
      <c r="AF1926" s="2"/>
      <c r="AG1926" s="38"/>
      <c r="AH1926" s="21"/>
      <c r="AI1926" s="2"/>
      <c r="AJ1926" s="2"/>
      <c r="AK1926" s="2"/>
    </row>
    <row r="1927" spans="1:37">
      <c r="A1927" s="175">
        <f t="shared" si="121"/>
        <v>7048652462084</v>
      </c>
      <c r="B1927">
        <v>840035</v>
      </c>
      <c r="C1927" t="s">
        <v>2711</v>
      </c>
      <c r="D1927" t="s">
        <v>2991</v>
      </c>
      <c r="E1927" t="s">
        <v>261</v>
      </c>
      <c r="F1927" t="s">
        <v>71</v>
      </c>
      <c r="G1927" t="s">
        <v>66</v>
      </c>
      <c r="H1927" t="s">
        <v>225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s="2"/>
      <c r="T1927" s="22" t="str">
        <f t="shared" si="120"/>
        <v>840035-NAVY-LXL</v>
      </c>
      <c r="U1927" s="24">
        <f>IF(C1927="NET","",IF(C1927="","",IFERROR(VLOOKUP(T1927,EAN!$A:$B,2,FALSE),"MANGLER - MÅ OPPDATERE EAN-FANEN")))</f>
        <v>7048652462084</v>
      </c>
      <c r="V1927" s="22">
        <f t="shared" si="122"/>
        <v>0</v>
      </c>
      <c r="W1927" s="22">
        <f t="shared" si="123"/>
        <v>0</v>
      </c>
      <c r="X1927" s="2"/>
      <c r="Y1927" s="21" t="str">
        <f>IF(C1927="NET","",IFERROR(VLOOKUP(U1927,'2) Order Form'!$V$9:$V$894,1,FALSE),"Ikke med I order form"))</f>
        <v>Ikke med I order form</v>
      </c>
      <c r="Z1927" s="2"/>
      <c r="AF1927" s="2"/>
      <c r="AG1927" s="38"/>
      <c r="AH1927" s="21"/>
      <c r="AI1927" s="2"/>
      <c r="AJ1927" s="2"/>
      <c r="AK1927" s="2"/>
    </row>
    <row r="1928" spans="1:37">
      <c r="A1928" s="175">
        <f t="shared" si="121"/>
        <v>7048652462138</v>
      </c>
      <c r="B1928">
        <v>840035</v>
      </c>
      <c r="C1928" t="s">
        <v>2711</v>
      </c>
      <c r="D1928" t="s">
        <v>2991</v>
      </c>
      <c r="E1928" t="s">
        <v>262</v>
      </c>
      <c r="F1928" t="s">
        <v>72</v>
      </c>
      <c r="G1928" t="s">
        <v>64</v>
      </c>
      <c r="H1928" t="s">
        <v>225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 s="2"/>
      <c r="T1928" s="52" t="str">
        <f t="shared" si="120"/>
        <v>840035-OEDRB-SM</v>
      </c>
      <c r="U1928" s="53">
        <f>IF(C1928="NET","",IF(C1928="","",IFERROR(VLOOKUP(T1928,EAN!$A:$B,2,FALSE),"MANGLER - MÅ OPPDATERE EAN-FANEN")))</f>
        <v>7048652462138</v>
      </c>
      <c r="V1928" s="52">
        <f t="shared" si="122"/>
        <v>0</v>
      </c>
      <c r="W1928" s="52">
        <f t="shared" si="123"/>
        <v>0</v>
      </c>
      <c r="X1928" s="2"/>
      <c r="Y1928" s="21" t="str">
        <f>IF(C1928="NET","",IFERROR(VLOOKUP(U1928,'2) Order Form'!$V$9:$V$894,1,FALSE),"Ikke med I order form"))</f>
        <v>Ikke med I order form</v>
      </c>
      <c r="Z1928" s="2"/>
      <c r="AF1928" s="2"/>
      <c r="AG1928" s="38"/>
      <c r="AH1928" s="21"/>
      <c r="AI1928" s="2"/>
      <c r="AJ1928" s="2"/>
      <c r="AK1928" s="2"/>
    </row>
    <row r="1929" spans="1:37">
      <c r="A1929" s="175">
        <f t="shared" si="121"/>
        <v>7048652462121</v>
      </c>
      <c r="B1929">
        <v>840035</v>
      </c>
      <c r="C1929" t="s">
        <v>2711</v>
      </c>
      <c r="D1929" t="s">
        <v>2991</v>
      </c>
      <c r="E1929" t="s">
        <v>263</v>
      </c>
      <c r="F1929" t="s">
        <v>72</v>
      </c>
      <c r="G1929" t="s">
        <v>65</v>
      </c>
      <c r="H1929" t="s">
        <v>225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 s="2"/>
      <c r="T1929" s="52" t="str">
        <f t="shared" si="120"/>
        <v>840035-OEDRB-ML</v>
      </c>
      <c r="U1929" s="53">
        <f>IF(C1929="NET","",IF(C1929="","",IFERROR(VLOOKUP(T1929,EAN!$A:$B,2,FALSE),"MANGLER - MÅ OPPDATERE EAN-FANEN")))</f>
        <v>7048652462121</v>
      </c>
      <c r="V1929" s="52">
        <f t="shared" si="122"/>
        <v>0</v>
      </c>
      <c r="W1929" s="52">
        <f t="shared" si="123"/>
        <v>0</v>
      </c>
      <c r="X1929" s="2"/>
      <c r="Y1929" s="21" t="str">
        <f>IF(C1929="NET","",IFERROR(VLOOKUP(U1929,'2) Order Form'!$V$9:$V$894,1,FALSE),"Ikke med I order form"))</f>
        <v>Ikke med I order form</v>
      </c>
      <c r="Z1929" s="2"/>
      <c r="AF1929" s="2"/>
      <c r="AG1929" s="38"/>
      <c r="AH1929" s="21"/>
      <c r="AI1929" s="2"/>
      <c r="AJ1929" s="2"/>
      <c r="AK1929" s="2"/>
    </row>
    <row r="1930" spans="1:37">
      <c r="A1930" s="175">
        <f t="shared" si="121"/>
        <v>7048652462114</v>
      </c>
      <c r="B1930">
        <v>840035</v>
      </c>
      <c r="C1930" t="s">
        <v>2711</v>
      </c>
      <c r="D1930" t="s">
        <v>2991</v>
      </c>
      <c r="E1930" t="s">
        <v>264</v>
      </c>
      <c r="F1930" t="s">
        <v>72</v>
      </c>
      <c r="G1930" t="s">
        <v>66</v>
      </c>
      <c r="H1930" t="s">
        <v>225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 s="2"/>
      <c r="T1930" s="22" t="str">
        <f t="shared" si="120"/>
        <v>840035-OEDRB-LXL</v>
      </c>
      <c r="U1930" s="24">
        <f>IF(C1930="NET","",IF(C1930="","",IFERROR(VLOOKUP(T1930,EAN!$A:$B,2,FALSE),"MANGLER - MÅ OPPDATERE EAN-FANEN")))</f>
        <v>7048652462114</v>
      </c>
      <c r="V1930" s="22">
        <f t="shared" si="122"/>
        <v>0</v>
      </c>
      <c r="W1930" s="22">
        <f t="shared" si="123"/>
        <v>0</v>
      </c>
      <c r="X1930" s="2"/>
      <c r="Y1930" s="21" t="str">
        <f>IF(C1930="NET","",IFERROR(VLOOKUP(U1930,'2) Order Form'!$V$9:$V$894,1,FALSE),"Ikke med I order form"))</f>
        <v>Ikke med I order form</v>
      </c>
      <c r="Z1930" s="2"/>
      <c r="AF1930" s="2"/>
      <c r="AG1930" s="38"/>
      <c r="AH1930" s="21"/>
      <c r="AI1930" s="2"/>
      <c r="AJ1930" s="2"/>
      <c r="AK1930" s="2"/>
    </row>
    <row r="1931" spans="1:37">
      <c r="A1931" s="175">
        <f t="shared" si="121"/>
        <v>7048652713162</v>
      </c>
      <c r="B1931">
        <v>840035</v>
      </c>
      <c r="C1931" t="s">
        <v>2711</v>
      </c>
      <c r="D1931" t="s">
        <v>2991</v>
      </c>
      <c r="E1931" t="s">
        <v>759</v>
      </c>
      <c r="F1931" t="s">
        <v>760</v>
      </c>
      <c r="G1931" t="s">
        <v>64</v>
      </c>
      <c r="H1931" t="s">
        <v>225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 s="2"/>
      <c r="T1931" s="52" t="str">
        <f t="shared" si="120"/>
        <v>840035-SGMCH-SM</v>
      </c>
      <c r="U1931" s="53">
        <f>IF(C1931="NET","",IF(C1931="","",IFERROR(VLOOKUP(T1931,EAN!$A:$B,2,FALSE),"MANGLER - MÅ OPPDATERE EAN-FANEN")))</f>
        <v>7048652713162</v>
      </c>
      <c r="V1931" s="52">
        <f t="shared" si="122"/>
        <v>0</v>
      </c>
      <c r="W1931" s="52">
        <f t="shared" si="123"/>
        <v>0</v>
      </c>
      <c r="X1931" s="2"/>
      <c r="Y1931" s="21" t="str">
        <f>IF(C1931="NET","",IFERROR(VLOOKUP(U1931,'2) Order Form'!$V$9:$V$894,1,FALSE),"Ikke med I order form"))</f>
        <v>Ikke med I order form</v>
      </c>
      <c r="Z1931" s="2"/>
      <c r="AF1931" s="2"/>
      <c r="AG1931" s="38"/>
      <c r="AH1931" s="21"/>
      <c r="AI1931" s="2"/>
      <c r="AJ1931" s="2"/>
      <c r="AK1931" s="2"/>
    </row>
    <row r="1932" spans="1:37">
      <c r="A1932" s="175">
        <f t="shared" si="121"/>
        <v>7048652713155</v>
      </c>
      <c r="B1932">
        <v>840035</v>
      </c>
      <c r="C1932" t="s">
        <v>2711</v>
      </c>
      <c r="D1932" t="s">
        <v>2991</v>
      </c>
      <c r="E1932" t="s">
        <v>761</v>
      </c>
      <c r="F1932" t="s">
        <v>760</v>
      </c>
      <c r="G1932" t="s">
        <v>65</v>
      </c>
      <c r="H1932" t="s">
        <v>225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 s="2"/>
      <c r="T1932" s="52" t="str">
        <f t="shared" si="120"/>
        <v>840035-SGMCH-ML</v>
      </c>
      <c r="U1932" s="53">
        <f>IF(C1932="NET","",IF(C1932="","",IFERROR(VLOOKUP(T1932,EAN!$A:$B,2,FALSE),"MANGLER - MÅ OPPDATERE EAN-FANEN")))</f>
        <v>7048652713155</v>
      </c>
      <c r="V1932" s="52">
        <f t="shared" si="122"/>
        <v>0</v>
      </c>
      <c r="W1932" s="52">
        <f t="shared" si="123"/>
        <v>0</v>
      </c>
      <c r="X1932" s="2"/>
      <c r="Y1932" s="21" t="str">
        <f>IF(C1932="NET","",IFERROR(VLOOKUP(U1932,'2) Order Form'!$V$9:$V$894,1,FALSE),"Ikke med I order form"))</f>
        <v>Ikke med I order form</v>
      </c>
      <c r="Z1932" s="2"/>
      <c r="AF1932" s="2"/>
      <c r="AG1932" s="38"/>
      <c r="AH1932" s="21"/>
      <c r="AI1932" s="2"/>
      <c r="AJ1932" s="2"/>
      <c r="AK1932" s="2"/>
    </row>
    <row r="1933" spans="1:37">
      <c r="A1933" s="175">
        <f t="shared" si="121"/>
        <v>7048652713148</v>
      </c>
      <c r="B1933">
        <v>840035</v>
      </c>
      <c r="C1933" t="s">
        <v>2711</v>
      </c>
      <c r="D1933" t="s">
        <v>2991</v>
      </c>
      <c r="E1933" t="s">
        <v>762</v>
      </c>
      <c r="F1933" t="s">
        <v>760</v>
      </c>
      <c r="G1933" t="s">
        <v>66</v>
      </c>
      <c r="H1933" t="s">
        <v>225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 s="2"/>
      <c r="T1933" s="52" t="str">
        <f t="shared" si="120"/>
        <v>840035-SGMCH-LXL</v>
      </c>
      <c r="U1933" s="53">
        <f>IF(C1933="NET","",IF(C1933="","",IFERROR(VLOOKUP(T1933,EAN!$A:$B,2,FALSE),"MANGLER - MÅ OPPDATERE EAN-FANEN")))</f>
        <v>7048652713148</v>
      </c>
      <c r="V1933" s="52">
        <f t="shared" si="122"/>
        <v>0</v>
      </c>
      <c r="W1933" s="52">
        <f t="shared" si="123"/>
        <v>0</v>
      </c>
      <c r="X1933" s="2"/>
      <c r="Y1933" s="21" t="str">
        <f>IF(C1933="NET","",IFERROR(VLOOKUP(U1933,'2) Order Form'!$V$9:$V$894,1,FALSE),"Ikke med I order form"))</f>
        <v>Ikke med I order form</v>
      </c>
      <c r="Z1933" s="2"/>
      <c r="AF1933" s="2"/>
      <c r="AG1933" s="38"/>
      <c r="AH1933" s="21"/>
      <c r="AI1933" s="2"/>
      <c r="AJ1933" s="2"/>
      <c r="AK1933" s="2"/>
    </row>
    <row r="1934" spans="1:37">
      <c r="A1934" s="175">
        <f t="shared" si="121"/>
        <v>7048652462169</v>
      </c>
      <c r="B1934">
        <v>840035</v>
      </c>
      <c r="C1934" t="s">
        <v>2711</v>
      </c>
      <c r="D1934" t="s">
        <v>2991</v>
      </c>
      <c r="E1934" t="s">
        <v>104</v>
      </c>
      <c r="F1934" t="s">
        <v>75</v>
      </c>
      <c r="G1934" t="s">
        <v>64</v>
      </c>
      <c r="H1934" t="s">
        <v>225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 s="2"/>
      <c r="T1934" s="52" t="str">
        <f t="shared" si="120"/>
        <v>840035-SGRME-SM</v>
      </c>
      <c r="U1934" s="53">
        <f>IF(C1934="NET","",IF(C1934="","",IFERROR(VLOOKUP(T1934,EAN!$A:$B,2,FALSE),"MANGLER - MÅ OPPDATERE EAN-FANEN")))</f>
        <v>7048652462169</v>
      </c>
      <c r="V1934" s="52">
        <f t="shared" si="122"/>
        <v>0</v>
      </c>
      <c r="W1934" s="52">
        <f t="shared" si="123"/>
        <v>0</v>
      </c>
      <c r="X1934" s="2"/>
      <c r="Y1934" s="21" t="str">
        <f>IF(C1934="NET","",IFERROR(VLOOKUP(U1934,'2) Order Form'!$V$9:$V$894,1,FALSE),"Ikke med I order form"))</f>
        <v>Ikke med I order form</v>
      </c>
      <c r="Z1934" s="2"/>
      <c r="AF1934" s="2"/>
      <c r="AG1934" s="38"/>
      <c r="AH1934" s="21"/>
      <c r="AI1934" s="2"/>
      <c r="AJ1934" s="2"/>
      <c r="AK1934" s="2"/>
    </row>
    <row r="1935" spans="1:37">
      <c r="A1935" s="175">
        <f t="shared" si="121"/>
        <v>7048652462152</v>
      </c>
      <c r="B1935">
        <v>840035</v>
      </c>
      <c r="C1935" t="s">
        <v>2711</v>
      </c>
      <c r="D1935" t="s">
        <v>2991</v>
      </c>
      <c r="E1935" t="s">
        <v>105</v>
      </c>
      <c r="F1935" t="s">
        <v>75</v>
      </c>
      <c r="G1935" t="s">
        <v>65</v>
      </c>
      <c r="H1935" t="s">
        <v>225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 s="2"/>
      <c r="T1935" s="52" t="str">
        <f t="shared" si="120"/>
        <v>840035-SGRME-ML</v>
      </c>
      <c r="U1935" s="53">
        <f>IF(C1935="NET","",IF(C1935="","",IFERROR(VLOOKUP(T1935,EAN!$A:$B,2,FALSE),"MANGLER - MÅ OPPDATERE EAN-FANEN")))</f>
        <v>7048652462152</v>
      </c>
      <c r="V1935" s="52">
        <f t="shared" si="122"/>
        <v>0</v>
      </c>
      <c r="W1935" s="52">
        <f t="shared" si="123"/>
        <v>0</v>
      </c>
      <c r="X1935" s="2"/>
      <c r="Y1935" s="21" t="str">
        <f>IF(C1935="NET","",IFERROR(VLOOKUP(U1935,'2) Order Form'!$V$9:$V$894,1,FALSE),"Ikke med I order form"))</f>
        <v>Ikke med I order form</v>
      </c>
      <c r="Z1935" s="2"/>
      <c r="AF1935" s="2"/>
      <c r="AG1935" s="38"/>
      <c r="AH1935" s="21"/>
      <c r="AI1935" s="2"/>
      <c r="AJ1935" s="2"/>
      <c r="AK1935" s="2"/>
    </row>
    <row r="1936" spans="1:37">
      <c r="A1936" s="175">
        <f t="shared" si="121"/>
        <v>7048652462145</v>
      </c>
      <c r="B1936">
        <v>840035</v>
      </c>
      <c r="C1936" t="s">
        <v>2711</v>
      </c>
      <c r="D1936" t="s">
        <v>2991</v>
      </c>
      <c r="E1936" t="s">
        <v>265</v>
      </c>
      <c r="F1936" t="s">
        <v>75</v>
      </c>
      <c r="G1936" t="s">
        <v>66</v>
      </c>
      <c r="H1936" t="s">
        <v>225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 s="2"/>
      <c r="T1936" s="22" t="str">
        <f t="shared" si="120"/>
        <v>840035-SGRME-LXL</v>
      </c>
      <c r="U1936" s="24">
        <f>IF(C1936="NET","",IF(C1936="","",IFERROR(VLOOKUP(T1936,EAN!$A:$B,2,FALSE),"MANGLER - MÅ OPPDATERE EAN-FANEN")))</f>
        <v>7048652462145</v>
      </c>
      <c r="V1936" s="22">
        <f t="shared" si="122"/>
        <v>0</v>
      </c>
      <c r="W1936" s="22">
        <f t="shared" si="123"/>
        <v>0</v>
      </c>
      <c r="X1936" s="2"/>
      <c r="Y1936" s="21" t="str">
        <f>IF(C1936="NET","",IFERROR(VLOOKUP(U1936,'2) Order Form'!$V$9:$V$894,1,FALSE),"Ikke med I order form"))</f>
        <v>Ikke med I order form</v>
      </c>
      <c r="Z1936" s="2"/>
      <c r="AF1936" s="2"/>
      <c r="AG1936" s="38"/>
      <c r="AH1936" s="21"/>
      <c r="AI1936" s="2"/>
      <c r="AJ1936" s="2"/>
      <c r="AK1936" s="2"/>
    </row>
    <row r="1937" spans="1:37">
      <c r="A1937" s="175">
        <f t="shared" si="121"/>
        <v>7048652965950</v>
      </c>
      <c r="B1937">
        <v>840035</v>
      </c>
      <c r="C1937" t="s">
        <v>2711</v>
      </c>
      <c r="D1937" t="s">
        <v>2991</v>
      </c>
      <c r="E1937" t="s">
        <v>1988</v>
      </c>
      <c r="F1937" t="s">
        <v>1977</v>
      </c>
      <c r="G1937" t="s">
        <v>64</v>
      </c>
      <c r="H1937" t="s">
        <v>225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 s="2"/>
      <c r="T1937" s="22" t="str">
        <f t="shared" si="120"/>
        <v>840035-WOLND-SM</v>
      </c>
      <c r="U1937" s="24">
        <f>IF(C1937="NET","",IF(C1937="","",IFERROR(VLOOKUP(T1937,EAN!$A:$B,2,FALSE),"MANGLER - MÅ OPPDATERE EAN-FANEN")))</f>
        <v>7048652965950</v>
      </c>
      <c r="V1937" s="22">
        <f t="shared" si="122"/>
        <v>0</v>
      </c>
      <c r="W1937" s="22">
        <f t="shared" si="123"/>
        <v>0</v>
      </c>
      <c r="X1937" s="2"/>
      <c r="Y1937" s="21" t="str">
        <f>IF(C1937="NET","",IFERROR(VLOOKUP(U1937,'2) Order Form'!$V$9:$V$894,1,FALSE),"Ikke med I order form"))</f>
        <v>Ikke med I order form</v>
      </c>
      <c r="Z1937" s="2"/>
      <c r="AF1937" s="2"/>
      <c r="AG1937" s="38"/>
      <c r="AH1937" s="21"/>
      <c r="AI1937" s="2"/>
      <c r="AJ1937" s="2"/>
      <c r="AK1937" s="2"/>
    </row>
    <row r="1938" spans="1:37">
      <c r="A1938" s="175">
        <f t="shared" si="121"/>
        <v>7048652965943</v>
      </c>
      <c r="B1938">
        <v>840035</v>
      </c>
      <c r="C1938" t="s">
        <v>2711</v>
      </c>
      <c r="D1938" t="s">
        <v>2991</v>
      </c>
      <c r="E1938" t="s">
        <v>1989</v>
      </c>
      <c r="F1938" t="s">
        <v>1977</v>
      </c>
      <c r="G1938" t="s">
        <v>65</v>
      </c>
      <c r="H1938" t="s">
        <v>225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 s="2"/>
      <c r="T1938" s="52" t="str">
        <f t="shared" si="120"/>
        <v>840035-WOLND-ML</v>
      </c>
      <c r="U1938" s="53">
        <f>IF(C1938="NET","",IF(C1938="","",IFERROR(VLOOKUP(T1938,EAN!$A:$B,2,FALSE),"MANGLER - MÅ OPPDATERE EAN-FANEN")))</f>
        <v>7048652965943</v>
      </c>
      <c r="V1938" s="52">
        <f t="shared" si="122"/>
        <v>0</v>
      </c>
      <c r="W1938" s="52">
        <f t="shared" si="123"/>
        <v>0</v>
      </c>
      <c r="X1938" s="2"/>
      <c r="Y1938" s="21" t="str">
        <f>IF(C1938="NET","",IFERROR(VLOOKUP(U1938,'2) Order Form'!$V$9:$V$894,1,FALSE),"Ikke med I order form"))</f>
        <v>Ikke med I order form</v>
      </c>
      <c r="Z1938" s="2"/>
      <c r="AF1938" s="2"/>
      <c r="AG1938" s="38"/>
      <c r="AH1938" s="21"/>
      <c r="AI1938" s="2"/>
      <c r="AJ1938" s="2"/>
      <c r="AK1938" s="2"/>
    </row>
    <row r="1939" spans="1:37">
      <c r="A1939" s="175">
        <f t="shared" si="121"/>
        <v>7048652965936</v>
      </c>
      <c r="B1939">
        <v>840035</v>
      </c>
      <c r="C1939" t="s">
        <v>2711</v>
      </c>
      <c r="D1939" t="s">
        <v>2991</v>
      </c>
      <c r="E1939" t="s">
        <v>1990</v>
      </c>
      <c r="F1939" t="s">
        <v>1977</v>
      </c>
      <c r="G1939" t="s">
        <v>66</v>
      </c>
      <c r="H1939" t="s">
        <v>225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 s="2"/>
      <c r="T1939" s="52" t="str">
        <f t="shared" si="120"/>
        <v>840035-WOLND-LXL</v>
      </c>
      <c r="U1939" s="53">
        <f>IF(C1939="NET","",IF(C1939="","",IFERROR(VLOOKUP(T1939,EAN!$A:$B,2,FALSE),"MANGLER - MÅ OPPDATERE EAN-FANEN")))</f>
        <v>7048652965936</v>
      </c>
      <c r="V1939" s="52">
        <f t="shared" si="122"/>
        <v>0</v>
      </c>
      <c r="W1939" s="52">
        <f t="shared" si="123"/>
        <v>0</v>
      </c>
      <c r="X1939" s="2"/>
      <c r="Y1939" s="21" t="str">
        <f>IF(C1939="NET","",IFERROR(VLOOKUP(U1939,'2) Order Form'!$V$9:$V$894,1,FALSE),"Ikke med I order form"))</f>
        <v>Ikke med I order form</v>
      </c>
      <c r="Z1939" s="2"/>
      <c r="AF1939" s="2"/>
      <c r="AG1939" s="38"/>
      <c r="AH1939" s="21"/>
      <c r="AI1939" s="2"/>
      <c r="AJ1939" s="2"/>
      <c r="AK1939" s="2"/>
    </row>
    <row r="1940" spans="1:37">
      <c r="A1940" s="175">
        <f t="shared" si="121"/>
        <v>0</v>
      </c>
      <c r="B1940" s="37">
        <v>840037</v>
      </c>
      <c r="C1940" t="s">
        <v>131</v>
      </c>
      <c r="I1940" s="37">
        <v>202409</v>
      </c>
      <c r="J1940" s="37">
        <v>202410</v>
      </c>
      <c r="K1940" s="37">
        <v>202411</v>
      </c>
      <c r="L1940" s="37">
        <v>202412</v>
      </c>
      <c r="M1940" s="37">
        <v>202413</v>
      </c>
      <c r="N1940" s="37">
        <v>202414</v>
      </c>
      <c r="O1940" s="37">
        <v>202415</v>
      </c>
      <c r="P1940" s="37">
        <v>202415</v>
      </c>
      <c r="Q1940" s="37">
        <v>202415</v>
      </c>
      <c r="R1940" s="37">
        <v>202415</v>
      </c>
      <c r="S1940" s="2"/>
      <c r="T1940" s="22" t="str">
        <f t="shared" si="120"/>
        <v>840037-</v>
      </c>
      <c r="U1940" s="24" t="str">
        <f>IF(C1940="NET","",IF(C1940="","",IFERROR(VLOOKUP(T1940,EAN!$A:$B,2,FALSE),"MANGLER - MÅ OPPDATERE EAN-FANEN")))</f>
        <v/>
      </c>
      <c r="V1940" s="22">
        <f t="shared" si="122"/>
        <v>202409</v>
      </c>
      <c r="W1940" s="22">
        <f t="shared" si="123"/>
        <v>202415</v>
      </c>
      <c r="X1940" s="2"/>
      <c r="Y1940" s="21" t="str">
        <f>IF(C1940="NET","",IFERROR(VLOOKUP(U1940,'2) Order Form'!$V$9:$V$894,1,FALSE),"Ikke med I order form"))</f>
        <v/>
      </c>
      <c r="Z1940" s="2"/>
      <c r="AF1940" s="2"/>
      <c r="AG1940" s="38"/>
      <c r="AH1940" s="21"/>
      <c r="AI1940" s="2"/>
      <c r="AJ1940" s="2"/>
      <c r="AK1940" s="2"/>
    </row>
    <row r="1941" spans="1:37">
      <c r="A1941" s="175">
        <f t="shared" si="121"/>
        <v>7048652184603</v>
      </c>
      <c r="B1941">
        <v>840037</v>
      </c>
      <c r="C1941" t="s">
        <v>2731</v>
      </c>
      <c r="D1941" t="s">
        <v>2991</v>
      </c>
      <c r="E1941" t="s">
        <v>132</v>
      </c>
      <c r="F1941" t="s">
        <v>124</v>
      </c>
      <c r="G1941" t="s">
        <v>64</v>
      </c>
      <c r="H1941" t="s">
        <v>87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 s="2"/>
      <c r="T1941" s="52" t="str">
        <f t="shared" si="120"/>
        <v>840037-DTBLK-SM</v>
      </c>
      <c r="U1941" s="53">
        <f>IF(C1941="NET","",IF(C1941="","",IFERROR(VLOOKUP(T1941,EAN!$A:$B,2,FALSE),"MANGLER - MÅ OPPDATERE EAN-FANEN")))</f>
        <v>7048652184603</v>
      </c>
      <c r="V1941" s="52">
        <f t="shared" si="122"/>
        <v>0</v>
      </c>
      <c r="W1941" s="52">
        <f t="shared" si="123"/>
        <v>0</v>
      </c>
      <c r="X1941" s="2"/>
      <c r="Y1941" s="21" t="str">
        <f>IF(C1941="NET","",IFERROR(VLOOKUP(U1941,'2) Order Form'!$V$9:$V$894,1,FALSE),"Ikke med I order form"))</f>
        <v>Ikke med I order form</v>
      </c>
      <c r="Z1941" s="2"/>
      <c r="AF1941" s="2"/>
      <c r="AG1941" s="38"/>
      <c r="AH1941" s="21"/>
      <c r="AI1941" s="2"/>
      <c r="AJ1941" s="2"/>
      <c r="AK1941" s="2"/>
    </row>
    <row r="1942" spans="1:37">
      <c r="A1942" s="175">
        <f t="shared" si="121"/>
        <v>7048652184597</v>
      </c>
      <c r="B1942">
        <v>840037</v>
      </c>
      <c r="C1942" t="s">
        <v>2731</v>
      </c>
      <c r="D1942" t="s">
        <v>2991</v>
      </c>
      <c r="E1942" t="s">
        <v>133</v>
      </c>
      <c r="F1942" t="s">
        <v>124</v>
      </c>
      <c r="G1942" t="s">
        <v>65</v>
      </c>
      <c r="H1942" t="s">
        <v>87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 s="2"/>
      <c r="T1942" s="22" t="str">
        <f t="shared" si="120"/>
        <v>840037-DTBLK-ML</v>
      </c>
      <c r="U1942" s="24">
        <f>IF(C1942="NET","",IF(C1942="","",IFERROR(VLOOKUP(T1942,EAN!$A:$B,2,FALSE),"MANGLER - MÅ OPPDATERE EAN-FANEN")))</f>
        <v>7048652184597</v>
      </c>
      <c r="V1942" s="22">
        <f t="shared" si="122"/>
        <v>0</v>
      </c>
      <c r="W1942" s="22">
        <f t="shared" si="123"/>
        <v>0</v>
      </c>
      <c r="X1942" s="2"/>
      <c r="Y1942" s="21" t="str">
        <f>IF(C1942="NET","",IFERROR(VLOOKUP(U1942,'2) Order Form'!$V$9:$V$894,1,FALSE),"Ikke med I order form"))</f>
        <v>Ikke med I order form</v>
      </c>
      <c r="Z1942" s="2"/>
      <c r="AF1942" s="2"/>
      <c r="AG1942" s="38"/>
      <c r="AH1942" s="21"/>
      <c r="AI1942" s="2"/>
      <c r="AJ1942" s="2"/>
      <c r="AK1942" s="2"/>
    </row>
    <row r="1943" spans="1:37">
      <c r="A1943" s="175">
        <f t="shared" si="121"/>
        <v>7048652184580</v>
      </c>
      <c r="B1943">
        <v>840037</v>
      </c>
      <c r="C1943" t="s">
        <v>2731</v>
      </c>
      <c r="D1943" t="s">
        <v>2991</v>
      </c>
      <c r="E1943" t="s">
        <v>134</v>
      </c>
      <c r="F1943" t="s">
        <v>124</v>
      </c>
      <c r="G1943" t="s">
        <v>66</v>
      </c>
      <c r="H1943" t="s">
        <v>87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 s="2"/>
      <c r="T1943" s="52" t="str">
        <f t="shared" si="120"/>
        <v>840037-DTBLK-LXL</v>
      </c>
      <c r="U1943" s="53">
        <f>IF(C1943="NET","",IF(C1943="","",IFERROR(VLOOKUP(T1943,EAN!$A:$B,2,FALSE),"MANGLER - MÅ OPPDATERE EAN-FANEN")))</f>
        <v>7048652184580</v>
      </c>
      <c r="V1943" s="52">
        <f t="shared" si="122"/>
        <v>0</v>
      </c>
      <c r="W1943" s="52">
        <f t="shared" si="123"/>
        <v>0</v>
      </c>
      <c r="X1943" s="2"/>
      <c r="Y1943" s="21" t="str">
        <f>IF(C1943="NET","",IFERROR(VLOOKUP(U1943,'2) Order Form'!$V$9:$V$894,1,FALSE),"Ikke med I order form"))</f>
        <v>Ikke med I order form</v>
      </c>
      <c r="Z1943" s="2"/>
      <c r="AF1943" s="2"/>
      <c r="AG1943" s="38"/>
      <c r="AH1943" s="21"/>
      <c r="AI1943" s="2"/>
      <c r="AJ1943" s="2"/>
      <c r="AK1943" s="2"/>
    </row>
    <row r="1944" spans="1:37">
      <c r="A1944" s="175">
        <f t="shared" si="121"/>
        <v>7048652822376</v>
      </c>
      <c r="B1944">
        <v>840037</v>
      </c>
      <c r="C1944" t="s">
        <v>2731</v>
      </c>
      <c r="D1944" t="s">
        <v>2991</v>
      </c>
      <c r="E1944" t="s">
        <v>1290</v>
      </c>
      <c r="F1944" t="s">
        <v>1291</v>
      </c>
      <c r="G1944" t="s">
        <v>64</v>
      </c>
      <c r="H1944" t="s">
        <v>225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 s="2"/>
      <c r="T1944" s="22" t="str">
        <f t="shared" si="120"/>
        <v>840037-MASEM-SM</v>
      </c>
      <c r="U1944" s="24">
        <f>IF(C1944="NET","",IF(C1944="","",IFERROR(VLOOKUP(T1944,EAN!$A:$B,2,FALSE),"MANGLER - MÅ OPPDATERE EAN-FANEN")))</f>
        <v>7048652822376</v>
      </c>
      <c r="V1944" s="22">
        <f t="shared" si="122"/>
        <v>0</v>
      </c>
      <c r="W1944" s="22">
        <f t="shared" si="123"/>
        <v>0</v>
      </c>
      <c r="X1944" s="2"/>
      <c r="Y1944" s="21" t="str">
        <f>IF(C1944="NET","",IFERROR(VLOOKUP(U1944,'2) Order Form'!$V$9:$V$894,1,FALSE),"Ikke med I order form"))</f>
        <v>Ikke med I order form</v>
      </c>
      <c r="Z1944" s="2"/>
      <c r="AF1944" s="2"/>
      <c r="AG1944" s="38"/>
      <c r="AH1944" s="21"/>
      <c r="AI1944" s="2"/>
      <c r="AJ1944" s="2"/>
      <c r="AK1944" s="2"/>
    </row>
    <row r="1945" spans="1:37">
      <c r="A1945" s="175">
        <f t="shared" si="121"/>
        <v>7048652822369</v>
      </c>
      <c r="B1945">
        <v>840037</v>
      </c>
      <c r="C1945" t="s">
        <v>2731</v>
      </c>
      <c r="D1945" t="s">
        <v>2991</v>
      </c>
      <c r="E1945" t="s">
        <v>1292</v>
      </c>
      <c r="F1945" t="s">
        <v>1291</v>
      </c>
      <c r="G1945" t="s">
        <v>65</v>
      </c>
      <c r="H1945" t="s">
        <v>225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 s="2"/>
      <c r="T1945" s="52" t="str">
        <f t="shared" si="120"/>
        <v>840037-MASEM-ML</v>
      </c>
      <c r="U1945" s="53">
        <f>IF(C1945="NET","",IF(C1945="","",IFERROR(VLOOKUP(T1945,EAN!$A:$B,2,FALSE),"MANGLER - MÅ OPPDATERE EAN-FANEN")))</f>
        <v>7048652822369</v>
      </c>
      <c r="V1945" s="52">
        <f t="shared" si="122"/>
        <v>0</v>
      </c>
      <c r="W1945" s="52">
        <f t="shared" si="123"/>
        <v>0</v>
      </c>
      <c r="X1945" s="2"/>
      <c r="Y1945" s="21" t="str">
        <f>IF(C1945="NET","",IFERROR(VLOOKUP(U1945,'2) Order Form'!$V$9:$V$894,1,FALSE),"Ikke med I order form"))</f>
        <v>Ikke med I order form</v>
      </c>
      <c r="Z1945" s="2"/>
      <c r="AF1945" s="2"/>
      <c r="AG1945" s="38"/>
      <c r="AH1945" s="21"/>
      <c r="AI1945" s="2"/>
      <c r="AJ1945" s="2"/>
      <c r="AK1945" s="2"/>
    </row>
    <row r="1946" spans="1:37">
      <c r="A1946" s="175">
        <f t="shared" si="121"/>
        <v>7048652822352</v>
      </c>
      <c r="B1946">
        <v>840037</v>
      </c>
      <c r="C1946" t="s">
        <v>2731</v>
      </c>
      <c r="D1946" t="s">
        <v>2991</v>
      </c>
      <c r="E1946" t="s">
        <v>1293</v>
      </c>
      <c r="F1946" t="s">
        <v>1291</v>
      </c>
      <c r="G1946" t="s">
        <v>66</v>
      </c>
      <c r="H1946" t="s">
        <v>225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s="2"/>
      <c r="T1946" s="52" t="str">
        <f t="shared" si="120"/>
        <v>840037-MASEM-LXL</v>
      </c>
      <c r="U1946" s="53">
        <f>IF(C1946="NET","",IF(C1946="","",IFERROR(VLOOKUP(T1946,EAN!$A:$B,2,FALSE),"MANGLER - MÅ OPPDATERE EAN-FANEN")))</f>
        <v>7048652822352</v>
      </c>
      <c r="V1946" s="52">
        <f t="shared" si="122"/>
        <v>0</v>
      </c>
      <c r="W1946" s="52">
        <f t="shared" si="123"/>
        <v>0</v>
      </c>
      <c r="X1946" s="2"/>
      <c r="Y1946" s="21" t="str">
        <f>IF(C1946="NET","",IFERROR(VLOOKUP(U1946,'2) Order Form'!$V$9:$V$894,1,FALSE),"Ikke med I order form"))</f>
        <v>Ikke med I order form</v>
      </c>
      <c r="Z1946" s="2"/>
      <c r="AF1946" s="2"/>
      <c r="AG1946" s="38"/>
      <c r="AH1946" s="21"/>
      <c r="AI1946" s="2"/>
      <c r="AJ1946" s="2"/>
      <c r="AK1946" s="2"/>
    </row>
    <row r="1947" spans="1:37">
      <c r="A1947" s="175">
        <f t="shared" si="121"/>
        <v>7048652822406</v>
      </c>
      <c r="B1947">
        <v>840037</v>
      </c>
      <c r="C1947" t="s">
        <v>2731</v>
      </c>
      <c r="D1947" t="s">
        <v>2991</v>
      </c>
      <c r="E1947" t="s">
        <v>1294</v>
      </c>
      <c r="F1947" t="s">
        <v>1295</v>
      </c>
      <c r="G1947" t="s">
        <v>64</v>
      </c>
      <c r="H1947" t="s">
        <v>225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 s="2"/>
      <c r="T1947" s="52" t="str">
        <f t="shared" si="120"/>
        <v>840037-MATHM-SM</v>
      </c>
      <c r="U1947" s="53">
        <f>IF(C1947="NET","",IF(C1947="","",IFERROR(VLOOKUP(T1947,EAN!$A:$B,2,FALSE),"MANGLER - MÅ OPPDATERE EAN-FANEN")))</f>
        <v>7048652822406</v>
      </c>
      <c r="V1947" s="52">
        <f t="shared" si="122"/>
        <v>0</v>
      </c>
      <c r="W1947" s="52">
        <f t="shared" si="123"/>
        <v>0</v>
      </c>
      <c r="X1947" s="2"/>
      <c r="Y1947" s="21" t="str">
        <f>IF(C1947="NET","",IFERROR(VLOOKUP(U1947,'2) Order Form'!$V$9:$V$894,1,FALSE),"Ikke med I order form"))</f>
        <v>Ikke med I order form</v>
      </c>
      <c r="Z1947" s="2"/>
      <c r="AF1947" s="2"/>
      <c r="AG1947" s="38"/>
      <c r="AH1947" s="21"/>
      <c r="AI1947" s="2"/>
      <c r="AJ1947" s="2"/>
      <c r="AK1947" s="2"/>
    </row>
    <row r="1948" spans="1:37">
      <c r="A1948" s="175">
        <f t="shared" si="121"/>
        <v>7048652822390</v>
      </c>
      <c r="B1948">
        <v>840037</v>
      </c>
      <c r="C1948" t="s">
        <v>2731</v>
      </c>
      <c r="D1948" t="s">
        <v>2991</v>
      </c>
      <c r="E1948" t="s">
        <v>1296</v>
      </c>
      <c r="F1948" t="s">
        <v>1295</v>
      </c>
      <c r="G1948" t="s">
        <v>65</v>
      </c>
      <c r="H1948" t="s">
        <v>225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 s="2"/>
      <c r="T1948" s="52" t="str">
        <f t="shared" si="120"/>
        <v>840037-MATHM-ML</v>
      </c>
      <c r="U1948" s="53">
        <f>IF(C1948="NET","",IF(C1948="","",IFERROR(VLOOKUP(T1948,EAN!$A:$B,2,FALSE),"MANGLER - MÅ OPPDATERE EAN-FANEN")))</f>
        <v>7048652822390</v>
      </c>
      <c r="V1948" s="52">
        <f t="shared" si="122"/>
        <v>0</v>
      </c>
      <c r="W1948" s="52">
        <f t="shared" si="123"/>
        <v>0</v>
      </c>
      <c r="X1948" s="2"/>
      <c r="Y1948" s="21" t="str">
        <f>IF(C1948="NET","",IFERROR(VLOOKUP(U1948,'2) Order Form'!$V$9:$V$894,1,FALSE),"Ikke med I order form"))</f>
        <v>Ikke med I order form</v>
      </c>
      <c r="Z1948" s="2"/>
      <c r="AF1948" s="2"/>
      <c r="AG1948" s="38"/>
      <c r="AH1948" s="21"/>
      <c r="AI1948" s="2"/>
      <c r="AJ1948" s="2"/>
      <c r="AK1948" s="2"/>
    </row>
    <row r="1949" spans="1:37">
      <c r="A1949" s="175">
        <f t="shared" si="121"/>
        <v>7048652822383</v>
      </c>
      <c r="B1949">
        <v>840037</v>
      </c>
      <c r="C1949" t="s">
        <v>2731</v>
      </c>
      <c r="D1949" t="s">
        <v>2991</v>
      </c>
      <c r="E1949" t="s">
        <v>1297</v>
      </c>
      <c r="F1949" t="s">
        <v>1295</v>
      </c>
      <c r="G1949" t="s">
        <v>66</v>
      </c>
      <c r="H1949" t="s">
        <v>225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 s="2"/>
      <c r="T1949" s="22" t="str">
        <f t="shared" si="120"/>
        <v>840037-MATHM-LXL</v>
      </c>
      <c r="U1949" s="24">
        <f>IF(C1949="NET","",IF(C1949="","",IFERROR(VLOOKUP(T1949,EAN!$A:$B,2,FALSE),"MANGLER - MÅ OPPDATERE EAN-FANEN")))</f>
        <v>7048652822383</v>
      </c>
      <c r="V1949" s="22">
        <f t="shared" si="122"/>
        <v>0</v>
      </c>
      <c r="W1949" s="22">
        <f t="shared" si="123"/>
        <v>0</v>
      </c>
      <c r="X1949" s="2"/>
      <c r="Y1949" s="21" t="str">
        <f>IF(C1949="NET","",IFERROR(VLOOKUP(U1949,'2) Order Form'!$V$9:$V$894,1,FALSE),"Ikke med I order form"))</f>
        <v>Ikke med I order form</v>
      </c>
      <c r="Z1949" s="2"/>
      <c r="AF1949" s="2"/>
      <c r="AG1949" s="38"/>
      <c r="AH1949" s="21"/>
      <c r="AI1949" s="2"/>
      <c r="AJ1949" s="2"/>
      <c r="AK1949" s="2"/>
    </row>
    <row r="1950" spans="1:37">
      <c r="A1950" s="175">
        <f t="shared" si="121"/>
        <v>7048652712981</v>
      </c>
      <c r="B1950">
        <v>840037</v>
      </c>
      <c r="C1950" t="s">
        <v>2731</v>
      </c>
      <c r="D1950" t="s">
        <v>2991</v>
      </c>
      <c r="E1950" t="s">
        <v>748</v>
      </c>
      <c r="F1950" t="s">
        <v>749</v>
      </c>
      <c r="G1950" t="s">
        <v>64</v>
      </c>
      <c r="H1950" t="s">
        <v>225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 s="2"/>
      <c r="T1950" s="52" t="str">
        <f t="shared" si="120"/>
        <v>840037-MBBLU-SM</v>
      </c>
      <c r="U1950" s="53">
        <f>IF(C1950="NET","",IF(C1950="","",IFERROR(VLOOKUP(T1950,EAN!$A:$B,2,FALSE),"MANGLER - MÅ OPPDATERE EAN-FANEN")))</f>
        <v>7048652712981</v>
      </c>
      <c r="V1950" s="52">
        <f t="shared" si="122"/>
        <v>0</v>
      </c>
      <c r="W1950" s="52">
        <f t="shared" si="123"/>
        <v>0</v>
      </c>
      <c r="X1950" s="2"/>
      <c r="Y1950" s="21" t="str">
        <f>IF(C1950="NET","",IFERROR(VLOOKUP(U1950,'2) Order Form'!$V$9:$V$894,1,FALSE),"Ikke med I order form"))</f>
        <v>Ikke med I order form</v>
      </c>
      <c r="Z1950" s="2"/>
      <c r="AF1950" s="2"/>
      <c r="AG1950" s="38"/>
      <c r="AH1950" s="21"/>
      <c r="AI1950" s="2"/>
      <c r="AJ1950" s="2"/>
      <c r="AK1950" s="2"/>
    </row>
    <row r="1951" spans="1:37">
      <c r="A1951" s="175">
        <f t="shared" si="121"/>
        <v>7048652712974</v>
      </c>
      <c r="B1951">
        <v>840037</v>
      </c>
      <c r="C1951" t="s">
        <v>2731</v>
      </c>
      <c r="D1951" t="s">
        <v>2991</v>
      </c>
      <c r="E1951" t="s">
        <v>750</v>
      </c>
      <c r="F1951" t="s">
        <v>749</v>
      </c>
      <c r="G1951" t="s">
        <v>65</v>
      </c>
      <c r="H1951" t="s">
        <v>225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 s="2"/>
      <c r="T1951" s="52" t="str">
        <f t="shared" si="120"/>
        <v>840037-MBBLU-ML</v>
      </c>
      <c r="U1951" s="53">
        <f>IF(C1951="NET","",IF(C1951="","",IFERROR(VLOOKUP(T1951,EAN!$A:$B,2,FALSE),"MANGLER - MÅ OPPDATERE EAN-FANEN")))</f>
        <v>7048652712974</v>
      </c>
      <c r="V1951" s="52">
        <f t="shared" si="122"/>
        <v>0</v>
      </c>
      <c r="W1951" s="52">
        <f t="shared" si="123"/>
        <v>0</v>
      </c>
      <c r="X1951" s="2"/>
      <c r="Y1951" s="21" t="str">
        <f>IF(C1951="NET","",IFERROR(VLOOKUP(U1951,'2) Order Form'!$V$9:$V$894,1,FALSE),"Ikke med I order form"))</f>
        <v>Ikke med I order form</v>
      </c>
      <c r="Z1951" s="2"/>
      <c r="AF1951" s="2"/>
      <c r="AG1951" s="38"/>
      <c r="AH1951" s="21"/>
      <c r="AI1951" s="2"/>
      <c r="AJ1951" s="2"/>
      <c r="AK1951" s="2"/>
    </row>
    <row r="1952" spans="1:37">
      <c r="A1952" s="175">
        <f t="shared" si="121"/>
        <v>7048652712967</v>
      </c>
      <c r="B1952">
        <v>840037</v>
      </c>
      <c r="C1952" t="s">
        <v>2731</v>
      </c>
      <c r="D1952" t="s">
        <v>2991</v>
      </c>
      <c r="E1952" t="s">
        <v>751</v>
      </c>
      <c r="F1952" t="s">
        <v>749</v>
      </c>
      <c r="G1952" t="s">
        <v>66</v>
      </c>
      <c r="H1952" t="s">
        <v>225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 s="2"/>
      <c r="T1952" s="52" t="str">
        <f t="shared" si="120"/>
        <v>840037-MBBLU-LXL</v>
      </c>
      <c r="U1952" s="53">
        <f>IF(C1952="NET","",IF(C1952="","",IFERROR(VLOOKUP(T1952,EAN!$A:$B,2,FALSE),"MANGLER - MÅ OPPDATERE EAN-FANEN")))</f>
        <v>7048652712967</v>
      </c>
      <c r="V1952" s="52">
        <f t="shared" si="122"/>
        <v>0</v>
      </c>
      <c r="W1952" s="52">
        <f t="shared" si="123"/>
        <v>0</v>
      </c>
      <c r="X1952" s="2"/>
      <c r="Y1952" s="21" t="str">
        <f>IF(C1952="NET","",IFERROR(VLOOKUP(U1952,'2) Order Form'!$V$9:$V$894,1,FALSE),"Ikke med I order form"))</f>
        <v>Ikke med I order form</v>
      </c>
      <c r="Z1952" s="2"/>
      <c r="AF1952" s="2"/>
      <c r="AG1952" s="38"/>
      <c r="AH1952" s="21"/>
      <c r="AI1952" s="2"/>
      <c r="AJ1952" s="2"/>
      <c r="AK1952" s="2"/>
    </row>
    <row r="1953" spans="1:37">
      <c r="A1953" s="175">
        <f t="shared" si="121"/>
        <v>7048652184634</v>
      </c>
      <c r="B1953">
        <v>840037</v>
      </c>
      <c r="C1953" t="s">
        <v>2731</v>
      </c>
      <c r="D1953" t="s">
        <v>2991</v>
      </c>
      <c r="E1953" t="s">
        <v>2732</v>
      </c>
      <c r="F1953" t="s">
        <v>2733</v>
      </c>
      <c r="G1953" t="s">
        <v>64</v>
      </c>
      <c r="H1953" t="s">
        <v>225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 s="2"/>
      <c r="T1953" s="52" t="str">
        <f t="shared" si="120"/>
        <v>840037-MFBLU-SM</v>
      </c>
      <c r="U1953" s="53">
        <f>IF(C1953="NET","",IF(C1953="","",IFERROR(VLOOKUP(T1953,EAN!$A:$B,2,FALSE),"MANGLER - MÅ OPPDATERE EAN-FANEN")))</f>
        <v>7048652184634</v>
      </c>
      <c r="V1953" s="52">
        <f t="shared" si="122"/>
        <v>0</v>
      </c>
      <c r="W1953" s="52">
        <f t="shared" si="123"/>
        <v>0</v>
      </c>
      <c r="X1953" s="2"/>
      <c r="Y1953" s="21" t="str">
        <f>IF(C1953="NET","",IFERROR(VLOOKUP(U1953,'2) Order Form'!$V$9:$V$894,1,FALSE),"Ikke med I order form"))</f>
        <v>Ikke med I order form</v>
      </c>
      <c r="Z1953" s="2"/>
      <c r="AF1953" s="2"/>
      <c r="AG1953" s="38"/>
      <c r="AH1953" s="21"/>
      <c r="AI1953" s="2"/>
      <c r="AJ1953" s="2"/>
      <c r="AK1953" s="2"/>
    </row>
    <row r="1954" spans="1:37">
      <c r="A1954" s="175">
        <f t="shared" si="121"/>
        <v>7048652184627</v>
      </c>
      <c r="B1954">
        <v>840037</v>
      </c>
      <c r="C1954" t="s">
        <v>2731</v>
      </c>
      <c r="D1954" t="s">
        <v>2991</v>
      </c>
      <c r="E1954" t="s">
        <v>2734</v>
      </c>
      <c r="F1954" t="s">
        <v>2733</v>
      </c>
      <c r="G1954" t="s">
        <v>65</v>
      </c>
      <c r="H1954" t="s">
        <v>225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 s="2"/>
      <c r="T1954" s="52" t="str">
        <f t="shared" si="120"/>
        <v>840037-MFBLU-ML</v>
      </c>
      <c r="U1954" s="53">
        <f>IF(C1954="NET","",IF(C1954="","",IFERROR(VLOOKUP(T1954,EAN!$A:$B,2,FALSE),"MANGLER - MÅ OPPDATERE EAN-FANEN")))</f>
        <v>7048652184627</v>
      </c>
      <c r="V1954" s="52">
        <f t="shared" si="122"/>
        <v>0</v>
      </c>
      <c r="W1954" s="52">
        <f t="shared" si="123"/>
        <v>0</v>
      </c>
      <c r="X1954" s="2"/>
      <c r="Y1954" s="21" t="str">
        <f>IF(C1954="NET","",IFERROR(VLOOKUP(U1954,'2) Order Form'!$V$9:$V$894,1,FALSE),"Ikke med I order form"))</f>
        <v>Ikke med I order form</v>
      </c>
      <c r="Z1954" s="2"/>
      <c r="AF1954" s="2"/>
      <c r="AG1954" s="38"/>
      <c r="AH1954" s="21"/>
      <c r="AI1954" s="2"/>
      <c r="AJ1954" s="2"/>
      <c r="AK1954" s="2"/>
    </row>
    <row r="1955" spans="1:37">
      <c r="A1955" s="175">
        <f t="shared" si="121"/>
        <v>7048652184610</v>
      </c>
      <c r="B1955">
        <v>840037</v>
      </c>
      <c r="C1955" t="s">
        <v>2731</v>
      </c>
      <c r="D1955" t="s">
        <v>2991</v>
      </c>
      <c r="E1955" t="s">
        <v>2735</v>
      </c>
      <c r="F1955" t="s">
        <v>2733</v>
      </c>
      <c r="G1955" t="s">
        <v>66</v>
      </c>
      <c r="H1955" t="s">
        <v>225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 s="2"/>
      <c r="T1955" s="52" t="str">
        <f t="shared" si="120"/>
        <v>840037-MFBLU-LXL</v>
      </c>
      <c r="U1955" s="53">
        <f>IF(C1955="NET","",IF(C1955="","",IFERROR(VLOOKUP(T1955,EAN!$A:$B,2,FALSE),"MANGLER - MÅ OPPDATERE EAN-FANEN")))</f>
        <v>7048652184610</v>
      </c>
      <c r="V1955" s="52">
        <f t="shared" si="122"/>
        <v>0</v>
      </c>
      <c r="W1955" s="52">
        <f t="shared" si="123"/>
        <v>0</v>
      </c>
      <c r="X1955" s="2"/>
      <c r="Y1955" s="21" t="str">
        <f>IF(C1955="NET","",IFERROR(VLOOKUP(U1955,'2) Order Form'!$V$9:$V$894,1,FALSE),"Ikke med I order form"))</f>
        <v>Ikke med I order form</v>
      </c>
      <c r="Z1955" s="2"/>
      <c r="AF1955" s="2"/>
      <c r="AG1955" s="38"/>
      <c r="AH1955" s="21"/>
      <c r="AI1955" s="2"/>
      <c r="AJ1955" s="2"/>
      <c r="AK1955" s="2"/>
    </row>
    <row r="1956" spans="1:37">
      <c r="A1956" s="175">
        <f t="shared" si="121"/>
        <v>7048652608086</v>
      </c>
      <c r="B1956">
        <v>840037</v>
      </c>
      <c r="C1956" t="s">
        <v>2731</v>
      </c>
      <c r="D1956" t="s">
        <v>2991</v>
      </c>
      <c r="E1956" t="s">
        <v>251</v>
      </c>
      <c r="F1956" t="s">
        <v>252</v>
      </c>
      <c r="G1956" t="s">
        <v>64</v>
      </c>
      <c r="H1956" t="s">
        <v>225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 s="2"/>
      <c r="T1956" s="52" t="str">
        <f t="shared" si="120"/>
        <v>840037-MHGRN-SM</v>
      </c>
      <c r="U1956" s="53">
        <f>IF(C1956="NET","",IF(C1956="","",IFERROR(VLOOKUP(T1956,EAN!$A:$B,2,FALSE),"MANGLER - MÅ OPPDATERE EAN-FANEN")))</f>
        <v>7048652608086</v>
      </c>
      <c r="V1956" s="52">
        <f t="shared" si="122"/>
        <v>0</v>
      </c>
      <c r="W1956" s="52">
        <f t="shared" si="123"/>
        <v>0</v>
      </c>
      <c r="X1956" s="2"/>
      <c r="Y1956" s="21" t="str">
        <f>IF(C1956="NET","",IFERROR(VLOOKUP(U1956,'2) Order Form'!$V$9:$V$894,1,FALSE),"Ikke med I order form"))</f>
        <v>Ikke med I order form</v>
      </c>
      <c r="Z1956" s="2"/>
      <c r="AF1956" s="2"/>
      <c r="AG1956" s="38"/>
      <c r="AH1956" s="21"/>
      <c r="AI1956" s="2"/>
      <c r="AJ1956" s="2"/>
      <c r="AK1956" s="2"/>
    </row>
    <row r="1957" spans="1:37">
      <c r="A1957" s="175">
        <f t="shared" si="121"/>
        <v>7048652608079</v>
      </c>
      <c r="B1957">
        <v>840037</v>
      </c>
      <c r="C1957" t="s">
        <v>2731</v>
      </c>
      <c r="D1957" t="s">
        <v>2991</v>
      </c>
      <c r="E1957" t="s">
        <v>253</v>
      </c>
      <c r="F1957" t="s">
        <v>252</v>
      </c>
      <c r="G1957" t="s">
        <v>65</v>
      </c>
      <c r="H1957" t="s">
        <v>225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 s="2"/>
      <c r="T1957" s="22" t="str">
        <f t="shared" si="120"/>
        <v>840037-MHGRN-ML</v>
      </c>
      <c r="U1957" s="24">
        <f>IF(C1957="NET","",IF(C1957="","",IFERROR(VLOOKUP(T1957,EAN!$A:$B,2,FALSE),"MANGLER - MÅ OPPDATERE EAN-FANEN")))</f>
        <v>7048652608079</v>
      </c>
      <c r="V1957" s="22">
        <f t="shared" si="122"/>
        <v>0</v>
      </c>
      <c r="W1957" s="22">
        <f t="shared" si="123"/>
        <v>0</v>
      </c>
      <c r="X1957" s="2"/>
      <c r="Y1957" s="21" t="str">
        <f>IF(C1957="NET","",IFERROR(VLOOKUP(U1957,'2) Order Form'!$V$9:$V$894,1,FALSE),"Ikke med I order form"))</f>
        <v>Ikke med I order form</v>
      </c>
      <c r="Z1957" s="2"/>
      <c r="AF1957" s="2"/>
      <c r="AG1957" s="38"/>
      <c r="AH1957" s="21"/>
      <c r="AI1957" s="2"/>
      <c r="AJ1957" s="2"/>
      <c r="AK1957" s="2"/>
    </row>
    <row r="1958" spans="1:37">
      <c r="A1958" s="175">
        <f t="shared" si="121"/>
        <v>7048652608062</v>
      </c>
      <c r="B1958">
        <v>840037</v>
      </c>
      <c r="C1958" t="s">
        <v>2731</v>
      </c>
      <c r="D1958" t="s">
        <v>2991</v>
      </c>
      <c r="E1958" t="s">
        <v>254</v>
      </c>
      <c r="F1958" t="s">
        <v>252</v>
      </c>
      <c r="G1958" t="s">
        <v>66</v>
      </c>
      <c r="H1958" t="s">
        <v>225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 s="2"/>
      <c r="T1958" s="52" t="str">
        <f t="shared" si="120"/>
        <v>840037-MHGRN-LXL</v>
      </c>
      <c r="U1958" s="53">
        <f>IF(C1958="NET","",IF(C1958="","",IFERROR(VLOOKUP(T1958,EAN!$A:$B,2,FALSE),"MANGLER - MÅ OPPDATERE EAN-FANEN")))</f>
        <v>7048652608062</v>
      </c>
      <c r="V1958" s="52">
        <f t="shared" si="122"/>
        <v>0</v>
      </c>
      <c r="W1958" s="52">
        <f t="shared" si="123"/>
        <v>0</v>
      </c>
      <c r="X1958" s="2"/>
      <c r="Y1958" s="21" t="str">
        <f>IF(C1958="NET","",IFERROR(VLOOKUP(U1958,'2) Order Form'!$V$9:$V$894,1,FALSE),"Ikke med I order form"))</f>
        <v>Ikke med I order form</v>
      </c>
      <c r="Z1958" s="2"/>
      <c r="AF1958" s="2"/>
      <c r="AG1958" s="38"/>
      <c r="AH1958" s="21"/>
      <c r="AI1958" s="2"/>
      <c r="AJ1958" s="2"/>
      <c r="AK1958" s="2"/>
    </row>
    <row r="1959" spans="1:37">
      <c r="A1959" s="175">
        <f t="shared" si="121"/>
        <v>7048652608116</v>
      </c>
      <c r="B1959">
        <v>840037</v>
      </c>
      <c r="C1959" t="s">
        <v>2731</v>
      </c>
      <c r="D1959" t="s">
        <v>2991</v>
      </c>
      <c r="E1959" t="s">
        <v>2719</v>
      </c>
      <c r="F1959" t="s">
        <v>2720</v>
      </c>
      <c r="G1959" t="s">
        <v>64</v>
      </c>
      <c r="H1959" t="s">
        <v>225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 s="2"/>
      <c r="T1959" s="52" t="str">
        <f t="shared" si="120"/>
        <v>840037-MLRED-SM</v>
      </c>
      <c r="U1959" s="53">
        <f>IF(C1959="NET","",IF(C1959="","",IFERROR(VLOOKUP(T1959,EAN!$A:$B,2,FALSE),"MANGLER - MÅ OPPDATERE EAN-FANEN")))</f>
        <v>7048652608116</v>
      </c>
      <c r="V1959" s="52">
        <f t="shared" si="122"/>
        <v>0</v>
      </c>
      <c r="W1959" s="52">
        <f t="shared" si="123"/>
        <v>0</v>
      </c>
      <c r="X1959" s="2"/>
      <c r="Y1959" s="21" t="str">
        <f>IF(C1959="NET","",IFERROR(VLOOKUP(U1959,'2) Order Form'!$V$9:$V$894,1,FALSE),"Ikke med I order form"))</f>
        <v>Ikke med I order form</v>
      </c>
      <c r="Z1959" s="2"/>
      <c r="AF1959" s="2"/>
      <c r="AG1959" s="38"/>
      <c r="AH1959" s="21"/>
      <c r="AI1959" s="2"/>
      <c r="AJ1959" s="2"/>
      <c r="AK1959" s="2"/>
    </row>
    <row r="1960" spans="1:37">
      <c r="A1960" s="175">
        <f t="shared" si="121"/>
        <v>7048652608109</v>
      </c>
      <c r="B1960">
        <v>840037</v>
      </c>
      <c r="C1960" t="s">
        <v>2731</v>
      </c>
      <c r="D1960" t="s">
        <v>2991</v>
      </c>
      <c r="E1960" t="s">
        <v>2721</v>
      </c>
      <c r="F1960" t="s">
        <v>2720</v>
      </c>
      <c r="G1960" t="s">
        <v>65</v>
      </c>
      <c r="H1960" t="s">
        <v>225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 s="2"/>
      <c r="T1960" s="52" t="str">
        <f t="shared" si="120"/>
        <v>840037-MLRED-ML</v>
      </c>
      <c r="U1960" s="53">
        <f>IF(C1960="NET","",IF(C1960="","",IFERROR(VLOOKUP(T1960,EAN!$A:$B,2,FALSE),"MANGLER - MÅ OPPDATERE EAN-FANEN")))</f>
        <v>7048652608109</v>
      </c>
      <c r="V1960" s="52">
        <f t="shared" si="122"/>
        <v>0</v>
      </c>
      <c r="W1960" s="52">
        <f t="shared" si="123"/>
        <v>0</v>
      </c>
      <c r="X1960" s="2"/>
      <c r="Y1960" s="21" t="str">
        <f>IF(C1960="NET","",IFERROR(VLOOKUP(U1960,'2) Order Form'!$V$9:$V$894,1,FALSE),"Ikke med I order form"))</f>
        <v>Ikke med I order form</v>
      </c>
      <c r="Z1960" s="2"/>
      <c r="AF1960" s="2"/>
      <c r="AG1960" s="38"/>
      <c r="AH1960" s="21"/>
      <c r="AI1960" s="2"/>
      <c r="AJ1960" s="2"/>
      <c r="AK1960" s="2"/>
    </row>
    <row r="1961" spans="1:37">
      <c r="A1961" s="175">
        <f t="shared" si="121"/>
        <v>7048652608093</v>
      </c>
      <c r="B1961">
        <v>840037</v>
      </c>
      <c r="C1961" t="s">
        <v>2731</v>
      </c>
      <c r="D1961" t="s">
        <v>2991</v>
      </c>
      <c r="E1961" t="s">
        <v>2722</v>
      </c>
      <c r="F1961" t="s">
        <v>2720</v>
      </c>
      <c r="G1961" t="s">
        <v>66</v>
      </c>
      <c r="H1961" t="s">
        <v>225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 s="2"/>
      <c r="T1961" s="22" t="str">
        <f t="shared" si="120"/>
        <v>840037-MLRED-LXL</v>
      </c>
      <c r="U1961" s="24">
        <f>IF(C1961="NET","",IF(C1961="","",IFERROR(VLOOKUP(T1961,EAN!$A:$B,2,FALSE),"MANGLER - MÅ OPPDATERE EAN-FANEN")))</f>
        <v>7048652608093</v>
      </c>
      <c r="V1961" s="22">
        <f t="shared" si="122"/>
        <v>0</v>
      </c>
      <c r="W1961" s="22">
        <f t="shared" si="123"/>
        <v>0</v>
      </c>
      <c r="X1961" s="2"/>
      <c r="Y1961" s="21" t="str">
        <f>IF(C1961="NET","",IFERROR(VLOOKUP(U1961,'2) Order Form'!$V$9:$V$894,1,FALSE),"Ikke med I order form"))</f>
        <v>Ikke med I order form</v>
      </c>
      <c r="Z1961" s="2"/>
      <c r="AF1961" s="2"/>
      <c r="AG1961" s="38"/>
      <c r="AH1961" s="21"/>
      <c r="AI1961" s="2"/>
      <c r="AJ1961" s="2"/>
      <c r="AK1961" s="2"/>
    </row>
    <row r="1962" spans="1:37">
      <c r="A1962" s="175">
        <f t="shared" si="121"/>
        <v>7048652608147</v>
      </c>
      <c r="B1962">
        <v>840037</v>
      </c>
      <c r="C1962" t="s">
        <v>2731</v>
      </c>
      <c r="D1962" t="s">
        <v>2991</v>
      </c>
      <c r="E1962" t="s">
        <v>255</v>
      </c>
      <c r="F1962" t="s">
        <v>256</v>
      </c>
      <c r="G1962" t="s">
        <v>64</v>
      </c>
      <c r="H1962" t="s">
        <v>225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 s="2"/>
      <c r="T1962" s="52" t="str">
        <f t="shared" si="120"/>
        <v>840037-MNGRY-SM</v>
      </c>
      <c r="U1962" s="53">
        <f>IF(C1962="NET","",IF(C1962="","",IFERROR(VLOOKUP(T1962,EAN!$A:$B,2,FALSE),"MANGLER - MÅ OPPDATERE EAN-FANEN")))</f>
        <v>7048652608147</v>
      </c>
      <c r="V1962" s="52">
        <f t="shared" si="122"/>
        <v>0</v>
      </c>
      <c r="W1962" s="52">
        <f t="shared" si="123"/>
        <v>0</v>
      </c>
      <c r="X1962" s="2"/>
      <c r="Y1962" s="21" t="str">
        <f>IF(C1962="NET","",IFERROR(VLOOKUP(U1962,'2) Order Form'!$V$9:$V$894,1,FALSE),"Ikke med I order form"))</f>
        <v>Ikke med I order form</v>
      </c>
      <c r="Z1962" s="2"/>
      <c r="AF1962" s="2"/>
      <c r="AG1962" s="38"/>
      <c r="AH1962" s="21"/>
      <c r="AI1962" s="2"/>
      <c r="AJ1962" s="2"/>
      <c r="AK1962" s="2"/>
    </row>
    <row r="1963" spans="1:37">
      <c r="A1963" s="175">
        <f t="shared" si="121"/>
        <v>7048652608130</v>
      </c>
      <c r="B1963">
        <v>840037</v>
      </c>
      <c r="C1963" t="s">
        <v>2731</v>
      </c>
      <c r="D1963" t="s">
        <v>2991</v>
      </c>
      <c r="E1963" t="s">
        <v>257</v>
      </c>
      <c r="F1963" t="s">
        <v>256</v>
      </c>
      <c r="G1963" t="s">
        <v>65</v>
      </c>
      <c r="H1963" t="s">
        <v>225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 s="2"/>
      <c r="T1963" s="22" t="str">
        <f t="shared" si="120"/>
        <v>840037-MNGRY-ML</v>
      </c>
      <c r="U1963" s="24">
        <f>IF(C1963="NET","",IF(C1963="","",IFERROR(VLOOKUP(T1963,EAN!$A:$B,2,FALSE),"MANGLER - MÅ OPPDATERE EAN-FANEN")))</f>
        <v>7048652608130</v>
      </c>
      <c r="V1963" s="22">
        <f t="shared" si="122"/>
        <v>0</v>
      </c>
      <c r="W1963" s="22">
        <f t="shared" si="123"/>
        <v>0</v>
      </c>
      <c r="X1963" s="2"/>
      <c r="Y1963" s="21" t="str">
        <f>IF(C1963="NET","",IFERROR(VLOOKUP(U1963,'2) Order Form'!$V$9:$V$894,1,FALSE),"Ikke med I order form"))</f>
        <v>Ikke med I order form</v>
      </c>
      <c r="Z1963" s="2"/>
      <c r="AF1963" s="2"/>
      <c r="AG1963" s="38"/>
      <c r="AH1963" s="21"/>
      <c r="AI1963" s="2"/>
      <c r="AJ1963" s="2"/>
      <c r="AK1963" s="2"/>
    </row>
    <row r="1964" spans="1:37">
      <c r="A1964" s="175">
        <f t="shared" si="121"/>
        <v>7048652608123</v>
      </c>
      <c r="B1964">
        <v>840037</v>
      </c>
      <c r="C1964" t="s">
        <v>2731</v>
      </c>
      <c r="D1964" t="s">
        <v>2991</v>
      </c>
      <c r="E1964" t="s">
        <v>258</v>
      </c>
      <c r="F1964" t="s">
        <v>256</v>
      </c>
      <c r="G1964" t="s">
        <v>66</v>
      </c>
      <c r="H1964" t="s">
        <v>225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 s="30"/>
      <c r="T1964" s="52" t="str">
        <f t="shared" si="120"/>
        <v>840037-MNGRY-LXL</v>
      </c>
      <c r="U1964" s="53">
        <f>IF(C1964="NET","",IF(C1964="","",IFERROR(VLOOKUP(T1964,EAN!$A:$B,2,FALSE),"MANGLER - MÅ OPPDATERE EAN-FANEN")))</f>
        <v>7048652608123</v>
      </c>
      <c r="V1964" s="52">
        <f t="shared" si="122"/>
        <v>0</v>
      </c>
      <c r="W1964" s="52">
        <f t="shared" si="123"/>
        <v>0</v>
      </c>
      <c r="X1964" s="30"/>
      <c r="Y1964" s="21" t="str">
        <f>IF(C1964="NET","",IFERROR(VLOOKUP(U1964,'2) Order Form'!$V$9:$V$894,1,FALSE),"Ikke med I order form"))</f>
        <v>Ikke med I order form</v>
      </c>
      <c r="Z1964" s="30"/>
      <c r="AF1964" s="30"/>
      <c r="AG1964" s="54"/>
      <c r="AH1964" s="26"/>
      <c r="AI1964" s="30"/>
      <c r="AJ1964" s="30"/>
      <c r="AK1964" s="30"/>
    </row>
    <row r="1965" spans="1:37">
      <c r="A1965" s="175">
        <f t="shared" si="121"/>
        <v>7048652715111</v>
      </c>
      <c r="B1965">
        <v>840037</v>
      </c>
      <c r="C1965" t="s">
        <v>2731</v>
      </c>
      <c r="D1965" t="s">
        <v>2991</v>
      </c>
      <c r="E1965" t="s">
        <v>752</v>
      </c>
      <c r="F1965" t="s">
        <v>2027</v>
      </c>
      <c r="G1965" t="s">
        <v>64</v>
      </c>
      <c r="H1965" t="s">
        <v>225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 s="2"/>
      <c r="T1965" s="52" t="str">
        <f t="shared" si="120"/>
        <v>840037-MOLME-SM</v>
      </c>
      <c r="U1965" s="53">
        <f>IF(C1965="NET","",IF(C1965="","",IFERROR(VLOOKUP(T1965,EAN!$A:$B,2,FALSE),"MANGLER - MÅ OPPDATERE EAN-FANEN")))</f>
        <v>7048652715111</v>
      </c>
      <c r="V1965" s="52">
        <f t="shared" si="122"/>
        <v>0</v>
      </c>
      <c r="W1965" s="52">
        <f t="shared" si="123"/>
        <v>0</v>
      </c>
      <c r="X1965" s="2"/>
      <c r="Y1965" s="21" t="str">
        <f>IF(C1965="NET","",IFERROR(VLOOKUP(U1965,'2) Order Form'!$V$9:$V$894,1,FALSE),"Ikke med I order form"))</f>
        <v>Ikke med I order form</v>
      </c>
      <c r="Z1965" s="2"/>
      <c r="AF1965" s="2"/>
      <c r="AG1965" s="38"/>
      <c r="AH1965" s="21"/>
      <c r="AI1965" s="2"/>
      <c r="AJ1965" s="2"/>
      <c r="AK1965" s="2"/>
    </row>
    <row r="1966" spans="1:37">
      <c r="A1966" s="175">
        <f t="shared" si="121"/>
        <v>7048652715104</v>
      </c>
      <c r="B1966">
        <v>840037</v>
      </c>
      <c r="C1966" t="s">
        <v>2731</v>
      </c>
      <c r="D1966" t="s">
        <v>2991</v>
      </c>
      <c r="E1966" t="s">
        <v>753</v>
      </c>
      <c r="F1966" t="s">
        <v>2027</v>
      </c>
      <c r="G1966" t="s">
        <v>65</v>
      </c>
      <c r="H1966" t="s">
        <v>225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 s="2"/>
      <c r="T1966" s="52" t="str">
        <f t="shared" si="120"/>
        <v>840037-MOLME-ML</v>
      </c>
      <c r="U1966" s="53">
        <f>IF(C1966="NET","",IF(C1966="","",IFERROR(VLOOKUP(T1966,EAN!$A:$B,2,FALSE),"MANGLER - MÅ OPPDATERE EAN-FANEN")))</f>
        <v>7048652715104</v>
      </c>
      <c r="V1966" s="52">
        <f t="shared" si="122"/>
        <v>0</v>
      </c>
      <c r="W1966" s="52">
        <f t="shared" si="123"/>
        <v>0</v>
      </c>
      <c r="X1966" s="2"/>
      <c r="Y1966" s="21" t="str">
        <f>IF(C1966="NET","",IFERROR(VLOOKUP(U1966,'2) Order Form'!$V$9:$V$894,1,FALSE),"Ikke med I order form"))</f>
        <v>Ikke med I order form</v>
      </c>
      <c r="Z1966" s="2"/>
      <c r="AF1966" s="2"/>
      <c r="AG1966" s="38"/>
      <c r="AH1966" s="21"/>
      <c r="AI1966" s="2"/>
      <c r="AJ1966" s="2"/>
      <c r="AK1966" s="2"/>
    </row>
    <row r="1967" spans="1:37">
      <c r="A1967" s="175">
        <f t="shared" si="121"/>
        <v>7048652715098</v>
      </c>
      <c r="B1967">
        <v>840037</v>
      </c>
      <c r="C1967" t="s">
        <v>2731</v>
      </c>
      <c r="D1967" t="s">
        <v>2991</v>
      </c>
      <c r="E1967" t="s">
        <v>754</v>
      </c>
      <c r="F1967" t="s">
        <v>2027</v>
      </c>
      <c r="G1967" t="s">
        <v>66</v>
      </c>
      <c r="H1967" t="s">
        <v>225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 s="2"/>
      <c r="T1967" s="52" t="str">
        <f t="shared" si="120"/>
        <v>840037-MOLME-LXL</v>
      </c>
      <c r="U1967" s="53">
        <f>IF(C1967="NET","",IF(C1967="","",IFERROR(VLOOKUP(T1967,EAN!$A:$B,2,FALSE),"MANGLER - MÅ OPPDATERE EAN-FANEN")))</f>
        <v>7048652715098</v>
      </c>
      <c r="V1967" s="52">
        <f t="shared" si="122"/>
        <v>0</v>
      </c>
      <c r="W1967" s="52">
        <f t="shared" si="123"/>
        <v>0</v>
      </c>
      <c r="X1967" s="2"/>
      <c r="Y1967" s="21" t="str">
        <f>IF(C1967="NET","",IFERROR(VLOOKUP(U1967,'2) Order Form'!$V$9:$V$894,1,FALSE),"Ikke med I order form"))</f>
        <v>Ikke med I order form</v>
      </c>
      <c r="Z1967" s="2"/>
      <c r="AF1967" s="2"/>
      <c r="AG1967" s="38"/>
      <c r="AH1967" s="21"/>
      <c r="AI1967" s="2"/>
      <c r="AJ1967" s="2"/>
      <c r="AK1967" s="2"/>
    </row>
    <row r="1968" spans="1:37">
      <c r="A1968" s="175">
        <f t="shared" si="121"/>
        <v>7048652713018</v>
      </c>
      <c r="B1968">
        <v>840037</v>
      </c>
      <c r="C1968" t="s">
        <v>2731</v>
      </c>
      <c r="D1968" t="s">
        <v>2991</v>
      </c>
      <c r="E1968" t="s">
        <v>755</v>
      </c>
      <c r="F1968" t="s">
        <v>756</v>
      </c>
      <c r="G1968" t="s">
        <v>64</v>
      </c>
      <c r="H1968" t="s">
        <v>225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 s="2"/>
      <c r="T1968" s="52" t="str">
        <f t="shared" si="120"/>
        <v>840037-MROGD-SM</v>
      </c>
      <c r="U1968" s="53">
        <f>IF(C1968="NET","",IF(C1968="","",IFERROR(VLOOKUP(T1968,EAN!$A:$B,2,FALSE),"MANGLER - MÅ OPPDATERE EAN-FANEN")))</f>
        <v>7048652713018</v>
      </c>
      <c r="V1968" s="52">
        <f t="shared" si="122"/>
        <v>0</v>
      </c>
      <c r="W1968" s="52">
        <f t="shared" si="123"/>
        <v>0</v>
      </c>
      <c r="X1968" s="2"/>
      <c r="Y1968" s="21" t="str">
        <f>IF(C1968="NET","",IFERROR(VLOOKUP(U1968,'2) Order Form'!$V$9:$V$894,1,FALSE),"Ikke med I order form"))</f>
        <v>Ikke med I order form</v>
      </c>
      <c r="Z1968" s="2"/>
      <c r="AF1968" s="2"/>
      <c r="AG1968" s="38"/>
      <c r="AH1968" s="21"/>
      <c r="AI1968" s="2"/>
      <c r="AJ1968" s="2"/>
      <c r="AK1968" s="2"/>
    </row>
    <row r="1969" spans="1:37">
      <c r="A1969" s="175">
        <f t="shared" si="121"/>
        <v>7048652713001</v>
      </c>
      <c r="B1969">
        <v>840037</v>
      </c>
      <c r="C1969" t="s">
        <v>2731</v>
      </c>
      <c r="D1969" t="s">
        <v>2991</v>
      </c>
      <c r="E1969" t="s">
        <v>757</v>
      </c>
      <c r="F1969" t="s">
        <v>756</v>
      </c>
      <c r="G1969" t="s">
        <v>65</v>
      </c>
      <c r="H1969" t="s">
        <v>225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 s="2"/>
      <c r="T1969" s="52" t="str">
        <f t="shared" si="120"/>
        <v>840037-MROGD-ML</v>
      </c>
      <c r="U1969" s="53">
        <f>IF(C1969="NET","",IF(C1969="","",IFERROR(VLOOKUP(T1969,EAN!$A:$B,2,FALSE),"MANGLER - MÅ OPPDATERE EAN-FANEN")))</f>
        <v>7048652713001</v>
      </c>
      <c r="V1969" s="52">
        <f t="shared" si="122"/>
        <v>0</v>
      </c>
      <c r="W1969" s="52">
        <f t="shared" si="123"/>
        <v>0</v>
      </c>
      <c r="X1969" s="2"/>
      <c r="Y1969" s="21" t="str">
        <f>IF(C1969="NET","",IFERROR(VLOOKUP(U1969,'2) Order Form'!$V$9:$V$894,1,FALSE),"Ikke med I order form"))</f>
        <v>Ikke med I order form</v>
      </c>
      <c r="Z1969" s="2"/>
      <c r="AF1969" s="2"/>
      <c r="AG1969" s="38"/>
      <c r="AH1969" s="21"/>
      <c r="AI1969" s="2"/>
      <c r="AJ1969" s="2"/>
      <c r="AK1969" s="2"/>
    </row>
    <row r="1970" spans="1:37">
      <c r="A1970" s="175">
        <f t="shared" si="121"/>
        <v>7048652712998</v>
      </c>
      <c r="B1970">
        <v>840037</v>
      </c>
      <c r="C1970" t="s">
        <v>2731</v>
      </c>
      <c r="D1970" t="s">
        <v>2991</v>
      </c>
      <c r="E1970" t="s">
        <v>758</v>
      </c>
      <c r="F1970" t="s">
        <v>756</v>
      </c>
      <c r="G1970" t="s">
        <v>66</v>
      </c>
      <c r="H1970" t="s">
        <v>225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 s="2"/>
      <c r="T1970" s="52" t="str">
        <f t="shared" si="120"/>
        <v>840037-MROGD-LXL</v>
      </c>
      <c r="U1970" s="53">
        <f>IF(C1970="NET","",IF(C1970="","",IFERROR(VLOOKUP(T1970,EAN!$A:$B,2,FALSE),"MANGLER - MÅ OPPDATERE EAN-FANEN")))</f>
        <v>7048652712998</v>
      </c>
      <c r="V1970" s="52">
        <f t="shared" si="122"/>
        <v>0</v>
      </c>
      <c r="W1970" s="52">
        <f t="shared" si="123"/>
        <v>0</v>
      </c>
      <c r="X1970" s="2"/>
      <c r="Y1970" s="21" t="str">
        <f>IF(C1970="NET","",IFERROR(VLOOKUP(U1970,'2) Order Form'!$V$9:$V$894,1,FALSE),"Ikke med I order form"))</f>
        <v>Ikke med I order form</v>
      </c>
      <c r="Z1970" s="2"/>
      <c r="AF1970" s="2"/>
      <c r="AG1970" s="38"/>
      <c r="AH1970" s="21"/>
      <c r="AI1970" s="2"/>
      <c r="AJ1970" s="2"/>
      <c r="AK1970" s="2"/>
    </row>
    <row r="1971" spans="1:37">
      <c r="A1971" s="175">
        <f t="shared" si="121"/>
        <v>7048652608178</v>
      </c>
      <c r="B1971">
        <v>840037</v>
      </c>
      <c r="C1971" t="s">
        <v>2731</v>
      </c>
      <c r="D1971" t="s">
        <v>2991</v>
      </c>
      <c r="E1971" t="s">
        <v>119</v>
      </c>
      <c r="F1971" t="s">
        <v>114</v>
      </c>
      <c r="G1971" t="s">
        <v>64</v>
      </c>
      <c r="H1971" t="s">
        <v>225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 s="2"/>
      <c r="T1971" s="22" t="str">
        <f t="shared" si="120"/>
        <v>840037-MSBMC-SM</v>
      </c>
      <c r="U1971" s="24">
        <f>IF(C1971="NET","",IF(C1971="","",IFERROR(VLOOKUP(T1971,EAN!$A:$B,2,FALSE),"MANGLER - MÅ OPPDATERE EAN-FANEN")))</f>
        <v>7048652608178</v>
      </c>
      <c r="V1971" s="22">
        <f t="shared" si="122"/>
        <v>0</v>
      </c>
      <c r="W1971" s="22">
        <f t="shared" si="123"/>
        <v>0</v>
      </c>
      <c r="X1971" s="2"/>
      <c r="Y1971" s="21" t="str">
        <f>IF(C1971="NET","",IFERROR(VLOOKUP(U1971,'2) Order Form'!$V$9:$V$894,1,FALSE),"Ikke med I order form"))</f>
        <v>Ikke med I order form</v>
      </c>
      <c r="Z1971" s="2"/>
      <c r="AF1971" s="2"/>
      <c r="AG1971" s="38"/>
      <c r="AH1971" s="21"/>
      <c r="AI1971" s="2"/>
      <c r="AJ1971" s="2"/>
      <c r="AK1971" s="2"/>
    </row>
    <row r="1972" spans="1:37">
      <c r="A1972" s="175">
        <f t="shared" si="121"/>
        <v>7048652608161</v>
      </c>
      <c r="B1972">
        <v>840037</v>
      </c>
      <c r="C1972" t="s">
        <v>2731</v>
      </c>
      <c r="D1972" t="s">
        <v>2991</v>
      </c>
      <c r="E1972" t="s">
        <v>120</v>
      </c>
      <c r="F1972" t="s">
        <v>114</v>
      </c>
      <c r="G1972" t="s">
        <v>65</v>
      </c>
      <c r="H1972" t="s">
        <v>225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 s="2"/>
      <c r="T1972" s="22" t="str">
        <f t="shared" si="120"/>
        <v>840037-MSBMC-ML</v>
      </c>
      <c r="U1972" s="24">
        <f>IF(C1972="NET","",IF(C1972="","",IFERROR(VLOOKUP(T1972,EAN!$A:$B,2,FALSE),"MANGLER - MÅ OPPDATERE EAN-FANEN")))</f>
        <v>7048652608161</v>
      </c>
      <c r="V1972" s="22">
        <f t="shared" si="122"/>
        <v>0</v>
      </c>
      <c r="W1972" s="22">
        <f t="shared" si="123"/>
        <v>0</v>
      </c>
      <c r="X1972" s="2"/>
      <c r="Y1972" s="21" t="str">
        <f>IF(C1972="NET","",IFERROR(VLOOKUP(U1972,'2) Order Form'!$V$9:$V$894,1,FALSE),"Ikke med I order form"))</f>
        <v>Ikke med I order form</v>
      </c>
      <c r="Z1972" s="2"/>
      <c r="AF1972" s="2"/>
      <c r="AG1972" s="38"/>
      <c r="AH1972" s="21"/>
      <c r="AI1972" s="2"/>
      <c r="AJ1972" s="2"/>
      <c r="AK1972" s="2"/>
    </row>
    <row r="1973" spans="1:37">
      <c r="A1973" s="175">
        <f t="shared" si="121"/>
        <v>7048652608154</v>
      </c>
      <c r="B1973">
        <v>840037</v>
      </c>
      <c r="C1973" t="s">
        <v>2731</v>
      </c>
      <c r="D1973" t="s">
        <v>2991</v>
      </c>
      <c r="E1973" t="s">
        <v>121</v>
      </c>
      <c r="F1973" t="s">
        <v>114</v>
      </c>
      <c r="G1973" t="s">
        <v>66</v>
      </c>
      <c r="H1973" t="s">
        <v>225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 s="2"/>
      <c r="T1973" s="22" t="str">
        <f t="shared" si="120"/>
        <v>840037-MSBMC-LXL</v>
      </c>
      <c r="U1973" s="24">
        <f>IF(C1973="NET","",IF(C1973="","",IFERROR(VLOOKUP(T1973,EAN!$A:$B,2,FALSE),"MANGLER - MÅ OPPDATERE EAN-FANEN")))</f>
        <v>7048652608154</v>
      </c>
      <c r="V1973" s="22">
        <f t="shared" ref="V1973:V2036" si="124">I1973</f>
        <v>0</v>
      </c>
      <c r="W1973" s="22">
        <f t="shared" ref="W1973:W2036" si="125">R1973</f>
        <v>0</v>
      </c>
      <c r="X1973" s="2"/>
      <c r="Y1973" s="21" t="str">
        <f>IF(C1973="NET","",IFERROR(VLOOKUP(U1973,'2) Order Form'!$V$9:$V$894,1,FALSE),"Ikke med I order form"))</f>
        <v>Ikke med I order form</v>
      </c>
      <c r="Z1973" s="2"/>
      <c r="AF1973" s="2"/>
      <c r="AG1973" s="38"/>
      <c r="AH1973" s="21"/>
      <c r="AI1973" s="2"/>
      <c r="AJ1973" s="2"/>
      <c r="AK1973" s="2"/>
    </row>
    <row r="1974" spans="1:37">
      <c r="A1974" s="175">
        <f t="shared" si="121"/>
        <v>7048652822437</v>
      </c>
      <c r="B1974">
        <v>840037</v>
      </c>
      <c r="C1974" t="s">
        <v>2731</v>
      </c>
      <c r="D1974" t="s">
        <v>2991</v>
      </c>
      <c r="E1974" t="s">
        <v>1298</v>
      </c>
      <c r="F1974" t="s">
        <v>1299</v>
      </c>
      <c r="G1974" t="s">
        <v>64</v>
      </c>
      <c r="H1974" t="s">
        <v>225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 s="2"/>
      <c r="T1974" s="22" t="str">
        <f t="shared" si="120"/>
        <v>840037-MSHBL-SM</v>
      </c>
      <c r="U1974" s="24">
        <f>IF(C1974="NET","",IF(C1974="","",IFERROR(VLOOKUP(T1974,EAN!$A:$B,2,FALSE),"MANGLER - MÅ OPPDATERE EAN-FANEN")))</f>
        <v>7048652822437</v>
      </c>
      <c r="V1974" s="22">
        <f t="shared" si="124"/>
        <v>0</v>
      </c>
      <c r="W1974" s="22">
        <f t="shared" si="125"/>
        <v>0</v>
      </c>
      <c r="X1974" s="2"/>
      <c r="Y1974" s="21" t="str">
        <f>IF(C1974="NET","",IFERROR(VLOOKUP(U1974,'2) Order Form'!$V$9:$V$894,1,FALSE),"Ikke med I order form"))</f>
        <v>Ikke med I order form</v>
      </c>
      <c r="Z1974" s="2"/>
      <c r="AF1974" s="2"/>
      <c r="AG1974" s="38"/>
      <c r="AH1974" s="21"/>
      <c r="AI1974" s="2"/>
      <c r="AJ1974" s="2"/>
      <c r="AK1974" s="2"/>
    </row>
    <row r="1975" spans="1:37">
      <c r="A1975" s="175">
        <f t="shared" si="121"/>
        <v>7048652822420</v>
      </c>
      <c r="B1975">
        <v>840037</v>
      </c>
      <c r="C1975" t="s">
        <v>2731</v>
      </c>
      <c r="D1975" t="s">
        <v>2991</v>
      </c>
      <c r="E1975" t="s">
        <v>1300</v>
      </c>
      <c r="F1975" t="s">
        <v>1299</v>
      </c>
      <c r="G1975" t="s">
        <v>65</v>
      </c>
      <c r="H1975" t="s">
        <v>225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 s="30"/>
      <c r="T1975" s="22" t="str">
        <f t="shared" si="120"/>
        <v>840037-MSHBL-ML</v>
      </c>
      <c r="U1975" s="24">
        <f>IF(C1975="NET","",IF(C1975="","",IFERROR(VLOOKUP(T1975,EAN!$A:$B,2,FALSE),"MANGLER - MÅ OPPDATERE EAN-FANEN")))</f>
        <v>7048652822420</v>
      </c>
      <c r="V1975" s="22">
        <f t="shared" si="124"/>
        <v>0</v>
      </c>
      <c r="W1975" s="22">
        <f t="shared" si="125"/>
        <v>0</v>
      </c>
      <c r="X1975" s="2"/>
      <c r="Y1975" s="21" t="str">
        <f>IF(C1975="NET","",IFERROR(VLOOKUP(U1975,'2) Order Form'!$V$9:$V$894,1,FALSE),"Ikke med I order form"))</f>
        <v>Ikke med I order form</v>
      </c>
      <c r="Z1975" s="30"/>
      <c r="AF1975" s="30"/>
      <c r="AG1975" s="54"/>
      <c r="AH1975" s="26"/>
      <c r="AI1975" s="30"/>
      <c r="AJ1975" s="30"/>
      <c r="AK1975" s="30"/>
    </row>
    <row r="1976" spans="1:37">
      <c r="A1976" s="175">
        <f t="shared" si="121"/>
        <v>7048652822413</v>
      </c>
      <c r="B1976">
        <v>840037</v>
      </c>
      <c r="C1976" t="s">
        <v>2731</v>
      </c>
      <c r="D1976" t="s">
        <v>2991</v>
      </c>
      <c r="E1976" t="s">
        <v>1301</v>
      </c>
      <c r="F1976" t="s">
        <v>1299</v>
      </c>
      <c r="G1976" t="s">
        <v>66</v>
      </c>
      <c r="H1976" t="s">
        <v>225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 s="30"/>
      <c r="T1976" s="22" t="str">
        <f t="shared" si="120"/>
        <v>840037-MSHBL-LXL</v>
      </c>
      <c r="U1976" s="24">
        <f>IF(C1976="NET","",IF(C1976="","",IFERROR(VLOOKUP(T1976,EAN!$A:$B,2,FALSE),"MANGLER - MÅ OPPDATERE EAN-FANEN")))</f>
        <v>7048652822413</v>
      </c>
      <c r="V1976" s="22">
        <f t="shared" si="124"/>
        <v>0</v>
      </c>
      <c r="W1976" s="22">
        <f t="shared" si="125"/>
        <v>0</v>
      </c>
      <c r="X1976" s="2"/>
      <c r="Y1976" s="21" t="str">
        <f>IF(C1976="NET","",IFERROR(VLOOKUP(U1976,'2) Order Form'!$V$9:$V$894,1,FALSE),"Ikke med I order form"))</f>
        <v>Ikke med I order form</v>
      </c>
      <c r="Z1976" s="30"/>
      <c r="AF1976" s="30"/>
      <c r="AG1976" s="54"/>
      <c r="AH1976" s="26"/>
      <c r="AI1976" s="30"/>
      <c r="AJ1976" s="30"/>
      <c r="AK1976" s="30"/>
    </row>
    <row r="1977" spans="1:37">
      <c r="A1977" s="175">
        <f t="shared" si="121"/>
        <v>7048652714589</v>
      </c>
      <c r="B1977">
        <v>840037</v>
      </c>
      <c r="C1977" t="s">
        <v>2731</v>
      </c>
      <c r="D1977" t="s">
        <v>2991</v>
      </c>
      <c r="E1977" t="s">
        <v>2736</v>
      </c>
      <c r="F1977" t="s">
        <v>2737</v>
      </c>
      <c r="G1977" t="s">
        <v>64</v>
      </c>
      <c r="H1977" t="s">
        <v>87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 s="2"/>
      <c r="T1977" s="22" t="str">
        <f t="shared" si="120"/>
        <v>840037-MWH21-SM</v>
      </c>
      <c r="U1977" s="24">
        <f>IF(C1977="NET","",IF(C1977="","",IFERROR(VLOOKUP(T1977,EAN!$A:$B,2,FALSE),"MANGLER - MÅ OPPDATERE EAN-FANEN")))</f>
        <v>7048652714589</v>
      </c>
      <c r="V1977" s="22">
        <f t="shared" si="124"/>
        <v>0</v>
      </c>
      <c r="W1977" s="22">
        <f t="shared" si="125"/>
        <v>0</v>
      </c>
      <c r="X1977" s="2"/>
      <c r="Y1977" s="21" t="str">
        <f>IF(C1977="NET","",IFERROR(VLOOKUP(U1977,'2) Order Form'!$V$9:$V$894,1,FALSE),"Ikke med I order form"))</f>
        <v>Ikke med I order form</v>
      </c>
      <c r="Z1977" s="2"/>
      <c r="AF1977" s="2"/>
      <c r="AG1977" s="38"/>
      <c r="AH1977" s="21"/>
      <c r="AI1977" s="2"/>
      <c r="AJ1977" s="2"/>
      <c r="AK1977" s="2"/>
    </row>
    <row r="1978" spans="1:37">
      <c r="A1978" s="175">
        <f t="shared" si="121"/>
        <v>7048652714572</v>
      </c>
      <c r="B1978">
        <v>840037</v>
      </c>
      <c r="C1978" t="s">
        <v>2731</v>
      </c>
      <c r="D1978" t="s">
        <v>2991</v>
      </c>
      <c r="E1978" t="s">
        <v>2738</v>
      </c>
      <c r="F1978" t="s">
        <v>2737</v>
      </c>
      <c r="G1978" t="s">
        <v>65</v>
      </c>
      <c r="H1978" t="s">
        <v>87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 s="2"/>
      <c r="T1978" s="22" t="str">
        <f t="shared" si="120"/>
        <v>840037-MWH21-ML</v>
      </c>
      <c r="U1978" s="24">
        <f>IF(C1978="NET","",IF(C1978="","",IFERROR(VLOOKUP(T1978,EAN!$A:$B,2,FALSE),"MANGLER - MÅ OPPDATERE EAN-FANEN")))</f>
        <v>7048652714572</v>
      </c>
      <c r="V1978" s="22">
        <f t="shared" si="124"/>
        <v>0</v>
      </c>
      <c r="W1978" s="22">
        <f t="shared" si="125"/>
        <v>0</v>
      </c>
      <c r="X1978" s="2"/>
      <c r="Y1978" s="21" t="str">
        <f>IF(C1978="NET","",IFERROR(VLOOKUP(U1978,'2) Order Form'!$V$9:$V$894,1,FALSE),"Ikke med I order form"))</f>
        <v>Ikke med I order form</v>
      </c>
      <c r="Z1978" s="2"/>
      <c r="AF1978" s="2"/>
      <c r="AG1978" s="38"/>
      <c r="AH1978" s="21"/>
      <c r="AI1978" s="2"/>
      <c r="AJ1978" s="2"/>
      <c r="AK1978" s="2"/>
    </row>
    <row r="1979" spans="1:37">
      <c r="A1979" s="175">
        <f t="shared" si="121"/>
        <v>7048652714565</v>
      </c>
      <c r="B1979">
        <v>840037</v>
      </c>
      <c r="C1979" t="s">
        <v>2731</v>
      </c>
      <c r="D1979" t="s">
        <v>2991</v>
      </c>
      <c r="E1979" t="s">
        <v>2739</v>
      </c>
      <c r="F1979" t="s">
        <v>2737</v>
      </c>
      <c r="G1979" t="s">
        <v>66</v>
      </c>
      <c r="H1979" t="s">
        <v>87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 s="2"/>
      <c r="T1979" s="22" t="str">
        <f t="shared" si="120"/>
        <v>840037-MWH21-LXL</v>
      </c>
      <c r="U1979" s="24">
        <f>IF(C1979="NET","",IF(C1979="","",IFERROR(VLOOKUP(T1979,EAN!$A:$B,2,FALSE),"MANGLER - MÅ OPPDATERE EAN-FANEN")))</f>
        <v>7048652714565</v>
      </c>
      <c r="V1979" s="22">
        <f t="shared" si="124"/>
        <v>0</v>
      </c>
      <c r="W1979" s="22">
        <f t="shared" si="125"/>
        <v>0</v>
      </c>
      <c r="X1979" s="2"/>
      <c r="Y1979" s="21" t="str">
        <f>IF(C1979="NET","",IFERROR(VLOOKUP(U1979,'2) Order Form'!$V$9:$V$894,1,FALSE),"Ikke med I order form"))</f>
        <v>Ikke med I order form</v>
      </c>
      <c r="Z1979" s="2"/>
      <c r="AF1979" s="2"/>
      <c r="AG1979" s="38"/>
      <c r="AH1979" s="21"/>
      <c r="AI1979" s="2"/>
      <c r="AJ1979" s="2"/>
      <c r="AK1979" s="2"/>
    </row>
    <row r="1980" spans="1:37">
      <c r="A1980" s="175">
        <f t="shared" si="121"/>
        <v>7048652184665</v>
      </c>
      <c r="B1980">
        <v>840037</v>
      </c>
      <c r="C1980" t="s">
        <v>2731</v>
      </c>
      <c r="D1980" t="s">
        <v>2991</v>
      </c>
      <c r="E1980" t="s">
        <v>2727</v>
      </c>
      <c r="F1980" t="s">
        <v>2728</v>
      </c>
      <c r="G1980" t="s">
        <v>64</v>
      </c>
      <c r="H1980" t="s">
        <v>225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 s="2"/>
      <c r="T1980" s="22" t="str">
        <f t="shared" si="120"/>
        <v>840037-MWHTE-SM</v>
      </c>
      <c r="U1980" s="24">
        <f>IF(C1980="NET","",IF(C1980="","",IFERROR(VLOOKUP(T1980,EAN!$A:$B,2,FALSE),"MANGLER - MÅ OPPDATERE EAN-FANEN")))</f>
        <v>7048652184665</v>
      </c>
      <c r="V1980" s="22">
        <f t="shared" si="124"/>
        <v>0</v>
      </c>
      <c r="W1980" s="22">
        <f t="shared" si="125"/>
        <v>0</v>
      </c>
      <c r="X1980" s="2"/>
      <c r="Y1980" s="21" t="str">
        <f>IF(C1980="NET","",IFERROR(VLOOKUP(U1980,'2) Order Form'!$V$9:$V$894,1,FALSE),"Ikke med I order form"))</f>
        <v>Ikke med I order form</v>
      </c>
      <c r="Z1980" s="2"/>
      <c r="AF1980" s="2"/>
      <c r="AG1980" s="38"/>
      <c r="AH1980" s="21"/>
      <c r="AI1980" s="2"/>
      <c r="AJ1980" s="2"/>
      <c r="AK1980" s="2"/>
    </row>
    <row r="1981" spans="1:37">
      <c r="A1981" s="175">
        <f t="shared" si="121"/>
        <v>7048652184658</v>
      </c>
      <c r="B1981">
        <v>840037</v>
      </c>
      <c r="C1981" t="s">
        <v>2731</v>
      </c>
      <c r="D1981" t="s">
        <v>2991</v>
      </c>
      <c r="E1981" t="s">
        <v>2729</v>
      </c>
      <c r="F1981" t="s">
        <v>2728</v>
      </c>
      <c r="G1981" t="s">
        <v>65</v>
      </c>
      <c r="H1981" t="s">
        <v>225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 s="2"/>
      <c r="T1981" s="22" t="str">
        <f t="shared" si="120"/>
        <v>840037-MWHTE-ML</v>
      </c>
      <c r="U1981" s="24">
        <f>IF(C1981="NET","",IF(C1981="","",IFERROR(VLOOKUP(T1981,EAN!$A:$B,2,FALSE),"MANGLER - MÅ OPPDATERE EAN-FANEN")))</f>
        <v>7048652184658</v>
      </c>
      <c r="V1981" s="22">
        <f t="shared" si="124"/>
        <v>0</v>
      </c>
      <c r="W1981" s="22">
        <f t="shared" si="125"/>
        <v>0</v>
      </c>
      <c r="X1981" s="2"/>
      <c r="Y1981" s="21" t="str">
        <f>IF(C1981="NET","",IFERROR(VLOOKUP(U1981,'2) Order Form'!$V$9:$V$894,1,FALSE),"Ikke med I order form"))</f>
        <v>Ikke med I order form</v>
      </c>
      <c r="Z1981" s="2"/>
      <c r="AF1981" s="2"/>
      <c r="AG1981" s="38"/>
      <c r="AH1981" s="21"/>
      <c r="AI1981" s="2"/>
      <c r="AJ1981" s="2"/>
      <c r="AK1981" s="2"/>
    </row>
    <row r="1982" spans="1:37">
      <c r="A1982" s="175">
        <f t="shared" si="121"/>
        <v>7048652184641</v>
      </c>
      <c r="B1982">
        <v>840037</v>
      </c>
      <c r="C1982" t="s">
        <v>2731</v>
      </c>
      <c r="D1982" t="s">
        <v>2991</v>
      </c>
      <c r="E1982" t="s">
        <v>2730</v>
      </c>
      <c r="F1982" t="s">
        <v>2728</v>
      </c>
      <c r="G1982" t="s">
        <v>66</v>
      </c>
      <c r="H1982" t="s">
        <v>225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 s="2"/>
      <c r="T1982" s="22" t="str">
        <f t="shared" si="120"/>
        <v>840037-MWHTE-LXL</v>
      </c>
      <c r="U1982" s="24">
        <f>IF(C1982="NET","",IF(C1982="","",IFERROR(VLOOKUP(T1982,EAN!$A:$B,2,FALSE),"MANGLER - MÅ OPPDATERE EAN-FANEN")))</f>
        <v>7048652184641</v>
      </c>
      <c r="V1982" s="22">
        <f t="shared" si="124"/>
        <v>0</v>
      </c>
      <c r="W1982" s="22">
        <f t="shared" si="125"/>
        <v>0</v>
      </c>
      <c r="X1982" s="2"/>
      <c r="Y1982" s="21" t="str">
        <f>IF(C1982="NET","",IFERROR(VLOOKUP(U1982,'2) Order Form'!$V$9:$V$894,1,FALSE),"Ikke med I order form"))</f>
        <v>Ikke med I order form</v>
      </c>
      <c r="Z1982" s="2"/>
      <c r="AF1982" s="2"/>
      <c r="AG1982" s="38"/>
      <c r="AH1982" s="21"/>
      <c r="AI1982" s="2"/>
      <c r="AJ1982" s="2"/>
      <c r="AK1982" s="2"/>
    </row>
    <row r="1983" spans="1:37">
      <c r="A1983" s="175">
        <f t="shared" si="121"/>
        <v>7048652462237</v>
      </c>
      <c r="B1983">
        <v>840037</v>
      </c>
      <c r="C1983" t="s">
        <v>2731</v>
      </c>
      <c r="D1983" t="s">
        <v>2991</v>
      </c>
      <c r="E1983" t="s">
        <v>259</v>
      </c>
      <c r="F1983" t="s">
        <v>71</v>
      </c>
      <c r="G1983" t="s">
        <v>64</v>
      </c>
      <c r="H1983" t="s">
        <v>225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 s="2"/>
      <c r="T1983" s="22" t="str">
        <f t="shared" si="120"/>
        <v>840037-NAVY-SM</v>
      </c>
      <c r="U1983" s="24">
        <f>IF(C1983="NET","",IF(C1983="","",IFERROR(VLOOKUP(T1983,EAN!$A:$B,2,FALSE),"MANGLER - MÅ OPPDATERE EAN-FANEN")))</f>
        <v>7048652462237</v>
      </c>
      <c r="V1983" s="22">
        <f t="shared" si="124"/>
        <v>0</v>
      </c>
      <c r="W1983" s="22">
        <f t="shared" si="125"/>
        <v>0</v>
      </c>
      <c r="X1983" s="2"/>
      <c r="Y1983" s="21" t="str">
        <f>IF(C1983="NET","",IFERROR(VLOOKUP(U1983,'2) Order Form'!$V$9:$V$894,1,FALSE),"Ikke med I order form"))</f>
        <v>Ikke med I order form</v>
      </c>
      <c r="Z1983" s="2"/>
      <c r="AF1983" s="2"/>
      <c r="AG1983" s="38"/>
      <c r="AH1983" s="21"/>
      <c r="AI1983" s="2"/>
      <c r="AJ1983" s="2"/>
      <c r="AK1983" s="2"/>
    </row>
    <row r="1984" spans="1:37">
      <c r="A1984" s="175">
        <f t="shared" si="121"/>
        <v>7048652462220</v>
      </c>
      <c r="B1984">
        <v>840037</v>
      </c>
      <c r="C1984" t="s">
        <v>2731</v>
      </c>
      <c r="D1984" t="s">
        <v>2991</v>
      </c>
      <c r="E1984" t="s">
        <v>260</v>
      </c>
      <c r="F1984" t="s">
        <v>71</v>
      </c>
      <c r="G1984" t="s">
        <v>65</v>
      </c>
      <c r="H1984" t="s">
        <v>225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 s="2"/>
      <c r="T1984" s="22" t="str">
        <f t="shared" si="120"/>
        <v>840037-NAVY-ML</v>
      </c>
      <c r="U1984" s="24">
        <f>IF(C1984="NET","",IF(C1984="","",IFERROR(VLOOKUP(T1984,EAN!$A:$B,2,FALSE),"MANGLER - MÅ OPPDATERE EAN-FANEN")))</f>
        <v>7048652462220</v>
      </c>
      <c r="V1984" s="22">
        <f t="shared" si="124"/>
        <v>0</v>
      </c>
      <c r="W1984" s="22">
        <f t="shared" si="125"/>
        <v>0</v>
      </c>
      <c r="X1984" s="2"/>
      <c r="Y1984" s="21" t="str">
        <f>IF(C1984="NET","",IFERROR(VLOOKUP(U1984,'2) Order Form'!$V$9:$V$894,1,FALSE),"Ikke med I order form"))</f>
        <v>Ikke med I order form</v>
      </c>
      <c r="Z1984" s="2"/>
      <c r="AF1984" s="2"/>
      <c r="AG1984" s="38"/>
      <c r="AH1984" s="21"/>
      <c r="AI1984" s="2"/>
      <c r="AJ1984" s="2"/>
      <c r="AK1984" s="2"/>
    </row>
    <row r="1985" spans="1:37">
      <c r="A1985" s="175">
        <f t="shared" si="121"/>
        <v>7048652462213</v>
      </c>
      <c r="B1985">
        <v>840037</v>
      </c>
      <c r="C1985" t="s">
        <v>2731</v>
      </c>
      <c r="D1985" t="s">
        <v>2991</v>
      </c>
      <c r="E1985" t="s">
        <v>261</v>
      </c>
      <c r="F1985" t="s">
        <v>71</v>
      </c>
      <c r="G1985" t="s">
        <v>66</v>
      </c>
      <c r="H1985" t="s">
        <v>225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 s="2"/>
      <c r="T1985" s="22" t="str">
        <f t="shared" si="120"/>
        <v>840037-NAVY-LXL</v>
      </c>
      <c r="U1985" s="24">
        <f>IF(C1985="NET","",IF(C1985="","",IFERROR(VLOOKUP(T1985,EAN!$A:$B,2,FALSE),"MANGLER - MÅ OPPDATERE EAN-FANEN")))</f>
        <v>7048652462213</v>
      </c>
      <c r="V1985" s="22">
        <f t="shared" si="124"/>
        <v>0</v>
      </c>
      <c r="W1985" s="22">
        <f t="shared" si="125"/>
        <v>0</v>
      </c>
      <c r="X1985" s="2"/>
      <c r="Y1985" s="21" t="str">
        <f>IF(C1985="NET","",IFERROR(VLOOKUP(U1985,'2) Order Form'!$V$9:$V$894,1,FALSE),"Ikke med I order form"))</f>
        <v>Ikke med I order form</v>
      </c>
      <c r="Z1985" s="2"/>
      <c r="AF1985" s="2"/>
      <c r="AG1985" s="38"/>
      <c r="AH1985" s="21"/>
      <c r="AI1985" s="2"/>
      <c r="AJ1985" s="2"/>
      <c r="AK1985" s="2"/>
    </row>
    <row r="1986" spans="1:37">
      <c r="A1986" s="175">
        <f t="shared" si="121"/>
        <v>7048652462268</v>
      </c>
      <c r="B1986">
        <v>840037</v>
      </c>
      <c r="C1986" t="s">
        <v>2731</v>
      </c>
      <c r="D1986" t="s">
        <v>2991</v>
      </c>
      <c r="E1986" t="s">
        <v>262</v>
      </c>
      <c r="F1986" t="s">
        <v>72</v>
      </c>
      <c r="G1986" t="s">
        <v>64</v>
      </c>
      <c r="H1986" t="s">
        <v>225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 s="2"/>
      <c r="T1986" s="22" t="str">
        <f t="shared" si="120"/>
        <v>840037-OEDRB-SM</v>
      </c>
      <c r="U1986" s="24">
        <f>IF(C1986="NET","",IF(C1986="","",IFERROR(VLOOKUP(T1986,EAN!$A:$B,2,FALSE),"MANGLER - MÅ OPPDATERE EAN-FANEN")))</f>
        <v>7048652462268</v>
      </c>
      <c r="V1986" s="22">
        <f t="shared" si="124"/>
        <v>0</v>
      </c>
      <c r="W1986" s="22">
        <f t="shared" si="125"/>
        <v>0</v>
      </c>
      <c r="X1986" s="2"/>
      <c r="Y1986" s="21" t="str">
        <f>IF(C1986="NET","",IFERROR(VLOOKUP(U1986,'2) Order Form'!$V$9:$V$894,1,FALSE),"Ikke med I order form"))</f>
        <v>Ikke med I order form</v>
      </c>
      <c r="Z1986" s="2"/>
      <c r="AF1986" s="2"/>
      <c r="AG1986" s="38"/>
      <c r="AH1986" s="21"/>
      <c r="AI1986" s="2"/>
      <c r="AJ1986" s="2"/>
      <c r="AK1986" s="2"/>
    </row>
    <row r="1987" spans="1:37">
      <c r="A1987" s="175">
        <f t="shared" si="121"/>
        <v>7048652462251</v>
      </c>
      <c r="B1987">
        <v>840037</v>
      </c>
      <c r="C1987" t="s">
        <v>2731</v>
      </c>
      <c r="D1987" t="s">
        <v>2991</v>
      </c>
      <c r="E1987" t="s">
        <v>263</v>
      </c>
      <c r="F1987" t="s">
        <v>72</v>
      </c>
      <c r="G1987" t="s">
        <v>65</v>
      </c>
      <c r="H1987" t="s">
        <v>225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 s="2"/>
      <c r="T1987" s="22" t="str">
        <f t="shared" si="120"/>
        <v>840037-OEDRB-ML</v>
      </c>
      <c r="U1987" s="24">
        <f>IF(C1987="NET","",IF(C1987="","",IFERROR(VLOOKUP(T1987,EAN!$A:$B,2,FALSE),"MANGLER - MÅ OPPDATERE EAN-FANEN")))</f>
        <v>7048652462251</v>
      </c>
      <c r="V1987" s="22">
        <f t="shared" si="124"/>
        <v>0</v>
      </c>
      <c r="W1987" s="22">
        <f t="shared" si="125"/>
        <v>0</v>
      </c>
      <c r="X1987" s="2"/>
      <c r="Y1987" s="21" t="str">
        <f>IF(C1987="NET","",IFERROR(VLOOKUP(U1987,'2) Order Form'!$V$9:$V$894,1,FALSE),"Ikke med I order form"))</f>
        <v>Ikke med I order form</v>
      </c>
      <c r="Z1987" s="2"/>
      <c r="AF1987" s="2"/>
      <c r="AG1987" s="38"/>
      <c r="AH1987" s="21"/>
      <c r="AI1987" s="2"/>
      <c r="AJ1987" s="2"/>
      <c r="AK1987" s="2"/>
    </row>
    <row r="1988" spans="1:37">
      <c r="A1988" s="175">
        <f t="shared" si="121"/>
        <v>7048652462244</v>
      </c>
      <c r="B1988">
        <v>840037</v>
      </c>
      <c r="C1988" t="s">
        <v>2731</v>
      </c>
      <c r="D1988" t="s">
        <v>2991</v>
      </c>
      <c r="E1988" t="s">
        <v>264</v>
      </c>
      <c r="F1988" t="s">
        <v>72</v>
      </c>
      <c r="G1988" t="s">
        <v>66</v>
      </c>
      <c r="H1988" t="s">
        <v>225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 s="2"/>
      <c r="T1988" s="22" t="str">
        <f t="shared" ref="T1988:T2051" si="126">CONCATENATE(B1988,"-",E1988)</f>
        <v>840037-OEDRB-LXL</v>
      </c>
      <c r="U1988" s="24">
        <f>IF(C1988="NET","",IF(C1988="","",IFERROR(VLOOKUP(T1988,EAN!$A:$B,2,FALSE),"MANGLER - MÅ OPPDATERE EAN-FANEN")))</f>
        <v>7048652462244</v>
      </c>
      <c r="V1988" s="22">
        <f t="shared" si="124"/>
        <v>0</v>
      </c>
      <c r="W1988" s="22">
        <f t="shared" si="125"/>
        <v>0</v>
      </c>
      <c r="X1988" s="2"/>
      <c r="Y1988" s="21" t="str">
        <f>IF(C1988="NET","",IFERROR(VLOOKUP(U1988,'2) Order Form'!$V$9:$V$894,1,FALSE),"Ikke med I order form"))</f>
        <v>Ikke med I order form</v>
      </c>
      <c r="Z1988" s="2"/>
      <c r="AF1988" s="2"/>
      <c r="AG1988" s="38"/>
      <c r="AH1988" s="21"/>
      <c r="AI1988" s="2"/>
      <c r="AJ1988" s="2"/>
      <c r="AK1988" s="2"/>
    </row>
    <row r="1989" spans="1:37">
      <c r="A1989" s="175">
        <f t="shared" ref="A1989:A2052" si="127">SUM(U1989)</f>
        <v>7048652713049</v>
      </c>
      <c r="B1989">
        <v>840037</v>
      </c>
      <c r="C1989" t="s">
        <v>2731</v>
      </c>
      <c r="D1989" t="s">
        <v>2991</v>
      </c>
      <c r="E1989" t="s">
        <v>759</v>
      </c>
      <c r="F1989" t="s">
        <v>760</v>
      </c>
      <c r="G1989" t="s">
        <v>64</v>
      </c>
      <c r="H1989" t="s">
        <v>225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 s="30"/>
      <c r="T1989" s="22" t="str">
        <f t="shared" si="126"/>
        <v>840037-SGMCH-SM</v>
      </c>
      <c r="U1989" s="24">
        <f>IF(C1989="NET","",IF(C1989="","",IFERROR(VLOOKUP(T1989,EAN!$A:$B,2,FALSE),"MANGLER - MÅ OPPDATERE EAN-FANEN")))</f>
        <v>7048652713049</v>
      </c>
      <c r="V1989" s="22">
        <f t="shared" si="124"/>
        <v>0</v>
      </c>
      <c r="W1989" s="22">
        <f t="shared" si="125"/>
        <v>0</v>
      </c>
      <c r="X1989" s="2"/>
      <c r="Y1989" s="21" t="str">
        <f>IF(C1989="NET","",IFERROR(VLOOKUP(U1989,'2) Order Form'!$V$9:$V$894,1,FALSE),"Ikke med I order form"))</f>
        <v>Ikke med I order form</v>
      </c>
      <c r="Z1989" s="30"/>
      <c r="AF1989" s="30"/>
      <c r="AG1989" s="54"/>
      <c r="AH1989" s="26"/>
      <c r="AI1989" s="30"/>
      <c r="AJ1989" s="30"/>
      <c r="AK1989" s="30"/>
    </row>
    <row r="1990" spans="1:37">
      <c r="A1990" s="175">
        <f t="shared" si="127"/>
        <v>7048652713032</v>
      </c>
      <c r="B1990">
        <v>840037</v>
      </c>
      <c r="C1990" t="s">
        <v>2731</v>
      </c>
      <c r="D1990" t="s">
        <v>2991</v>
      </c>
      <c r="E1990" t="s">
        <v>761</v>
      </c>
      <c r="F1990" t="s">
        <v>760</v>
      </c>
      <c r="G1990" t="s">
        <v>65</v>
      </c>
      <c r="H1990" t="s">
        <v>225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 s="2"/>
      <c r="T1990" s="22" t="str">
        <f t="shared" si="126"/>
        <v>840037-SGMCH-ML</v>
      </c>
      <c r="U1990" s="24">
        <f>IF(C1990="NET","",IF(C1990="","",IFERROR(VLOOKUP(T1990,EAN!$A:$B,2,FALSE),"MANGLER - MÅ OPPDATERE EAN-FANEN")))</f>
        <v>7048652713032</v>
      </c>
      <c r="V1990" s="22">
        <f t="shared" si="124"/>
        <v>0</v>
      </c>
      <c r="W1990" s="22">
        <f t="shared" si="125"/>
        <v>0</v>
      </c>
      <c r="X1990" s="2"/>
      <c r="Y1990" s="21" t="str">
        <f>IF(C1990="NET","",IFERROR(VLOOKUP(U1990,'2) Order Form'!$V$9:$V$894,1,FALSE),"Ikke med I order form"))</f>
        <v>Ikke med I order form</v>
      </c>
      <c r="Z1990" s="2"/>
      <c r="AF1990" s="2"/>
      <c r="AG1990" s="38"/>
      <c r="AH1990" s="21"/>
      <c r="AI1990" s="2"/>
      <c r="AJ1990" s="2"/>
      <c r="AK1990" s="2"/>
    </row>
    <row r="1991" spans="1:37">
      <c r="A1991" s="175">
        <f t="shared" si="127"/>
        <v>7048652713025</v>
      </c>
      <c r="B1991">
        <v>840037</v>
      </c>
      <c r="C1991" t="s">
        <v>2731</v>
      </c>
      <c r="D1991" t="s">
        <v>2991</v>
      </c>
      <c r="E1991" t="s">
        <v>762</v>
      </c>
      <c r="F1991" t="s">
        <v>760</v>
      </c>
      <c r="G1991" t="s">
        <v>66</v>
      </c>
      <c r="H1991" t="s">
        <v>225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 s="2"/>
      <c r="T1991" s="22" t="str">
        <f t="shared" si="126"/>
        <v>840037-SGMCH-LXL</v>
      </c>
      <c r="U1991" s="24">
        <f>IF(C1991="NET","",IF(C1991="","",IFERROR(VLOOKUP(T1991,EAN!$A:$B,2,FALSE),"MANGLER - MÅ OPPDATERE EAN-FANEN")))</f>
        <v>7048652713025</v>
      </c>
      <c r="V1991" s="22">
        <f t="shared" si="124"/>
        <v>0</v>
      </c>
      <c r="W1991" s="22">
        <f t="shared" si="125"/>
        <v>0</v>
      </c>
      <c r="X1991" s="2"/>
      <c r="Y1991" s="21" t="str">
        <f>IF(C1991="NET","",IFERROR(VLOOKUP(U1991,'2) Order Form'!$V$9:$V$894,1,FALSE),"Ikke med I order form"))</f>
        <v>Ikke med I order form</v>
      </c>
      <c r="Z1991" s="2"/>
      <c r="AF1991" s="2"/>
      <c r="AG1991" s="38"/>
      <c r="AH1991" s="21"/>
      <c r="AI1991" s="2"/>
      <c r="AJ1991" s="2"/>
      <c r="AK1991" s="2"/>
    </row>
    <row r="1992" spans="1:37">
      <c r="A1992" s="175">
        <f t="shared" si="127"/>
        <v>7048652462299</v>
      </c>
      <c r="B1992">
        <v>840037</v>
      </c>
      <c r="C1992" t="s">
        <v>2731</v>
      </c>
      <c r="D1992" t="s">
        <v>2991</v>
      </c>
      <c r="E1992" t="s">
        <v>104</v>
      </c>
      <c r="F1992" t="s">
        <v>75</v>
      </c>
      <c r="G1992" t="s">
        <v>64</v>
      </c>
      <c r="H1992" t="s">
        <v>225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 s="2"/>
      <c r="T1992" s="22" t="str">
        <f t="shared" si="126"/>
        <v>840037-SGRME-SM</v>
      </c>
      <c r="U1992" s="24">
        <f>IF(C1992="NET","",IF(C1992="","",IFERROR(VLOOKUP(T1992,EAN!$A:$B,2,FALSE),"MANGLER - MÅ OPPDATERE EAN-FANEN")))</f>
        <v>7048652462299</v>
      </c>
      <c r="V1992" s="22">
        <f t="shared" si="124"/>
        <v>0</v>
      </c>
      <c r="W1992" s="22">
        <f t="shared" si="125"/>
        <v>0</v>
      </c>
      <c r="X1992" s="2"/>
      <c r="Y1992" s="21" t="str">
        <f>IF(C1992="NET","",IFERROR(VLOOKUP(U1992,'2) Order Form'!$V$9:$V$894,1,FALSE),"Ikke med I order form"))</f>
        <v>Ikke med I order form</v>
      </c>
      <c r="Z1992" s="2"/>
      <c r="AF1992" s="2"/>
      <c r="AG1992" s="38"/>
      <c r="AH1992" s="21"/>
      <c r="AI1992" s="2"/>
      <c r="AJ1992" s="2"/>
      <c r="AK1992" s="2"/>
    </row>
    <row r="1993" spans="1:37">
      <c r="A1993" s="175">
        <f t="shared" si="127"/>
        <v>7048652462282</v>
      </c>
      <c r="B1993">
        <v>840037</v>
      </c>
      <c r="C1993" t="s">
        <v>2731</v>
      </c>
      <c r="D1993" t="s">
        <v>2991</v>
      </c>
      <c r="E1993" t="s">
        <v>105</v>
      </c>
      <c r="F1993" t="s">
        <v>75</v>
      </c>
      <c r="G1993" t="s">
        <v>65</v>
      </c>
      <c r="H1993" t="s">
        <v>225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 s="2"/>
      <c r="T1993" s="22" t="str">
        <f t="shared" si="126"/>
        <v>840037-SGRME-ML</v>
      </c>
      <c r="U1993" s="24">
        <f>IF(C1993="NET","",IF(C1993="","",IFERROR(VLOOKUP(T1993,EAN!$A:$B,2,FALSE),"MANGLER - MÅ OPPDATERE EAN-FANEN")))</f>
        <v>7048652462282</v>
      </c>
      <c r="V1993" s="22">
        <f t="shared" si="124"/>
        <v>0</v>
      </c>
      <c r="W1993" s="22">
        <f t="shared" si="125"/>
        <v>0</v>
      </c>
      <c r="X1993" s="2"/>
      <c r="Y1993" s="21" t="str">
        <f>IF(C1993="NET","",IFERROR(VLOOKUP(U1993,'2) Order Form'!$V$9:$V$894,1,FALSE),"Ikke med I order form"))</f>
        <v>Ikke med I order form</v>
      </c>
      <c r="Z1993" s="2"/>
      <c r="AF1993" s="2"/>
      <c r="AG1993" s="38"/>
      <c r="AH1993" s="21"/>
      <c r="AI1993" s="2"/>
      <c r="AJ1993" s="2"/>
      <c r="AK1993" s="2"/>
    </row>
    <row r="1994" spans="1:37">
      <c r="A1994" s="175">
        <f t="shared" si="127"/>
        <v>7048652462275</v>
      </c>
      <c r="B1994">
        <v>840037</v>
      </c>
      <c r="C1994" t="s">
        <v>2731</v>
      </c>
      <c r="D1994" t="s">
        <v>2991</v>
      </c>
      <c r="E1994" t="s">
        <v>265</v>
      </c>
      <c r="F1994" t="s">
        <v>75</v>
      </c>
      <c r="G1994" t="s">
        <v>66</v>
      </c>
      <c r="H1994" t="s">
        <v>225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 s="2"/>
      <c r="T1994" s="22" t="str">
        <f t="shared" si="126"/>
        <v>840037-SGRME-LXL</v>
      </c>
      <c r="U1994" s="24">
        <f>IF(C1994="NET","",IF(C1994="","",IFERROR(VLOOKUP(T1994,EAN!$A:$B,2,FALSE),"MANGLER - MÅ OPPDATERE EAN-FANEN")))</f>
        <v>7048652462275</v>
      </c>
      <c r="V1994" s="22">
        <f t="shared" si="124"/>
        <v>0</v>
      </c>
      <c r="W1994" s="22">
        <f t="shared" si="125"/>
        <v>0</v>
      </c>
      <c r="X1994" s="2"/>
      <c r="Y1994" s="21" t="str">
        <f>IF(C1994="NET","",IFERROR(VLOOKUP(U1994,'2) Order Form'!$V$9:$V$894,1,FALSE),"Ikke med I order form"))</f>
        <v>Ikke med I order form</v>
      </c>
      <c r="Z1994" s="2"/>
      <c r="AF1994" s="2"/>
      <c r="AG1994" s="38"/>
      <c r="AH1994" s="21"/>
      <c r="AI1994" s="2"/>
      <c r="AJ1994" s="2"/>
      <c r="AK1994" s="2"/>
    </row>
    <row r="1995" spans="1:37">
      <c r="A1995" s="175">
        <f t="shared" si="127"/>
        <v>7048652965981</v>
      </c>
      <c r="B1995">
        <v>840037</v>
      </c>
      <c r="C1995" t="s">
        <v>2731</v>
      </c>
      <c r="D1995" t="s">
        <v>2991</v>
      </c>
      <c r="E1995" t="s">
        <v>1988</v>
      </c>
      <c r="F1995" t="s">
        <v>1977</v>
      </c>
      <c r="G1995" t="s">
        <v>64</v>
      </c>
      <c r="H1995" t="s">
        <v>225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 s="2"/>
      <c r="T1995" s="22" t="str">
        <f t="shared" si="126"/>
        <v>840037-WOLND-SM</v>
      </c>
      <c r="U1995" s="24">
        <f>IF(C1995="NET","",IF(C1995="","",IFERROR(VLOOKUP(T1995,EAN!$A:$B,2,FALSE),"MANGLER - MÅ OPPDATERE EAN-FANEN")))</f>
        <v>7048652965981</v>
      </c>
      <c r="V1995" s="22">
        <f t="shared" si="124"/>
        <v>0</v>
      </c>
      <c r="W1995" s="22">
        <f t="shared" si="125"/>
        <v>0</v>
      </c>
      <c r="X1995" s="2"/>
      <c r="Y1995" s="21" t="str">
        <f>IF(C1995="NET","",IFERROR(VLOOKUP(U1995,'2) Order Form'!$V$9:$V$894,1,FALSE),"Ikke med I order form"))</f>
        <v>Ikke med I order form</v>
      </c>
      <c r="Z1995" s="2"/>
      <c r="AF1995" s="2"/>
      <c r="AG1995" s="38"/>
      <c r="AH1995" s="21"/>
      <c r="AI1995" s="2"/>
      <c r="AJ1995" s="2"/>
      <c r="AK1995" s="2"/>
    </row>
    <row r="1996" spans="1:37">
      <c r="A1996" s="175">
        <f t="shared" si="127"/>
        <v>7048652965974</v>
      </c>
      <c r="B1996">
        <v>840037</v>
      </c>
      <c r="C1996" t="s">
        <v>2731</v>
      </c>
      <c r="D1996" t="s">
        <v>2991</v>
      </c>
      <c r="E1996" t="s">
        <v>1989</v>
      </c>
      <c r="F1996" t="s">
        <v>1977</v>
      </c>
      <c r="G1996" t="s">
        <v>65</v>
      </c>
      <c r="H1996" t="s">
        <v>225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 s="2"/>
      <c r="T1996" s="22" t="str">
        <f t="shared" si="126"/>
        <v>840037-WOLND-ML</v>
      </c>
      <c r="U1996" s="24">
        <f>IF(C1996="NET","",IF(C1996="","",IFERROR(VLOOKUP(T1996,EAN!$A:$B,2,FALSE),"MANGLER - MÅ OPPDATERE EAN-FANEN")))</f>
        <v>7048652965974</v>
      </c>
      <c r="V1996" s="22">
        <f t="shared" si="124"/>
        <v>0</v>
      </c>
      <c r="W1996" s="22">
        <f t="shared" si="125"/>
        <v>0</v>
      </c>
      <c r="X1996" s="2"/>
      <c r="Y1996" s="21" t="str">
        <f>IF(C1996="NET","",IFERROR(VLOOKUP(U1996,'2) Order Form'!$V$9:$V$894,1,FALSE),"Ikke med I order form"))</f>
        <v>Ikke med I order form</v>
      </c>
      <c r="Z1996" s="2"/>
      <c r="AF1996" s="2"/>
      <c r="AG1996" s="38"/>
      <c r="AH1996" s="21"/>
      <c r="AI1996" s="2"/>
      <c r="AJ1996" s="2"/>
      <c r="AK1996" s="2"/>
    </row>
    <row r="1997" spans="1:37">
      <c r="A1997" s="175">
        <f t="shared" si="127"/>
        <v>7048652965967</v>
      </c>
      <c r="B1997">
        <v>840037</v>
      </c>
      <c r="C1997" t="s">
        <v>2731</v>
      </c>
      <c r="D1997" t="s">
        <v>2991</v>
      </c>
      <c r="E1997" t="s">
        <v>1990</v>
      </c>
      <c r="F1997" t="s">
        <v>1977</v>
      </c>
      <c r="G1997" t="s">
        <v>66</v>
      </c>
      <c r="H1997" t="s">
        <v>225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 s="2"/>
      <c r="T1997" s="22" t="str">
        <f t="shared" si="126"/>
        <v>840037-WOLND-LXL</v>
      </c>
      <c r="U1997" s="24">
        <f>IF(C1997="NET","",IF(C1997="","",IFERROR(VLOOKUP(T1997,EAN!$A:$B,2,FALSE),"MANGLER - MÅ OPPDATERE EAN-FANEN")))</f>
        <v>7048652965967</v>
      </c>
      <c r="V1997" s="22">
        <f t="shared" si="124"/>
        <v>0</v>
      </c>
      <c r="W1997" s="22">
        <f t="shared" si="125"/>
        <v>0</v>
      </c>
      <c r="X1997" s="2"/>
      <c r="Y1997" s="21" t="str">
        <f>IF(C1997="NET","",IFERROR(VLOOKUP(U1997,'2) Order Form'!$V$9:$V$894,1,FALSE),"Ikke med I order form"))</f>
        <v>Ikke med I order form</v>
      </c>
      <c r="Z1997" s="2"/>
      <c r="AF1997" s="2"/>
      <c r="AG1997" s="38"/>
      <c r="AH1997" s="21"/>
      <c r="AI1997" s="2"/>
      <c r="AJ1997" s="2"/>
      <c r="AK1997" s="2"/>
    </row>
    <row r="1998" spans="1:37">
      <c r="A1998" s="175">
        <f t="shared" si="127"/>
        <v>0</v>
      </c>
      <c r="B1998" s="37">
        <v>840039</v>
      </c>
      <c r="C1998" t="s">
        <v>131</v>
      </c>
      <c r="I1998" s="37">
        <v>202409</v>
      </c>
      <c r="J1998" s="37">
        <v>202410</v>
      </c>
      <c r="K1998" s="37">
        <v>202411</v>
      </c>
      <c r="L1998" s="37">
        <v>202412</v>
      </c>
      <c r="M1998" s="37">
        <v>202413</v>
      </c>
      <c r="N1998" s="37">
        <v>202414</v>
      </c>
      <c r="O1998" s="37">
        <v>202415</v>
      </c>
      <c r="P1998" s="37">
        <v>202415</v>
      </c>
      <c r="Q1998" s="37">
        <v>202415</v>
      </c>
      <c r="R1998" s="37">
        <v>202415</v>
      </c>
      <c r="T1998" s="22" t="str">
        <f t="shared" si="126"/>
        <v>840039-</v>
      </c>
      <c r="U1998" s="24" t="str">
        <f>IF(C1998="NET","",IF(C1998="","",IFERROR(VLOOKUP(T1998,EAN!$A:$B,2,FALSE),"MANGLER - MÅ OPPDATERE EAN-FANEN")))</f>
        <v/>
      </c>
      <c r="V1998" s="22">
        <f t="shared" si="124"/>
        <v>202409</v>
      </c>
      <c r="W1998" s="22">
        <f t="shared" si="125"/>
        <v>202415</v>
      </c>
      <c r="X1998" s="2"/>
      <c r="Y1998" s="21" t="str">
        <f>IF(C1998="NET","",IFERROR(VLOOKUP(U1998,'2) Order Form'!$V$9:$V$894,1,FALSE),"Ikke med I order form"))</f>
        <v/>
      </c>
    </row>
    <row r="1999" spans="1:37">
      <c r="A1999" s="175">
        <f t="shared" si="127"/>
        <v>7048652608192</v>
      </c>
      <c r="B1999">
        <v>840039</v>
      </c>
      <c r="C1999" t="s">
        <v>2740</v>
      </c>
      <c r="D1999" t="s">
        <v>2991</v>
      </c>
      <c r="E1999" t="s">
        <v>2741</v>
      </c>
      <c r="F1999" t="s">
        <v>2742</v>
      </c>
      <c r="G1999" t="s">
        <v>64</v>
      </c>
      <c r="H1999" t="s">
        <v>225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T1999" s="22" t="str">
        <f t="shared" si="126"/>
        <v>840039-DBBTU-SM</v>
      </c>
      <c r="U1999" s="24">
        <f>IF(C1999="NET","",IF(C1999="","",IFERROR(VLOOKUP(T1999,EAN!$A:$B,2,FALSE),"MANGLER - MÅ OPPDATERE EAN-FANEN")))</f>
        <v>7048652608192</v>
      </c>
      <c r="V1999" s="22">
        <f t="shared" si="124"/>
        <v>0</v>
      </c>
      <c r="W1999" s="22">
        <f t="shared" si="125"/>
        <v>0</v>
      </c>
      <c r="X1999" s="2"/>
      <c r="Y1999" s="21" t="str">
        <f>IF(C1999="NET","",IFERROR(VLOOKUP(U1999,'2) Order Form'!$V$9:$V$894,1,FALSE),"Ikke med I order form"))</f>
        <v>Ikke med I order form</v>
      </c>
    </row>
    <row r="2000" spans="1:37">
      <c r="A2000" s="175">
        <f t="shared" si="127"/>
        <v>7048652608185</v>
      </c>
      <c r="B2000">
        <v>840039</v>
      </c>
      <c r="C2000" t="s">
        <v>2740</v>
      </c>
      <c r="D2000" t="s">
        <v>2991</v>
      </c>
      <c r="E2000" t="s">
        <v>2743</v>
      </c>
      <c r="F2000" t="s">
        <v>2742</v>
      </c>
      <c r="G2000" t="s">
        <v>65</v>
      </c>
      <c r="H2000" t="s">
        <v>225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T2000" s="22" t="str">
        <f t="shared" si="126"/>
        <v>840039-DBBTU-ML</v>
      </c>
      <c r="U2000" s="24">
        <f>IF(C2000="NET","",IF(C2000="","",IFERROR(VLOOKUP(T2000,EAN!$A:$B,2,FALSE),"MANGLER - MÅ OPPDATERE EAN-FANEN")))</f>
        <v>7048652608185</v>
      </c>
      <c r="V2000" s="22">
        <f t="shared" si="124"/>
        <v>0</v>
      </c>
      <c r="W2000" s="22">
        <f t="shared" si="125"/>
        <v>0</v>
      </c>
      <c r="X2000" s="2"/>
      <c r="Y2000" s="21" t="str">
        <f>IF(C2000="NET","",IFERROR(VLOOKUP(U2000,'2) Order Form'!$V$9:$V$894,1,FALSE),"Ikke med I order form"))</f>
        <v>Ikke med I order form</v>
      </c>
    </row>
    <row r="2001" spans="1:25">
      <c r="A2001" s="175">
        <f t="shared" si="127"/>
        <v>0</v>
      </c>
      <c r="B2001">
        <v>840039</v>
      </c>
      <c r="C2001" t="s">
        <v>2740</v>
      </c>
      <c r="D2001" t="s">
        <v>2991</v>
      </c>
      <c r="E2001" t="s">
        <v>132</v>
      </c>
      <c r="F2001" t="s">
        <v>124</v>
      </c>
      <c r="G2001" t="s">
        <v>64</v>
      </c>
      <c r="H2001" t="s">
        <v>87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T2001" s="22" t="str">
        <f t="shared" si="126"/>
        <v>840039-DTBLK-SM</v>
      </c>
      <c r="U2001" s="24" t="str">
        <f>IF(C2001="NET","",IF(C2001="","",IFERROR(VLOOKUP(T2001,EAN!$A:$B,2,FALSE),"MANGLER - MÅ OPPDATERE EAN-FANEN")))</f>
        <v>MANGLER - MÅ OPPDATERE EAN-FANEN</v>
      </c>
      <c r="V2001" s="22">
        <f t="shared" si="124"/>
        <v>0</v>
      </c>
      <c r="W2001" s="22">
        <f t="shared" si="125"/>
        <v>0</v>
      </c>
      <c r="X2001" s="2"/>
      <c r="Y2001" s="21" t="str">
        <f>IF(C2001="NET","",IFERROR(VLOOKUP(U2001,'2) Order Form'!$V$9:$V$894,1,FALSE),"Ikke med I order form"))</f>
        <v>Ikke med I order form</v>
      </c>
    </row>
    <row r="2002" spans="1:25">
      <c r="A2002" s="175">
        <f t="shared" si="127"/>
        <v>0</v>
      </c>
      <c r="B2002">
        <v>840039</v>
      </c>
      <c r="C2002" t="s">
        <v>2740</v>
      </c>
      <c r="D2002" t="s">
        <v>2991</v>
      </c>
      <c r="E2002" t="s">
        <v>133</v>
      </c>
      <c r="F2002" t="s">
        <v>124</v>
      </c>
      <c r="G2002" t="s">
        <v>65</v>
      </c>
      <c r="H2002" t="s">
        <v>87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T2002" s="22" t="str">
        <f t="shared" si="126"/>
        <v>840039-DTBLK-ML</v>
      </c>
      <c r="U2002" s="24" t="str">
        <f>IF(C2002="NET","",IF(C2002="","",IFERROR(VLOOKUP(T2002,EAN!$A:$B,2,FALSE),"MANGLER - MÅ OPPDATERE EAN-FANEN")))</f>
        <v>MANGLER - MÅ OPPDATERE EAN-FANEN</v>
      </c>
      <c r="V2002" s="22">
        <f t="shared" si="124"/>
        <v>0</v>
      </c>
      <c r="W2002" s="22">
        <f t="shared" si="125"/>
        <v>0</v>
      </c>
      <c r="X2002" s="2"/>
      <c r="Y2002" s="21" t="str">
        <f>IF(C2002="NET","",IFERROR(VLOOKUP(U2002,'2) Order Form'!$V$9:$V$894,1,FALSE),"Ikke med I order form"))</f>
        <v>Ikke med I order form</v>
      </c>
    </row>
    <row r="2003" spans="1:25">
      <c r="A2003" s="175">
        <f t="shared" si="127"/>
        <v>7048652822451</v>
      </c>
      <c r="B2003">
        <v>840039</v>
      </c>
      <c r="C2003" t="s">
        <v>2740</v>
      </c>
      <c r="D2003" t="s">
        <v>2991</v>
      </c>
      <c r="E2003" t="s">
        <v>1070</v>
      </c>
      <c r="F2003" t="s">
        <v>1055</v>
      </c>
      <c r="G2003" t="s">
        <v>64</v>
      </c>
      <c r="H2003" t="s">
        <v>225</v>
      </c>
      <c r="I2003">
        <v>23</v>
      </c>
      <c r="J2003">
        <v>23</v>
      </c>
      <c r="K2003">
        <v>23</v>
      </c>
      <c r="L2003">
        <v>23</v>
      </c>
      <c r="M2003">
        <v>23</v>
      </c>
      <c r="N2003">
        <v>23</v>
      </c>
      <c r="O2003">
        <v>23</v>
      </c>
      <c r="P2003">
        <v>23</v>
      </c>
      <c r="Q2003">
        <v>23</v>
      </c>
      <c r="R2003">
        <v>23</v>
      </c>
      <c r="T2003" s="22" t="str">
        <f t="shared" si="126"/>
        <v>840039-GLBLM-SM</v>
      </c>
      <c r="U2003" s="24">
        <f>IF(C2003="NET","",IF(C2003="","",IFERROR(VLOOKUP(T2003,EAN!$A:$B,2,FALSE),"MANGLER - MÅ OPPDATERE EAN-FANEN")))</f>
        <v>7048652822451</v>
      </c>
      <c r="V2003" s="22">
        <f t="shared" si="124"/>
        <v>23</v>
      </c>
      <c r="W2003" s="22">
        <f t="shared" si="125"/>
        <v>23</v>
      </c>
      <c r="X2003" s="2"/>
      <c r="Y2003" s="21" t="str">
        <f>IF(C2003="NET","",IFERROR(VLOOKUP(U2003,'2) Order Form'!$V$9:$V$894,1,FALSE),"Ikke med I order form"))</f>
        <v>Ikke med I order form</v>
      </c>
    </row>
    <row r="2004" spans="1:25">
      <c r="A2004" s="175">
        <f t="shared" si="127"/>
        <v>7048652822444</v>
      </c>
      <c r="B2004">
        <v>840039</v>
      </c>
      <c r="C2004" t="s">
        <v>2740</v>
      </c>
      <c r="D2004" t="s">
        <v>2991</v>
      </c>
      <c r="E2004" t="s">
        <v>1302</v>
      </c>
      <c r="F2004" t="s">
        <v>1055</v>
      </c>
      <c r="G2004" t="s">
        <v>65</v>
      </c>
      <c r="H2004" t="s">
        <v>225</v>
      </c>
      <c r="I2004">
        <v>29</v>
      </c>
      <c r="J2004">
        <v>29</v>
      </c>
      <c r="K2004">
        <v>29</v>
      </c>
      <c r="L2004">
        <v>29</v>
      </c>
      <c r="M2004">
        <v>29</v>
      </c>
      <c r="N2004">
        <v>29</v>
      </c>
      <c r="O2004">
        <v>29</v>
      </c>
      <c r="P2004">
        <v>29</v>
      </c>
      <c r="Q2004">
        <v>29</v>
      </c>
      <c r="R2004">
        <v>29</v>
      </c>
      <c r="T2004" s="22" t="str">
        <f t="shared" si="126"/>
        <v>840039-GLBLM-ML</v>
      </c>
      <c r="U2004" s="24">
        <f>IF(C2004="NET","",IF(C2004="","",IFERROR(VLOOKUP(T2004,EAN!$A:$B,2,FALSE),"MANGLER - MÅ OPPDATERE EAN-FANEN")))</f>
        <v>7048652822444</v>
      </c>
      <c r="V2004" s="22">
        <f t="shared" si="124"/>
        <v>29</v>
      </c>
      <c r="W2004" s="22">
        <f t="shared" si="125"/>
        <v>29</v>
      </c>
      <c r="X2004" s="2"/>
      <c r="Y2004" s="21" t="str">
        <f>IF(C2004="NET","",IFERROR(VLOOKUP(U2004,'2) Order Form'!$V$9:$V$894,1,FALSE),"Ikke med I order form"))</f>
        <v>Ikke med I order form</v>
      </c>
    </row>
    <row r="2005" spans="1:25">
      <c r="A2005" s="175">
        <f t="shared" si="127"/>
        <v>7048652184702</v>
      </c>
      <c r="B2005">
        <v>840039</v>
      </c>
      <c r="C2005" t="s">
        <v>2740</v>
      </c>
      <c r="D2005" t="s">
        <v>2991</v>
      </c>
      <c r="E2005" t="s">
        <v>2744</v>
      </c>
      <c r="F2005" t="s">
        <v>2745</v>
      </c>
      <c r="G2005" t="s">
        <v>64</v>
      </c>
      <c r="H2005" t="s">
        <v>225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T2005" s="22" t="str">
        <f t="shared" si="126"/>
        <v>840039-MCORE-SM</v>
      </c>
      <c r="U2005" s="24">
        <f>IF(C2005="NET","",IF(C2005="","",IFERROR(VLOOKUP(T2005,EAN!$A:$B,2,FALSE),"MANGLER - MÅ OPPDATERE EAN-FANEN")))</f>
        <v>7048652184702</v>
      </c>
      <c r="V2005" s="22">
        <f t="shared" si="124"/>
        <v>0</v>
      </c>
      <c r="W2005" s="22">
        <f t="shared" si="125"/>
        <v>0</v>
      </c>
      <c r="X2005" s="2"/>
      <c r="Y2005" s="21" t="str">
        <f>IF(C2005="NET","",IFERROR(VLOOKUP(U2005,'2) Order Form'!$V$9:$V$894,1,FALSE),"Ikke med I order form"))</f>
        <v>Ikke med I order form</v>
      </c>
    </row>
    <row r="2006" spans="1:25">
      <c r="A2006" s="175">
        <f t="shared" si="127"/>
        <v>7048652184696</v>
      </c>
      <c r="B2006">
        <v>840039</v>
      </c>
      <c r="C2006" t="s">
        <v>2740</v>
      </c>
      <c r="D2006" t="s">
        <v>2991</v>
      </c>
      <c r="E2006" t="s">
        <v>2746</v>
      </c>
      <c r="F2006" t="s">
        <v>2745</v>
      </c>
      <c r="G2006" t="s">
        <v>65</v>
      </c>
      <c r="H2006" t="s">
        <v>225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T2006" s="22" t="str">
        <f t="shared" si="126"/>
        <v>840039-MCORE-ML</v>
      </c>
      <c r="U2006" s="24">
        <f>IF(C2006="NET","",IF(C2006="","",IFERROR(VLOOKUP(T2006,EAN!$A:$B,2,FALSE),"MANGLER - MÅ OPPDATERE EAN-FANEN")))</f>
        <v>7048652184696</v>
      </c>
      <c r="V2006" s="22">
        <f t="shared" si="124"/>
        <v>0</v>
      </c>
      <c r="W2006" s="22">
        <f t="shared" si="125"/>
        <v>0</v>
      </c>
      <c r="X2006" s="2"/>
      <c r="Y2006" s="21" t="str">
        <f>IF(C2006="NET","",IFERROR(VLOOKUP(U2006,'2) Order Form'!$V$9:$V$894,1,FALSE),"Ikke med I order form"))</f>
        <v>Ikke med I order form</v>
      </c>
    </row>
    <row r="2007" spans="1:25">
      <c r="A2007" s="175">
        <f t="shared" si="127"/>
        <v>7048652608215</v>
      </c>
      <c r="B2007">
        <v>840039</v>
      </c>
      <c r="C2007" t="s">
        <v>2740</v>
      </c>
      <c r="D2007" t="s">
        <v>2991</v>
      </c>
      <c r="E2007" t="s">
        <v>2747</v>
      </c>
      <c r="F2007" t="s">
        <v>2748</v>
      </c>
      <c r="G2007" t="s">
        <v>64</v>
      </c>
      <c r="H2007" t="s">
        <v>225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T2007" s="22" t="str">
        <f t="shared" si="126"/>
        <v>840039-MEAME-SM</v>
      </c>
      <c r="U2007" s="24">
        <f>IF(C2007="NET","",IF(C2007="","",IFERROR(VLOOKUP(T2007,EAN!$A:$B,2,FALSE),"MANGLER - MÅ OPPDATERE EAN-FANEN")))</f>
        <v>7048652608215</v>
      </c>
      <c r="V2007" s="22">
        <f t="shared" si="124"/>
        <v>0</v>
      </c>
      <c r="W2007" s="22">
        <f t="shared" si="125"/>
        <v>0</v>
      </c>
      <c r="X2007" s="2"/>
      <c r="Y2007" s="21" t="str">
        <f>IF(C2007="NET","",IFERROR(VLOOKUP(U2007,'2) Order Form'!$V$9:$V$894,1,FALSE),"Ikke med I order form"))</f>
        <v>Ikke med I order form</v>
      </c>
    </row>
    <row r="2008" spans="1:25">
      <c r="A2008" s="175">
        <f t="shared" si="127"/>
        <v>7048652608208</v>
      </c>
      <c r="B2008">
        <v>840039</v>
      </c>
      <c r="C2008" t="s">
        <v>2740</v>
      </c>
      <c r="D2008" t="s">
        <v>2991</v>
      </c>
      <c r="E2008" t="s">
        <v>2749</v>
      </c>
      <c r="F2008" t="s">
        <v>2748</v>
      </c>
      <c r="G2008" t="s">
        <v>65</v>
      </c>
      <c r="H2008" t="s">
        <v>225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T2008" s="22" t="str">
        <f t="shared" si="126"/>
        <v>840039-MEAME-ML</v>
      </c>
      <c r="U2008" s="24">
        <f>IF(C2008="NET","",IF(C2008="","",IFERROR(VLOOKUP(T2008,EAN!$A:$B,2,FALSE),"MANGLER - MÅ OPPDATERE EAN-FANEN")))</f>
        <v>7048652608208</v>
      </c>
      <c r="V2008" s="22">
        <f t="shared" si="124"/>
        <v>0</v>
      </c>
      <c r="W2008" s="22">
        <f t="shared" si="125"/>
        <v>0</v>
      </c>
      <c r="X2008" s="2"/>
      <c r="Y2008" s="21" t="str">
        <f>IF(C2008="NET","",IFERROR(VLOOKUP(U2008,'2) Order Form'!$V$9:$V$894,1,FALSE),"Ikke med I order form"))</f>
        <v>Ikke med I order form</v>
      </c>
    </row>
    <row r="2009" spans="1:25">
      <c r="A2009" s="175">
        <f t="shared" si="127"/>
        <v>7048652184726</v>
      </c>
      <c r="B2009">
        <v>840039</v>
      </c>
      <c r="C2009" t="s">
        <v>2740</v>
      </c>
      <c r="D2009" t="s">
        <v>2991</v>
      </c>
      <c r="E2009" t="s">
        <v>2732</v>
      </c>
      <c r="F2009" t="s">
        <v>2733</v>
      </c>
      <c r="G2009" t="s">
        <v>64</v>
      </c>
      <c r="H2009" t="s">
        <v>225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T2009" s="22" t="str">
        <f t="shared" si="126"/>
        <v>840039-MFBLU-SM</v>
      </c>
      <c r="U2009" s="24">
        <f>IF(C2009="NET","",IF(C2009="","",IFERROR(VLOOKUP(T2009,EAN!$A:$B,2,FALSE),"MANGLER - MÅ OPPDATERE EAN-FANEN")))</f>
        <v>7048652184726</v>
      </c>
      <c r="V2009" s="22">
        <f t="shared" si="124"/>
        <v>0</v>
      </c>
      <c r="W2009" s="22">
        <f t="shared" si="125"/>
        <v>0</v>
      </c>
      <c r="X2009" s="2"/>
      <c r="Y2009" s="21" t="str">
        <f>IF(C2009="NET","",IFERROR(VLOOKUP(U2009,'2) Order Form'!$V$9:$V$894,1,FALSE),"Ikke med I order form"))</f>
        <v>Ikke med I order form</v>
      </c>
    </row>
    <row r="2010" spans="1:25">
      <c r="A2010" s="175">
        <f t="shared" si="127"/>
        <v>7048652184719</v>
      </c>
      <c r="B2010">
        <v>840039</v>
      </c>
      <c r="C2010" t="s">
        <v>2740</v>
      </c>
      <c r="D2010" t="s">
        <v>2991</v>
      </c>
      <c r="E2010" t="s">
        <v>2734</v>
      </c>
      <c r="F2010" t="s">
        <v>2733</v>
      </c>
      <c r="G2010" t="s">
        <v>65</v>
      </c>
      <c r="H2010" t="s">
        <v>225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T2010" s="22" t="str">
        <f t="shared" si="126"/>
        <v>840039-MFBLU-ML</v>
      </c>
      <c r="U2010" s="24">
        <f>IF(C2010="NET","",IF(C2010="","",IFERROR(VLOOKUP(T2010,EAN!$A:$B,2,FALSE),"MANGLER - MÅ OPPDATERE EAN-FANEN")))</f>
        <v>7048652184719</v>
      </c>
      <c r="V2010" s="22">
        <f t="shared" si="124"/>
        <v>0</v>
      </c>
      <c r="W2010" s="22">
        <f t="shared" si="125"/>
        <v>0</v>
      </c>
      <c r="X2010" s="2"/>
      <c r="Y2010" s="21" t="str">
        <f>IF(C2010="NET","",IFERROR(VLOOKUP(U2010,'2) Order Form'!$V$9:$V$894,1,FALSE),"Ikke med I order form"))</f>
        <v>Ikke med I order form</v>
      </c>
    </row>
    <row r="2011" spans="1:25">
      <c r="A2011" s="175">
        <f t="shared" si="127"/>
        <v>7048652608239</v>
      </c>
      <c r="B2011">
        <v>840039</v>
      </c>
      <c r="C2011" t="s">
        <v>2740</v>
      </c>
      <c r="D2011" t="s">
        <v>2991</v>
      </c>
      <c r="E2011" t="s">
        <v>266</v>
      </c>
      <c r="F2011" t="s">
        <v>267</v>
      </c>
      <c r="G2011" t="s">
        <v>64</v>
      </c>
      <c r="H2011" t="s">
        <v>225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T2011" s="22" t="str">
        <f t="shared" si="126"/>
        <v>840039-MFORE-SM</v>
      </c>
      <c r="U2011" s="24">
        <f>IF(C2011="NET","",IF(C2011="","",IFERROR(VLOOKUP(T2011,EAN!$A:$B,2,FALSE),"MANGLER - MÅ OPPDATERE EAN-FANEN")))</f>
        <v>7048652608239</v>
      </c>
      <c r="V2011" s="22">
        <f t="shared" si="124"/>
        <v>0</v>
      </c>
      <c r="W2011" s="22">
        <f t="shared" si="125"/>
        <v>0</v>
      </c>
      <c r="X2011" s="2"/>
      <c r="Y2011" s="21" t="str">
        <f>IF(C2011="NET","",IFERROR(VLOOKUP(U2011,'2) Order Form'!$V$9:$V$894,1,FALSE),"Ikke med I order form"))</f>
        <v>Ikke med I order form</v>
      </c>
    </row>
    <row r="2012" spans="1:25">
      <c r="A2012" s="175">
        <f t="shared" si="127"/>
        <v>7048652608222</v>
      </c>
      <c r="B2012">
        <v>840039</v>
      </c>
      <c r="C2012" t="s">
        <v>2740</v>
      </c>
      <c r="D2012" t="s">
        <v>2991</v>
      </c>
      <c r="E2012" t="s">
        <v>268</v>
      </c>
      <c r="F2012" t="s">
        <v>267</v>
      </c>
      <c r="G2012" t="s">
        <v>65</v>
      </c>
      <c r="H2012" t="s">
        <v>225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T2012" s="22" t="str">
        <f t="shared" si="126"/>
        <v>840039-MFORE-ML</v>
      </c>
      <c r="U2012" s="24">
        <f>IF(C2012="NET","",IF(C2012="","",IFERROR(VLOOKUP(T2012,EAN!$A:$B,2,FALSE),"MANGLER - MÅ OPPDATERE EAN-FANEN")))</f>
        <v>7048652608222</v>
      </c>
      <c r="V2012" s="22">
        <f t="shared" si="124"/>
        <v>0</v>
      </c>
      <c r="W2012" s="22">
        <f t="shared" si="125"/>
        <v>0</v>
      </c>
      <c r="X2012" s="2"/>
      <c r="Y2012" s="21" t="str">
        <f>IF(C2012="NET","",IFERROR(VLOOKUP(U2012,'2) Order Form'!$V$9:$V$894,1,FALSE),"Ikke med I order form"))</f>
        <v>Ikke med I order form</v>
      </c>
    </row>
    <row r="2013" spans="1:25">
      <c r="A2013" s="175">
        <f t="shared" si="127"/>
        <v>7048652184740</v>
      </c>
      <c r="B2013">
        <v>840039</v>
      </c>
      <c r="C2013" t="s">
        <v>2740</v>
      </c>
      <c r="D2013" t="s">
        <v>2991</v>
      </c>
      <c r="E2013" t="s">
        <v>2750</v>
      </c>
      <c r="F2013" t="s">
        <v>2751</v>
      </c>
      <c r="G2013" t="s">
        <v>64</v>
      </c>
      <c r="H2013" t="s">
        <v>225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T2013" s="22" t="str">
        <f t="shared" si="126"/>
        <v>840039-MRYRD-SM</v>
      </c>
      <c r="U2013" s="24">
        <f>IF(C2013="NET","",IF(C2013="","",IFERROR(VLOOKUP(T2013,EAN!$A:$B,2,FALSE),"MANGLER - MÅ OPPDATERE EAN-FANEN")))</f>
        <v>7048652184740</v>
      </c>
      <c r="V2013" s="22">
        <f t="shared" si="124"/>
        <v>0</v>
      </c>
      <c r="W2013" s="22">
        <f t="shared" si="125"/>
        <v>0</v>
      </c>
      <c r="X2013" s="2"/>
      <c r="Y2013" s="21" t="str">
        <f>IF(C2013="NET","",IFERROR(VLOOKUP(U2013,'2) Order Form'!$V$9:$V$894,1,FALSE),"Ikke med I order form"))</f>
        <v>Ikke med I order form</v>
      </c>
    </row>
    <row r="2014" spans="1:25">
      <c r="A2014" s="175">
        <f t="shared" si="127"/>
        <v>7048652184733</v>
      </c>
      <c r="B2014">
        <v>840039</v>
      </c>
      <c r="C2014" t="s">
        <v>2740</v>
      </c>
      <c r="D2014" t="s">
        <v>2991</v>
      </c>
      <c r="E2014" t="s">
        <v>2752</v>
      </c>
      <c r="F2014" t="s">
        <v>2751</v>
      </c>
      <c r="G2014" t="s">
        <v>65</v>
      </c>
      <c r="H2014" t="s">
        <v>225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T2014" s="22" t="str">
        <f t="shared" si="126"/>
        <v>840039-MRYRD-ML</v>
      </c>
      <c r="U2014" s="24">
        <f>IF(C2014="NET","",IF(C2014="","",IFERROR(VLOOKUP(T2014,EAN!$A:$B,2,FALSE),"MANGLER - MÅ OPPDATERE EAN-FANEN")))</f>
        <v>7048652184733</v>
      </c>
      <c r="V2014" s="22">
        <f t="shared" si="124"/>
        <v>0</v>
      </c>
      <c r="W2014" s="22">
        <f t="shared" si="125"/>
        <v>0</v>
      </c>
      <c r="X2014" s="2"/>
      <c r="Y2014" s="21" t="str">
        <f>IF(C2014="NET","",IFERROR(VLOOKUP(U2014,'2) Order Form'!$V$9:$V$894,1,FALSE),"Ikke med I order form"))</f>
        <v>Ikke med I order form</v>
      </c>
    </row>
    <row r="2015" spans="1:25">
      <c r="A2015" s="175">
        <f t="shared" si="127"/>
        <v>7048652608253</v>
      </c>
      <c r="B2015">
        <v>840039</v>
      </c>
      <c r="C2015" t="s">
        <v>2740</v>
      </c>
      <c r="D2015" t="s">
        <v>2991</v>
      </c>
      <c r="E2015" t="s">
        <v>2753</v>
      </c>
      <c r="F2015" t="s">
        <v>2754</v>
      </c>
      <c r="G2015" t="s">
        <v>64</v>
      </c>
      <c r="H2015" t="s">
        <v>225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T2015" s="22" t="str">
        <f t="shared" si="126"/>
        <v>840039-MSLGY-SM</v>
      </c>
      <c r="U2015" s="24">
        <f>IF(C2015="NET","",IF(C2015="","",IFERROR(VLOOKUP(T2015,EAN!$A:$B,2,FALSE),"MANGLER - MÅ OPPDATERE EAN-FANEN")))</f>
        <v>7048652608253</v>
      </c>
      <c r="V2015" s="22">
        <f t="shared" si="124"/>
        <v>0</v>
      </c>
      <c r="W2015" s="22">
        <f t="shared" si="125"/>
        <v>0</v>
      </c>
      <c r="X2015" s="2"/>
      <c r="Y2015" s="21" t="str">
        <f>IF(C2015="NET","",IFERROR(VLOOKUP(U2015,'2) Order Form'!$V$9:$V$894,1,FALSE),"Ikke med I order form"))</f>
        <v>Ikke med I order form</v>
      </c>
    </row>
    <row r="2016" spans="1:25">
      <c r="A2016" s="175">
        <f t="shared" si="127"/>
        <v>7048652608246</v>
      </c>
      <c r="B2016">
        <v>840039</v>
      </c>
      <c r="C2016" t="s">
        <v>2740</v>
      </c>
      <c r="D2016" t="s">
        <v>2991</v>
      </c>
      <c r="E2016" t="s">
        <v>2755</v>
      </c>
      <c r="F2016" t="s">
        <v>2754</v>
      </c>
      <c r="G2016" t="s">
        <v>65</v>
      </c>
      <c r="H2016" t="s">
        <v>225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T2016" s="22" t="str">
        <f t="shared" si="126"/>
        <v>840039-MSLGY-ML</v>
      </c>
      <c r="U2016" s="24">
        <f>IF(C2016="NET","",IF(C2016="","",IFERROR(VLOOKUP(T2016,EAN!$A:$B,2,FALSE),"MANGLER - MÅ OPPDATERE EAN-FANEN")))</f>
        <v>7048652608246</v>
      </c>
      <c r="V2016" s="22">
        <f t="shared" si="124"/>
        <v>0</v>
      </c>
      <c r="W2016" s="22">
        <f t="shared" si="125"/>
        <v>0</v>
      </c>
      <c r="X2016" s="2"/>
      <c r="Y2016" s="21" t="str">
        <f>IF(C2016="NET","",IFERROR(VLOOKUP(U2016,'2) Order Form'!$V$9:$V$894,1,FALSE),"Ikke med I order form"))</f>
        <v>Ikke med I order form</v>
      </c>
    </row>
    <row r="2017" spans="1:25">
      <c r="A2017" s="175">
        <f t="shared" si="127"/>
        <v>7048652966001</v>
      </c>
      <c r="B2017">
        <v>840039</v>
      </c>
      <c r="C2017" t="s">
        <v>2740</v>
      </c>
      <c r="D2017" t="s">
        <v>2991</v>
      </c>
      <c r="E2017" t="s">
        <v>2196</v>
      </c>
      <c r="F2017" t="s">
        <v>2191</v>
      </c>
      <c r="G2017" t="s">
        <v>64</v>
      </c>
      <c r="H2017" t="s">
        <v>225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T2017" s="22" t="str">
        <f t="shared" si="126"/>
        <v>840039-MTURQ-SM</v>
      </c>
      <c r="U2017" s="24">
        <f>IF(C2017="NET","",IF(C2017="","",IFERROR(VLOOKUP(T2017,EAN!$A:$B,2,FALSE),"MANGLER - MÅ OPPDATERE EAN-FANEN")))</f>
        <v>7048652966001</v>
      </c>
      <c r="V2017" s="22">
        <f t="shared" si="124"/>
        <v>0</v>
      </c>
      <c r="W2017" s="22">
        <f t="shared" si="125"/>
        <v>0</v>
      </c>
      <c r="X2017" s="2"/>
      <c r="Y2017" s="21" t="str">
        <f>IF(C2017="NET","",IFERROR(VLOOKUP(U2017,'2) Order Form'!$V$9:$V$894,1,FALSE),"Ikke med I order form"))</f>
        <v>Ikke med I order form</v>
      </c>
    </row>
    <row r="2018" spans="1:25">
      <c r="A2018" s="175">
        <f t="shared" si="127"/>
        <v>7048652965998</v>
      </c>
      <c r="B2018">
        <v>840039</v>
      </c>
      <c r="C2018" t="s">
        <v>2740</v>
      </c>
      <c r="D2018" t="s">
        <v>2991</v>
      </c>
      <c r="E2018" t="s">
        <v>2197</v>
      </c>
      <c r="F2018" t="s">
        <v>2191</v>
      </c>
      <c r="G2018" t="s">
        <v>65</v>
      </c>
      <c r="H2018" t="s">
        <v>225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T2018" s="22" t="str">
        <f t="shared" si="126"/>
        <v>840039-MTURQ-ML</v>
      </c>
      <c r="U2018" s="24">
        <f>IF(C2018="NET","",IF(C2018="","",IFERROR(VLOOKUP(T2018,EAN!$A:$B,2,FALSE),"MANGLER - MÅ OPPDATERE EAN-FANEN")))</f>
        <v>7048652965998</v>
      </c>
      <c r="V2018" s="22">
        <f t="shared" si="124"/>
        <v>0</v>
      </c>
      <c r="W2018" s="22">
        <f t="shared" si="125"/>
        <v>0</v>
      </c>
      <c r="X2018" s="2"/>
      <c r="Y2018" s="21" t="str">
        <f>IF(C2018="NET","",IFERROR(VLOOKUP(U2018,'2) Order Form'!$V$9:$V$894,1,FALSE),"Ikke med I order form"))</f>
        <v>Ikke med I order form</v>
      </c>
    </row>
    <row r="2019" spans="1:25">
      <c r="A2019" s="175">
        <f t="shared" si="127"/>
        <v>0</v>
      </c>
      <c r="B2019">
        <v>840039</v>
      </c>
      <c r="C2019" t="s">
        <v>2740</v>
      </c>
      <c r="D2019" t="s">
        <v>2991</v>
      </c>
      <c r="E2019" t="s">
        <v>2736</v>
      </c>
      <c r="F2019" t="s">
        <v>2737</v>
      </c>
      <c r="G2019" t="s">
        <v>64</v>
      </c>
      <c r="H2019" t="s">
        <v>87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T2019" s="22" t="str">
        <f t="shared" si="126"/>
        <v>840039-MWH21-SM</v>
      </c>
      <c r="U2019" s="24" t="str">
        <f>IF(C2019="NET","",IF(C2019="","",IFERROR(VLOOKUP(T2019,EAN!$A:$B,2,FALSE),"MANGLER - MÅ OPPDATERE EAN-FANEN")))</f>
        <v>MANGLER - MÅ OPPDATERE EAN-FANEN</v>
      </c>
      <c r="V2019" s="22">
        <f t="shared" si="124"/>
        <v>0</v>
      </c>
      <c r="W2019" s="22">
        <f t="shared" si="125"/>
        <v>0</v>
      </c>
      <c r="X2019" s="2"/>
      <c r="Y2019" s="21" t="str">
        <f>IF(C2019="NET","",IFERROR(VLOOKUP(U2019,'2) Order Form'!$V$9:$V$894,1,FALSE),"Ikke med I order form"))</f>
        <v>Ikke med I order form</v>
      </c>
    </row>
    <row r="2020" spans="1:25">
      <c r="A2020" s="175">
        <f t="shared" si="127"/>
        <v>0</v>
      </c>
      <c r="B2020">
        <v>840039</v>
      </c>
      <c r="C2020" t="s">
        <v>2740</v>
      </c>
      <c r="D2020" t="s">
        <v>2991</v>
      </c>
      <c r="E2020" t="s">
        <v>2738</v>
      </c>
      <c r="F2020" t="s">
        <v>2737</v>
      </c>
      <c r="G2020" t="s">
        <v>65</v>
      </c>
      <c r="H2020" t="s">
        <v>87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T2020" s="22" t="str">
        <f t="shared" si="126"/>
        <v>840039-MWH21-ML</v>
      </c>
      <c r="U2020" s="24" t="str">
        <f>IF(C2020="NET","",IF(C2020="","",IFERROR(VLOOKUP(T2020,EAN!$A:$B,2,FALSE),"MANGLER - MÅ OPPDATERE EAN-FANEN")))</f>
        <v>MANGLER - MÅ OPPDATERE EAN-FANEN</v>
      </c>
      <c r="V2020" s="22">
        <f t="shared" si="124"/>
        <v>0</v>
      </c>
      <c r="W2020" s="22">
        <f t="shared" si="125"/>
        <v>0</v>
      </c>
      <c r="X2020" s="2"/>
      <c r="Y2020" s="21" t="str">
        <f>IF(C2020="NET","",IFERROR(VLOOKUP(U2020,'2) Order Form'!$V$9:$V$894,1,FALSE),"Ikke med I order form"))</f>
        <v>Ikke med I order form</v>
      </c>
    </row>
    <row r="2021" spans="1:25">
      <c r="A2021" s="175">
        <f t="shared" si="127"/>
        <v>7048652822475</v>
      </c>
      <c r="B2021">
        <v>840039</v>
      </c>
      <c r="C2021" t="s">
        <v>2740</v>
      </c>
      <c r="D2021" t="s">
        <v>2991</v>
      </c>
      <c r="E2021" t="s">
        <v>1285</v>
      </c>
      <c r="F2021" t="s">
        <v>2025</v>
      </c>
      <c r="G2021" t="s">
        <v>64</v>
      </c>
      <c r="H2021" t="s">
        <v>225</v>
      </c>
      <c r="I2021">
        <v>24</v>
      </c>
      <c r="J2021">
        <v>24</v>
      </c>
      <c r="K2021">
        <v>24</v>
      </c>
      <c r="L2021">
        <v>24</v>
      </c>
      <c r="M2021">
        <v>24</v>
      </c>
      <c r="N2021">
        <v>24</v>
      </c>
      <c r="O2021">
        <v>24</v>
      </c>
      <c r="P2021">
        <v>24</v>
      </c>
      <c r="Q2021">
        <v>24</v>
      </c>
      <c r="R2021">
        <v>24</v>
      </c>
      <c r="T2021" s="22" t="str">
        <f t="shared" si="126"/>
        <v>840039-NIBLM-SM</v>
      </c>
      <c r="U2021" s="24">
        <f>IF(C2021="NET","",IF(C2021="","",IFERROR(VLOOKUP(T2021,EAN!$A:$B,2,FALSE),"MANGLER - MÅ OPPDATERE EAN-FANEN")))</f>
        <v>7048652822475</v>
      </c>
      <c r="V2021" s="22">
        <f t="shared" si="124"/>
        <v>24</v>
      </c>
      <c r="W2021" s="22">
        <f t="shared" si="125"/>
        <v>24</v>
      </c>
      <c r="X2021" s="2"/>
      <c r="Y2021" s="21" t="str">
        <f>IF(C2021="NET","",IFERROR(VLOOKUP(U2021,'2) Order Form'!$V$9:$V$894,1,FALSE),"Ikke med I order form"))</f>
        <v>Ikke med I order form</v>
      </c>
    </row>
    <row r="2022" spans="1:25">
      <c r="A2022" s="175">
        <f t="shared" si="127"/>
        <v>7048652822468</v>
      </c>
      <c r="B2022">
        <v>840039</v>
      </c>
      <c r="C2022" t="s">
        <v>2740</v>
      </c>
      <c r="D2022" t="s">
        <v>2991</v>
      </c>
      <c r="E2022" t="s">
        <v>2756</v>
      </c>
      <c r="F2022" t="s">
        <v>2025</v>
      </c>
      <c r="G2022" t="s">
        <v>65</v>
      </c>
      <c r="H2022" t="s">
        <v>225</v>
      </c>
      <c r="I2022">
        <v>48</v>
      </c>
      <c r="J2022">
        <v>48</v>
      </c>
      <c r="K2022">
        <v>48</v>
      </c>
      <c r="L2022">
        <v>48</v>
      </c>
      <c r="M2022">
        <v>48</v>
      </c>
      <c r="N2022">
        <v>48</v>
      </c>
      <c r="O2022">
        <v>48</v>
      </c>
      <c r="P2022">
        <v>48</v>
      </c>
      <c r="Q2022">
        <v>48</v>
      </c>
      <c r="R2022">
        <v>48</v>
      </c>
      <c r="T2022" s="22" t="str">
        <f t="shared" si="126"/>
        <v>840039-NIBLM-ML</v>
      </c>
      <c r="U2022" s="24">
        <f>IF(C2022="NET","",IF(C2022="","",IFERROR(VLOOKUP(T2022,EAN!$A:$B,2,FALSE),"MANGLER - MÅ OPPDATERE EAN-FANEN")))</f>
        <v>7048652822468</v>
      </c>
      <c r="V2022" s="22">
        <f t="shared" si="124"/>
        <v>48</v>
      </c>
      <c r="W2022" s="22">
        <f t="shared" si="125"/>
        <v>48</v>
      </c>
      <c r="X2022" s="2"/>
      <c r="Y2022" s="21" t="str">
        <f>IF(C2022="NET","",IFERROR(VLOOKUP(U2022,'2) Order Form'!$V$9:$V$894,1,FALSE),"Ikke med I order form"))</f>
        <v>Ikke med I order form</v>
      </c>
    </row>
    <row r="2023" spans="1:25">
      <c r="A2023" s="175">
        <f t="shared" si="127"/>
        <v>7048652822499</v>
      </c>
      <c r="B2023">
        <v>840039</v>
      </c>
      <c r="C2023" t="s">
        <v>2740</v>
      </c>
      <c r="D2023" t="s">
        <v>2991</v>
      </c>
      <c r="E2023" t="s">
        <v>1286</v>
      </c>
      <c r="F2023" t="s">
        <v>2026</v>
      </c>
      <c r="G2023" t="s">
        <v>64</v>
      </c>
      <c r="H2023" t="s">
        <v>225</v>
      </c>
      <c r="I2023">
        <v>23</v>
      </c>
      <c r="J2023">
        <v>23</v>
      </c>
      <c r="K2023">
        <v>23</v>
      </c>
      <c r="L2023">
        <v>23</v>
      </c>
      <c r="M2023">
        <v>23</v>
      </c>
      <c r="N2023">
        <v>23</v>
      </c>
      <c r="O2023">
        <v>23</v>
      </c>
      <c r="P2023">
        <v>23</v>
      </c>
      <c r="Q2023">
        <v>23</v>
      </c>
      <c r="R2023">
        <v>23</v>
      </c>
      <c r="T2023" s="22" t="str">
        <f t="shared" si="126"/>
        <v>840039-RGLDM-SM</v>
      </c>
      <c r="U2023" s="24">
        <f>IF(C2023="NET","",IF(C2023="","",IFERROR(VLOOKUP(T2023,EAN!$A:$B,2,FALSE),"MANGLER - MÅ OPPDATERE EAN-FANEN")))</f>
        <v>7048652822499</v>
      </c>
      <c r="V2023" s="22">
        <f t="shared" si="124"/>
        <v>23</v>
      </c>
      <c r="W2023" s="22">
        <f t="shared" si="125"/>
        <v>23</v>
      </c>
      <c r="X2023" s="2"/>
      <c r="Y2023" s="21" t="str">
        <f>IF(C2023="NET","",IFERROR(VLOOKUP(U2023,'2) Order Form'!$V$9:$V$894,1,FALSE),"Ikke med I order form"))</f>
        <v>Ikke med I order form</v>
      </c>
    </row>
    <row r="2024" spans="1:25">
      <c r="A2024" s="175">
        <f t="shared" si="127"/>
        <v>7048652822482</v>
      </c>
      <c r="B2024">
        <v>840039</v>
      </c>
      <c r="C2024" t="s">
        <v>2740</v>
      </c>
      <c r="D2024" t="s">
        <v>2991</v>
      </c>
      <c r="E2024" t="s">
        <v>1303</v>
      </c>
      <c r="F2024" t="s">
        <v>2026</v>
      </c>
      <c r="G2024" t="s">
        <v>65</v>
      </c>
      <c r="H2024" t="s">
        <v>225</v>
      </c>
      <c r="I2024">
        <v>65</v>
      </c>
      <c r="J2024">
        <v>65</v>
      </c>
      <c r="K2024">
        <v>65</v>
      </c>
      <c r="L2024">
        <v>65</v>
      </c>
      <c r="M2024">
        <v>65</v>
      </c>
      <c r="N2024">
        <v>65</v>
      </c>
      <c r="O2024">
        <v>65</v>
      </c>
      <c r="P2024">
        <v>65</v>
      </c>
      <c r="Q2024">
        <v>65</v>
      </c>
      <c r="R2024">
        <v>65</v>
      </c>
      <c r="T2024" s="22" t="str">
        <f t="shared" si="126"/>
        <v>840039-RGLDM-ML</v>
      </c>
      <c r="U2024" s="24">
        <f>IF(C2024="NET","",IF(C2024="","",IFERROR(VLOOKUP(T2024,EAN!$A:$B,2,FALSE),"MANGLER - MÅ OPPDATERE EAN-FANEN")))</f>
        <v>7048652822482</v>
      </c>
      <c r="V2024" s="22">
        <f t="shared" si="124"/>
        <v>65</v>
      </c>
      <c r="W2024" s="22">
        <f t="shared" si="125"/>
        <v>65</v>
      </c>
      <c r="X2024" s="2"/>
      <c r="Y2024" s="21" t="str">
        <f>IF(C2024="NET","",IFERROR(VLOOKUP(U2024,'2) Order Form'!$V$9:$V$894,1,FALSE),"Ikke med I order form"))</f>
        <v>Ikke med I order form</v>
      </c>
    </row>
    <row r="2025" spans="1:25">
      <c r="A2025" s="175">
        <f t="shared" si="127"/>
        <v>7048652462350</v>
      </c>
      <c r="B2025">
        <v>840039</v>
      </c>
      <c r="C2025" t="s">
        <v>2740</v>
      </c>
      <c r="D2025" t="s">
        <v>2991</v>
      </c>
      <c r="E2025" t="s">
        <v>2757</v>
      </c>
      <c r="F2025" t="s">
        <v>69</v>
      </c>
      <c r="G2025" t="s">
        <v>64</v>
      </c>
      <c r="H2025" t="s">
        <v>225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T2025" s="22" t="str">
        <f t="shared" si="126"/>
        <v>840039-SEGRY-SM</v>
      </c>
      <c r="U2025" s="24">
        <f>IF(C2025="NET","",IF(C2025="","",IFERROR(VLOOKUP(T2025,EAN!$A:$B,2,FALSE),"MANGLER - MÅ OPPDATERE EAN-FANEN")))</f>
        <v>7048652462350</v>
      </c>
      <c r="V2025" s="22">
        <f t="shared" si="124"/>
        <v>0</v>
      </c>
      <c r="W2025" s="22">
        <f t="shared" si="125"/>
        <v>0</v>
      </c>
      <c r="X2025" s="2"/>
      <c r="Y2025" s="21" t="str">
        <f>IF(C2025="NET","",IFERROR(VLOOKUP(U2025,'2) Order Form'!$V$9:$V$894,1,FALSE),"Ikke med I order form"))</f>
        <v>Ikke med I order form</v>
      </c>
    </row>
    <row r="2026" spans="1:25">
      <c r="A2026" s="175">
        <f t="shared" si="127"/>
        <v>7048652462343</v>
      </c>
      <c r="B2026">
        <v>840039</v>
      </c>
      <c r="C2026" t="s">
        <v>2740</v>
      </c>
      <c r="D2026" t="s">
        <v>2991</v>
      </c>
      <c r="E2026" t="s">
        <v>2758</v>
      </c>
      <c r="F2026" t="s">
        <v>69</v>
      </c>
      <c r="G2026" t="s">
        <v>65</v>
      </c>
      <c r="H2026" t="s">
        <v>225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T2026" s="22" t="str">
        <f t="shared" si="126"/>
        <v>840039-SEGRY-ML</v>
      </c>
      <c r="U2026" s="24">
        <f>IF(C2026="NET","",IF(C2026="","",IFERROR(VLOOKUP(T2026,EAN!$A:$B,2,FALSE),"MANGLER - MÅ OPPDATERE EAN-FANEN")))</f>
        <v>7048652462343</v>
      </c>
      <c r="V2026" s="22">
        <f t="shared" si="124"/>
        <v>0</v>
      </c>
      <c r="W2026" s="22">
        <f t="shared" si="125"/>
        <v>0</v>
      </c>
      <c r="X2026" s="2"/>
      <c r="Y2026" s="21" t="str">
        <f>IF(C2026="NET","",IFERROR(VLOOKUP(U2026,'2) Order Form'!$V$9:$V$894,1,FALSE),"Ikke med I order form"))</f>
        <v>Ikke med I order form</v>
      </c>
    </row>
    <row r="2027" spans="1:25">
      <c r="A2027" s="175">
        <f t="shared" si="127"/>
        <v>7048652822512</v>
      </c>
      <c r="B2027">
        <v>840039</v>
      </c>
      <c r="C2027" t="s">
        <v>2740</v>
      </c>
      <c r="D2027" t="s">
        <v>2991</v>
      </c>
      <c r="E2027" t="s">
        <v>1288</v>
      </c>
      <c r="F2027" t="s">
        <v>1287</v>
      </c>
      <c r="G2027" t="s">
        <v>64</v>
      </c>
      <c r="H2027" t="s">
        <v>225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T2027" s="22" t="str">
        <f t="shared" si="126"/>
        <v>840039-SLGFL-SM</v>
      </c>
      <c r="U2027" s="24">
        <f>IF(C2027="NET","",IF(C2027="","",IFERROR(VLOOKUP(T2027,EAN!$A:$B,2,FALSE),"MANGLER - MÅ OPPDATERE EAN-FANEN")))</f>
        <v>7048652822512</v>
      </c>
      <c r="V2027" s="22">
        <f t="shared" si="124"/>
        <v>0</v>
      </c>
      <c r="W2027" s="22">
        <f t="shared" si="125"/>
        <v>0</v>
      </c>
      <c r="X2027" s="2"/>
      <c r="Y2027" s="21" t="str">
        <f>IF(C2027="NET","",IFERROR(VLOOKUP(U2027,'2) Order Form'!$V$9:$V$894,1,FALSE),"Ikke med I order form"))</f>
        <v>Ikke med I order form</v>
      </c>
    </row>
    <row r="2028" spans="1:25">
      <c r="A2028" s="175">
        <f t="shared" si="127"/>
        <v>7048652822505</v>
      </c>
      <c r="B2028">
        <v>840039</v>
      </c>
      <c r="C2028" t="s">
        <v>2740</v>
      </c>
      <c r="D2028" t="s">
        <v>2991</v>
      </c>
      <c r="E2028" t="s">
        <v>2759</v>
      </c>
      <c r="F2028" t="s">
        <v>1287</v>
      </c>
      <c r="G2028" t="s">
        <v>65</v>
      </c>
      <c r="H2028" t="s">
        <v>225</v>
      </c>
      <c r="I2028">
        <v>22</v>
      </c>
      <c r="J2028">
        <v>22</v>
      </c>
      <c r="K2028">
        <v>22</v>
      </c>
      <c r="L2028">
        <v>22</v>
      </c>
      <c r="M2028">
        <v>22</v>
      </c>
      <c r="N2028">
        <v>22</v>
      </c>
      <c r="O2028">
        <v>22</v>
      </c>
      <c r="P2028">
        <v>22</v>
      </c>
      <c r="Q2028">
        <v>22</v>
      </c>
      <c r="R2028">
        <v>22</v>
      </c>
      <c r="T2028" s="22" t="str">
        <f t="shared" si="126"/>
        <v>840039-SLGFL-ML</v>
      </c>
      <c r="U2028" s="24">
        <f>IF(C2028="NET","",IF(C2028="","",IFERROR(VLOOKUP(T2028,EAN!$A:$B,2,FALSE),"MANGLER - MÅ OPPDATERE EAN-FANEN")))</f>
        <v>7048652822505</v>
      </c>
      <c r="V2028" s="22">
        <f t="shared" si="124"/>
        <v>22</v>
      </c>
      <c r="W2028" s="22">
        <f t="shared" si="125"/>
        <v>22</v>
      </c>
      <c r="X2028" s="2"/>
      <c r="Y2028" s="21" t="str">
        <f>IF(C2028="NET","",IFERROR(VLOOKUP(U2028,'2) Order Form'!$V$9:$V$894,1,FALSE),"Ikke med I order form"))</f>
        <v>Ikke med I order form</v>
      </c>
    </row>
    <row r="2029" spans="1:25">
      <c r="A2029" s="175">
        <f t="shared" si="127"/>
        <v>0</v>
      </c>
      <c r="B2029" s="37">
        <v>840040</v>
      </c>
      <c r="C2029" t="s">
        <v>131</v>
      </c>
      <c r="I2029" s="37">
        <v>202409</v>
      </c>
      <c r="J2029" s="37">
        <v>202410</v>
      </c>
      <c r="K2029" s="37">
        <v>202411</v>
      </c>
      <c r="L2029" s="37">
        <v>202412</v>
      </c>
      <c r="M2029" s="37">
        <v>202413</v>
      </c>
      <c r="N2029" s="37">
        <v>202414</v>
      </c>
      <c r="O2029" s="37">
        <v>202415</v>
      </c>
      <c r="P2029" s="37">
        <v>202415</v>
      </c>
      <c r="Q2029" s="37">
        <v>202415</v>
      </c>
      <c r="R2029" s="37">
        <v>202415</v>
      </c>
      <c r="T2029" s="22" t="str">
        <f t="shared" si="126"/>
        <v>840040-</v>
      </c>
      <c r="U2029" s="24" t="str">
        <f>IF(C2029="NET","",IF(C2029="","",IFERROR(VLOOKUP(T2029,EAN!$A:$B,2,FALSE),"MANGLER - MÅ OPPDATERE EAN-FANEN")))</f>
        <v/>
      </c>
      <c r="V2029" s="22">
        <f t="shared" si="124"/>
        <v>202409</v>
      </c>
      <c r="W2029" s="22">
        <f t="shared" si="125"/>
        <v>202415</v>
      </c>
      <c r="X2029" s="2"/>
      <c r="Y2029" s="21" t="str">
        <f>IF(C2029="NET","",IFERROR(VLOOKUP(U2029,'2) Order Form'!$V$9:$V$894,1,FALSE),"Ikke med I order form"))</f>
        <v/>
      </c>
    </row>
    <row r="2030" spans="1:25">
      <c r="A2030" s="175">
        <f t="shared" si="127"/>
        <v>7048652607522</v>
      </c>
      <c r="B2030">
        <v>840040</v>
      </c>
      <c r="C2030" t="s">
        <v>2760</v>
      </c>
      <c r="D2030" t="s">
        <v>2991</v>
      </c>
      <c r="E2030" t="s">
        <v>2741</v>
      </c>
      <c r="F2030" t="s">
        <v>2742</v>
      </c>
      <c r="G2030" t="s">
        <v>64</v>
      </c>
      <c r="H2030" t="s">
        <v>225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T2030" s="22" t="str">
        <f t="shared" si="126"/>
        <v>840040-DBBTU-SM</v>
      </c>
      <c r="U2030" s="24">
        <f>IF(C2030="NET","",IF(C2030="","",IFERROR(VLOOKUP(T2030,EAN!$A:$B,2,FALSE),"MANGLER - MÅ OPPDATERE EAN-FANEN")))</f>
        <v>7048652607522</v>
      </c>
      <c r="V2030" s="22">
        <f t="shared" si="124"/>
        <v>0</v>
      </c>
      <c r="W2030" s="22">
        <f t="shared" si="125"/>
        <v>0</v>
      </c>
      <c r="X2030" s="2"/>
      <c r="Y2030" s="21" t="str">
        <f>IF(C2030="NET","",IFERROR(VLOOKUP(U2030,'2) Order Form'!$V$9:$V$894,1,FALSE),"Ikke med I order form"))</f>
        <v>Ikke med I order form</v>
      </c>
    </row>
    <row r="2031" spans="1:25">
      <c r="A2031" s="175">
        <f t="shared" si="127"/>
        <v>7048652607515</v>
      </c>
      <c r="B2031">
        <v>840040</v>
      </c>
      <c r="C2031" t="s">
        <v>2760</v>
      </c>
      <c r="D2031" t="s">
        <v>2991</v>
      </c>
      <c r="E2031" t="s">
        <v>2743</v>
      </c>
      <c r="F2031" t="s">
        <v>2742</v>
      </c>
      <c r="G2031" t="s">
        <v>65</v>
      </c>
      <c r="H2031" t="s">
        <v>225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T2031" s="22" t="str">
        <f t="shared" si="126"/>
        <v>840040-DBBTU-ML</v>
      </c>
      <c r="U2031" s="24">
        <f>IF(C2031="NET","",IF(C2031="","",IFERROR(VLOOKUP(T2031,EAN!$A:$B,2,FALSE),"MANGLER - MÅ OPPDATERE EAN-FANEN")))</f>
        <v>7048652607515</v>
      </c>
      <c r="V2031" s="22">
        <f t="shared" si="124"/>
        <v>0</v>
      </c>
      <c r="W2031" s="22">
        <f t="shared" si="125"/>
        <v>0</v>
      </c>
      <c r="X2031" s="2"/>
      <c r="Y2031" s="21" t="str">
        <f>IF(C2031="NET","",IFERROR(VLOOKUP(U2031,'2) Order Form'!$V$9:$V$894,1,FALSE),"Ikke med I order form"))</f>
        <v>Ikke med I order form</v>
      </c>
    </row>
    <row r="2032" spans="1:25">
      <c r="A2032" s="175">
        <f t="shared" si="127"/>
        <v>7048652184764</v>
      </c>
      <c r="B2032">
        <v>840040</v>
      </c>
      <c r="C2032" t="s">
        <v>2760</v>
      </c>
      <c r="D2032" t="s">
        <v>2991</v>
      </c>
      <c r="E2032" t="s">
        <v>132</v>
      </c>
      <c r="F2032" t="s">
        <v>124</v>
      </c>
      <c r="G2032" t="s">
        <v>64</v>
      </c>
      <c r="H2032" t="s">
        <v>225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T2032" s="22" t="str">
        <f t="shared" si="126"/>
        <v>840040-DTBLK-SM</v>
      </c>
      <c r="U2032" s="24">
        <f>IF(C2032="NET","",IF(C2032="","",IFERROR(VLOOKUP(T2032,EAN!$A:$B,2,FALSE),"MANGLER - MÅ OPPDATERE EAN-FANEN")))</f>
        <v>7048652184764</v>
      </c>
      <c r="V2032" s="22">
        <f t="shared" si="124"/>
        <v>0</v>
      </c>
      <c r="W2032" s="22">
        <f t="shared" si="125"/>
        <v>0</v>
      </c>
      <c r="X2032" s="2"/>
      <c r="Y2032" s="21" t="str">
        <f>IF(C2032="NET","",IFERROR(VLOOKUP(U2032,'2) Order Form'!$V$9:$V$894,1,FALSE),"Ikke med I order form"))</f>
        <v>Ikke med I order form</v>
      </c>
    </row>
    <row r="2033" spans="1:25">
      <c r="A2033" s="175">
        <f t="shared" si="127"/>
        <v>7048652184757</v>
      </c>
      <c r="B2033">
        <v>840040</v>
      </c>
      <c r="C2033" t="s">
        <v>2760</v>
      </c>
      <c r="D2033" t="s">
        <v>2991</v>
      </c>
      <c r="E2033" t="s">
        <v>133</v>
      </c>
      <c r="F2033" t="s">
        <v>124</v>
      </c>
      <c r="G2033" t="s">
        <v>65</v>
      </c>
      <c r="H2033" t="s">
        <v>225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T2033" s="22" t="str">
        <f t="shared" si="126"/>
        <v>840040-DTBLK-ML</v>
      </c>
      <c r="U2033" s="24">
        <f>IF(C2033="NET","",IF(C2033="","",IFERROR(VLOOKUP(T2033,EAN!$A:$B,2,FALSE),"MANGLER - MÅ OPPDATERE EAN-FANEN")))</f>
        <v>7048652184757</v>
      </c>
      <c r="V2033" s="22">
        <f t="shared" si="124"/>
        <v>0</v>
      </c>
      <c r="W2033" s="22">
        <f t="shared" si="125"/>
        <v>0</v>
      </c>
      <c r="X2033" s="2"/>
      <c r="Y2033" s="21" t="str">
        <f>IF(C2033="NET","",IFERROR(VLOOKUP(U2033,'2) Order Form'!$V$9:$V$894,1,FALSE),"Ikke med I order form"))</f>
        <v>Ikke med I order form</v>
      </c>
    </row>
    <row r="2034" spans="1:25">
      <c r="A2034" s="175">
        <f t="shared" si="127"/>
        <v>7048652822536</v>
      </c>
      <c r="B2034">
        <v>840040</v>
      </c>
      <c r="C2034" t="s">
        <v>2760</v>
      </c>
      <c r="D2034" t="s">
        <v>2991</v>
      </c>
      <c r="E2034" t="s">
        <v>1070</v>
      </c>
      <c r="F2034" t="s">
        <v>1055</v>
      </c>
      <c r="G2034" t="s">
        <v>64</v>
      </c>
      <c r="H2034" t="s">
        <v>225</v>
      </c>
      <c r="I2034">
        <v>73</v>
      </c>
      <c r="J2034">
        <v>73</v>
      </c>
      <c r="K2034">
        <v>73</v>
      </c>
      <c r="L2034">
        <v>73</v>
      </c>
      <c r="M2034">
        <v>73</v>
      </c>
      <c r="N2034">
        <v>73</v>
      </c>
      <c r="O2034">
        <v>73</v>
      </c>
      <c r="P2034">
        <v>73</v>
      </c>
      <c r="Q2034">
        <v>73</v>
      </c>
      <c r="R2034">
        <v>73</v>
      </c>
      <c r="T2034" s="22" t="str">
        <f t="shared" si="126"/>
        <v>840040-GLBLM-SM</v>
      </c>
      <c r="U2034" s="24">
        <f>IF(C2034="NET","",IF(C2034="","",IFERROR(VLOOKUP(T2034,EAN!$A:$B,2,FALSE),"MANGLER - MÅ OPPDATERE EAN-FANEN")))</f>
        <v>7048652822536</v>
      </c>
      <c r="V2034" s="22">
        <f t="shared" si="124"/>
        <v>73</v>
      </c>
      <c r="W2034" s="22">
        <f t="shared" si="125"/>
        <v>73</v>
      </c>
      <c r="X2034" s="2"/>
      <c r="Y2034" s="21" t="str">
        <f>IF(C2034="NET","",IFERROR(VLOOKUP(U2034,'2) Order Form'!$V$9:$V$894,1,FALSE),"Ikke med I order form"))</f>
        <v>Ikke med I order form</v>
      </c>
    </row>
    <row r="2035" spans="1:25">
      <c r="A2035" s="175">
        <f t="shared" si="127"/>
        <v>7048652822529</v>
      </c>
      <c r="B2035">
        <v>840040</v>
      </c>
      <c r="C2035" t="s">
        <v>2760</v>
      </c>
      <c r="D2035" t="s">
        <v>2991</v>
      </c>
      <c r="E2035" t="s">
        <v>1302</v>
      </c>
      <c r="F2035" t="s">
        <v>1055</v>
      </c>
      <c r="G2035" t="s">
        <v>65</v>
      </c>
      <c r="H2035" t="s">
        <v>225</v>
      </c>
      <c r="I2035">
        <v>82</v>
      </c>
      <c r="J2035">
        <v>82</v>
      </c>
      <c r="K2035">
        <v>82</v>
      </c>
      <c r="L2035">
        <v>82</v>
      </c>
      <c r="M2035">
        <v>82</v>
      </c>
      <c r="N2035">
        <v>82</v>
      </c>
      <c r="O2035">
        <v>82</v>
      </c>
      <c r="P2035">
        <v>82</v>
      </c>
      <c r="Q2035">
        <v>82</v>
      </c>
      <c r="R2035">
        <v>82</v>
      </c>
      <c r="T2035" s="22" t="str">
        <f t="shared" si="126"/>
        <v>840040-GLBLM-ML</v>
      </c>
      <c r="U2035" s="24">
        <f>IF(C2035="NET","",IF(C2035="","",IFERROR(VLOOKUP(T2035,EAN!$A:$B,2,FALSE),"MANGLER - MÅ OPPDATERE EAN-FANEN")))</f>
        <v>7048652822529</v>
      </c>
      <c r="V2035" s="22">
        <f t="shared" si="124"/>
        <v>82</v>
      </c>
      <c r="W2035" s="22">
        <f t="shared" si="125"/>
        <v>82</v>
      </c>
      <c r="X2035" s="2"/>
      <c r="Y2035" s="21" t="str">
        <f>IF(C2035="NET","",IFERROR(VLOOKUP(U2035,'2) Order Form'!$V$9:$V$894,1,FALSE),"Ikke med I order form"))</f>
        <v>Ikke med I order form</v>
      </c>
    </row>
    <row r="2036" spans="1:25">
      <c r="A2036" s="175">
        <f t="shared" si="127"/>
        <v>7048652607546</v>
      </c>
      <c r="B2036">
        <v>840040</v>
      </c>
      <c r="C2036" t="s">
        <v>2760</v>
      </c>
      <c r="D2036" t="s">
        <v>2991</v>
      </c>
      <c r="E2036" t="s">
        <v>2747</v>
      </c>
      <c r="F2036" t="s">
        <v>2748</v>
      </c>
      <c r="G2036" t="s">
        <v>64</v>
      </c>
      <c r="H2036" t="s">
        <v>225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T2036" s="22" t="str">
        <f t="shared" si="126"/>
        <v>840040-MEAME-SM</v>
      </c>
      <c r="U2036" s="24">
        <f>IF(C2036="NET","",IF(C2036="","",IFERROR(VLOOKUP(T2036,EAN!$A:$B,2,FALSE),"MANGLER - MÅ OPPDATERE EAN-FANEN")))</f>
        <v>7048652607546</v>
      </c>
      <c r="V2036" s="22">
        <f t="shared" si="124"/>
        <v>0</v>
      </c>
      <c r="W2036" s="22">
        <f t="shared" si="125"/>
        <v>0</v>
      </c>
      <c r="X2036" s="2"/>
      <c r="Y2036" s="21" t="str">
        <f>IF(C2036="NET","",IFERROR(VLOOKUP(U2036,'2) Order Form'!$V$9:$V$894,1,FALSE),"Ikke med I order form"))</f>
        <v>Ikke med I order form</v>
      </c>
    </row>
    <row r="2037" spans="1:25">
      <c r="A2037" s="175">
        <f t="shared" si="127"/>
        <v>7048652607539</v>
      </c>
      <c r="B2037">
        <v>840040</v>
      </c>
      <c r="C2037" t="s">
        <v>2760</v>
      </c>
      <c r="D2037" t="s">
        <v>2991</v>
      </c>
      <c r="E2037" t="s">
        <v>2749</v>
      </c>
      <c r="F2037" t="s">
        <v>2748</v>
      </c>
      <c r="G2037" t="s">
        <v>65</v>
      </c>
      <c r="H2037" t="s">
        <v>225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T2037" s="22" t="str">
        <f t="shared" si="126"/>
        <v>840040-MEAME-ML</v>
      </c>
      <c r="U2037" s="24">
        <f>IF(C2037="NET","",IF(C2037="","",IFERROR(VLOOKUP(T2037,EAN!$A:$B,2,FALSE),"MANGLER - MÅ OPPDATERE EAN-FANEN")))</f>
        <v>7048652607539</v>
      </c>
      <c r="V2037" s="22">
        <f t="shared" ref="V2037:V2100" si="128">I2037</f>
        <v>0</v>
      </c>
      <c r="W2037" s="22">
        <f t="shared" ref="W2037:W2100" si="129">R2037</f>
        <v>0</v>
      </c>
      <c r="X2037" s="2"/>
      <c r="Y2037" s="21" t="str">
        <f>IF(C2037="NET","",IFERROR(VLOOKUP(U2037,'2) Order Form'!$V$9:$V$894,1,FALSE),"Ikke med I order form"))</f>
        <v>Ikke med I order form</v>
      </c>
    </row>
    <row r="2038" spans="1:25">
      <c r="A2038" s="175">
        <f t="shared" si="127"/>
        <v>7048652607560</v>
      </c>
      <c r="B2038">
        <v>840040</v>
      </c>
      <c r="C2038" t="s">
        <v>2760</v>
      </c>
      <c r="D2038" t="s">
        <v>2991</v>
      </c>
      <c r="E2038" t="s">
        <v>266</v>
      </c>
      <c r="F2038" t="s">
        <v>267</v>
      </c>
      <c r="G2038" t="s">
        <v>64</v>
      </c>
      <c r="H2038" t="s">
        <v>225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T2038" s="22" t="str">
        <f t="shared" si="126"/>
        <v>840040-MFORE-SM</v>
      </c>
      <c r="U2038" s="24">
        <f>IF(C2038="NET","",IF(C2038="","",IFERROR(VLOOKUP(T2038,EAN!$A:$B,2,FALSE),"MANGLER - MÅ OPPDATERE EAN-FANEN")))</f>
        <v>7048652607560</v>
      </c>
      <c r="V2038" s="22">
        <f t="shared" si="128"/>
        <v>0</v>
      </c>
      <c r="W2038" s="22">
        <f t="shared" si="129"/>
        <v>0</v>
      </c>
      <c r="X2038" s="2"/>
      <c r="Y2038" s="21" t="str">
        <f>IF(C2038="NET","",IFERROR(VLOOKUP(U2038,'2) Order Form'!$V$9:$V$894,1,FALSE),"Ikke med I order form"))</f>
        <v>Ikke med I order form</v>
      </c>
    </row>
    <row r="2039" spans="1:25">
      <c r="A2039" s="175">
        <f t="shared" si="127"/>
        <v>7048652607553</v>
      </c>
      <c r="B2039">
        <v>840040</v>
      </c>
      <c r="C2039" t="s">
        <v>2760</v>
      </c>
      <c r="D2039" t="s">
        <v>2991</v>
      </c>
      <c r="E2039" t="s">
        <v>268</v>
      </c>
      <c r="F2039" t="s">
        <v>267</v>
      </c>
      <c r="G2039" t="s">
        <v>65</v>
      </c>
      <c r="H2039" t="s">
        <v>225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T2039" s="22" t="str">
        <f t="shared" si="126"/>
        <v>840040-MFORE-ML</v>
      </c>
      <c r="U2039" s="24">
        <f>IF(C2039="NET","",IF(C2039="","",IFERROR(VLOOKUP(T2039,EAN!$A:$B,2,FALSE),"MANGLER - MÅ OPPDATERE EAN-FANEN")))</f>
        <v>7048652607553</v>
      </c>
      <c r="V2039" s="22">
        <f t="shared" si="128"/>
        <v>0</v>
      </c>
      <c r="W2039" s="22">
        <f t="shared" si="129"/>
        <v>0</v>
      </c>
      <c r="X2039" s="2"/>
      <c r="Y2039" s="21" t="str">
        <f>IF(C2039="NET","",IFERROR(VLOOKUP(U2039,'2) Order Form'!$V$9:$V$894,1,FALSE),"Ikke med I order form"))</f>
        <v>Ikke med I order form</v>
      </c>
    </row>
    <row r="2040" spans="1:25">
      <c r="A2040" s="175">
        <f t="shared" si="127"/>
        <v>7048652184788</v>
      </c>
      <c r="B2040">
        <v>840040</v>
      </c>
      <c r="C2040" t="s">
        <v>2760</v>
      </c>
      <c r="D2040" t="s">
        <v>2991</v>
      </c>
      <c r="E2040" t="s">
        <v>2761</v>
      </c>
      <c r="F2040" t="s">
        <v>2762</v>
      </c>
      <c r="G2040" t="s">
        <v>64</v>
      </c>
      <c r="H2040" t="s">
        <v>225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T2040" s="22" t="str">
        <f t="shared" si="126"/>
        <v>840040-MOPRE-SM</v>
      </c>
      <c r="U2040" s="24">
        <f>IF(C2040="NET","",IF(C2040="","",IFERROR(VLOOKUP(T2040,EAN!$A:$B,2,FALSE),"MANGLER - MÅ OPPDATERE EAN-FANEN")))</f>
        <v>7048652184788</v>
      </c>
      <c r="V2040" s="22">
        <f t="shared" si="128"/>
        <v>0</v>
      </c>
      <c r="W2040" s="22">
        <f t="shared" si="129"/>
        <v>0</v>
      </c>
      <c r="X2040" s="2"/>
      <c r="Y2040" s="21" t="str">
        <f>IF(C2040="NET","",IFERROR(VLOOKUP(U2040,'2) Order Form'!$V$9:$V$894,1,FALSE),"Ikke med I order form"))</f>
        <v>Ikke med I order form</v>
      </c>
    </row>
    <row r="2041" spans="1:25">
      <c r="A2041" s="175">
        <f t="shared" si="127"/>
        <v>7048652184771</v>
      </c>
      <c r="B2041">
        <v>840040</v>
      </c>
      <c r="C2041" t="s">
        <v>2760</v>
      </c>
      <c r="D2041" t="s">
        <v>2991</v>
      </c>
      <c r="E2041" t="s">
        <v>2763</v>
      </c>
      <c r="F2041" t="s">
        <v>2762</v>
      </c>
      <c r="G2041" t="s">
        <v>65</v>
      </c>
      <c r="H2041" t="s">
        <v>225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T2041" s="22" t="str">
        <f t="shared" si="126"/>
        <v>840040-MOPRE-ML</v>
      </c>
      <c r="U2041" s="24">
        <f>IF(C2041="NET","",IF(C2041="","",IFERROR(VLOOKUP(T2041,EAN!$A:$B,2,FALSE),"MANGLER - MÅ OPPDATERE EAN-FANEN")))</f>
        <v>7048652184771</v>
      </c>
      <c r="V2041" s="22">
        <f t="shared" si="128"/>
        <v>0</v>
      </c>
      <c r="W2041" s="22">
        <f t="shared" si="129"/>
        <v>0</v>
      </c>
      <c r="X2041" s="2"/>
      <c r="Y2041" s="21" t="str">
        <f>IF(C2041="NET","",IFERROR(VLOOKUP(U2041,'2) Order Form'!$V$9:$V$894,1,FALSE),"Ikke med I order form"))</f>
        <v>Ikke med I order form</v>
      </c>
    </row>
    <row r="2042" spans="1:25">
      <c r="A2042" s="175">
        <f t="shared" si="127"/>
        <v>7048652607584</v>
      </c>
      <c r="B2042">
        <v>840040</v>
      </c>
      <c r="C2042" t="s">
        <v>2760</v>
      </c>
      <c r="D2042" t="s">
        <v>2991</v>
      </c>
      <c r="E2042" t="s">
        <v>2753</v>
      </c>
      <c r="F2042" t="s">
        <v>2754</v>
      </c>
      <c r="G2042" t="s">
        <v>64</v>
      </c>
      <c r="H2042" t="s">
        <v>225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T2042" s="22" t="str">
        <f t="shared" si="126"/>
        <v>840040-MSLGY-SM</v>
      </c>
      <c r="U2042" s="24">
        <f>IF(C2042="NET","",IF(C2042="","",IFERROR(VLOOKUP(T2042,EAN!$A:$B,2,FALSE),"MANGLER - MÅ OPPDATERE EAN-FANEN")))</f>
        <v>7048652607584</v>
      </c>
      <c r="V2042" s="22">
        <f t="shared" si="128"/>
        <v>0</v>
      </c>
      <c r="W2042" s="22">
        <f t="shared" si="129"/>
        <v>0</v>
      </c>
      <c r="X2042" s="2"/>
      <c r="Y2042" s="21" t="str">
        <f>IF(C2042="NET","",IFERROR(VLOOKUP(U2042,'2) Order Form'!$V$9:$V$894,1,FALSE),"Ikke med I order form"))</f>
        <v>Ikke med I order form</v>
      </c>
    </row>
    <row r="2043" spans="1:25">
      <c r="A2043" s="175">
        <f t="shared" si="127"/>
        <v>7048652607577</v>
      </c>
      <c r="B2043">
        <v>840040</v>
      </c>
      <c r="C2043" t="s">
        <v>2760</v>
      </c>
      <c r="D2043" t="s">
        <v>2991</v>
      </c>
      <c r="E2043" t="s">
        <v>2755</v>
      </c>
      <c r="F2043" t="s">
        <v>2754</v>
      </c>
      <c r="G2043" t="s">
        <v>65</v>
      </c>
      <c r="H2043" t="s">
        <v>225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T2043" s="22" t="str">
        <f t="shared" si="126"/>
        <v>840040-MSLGY-ML</v>
      </c>
      <c r="U2043" s="24">
        <f>IF(C2043="NET","",IF(C2043="","",IFERROR(VLOOKUP(T2043,EAN!$A:$B,2,FALSE),"MANGLER - MÅ OPPDATERE EAN-FANEN")))</f>
        <v>7048652607577</v>
      </c>
      <c r="V2043" s="22">
        <f t="shared" si="128"/>
        <v>0</v>
      </c>
      <c r="W2043" s="22">
        <f t="shared" si="129"/>
        <v>0</v>
      </c>
      <c r="X2043" s="2"/>
      <c r="Y2043" s="21" t="str">
        <f>IF(C2043="NET","",IFERROR(VLOOKUP(U2043,'2) Order Form'!$V$9:$V$894,1,FALSE),"Ikke med I order form"))</f>
        <v>Ikke med I order form</v>
      </c>
    </row>
    <row r="2044" spans="1:25">
      <c r="A2044" s="175">
        <f t="shared" si="127"/>
        <v>7048652966025</v>
      </c>
      <c r="B2044">
        <v>840040</v>
      </c>
      <c r="C2044" t="s">
        <v>2760</v>
      </c>
      <c r="D2044" t="s">
        <v>2991</v>
      </c>
      <c r="E2044" t="s">
        <v>2196</v>
      </c>
      <c r="F2044" t="s">
        <v>2191</v>
      </c>
      <c r="G2044" t="s">
        <v>64</v>
      </c>
      <c r="H2044" t="s">
        <v>225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T2044" s="22" t="str">
        <f t="shared" si="126"/>
        <v>840040-MTURQ-SM</v>
      </c>
      <c r="U2044" s="24">
        <f>IF(C2044="NET","",IF(C2044="","",IFERROR(VLOOKUP(T2044,EAN!$A:$B,2,FALSE),"MANGLER - MÅ OPPDATERE EAN-FANEN")))</f>
        <v>7048652966025</v>
      </c>
      <c r="V2044" s="22">
        <f t="shared" si="128"/>
        <v>0</v>
      </c>
      <c r="W2044" s="22">
        <f t="shared" si="129"/>
        <v>0</v>
      </c>
      <c r="X2044" s="2"/>
      <c r="Y2044" s="21" t="str">
        <f>IF(C2044="NET","",IFERROR(VLOOKUP(U2044,'2) Order Form'!$V$9:$V$894,1,FALSE),"Ikke med I order form"))</f>
        <v>Ikke med I order form</v>
      </c>
    </row>
    <row r="2045" spans="1:25">
      <c r="A2045" s="175">
        <f t="shared" si="127"/>
        <v>7048652966018</v>
      </c>
      <c r="B2045">
        <v>840040</v>
      </c>
      <c r="C2045" t="s">
        <v>2760</v>
      </c>
      <c r="D2045" t="s">
        <v>2991</v>
      </c>
      <c r="E2045" t="s">
        <v>2197</v>
      </c>
      <c r="F2045" t="s">
        <v>2191</v>
      </c>
      <c r="G2045" t="s">
        <v>65</v>
      </c>
      <c r="H2045" t="s">
        <v>225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T2045" s="22" t="str">
        <f t="shared" si="126"/>
        <v>840040-MTURQ-ML</v>
      </c>
      <c r="U2045" s="24">
        <f>IF(C2045="NET","",IF(C2045="","",IFERROR(VLOOKUP(T2045,EAN!$A:$B,2,FALSE),"MANGLER - MÅ OPPDATERE EAN-FANEN")))</f>
        <v>7048652966018</v>
      </c>
      <c r="V2045" s="22">
        <f t="shared" si="128"/>
        <v>0</v>
      </c>
      <c r="W2045" s="22">
        <f t="shared" si="129"/>
        <v>0</v>
      </c>
      <c r="X2045" s="2"/>
      <c r="Y2045" s="21" t="str">
        <f>IF(C2045="NET","",IFERROR(VLOOKUP(U2045,'2) Order Form'!$V$9:$V$894,1,FALSE),"Ikke med I order form"))</f>
        <v>Ikke med I order form</v>
      </c>
    </row>
    <row r="2046" spans="1:25">
      <c r="A2046" s="175">
        <f t="shared" si="127"/>
        <v>7048652822550</v>
      </c>
      <c r="B2046">
        <v>840040</v>
      </c>
      <c r="C2046" t="s">
        <v>2760</v>
      </c>
      <c r="D2046" t="s">
        <v>2991</v>
      </c>
      <c r="E2046" t="s">
        <v>1285</v>
      </c>
      <c r="F2046" t="s">
        <v>2025</v>
      </c>
      <c r="G2046" t="s">
        <v>64</v>
      </c>
      <c r="H2046" t="s">
        <v>87</v>
      </c>
      <c r="I2046">
        <v>52</v>
      </c>
      <c r="J2046">
        <v>52</v>
      </c>
      <c r="K2046">
        <v>52</v>
      </c>
      <c r="L2046">
        <v>52</v>
      </c>
      <c r="M2046">
        <v>52</v>
      </c>
      <c r="N2046">
        <v>52</v>
      </c>
      <c r="O2046">
        <v>52</v>
      </c>
      <c r="P2046">
        <v>52</v>
      </c>
      <c r="Q2046">
        <v>52</v>
      </c>
      <c r="R2046">
        <v>52</v>
      </c>
      <c r="T2046" s="22" t="str">
        <f t="shared" si="126"/>
        <v>840040-NIBLM-SM</v>
      </c>
      <c r="U2046" s="24">
        <f>IF(C2046="NET","",IF(C2046="","",IFERROR(VLOOKUP(T2046,EAN!$A:$B,2,FALSE),"MANGLER - MÅ OPPDATERE EAN-FANEN")))</f>
        <v>7048652822550</v>
      </c>
      <c r="V2046" s="22">
        <f t="shared" si="128"/>
        <v>52</v>
      </c>
      <c r="W2046" s="22">
        <f t="shared" si="129"/>
        <v>52</v>
      </c>
      <c r="X2046" s="2"/>
      <c r="Y2046" s="21" t="str">
        <f>IF(C2046="NET","",IFERROR(VLOOKUP(U2046,'2) Order Form'!$V$9:$V$894,1,FALSE),"Ikke med I order form"))</f>
        <v>Ikke med I order form</v>
      </c>
    </row>
    <row r="2047" spans="1:25">
      <c r="A2047" s="175">
        <f t="shared" si="127"/>
        <v>7048652822543</v>
      </c>
      <c r="B2047">
        <v>840040</v>
      </c>
      <c r="C2047" t="s">
        <v>2760</v>
      </c>
      <c r="D2047" t="s">
        <v>2991</v>
      </c>
      <c r="E2047" t="s">
        <v>2756</v>
      </c>
      <c r="F2047" t="s">
        <v>2025</v>
      </c>
      <c r="G2047" t="s">
        <v>65</v>
      </c>
      <c r="H2047" t="s">
        <v>87</v>
      </c>
      <c r="I2047">
        <v>38</v>
      </c>
      <c r="J2047">
        <v>38</v>
      </c>
      <c r="K2047">
        <v>38</v>
      </c>
      <c r="L2047">
        <v>38</v>
      </c>
      <c r="M2047">
        <v>38</v>
      </c>
      <c r="N2047">
        <v>38</v>
      </c>
      <c r="O2047">
        <v>38</v>
      </c>
      <c r="P2047">
        <v>38</v>
      </c>
      <c r="Q2047">
        <v>38</v>
      </c>
      <c r="R2047">
        <v>38</v>
      </c>
      <c r="T2047" s="22" t="str">
        <f t="shared" si="126"/>
        <v>840040-NIBLM-ML</v>
      </c>
      <c r="U2047" s="24">
        <f>IF(C2047="NET","",IF(C2047="","",IFERROR(VLOOKUP(T2047,EAN!$A:$B,2,FALSE),"MANGLER - MÅ OPPDATERE EAN-FANEN")))</f>
        <v>7048652822543</v>
      </c>
      <c r="V2047" s="22">
        <f t="shared" si="128"/>
        <v>38</v>
      </c>
      <c r="W2047" s="22">
        <f t="shared" si="129"/>
        <v>38</v>
      </c>
      <c r="X2047" s="2"/>
      <c r="Y2047" s="21" t="str">
        <f>IF(C2047="NET","",IFERROR(VLOOKUP(U2047,'2) Order Form'!$V$9:$V$894,1,FALSE),"Ikke med I order form"))</f>
        <v>Ikke med I order form</v>
      </c>
    </row>
    <row r="2048" spans="1:25">
      <c r="A2048" s="175">
        <f t="shared" si="127"/>
        <v>7048652822574</v>
      </c>
      <c r="B2048">
        <v>840040</v>
      </c>
      <c r="C2048" t="s">
        <v>2760</v>
      </c>
      <c r="D2048" t="s">
        <v>2991</v>
      </c>
      <c r="E2048" t="s">
        <v>1286</v>
      </c>
      <c r="F2048" t="s">
        <v>2026</v>
      </c>
      <c r="G2048" t="s">
        <v>64</v>
      </c>
      <c r="H2048" t="s">
        <v>225</v>
      </c>
      <c r="I2048">
        <v>9</v>
      </c>
      <c r="J2048">
        <v>9</v>
      </c>
      <c r="K2048">
        <v>9</v>
      </c>
      <c r="L2048">
        <v>9</v>
      </c>
      <c r="M2048">
        <v>9</v>
      </c>
      <c r="N2048">
        <v>9</v>
      </c>
      <c r="O2048">
        <v>9</v>
      </c>
      <c r="P2048">
        <v>9</v>
      </c>
      <c r="Q2048">
        <v>9</v>
      </c>
      <c r="R2048">
        <v>9</v>
      </c>
      <c r="T2048" s="22" t="str">
        <f t="shared" si="126"/>
        <v>840040-RGLDM-SM</v>
      </c>
      <c r="U2048" s="24">
        <f>IF(C2048="NET","",IF(C2048="","",IFERROR(VLOOKUP(T2048,EAN!$A:$B,2,FALSE),"MANGLER - MÅ OPPDATERE EAN-FANEN")))</f>
        <v>7048652822574</v>
      </c>
      <c r="V2048" s="22">
        <f t="shared" si="128"/>
        <v>9</v>
      </c>
      <c r="W2048" s="22">
        <f t="shared" si="129"/>
        <v>9</v>
      </c>
      <c r="X2048" s="2"/>
      <c r="Y2048" s="21" t="str">
        <f>IF(C2048="NET","",IFERROR(VLOOKUP(U2048,'2) Order Form'!$V$9:$V$894,1,FALSE),"Ikke med I order form"))</f>
        <v>Ikke med I order form</v>
      </c>
    </row>
    <row r="2049" spans="1:25">
      <c r="A2049" s="175">
        <f t="shared" si="127"/>
        <v>7048652822567</v>
      </c>
      <c r="B2049">
        <v>840040</v>
      </c>
      <c r="C2049" t="s">
        <v>2760</v>
      </c>
      <c r="D2049" t="s">
        <v>2991</v>
      </c>
      <c r="E2049" t="s">
        <v>1303</v>
      </c>
      <c r="F2049" t="s">
        <v>2026</v>
      </c>
      <c r="G2049" t="s">
        <v>65</v>
      </c>
      <c r="H2049" t="s">
        <v>225</v>
      </c>
      <c r="I2049">
        <v>67</v>
      </c>
      <c r="J2049">
        <v>67</v>
      </c>
      <c r="K2049">
        <v>67</v>
      </c>
      <c r="L2049">
        <v>67</v>
      </c>
      <c r="M2049">
        <v>67</v>
      </c>
      <c r="N2049">
        <v>67</v>
      </c>
      <c r="O2049">
        <v>67</v>
      </c>
      <c r="P2049">
        <v>67</v>
      </c>
      <c r="Q2049">
        <v>67</v>
      </c>
      <c r="R2049">
        <v>67</v>
      </c>
      <c r="T2049" s="22" t="str">
        <f t="shared" si="126"/>
        <v>840040-RGLDM-ML</v>
      </c>
      <c r="U2049" s="24">
        <f>IF(C2049="NET","",IF(C2049="","",IFERROR(VLOOKUP(T2049,EAN!$A:$B,2,FALSE),"MANGLER - MÅ OPPDATERE EAN-FANEN")))</f>
        <v>7048652822567</v>
      </c>
      <c r="V2049" s="22">
        <f t="shared" si="128"/>
        <v>67</v>
      </c>
      <c r="W2049" s="22">
        <f t="shared" si="129"/>
        <v>67</v>
      </c>
      <c r="X2049" s="2"/>
      <c r="Y2049" s="21" t="str">
        <f>IF(C2049="NET","",IFERROR(VLOOKUP(U2049,'2) Order Form'!$V$9:$V$894,1,FALSE),"Ikke med I order form"))</f>
        <v>Ikke med I order form</v>
      </c>
    </row>
    <row r="2050" spans="1:25">
      <c r="A2050" s="175">
        <f t="shared" si="127"/>
        <v>7048652822598</v>
      </c>
      <c r="B2050">
        <v>840040</v>
      </c>
      <c r="C2050" t="s">
        <v>2760</v>
      </c>
      <c r="D2050" t="s">
        <v>2991</v>
      </c>
      <c r="E2050" t="s">
        <v>1288</v>
      </c>
      <c r="F2050" t="s">
        <v>1287</v>
      </c>
      <c r="G2050" t="s">
        <v>64</v>
      </c>
      <c r="H2050" t="s">
        <v>87</v>
      </c>
      <c r="I2050">
        <v>90</v>
      </c>
      <c r="J2050">
        <v>90</v>
      </c>
      <c r="K2050">
        <v>90</v>
      </c>
      <c r="L2050">
        <v>90</v>
      </c>
      <c r="M2050">
        <v>90</v>
      </c>
      <c r="N2050">
        <v>90</v>
      </c>
      <c r="O2050">
        <v>90</v>
      </c>
      <c r="P2050">
        <v>90</v>
      </c>
      <c r="Q2050">
        <v>90</v>
      </c>
      <c r="R2050">
        <v>90</v>
      </c>
      <c r="T2050" s="22" t="str">
        <f t="shared" si="126"/>
        <v>840040-SLGFL-SM</v>
      </c>
      <c r="U2050" s="24">
        <f>IF(C2050="NET","",IF(C2050="","",IFERROR(VLOOKUP(T2050,EAN!$A:$B,2,FALSE),"MANGLER - MÅ OPPDATERE EAN-FANEN")))</f>
        <v>7048652822598</v>
      </c>
      <c r="V2050" s="22">
        <f t="shared" si="128"/>
        <v>90</v>
      </c>
      <c r="W2050" s="22">
        <f t="shared" si="129"/>
        <v>90</v>
      </c>
      <c r="X2050" s="2"/>
      <c r="Y2050" s="21" t="str">
        <f>IF(C2050="NET","",IFERROR(VLOOKUP(U2050,'2) Order Form'!$V$9:$V$894,1,FALSE),"Ikke med I order form"))</f>
        <v>Ikke med I order form</v>
      </c>
    </row>
    <row r="2051" spans="1:25">
      <c r="A2051" s="175">
        <f t="shared" si="127"/>
        <v>7048652822581</v>
      </c>
      <c r="B2051">
        <v>840040</v>
      </c>
      <c r="C2051" t="s">
        <v>2760</v>
      </c>
      <c r="D2051" t="s">
        <v>2991</v>
      </c>
      <c r="E2051" t="s">
        <v>2759</v>
      </c>
      <c r="F2051" t="s">
        <v>1287</v>
      </c>
      <c r="G2051" t="s">
        <v>65</v>
      </c>
      <c r="H2051" t="s">
        <v>87</v>
      </c>
      <c r="I2051">
        <v>56</v>
      </c>
      <c r="J2051">
        <v>56</v>
      </c>
      <c r="K2051">
        <v>56</v>
      </c>
      <c r="L2051">
        <v>56</v>
      </c>
      <c r="M2051">
        <v>56</v>
      </c>
      <c r="N2051">
        <v>56</v>
      </c>
      <c r="O2051">
        <v>56</v>
      </c>
      <c r="P2051">
        <v>56</v>
      </c>
      <c r="Q2051">
        <v>56</v>
      </c>
      <c r="R2051">
        <v>56</v>
      </c>
      <c r="T2051" s="22" t="str">
        <f t="shared" si="126"/>
        <v>840040-SLGFL-ML</v>
      </c>
      <c r="U2051" s="24">
        <f>IF(C2051="NET","",IF(C2051="","",IFERROR(VLOOKUP(T2051,EAN!$A:$B,2,FALSE),"MANGLER - MÅ OPPDATERE EAN-FANEN")))</f>
        <v>7048652822581</v>
      </c>
      <c r="V2051" s="22">
        <f t="shared" si="128"/>
        <v>56</v>
      </c>
      <c r="W2051" s="22">
        <f t="shared" si="129"/>
        <v>56</v>
      </c>
      <c r="X2051" s="2"/>
      <c r="Y2051" s="21" t="str">
        <f>IF(C2051="NET","",IFERROR(VLOOKUP(U2051,'2) Order Form'!$V$9:$V$894,1,FALSE),"Ikke med I order form"))</f>
        <v>Ikke med I order form</v>
      </c>
    </row>
    <row r="2052" spans="1:25">
      <c r="A2052" s="175">
        <f t="shared" si="127"/>
        <v>0</v>
      </c>
      <c r="B2052" s="37">
        <v>840053</v>
      </c>
      <c r="C2052" t="s">
        <v>131</v>
      </c>
      <c r="I2052" s="37">
        <v>202409</v>
      </c>
      <c r="J2052" s="37">
        <v>202410</v>
      </c>
      <c r="K2052" s="37">
        <v>202411</v>
      </c>
      <c r="L2052" s="37">
        <v>202412</v>
      </c>
      <c r="M2052" s="37">
        <v>202413</v>
      </c>
      <c r="N2052" s="37">
        <v>202414</v>
      </c>
      <c r="O2052" s="37">
        <v>202415</v>
      </c>
      <c r="P2052" s="37">
        <v>202415</v>
      </c>
      <c r="Q2052" s="37">
        <v>202415</v>
      </c>
      <c r="R2052" s="37">
        <v>202415</v>
      </c>
      <c r="T2052" s="22" t="str">
        <f t="shared" ref="T2052:T2115" si="130">CONCATENATE(B2052,"-",E2052)</f>
        <v>840053-</v>
      </c>
      <c r="U2052" s="24" t="str">
        <f>IF(C2052="NET","",IF(C2052="","",IFERROR(VLOOKUP(T2052,EAN!$A:$B,2,FALSE),"MANGLER - MÅ OPPDATERE EAN-FANEN")))</f>
        <v/>
      </c>
      <c r="V2052" s="22">
        <f t="shared" si="128"/>
        <v>202409</v>
      </c>
      <c r="W2052" s="22">
        <f t="shared" si="129"/>
        <v>202415</v>
      </c>
      <c r="X2052" s="2"/>
      <c r="Y2052" s="21" t="str">
        <f>IF(C2052="NET","",IFERROR(VLOOKUP(U2052,'2) Order Form'!$V$9:$V$894,1,FALSE),"Ikke med I order form"))</f>
        <v/>
      </c>
    </row>
    <row r="2053" spans="1:25">
      <c r="A2053" s="175">
        <f t="shared" ref="A2053:A2116" si="131">SUM(U2053)</f>
        <v>7048652607621</v>
      </c>
      <c r="B2053">
        <v>840053</v>
      </c>
      <c r="C2053" t="s">
        <v>1059</v>
      </c>
      <c r="D2053" t="s">
        <v>2991</v>
      </c>
      <c r="E2053" t="s">
        <v>286</v>
      </c>
      <c r="F2053" t="s">
        <v>130</v>
      </c>
      <c r="G2053" t="s">
        <v>64</v>
      </c>
      <c r="H2053" t="s">
        <v>225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T2053" s="22" t="str">
        <f t="shared" si="130"/>
        <v>840053-AQMNE-SM</v>
      </c>
      <c r="U2053" s="24">
        <f>IF(C2053="NET","",IF(C2053="","",IFERROR(VLOOKUP(T2053,EAN!$A:$B,2,FALSE),"MANGLER - MÅ OPPDATERE EAN-FANEN")))</f>
        <v>7048652607621</v>
      </c>
      <c r="V2053" s="22">
        <f t="shared" si="128"/>
        <v>0</v>
      </c>
      <c r="W2053" s="22">
        <f t="shared" si="129"/>
        <v>0</v>
      </c>
      <c r="X2053" s="2"/>
      <c r="Y2053" s="21" t="str">
        <f>IF(C2053="NET","",IFERROR(VLOOKUP(U2053,'2) Order Form'!$V$9:$V$894,1,FALSE),"Ikke med I order form"))</f>
        <v>Ikke med I order form</v>
      </c>
    </row>
    <row r="2054" spans="1:25">
      <c r="A2054" s="175">
        <f t="shared" si="131"/>
        <v>7048652607614</v>
      </c>
      <c r="B2054">
        <v>840053</v>
      </c>
      <c r="C2054" t="s">
        <v>1059</v>
      </c>
      <c r="D2054" t="s">
        <v>2991</v>
      </c>
      <c r="E2054" t="s">
        <v>287</v>
      </c>
      <c r="F2054" t="s">
        <v>130</v>
      </c>
      <c r="G2054" t="s">
        <v>65</v>
      </c>
      <c r="H2054" t="s">
        <v>225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T2054" s="22" t="str">
        <f t="shared" si="130"/>
        <v>840053-AQMNE-ML</v>
      </c>
      <c r="U2054" s="24">
        <f>IF(C2054="NET","",IF(C2054="","",IFERROR(VLOOKUP(T2054,EAN!$A:$B,2,FALSE),"MANGLER - MÅ OPPDATERE EAN-FANEN")))</f>
        <v>7048652607614</v>
      </c>
      <c r="V2054" s="22">
        <f t="shared" si="128"/>
        <v>0</v>
      </c>
      <c r="W2054" s="22">
        <f t="shared" si="129"/>
        <v>0</v>
      </c>
      <c r="X2054" s="2"/>
      <c r="Y2054" s="21" t="str">
        <f>IF(C2054="NET","",IFERROR(VLOOKUP(U2054,'2) Order Form'!$V$9:$V$894,1,FALSE),"Ikke med I order form"))</f>
        <v>Ikke med I order form</v>
      </c>
    </row>
    <row r="2055" spans="1:25">
      <c r="A2055" s="175">
        <f t="shared" si="131"/>
        <v>7048652607607</v>
      </c>
      <c r="B2055">
        <v>840053</v>
      </c>
      <c r="C2055" t="s">
        <v>1059</v>
      </c>
      <c r="D2055" t="s">
        <v>2991</v>
      </c>
      <c r="E2055" t="s">
        <v>288</v>
      </c>
      <c r="F2055" t="s">
        <v>130</v>
      </c>
      <c r="G2055" t="s">
        <v>66</v>
      </c>
      <c r="H2055" t="s">
        <v>225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T2055" s="22" t="str">
        <f t="shared" si="130"/>
        <v>840053-AQMNE-LXL</v>
      </c>
      <c r="U2055" s="24">
        <f>IF(C2055="NET","",IF(C2055="","",IFERROR(VLOOKUP(T2055,EAN!$A:$B,2,FALSE),"MANGLER - MÅ OPPDATERE EAN-FANEN")))</f>
        <v>7048652607607</v>
      </c>
      <c r="V2055" s="22">
        <f t="shared" si="128"/>
        <v>0</v>
      </c>
      <c r="W2055" s="22">
        <f t="shared" si="129"/>
        <v>0</v>
      </c>
      <c r="X2055" s="2"/>
      <c r="Y2055" s="21" t="str">
        <f>IF(C2055="NET","",IFERROR(VLOOKUP(U2055,'2) Order Form'!$V$9:$V$894,1,FALSE),"Ikke med I order form"))</f>
        <v>Ikke med I order form</v>
      </c>
    </row>
    <row r="2056" spans="1:25">
      <c r="A2056" s="175">
        <f t="shared" si="131"/>
        <v>7048652607638</v>
      </c>
      <c r="B2056">
        <v>840053</v>
      </c>
      <c r="C2056" t="s">
        <v>1059</v>
      </c>
      <c r="D2056" t="s">
        <v>2991</v>
      </c>
      <c r="E2056" t="s">
        <v>285</v>
      </c>
      <c r="F2056" t="s">
        <v>130</v>
      </c>
      <c r="G2056" t="s">
        <v>74</v>
      </c>
      <c r="H2056" t="s">
        <v>225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T2056" s="22" t="str">
        <f t="shared" si="130"/>
        <v>840053-AQMNE-XXL</v>
      </c>
      <c r="U2056" s="24">
        <f>IF(C2056="NET","",IF(C2056="","",IFERROR(VLOOKUP(T2056,EAN!$A:$B,2,FALSE),"MANGLER - MÅ OPPDATERE EAN-FANEN")))</f>
        <v>7048652607638</v>
      </c>
      <c r="V2056" s="22">
        <f t="shared" si="128"/>
        <v>0</v>
      </c>
      <c r="W2056" s="22">
        <f t="shared" si="129"/>
        <v>0</v>
      </c>
      <c r="X2056" s="2"/>
      <c r="Y2056" s="21" t="str">
        <f>IF(C2056="NET","",IFERROR(VLOOKUP(U2056,'2) Order Form'!$V$9:$V$894,1,FALSE),"Ikke med I order form"))</f>
        <v>Ikke med I order form</v>
      </c>
    </row>
    <row r="2057" spans="1:25">
      <c r="A2057" s="175">
        <f t="shared" si="131"/>
        <v>7048652966056</v>
      </c>
      <c r="B2057">
        <v>840053</v>
      </c>
      <c r="C2057" t="s">
        <v>1059</v>
      </c>
      <c r="D2057" t="s">
        <v>2991</v>
      </c>
      <c r="E2057" t="s">
        <v>2198</v>
      </c>
      <c r="F2057" t="s">
        <v>2199</v>
      </c>
      <c r="G2057" t="s">
        <v>64</v>
      </c>
      <c r="H2057" t="s">
        <v>225</v>
      </c>
      <c r="I2057">
        <v>112</v>
      </c>
      <c r="J2057">
        <v>112</v>
      </c>
      <c r="K2057">
        <v>112</v>
      </c>
      <c r="L2057">
        <v>112</v>
      </c>
      <c r="M2057">
        <v>112</v>
      </c>
      <c r="N2057">
        <v>112</v>
      </c>
      <c r="O2057">
        <v>112</v>
      </c>
      <c r="P2057">
        <v>112</v>
      </c>
      <c r="Q2057">
        <v>112</v>
      </c>
      <c r="R2057">
        <v>112</v>
      </c>
      <c r="T2057" s="22" t="str">
        <f t="shared" si="130"/>
        <v>840053-BARBM-SM</v>
      </c>
      <c r="U2057" s="24">
        <f>IF(C2057="NET","",IF(C2057="","",IFERROR(VLOOKUP(T2057,EAN!$A:$B,2,FALSE),"MANGLER - MÅ OPPDATERE EAN-FANEN")))</f>
        <v>7048652966056</v>
      </c>
      <c r="V2057" s="22">
        <f t="shared" si="128"/>
        <v>112</v>
      </c>
      <c r="W2057" s="22">
        <f t="shared" si="129"/>
        <v>112</v>
      </c>
      <c r="X2057" s="2"/>
      <c r="Y2057" s="21">
        <f>IF(C2057="NET","",IFERROR(VLOOKUP(U2057,'2) Order Form'!$V$9:$V$894,1,FALSE),"Ikke med I order form"))</f>
        <v>7048652966056</v>
      </c>
    </row>
    <row r="2058" spans="1:25">
      <c r="A2058" s="175">
        <f t="shared" si="131"/>
        <v>7048652966049</v>
      </c>
      <c r="B2058">
        <v>840053</v>
      </c>
      <c r="C2058" t="s">
        <v>1059</v>
      </c>
      <c r="D2058" t="s">
        <v>2991</v>
      </c>
      <c r="E2058" t="s">
        <v>2200</v>
      </c>
      <c r="F2058" t="s">
        <v>2199</v>
      </c>
      <c r="G2058" t="s">
        <v>65</v>
      </c>
      <c r="H2058" t="s">
        <v>225</v>
      </c>
      <c r="I2058">
        <v>183</v>
      </c>
      <c r="J2058">
        <v>183</v>
      </c>
      <c r="K2058">
        <v>183</v>
      </c>
      <c r="L2058">
        <v>183</v>
      </c>
      <c r="M2058">
        <v>183</v>
      </c>
      <c r="N2058">
        <v>183</v>
      </c>
      <c r="O2058">
        <v>183</v>
      </c>
      <c r="P2058">
        <v>183</v>
      </c>
      <c r="Q2058">
        <v>183</v>
      </c>
      <c r="R2058">
        <v>183</v>
      </c>
      <c r="T2058" s="22" t="str">
        <f t="shared" si="130"/>
        <v>840053-BARBM-ML</v>
      </c>
      <c r="U2058" s="24">
        <f>IF(C2058="NET","",IF(C2058="","",IFERROR(VLOOKUP(T2058,EAN!$A:$B,2,FALSE),"MANGLER - MÅ OPPDATERE EAN-FANEN")))</f>
        <v>7048652966049</v>
      </c>
      <c r="V2058" s="22">
        <f t="shared" si="128"/>
        <v>183</v>
      </c>
      <c r="W2058" s="22">
        <f t="shared" si="129"/>
        <v>183</v>
      </c>
      <c r="X2058" s="2"/>
      <c r="Y2058" s="21">
        <f>IF(C2058="NET","",IFERROR(VLOOKUP(U2058,'2) Order Form'!$V$9:$V$894,1,FALSE),"Ikke med I order form"))</f>
        <v>7048652966049</v>
      </c>
    </row>
    <row r="2059" spans="1:25">
      <c r="A2059" s="175">
        <f t="shared" si="131"/>
        <v>7048652966032</v>
      </c>
      <c r="B2059">
        <v>840053</v>
      </c>
      <c r="C2059" t="s">
        <v>1059</v>
      </c>
      <c r="D2059" t="s">
        <v>2991</v>
      </c>
      <c r="E2059" t="s">
        <v>2201</v>
      </c>
      <c r="F2059" t="s">
        <v>2199</v>
      </c>
      <c r="G2059" t="s">
        <v>66</v>
      </c>
      <c r="H2059" t="s">
        <v>225</v>
      </c>
      <c r="I2059">
        <v>117</v>
      </c>
      <c r="J2059">
        <v>117</v>
      </c>
      <c r="K2059">
        <v>117</v>
      </c>
      <c r="L2059">
        <v>117</v>
      </c>
      <c r="M2059">
        <v>117</v>
      </c>
      <c r="N2059">
        <v>117</v>
      </c>
      <c r="O2059">
        <v>117</v>
      </c>
      <c r="P2059">
        <v>117</v>
      </c>
      <c r="Q2059">
        <v>117</v>
      </c>
      <c r="R2059">
        <v>117</v>
      </c>
      <c r="T2059" s="22" t="str">
        <f t="shared" si="130"/>
        <v>840053-BARBM-LXL</v>
      </c>
      <c r="U2059" s="24">
        <f>IF(C2059="NET","",IF(C2059="","",IFERROR(VLOOKUP(T2059,EAN!$A:$B,2,FALSE),"MANGLER - MÅ OPPDATERE EAN-FANEN")))</f>
        <v>7048652966032</v>
      </c>
      <c r="V2059" s="22">
        <f t="shared" si="128"/>
        <v>117</v>
      </c>
      <c r="W2059" s="22">
        <f t="shared" si="129"/>
        <v>117</v>
      </c>
      <c r="X2059" s="2"/>
      <c r="Y2059" s="21">
        <f>IF(C2059="NET","",IFERROR(VLOOKUP(U2059,'2) Order Form'!$V$9:$V$894,1,FALSE),"Ikke med I order form"))</f>
        <v>7048652966032</v>
      </c>
    </row>
    <row r="2060" spans="1:25">
      <c r="A2060" s="175">
        <f t="shared" si="131"/>
        <v>7048652968746</v>
      </c>
      <c r="B2060">
        <v>840053</v>
      </c>
      <c r="C2060" t="s">
        <v>1059</v>
      </c>
      <c r="D2060" t="s">
        <v>2991</v>
      </c>
      <c r="E2060" t="s">
        <v>2513</v>
      </c>
      <c r="F2060" t="s">
        <v>2199</v>
      </c>
      <c r="G2060" t="s">
        <v>74</v>
      </c>
      <c r="H2060" t="s">
        <v>225</v>
      </c>
      <c r="I2060">
        <v>33</v>
      </c>
      <c r="J2060">
        <v>33</v>
      </c>
      <c r="K2060">
        <v>33</v>
      </c>
      <c r="L2060">
        <v>33</v>
      </c>
      <c r="M2060">
        <v>33</v>
      </c>
      <c r="N2060">
        <v>33</v>
      </c>
      <c r="O2060">
        <v>33</v>
      </c>
      <c r="P2060">
        <v>33</v>
      </c>
      <c r="Q2060">
        <v>33</v>
      </c>
      <c r="R2060">
        <v>33</v>
      </c>
      <c r="T2060" s="22" t="str">
        <f t="shared" si="130"/>
        <v>840053-BARBM-XXL</v>
      </c>
      <c r="U2060" s="24">
        <f>IF(C2060="NET","",IF(C2060="","",IFERROR(VLOOKUP(T2060,EAN!$A:$B,2,FALSE),"MANGLER - MÅ OPPDATERE EAN-FANEN")))</f>
        <v>7048652968746</v>
      </c>
      <c r="V2060" s="22">
        <f t="shared" si="128"/>
        <v>33</v>
      </c>
      <c r="W2060" s="22">
        <f t="shared" si="129"/>
        <v>33</v>
      </c>
      <c r="X2060" s="2"/>
      <c r="Y2060" s="21">
        <f>IF(C2060="NET","",IFERROR(VLOOKUP(U2060,'2) Order Form'!$V$9:$V$894,1,FALSE),"Ikke med I order form"))</f>
        <v>7048652968746</v>
      </c>
    </row>
    <row r="2061" spans="1:25">
      <c r="A2061" s="175">
        <f t="shared" si="131"/>
        <v>7048652607669</v>
      </c>
      <c r="B2061">
        <v>840053</v>
      </c>
      <c r="C2061" t="s">
        <v>1059</v>
      </c>
      <c r="D2061" t="s">
        <v>2991</v>
      </c>
      <c r="E2061" t="s">
        <v>291</v>
      </c>
      <c r="F2061" t="s">
        <v>290</v>
      </c>
      <c r="G2061" t="s">
        <v>64</v>
      </c>
      <c r="H2061" t="s">
        <v>225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T2061" s="22" t="str">
        <f t="shared" si="130"/>
        <v>840053-BTGRY-SM</v>
      </c>
      <c r="U2061" s="24">
        <f>IF(C2061="NET","",IF(C2061="","",IFERROR(VLOOKUP(T2061,EAN!$A:$B,2,FALSE),"MANGLER - MÅ OPPDATERE EAN-FANEN")))</f>
        <v>7048652607669</v>
      </c>
      <c r="V2061" s="22">
        <f t="shared" si="128"/>
        <v>0</v>
      </c>
      <c r="W2061" s="22">
        <f t="shared" si="129"/>
        <v>0</v>
      </c>
      <c r="X2061" s="2"/>
      <c r="Y2061" s="21" t="str">
        <f>IF(C2061="NET","",IFERROR(VLOOKUP(U2061,'2) Order Form'!$V$9:$V$894,1,FALSE),"Ikke med I order form"))</f>
        <v>Ikke med I order form</v>
      </c>
    </row>
    <row r="2062" spans="1:25">
      <c r="A2062" s="175">
        <f t="shared" si="131"/>
        <v>7048652607652</v>
      </c>
      <c r="B2062">
        <v>840053</v>
      </c>
      <c r="C2062" t="s">
        <v>1059</v>
      </c>
      <c r="D2062" t="s">
        <v>2991</v>
      </c>
      <c r="E2062" t="s">
        <v>292</v>
      </c>
      <c r="F2062" t="s">
        <v>290</v>
      </c>
      <c r="G2062" t="s">
        <v>65</v>
      </c>
      <c r="H2062" t="s">
        <v>225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T2062" s="22" t="str">
        <f t="shared" si="130"/>
        <v>840053-BTGRY-ML</v>
      </c>
      <c r="U2062" s="24">
        <f>IF(C2062="NET","",IF(C2062="","",IFERROR(VLOOKUP(T2062,EAN!$A:$B,2,FALSE),"MANGLER - MÅ OPPDATERE EAN-FANEN")))</f>
        <v>7048652607652</v>
      </c>
      <c r="V2062" s="22">
        <f t="shared" si="128"/>
        <v>0</v>
      </c>
      <c r="W2062" s="22">
        <f t="shared" si="129"/>
        <v>0</v>
      </c>
      <c r="X2062" s="2"/>
      <c r="Y2062" s="21" t="str">
        <f>IF(C2062="NET","",IFERROR(VLOOKUP(U2062,'2) Order Form'!$V$9:$V$894,1,FALSE),"Ikke med I order form"))</f>
        <v>Ikke med I order form</v>
      </c>
    </row>
    <row r="2063" spans="1:25">
      <c r="A2063" s="175">
        <f t="shared" si="131"/>
        <v>7048652607645</v>
      </c>
      <c r="B2063">
        <v>840053</v>
      </c>
      <c r="C2063" t="s">
        <v>1059</v>
      </c>
      <c r="D2063" t="s">
        <v>2991</v>
      </c>
      <c r="E2063" t="s">
        <v>293</v>
      </c>
      <c r="F2063" t="s">
        <v>290</v>
      </c>
      <c r="G2063" t="s">
        <v>66</v>
      </c>
      <c r="H2063" t="s">
        <v>225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T2063" s="22" t="str">
        <f t="shared" si="130"/>
        <v>840053-BTGRY-LXL</v>
      </c>
      <c r="U2063" s="24">
        <f>IF(C2063="NET","",IF(C2063="","",IFERROR(VLOOKUP(T2063,EAN!$A:$B,2,FALSE),"MANGLER - MÅ OPPDATERE EAN-FANEN")))</f>
        <v>7048652607645</v>
      </c>
      <c r="V2063" s="22">
        <f t="shared" si="128"/>
        <v>0</v>
      </c>
      <c r="W2063" s="22">
        <f t="shared" si="129"/>
        <v>0</v>
      </c>
      <c r="X2063" s="2"/>
      <c r="Y2063" s="21" t="str">
        <f>IF(C2063="NET","",IFERROR(VLOOKUP(U2063,'2) Order Form'!$V$9:$V$894,1,FALSE),"Ikke med I order form"))</f>
        <v>Ikke med I order form</v>
      </c>
    </row>
    <row r="2064" spans="1:25">
      <c r="A2064" s="175">
        <f t="shared" si="131"/>
        <v>7048652607676</v>
      </c>
      <c r="B2064">
        <v>840053</v>
      </c>
      <c r="C2064" t="s">
        <v>1059</v>
      </c>
      <c r="D2064" t="s">
        <v>2991</v>
      </c>
      <c r="E2064" t="s">
        <v>289</v>
      </c>
      <c r="F2064" t="s">
        <v>290</v>
      </c>
      <c r="G2064" t="s">
        <v>74</v>
      </c>
      <c r="H2064" t="s">
        <v>225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T2064" s="22" t="str">
        <f t="shared" si="130"/>
        <v>840053-BTGRY-XXL</v>
      </c>
      <c r="U2064" s="24">
        <f>IF(C2064="NET","",IF(C2064="","",IFERROR(VLOOKUP(T2064,EAN!$A:$B,2,FALSE),"MANGLER - MÅ OPPDATERE EAN-FANEN")))</f>
        <v>7048652607676</v>
      </c>
      <c r="V2064" s="22">
        <f t="shared" si="128"/>
        <v>0</v>
      </c>
      <c r="W2064" s="22">
        <f t="shared" si="129"/>
        <v>0</v>
      </c>
      <c r="X2064" s="2"/>
      <c r="Y2064" s="21" t="str">
        <f>IF(C2064="NET","",IFERROR(VLOOKUP(U2064,'2) Order Form'!$V$9:$V$894,1,FALSE),"Ikke med I order form"))</f>
        <v>Ikke med I order form</v>
      </c>
    </row>
    <row r="2065" spans="1:25">
      <c r="A2065" s="175">
        <f t="shared" si="131"/>
        <v>7048652822635</v>
      </c>
      <c r="B2065">
        <v>840053</v>
      </c>
      <c r="C2065" t="s">
        <v>1059</v>
      </c>
      <c r="D2065" t="s">
        <v>2991</v>
      </c>
      <c r="E2065" t="s">
        <v>1304</v>
      </c>
      <c r="F2065" t="s">
        <v>1054</v>
      </c>
      <c r="G2065" t="s">
        <v>74</v>
      </c>
      <c r="H2065" t="s">
        <v>225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T2065" s="22" t="str">
        <f t="shared" si="130"/>
        <v>840053-DPUMC-XXL</v>
      </c>
      <c r="U2065" s="24">
        <f>IF(C2065="NET","",IF(C2065="","",IFERROR(VLOOKUP(T2065,EAN!$A:$B,2,FALSE),"MANGLER - MÅ OPPDATERE EAN-FANEN")))</f>
        <v>7048652822635</v>
      </c>
      <c r="V2065" s="22">
        <f t="shared" si="128"/>
        <v>0</v>
      </c>
      <c r="W2065" s="22">
        <f t="shared" si="129"/>
        <v>0</v>
      </c>
      <c r="X2065" s="2"/>
      <c r="Y2065" s="21" t="str">
        <f>IF(C2065="NET","",IFERROR(VLOOKUP(U2065,'2) Order Form'!$V$9:$V$894,1,FALSE),"Ikke med I order form"))</f>
        <v>Ikke med I order form</v>
      </c>
    </row>
    <row r="2066" spans="1:25">
      <c r="A2066" s="175">
        <f t="shared" si="131"/>
        <v>7048652822628</v>
      </c>
      <c r="B2066">
        <v>840053</v>
      </c>
      <c r="C2066" t="s">
        <v>1059</v>
      </c>
      <c r="D2066" t="s">
        <v>2991</v>
      </c>
      <c r="E2066" t="s">
        <v>1071</v>
      </c>
      <c r="F2066" t="s">
        <v>1054</v>
      </c>
      <c r="G2066" t="s">
        <v>64</v>
      </c>
      <c r="H2066" t="s">
        <v>225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T2066" s="22" t="str">
        <f t="shared" si="130"/>
        <v>840053-DPUMC-SM</v>
      </c>
      <c r="U2066" s="24">
        <f>IF(C2066="NET","",IF(C2066="","",IFERROR(VLOOKUP(T2066,EAN!$A:$B,2,FALSE),"MANGLER - MÅ OPPDATERE EAN-FANEN")))</f>
        <v>7048652822628</v>
      </c>
      <c r="V2066" s="22">
        <f t="shared" si="128"/>
        <v>0</v>
      </c>
      <c r="W2066" s="22">
        <f t="shared" si="129"/>
        <v>0</v>
      </c>
      <c r="X2066" s="2"/>
      <c r="Y2066" s="21" t="str">
        <f>IF(C2066="NET","",IFERROR(VLOOKUP(U2066,'2) Order Form'!$V$9:$V$894,1,FALSE),"Ikke med I order form"))</f>
        <v>Ikke med I order form</v>
      </c>
    </row>
    <row r="2067" spans="1:25">
      <c r="A2067" s="175">
        <f t="shared" si="131"/>
        <v>7048652822611</v>
      </c>
      <c r="B2067">
        <v>840053</v>
      </c>
      <c r="C2067" t="s">
        <v>1059</v>
      </c>
      <c r="D2067" t="s">
        <v>2991</v>
      </c>
      <c r="E2067" t="s">
        <v>1072</v>
      </c>
      <c r="F2067" t="s">
        <v>1054</v>
      </c>
      <c r="G2067" t="s">
        <v>65</v>
      </c>
      <c r="H2067" t="s">
        <v>225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T2067" s="22" t="str">
        <f t="shared" si="130"/>
        <v>840053-DPUMC-ML</v>
      </c>
      <c r="U2067" s="24">
        <f>IF(C2067="NET","",IF(C2067="","",IFERROR(VLOOKUP(T2067,EAN!$A:$B,2,FALSE),"MANGLER - MÅ OPPDATERE EAN-FANEN")))</f>
        <v>7048652822611</v>
      </c>
      <c r="V2067" s="22">
        <f t="shared" si="128"/>
        <v>0</v>
      </c>
      <c r="W2067" s="22">
        <f t="shared" si="129"/>
        <v>0</v>
      </c>
      <c r="X2067" s="2"/>
      <c r="Y2067" s="21" t="str">
        <f>IF(C2067="NET","",IFERROR(VLOOKUP(U2067,'2) Order Form'!$V$9:$V$894,1,FALSE),"Ikke med I order form"))</f>
        <v>Ikke med I order form</v>
      </c>
    </row>
    <row r="2068" spans="1:25">
      <c r="A2068" s="175">
        <f t="shared" si="131"/>
        <v>7048652822604</v>
      </c>
      <c r="B2068">
        <v>840053</v>
      </c>
      <c r="C2068" t="s">
        <v>1059</v>
      </c>
      <c r="D2068" t="s">
        <v>2991</v>
      </c>
      <c r="E2068" t="s">
        <v>1073</v>
      </c>
      <c r="F2068" t="s">
        <v>1054</v>
      </c>
      <c r="G2068" t="s">
        <v>66</v>
      </c>
      <c r="H2068" t="s">
        <v>225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T2068" s="22" t="str">
        <f t="shared" si="130"/>
        <v>840053-DPUMC-LXL</v>
      </c>
      <c r="U2068" s="24">
        <f>IF(C2068="NET","",IF(C2068="","",IFERROR(VLOOKUP(T2068,EAN!$A:$B,2,FALSE),"MANGLER - MÅ OPPDATERE EAN-FANEN")))</f>
        <v>7048652822604</v>
      </c>
      <c r="V2068" s="22">
        <f t="shared" si="128"/>
        <v>0</v>
      </c>
      <c r="W2068" s="22">
        <f t="shared" si="129"/>
        <v>0</v>
      </c>
      <c r="X2068" s="2"/>
      <c r="Y2068" s="21" t="str">
        <f>IF(C2068="NET","",IFERROR(VLOOKUP(U2068,'2) Order Form'!$V$9:$V$894,1,FALSE),"Ikke med I order form"))</f>
        <v>Ikke med I order form</v>
      </c>
    </row>
    <row r="2069" spans="1:25">
      <c r="A2069" s="175">
        <f t="shared" si="131"/>
        <v>7048652463135</v>
      </c>
      <c r="B2069">
        <v>840053</v>
      </c>
      <c r="C2069" t="s">
        <v>1059</v>
      </c>
      <c r="D2069" t="s">
        <v>2991</v>
      </c>
      <c r="E2069" t="s">
        <v>132</v>
      </c>
      <c r="F2069" t="s">
        <v>124</v>
      </c>
      <c r="G2069" t="s">
        <v>64</v>
      </c>
      <c r="H2069" t="s">
        <v>87</v>
      </c>
      <c r="I2069">
        <v>190</v>
      </c>
      <c r="J2069">
        <v>190</v>
      </c>
      <c r="K2069">
        <v>190</v>
      </c>
      <c r="L2069">
        <v>190</v>
      </c>
      <c r="M2069">
        <v>190</v>
      </c>
      <c r="N2069">
        <v>190</v>
      </c>
      <c r="O2069">
        <v>190</v>
      </c>
      <c r="P2069">
        <v>190</v>
      </c>
      <c r="Q2069">
        <v>190</v>
      </c>
      <c r="R2069">
        <v>190</v>
      </c>
      <c r="T2069" s="22" t="str">
        <f t="shared" si="130"/>
        <v>840053-DTBLK-SM</v>
      </c>
      <c r="U2069" s="24">
        <f>IF(C2069="NET","",IF(C2069="","",IFERROR(VLOOKUP(T2069,EAN!$A:$B,2,FALSE),"MANGLER - MÅ OPPDATERE EAN-FANEN")))</f>
        <v>7048652463135</v>
      </c>
      <c r="V2069" s="22">
        <f t="shared" si="128"/>
        <v>190</v>
      </c>
      <c r="W2069" s="22">
        <f t="shared" si="129"/>
        <v>190</v>
      </c>
      <c r="X2069" s="2"/>
      <c r="Y2069" s="21">
        <f>IF(C2069="NET","",IFERROR(VLOOKUP(U2069,'2) Order Form'!$V$9:$V$894,1,FALSE),"Ikke med I order form"))</f>
        <v>7048652463135</v>
      </c>
    </row>
    <row r="2070" spans="1:25">
      <c r="A2070" s="175">
        <f t="shared" si="131"/>
        <v>7048652463128</v>
      </c>
      <c r="B2070">
        <v>840053</v>
      </c>
      <c r="C2070" t="s">
        <v>1059</v>
      </c>
      <c r="D2070" t="s">
        <v>2991</v>
      </c>
      <c r="E2070" t="s">
        <v>133</v>
      </c>
      <c r="F2070" t="s">
        <v>124</v>
      </c>
      <c r="G2070" t="s">
        <v>65</v>
      </c>
      <c r="H2070" t="s">
        <v>87</v>
      </c>
      <c r="I2070">
        <v>29</v>
      </c>
      <c r="J2070">
        <v>29</v>
      </c>
      <c r="K2070">
        <v>29</v>
      </c>
      <c r="L2070">
        <v>29</v>
      </c>
      <c r="M2070">
        <v>29</v>
      </c>
      <c r="N2070">
        <v>29</v>
      </c>
      <c r="O2070">
        <v>29</v>
      </c>
      <c r="P2070">
        <v>29</v>
      </c>
      <c r="Q2070">
        <v>29</v>
      </c>
      <c r="R2070">
        <v>29</v>
      </c>
      <c r="T2070" s="22" t="str">
        <f t="shared" si="130"/>
        <v>840053-DTBLK-ML</v>
      </c>
      <c r="U2070" s="24">
        <f>IF(C2070="NET","",IF(C2070="","",IFERROR(VLOOKUP(T2070,EAN!$A:$B,2,FALSE),"MANGLER - MÅ OPPDATERE EAN-FANEN")))</f>
        <v>7048652463128</v>
      </c>
      <c r="V2070" s="22">
        <f t="shared" si="128"/>
        <v>29</v>
      </c>
      <c r="W2070" s="22">
        <f t="shared" si="129"/>
        <v>29</v>
      </c>
      <c r="X2070" s="2"/>
      <c r="Y2070" s="21">
        <f>IF(C2070="NET","",IFERROR(VLOOKUP(U2070,'2) Order Form'!$V$9:$V$894,1,FALSE),"Ikke med I order form"))</f>
        <v>7048652463128</v>
      </c>
    </row>
    <row r="2071" spans="1:25">
      <c r="A2071" s="175">
        <f t="shared" si="131"/>
        <v>7048652463111</v>
      </c>
      <c r="B2071">
        <v>840053</v>
      </c>
      <c r="C2071" t="s">
        <v>1059</v>
      </c>
      <c r="D2071" t="s">
        <v>2991</v>
      </c>
      <c r="E2071" t="s">
        <v>134</v>
      </c>
      <c r="F2071" t="s">
        <v>124</v>
      </c>
      <c r="G2071" t="s">
        <v>66</v>
      </c>
      <c r="H2071" t="s">
        <v>87</v>
      </c>
      <c r="I2071">
        <v>15</v>
      </c>
      <c r="J2071">
        <v>15</v>
      </c>
      <c r="K2071">
        <v>15</v>
      </c>
      <c r="L2071">
        <v>15</v>
      </c>
      <c r="M2071">
        <v>15</v>
      </c>
      <c r="N2071">
        <v>15</v>
      </c>
      <c r="O2071">
        <v>15</v>
      </c>
      <c r="P2071">
        <v>15</v>
      </c>
      <c r="Q2071">
        <v>15</v>
      </c>
      <c r="R2071">
        <v>15</v>
      </c>
      <c r="T2071" s="22" t="str">
        <f t="shared" si="130"/>
        <v>840053-DTBLK-LXL</v>
      </c>
      <c r="U2071" s="24">
        <f>IF(C2071="NET","",IF(C2071="","",IFERROR(VLOOKUP(T2071,EAN!$A:$B,2,FALSE),"MANGLER - MÅ OPPDATERE EAN-FANEN")))</f>
        <v>7048652463111</v>
      </c>
      <c r="V2071" s="22">
        <f t="shared" si="128"/>
        <v>15</v>
      </c>
      <c r="W2071" s="22">
        <f t="shared" si="129"/>
        <v>15</v>
      </c>
      <c r="X2071" s="2"/>
      <c r="Y2071" s="21">
        <f>IF(C2071="NET","",IFERROR(VLOOKUP(U2071,'2) Order Form'!$V$9:$V$894,1,FALSE),"Ikke med I order form"))</f>
        <v>7048652463111</v>
      </c>
    </row>
    <row r="2072" spans="1:25">
      <c r="A2072" s="175">
        <f t="shared" si="131"/>
        <v>7048652607683</v>
      </c>
      <c r="B2072">
        <v>840053</v>
      </c>
      <c r="C2072" t="s">
        <v>1059</v>
      </c>
      <c r="D2072" t="s">
        <v>2991</v>
      </c>
      <c r="E2072" t="s">
        <v>269</v>
      </c>
      <c r="F2072" t="s">
        <v>124</v>
      </c>
      <c r="G2072" t="s">
        <v>74</v>
      </c>
      <c r="H2072" t="s">
        <v>87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T2072" s="22" t="str">
        <f t="shared" si="130"/>
        <v>840053-DTBLK-XXL</v>
      </c>
      <c r="U2072" s="24">
        <f>IF(C2072="NET","",IF(C2072="","",IFERROR(VLOOKUP(T2072,EAN!$A:$B,2,FALSE),"MANGLER - MÅ OPPDATERE EAN-FANEN")))</f>
        <v>7048652607683</v>
      </c>
      <c r="V2072" s="22">
        <f t="shared" si="128"/>
        <v>0</v>
      </c>
      <c r="W2072" s="22">
        <f t="shared" si="129"/>
        <v>0</v>
      </c>
      <c r="X2072" s="2"/>
      <c r="Y2072" s="21">
        <f>IF(C2072="NET","",IFERROR(VLOOKUP(U2072,'2) Order Form'!$V$9:$V$894,1,FALSE),"Ikke med I order form"))</f>
        <v>7048652607683</v>
      </c>
    </row>
    <row r="2073" spans="1:25">
      <c r="A2073" s="175">
        <f t="shared" si="131"/>
        <v>7048652186218</v>
      </c>
      <c r="B2073">
        <v>840053</v>
      </c>
      <c r="C2073" t="s">
        <v>1059</v>
      </c>
      <c r="D2073" t="s">
        <v>2991</v>
      </c>
      <c r="E2073" t="s">
        <v>313</v>
      </c>
      <c r="F2073" t="s">
        <v>314</v>
      </c>
      <c r="G2073" t="s">
        <v>64</v>
      </c>
      <c r="H2073" t="s">
        <v>225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T2073" s="22" t="str">
        <f t="shared" si="130"/>
        <v>840053-GBLCE-SM</v>
      </c>
      <c r="U2073" s="24">
        <f>IF(C2073="NET","",IF(C2073="","",IFERROR(VLOOKUP(T2073,EAN!$A:$B,2,FALSE),"MANGLER - MÅ OPPDATERE EAN-FANEN")))</f>
        <v>7048652186218</v>
      </c>
      <c r="V2073" s="22">
        <f t="shared" si="128"/>
        <v>0</v>
      </c>
      <c r="W2073" s="22">
        <f t="shared" si="129"/>
        <v>0</v>
      </c>
      <c r="X2073" s="2"/>
      <c r="Y2073" s="21" t="str">
        <f>IF(C2073="NET","",IFERROR(VLOOKUP(U2073,'2) Order Form'!$V$9:$V$894,1,FALSE),"Ikke med I order form"))</f>
        <v>Ikke med I order form</v>
      </c>
    </row>
    <row r="2074" spans="1:25">
      <c r="A2074" s="175">
        <f t="shared" si="131"/>
        <v>7048652186195</v>
      </c>
      <c r="B2074">
        <v>840053</v>
      </c>
      <c r="C2074" t="s">
        <v>1059</v>
      </c>
      <c r="D2074" t="s">
        <v>2991</v>
      </c>
      <c r="E2074" t="s">
        <v>315</v>
      </c>
      <c r="F2074" t="s">
        <v>314</v>
      </c>
      <c r="G2074" t="s">
        <v>66</v>
      </c>
      <c r="H2074" t="s">
        <v>225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T2074" s="22" t="str">
        <f t="shared" si="130"/>
        <v>840053-GBLCE-LXL</v>
      </c>
      <c r="U2074" s="24">
        <f>IF(C2074="NET","",IF(C2074="","",IFERROR(VLOOKUP(T2074,EAN!$A:$B,2,FALSE),"MANGLER - MÅ OPPDATERE EAN-FANEN")))</f>
        <v>7048652186195</v>
      </c>
      <c r="V2074" s="22">
        <f t="shared" si="128"/>
        <v>0</v>
      </c>
      <c r="W2074" s="22">
        <f t="shared" si="129"/>
        <v>0</v>
      </c>
      <c r="X2074" s="2"/>
      <c r="Y2074" s="21" t="str">
        <f>IF(C2074="NET","",IFERROR(VLOOKUP(U2074,'2) Order Form'!$V$9:$V$894,1,FALSE),"Ikke med I order form"))</f>
        <v>Ikke med I order form</v>
      </c>
    </row>
    <row r="2075" spans="1:25">
      <c r="A2075" s="175">
        <f t="shared" si="131"/>
        <v>7048652186249</v>
      </c>
      <c r="B2075">
        <v>840053</v>
      </c>
      <c r="C2075" t="s">
        <v>1059</v>
      </c>
      <c r="D2075" t="s">
        <v>2991</v>
      </c>
      <c r="E2075" t="s">
        <v>316</v>
      </c>
      <c r="F2075" t="s">
        <v>115</v>
      </c>
      <c r="G2075" t="s">
        <v>64</v>
      </c>
      <c r="H2075" t="s">
        <v>225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T2075" s="22" t="str">
        <f t="shared" si="130"/>
        <v>840053-GMBLU-SM</v>
      </c>
      <c r="U2075" s="24">
        <f>IF(C2075="NET","",IF(C2075="","",IFERROR(VLOOKUP(T2075,EAN!$A:$B,2,FALSE),"MANGLER - MÅ OPPDATERE EAN-FANEN")))</f>
        <v>7048652186249</v>
      </c>
      <c r="V2075" s="22">
        <f t="shared" si="128"/>
        <v>0</v>
      </c>
      <c r="W2075" s="22">
        <f t="shared" si="129"/>
        <v>0</v>
      </c>
      <c r="X2075" s="2"/>
      <c r="Y2075" s="21" t="str">
        <f>IF(C2075="NET","",IFERROR(VLOOKUP(U2075,'2) Order Form'!$V$9:$V$894,1,FALSE),"Ikke med I order form"))</f>
        <v>Ikke med I order form</v>
      </c>
    </row>
    <row r="2076" spans="1:25">
      <c r="A2076" s="175">
        <f t="shared" si="131"/>
        <v>7048652186232</v>
      </c>
      <c r="B2076">
        <v>840053</v>
      </c>
      <c r="C2076" t="s">
        <v>1059</v>
      </c>
      <c r="D2076" t="s">
        <v>2991</v>
      </c>
      <c r="E2076" t="s">
        <v>317</v>
      </c>
      <c r="F2076" t="s">
        <v>115</v>
      </c>
      <c r="G2076" t="s">
        <v>65</v>
      </c>
      <c r="H2076" t="s">
        <v>225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T2076" s="22" t="str">
        <f t="shared" si="130"/>
        <v>840053-GMBLU-ML</v>
      </c>
      <c r="U2076" s="24">
        <f>IF(C2076="NET","",IF(C2076="","",IFERROR(VLOOKUP(T2076,EAN!$A:$B,2,FALSE),"MANGLER - MÅ OPPDATERE EAN-FANEN")))</f>
        <v>7048652186232</v>
      </c>
      <c r="V2076" s="22">
        <f t="shared" si="128"/>
        <v>0</v>
      </c>
      <c r="W2076" s="22">
        <f t="shared" si="129"/>
        <v>0</v>
      </c>
      <c r="X2076" s="2"/>
      <c r="Y2076" s="21" t="str">
        <f>IF(C2076="NET","",IFERROR(VLOOKUP(U2076,'2) Order Form'!$V$9:$V$894,1,FALSE),"Ikke med I order form"))</f>
        <v>Ikke med I order form</v>
      </c>
    </row>
    <row r="2077" spans="1:25">
      <c r="A2077" s="175">
        <f t="shared" si="131"/>
        <v>7048652186225</v>
      </c>
      <c r="B2077">
        <v>840053</v>
      </c>
      <c r="C2077" t="s">
        <v>1059</v>
      </c>
      <c r="D2077" t="s">
        <v>2991</v>
      </c>
      <c r="E2077" t="s">
        <v>318</v>
      </c>
      <c r="F2077" t="s">
        <v>115</v>
      </c>
      <c r="G2077" t="s">
        <v>66</v>
      </c>
      <c r="H2077" t="s">
        <v>225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T2077" s="22" t="str">
        <f t="shared" si="130"/>
        <v>840053-GMBLU-LXL</v>
      </c>
      <c r="U2077" s="24">
        <f>IF(C2077="NET","",IF(C2077="","",IFERROR(VLOOKUP(T2077,EAN!$A:$B,2,FALSE),"MANGLER - MÅ OPPDATERE EAN-FANEN")))</f>
        <v>7048652186225</v>
      </c>
      <c r="V2077" s="22">
        <f t="shared" si="128"/>
        <v>0</v>
      </c>
      <c r="W2077" s="22">
        <f t="shared" si="129"/>
        <v>0</v>
      </c>
      <c r="X2077" s="2"/>
      <c r="Y2077" s="21" t="str">
        <f>IF(C2077="NET","",IFERROR(VLOOKUP(U2077,'2) Order Form'!$V$9:$V$894,1,FALSE),"Ikke med I order form"))</f>
        <v>Ikke med I order form</v>
      </c>
    </row>
    <row r="2078" spans="1:25">
      <c r="A2078" s="175">
        <f t="shared" si="131"/>
        <v>7048653089938</v>
      </c>
      <c r="B2078">
        <v>840053</v>
      </c>
      <c r="C2078" t="s">
        <v>1059</v>
      </c>
      <c r="D2078" t="s">
        <v>2991</v>
      </c>
      <c r="E2078" t="s">
        <v>3719</v>
      </c>
      <c r="F2078" t="s">
        <v>3720</v>
      </c>
      <c r="G2078" t="s">
        <v>74</v>
      </c>
      <c r="H2078" t="s">
        <v>87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T2078" s="22" t="str">
        <f t="shared" si="130"/>
        <v>840053-GRPHT-XXL</v>
      </c>
      <c r="U2078" s="24">
        <f>IF(C2078="NET","",IF(C2078="","",IFERROR(VLOOKUP(T2078,EAN!$A:$B,2,FALSE),"MANGLER - MÅ OPPDATERE EAN-FANEN")))</f>
        <v>7048653089938</v>
      </c>
      <c r="V2078" s="22">
        <f t="shared" si="128"/>
        <v>0</v>
      </c>
      <c r="W2078" s="22">
        <f t="shared" si="129"/>
        <v>0</v>
      </c>
      <c r="X2078" s="2"/>
      <c r="Y2078" s="21" t="str">
        <f>IF(C2078="NET","",IFERROR(VLOOKUP(U2078,'2) Order Form'!$V$9:$V$894,1,FALSE),"Ikke med I order form"))</f>
        <v>Ikke med I order form</v>
      </c>
    </row>
    <row r="2079" spans="1:25">
      <c r="A2079" s="175">
        <f t="shared" si="131"/>
        <v>7048653089907</v>
      </c>
      <c r="B2079">
        <v>840053</v>
      </c>
      <c r="C2079" t="s">
        <v>1059</v>
      </c>
      <c r="D2079" t="s">
        <v>2991</v>
      </c>
      <c r="E2079" t="s">
        <v>3721</v>
      </c>
      <c r="F2079" t="s">
        <v>3720</v>
      </c>
      <c r="G2079" t="s">
        <v>64</v>
      </c>
      <c r="H2079" t="s">
        <v>87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T2079" s="22" t="str">
        <f t="shared" si="130"/>
        <v>840053-GRPHT-SM</v>
      </c>
      <c r="U2079" s="24">
        <f>IF(C2079="NET","",IF(C2079="","",IFERROR(VLOOKUP(T2079,EAN!$A:$B,2,FALSE),"MANGLER - MÅ OPPDATERE EAN-FANEN")))</f>
        <v>7048653089907</v>
      </c>
      <c r="V2079" s="22">
        <f t="shared" si="128"/>
        <v>0</v>
      </c>
      <c r="W2079" s="22">
        <f t="shared" si="129"/>
        <v>0</v>
      </c>
      <c r="X2079" s="2"/>
      <c r="Y2079" s="21" t="str">
        <f>IF(C2079="NET","",IFERROR(VLOOKUP(U2079,'2) Order Form'!$V$9:$V$894,1,FALSE),"Ikke med I order form"))</f>
        <v>Ikke med I order form</v>
      </c>
    </row>
    <row r="2080" spans="1:25">
      <c r="A2080" s="175">
        <f t="shared" si="131"/>
        <v>7048653089914</v>
      </c>
      <c r="B2080">
        <v>840053</v>
      </c>
      <c r="C2080" t="s">
        <v>1059</v>
      </c>
      <c r="D2080" t="s">
        <v>2991</v>
      </c>
      <c r="E2080" t="s">
        <v>3722</v>
      </c>
      <c r="F2080" t="s">
        <v>3720</v>
      </c>
      <c r="G2080" t="s">
        <v>65</v>
      </c>
      <c r="H2080" t="s">
        <v>87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T2080" s="22" t="str">
        <f t="shared" si="130"/>
        <v>840053-GRPHT-ML</v>
      </c>
      <c r="U2080" s="24">
        <f>IF(C2080="NET","",IF(C2080="","",IFERROR(VLOOKUP(T2080,EAN!$A:$B,2,FALSE),"MANGLER - MÅ OPPDATERE EAN-FANEN")))</f>
        <v>7048653089914</v>
      </c>
      <c r="V2080" s="22">
        <f t="shared" si="128"/>
        <v>0</v>
      </c>
      <c r="W2080" s="22">
        <f t="shared" si="129"/>
        <v>0</v>
      </c>
      <c r="X2080" s="2"/>
      <c r="Y2080" s="21" t="str">
        <f>IF(C2080="NET","",IFERROR(VLOOKUP(U2080,'2) Order Form'!$V$9:$V$894,1,FALSE),"Ikke med I order form"))</f>
        <v>Ikke med I order form</v>
      </c>
    </row>
    <row r="2081" spans="1:25">
      <c r="A2081" s="175">
        <f t="shared" si="131"/>
        <v>7048653089921</v>
      </c>
      <c r="B2081">
        <v>840053</v>
      </c>
      <c r="C2081" t="s">
        <v>1059</v>
      </c>
      <c r="D2081" t="s">
        <v>2991</v>
      </c>
      <c r="E2081" t="s">
        <v>3723</v>
      </c>
      <c r="F2081" t="s">
        <v>3720</v>
      </c>
      <c r="G2081" t="s">
        <v>66</v>
      </c>
      <c r="H2081" t="s">
        <v>87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T2081" s="22" t="str">
        <f t="shared" si="130"/>
        <v>840053-GRPHT-LXL</v>
      </c>
      <c r="U2081" s="24">
        <f>IF(C2081="NET","",IF(C2081="","",IFERROR(VLOOKUP(T2081,EAN!$A:$B,2,FALSE),"MANGLER - MÅ OPPDATERE EAN-FANEN")))</f>
        <v>7048653089921</v>
      </c>
      <c r="V2081" s="22">
        <f t="shared" si="128"/>
        <v>0</v>
      </c>
      <c r="W2081" s="22">
        <f t="shared" si="129"/>
        <v>0</v>
      </c>
      <c r="X2081" s="2"/>
      <c r="Y2081" s="21" t="str">
        <f>IF(C2081="NET","",IFERROR(VLOOKUP(U2081,'2) Order Form'!$V$9:$V$894,1,FALSE),"Ikke med I order form"))</f>
        <v>Ikke med I order form</v>
      </c>
    </row>
    <row r="2082" spans="1:25">
      <c r="A2082" s="175">
        <f t="shared" si="131"/>
        <v>7048652186270</v>
      </c>
      <c r="B2082">
        <v>840053</v>
      </c>
      <c r="C2082" t="s">
        <v>1059</v>
      </c>
      <c r="D2082" t="s">
        <v>2991</v>
      </c>
      <c r="E2082" t="s">
        <v>294</v>
      </c>
      <c r="F2082" t="s">
        <v>295</v>
      </c>
      <c r="G2082" t="s">
        <v>64</v>
      </c>
      <c r="H2082" t="s">
        <v>225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T2082" s="22" t="str">
        <f t="shared" si="130"/>
        <v>840053-GSBLK-SM</v>
      </c>
      <c r="U2082" s="24">
        <f>IF(C2082="NET","",IF(C2082="","",IFERROR(VLOOKUP(T2082,EAN!$A:$B,2,FALSE),"MANGLER - MÅ OPPDATERE EAN-FANEN")))</f>
        <v>7048652186270</v>
      </c>
      <c r="V2082" s="22">
        <f t="shared" si="128"/>
        <v>0</v>
      </c>
      <c r="W2082" s="22">
        <f t="shared" si="129"/>
        <v>0</v>
      </c>
      <c r="X2082" s="2"/>
      <c r="Y2082" s="21" t="str">
        <f>IF(C2082="NET","",IFERROR(VLOOKUP(U2082,'2) Order Form'!$V$9:$V$894,1,FALSE),"Ikke med I order form"))</f>
        <v>Ikke med I order form</v>
      </c>
    </row>
    <row r="2083" spans="1:25">
      <c r="A2083" s="175">
        <f t="shared" si="131"/>
        <v>7048652186263</v>
      </c>
      <c r="B2083">
        <v>840053</v>
      </c>
      <c r="C2083" t="s">
        <v>1059</v>
      </c>
      <c r="D2083" t="s">
        <v>2991</v>
      </c>
      <c r="E2083" t="s">
        <v>296</v>
      </c>
      <c r="F2083" t="s">
        <v>295</v>
      </c>
      <c r="G2083" t="s">
        <v>65</v>
      </c>
      <c r="H2083" t="s">
        <v>225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T2083" s="22" t="str">
        <f t="shared" si="130"/>
        <v>840053-GSBLK-ML</v>
      </c>
      <c r="U2083" s="24">
        <f>IF(C2083="NET","",IF(C2083="","",IFERROR(VLOOKUP(T2083,EAN!$A:$B,2,FALSE),"MANGLER - MÅ OPPDATERE EAN-FANEN")))</f>
        <v>7048652186263</v>
      </c>
      <c r="V2083" s="22">
        <f t="shared" si="128"/>
        <v>0</v>
      </c>
      <c r="W2083" s="22">
        <f t="shared" si="129"/>
        <v>0</v>
      </c>
      <c r="X2083" s="2"/>
      <c r="Y2083" s="21" t="str">
        <f>IF(C2083="NET","",IFERROR(VLOOKUP(U2083,'2) Order Form'!$V$9:$V$894,1,FALSE),"Ikke med I order form"))</f>
        <v>Ikke med I order form</v>
      </c>
    </row>
    <row r="2084" spans="1:25">
      <c r="A2084" s="175">
        <f t="shared" si="131"/>
        <v>7048652186256</v>
      </c>
      <c r="B2084">
        <v>840053</v>
      </c>
      <c r="C2084" t="s">
        <v>1059</v>
      </c>
      <c r="D2084" t="s">
        <v>2991</v>
      </c>
      <c r="E2084" t="s">
        <v>297</v>
      </c>
      <c r="F2084" t="s">
        <v>295</v>
      </c>
      <c r="G2084" t="s">
        <v>66</v>
      </c>
      <c r="H2084" t="s">
        <v>225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T2084" s="22" t="str">
        <f t="shared" si="130"/>
        <v>840053-GSBLK-LXL</v>
      </c>
      <c r="U2084" s="24">
        <f>IF(C2084="NET","",IF(C2084="","",IFERROR(VLOOKUP(T2084,EAN!$A:$B,2,FALSE),"MANGLER - MÅ OPPDATERE EAN-FANEN")))</f>
        <v>7048652186256</v>
      </c>
      <c r="V2084" s="22">
        <f t="shared" si="128"/>
        <v>0</v>
      </c>
      <c r="W2084" s="22">
        <f t="shared" si="129"/>
        <v>0</v>
      </c>
      <c r="X2084" s="2"/>
      <c r="Y2084" s="21" t="str">
        <f>IF(C2084="NET","",IFERROR(VLOOKUP(U2084,'2) Order Form'!$V$9:$V$894,1,FALSE),"Ikke med I order form"))</f>
        <v>Ikke med I order form</v>
      </c>
    </row>
    <row r="2085" spans="1:25">
      <c r="A2085" s="175">
        <f t="shared" si="131"/>
        <v>7048652186300</v>
      </c>
      <c r="B2085">
        <v>840053</v>
      </c>
      <c r="C2085" t="s">
        <v>1059</v>
      </c>
      <c r="D2085" t="s">
        <v>2991</v>
      </c>
      <c r="E2085" t="s">
        <v>135</v>
      </c>
      <c r="F2085" t="s">
        <v>125</v>
      </c>
      <c r="G2085" t="s">
        <v>64</v>
      </c>
      <c r="H2085" t="s">
        <v>87</v>
      </c>
      <c r="I2085">
        <v>5</v>
      </c>
      <c r="J2085">
        <v>5</v>
      </c>
      <c r="K2085">
        <v>5</v>
      </c>
      <c r="L2085">
        <v>5</v>
      </c>
      <c r="M2085">
        <v>5</v>
      </c>
      <c r="N2085">
        <v>5</v>
      </c>
      <c r="O2085">
        <v>5</v>
      </c>
      <c r="P2085">
        <v>5</v>
      </c>
      <c r="Q2085">
        <v>5</v>
      </c>
      <c r="R2085">
        <v>5</v>
      </c>
      <c r="T2085" s="22" t="str">
        <f t="shared" si="130"/>
        <v>840053-GSWHT-SM</v>
      </c>
      <c r="U2085" s="24">
        <f>IF(C2085="NET","",IF(C2085="","",IFERROR(VLOOKUP(T2085,EAN!$A:$B,2,FALSE),"MANGLER - MÅ OPPDATERE EAN-FANEN")))</f>
        <v>7048652186300</v>
      </c>
      <c r="V2085" s="22">
        <f t="shared" si="128"/>
        <v>5</v>
      </c>
      <c r="W2085" s="22">
        <f t="shared" si="129"/>
        <v>5</v>
      </c>
      <c r="X2085" s="2"/>
      <c r="Y2085" s="21">
        <f>IF(C2085="NET","",IFERROR(VLOOKUP(U2085,'2) Order Form'!$V$9:$V$894,1,FALSE),"Ikke med I order form"))</f>
        <v>7048652186300</v>
      </c>
    </row>
    <row r="2086" spans="1:25">
      <c r="A2086" s="175">
        <f t="shared" si="131"/>
        <v>7048652186294</v>
      </c>
      <c r="B2086">
        <v>840053</v>
      </c>
      <c r="C2086" t="s">
        <v>1059</v>
      </c>
      <c r="D2086" t="s">
        <v>2991</v>
      </c>
      <c r="E2086" t="s">
        <v>136</v>
      </c>
      <c r="F2086" t="s">
        <v>125</v>
      </c>
      <c r="G2086" t="s">
        <v>65</v>
      </c>
      <c r="H2086" t="s">
        <v>87</v>
      </c>
      <c r="I2086">
        <v>98</v>
      </c>
      <c r="J2086">
        <v>98</v>
      </c>
      <c r="K2086">
        <v>98</v>
      </c>
      <c r="L2086">
        <v>98</v>
      </c>
      <c r="M2086">
        <v>98</v>
      </c>
      <c r="N2086">
        <v>98</v>
      </c>
      <c r="O2086">
        <v>98</v>
      </c>
      <c r="P2086">
        <v>98</v>
      </c>
      <c r="Q2086">
        <v>98</v>
      </c>
      <c r="R2086">
        <v>98</v>
      </c>
      <c r="T2086" s="22" t="str">
        <f t="shared" si="130"/>
        <v>840053-GSWHT-ML</v>
      </c>
      <c r="U2086" s="24">
        <f>IF(C2086="NET","",IF(C2086="","",IFERROR(VLOOKUP(T2086,EAN!$A:$B,2,FALSE),"MANGLER - MÅ OPPDATERE EAN-FANEN")))</f>
        <v>7048652186294</v>
      </c>
      <c r="V2086" s="22">
        <f t="shared" si="128"/>
        <v>98</v>
      </c>
      <c r="W2086" s="22">
        <f t="shared" si="129"/>
        <v>98</v>
      </c>
      <c r="X2086" s="2"/>
      <c r="Y2086" s="21">
        <f>IF(C2086="NET","",IFERROR(VLOOKUP(U2086,'2) Order Form'!$V$9:$V$894,1,FALSE),"Ikke med I order form"))</f>
        <v>7048652186294</v>
      </c>
    </row>
    <row r="2087" spans="1:25">
      <c r="A2087" s="175">
        <f t="shared" si="131"/>
        <v>7048652186287</v>
      </c>
      <c r="B2087">
        <v>840053</v>
      </c>
      <c r="C2087" t="s">
        <v>1059</v>
      </c>
      <c r="D2087" t="s">
        <v>2991</v>
      </c>
      <c r="E2087" t="s">
        <v>137</v>
      </c>
      <c r="F2087" t="s">
        <v>125</v>
      </c>
      <c r="G2087" t="s">
        <v>66</v>
      </c>
      <c r="H2087" t="s">
        <v>87</v>
      </c>
      <c r="I2087">
        <v>116</v>
      </c>
      <c r="J2087">
        <v>116</v>
      </c>
      <c r="K2087">
        <v>116</v>
      </c>
      <c r="L2087">
        <v>116</v>
      </c>
      <c r="M2087">
        <v>116</v>
      </c>
      <c r="N2087">
        <v>116</v>
      </c>
      <c r="O2087">
        <v>116</v>
      </c>
      <c r="P2087">
        <v>116</v>
      </c>
      <c r="Q2087">
        <v>116</v>
      </c>
      <c r="R2087">
        <v>116</v>
      </c>
      <c r="T2087" s="22" t="str">
        <f t="shared" si="130"/>
        <v>840053-GSWHT-LXL</v>
      </c>
      <c r="U2087" s="24">
        <f>IF(C2087="NET","",IF(C2087="","",IFERROR(VLOOKUP(T2087,EAN!$A:$B,2,FALSE),"MANGLER - MÅ OPPDATERE EAN-FANEN")))</f>
        <v>7048652186287</v>
      </c>
      <c r="V2087" s="22">
        <f t="shared" si="128"/>
        <v>116</v>
      </c>
      <c r="W2087" s="22">
        <f t="shared" si="129"/>
        <v>116</v>
      </c>
      <c r="X2087" s="2"/>
      <c r="Y2087" s="21">
        <f>IF(C2087="NET","",IFERROR(VLOOKUP(U2087,'2) Order Form'!$V$9:$V$894,1,FALSE),"Ikke med I order form"))</f>
        <v>7048652186287</v>
      </c>
    </row>
    <row r="2088" spans="1:25">
      <c r="A2088" s="175">
        <f t="shared" si="131"/>
        <v>7048652607690</v>
      </c>
      <c r="B2088">
        <v>840053</v>
      </c>
      <c r="C2088" t="s">
        <v>1059</v>
      </c>
      <c r="D2088" t="s">
        <v>2991</v>
      </c>
      <c r="E2088" t="s">
        <v>280</v>
      </c>
      <c r="F2088" t="s">
        <v>125</v>
      </c>
      <c r="G2088" t="s">
        <v>74</v>
      </c>
      <c r="H2088" t="s">
        <v>87</v>
      </c>
      <c r="I2088">
        <v>24</v>
      </c>
      <c r="J2088">
        <v>24</v>
      </c>
      <c r="K2088">
        <v>24</v>
      </c>
      <c r="L2088">
        <v>24</v>
      </c>
      <c r="M2088">
        <v>24</v>
      </c>
      <c r="N2088">
        <v>24</v>
      </c>
      <c r="O2088">
        <v>24</v>
      </c>
      <c r="P2088">
        <v>24</v>
      </c>
      <c r="Q2088">
        <v>24</v>
      </c>
      <c r="R2088">
        <v>24</v>
      </c>
      <c r="T2088" s="22" t="str">
        <f t="shared" si="130"/>
        <v>840053-GSWHT-XXL</v>
      </c>
      <c r="U2088" s="24">
        <f>IF(C2088="NET","",IF(C2088="","",IFERROR(VLOOKUP(T2088,EAN!$A:$B,2,FALSE),"MANGLER - MÅ OPPDATERE EAN-FANEN")))</f>
        <v>7048652607690</v>
      </c>
      <c r="V2088" s="22">
        <f t="shared" si="128"/>
        <v>24</v>
      </c>
      <c r="W2088" s="22">
        <f t="shared" si="129"/>
        <v>24</v>
      </c>
      <c r="X2088" s="2"/>
      <c r="Y2088" s="21">
        <f>IF(C2088="NET","",IFERROR(VLOOKUP(U2088,'2) Order Form'!$V$9:$V$894,1,FALSE),"Ikke med I order form"))</f>
        <v>7048652607690</v>
      </c>
    </row>
    <row r="2089" spans="1:25">
      <c r="A2089" s="175">
        <f t="shared" si="131"/>
        <v>7048652607720</v>
      </c>
      <c r="B2089">
        <v>840053</v>
      </c>
      <c r="C2089" t="s">
        <v>1059</v>
      </c>
      <c r="D2089" t="s">
        <v>2991</v>
      </c>
      <c r="E2089" t="s">
        <v>300</v>
      </c>
      <c r="F2089" t="s">
        <v>299</v>
      </c>
      <c r="G2089" t="s">
        <v>64</v>
      </c>
      <c r="H2089" t="s">
        <v>225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T2089" s="22" t="str">
        <f t="shared" si="130"/>
        <v>840053-HDGRN-SM</v>
      </c>
      <c r="U2089" s="24">
        <f>IF(C2089="NET","",IF(C2089="","",IFERROR(VLOOKUP(T2089,EAN!$A:$B,2,FALSE),"MANGLER - MÅ OPPDATERE EAN-FANEN")))</f>
        <v>7048652607720</v>
      </c>
      <c r="V2089" s="22">
        <f t="shared" si="128"/>
        <v>0</v>
      </c>
      <c r="W2089" s="22">
        <f t="shared" si="129"/>
        <v>0</v>
      </c>
      <c r="X2089" s="2"/>
      <c r="Y2089" s="21" t="str">
        <f>IF(C2089="NET","",IFERROR(VLOOKUP(U2089,'2) Order Form'!$V$9:$V$894,1,FALSE),"Ikke med I order form"))</f>
        <v>Ikke med I order form</v>
      </c>
    </row>
    <row r="2090" spans="1:25">
      <c r="A2090" s="175">
        <f t="shared" si="131"/>
        <v>7048652607713</v>
      </c>
      <c r="B2090">
        <v>840053</v>
      </c>
      <c r="C2090" t="s">
        <v>1059</v>
      </c>
      <c r="D2090" t="s">
        <v>2991</v>
      </c>
      <c r="E2090" t="s">
        <v>301</v>
      </c>
      <c r="F2090" t="s">
        <v>299</v>
      </c>
      <c r="G2090" t="s">
        <v>65</v>
      </c>
      <c r="H2090" t="s">
        <v>225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T2090" s="22" t="str">
        <f t="shared" si="130"/>
        <v>840053-HDGRN-ML</v>
      </c>
      <c r="U2090" s="24">
        <f>IF(C2090="NET","",IF(C2090="","",IFERROR(VLOOKUP(T2090,EAN!$A:$B,2,FALSE),"MANGLER - MÅ OPPDATERE EAN-FANEN")))</f>
        <v>7048652607713</v>
      </c>
      <c r="V2090" s="22">
        <f t="shared" si="128"/>
        <v>0</v>
      </c>
      <c r="W2090" s="22">
        <f t="shared" si="129"/>
        <v>0</v>
      </c>
      <c r="X2090" s="2"/>
      <c r="Y2090" s="21" t="str">
        <f>IF(C2090="NET","",IFERROR(VLOOKUP(U2090,'2) Order Form'!$V$9:$V$894,1,FALSE),"Ikke med I order form"))</f>
        <v>Ikke med I order form</v>
      </c>
    </row>
    <row r="2091" spans="1:25">
      <c r="A2091" s="175">
        <f t="shared" si="131"/>
        <v>7048652607706</v>
      </c>
      <c r="B2091">
        <v>840053</v>
      </c>
      <c r="C2091" t="s">
        <v>1059</v>
      </c>
      <c r="D2091" t="s">
        <v>2991</v>
      </c>
      <c r="E2091" t="s">
        <v>302</v>
      </c>
      <c r="F2091" t="s">
        <v>299</v>
      </c>
      <c r="G2091" t="s">
        <v>66</v>
      </c>
      <c r="H2091" t="s">
        <v>225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T2091" s="22" t="str">
        <f t="shared" si="130"/>
        <v>840053-HDGRN-LXL</v>
      </c>
      <c r="U2091" s="24">
        <f>IF(C2091="NET","",IF(C2091="","",IFERROR(VLOOKUP(T2091,EAN!$A:$B,2,FALSE),"MANGLER - MÅ OPPDATERE EAN-FANEN")))</f>
        <v>7048652607706</v>
      </c>
      <c r="V2091" s="22">
        <f t="shared" si="128"/>
        <v>0</v>
      </c>
      <c r="W2091" s="22">
        <f t="shared" si="129"/>
        <v>0</v>
      </c>
      <c r="X2091" s="2"/>
      <c r="Y2091" s="21" t="str">
        <f>IF(C2091="NET","",IFERROR(VLOOKUP(U2091,'2) Order Form'!$V$9:$V$894,1,FALSE),"Ikke med I order form"))</f>
        <v>Ikke med I order form</v>
      </c>
    </row>
    <row r="2092" spans="1:25">
      <c r="A2092" s="175">
        <f t="shared" si="131"/>
        <v>7048652607737</v>
      </c>
      <c r="B2092">
        <v>840053</v>
      </c>
      <c r="C2092" t="s">
        <v>1059</v>
      </c>
      <c r="D2092" t="s">
        <v>2991</v>
      </c>
      <c r="E2092" t="s">
        <v>298</v>
      </c>
      <c r="F2092" t="s">
        <v>299</v>
      </c>
      <c r="G2092" t="s">
        <v>74</v>
      </c>
      <c r="H2092" t="s">
        <v>225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T2092" s="22" t="str">
        <f t="shared" si="130"/>
        <v>840053-HDGRN-XXL</v>
      </c>
      <c r="U2092" s="24">
        <f>IF(C2092="NET","",IF(C2092="","",IFERROR(VLOOKUP(T2092,EAN!$A:$B,2,FALSE),"MANGLER - MÅ OPPDATERE EAN-FANEN")))</f>
        <v>7048652607737</v>
      </c>
      <c r="V2092" s="22">
        <f t="shared" si="128"/>
        <v>0</v>
      </c>
      <c r="W2092" s="22">
        <f t="shared" si="129"/>
        <v>0</v>
      </c>
      <c r="X2092" s="2"/>
      <c r="Y2092" s="21" t="str">
        <f>IF(C2092="NET","",IFERROR(VLOOKUP(U2092,'2) Order Form'!$V$9:$V$894,1,FALSE),"Ikke med I order form"))</f>
        <v>Ikke med I order form</v>
      </c>
    </row>
    <row r="2093" spans="1:25">
      <c r="A2093" s="175">
        <f t="shared" si="131"/>
        <v>7048653089853</v>
      </c>
      <c r="B2093">
        <v>840053</v>
      </c>
      <c r="C2093" t="s">
        <v>1059</v>
      </c>
      <c r="D2093" t="s">
        <v>2991</v>
      </c>
      <c r="E2093" t="s">
        <v>3724</v>
      </c>
      <c r="F2093" t="s">
        <v>3725</v>
      </c>
      <c r="G2093" t="s">
        <v>74</v>
      </c>
      <c r="H2093" t="s">
        <v>87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T2093" s="22" t="str">
        <f t="shared" si="130"/>
        <v>840053-JNPBL-XXL</v>
      </c>
      <c r="U2093" s="24">
        <f>IF(C2093="NET","",IF(C2093="","",IFERROR(VLOOKUP(T2093,EAN!$A:$B,2,FALSE),"MANGLER - MÅ OPPDATERE EAN-FANEN")))</f>
        <v>7048653089853</v>
      </c>
      <c r="V2093" s="22">
        <f t="shared" si="128"/>
        <v>0</v>
      </c>
      <c r="W2093" s="22">
        <f t="shared" si="129"/>
        <v>0</v>
      </c>
      <c r="X2093" s="2"/>
      <c r="Y2093" s="21" t="str">
        <f>IF(C2093="NET","",IFERROR(VLOOKUP(U2093,'2) Order Form'!$V$9:$V$894,1,FALSE),"Ikke med I order form"))</f>
        <v>Ikke med I order form</v>
      </c>
    </row>
    <row r="2094" spans="1:25">
      <c r="A2094" s="175">
        <f t="shared" si="131"/>
        <v>7048653089822</v>
      </c>
      <c r="B2094">
        <v>840053</v>
      </c>
      <c r="C2094" t="s">
        <v>1059</v>
      </c>
      <c r="D2094" t="s">
        <v>2991</v>
      </c>
      <c r="E2094" t="s">
        <v>3726</v>
      </c>
      <c r="F2094" t="s">
        <v>3725</v>
      </c>
      <c r="G2094" t="s">
        <v>64</v>
      </c>
      <c r="H2094" t="s">
        <v>87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T2094" s="22" t="str">
        <f t="shared" si="130"/>
        <v>840053-JNPBL-SM</v>
      </c>
      <c r="U2094" s="24">
        <f>IF(C2094="NET","",IF(C2094="","",IFERROR(VLOOKUP(T2094,EAN!$A:$B,2,FALSE),"MANGLER - MÅ OPPDATERE EAN-FANEN")))</f>
        <v>7048653089822</v>
      </c>
      <c r="V2094" s="22">
        <f t="shared" si="128"/>
        <v>0</v>
      </c>
      <c r="W2094" s="22">
        <f t="shared" si="129"/>
        <v>0</v>
      </c>
      <c r="X2094" s="2"/>
      <c r="Y2094" s="21" t="str">
        <f>IF(C2094="NET","",IFERROR(VLOOKUP(U2094,'2) Order Form'!$V$9:$V$894,1,FALSE),"Ikke med I order form"))</f>
        <v>Ikke med I order form</v>
      </c>
    </row>
    <row r="2095" spans="1:25">
      <c r="A2095" s="175">
        <f t="shared" si="131"/>
        <v>7048653089839</v>
      </c>
      <c r="B2095">
        <v>840053</v>
      </c>
      <c r="C2095" t="s">
        <v>1059</v>
      </c>
      <c r="D2095" t="s">
        <v>2991</v>
      </c>
      <c r="E2095" t="s">
        <v>3727</v>
      </c>
      <c r="F2095" t="s">
        <v>3725</v>
      </c>
      <c r="G2095" t="s">
        <v>65</v>
      </c>
      <c r="H2095" t="s">
        <v>87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T2095" s="22" t="str">
        <f t="shared" si="130"/>
        <v>840053-JNPBL-ML</v>
      </c>
      <c r="U2095" s="24">
        <f>IF(C2095="NET","",IF(C2095="","",IFERROR(VLOOKUP(T2095,EAN!$A:$B,2,FALSE),"MANGLER - MÅ OPPDATERE EAN-FANEN")))</f>
        <v>7048653089839</v>
      </c>
      <c r="V2095" s="22">
        <f t="shared" si="128"/>
        <v>0</v>
      </c>
      <c r="W2095" s="22">
        <f t="shared" si="129"/>
        <v>0</v>
      </c>
      <c r="X2095" s="2"/>
      <c r="Y2095" s="21" t="str">
        <f>IF(C2095="NET","",IFERROR(VLOOKUP(U2095,'2) Order Form'!$V$9:$V$894,1,FALSE),"Ikke med I order form"))</f>
        <v>Ikke med I order form</v>
      </c>
    </row>
    <row r="2096" spans="1:25">
      <c r="A2096" s="175">
        <f t="shared" si="131"/>
        <v>7048653089846</v>
      </c>
      <c r="B2096">
        <v>840053</v>
      </c>
      <c r="C2096" t="s">
        <v>1059</v>
      </c>
      <c r="D2096" t="s">
        <v>2991</v>
      </c>
      <c r="E2096" t="s">
        <v>3728</v>
      </c>
      <c r="F2096" t="s">
        <v>3725</v>
      </c>
      <c r="G2096" t="s">
        <v>66</v>
      </c>
      <c r="H2096" t="s">
        <v>87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T2096" s="22" t="str">
        <f t="shared" si="130"/>
        <v>840053-JNPBL-LXL</v>
      </c>
      <c r="U2096" s="24">
        <f>IF(C2096="NET","",IF(C2096="","",IFERROR(VLOOKUP(T2096,EAN!$A:$B,2,FALSE),"MANGLER - MÅ OPPDATERE EAN-FANEN")))</f>
        <v>7048653089846</v>
      </c>
      <c r="V2096" s="22">
        <f t="shared" si="128"/>
        <v>0</v>
      </c>
      <c r="W2096" s="22">
        <f t="shared" si="129"/>
        <v>0</v>
      </c>
      <c r="X2096" s="2"/>
      <c r="Y2096" s="21" t="str">
        <f>IF(C2096="NET","",IFERROR(VLOOKUP(U2096,'2) Order Form'!$V$9:$V$894,1,FALSE),"Ikke med I order form"))</f>
        <v>Ikke med I order form</v>
      </c>
    </row>
    <row r="2097" spans="1:25">
      <c r="A2097" s="175">
        <f t="shared" si="131"/>
        <v>7048652607775</v>
      </c>
      <c r="B2097">
        <v>840053</v>
      </c>
      <c r="C2097" t="s">
        <v>1059</v>
      </c>
      <c r="D2097" t="s">
        <v>2991</v>
      </c>
      <c r="E2097" t="s">
        <v>303</v>
      </c>
      <c r="F2097" t="s">
        <v>304</v>
      </c>
      <c r="G2097" t="s">
        <v>74</v>
      </c>
      <c r="H2097" t="s">
        <v>225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T2097" s="22" t="str">
        <f t="shared" si="130"/>
        <v>840053-LTRED-XXL</v>
      </c>
      <c r="U2097" s="24">
        <f>IF(C2097="NET","",IF(C2097="","",IFERROR(VLOOKUP(T2097,EAN!$A:$B,2,FALSE),"MANGLER - MÅ OPPDATERE EAN-FANEN")))</f>
        <v>7048652607775</v>
      </c>
      <c r="V2097" s="22">
        <f t="shared" si="128"/>
        <v>0</v>
      </c>
      <c r="W2097" s="22">
        <f t="shared" si="129"/>
        <v>0</v>
      </c>
      <c r="X2097" s="2"/>
      <c r="Y2097" s="21" t="str">
        <f>IF(C2097="NET","",IFERROR(VLOOKUP(U2097,'2) Order Form'!$V$9:$V$894,1,FALSE),"Ikke med I order form"))</f>
        <v>Ikke med I order form</v>
      </c>
    </row>
    <row r="2098" spans="1:25">
      <c r="A2098" s="175">
        <f t="shared" si="131"/>
        <v>7048652607768</v>
      </c>
      <c r="B2098">
        <v>840053</v>
      </c>
      <c r="C2098" t="s">
        <v>1059</v>
      </c>
      <c r="D2098" t="s">
        <v>2991</v>
      </c>
      <c r="E2098" t="s">
        <v>305</v>
      </c>
      <c r="F2098" t="s">
        <v>304</v>
      </c>
      <c r="G2098" t="s">
        <v>64</v>
      </c>
      <c r="H2098" t="s">
        <v>225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T2098" s="22" t="str">
        <f t="shared" si="130"/>
        <v>840053-LTRED-SM</v>
      </c>
      <c r="U2098" s="24">
        <f>IF(C2098="NET","",IF(C2098="","",IFERROR(VLOOKUP(T2098,EAN!$A:$B,2,FALSE),"MANGLER - MÅ OPPDATERE EAN-FANEN")))</f>
        <v>7048652607768</v>
      </c>
      <c r="V2098" s="22">
        <f t="shared" si="128"/>
        <v>0</v>
      </c>
      <c r="W2098" s="22">
        <f t="shared" si="129"/>
        <v>0</v>
      </c>
      <c r="X2098" s="2"/>
      <c r="Y2098" s="21" t="str">
        <f>IF(C2098="NET","",IFERROR(VLOOKUP(U2098,'2) Order Form'!$V$9:$V$894,1,FALSE),"Ikke med I order form"))</f>
        <v>Ikke med I order form</v>
      </c>
    </row>
    <row r="2099" spans="1:25">
      <c r="A2099" s="175">
        <f t="shared" si="131"/>
        <v>7048652607751</v>
      </c>
      <c r="B2099">
        <v>840053</v>
      </c>
      <c r="C2099" t="s">
        <v>1059</v>
      </c>
      <c r="D2099" t="s">
        <v>2991</v>
      </c>
      <c r="E2099" t="s">
        <v>306</v>
      </c>
      <c r="F2099" t="s">
        <v>304</v>
      </c>
      <c r="G2099" t="s">
        <v>65</v>
      </c>
      <c r="H2099" t="s">
        <v>225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T2099" s="22" t="str">
        <f t="shared" si="130"/>
        <v>840053-LTRED-ML</v>
      </c>
      <c r="U2099" s="24">
        <f>IF(C2099="NET","",IF(C2099="","",IFERROR(VLOOKUP(T2099,EAN!$A:$B,2,FALSE),"MANGLER - MÅ OPPDATERE EAN-FANEN")))</f>
        <v>7048652607751</v>
      </c>
      <c r="V2099" s="22">
        <f t="shared" si="128"/>
        <v>0</v>
      </c>
      <c r="W2099" s="22">
        <f t="shared" si="129"/>
        <v>0</v>
      </c>
      <c r="X2099" s="2"/>
      <c r="Y2099" s="21" t="str">
        <f>IF(C2099="NET","",IFERROR(VLOOKUP(U2099,'2) Order Form'!$V$9:$V$894,1,FALSE),"Ikke med I order form"))</f>
        <v>Ikke med I order form</v>
      </c>
    </row>
    <row r="2100" spans="1:25">
      <c r="A2100" s="175">
        <f t="shared" si="131"/>
        <v>7048652607744</v>
      </c>
      <c r="B2100">
        <v>840053</v>
      </c>
      <c r="C2100" t="s">
        <v>1059</v>
      </c>
      <c r="D2100" t="s">
        <v>2991</v>
      </c>
      <c r="E2100" t="s">
        <v>307</v>
      </c>
      <c r="F2100" t="s">
        <v>304</v>
      </c>
      <c r="G2100" t="s">
        <v>66</v>
      </c>
      <c r="H2100" t="s">
        <v>225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T2100" s="22" t="str">
        <f t="shared" si="130"/>
        <v>840053-LTRED-LXL</v>
      </c>
      <c r="U2100" s="24">
        <f>IF(C2100="NET","",IF(C2100="","",IFERROR(VLOOKUP(T2100,EAN!$A:$B,2,FALSE),"MANGLER - MÅ OPPDATERE EAN-FANEN")))</f>
        <v>7048652607744</v>
      </c>
      <c r="V2100" s="22">
        <f t="shared" si="128"/>
        <v>0</v>
      </c>
      <c r="W2100" s="22">
        <f t="shared" si="129"/>
        <v>0</v>
      </c>
      <c r="X2100" s="2"/>
      <c r="Y2100" s="21" t="str">
        <f>IF(C2100="NET","",IFERROR(VLOOKUP(U2100,'2) Order Form'!$V$9:$V$894,1,FALSE),"Ikke med I order form"))</f>
        <v>Ikke med I order form</v>
      </c>
    </row>
    <row r="2101" spans="1:25">
      <c r="A2101" s="175">
        <f t="shared" si="131"/>
        <v>7048652822666</v>
      </c>
      <c r="B2101">
        <v>840053</v>
      </c>
      <c r="C2101" t="s">
        <v>1059</v>
      </c>
      <c r="D2101" t="s">
        <v>2991</v>
      </c>
      <c r="E2101" t="s">
        <v>1290</v>
      </c>
      <c r="F2101" t="s">
        <v>1291</v>
      </c>
      <c r="G2101" t="s">
        <v>64</v>
      </c>
      <c r="H2101" t="s">
        <v>225</v>
      </c>
      <c r="I2101">
        <v>21</v>
      </c>
      <c r="J2101">
        <v>21</v>
      </c>
      <c r="K2101">
        <v>21</v>
      </c>
      <c r="L2101">
        <v>21</v>
      </c>
      <c r="M2101">
        <v>21</v>
      </c>
      <c r="N2101">
        <v>21</v>
      </c>
      <c r="O2101">
        <v>21</v>
      </c>
      <c r="P2101">
        <v>21</v>
      </c>
      <c r="Q2101">
        <v>21</v>
      </c>
      <c r="R2101">
        <v>21</v>
      </c>
      <c r="T2101" s="22" t="str">
        <f t="shared" si="130"/>
        <v>840053-MASEM-SM</v>
      </c>
      <c r="U2101" s="24">
        <f>IF(C2101="NET","",IF(C2101="","",IFERROR(VLOOKUP(T2101,EAN!$A:$B,2,FALSE),"MANGLER - MÅ OPPDATERE EAN-FANEN")))</f>
        <v>7048652822666</v>
      </c>
      <c r="V2101" s="22">
        <f t="shared" ref="V2101:V2164" si="132">I2101</f>
        <v>21</v>
      </c>
      <c r="W2101" s="22">
        <f t="shared" ref="W2101:W2164" si="133">R2101</f>
        <v>21</v>
      </c>
      <c r="X2101" s="2"/>
      <c r="Y2101" s="21">
        <f>IF(C2101="NET","",IFERROR(VLOOKUP(U2101,'2) Order Form'!$V$9:$V$894,1,FALSE),"Ikke med I order form"))</f>
        <v>7048652822666</v>
      </c>
    </row>
    <row r="2102" spans="1:25">
      <c r="A2102" s="175">
        <f t="shared" si="131"/>
        <v>7048652822659</v>
      </c>
      <c r="B2102">
        <v>840053</v>
      </c>
      <c r="C2102" t="s">
        <v>1059</v>
      </c>
      <c r="D2102" t="s">
        <v>2991</v>
      </c>
      <c r="E2102" t="s">
        <v>1292</v>
      </c>
      <c r="F2102" t="s">
        <v>1291</v>
      </c>
      <c r="G2102" t="s">
        <v>65</v>
      </c>
      <c r="H2102" t="s">
        <v>225</v>
      </c>
      <c r="I2102">
        <v>14</v>
      </c>
      <c r="J2102">
        <v>14</v>
      </c>
      <c r="K2102">
        <v>14</v>
      </c>
      <c r="L2102">
        <v>14</v>
      </c>
      <c r="M2102">
        <v>14</v>
      </c>
      <c r="N2102">
        <v>14</v>
      </c>
      <c r="O2102">
        <v>14</v>
      </c>
      <c r="P2102">
        <v>14</v>
      </c>
      <c r="Q2102">
        <v>14</v>
      </c>
      <c r="R2102">
        <v>14</v>
      </c>
      <c r="T2102" s="22" t="str">
        <f t="shared" si="130"/>
        <v>840053-MASEM-ML</v>
      </c>
      <c r="U2102" s="24">
        <f>IF(C2102="NET","",IF(C2102="","",IFERROR(VLOOKUP(T2102,EAN!$A:$B,2,FALSE),"MANGLER - MÅ OPPDATERE EAN-FANEN")))</f>
        <v>7048652822659</v>
      </c>
      <c r="V2102" s="22">
        <f t="shared" si="132"/>
        <v>14</v>
      </c>
      <c r="W2102" s="22">
        <f t="shared" si="133"/>
        <v>14</v>
      </c>
      <c r="X2102" s="2"/>
      <c r="Y2102" s="21">
        <f>IF(C2102="NET","",IFERROR(VLOOKUP(U2102,'2) Order Form'!$V$9:$V$894,1,FALSE),"Ikke med I order form"))</f>
        <v>7048652822659</v>
      </c>
    </row>
    <row r="2103" spans="1:25">
      <c r="A2103" s="175">
        <f t="shared" si="131"/>
        <v>7048652822642</v>
      </c>
      <c r="B2103">
        <v>840053</v>
      </c>
      <c r="C2103" t="s">
        <v>1059</v>
      </c>
      <c r="D2103" t="s">
        <v>2991</v>
      </c>
      <c r="E2103" t="s">
        <v>1293</v>
      </c>
      <c r="F2103" t="s">
        <v>1291</v>
      </c>
      <c r="G2103" t="s">
        <v>66</v>
      </c>
      <c r="H2103" t="s">
        <v>225</v>
      </c>
      <c r="I2103">
        <v>38</v>
      </c>
      <c r="J2103">
        <v>38</v>
      </c>
      <c r="K2103">
        <v>38</v>
      </c>
      <c r="L2103">
        <v>38</v>
      </c>
      <c r="M2103">
        <v>38</v>
      </c>
      <c r="N2103">
        <v>38</v>
      </c>
      <c r="O2103">
        <v>38</v>
      </c>
      <c r="P2103">
        <v>38</v>
      </c>
      <c r="Q2103">
        <v>38</v>
      </c>
      <c r="R2103">
        <v>38</v>
      </c>
      <c r="T2103" s="22" t="str">
        <f t="shared" si="130"/>
        <v>840053-MASEM-LXL</v>
      </c>
      <c r="U2103" s="24">
        <f>IF(C2103="NET","",IF(C2103="","",IFERROR(VLOOKUP(T2103,EAN!$A:$B,2,FALSE),"MANGLER - MÅ OPPDATERE EAN-FANEN")))</f>
        <v>7048652822642</v>
      </c>
      <c r="V2103" s="22">
        <f t="shared" si="132"/>
        <v>38</v>
      </c>
      <c r="W2103" s="22">
        <f t="shared" si="133"/>
        <v>38</v>
      </c>
      <c r="X2103" s="2"/>
      <c r="Y2103" s="21">
        <f>IF(C2103="NET","",IFERROR(VLOOKUP(U2103,'2) Order Form'!$V$9:$V$894,1,FALSE),"Ikke med I order form"))</f>
        <v>7048652822642</v>
      </c>
    </row>
    <row r="2104" spans="1:25">
      <c r="A2104" s="175">
        <f t="shared" si="131"/>
        <v>7048652822673</v>
      </c>
      <c r="B2104">
        <v>840053</v>
      </c>
      <c r="C2104" t="s">
        <v>1059</v>
      </c>
      <c r="D2104" t="s">
        <v>2991</v>
      </c>
      <c r="E2104" t="s">
        <v>1305</v>
      </c>
      <c r="F2104" t="s">
        <v>1291</v>
      </c>
      <c r="G2104" t="s">
        <v>74</v>
      </c>
      <c r="H2104" t="s">
        <v>225</v>
      </c>
      <c r="I2104">
        <v>11</v>
      </c>
      <c r="J2104">
        <v>11</v>
      </c>
      <c r="K2104">
        <v>11</v>
      </c>
      <c r="L2104">
        <v>11</v>
      </c>
      <c r="M2104">
        <v>11</v>
      </c>
      <c r="N2104">
        <v>11</v>
      </c>
      <c r="O2104">
        <v>11</v>
      </c>
      <c r="P2104">
        <v>11</v>
      </c>
      <c r="Q2104">
        <v>11</v>
      </c>
      <c r="R2104">
        <v>11</v>
      </c>
      <c r="T2104" s="22" t="str">
        <f t="shared" si="130"/>
        <v>840053-MASEM-XXL</v>
      </c>
      <c r="U2104" s="24">
        <f>IF(C2104="NET","",IF(C2104="","",IFERROR(VLOOKUP(T2104,EAN!$A:$B,2,FALSE),"MANGLER - MÅ OPPDATERE EAN-FANEN")))</f>
        <v>7048652822673</v>
      </c>
      <c r="V2104" s="22">
        <f t="shared" si="132"/>
        <v>11</v>
      </c>
      <c r="W2104" s="22">
        <f t="shared" si="133"/>
        <v>11</v>
      </c>
      <c r="X2104" s="2"/>
      <c r="Y2104" s="21">
        <f>IF(C2104="NET","",IFERROR(VLOOKUP(U2104,'2) Order Form'!$V$9:$V$894,1,FALSE),"Ikke med I order form"))</f>
        <v>7048652822673</v>
      </c>
    </row>
    <row r="2105" spans="1:25">
      <c r="A2105" s="175">
        <f t="shared" si="131"/>
        <v>7048652822710</v>
      </c>
      <c r="B2105">
        <v>840053</v>
      </c>
      <c r="C2105" t="s">
        <v>1059</v>
      </c>
      <c r="D2105" t="s">
        <v>2991</v>
      </c>
      <c r="E2105" t="s">
        <v>1306</v>
      </c>
      <c r="F2105" t="s">
        <v>1295</v>
      </c>
      <c r="G2105" t="s">
        <v>74</v>
      </c>
      <c r="H2105" t="s">
        <v>225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T2105" s="22" t="str">
        <f t="shared" si="130"/>
        <v>840053-MATHM-XXL</v>
      </c>
      <c r="U2105" s="24">
        <f>IF(C2105="NET","",IF(C2105="","",IFERROR(VLOOKUP(T2105,EAN!$A:$B,2,FALSE),"MANGLER - MÅ OPPDATERE EAN-FANEN")))</f>
        <v>7048652822710</v>
      </c>
      <c r="V2105" s="22">
        <f t="shared" si="132"/>
        <v>0</v>
      </c>
      <c r="W2105" s="22">
        <f t="shared" si="133"/>
        <v>0</v>
      </c>
      <c r="X2105" s="2"/>
      <c r="Y2105" s="21" t="str">
        <f>IF(C2105="NET","",IFERROR(VLOOKUP(U2105,'2) Order Form'!$V$9:$V$894,1,FALSE),"Ikke med I order form"))</f>
        <v>Ikke med I order form</v>
      </c>
    </row>
    <row r="2106" spans="1:25">
      <c r="A2106" s="175">
        <f t="shared" si="131"/>
        <v>7048652822703</v>
      </c>
      <c r="B2106">
        <v>840053</v>
      </c>
      <c r="C2106" t="s">
        <v>1059</v>
      </c>
      <c r="D2106" t="s">
        <v>2991</v>
      </c>
      <c r="E2106" t="s">
        <v>1294</v>
      </c>
      <c r="F2106" t="s">
        <v>1295</v>
      </c>
      <c r="G2106" t="s">
        <v>64</v>
      </c>
      <c r="H2106" t="s">
        <v>225</v>
      </c>
      <c r="I2106">
        <v>1</v>
      </c>
      <c r="J2106">
        <v>1</v>
      </c>
      <c r="K2106">
        <v>1</v>
      </c>
      <c r="L2106">
        <v>1</v>
      </c>
      <c r="M2106">
        <v>1</v>
      </c>
      <c r="N2106">
        <v>1</v>
      </c>
      <c r="O2106">
        <v>1</v>
      </c>
      <c r="P2106">
        <v>1</v>
      </c>
      <c r="Q2106">
        <v>1</v>
      </c>
      <c r="R2106">
        <v>1</v>
      </c>
      <c r="T2106" s="22" t="str">
        <f t="shared" si="130"/>
        <v>840053-MATHM-SM</v>
      </c>
      <c r="U2106" s="24">
        <f>IF(C2106="NET","",IF(C2106="","",IFERROR(VLOOKUP(T2106,EAN!$A:$B,2,FALSE),"MANGLER - MÅ OPPDATERE EAN-FANEN")))</f>
        <v>7048652822703</v>
      </c>
      <c r="V2106" s="22">
        <f t="shared" si="132"/>
        <v>1</v>
      </c>
      <c r="W2106" s="22">
        <f t="shared" si="133"/>
        <v>1</v>
      </c>
      <c r="X2106" s="2"/>
      <c r="Y2106" s="21" t="str">
        <f>IF(C2106="NET","",IFERROR(VLOOKUP(U2106,'2) Order Form'!$V$9:$V$894,1,FALSE),"Ikke med I order form"))</f>
        <v>Ikke med I order form</v>
      </c>
    </row>
    <row r="2107" spans="1:25">
      <c r="A2107" s="175">
        <f t="shared" si="131"/>
        <v>7048652822697</v>
      </c>
      <c r="B2107">
        <v>840053</v>
      </c>
      <c r="C2107" t="s">
        <v>1059</v>
      </c>
      <c r="D2107" t="s">
        <v>2991</v>
      </c>
      <c r="E2107" t="s">
        <v>1296</v>
      </c>
      <c r="F2107" t="s">
        <v>1295</v>
      </c>
      <c r="G2107" t="s">
        <v>65</v>
      </c>
      <c r="H2107" t="s">
        <v>225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T2107" s="22" t="str">
        <f t="shared" si="130"/>
        <v>840053-MATHM-ML</v>
      </c>
      <c r="U2107" s="24">
        <f>IF(C2107="NET","",IF(C2107="","",IFERROR(VLOOKUP(T2107,EAN!$A:$B,2,FALSE),"MANGLER - MÅ OPPDATERE EAN-FANEN")))</f>
        <v>7048652822697</v>
      </c>
      <c r="V2107" s="22">
        <f t="shared" si="132"/>
        <v>0</v>
      </c>
      <c r="W2107" s="22">
        <f t="shared" si="133"/>
        <v>0</v>
      </c>
      <c r="X2107" s="2"/>
      <c r="Y2107" s="21" t="str">
        <f>IF(C2107="NET","",IFERROR(VLOOKUP(U2107,'2) Order Form'!$V$9:$V$894,1,FALSE),"Ikke med I order form"))</f>
        <v>Ikke med I order form</v>
      </c>
    </row>
    <row r="2108" spans="1:25">
      <c r="A2108" s="175">
        <f t="shared" si="131"/>
        <v>7048652822680</v>
      </c>
      <c r="B2108">
        <v>840053</v>
      </c>
      <c r="C2108" t="s">
        <v>1059</v>
      </c>
      <c r="D2108" t="s">
        <v>2991</v>
      </c>
      <c r="E2108" t="s">
        <v>1297</v>
      </c>
      <c r="F2108" t="s">
        <v>1295</v>
      </c>
      <c r="G2108" t="s">
        <v>66</v>
      </c>
      <c r="H2108" t="s">
        <v>225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T2108" s="22" t="str">
        <f t="shared" si="130"/>
        <v>840053-MATHM-LXL</v>
      </c>
      <c r="U2108" s="24">
        <f>IF(C2108="NET","",IF(C2108="","",IFERROR(VLOOKUP(T2108,EAN!$A:$B,2,FALSE),"MANGLER - MÅ OPPDATERE EAN-FANEN")))</f>
        <v>7048652822680</v>
      </c>
      <c r="V2108" s="22">
        <f t="shared" si="132"/>
        <v>0</v>
      </c>
      <c r="W2108" s="22">
        <f t="shared" si="133"/>
        <v>0</v>
      </c>
      <c r="X2108" s="2"/>
      <c r="Y2108" s="21" t="str">
        <f>IF(C2108="NET","",IFERROR(VLOOKUP(U2108,'2) Order Form'!$V$9:$V$894,1,FALSE),"Ikke med I order form"))</f>
        <v>Ikke med I order form</v>
      </c>
    </row>
    <row r="2109" spans="1:25">
      <c r="A2109" s="175">
        <f t="shared" si="131"/>
        <v>7048652713681</v>
      </c>
      <c r="B2109">
        <v>840053</v>
      </c>
      <c r="C2109" t="s">
        <v>1059</v>
      </c>
      <c r="D2109" t="s">
        <v>2991</v>
      </c>
      <c r="E2109" t="s">
        <v>763</v>
      </c>
      <c r="F2109" t="s">
        <v>749</v>
      </c>
      <c r="G2109" t="s">
        <v>74</v>
      </c>
      <c r="H2109" t="s">
        <v>225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T2109" s="22" t="str">
        <f t="shared" si="130"/>
        <v>840053-MBBLU-XXL</v>
      </c>
      <c r="U2109" s="24">
        <f>IF(C2109="NET","",IF(C2109="","",IFERROR(VLOOKUP(T2109,EAN!$A:$B,2,FALSE),"MANGLER - MÅ OPPDATERE EAN-FANEN")))</f>
        <v>7048652713681</v>
      </c>
      <c r="V2109" s="22">
        <f t="shared" si="132"/>
        <v>0</v>
      </c>
      <c r="W2109" s="22">
        <f t="shared" si="133"/>
        <v>0</v>
      </c>
      <c r="X2109" s="2"/>
      <c r="Y2109" s="21" t="str">
        <f>IF(C2109="NET","",IFERROR(VLOOKUP(U2109,'2) Order Form'!$V$9:$V$894,1,FALSE),"Ikke med I order form"))</f>
        <v>Ikke med I order form</v>
      </c>
    </row>
    <row r="2110" spans="1:25">
      <c r="A2110" s="175">
        <f t="shared" si="131"/>
        <v>7048652713674</v>
      </c>
      <c r="B2110">
        <v>840053</v>
      </c>
      <c r="C2110" t="s">
        <v>1059</v>
      </c>
      <c r="D2110" t="s">
        <v>2991</v>
      </c>
      <c r="E2110" t="s">
        <v>748</v>
      </c>
      <c r="F2110" t="s">
        <v>749</v>
      </c>
      <c r="G2110" t="s">
        <v>64</v>
      </c>
      <c r="H2110" t="s">
        <v>225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T2110" s="22" t="str">
        <f t="shared" si="130"/>
        <v>840053-MBBLU-SM</v>
      </c>
      <c r="U2110" s="24">
        <f>IF(C2110="NET","",IF(C2110="","",IFERROR(VLOOKUP(T2110,EAN!$A:$B,2,FALSE),"MANGLER - MÅ OPPDATERE EAN-FANEN")))</f>
        <v>7048652713674</v>
      </c>
      <c r="V2110" s="22">
        <f t="shared" si="132"/>
        <v>0</v>
      </c>
      <c r="W2110" s="22">
        <f t="shared" si="133"/>
        <v>0</v>
      </c>
      <c r="X2110" s="2"/>
      <c r="Y2110" s="21" t="str">
        <f>IF(C2110="NET","",IFERROR(VLOOKUP(U2110,'2) Order Form'!$V$9:$V$894,1,FALSE),"Ikke med I order form"))</f>
        <v>Ikke med I order form</v>
      </c>
    </row>
    <row r="2111" spans="1:25">
      <c r="A2111" s="175">
        <f t="shared" si="131"/>
        <v>7048652713667</v>
      </c>
      <c r="B2111">
        <v>840053</v>
      </c>
      <c r="C2111" t="s">
        <v>1059</v>
      </c>
      <c r="D2111" t="s">
        <v>2991</v>
      </c>
      <c r="E2111" t="s">
        <v>750</v>
      </c>
      <c r="F2111" t="s">
        <v>749</v>
      </c>
      <c r="G2111" t="s">
        <v>65</v>
      </c>
      <c r="H2111" t="s">
        <v>225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T2111" s="22" t="str">
        <f t="shared" si="130"/>
        <v>840053-MBBLU-ML</v>
      </c>
      <c r="U2111" s="24">
        <f>IF(C2111="NET","",IF(C2111="","",IFERROR(VLOOKUP(T2111,EAN!$A:$B,2,FALSE),"MANGLER - MÅ OPPDATERE EAN-FANEN")))</f>
        <v>7048652713667</v>
      </c>
      <c r="V2111" s="22">
        <f t="shared" si="132"/>
        <v>0</v>
      </c>
      <c r="W2111" s="22">
        <f t="shared" si="133"/>
        <v>0</v>
      </c>
      <c r="X2111" s="2"/>
      <c r="Y2111" s="21" t="str">
        <f>IF(C2111="NET","",IFERROR(VLOOKUP(U2111,'2) Order Form'!$V$9:$V$894,1,FALSE),"Ikke med I order form"))</f>
        <v>Ikke med I order form</v>
      </c>
    </row>
    <row r="2112" spans="1:25">
      <c r="A2112" s="175">
        <f t="shared" si="131"/>
        <v>7048652713650</v>
      </c>
      <c r="B2112">
        <v>840053</v>
      </c>
      <c r="C2112" t="s">
        <v>1059</v>
      </c>
      <c r="D2112" t="s">
        <v>2991</v>
      </c>
      <c r="E2112" t="s">
        <v>751</v>
      </c>
      <c r="F2112" t="s">
        <v>749</v>
      </c>
      <c r="G2112" t="s">
        <v>66</v>
      </c>
      <c r="H2112" t="s">
        <v>225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T2112" s="22" t="str">
        <f t="shared" si="130"/>
        <v>840053-MBBLU-LXL</v>
      </c>
      <c r="U2112" s="24">
        <f>IF(C2112="NET","",IF(C2112="","",IFERROR(VLOOKUP(T2112,EAN!$A:$B,2,FALSE),"MANGLER - MÅ OPPDATERE EAN-FANEN")))</f>
        <v>7048652713650</v>
      </c>
      <c r="V2112" s="22">
        <f t="shared" si="132"/>
        <v>0</v>
      </c>
      <c r="W2112" s="22">
        <f t="shared" si="133"/>
        <v>0</v>
      </c>
      <c r="X2112" s="2"/>
      <c r="Y2112" s="21" t="str">
        <f>IF(C2112="NET","",IFERROR(VLOOKUP(U2112,'2) Order Form'!$V$9:$V$894,1,FALSE),"Ikke med I order form"))</f>
        <v>Ikke med I order form</v>
      </c>
    </row>
    <row r="2113" spans="1:25">
      <c r="A2113" s="175">
        <f t="shared" si="131"/>
        <v>7048652822741</v>
      </c>
      <c r="B2113">
        <v>840053</v>
      </c>
      <c r="C2113" t="s">
        <v>1059</v>
      </c>
      <c r="D2113" t="s">
        <v>2991</v>
      </c>
      <c r="E2113" t="s">
        <v>1074</v>
      </c>
      <c r="F2113" t="s">
        <v>1976</v>
      </c>
      <c r="G2113" t="s">
        <v>64</v>
      </c>
      <c r="H2113" t="s">
        <v>225</v>
      </c>
      <c r="I2113">
        <v>61</v>
      </c>
      <c r="J2113">
        <v>61</v>
      </c>
      <c r="K2113">
        <v>61</v>
      </c>
      <c r="L2113">
        <v>61</v>
      </c>
      <c r="M2113">
        <v>61</v>
      </c>
      <c r="N2113">
        <v>61</v>
      </c>
      <c r="O2113">
        <v>61</v>
      </c>
      <c r="P2113">
        <v>61</v>
      </c>
      <c r="Q2113">
        <v>61</v>
      </c>
      <c r="R2113">
        <v>61</v>
      </c>
      <c r="T2113" s="22" t="str">
        <f t="shared" si="130"/>
        <v>840053-MBUOE-SM</v>
      </c>
      <c r="U2113" s="24">
        <f>IF(C2113="NET","",IF(C2113="","",IFERROR(VLOOKUP(T2113,EAN!$A:$B,2,FALSE),"MANGLER - MÅ OPPDATERE EAN-FANEN")))</f>
        <v>7048652822741</v>
      </c>
      <c r="V2113" s="22">
        <f t="shared" si="132"/>
        <v>61</v>
      </c>
      <c r="W2113" s="22">
        <f t="shared" si="133"/>
        <v>61</v>
      </c>
      <c r="X2113" s="2"/>
      <c r="Y2113" s="21">
        <f>IF(C2113="NET","",IFERROR(VLOOKUP(U2113,'2) Order Form'!$V$9:$V$894,1,FALSE),"Ikke med I order form"))</f>
        <v>7048652822741</v>
      </c>
    </row>
    <row r="2114" spans="1:25">
      <c r="A2114" s="175">
        <f t="shared" si="131"/>
        <v>7048652822734</v>
      </c>
      <c r="B2114">
        <v>840053</v>
      </c>
      <c r="C2114" t="s">
        <v>1059</v>
      </c>
      <c r="D2114" t="s">
        <v>2991</v>
      </c>
      <c r="E2114" t="s">
        <v>1075</v>
      </c>
      <c r="F2114" t="s">
        <v>1976</v>
      </c>
      <c r="G2114" t="s">
        <v>65</v>
      </c>
      <c r="H2114" t="s">
        <v>225</v>
      </c>
      <c r="I2114">
        <v>42</v>
      </c>
      <c r="J2114">
        <v>42</v>
      </c>
      <c r="K2114">
        <v>42</v>
      </c>
      <c r="L2114">
        <v>42</v>
      </c>
      <c r="M2114">
        <v>42</v>
      </c>
      <c r="N2114">
        <v>42</v>
      </c>
      <c r="O2114">
        <v>42</v>
      </c>
      <c r="P2114">
        <v>42</v>
      </c>
      <c r="Q2114">
        <v>42</v>
      </c>
      <c r="R2114">
        <v>42</v>
      </c>
      <c r="T2114" s="22" t="str">
        <f t="shared" si="130"/>
        <v>840053-MBUOE-ML</v>
      </c>
      <c r="U2114" s="24">
        <f>IF(C2114="NET","",IF(C2114="","",IFERROR(VLOOKUP(T2114,EAN!$A:$B,2,FALSE),"MANGLER - MÅ OPPDATERE EAN-FANEN")))</f>
        <v>7048652822734</v>
      </c>
      <c r="V2114" s="22">
        <f t="shared" si="132"/>
        <v>42</v>
      </c>
      <c r="W2114" s="22">
        <f t="shared" si="133"/>
        <v>42</v>
      </c>
      <c r="X2114" s="2"/>
      <c r="Y2114" s="21">
        <f>IF(C2114="NET","",IFERROR(VLOOKUP(U2114,'2) Order Form'!$V$9:$V$894,1,FALSE),"Ikke med I order form"))</f>
        <v>7048652822734</v>
      </c>
    </row>
    <row r="2115" spans="1:25">
      <c r="A2115" s="175">
        <f t="shared" si="131"/>
        <v>7048652822727</v>
      </c>
      <c r="B2115">
        <v>840053</v>
      </c>
      <c r="C2115" t="s">
        <v>1059</v>
      </c>
      <c r="D2115" t="s">
        <v>2991</v>
      </c>
      <c r="E2115" t="s">
        <v>1076</v>
      </c>
      <c r="F2115" t="s">
        <v>1976</v>
      </c>
      <c r="G2115" t="s">
        <v>66</v>
      </c>
      <c r="H2115" t="s">
        <v>225</v>
      </c>
      <c r="I2115">
        <v>80</v>
      </c>
      <c r="J2115">
        <v>80</v>
      </c>
      <c r="K2115">
        <v>80</v>
      </c>
      <c r="L2115">
        <v>80</v>
      </c>
      <c r="M2115">
        <v>80</v>
      </c>
      <c r="N2115">
        <v>80</v>
      </c>
      <c r="O2115">
        <v>80</v>
      </c>
      <c r="P2115">
        <v>80</v>
      </c>
      <c r="Q2115">
        <v>80</v>
      </c>
      <c r="R2115">
        <v>80</v>
      </c>
      <c r="T2115" s="22" t="str">
        <f t="shared" si="130"/>
        <v>840053-MBUOE-LXL</v>
      </c>
      <c r="U2115" s="24">
        <f>IF(C2115="NET","",IF(C2115="","",IFERROR(VLOOKUP(T2115,EAN!$A:$B,2,FALSE),"MANGLER - MÅ OPPDATERE EAN-FANEN")))</f>
        <v>7048652822727</v>
      </c>
      <c r="V2115" s="22">
        <f t="shared" si="132"/>
        <v>80</v>
      </c>
      <c r="W2115" s="22">
        <f t="shared" si="133"/>
        <v>80</v>
      </c>
      <c r="X2115" s="2"/>
      <c r="Y2115" s="21">
        <f>IF(C2115="NET","",IFERROR(VLOOKUP(U2115,'2) Order Form'!$V$9:$V$894,1,FALSE),"Ikke med I order form"))</f>
        <v>7048652822727</v>
      </c>
    </row>
    <row r="2116" spans="1:25">
      <c r="A2116" s="175">
        <f t="shared" si="131"/>
        <v>7048652822758</v>
      </c>
      <c r="B2116">
        <v>840053</v>
      </c>
      <c r="C2116" t="s">
        <v>1059</v>
      </c>
      <c r="D2116" t="s">
        <v>2991</v>
      </c>
      <c r="E2116" t="s">
        <v>1307</v>
      </c>
      <c r="F2116" t="s">
        <v>1976</v>
      </c>
      <c r="G2116" t="s">
        <v>74</v>
      </c>
      <c r="H2116" t="s">
        <v>225</v>
      </c>
      <c r="I2116">
        <v>57</v>
      </c>
      <c r="J2116">
        <v>57</v>
      </c>
      <c r="K2116">
        <v>57</v>
      </c>
      <c r="L2116">
        <v>57</v>
      </c>
      <c r="M2116">
        <v>57</v>
      </c>
      <c r="N2116">
        <v>57</v>
      </c>
      <c r="O2116">
        <v>57</v>
      </c>
      <c r="P2116">
        <v>57</v>
      </c>
      <c r="Q2116">
        <v>57</v>
      </c>
      <c r="R2116">
        <v>57</v>
      </c>
      <c r="T2116" s="22" t="str">
        <f t="shared" ref="T2116:T2179" si="134">CONCATENATE(B2116,"-",E2116)</f>
        <v>840053-MBUOE-XXL</v>
      </c>
      <c r="U2116" s="24">
        <f>IF(C2116="NET","",IF(C2116="","",IFERROR(VLOOKUP(T2116,EAN!$A:$B,2,FALSE),"MANGLER - MÅ OPPDATERE EAN-FANEN")))</f>
        <v>7048652822758</v>
      </c>
      <c r="V2116" s="22">
        <f t="shared" si="132"/>
        <v>57</v>
      </c>
      <c r="W2116" s="22">
        <f t="shared" si="133"/>
        <v>57</v>
      </c>
      <c r="X2116" s="2"/>
      <c r="Y2116" s="21">
        <f>IF(C2116="NET","",IFERROR(VLOOKUP(U2116,'2) Order Form'!$V$9:$V$894,1,FALSE),"Ikke med I order form"))</f>
        <v>7048652822758</v>
      </c>
    </row>
    <row r="2117" spans="1:25">
      <c r="A2117" s="175">
        <f t="shared" ref="A2117:A2180" si="135">SUM(U2117)</f>
        <v>7048652713728</v>
      </c>
      <c r="B2117">
        <v>840053</v>
      </c>
      <c r="C2117" t="s">
        <v>1059</v>
      </c>
      <c r="D2117" t="s">
        <v>2991</v>
      </c>
      <c r="E2117" t="s">
        <v>765</v>
      </c>
      <c r="F2117" t="s">
        <v>663</v>
      </c>
      <c r="G2117" t="s">
        <v>74</v>
      </c>
      <c r="H2117" t="s">
        <v>225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T2117" s="22" t="str">
        <f t="shared" si="134"/>
        <v>840053-MCHOR-XXL</v>
      </c>
      <c r="U2117" s="24">
        <f>IF(C2117="NET","",IF(C2117="","",IFERROR(VLOOKUP(T2117,EAN!$A:$B,2,FALSE),"MANGLER - MÅ OPPDATERE EAN-FANEN")))</f>
        <v>7048652713728</v>
      </c>
      <c r="V2117" s="22">
        <f t="shared" si="132"/>
        <v>0</v>
      </c>
      <c r="W2117" s="22">
        <f t="shared" si="133"/>
        <v>0</v>
      </c>
      <c r="X2117" s="2"/>
      <c r="Y2117" s="21" t="str">
        <f>IF(C2117="NET","",IFERROR(VLOOKUP(U2117,'2) Order Form'!$V$9:$V$894,1,FALSE),"Ikke med I order form"))</f>
        <v>Ikke med I order form</v>
      </c>
    </row>
    <row r="2118" spans="1:25">
      <c r="A2118" s="175">
        <f t="shared" si="135"/>
        <v>7048652713711</v>
      </c>
      <c r="B2118">
        <v>840053</v>
      </c>
      <c r="C2118" t="s">
        <v>1059</v>
      </c>
      <c r="D2118" t="s">
        <v>2991</v>
      </c>
      <c r="E2118" t="s">
        <v>766</v>
      </c>
      <c r="F2118" t="s">
        <v>663</v>
      </c>
      <c r="G2118" t="s">
        <v>64</v>
      </c>
      <c r="H2118" t="s">
        <v>225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T2118" s="22" t="str">
        <f t="shared" si="134"/>
        <v>840053-MCHOR-SM</v>
      </c>
      <c r="U2118" s="24">
        <f>IF(C2118="NET","",IF(C2118="","",IFERROR(VLOOKUP(T2118,EAN!$A:$B,2,FALSE),"MANGLER - MÅ OPPDATERE EAN-FANEN")))</f>
        <v>7048652713711</v>
      </c>
      <c r="V2118" s="22">
        <f t="shared" si="132"/>
        <v>0</v>
      </c>
      <c r="W2118" s="22">
        <f t="shared" si="133"/>
        <v>0</v>
      </c>
      <c r="X2118" s="2"/>
      <c r="Y2118" s="21" t="str">
        <f>IF(C2118="NET","",IFERROR(VLOOKUP(U2118,'2) Order Form'!$V$9:$V$894,1,FALSE),"Ikke med I order form"))</f>
        <v>Ikke med I order form</v>
      </c>
    </row>
    <row r="2119" spans="1:25">
      <c r="A2119" s="175">
        <f t="shared" si="135"/>
        <v>7048652713704</v>
      </c>
      <c r="B2119">
        <v>840053</v>
      </c>
      <c r="C2119" t="s">
        <v>1059</v>
      </c>
      <c r="D2119" t="s">
        <v>2991</v>
      </c>
      <c r="E2119" t="s">
        <v>667</v>
      </c>
      <c r="F2119" t="s">
        <v>663</v>
      </c>
      <c r="G2119" t="s">
        <v>65</v>
      </c>
      <c r="H2119" t="s">
        <v>225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T2119" s="22" t="str">
        <f t="shared" si="134"/>
        <v>840053-MCHOR-ML</v>
      </c>
      <c r="U2119" s="24">
        <f>IF(C2119="NET","",IF(C2119="","",IFERROR(VLOOKUP(T2119,EAN!$A:$B,2,FALSE),"MANGLER - MÅ OPPDATERE EAN-FANEN")))</f>
        <v>7048652713704</v>
      </c>
      <c r="V2119" s="22">
        <f t="shared" si="132"/>
        <v>0</v>
      </c>
      <c r="W2119" s="22">
        <f t="shared" si="133"/>
        <v>0</v>
      </c>
      <c r="X2119" s="2"/>
      <c r="Y2119" s="21" t="str">
        <f>IF(C2119="NET","",IFERROR(VLOOKUP(U2119,'2) Order Form'!$V$9:$V$894,1,FALSE),"Ikke med I order form"))</f>
        <v>Ikke med I order form</v>
      </c>
    </row>
    <row r="2120" spans="1:25">
      <c r="A2120" s="175">
        <f t="shared" si="135"/>
        <v>7048652713698</v>
      </c>
      <c r="B2120">
        <v>840053</v>
      </c>
      <c r="C2120" t="s">
        <v>1059</v>
      </c>
      <c r="D2120" t="s">
        <v>2991</v>
      </c>
      <c r="E2120" t="s">
        <v>767</v>
      </c>
      <c r="F2120" t="s">
        <v>663</v>
      </c>
      <c r="G2120" t="s">
        <v>66</v>
      </c>
      <c r="H2120" t="s">
        <v>225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T2120" s="22" t="str">
        <f t="shared" si="134"/>
        <v>840053-MCHOR-LXL</v>
      </c>
      <c r="U2120" s="24">
        <f>IF(C2120="NET","",IF(C2120="","",IFERROR(VLOOKUP(T2120,EAN!$A:$B,2,FALSE),"MANGLER - MÅ OPPDATERE EAN-FANEN")))</f>
        <v>7048652713698</v>
      </c>
      <c r="V2120" s="22">
        <f t="shared" si="132"/>
        <v>0</v>
      </c>
      <c r="W2120" s="22">
        <f t="shared" si="133"/>
        <v>0</v>
      </c>
      <c r="X2120" s="2"/>
      <c r="Y2120" s="21" t="str">
        <f>IF(C2120="NET","",IFERROR(VLOOKUP(U2120,'2) Order Form'!$V$9:$V$894,1,FALSE),"Ikke med I order form"))</f>
        <v>Ikke med I order form</v>
      </c>
    </row>
    <row r="2121" spans="1:25">
      <c r="A2121" s="175">
        <f t="shared" si="135"/>
        <v>7048652607805</v>
      </c>
      <c r="B2121">
        <v>840053</v>
      </c>
      <c r="C2121" t="s">
        <v>1059</v>
      </c>
      <c r="D2121" t="s">
        <v>2991</v>
      </c>
      <c r="E2121" t="s">
        <v>266</v>
      </c>
      <c r="F2121" t="s">
        <v>267</v>
      </c>
      <c r="G2121" t="s">
        <v>64</v>
      </c>
      <c r="H2121" t="s">
        <v>225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T2121" s="22" t="str">
        <f t="shared" si="134"/>
        <v>840053-MFORE-SM</v>
      </c>
      <c r="U2121" s="24">
        <f>IF(C2121="NET","",IF(C2121="","",IFERROR(VLOOKUP(T2121,EAN!$A:$B,2,FALSE),"MANGLER - MÅ OPPDATERE EAN-FANEN")))</f>
        <v>7048652607805</v>
      </c>
      <c r="V2121" s="22">
        <f t="shared" si="132"/>
        <v>0</v>
      </c>
      <c r="W2121" s="22">
        <f t="shared" si="133"/>
        <v>0</v>
      </c>
      <c r="X2121" s="2"/>
      <c r="Y2121" s="21" t="str">
        <f>IF(C2121="NET","",IFERROR(VLOOKUP(U2121,'2) Order Form'!$V$9:$V$894,1,FALSE),"Ikke med I order form"))</f>
        <v>Ikke med I order form</v>
      </c>
    </row>
    <row r="2122" spans="1:25">
      <c r="A2122" s="175">
        <f t="shared" si="135"/>
        <v>7048652607799</v>
      </c>
      <c r="B2122">
        <v>840053</v>
      </c>
      <c r="C2122" t="s">
        <v>1059</v>
      </c>
      <c r="D2122" t="s">
        <v>2991</v>
      </c>
      <c r="E2122" t="s">
        <v>268</v>
      </c>
      <c r="F2122" t="s">
        <v>267</v>
      </c>
      <c r="G2122" t="s">
        <v>65</v>
      </c>
      <c r="H2122" t="s">
        <v>225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T2122" s="22" t="str">
        <f t="shared" si="134"/>
        <v>840053-MFORE-ML</v>
      </c>
      <c r="U2122" s="24">
        <f>IF(C2122="NET","",IF(C2122="","",IFERROR(VLOOKUP(T2122,EAN!$A:$B,2,FALSE),"MANGLER - MÅ OPPDATERE EAN-FANEN")))</f>
        <v>7048652607799</v>
      </c>
      <c r="V2122" s="22">
        <f t="shared" si="132"/>
        <v>0</v>
      </c>
      <c r="W2122" s="22">
        <f t="shared" si="133"/>
        <v>0</v>
      </c>
      <c r="X2122" s="2"/>
      <c r="Y2122" s="21" t="str">
        <f>IF(C2122="NET","",IFERROR(VLOOKUP(U2122,'2) Order Form'!$V$9:$V$894,1,FALSE),"Ikke med I order form"))</f>
        <v>Ikke med I order form</v>
      </c>
    </row>
    <row r="2123" spans="1:25">
      <c r="A2123" s="175">
        <f t="shared" si="135"/>
        <v>7048652607782</v>
      </c>
      <c r="B2123">
        <v>840053</v>
      </c>
      <c r="C2123" t="s">
        <v>1059</v>
      </c>
      <c r="D2123" t="s">
        <v>2991</v>
      </c>
      <c r="E2123" t="s">
        <v>275</v>
      </c>
      <c r="F2123" t="s">
        <v>267</v>
      </c>
      <c r="G2123" t="s">
        <v>66</v>
      </c>
      <c r="H2123" t="s">
        <v>225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T2123" s="22" t="str">
        <f t="shared" si="134"/>
        <v>840053-MFORE-LXL</v>
      </c>
      <c r="U2123" s="24">
        <f>IF(C2123="NET","",IF(C2123="","",IFERROR(VLOOKUP(T2123,EAN!$A:$B,2,FALSE),"MANGLER - MÅ OPPDATERE EAN-FANEN")))</f>
        <v>7048652607782</v>
      </c>
      <c r="V2123" s="22">
        <f t="shared" si="132"/>
        <v>0</v>
      </c>
      <c r="W2123" s="22">
        <f t="shared" si="133"/>
        <v>0</v>
      </c>
      <c r="X2123" s="2"/>
      <c r="Y2123" s="21" t="str">
        <f>IF(C2123="NET","",IFERROR(VLOOKUP(U2123,'2) Order Form'!$V$9:$V$894,1,FALSE),"Ikke med I order form"))</f>
        <v>Ikke med I order form</v>
      </c>
    </row>
    <row r="2124" spans="1:25">
      <c r="A2124" s="175">
        <f t="shared" si="135"/>
        <v>7048652607812</v>
      </c>
      <c r="B2124">
        <v>840053</v>
      </c>
      <c r="C2124" t="s">
        <v>1059</v>
      </c>
      <c r="D2124" t="s">
        <v>2991</v>
      </c>
      <c r="E2124" t="s">
        <v>274</v>
      </c>
      <c r="F2124" t="s">
        <v>267</v>
      </c>
      <c r="G2124" t="s">
        <v>74</v>
      </c>
      <c r="H2124" t="s">
        <v>225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T2124" s="22" t="str">
        <f t="shared" si="134"/>
        <v>840053-MFORE-XXL</v>
      </c>
      <c r="U2124" s="24">
        <f>IF(C2124="NET","",IF(C2124="","",IFERROR(VLOOKUP(T2124,EAN!$A:$B,2,FALSE),"MANGLER - MÅ OPPDATERE EAN-FANEN")))</f>
        <v>7048652607812</v>
      </c>
      <c r="V2124" s="22">
        <f t="shared" si="132"/>
        <v>0</v>
      </c>
      <c r="W2124" s="22">
        <f t="shared" si="133"/>
        <v>0</v>
      </c>
      <c r="X2124" s="2"/>
      <c r="Y2124" s="21" t="str">
        <f>IF(C2124="NET","",IFERROR(VLOOKUP(U2124,'2) Order Form'!$V$9:$V$894,1,FALSE),"Ikke med I order form"))</f>
        <v>Ikke med I order form</v>
      </c>
    </row>
    <row r="2125" spans="1:25">
      <c r="A2125" s="175">
        <f t="shared" si="135"/>
        <v>7048652713766</v>
      </c>
      <c r="B2125">
        <v>840053</v>
      </c>
      <c r="C2125" t="s">
        <v>1059</v>
      </c>
      <c r="D2125" t="s">
        <v>2991</v>
      </c>
      <c r="E2125" t="s">
        <v>768</v>
      </c>
      <c r="F2125" t="s">
        <v>256</v>
      </c>
      <c r="G2125" t="s">
        <v>74</v>
      </c>
      <c r="H2125" t="s">
        <v>225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T2125" s="22" t="str">
        <f t="shared" si="134"/>
        <v>840053-MNGRY-XXL</v>
      </c>
      <c r="U2125" s="24">
        <f>IF(C2125="NET","",IF(C2125="","",IFERROR(VLOOKUP(T2125,EAN!$A:$B,2,FALSE),"MANGLER - MÅ OPPDATERE EAN-FANEN")))</f>
        <v>7048652713766</v>
      </c>
      <c r="V2125" s="22">
        <f t="shared" si="132"/>
        <v>0</v>
      </c>
      <c r="W2125" s="22">
        <f t="shared" si="133"/>
        <v>0</v>
      </c>
      <c r="X2125" s="2"/>
      <c r="Y2125" s="21" t="str">
        <f>IF(C2125="NET","",IFERROR(VLOOKUP(U2125,'2) Order Form'!$V$9:$V$894,1,FALSE),"Ikke med I order form"))</f>
        <v>Ikke med I order form</v>
      </c>
    </row>
    <row r="2126" spans="1:25">
      <c r="A2126" s="175">
        <f t="shared" si="135"/>
        <v>7048652713759</v>
      </c>
      <c r="B2126">
        <v>840053</v>
      </c>
      <c r="C2126" t="s">
        <v>1059</v>
      </c>
      <c r="D2126" t="s">
        <v>2991</v>
      </c>
      <c r="E2126" t="s">
        <v>255</v>
      </c>
      <c r="F2126" t="s">
        <v>256</v>
      </c>
      <c r="G2126" t="s">
        <v>64</v>
      </c>
      <c r="H2126" t="s">
        <v>225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T2126" s="22" t="str">
        <f t="shared" si="134"/>
        <v>840053-MNGRY-SM</v>
      </c>
      <c r="U2126" s="24">
        <f>IF(C2126="NET","",IF(C2126="","",IFERROR(VLOOKUP(T2126,EAN!$A:$B,2,FALSE),"MANGLER - MÅ OPPDATERE EAN-FANEN")))</f>
        <v>7048652713759</v>
      </c>
      <c r="V2126" s="22">
        <f t="shared" si="132"/>
        <v>0</v>
      </c>
      <c r="W2126" s="22">
        <f t="shared" si="133"/>
        <v>0</v>
      </c>
      <c r="X2126" s="2"/>
      <c r="Y2126" s="21" t="str">
        <f>IF(C2126="NET","",IFERROR(VLOOKUP(U2126,'2) Order Form'!$V$9:$V$894,1,FALSE),"Ikke med I order form"))</f>
        <v>Ikke med I order form</v>
      </c>
    </row>
    <row r="2127" spans="1:25">
      <c r="A2127" s="175">
        <f t="shared" si="135"/>
        <v>7048652713742</v>
      </c>
      <c r="B2127">
        <v>840053</v>
      </c>
      <c r="C2127" t="s">
        <v>1059</v>
      </c>
      <c r="D2127" t="s">
        <v>2991</v>
      </c>
      <c r="E2127" t="s">
        <v>257</v>
      </c>
      <c r="F2127" t="s">
        <v>256</v>
      </c>
      <c r="G2127" t="s">
        <v>65</v>
      </c>
      <c r="H2127" t="s">
        <v>225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T2127" s="22" t="str">
        <f t="shared" si="134"/>
        <v>840053-MNGRY-ML</v>
      </c>
      <c r="U2127" s="24">
        <f>IF(C2127="NET","",IF(C2127="","",IFERROR(VLOOKUP(T2127,EAN!$A:$B,2,FALSE),"MANGLER - MÅ OPPDATERE EAN-FANEN")))</f>
        <v>7048652713742</v>
      </c>
      <c r="V2127" s="22">
        <f t="shared" si="132"/>
        <v>0</v>
      </c>
      <c r="W2127" s="22">
        <f t="shared" si="133"/>
        <v>0</v>
      </c>
      <c r="X2127" s="2"/>
      <c r="Y2127" s="21" t="str">
        <f>IF(C2127="NET","",IFERROR(VLOOKUP(U2127,'2) Order Form'!$V$9:$V$894,1,FALSE),"Ikke med I order form"))</f>
        <v>Ikke med I order form</v>
      </c>
    </row>
    <row r="2128" spans="1:25">
      <c r="A2128" s="175">
        <f t="shared" si="135"/>
        <v>7048652713735</v>
      </c>
      <c r="B2128">
        <v>840053</v>
      </c>
      <c r="C2128" t="s">
        <v>1059</v>
      </c>
      <c r="D2128" t="s">
        <v>2991</v>
      </c>
      <c r="E2128" t="s">
        <v>258</v>
      </c>
      <c r="F2128" t="s">
        <v>256</v>
      </c>
      <c r="G2128" t="s">
        <v>66</v>
      </c>
      <c r="H2128" t="s">
        <v>225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T2128" s="22" t="str">
        <f t="shared" si="134"/>
        <v>840053-MNGRY-LXL</v>
      </c>
      <c r="U2128" s="24">
        <f>IF(C2128="NET","",IF(C2128="","",IFERROR(VLOOKUP(T2128,EAN!$A:$B,2,FALSE),"MANGLER - MÅ OPPDATERE EAN-FANEN")))</f>
        <v>7048652713735</v>
      </c>
      <c r="V2128" s="22">
        <f t="shared" si="132"/>
        <v>0</v>
      </c>
      <c r="W2128" s="22">
        <f t="shared" si="133"/>
        <v>0</v>
      </c>
      <c r="X2128" s="2"/>
      <c r="Y2128" s="21" t="str">
        <f>IF(C2128="NET","",IFERROR(VLOOKUP(U2128,'2) Order Form'!$V$9:$V$894,1,FALSE),"Ikke med I order form"))</f>
        <v>Ikke med I order form</v>
      </c>
    </row>
    <row r="2129" spans="1:25">
      <c r="A2129" s="175">
        <f t="shared" si="135"/>
        <v>7048652713803</v>
      </c>
      <c r="B2129">
        <v>840053</v>
      </c>
      <c r="C2129" t="s">
        <v>1059</v>
      </c>
      <c r="D2129" t="s">
        <v>2991</v>
      </c>
      <c r="E2129" t="s">
        <v>764</v>
      </c>
      <c r="F2129" t="s">
        <v>2027</v>
      </c>
      <c r="G2129" t="s">
        <v>74</v>
      </c>
      <c r="H2129" t="s">
        <v>225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T2129" s="22" t="str">
        <f t="shared" si="134"/>
        <v>840053-MOLME-XXL</v>
      </c>
      <c r="U2129" s="24">
        <f>IF(C2129="NET","",IF(C2129="","",IFERROR(VLOOKUP(T2129,EAN!$A:$B,2,FALSE),"MANGLER - MÅ OPPDATERE EAN-FANEN")))</f>
        <v>7048652713803</v>
      </c>
      <c r="V2129" s="22">
        <f t="shared" si="132"/>
        <v>0</v>
      </c>
      <c r="W2129" s="22">
        <f t="shared" si="133"/>
        <v>0</v>
      </c>
      <c r="X2129" s="2"/>
      <c r="Y2129" s="21" t="str">
        <f>IF(C2129="NET","",IFERROR(VLOOKUP(U2129,'2) Order Form'!$V$9:$V$894,1,FALSE),"Ikke med I order form"))</f>
        <v>Ikke med I order form</v>
      </c>
    </row>
    <row r="2130" spans="1:25">
      <c r="A2130" s="175">
        <f t="shared" si="135"/>
        <v>7048652713797</v>
      </c>
      <c r="B2130">
        <v>840053</v>
      </c>
      <c r="C2130" t="s">
        <v>1059</v>
      </c>
      <c r="D2130" t="s">
        <v>2991</v>
      </c>
      <c r="E2130" t="s">
        <v>752</v>
      </c>
      <c r="F2130" t="s">
        <v>2027</v>
      </c>
      <c r="G2130" t="s">
        <v>64</v>
      </c>
      <c r="H2130" t="s">
        <v>225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T2130" s="22" t="str">
        <f t="shared" si="134"/>
        <v>840053-MOLME-SM</v>
      </c>
      <c r="U2130" s="24">
        <f>IF(C2130="NET","",IF(C2130="","",IFERROR(VLOOKUP(T2130,EAN!$A:$B,2,FALSE),"MANGLER - MÅ OPPDATERE EAN-FANEN")))</f>
        <v>7048652713797</v>
      </c>
      <c r="V2130" s="22">
        <f t="shared" si="132"/>
        <v>0</v>
      </c>
      <c r="W2130" s="22">
        <f t="shared" si="133"/>
        <v>0</v>
      </c>
      <c r="X2130" s="2"/>
      <c r="Y2130" s="21" t="str">
        <f>IF(C2130="NET","",IFERROR(VLOOKUP(U2130,'2) Order Form'!$V$9:$V$894,1,FALSE),"Ikke med I order form"))</f>
        <v>Ikke med I order form</v>
      </c>
    </row>
    <row r="2131" spans="1:25">
      <c r="A2131" s="175">
        <f t="shared" si="135"/>
        <v>7048652713780</v>
      </c>
      <c r="B2131">
        <v>840053</v>
      </c>
      <c r="C2131" t="s">
        <v>1059</v>
      </c>
      <c r="D2131" t="s">
        <v>2991</v>
      </c>
      <c r="E2131" t="s">
        <v>753</v>
      </c>
      <c r="F2131" t="s">
        <v>2027</v>
      </c>
      <c r="G2131" t="s">
        <v>65</v>
      </c>
      <c r="H2131" t="s">
        <v>225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T2131" s="22" t="str">
        <f t="shared" si="134"/>
        <v>840053-MOLME-ML</v>
      </c>
      <c r="U2131" s="24">
        <f>IF(C2131="NET","",IF(C2131="","",IFERROR(VLOOKUP(T2131,EAN!$A:$B,2,FALSE),"MANGLER - MÅ OPPDATERE EAN-FANEN")))</f>
        <v>7048652713780</v>
      </c>
      <c r="V2131" s="22">
        <f t="shared" si="132"/>
        <v>0</v>
      </c>
      <c r="W2131" s="22">
        <f t="shared" si="133"/>
        <v>0</v>
      </c>
      <c r="X2131" s="2"/>
      <c r="Y2131" s="21" t="str">
        <f>IF(C2131="NET","",IFERROR(VLOOKUP(U2131,'2) Order Form'!$V$9:$V$894,1,FALSE),"Ikke med I order form"))</f>
        <v>Ikke med I order form</v>
      </c>
    </row>
    <row r="2132" spans="1:25">
      <c r="A2132" s="175">
        <f t="shared" si="135"/>
        <v>7048652713773</v>
      </c>
      <c r="B2132">
        <v>840053</v>
      </c>
      <c r="C2132" t="s">
        <v>1059</v>
      </c>
      <c r="D2132" t="s">
        <v>2991</v>
      </c>
      <c r="E2132" t="s">
        <v>754</v>
      </c>
      <c r="F2132" t="s">
        <v>2027</v>
      </c>
      <c r="G2132" t="s">
        <v>66</v>
      </c>
      <c r="H2132" t="s">
        <v>225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T2132" s="22" t="str">
        <f t="shared" si="134"/>
        <v>840053-MOLME-LXL</v>
      </c>
      <c r="U2132" s="24">
        <f>IF(C2132="NET","",IF(C2132="","",IFERROR(VLOOKUP(T2132,EAN!$A:$B,2,FALSE),"MANGLER - MÅ OPPDATERE EAN-FANEN")))</f>
        <v>7048652713773</v>
      </c>
      <c r="V2132" s="22">
        <f t="shared" si="132"/>
        <v>0</v>
      </c>
      <c r="W2132" s="22">
        <f t="shared" si="133"/>
        <v>0</v>
      </c>
      <c r="X2132" s="2"/>
      <c r="Y2132" s="21" t="str">
        <f>IF(C2132="NET","",IFERROR(VLOOKUP(U2132,'2) Order Form'!$V$9:$V$894,1,FALSE),"Ikke med I order form"))</f>
        <v>Ikke med I order form</v>
      </c>
    </row>
    <row r="2133" spans="1:25">
      <c r="A2133" s="175">
        <f t="shared" si="135"/>
        <v>7048652713841</v>
      </c>
      <c r="B2133">
        <v>840053</v>
      </c>
      <c r="C2133" t="s">
        <v>1059</v>
      </c>
      <c r="D2133" t="s">
        <v>2991</v>
      </c>
      <c r="E2133" t="s">
        <v>769</v>
      </c>
      <c r="F2133" t="s">
        <v>756</v>
      </c>
      <c r="G2133" t="s">
        <v>74</v>
      </c>
      <c r="H2133" t="s">
        <v>225</v>
      </c>
      <c r="I2133">
        <v>24</v>
      </c>
      <c r="J2133">
        <v>24</v>
      </c>
      <c r="K2133">
        <v>24</v>
      </c>
      <c r="L2133">
        <v>24</v>
      </c>
      <c r="M2133">
        <v>24</v>
      </c>
      <c r="N2133">
        <v>24</v>
      </c>
      <c r="O2133">
        <v>24</v>
      </c>
      <c r="P2133">
        <v>24</v>
      </c>
      <c r="Q2133">
        <v>24</v>
      </c>
      <c r="R2133">
        <v>24</v>
      </c>
      <c r="T2133" s="22" t="str">
        <f t="shared" si="134"/>
        <v>840053-MROGD-XXL</v>
      </c>
      <c r="U2133" s="24">
        <f>IF(C2133="NET","",IF(C2133="","",IFERROR(VLOOKUP(T2133,EAN!$A:$B,2,FALSE),"MANGLER - MÅ OPPDATERE EAN-FANEN")))</f>
        <v>7048652713841</v>
      </c>
      <c r="V2133" s="22">
        <f t="shared" si="132"/>
        <v>24</v>
      </c>
      <c r="W2133" s="22">
        <f t="shared" si="133"/>
        <v>24</v>
      </c>
      <c r="X2133" s="2"/>
      <c r="Y2133" s="21" t="str">
        <f>IF(C2133="NET","",IFERROR(VLOOKUP(U2133,'2) Order Form'!$V$9:$V$894,1,FALSE),"Ikke med I order form"))</f>
        <v>Ikke med I order form</v>
      </c>
    </row>
    <row r="2134" spans="1:25">
      <c r="A2134" s="175">
        <f t="shared" si="135"/>
        <v>7048652713834</v>
      </c>
      <c r="B2134">
        <v>840053</v>
      </c>
      <c r="C2134" t="s">
        <v>1059</v>
      </c>
      <c r="D2134" t="s">
        <v>2991</v>
      </c>
      <c r="E2134" t="s">
        <v>755</v>
      </c>
      <c r="F2134" t="s">
        <v>756</v>
      </c>
      <c r="G2134" t="s">
        <v>64</v>
      </c>
      <c r="H2134" t="s">
        <v>225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T2134" s="22" t="str">
        <f t="shared" si="134"/>
        <v>840053-MROGD-SM</v>
      </c>
      <c r="U2134" s="24">
        <f>IF(C2134="NET","",IF(C2134="","",IFERROR(VLOOKUP(T2134,EAN!$A:$B,2,FALSE),"MANGLER - MÅ OPPDATERE EAN-FANEN")))</f>
        <v>7048652713834</v>
      </c>
      <c r="V2134" s="22">
        <f t="shared" si="132"/>
        <v>0</v>
      </c>
      <c r="W2134" s="22">
        <f t="shared" si="133"/>
        <v>0</v>
      </c>
      <c r="X2134" s="2"/>
      <c r="Y2134" s="21" t="str">
        <f>IF(C2134="NET","",IFERROR(VLOOKUP(U2134,'2) Order Form'!$V$9:$V$894,1,FALSE),"Ikke med I order form"))</f>
        <v>Ikke med I order form</v>
      </c>
    </row>
    <row r="2135" spans="1:25">
      <c r="A2135" s="175">
        <f t="shared" si="135"/>
        <v>7048652713827</v>
      </c>
      <c r="B2135">
        <v>840053</v>
      </c>
      <c r="C2135" t="s">
        <v>1059</v>
      </c>
      <c r="D2135" t="s">
        <v>2991</v>
      </c>
      <c r="E2135" t="s">
        <v>757</v>
      </c>
      <c r="F2135" t="s">
        <v>756</v>
      </c>
      <c r="G2135" t="s">
        <v>65</v>
      </c>
      <c r="H2135" t="s">
        <v>225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T2135" s="22" t="str">
        <f t="shared" si="134"/>
        <v>840053-MROGD-ML</v>
      </c>
      <c r="U2135" s="24">
        <f>IF(C2135="NET","",IF(C2135="","",IFERROR(VLOOKUP(T2135,EAN!$A:$B,2,FALSE),"MANGLER - MÅ OPPDATERE EAN-FANEN")))</f>
        <v>7048652713827</v>
      </c>
      <c r="V2135" s="22">
        <f t="shared" si="132"/>
        <v>0</v>
      </c>
      <c r="W2135" s="22">
        <f t="shared" si="133"/>
        <v>0</v>
      </c>
      <c r="X2135" s="2"/>
      <c r="Y2135" s="21" t="str">
        <f>IF(C2135="NET","",IFERROR(VLOOKUP(U2135,'2) Order Form'!$V$9:$V$894,1,FALSE),"Ikke med I order form"))</f>
        <v>Ikke med I order form</v>
      </c>
    </row>
    <row r="2136" spans="1:25">
      <c r="A2136" s="175">
        <f t="shared" si="135"/>
        <v>7048652713810</v>
      </c>
      <c r="B2136">
        <v>840053</v>
      </c>
      <c r="C2136" t="s">
        <v>1059</v>
      </c>
      <c r="D2136" t="s">
        <v>2991</v>
      </c>
      <c r="E2136" t="s">
        <v>758</v>
      </c>
      <c r="F2136" t="s">
        <v>756</v>
      </c>
      <c r="G2136" t="s">
        <v>66</v>
      </c>
      <c r="H2136" t="s">
        <v>225</v>
      </c>
      <c r="I2136">
        <v>1</v>
      </c>
      <c r="J2136">
        <v>1</v>
      </c>
      <c r="K2136">
        <v>1</v>
      </c>
      <c r="L2136">
        <v>1</v>
      </c>
      <c r="M2136">
        <v>1</v>
      </c>
      <c r="N2136">
        <v>1</v>
      </c>
      <c r="O2136">
        <v>1</v>
      </c>
      <c r="P2136">
        <v>1</v>
      </c>
      <c r="Q2136">
        <v>1</v>
      </c>
      <c r="R2136">
        <v>1</v>
      </c>
      <c r="T2136" s="22" t="str">
        <f t="shared" si="134"/>
        <v>840053-MROGD-LXL</v>
      </c>
      <c r="U2136" s="24">
        <f>IF(C2136="NET","",IF(C2136="","",IFERROR(VLOOKUP(T2136,EAN!$A:$B,2,FALSE),"MANGLER - MÅ OPPDATERE EAN-FANEN")))</f>
        <v>7048652713810</v>
      </c>
      <c r="V2136" s="22">
        <f t="shared" si="132"/>
        <v>1</v>
      </c>
      <c r="W2136" s="22">
        <f t="shared" si="133"/>
        <v>1</v>
      </c>
      <c r="X2136" s="2"/>
      <c r="Y2136" s="21" t="str">
        <f>IF(C2136="NET","",IFERROR(VLOOKUP(U2136,'2) Order Form'!$V$9:$V$894,1,FALSE),"Ikke med I order form"))</f>
        <v>Ikke med I order form</v>
      </c>
    </row>
    <row r="2137" spans="1:25">
      <c r="A2137" s="175">
        <f t="shared" si="135"/>
        <v>7048652822796</v>
      </c>
      <c r="B2137">
        <v>840053</v>
      </c>
      <c r="C2137" t="s">
        <v>1059</v>
      </c>
      <c r="D2137" t="s">
        <v>2991</v>
      </c>
      <c r="E2137" t="s">
        <v>1308</v>
      </c>
      <c r="F2137" t="s">
        <v>1299</v>
      </c>
      <c r="G2137" t="s">
        <v>74</v>
      </c>
      <c r="H2137" t="s">
        <v>225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T2137" s="22" t="str">
        <f t="shared" si="134"/>
        <v>840053-MSHBL-XXL</v>
      </c>
      <c r="U2137" s="24">
        <f>IF(C2137="NET","",IF(C2137="","",IFERROR(VLOOKUP(T2137,EAN!$A:$B,2,FALSE),"MANGLER - MÅ OPPDATERE EAN-FANEN")))</f>
        <v>7048652822796</v>
      </c>
      <c r="V2137" s="22">
        <f t="shared" si="132"/>
        <v>0</v>
      </c>
      <c r="W2137" s="22">
        <f t="shared" si="133"/>
        <v>0</v>
      </c>
      <c r="X2137" s="2"/>
      <c r="Y2137" s="21" t="str">
        <f>IF(C2137="NET","",IFERROR(VLOOKUP(U2137,'2) Order Form'!$V$9:$V$894,1,FALSE),"Ikke med I order form"))</f>
        <v>Ikke med I order form</v>
      </c>
    </row>
    <row r="2138" spans="1:25">
      <c r="A2138" s="175">
        <f t="shared" si="135"/>
        <v>7048652822789</v>
      </c>
      <c r="B2138">
        <v>840053</v>
      </c>
      <c r="C2138" t="s">
        <v>1059</v>
      </c>
      <c r="D2138" t="s">
        <v>2991</v>
      </c>
      <c r="E2138" t="s">
        <v>1298</v>
      </c>
      <c r="F2138" t="s">
        <v>1299</v>
      </c>
      <c r="G2138" t="s">
        <v>64</v>
      </c>
      <c r="H2138" t="s">
        <v>225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T2138" s="22" t="str">
        <f t="shared" si="134"/>
        <v>840053-MSHBL-SM</v>
      </c>
      <c r="U2138" s="24">
        <f>IF(C2138="NET","",IF(C2138="","",IFERROR(VLOOKUP(T2138,EAN!$A:$B,2,FALSE),"MANGLER - MÅ OPPDATERE EAN-FANEN")))</f>
        <v>7048652822789</v>
      </c>
      <c r="V2138" s="22">
        <f t="shared" si="132"/>
        <v>0</v>
      </c>
      <c r="W2138" s="22">
        <f t="shared" si="133"/>
        <v>0</v>
      </c>
      <c r="X2138" s="2"/>
      <c r="Y2138" s="21" t="str">
        <f>IF(C2138="NET","",IFERROR(VLOOKUP(U2138,'2) Order Form'!$V$9:$V$894,1,FALSE),"Ikke med I order form"))</f>
        <v>Ikke med I order form</v>
      </c>
    </row>
    <row r="2139" spans="1:25">
      <c r="A2139" s="175">
        <f t="shared" si="135"/>
        <v>7048652822772</v>
      </c>
      <c r="B2139">
        <v>840053</v>
      </c>
      <c r="C2139" t="s">
        <v>1059</v>
      </c>
      <c r="D2139" t="s">
        <v>2991</v>
      </c>
      <c r="E2139" t="s">
        <v>1300</v>
      </c>
      <c r="F2139" t="s">
        <v>1299</v>
      </c>
      <c r="G2139" t="s">
        <v>65</v>
      </c>
      <c r="H2139" t="s">
        <v>225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T2139" s="22" t="str">
        <f t="shared" si="134"/>
        <v>840053-MSHBL-ML</v>
      </c>
      <c r="U2139" s="24">
        <f>IF(C2139="NET","",IF(C2139="","",IFERROR(VLOOKUP(T2139,EAN!$A:$B,2,FALSE),"MANGLER - MÅ OPPDATERE EAN-FANEN")))</f>
        <v>7048652822772</v>
      </c>
      <c r="V2139" s="22">
        <f t="shared" si="132"/>
        <v>0</v>
      </c>
      <c r="W2139" s="22">
        <f t="shared" si="133"/>
        <v>0</v>
      </c>
      <c r="X2139" s="2"/>
      <c r="Y2139" s="21" t="str">
        <f>IF(C2139="NET","",IFERROR(VLOOKUP(U2139,'2) Order Form'!$V$9:$V$894,1,FALSE),"Ikke med I order form"))</f>
        <v>Ikke med I order form</v>
      </c>
    </row>
    <row r="2140" spans="1:25">
      <c r="A2140" s="175">
        <f t="shared" si="135"/>
        <v>7048652822765</v>
      </c>
      <c r="B2140">
        <v>840053</v>
      </c>
      <c r="C2140" t="s">
        <v>1059</v>
      </c>
      <c r="D2140" t="s">
        <v>2991</v>
      </c>
      <c r="E2140" t="s">
        <v>1301</v>
      </c>
      <c r="F2140" t="s">
        <v>1299</v>
      </c>
      <c r="G2140" t="s">
        <v>66</v>
      </c>
      <c r="H2140" t="s">
        <v>225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T2140" s="22" t="str">
        <f t="shared" si="134"/>
        <v>840053-MSHBL-LXL</v>
      </c>
      <c r="U2140" s="24">
        <f>IF(C2140="NET","",IF(C2140="","",IFERROR(VLOOKUP(T2140,EAN!$A:$B,2,FALSE),"MANGLER - MÅ OPPDATERE EAN-FANEN")))</f>
        <v>7048652822765</v>
      </c>
      <c r="V2140" s="22">
        <f t="shared" si="132"/>
        <v>0</v>
      </c>
      <c r="W2140" s="22">
        <f t="shared" si="133"/>
        <v>0</v>
      </c>
      <c r="X2140" s="2"/>
      <c r="Y2140" s="21" t="str">
        <f>IF(C2140="NET","",IFERROR(VLOOKUP(U2140,'2) Order Form'!$V$9:$V$894,1,FALSE),"Ikke med I order form"))</f>
        <v>Ikke med I order form</v>
      </c>
    </row>
    <row r="2141" spans="1:25">
      <c r="A2141" s="175">
        <f t="shared" si="135"/>
        <v>7048652463166</v>
      </c>
      <c r="B2141">
        <v>840053</v>
      </c>
      <c r="C2141" t="s">
        <v>1059</v>
      </c>
      <c r="D2141" t="s">
        <v>2991</v>
      </c>
      <c r="E2141" t="s">
        <v>259</v>
      </c>
      <c r="F2141" t="s">
        <v>71</v>
      </c>
      <c r="G2141" t="s">
        <v>64</v>
      </c>
      <c r="H2141" t="s">
        <v>225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T2141" s="22" t="str">
        <f t="shared" si="134"/>
        <v>840053-NAVY-SM</v>
      </c>
      <c r="U2141" s="24">
        <f>IF(C2141="NET","",IF(C2141="","",IFERROR(VLOOKUP(T2141,EAN!$A:$B,2,FALSE),"MANGLER - MÅ OPPDATERE EAN-FANEN")))</f>
        <v>7048652463166</v>
      </c>
      <c r="V2141" s="22">
        <f t="shared" si="132"/>
        <v>0</v>
      </c>
      <c r="W2141" s="22">
        <f t="shared" si="133"/>
        <v>0</v>
      </c>
      <c r="X2141" s="2"/>
      <c r="Y2141" s="21" t="str">
        <f>IF(C2141="NET","",IFERROR(VLOOKUP(U2141,'2) Order Form'!$V$9:$V$894,1,FALSE),"Ikke med I order form"))</f>
        <v>Ikke med I order form</v>
      </c>
    </row>
    <row r="2142" spans="1:25">
      <c r="A2142" s="175">
        <f t="shared" si="135"/>
        <v>7048652463159</v>
      </c>
      <c r="B2142">
        <v>840053</v>
      </c>
      <c r="C2142" t="s">
        <v>1059</v>
      </c>
      <c r="D2142" t="s">
        <v>2991</v>
      </c>
      <c r="E2142" t="s">
        <v>260</v>
      </c>
      <c r="F2142" t="s">
        <v>71</v>
      </c>
      <c r="G2142" t="s">
        <v>65</v>
      </c>
      <c r="H2142" t="s">
        <v>225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T2142" s="22" t="str">
        <f t="shared" si="134"/>
        <v>840053-NAVY-ML</v>
      </c>
      <c r="U2142" s="24">
        <f>IF(C2142="NET","",IF(C2142="","",IFERROR(VLOOKUP(T2142,EAN!$A:$B,2,FALSE),"MANGLER - MÅ OPPDATERE EAN-FANEN")))</f>
        <v>7048652463159</v>
      </c>
      <c r="V2142" s="22">
        <f t="shared" si="132"/>
        <v>0</v>
      </c>
      <c r="W2142" s="22">
        <f t="shared" si="133"/>
        <v>0</v>
      </c>
      <c r="X2142" s="2"/>
      <c r="Y2142" s="21" t="str">
        <f>IF(C2142="NET","",IFERROR(VLOOKUP(U2142,'2) Order Form'!$V$9:$V$894,1,FALSE),"Ikke med I order form"))</f>
        <v>Ikke med I order form</v>
      </c>
    </row>
    <row r="2143" spans="1:25">
      <c r="A2143" s="175">
        <f t="shared" si="135"/>
        <v>7048652463142</v>
      </c>
      <c r="B2143">
        <v>840053</v>
      </c>
      <c r="C2143" t="s">
        <v>1059</v>
      </c>
      <c r="D2143" t="s">
        <v>2991</v>
      </c>
      <c r="E2143" t="s">
        <v>261</v>
      </c>
      <c r="F2143" t="s">
        <v>71</v>
      </c>
      <c r="G2143" t="s">
        <v>66</v>
      </c>
      <c r="H2143" t="s">
        <v>225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T2143" s="22" t="str">
        <f t="shared" si="134"/>
        <v>840053-NAVY-LXL</v>
      </c>
      <c r="U2143" s="24">
        <f>IF(C2143="NET","",IF(C2143="","",IFERROR(VLOOKUP(T2143,EAN!$A:$B,2,FALSE),"MANGLER - MÅ OPPDATERE EAN-FANEN")))</f>
        <v>7048652463142</v>
      </c>
      <c r="V2143" s="22">
        <f t="shared" si="132"/>
        <v>0</v>
      </c>
      <c r="W2143" s="22">
        <f t="shared" si="133"/>
        <v>0</v>
      </c>
      <c r="X2143" s="2"/>
      <c r="Y2143" s="21" t="str">
        <f>IF(C2143="NET","",IFERROR(VLOOKUP(U2143,'2) Order Form'!$V$9:$V$894,1,FALSE),"Ikke med I order form"))</f>
        <v>Ikke med I order form</v>
      </c>
    </row>
    <row r="2144" spans="1:25">
      <c r="A2144" s="175">
        <f t="shared" si="135"/>
        <v>7048652463197</v>
      </c>
      <c r="B2144">
        <v>840053</v>
      </c>
      <c r="C2144" t="s">
        <v>1059</v>
      </c>
      <c r="D2144" t="s">
        <v>2991</v>
      </c>
      <c r="E2144" t="s">
        <v>262</v>
      </c>
      <c r="F2144" t="s">
        <v>72</v>
      </c>
      <c r="G2144" t="s">
        <v>64</v>
      </c>
      <c r="H2144" t="s">
        <v>225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T2144" s="22" t="str">
        <f t="shared" si="134"/>
        <v>840053-OEDRB-SM</v>
      </c>
      <c r="U2144" s="24">
        <f>IF(C2144="NET","",IF(C2144="","",IFERROR(VLOOKUP(T2144,EAN!$A:$B,2,FALSE),"MANGLER - MÅ OPPDATERE EAN-FANEN")))</f>
        <v>7048652463197</v>
      </c>
      <c r="V2144" s="22">
        <f t="shared" si="132"/>
        <v>0</v>
      </c>
      <c r="W2144" s="22">
        <f t="shared" si="133"/>
        <v>0</v>
      </c>
      <c r="X2144" s="2"/>
      <c r="Y2144" s="21" t="str">
        <f>IF(C2144="NET","",IFERROR(VLOOKUP(U2144,'2) Order Form'!$V$9:$V$894,1,FALSE),"Ikke med I order form"))</f>
        <v>Ikke med I order form</v>
      </c>
    </row>
    <row r="2145" spans="1:25">
      <c r="A2145" s="175">
        <f t="shared" si="135"/>
        <v>7048652463180</v>
      </c>
      <c r="B2145">
        <v>840053</v>
      </c>
      <c r="C2145" t="s">
        <v>1059</v>
      </c>
      <c r="D2145" t="s">
        <v>2991</v>
      </c>
      <c r="E2145" t="s">
        <v>263</v>
      </c>
      <c r="F2145" t="s">
        <v>72</v>
      </c>
      <c r="G2145" t="s">
        <v>65</v>
      </c>
      <c r="H2145" t="s">
        <v>225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T2145" s="22" t="str">
        <f t="shared" si="134"/>
        <v>840053-OEDRB-ML</v>
      </c>
      <c r="U2145" s="24">
        <f>IF(C2145="NET","",IF(C2145="","",IFERROR(VLOOKUP(T2145,EAN!$A:$B,2,FALSE),"MANGLER - MÅ OPPDATERE EAN-FANEN")))</f>
        <v>7048652463180</v>
      </c>
      <c r="V2145" s="22">
        <f t="shared" si="132"/>
        <v>0</v>
      </c>
      <c r="W2145" s="22">
        <f t="shared" si="133"/>
        <v>0</v>
      </c>
      <c r="X2145" s="2"/>
      <c r="Y2145" s="21" t="str">
        <f>IF(C2145="NET","",IFERROR(VLOOKUP(U2145,'2) Order Form'!$V$9:$V$894,1,FALSE),"Ikke med I order form"))</f>
        <v>Ikke med I order form</v>
      </c>
    </row>
    <row r="2146" spans="1:25">
      <c r="A2146" s="175">
        <f t="shared" si="135"/>
        <v>7048652463173</v>
      </c>
      <c r="B2146">
        <v>840053</v>
      </c>
      <c r="C2146" t="s">
        <v>1059</v>
      </c>
      <c r="D2146" t="s">
        <v>2991</v>
      </c>
      <c r="E2146" t="s">
        <v>264</v>
      </c>
      <c r="F2146" t="s">
        <v>72</v>
      </c>
      <c r="G2146" t="s">
        <v>66</v>
      </c>
      <c r="H2146" t="s">
        <v>225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T2146" s="22" t="str">
        <f t="shared" si="134"/>
        <v>840053-OEDRB-LXL</v>
      </c>
      <c r="U2146" s="24">
        <f>IF(C2146="NET","",IF(C2146="","",IFERROR(VLOOKUP(T2146,EAN!$A:$B,2,FALSE),"MANGLER - MÅ OPPDATERE EAN-FANEN")))</f>
        <v>7048652463173</v>
      </c>
      <c r="V2146" s="22">
        <f t="shared" si="132"/>
        <v>0</v>
      </c>
      <c r="W2146" s="22">
        <f t="shared" si="133"/>
        <v>0</v>
      </c>
      <c r="X2146" s="2"/>
      <c r="Y2146" s="21" t="str">
        <f>IF(C2146="NET","",IFERROR(VLOOKUP(U2146,'2) Order Form'!$V$9:$V$894,1,FALSE),"Ikke med I order form"))</f>
        <v>Ikke med I order form</v>
      </c>
    </row>
    <row r="2147" spans="1:25">
      <c r="A2147" s="175">
        <f t="shared" si="135"/>
        <v>7048652607843</v>
      </c>
      <c r="B2147">
        <v>840053</v>
      </c>
      <c r="C2147" t="s">
        <v>1059</v>
      </c>
      <c r="D2147" t="s">
        <v>2991</v>
      </c>
      <c r="E2147" t="s">
        <v>310</v>
      </c>
      <c r="F2147" t="s">
        <v>309</v>
      </c>
      <c r="G2147" t="s">
        <v>64</v>
      </c>
      <c r="H2147" t="s">
        <v>225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T2147" s="22" t="str">
        <f t="shared" si="134"/>
        <v>840053-SEBMC-SM</v>
      </c>
      <c r="U2147" s="24">
        <f>IF(C2147="NET","",IF(C2147="","",IFERROR(VLOOKUP(T2147,EAN!$A:$B,2,FALSE),"MANGLER - MÅ OPPDATERE EAN-FANEN")))</f>
        <v>7048652607843</v>
      </c>
      <c r="V2147" s="22">
        <f t="shared" si="132"/>
        <v>0</v>
      </c>
      <c r="W2147" s="22">
        <f t="shared" si="133"/>
        <v>0</v>
      </c>
      <c r="X2147" s="2"/>
      <c r="Y2147" s="21" t="str">
        <f>IF(C2147="NET","",IFERROR(VLOOKUP(U2147,'2) Order Form'!$V$9:$V$894,1,FALSE),"Ikke med I order form"))</f>
        <v>Ikke med I order form</v>
      </c>
    </row>
    <row r="2148" spans="1:25">
      <c r="A2148" s="175">
        <f t="shared" si="135"/>
        <v>7048652607836</v>
      </c>
      <c r="B2148">
        <v>840053</v>
      </c>
      <c r="C2148" t="s">
        <v>1059</v>
      </c>
      <c r="D2148" t="s">
        <v>2991</v>
      </c>
      <c r="E2148" t="s">
        <v>311</v>
      </c>
      <c r="F2148" t="s">
        <v>309</v>
      </c>
      <c r="G2148" t="s">
        <v>65</v>
      </c>
      <c r="H2148" t="s">
        <v>225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T2148" s="22" t="str">
        <f t="shared" si="134"/>
        <v>840053-SEBMC-ML</v>
      </c>
      <c r="U2148" s="24">
        <f>IF(C2148="NET","",IF(C2148="","",IFERROR(VLOOKUP(T2148,EAN!$A:$B,2,FALSE),"MANGLER - MÅ OPPDATERE EAN-FANEN")))</f>
        <v>7048652607836</v>
      </c>
      <c r="V2148" s="22">
        <f t="shared" si="132"/>
        <v>0</v>
      </c>
      <c r="W2148" s="22">
        <f t="shared" si="133"/>
        <v>0</v>
      </c>
      <c r="X2148" s="2"/>
      <c r="Y2148" s="21" t="str">
        <f>IF(C2148="NET","",IFERROR(VLOOKUP(U2148,'2) Order Form'!$V$9:$V$894,1,FALSE),"Ikke med I order form"))</f>
        <v>Ikke med I order form</v>
      </c>
    </row>
    <row r="2149" spans="1:25">
      <c r="A2149" s="175">
        <f t="shared" si="135"/>
        <v>7048652607829</v>
      </c>
      <c r="B2149">
        <v>840053</v>
      </c>
      <c r="C2149" t="s">
        <v>1059</v>
      </c>
      <c r="D2149" t="s">
        <v>2991</v>
      </c>
      <c r="E2149" t="s">
        <v>312</v>
      </c>
      <c r="F2149" t="s">
        <v>309</v>
      </c>
      <c r="G2149" t="s">
        <v>66</v>
      </c>
      <c r="H2149" t="s">
        <v>225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T2149" s="22" t="str">
        <f t="shared" si="134"/>
        <v>840053-SEBMC-LXL</v>
      </c>
      <c r="U2149" s="24">
        <f>IF(C2149="NET","",IF(C2149="","",IFERROR(VLOOKUP(T2149,EAN!$A:$B,2,FALSE),"MANGLER - MÅ OPPDATERE EAN-FANEN")))</f>
        <v>7048652607829</v>
      </c>
      <c r="V2149" s="22">
        <f t="shared" si="132"/>
        <v>0</v>
      </c>
      <c r="W2149" s="22">
        <f t="shared" si="133"/>
        <v>0</v>
      </c>
      <c r="X2149" s="2"/>
      <c r="Y2149" s="21" t="str">
        <f>IF(C2149="NET","",IFERROR(VLOOKUP(U2149,'2) Order Form'!$V$9:$V$894,1,FALSE),"Ikke med I order form"))</f>
        <v>Ikke med I order form</v>
      </c>
    </row>
    <row r="2150" spans="1:25">
      <c r="A2150" s="175">
        <f t="shared" si="135"/>
        <v>7048652607850</v>
      </c>
      <c r="B2150">
        <v>840053</v>
      </c>
      <c r="C2150" t="s">
        <v>1059</v>
      </c>
      <c r="D2150" t="s">
        <v>2991</v>
      </c>
      <c r="E2150" t="s">
        <v>308</v>
      </c>
      <c r="F2150" t="s">
        <v>309</v>
      </c>
      <c r="G2150" t="s">
        <v>74</v>
      </c>
      <c r="H2150" t="s">
        <v>225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T2150" s="22" t="str">
        <f t="shared" si="134"/>
        <v>840053-SEBMC-XXL</v>
      </c>
      <c r="U2150" s="24">
        <f>IF(C2150="NET","",IF(C2150="","",IFERROR(VLOOKUP(T2150,EAN!$A:$B,2,FALSE),"MANGLER - MÅ OPPDATERE EAN-FANEN")))</f>
        <v>7048652607850</v>
      </c>
      <c r="V2150" s="22">
        <f t="shared" si="132"/>
        <v>0</v>
      </c>
      <c r="W2150" s="22">
        <f t="shared" si="133"/>
        <v>0</v>
      </c>
      <c r="X2150" s="2"/>
      <c r="Y2150" s="21" t="str">
        <f>IF(C2150="NET","",IFERROR(VLOOKUP(U2150,'2) Order Form'!$V$9:$V$894,1,FALSE),"Ikke med I order form"))</f>
        <v>Ikke med I order form</v>
      </c>
    </row>
    <row r="2151" spans="1:25">
      <c r="A2151" s="175">
        <f t="shared" si="135"/>
        <v>7048652463227</v>
      </c>
      <c r="B2151">
        <v>840053</v>
      </c>
      <c r="C2151" t="s">
        <v>1059</v>
      </c>
      <c r="D2151" t="s">
        <v>2991</v>
      </c>
      <c r="E2151" t="s">
        <v>104</v>
      </c>
      <c r="F2151" t="s">
        <v>75</v>
      </c>
      <c r="G2151" t="s">
        <v>64</v>
      </c>
      <c r="H2151" t="s">
        <v>225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T2151" s="22" t="str">
        <f t="shared" si="134"/>
        <v>840053-SGRME-SM</v>
      </c>
      <c r="U2151" s="24">
        <f>IF(C2151="NET","",IF(C2151="","",IFERROR(VLOOKUP(T2151,EAN!$A:$B,2,FALSE),"MANGLER - MÅ OPPDATERE EAN-FANEN")))</f>
        <v>7048652463227</v>
      </c>
      <c r="V2151" s="22">
        <f t="shared" si="132"/>
        <v>0</v>
      </c>
      <c r="W2151" s="22">
        <f t="shared" si="133"/>
        <v>0</v>
      </c>
      <c r="X2151" s="2"/>
      <c r="Y2151" s="21" t="str">
        <f>IF(C2151="NET","",IFERROR(VLOOKUP(U2151,'2) Order Form'!$V$9:$V$894,1,FALSE),"Ikke med I order form"))</f>
        <v>Ikke med I order form</v>
      </c>
    </row>
    <row r="2152" spans="1:25">
      <c r="A2152" s="175">
        <f t="shared" si="135"/>
        <v>7048652463210</v>
      </c>
      <c r="B2152">
        <v>840053</v>
      </c>
      <c r="C2152" t="s">
        <v>1059</v>
      </c>
      <c r="D2152" t="s">
        <v>2991</v>
      </c>
      <c r="E2152" t="s">
        <v>105</v>
      </c>
      <c r="F2152" t="s">
        <v>75</v>
      </c>
      <c r="G2152" t="s">
        <v>65</v>
      </c>
      <c r="H2152" t="s">
        <v>225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T2152" s="22" t="str">
        <f t="shared" si="134"/>
        <v>840053-SGRME-ML</v>
      </c>
      <c r="U2152" s="24">
        <f>IF(C2152="NET","",IF(C2152="","",IFERROR(VLOOKUP(T2152,EAN!$A:$B,2,FALSE),"MANGLER - MÅ OPPDATERE EAN-FANEN")))</f>
        <v>7048652463210</v>
      </c>
      <c r="V2152" s="22">
        <f t="shared" si="132"/>
        <v>0</v>
      </c>
      <c r="W2152" s="22">
        <f t="shared" si="133"/>
        <v>0</v>
      </c>
      <c r="X2152" s="2"/>
      <c r="Y2152" s="21" t="str">
        <f>IF(C2152="NET","",IFERROR(VLOOKUP(U2152,'2) Order Form'!$V$9:$V$894,1,FALSE),"Ikke med I order form"))</f>
        <v>Ikke med I order form</v>
      </c>
    </row>
    <row r="2153" spans="1:25">
      <c r="A2153" s="175">
        <f t="shared" si="135"/>
        <v>7048652463203</v>
      </c>
      <c r="B2153">
        <v>840053</v>
      </c>
      <c r="C2153" t="s">
        <v>1059</v>
      </c>
      <c r="D2153" t="s">
        <v>2991</v>
      </c>
      <c r="E2153" t="s">
        <v>265</v>
      </c>
      <c r="F2153" t="s">
        <v>75</v>
      </c>
      <c r="G2153" t="s">
        <v>66</v>
      </c>
      <c r="H2153" t="s">
        <v>225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T2153" s="22" t="str">
        <f t="shared" si="134"/>
        <v>840053-SGRME-LXL</v>
      </c>
      <c r="U2153" s="24">
        <f>IF(C2153="NET","",IF(C2153="","",IFERROR(VLOOKUP(T2153,EAN!$A:$B,2,FALSE),"MANGLER - MÅ OPPDATERE EAN-FANEN")))</f>
        <v>7048652463203</v>
      </c>
      <c r="V2153" s="22">
        <f t="shared" si="132"/>
        <v>0</v>
      </c>
      <c r="W2153" s="22">
        <f t="shared" si="133"/>
        <v>0</v>
      </c>
      <c r="X2153" s="2"/>
      <c r="Y2153" s="21" t="str">
        <f>IF(C2153="NET","",IFERROR(VLOOKUP(U2153,'2) Order Form'!$V$9:$V$894,1,FALSE),"Ikke med I order form"))</f>
        <v>Ikke med I order form</v>
      </c>
    </row>
    <row r="2154" spans="1:25">
      <c r="A2154" s="175">
        <f t="shared" si="135"/>
        <v>7048653089891</v>
      </c>
      <c r="B2154">
        <v>840053</v>
      </c>
      <c r="C2154" t="s">
        <v>1059</v>
      </c>
      <c r="D2154" t="s">
        <v>2991</v>
      </c>
      <c r="E2154" t="s">
        <v>3729</v>
      </c>
      <c r="F2154" t="s">
        <v>3730</v>
      </c>
      <c r="G2154" t="s">
        <v>74</v>
      </c>
      <c r="H2154" t="s">
        <v>87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T2154" s="22" t="str">
        <f t="shared" si="134"/>
        <v>840053-WIGRN-XXL</v>
      </c>
      <c r="U2154" s="24">
        <f>IF(C2154="NET","",IF(C2154="","",IFERROR(VLOOKUP(T2154,EAN!$A:$B,2,FALSE),"MANGLER - MÅ OPPDATERE EAN-FANEN")))</f>
        <v>7048653089891</v>
      </c>
      <c r="V2154" s="22">
        <f t="shared" si="132"/>
        <v>0</v>
      </c>
      <c r="W2154" s="22">
        <f t="shared" si="133"/>
        <v>0</v>
      </c>
      <c r="X2154" s="2"/>
      <c r="Y2154" s="21" t="str">
        <f>IF(C2154="NET","",IFERROR(VLOOKUP(U2154,'2) Order Form'!$V$9:$V$894,1,FALSE),"Ikke med I order form"))</f>
        <v>Ikke med I order form</v>
      </c>
    </row>
    <row r="2155" spans="1:25">
      <c r="A2155" s="175">
        <f t="shared" si="135"/>
        <v>7048653089860</v>
      </c>
      <c r="B2155">
        <v>840053</v>
      </c>
      <c r="C2155" t="s">
        <v>1059</v>
      </c>
      <c r="D2155" t="s">
        <v>2991</v>
      </c>
      <c r="E2155" t="s">
        <v>3731</v>
      </c>
      <c r="F2155" t="s">
        <v>3730</v>
      </c>
      <c r="G2155" t="s">
        <v>64</v>
      </c>
      <c r="H2155" t="s">
        <v>87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T2155" s="22" t="str">
        <f t="shared" si="134"/>
        <v>840053-WIGRN-SM</v>
      </c>
      <c r="U2155" s="24">
        <f>IF(C2155="NET","",IF(C2155="","",IFERROR(VLOOKUP(T2155,EAN!$A:$B,2,FALSE),"MANGLER - MÅ OPPDATERE EAN-FANEN")))</f>
        <v>7048653089860</v>
      </c>
      <c r="V2155" s="22">
        <f t="shared" si="132"/>
        <v>0</v>
      </c>
      <c r="W2155" s="22">
        <f t="shared" si="133"/>
        <v>0</v>
      </c>
      <c r="X2155" s="2"/>
      <c r="Y2155" s="21" t="str">
        <f>IF(C2155="NET","",IFERROR(VLOOKUP(U2155,'2) Order Form'!$V$9:$V$894,1,FALSE),"Ikke med I order form"))</f>
        <v>Ikke med I order form</v>
      </c>
    </row>
    <row r="2156" spans="1:25">
      <c r="A2156" s="175">
        <f t="shared" si="135"/>
        <v>7048653089877</v>
      </c>
      <c r="B2156">
        <v>840053</v>
      </c>
      <c r="C2156" t="s">
        <v>1059</v>
      </c>
      <c r="D2156" t="s">
        <v>2991</v>
      </c>
      <c r="E2156" t="s">
        <v>3732</v>
      </c>
      <c r="F2156" t="s">
        <v>3730</v>
      </c>
      <c r="G2156" t="s">
        <v>65</v>
      </c>
      <c r="H2156" t="s">
        <v>87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T2156" s="22" t="str">
        <f t="shared" si="134"/>
        <v>840053-WIGRN-ML</v>
      </c>
      <c r="U2156" s="24">
        <f>IF(C2156="NET","",IF(C2156="","",IFERROR(VLOOKUP(T2156,EAN!$A:$B,2,FALSE),"MANGLER - MÅ OPPDATERE EAN-FANEN")))</f>
        <v>7048653089877</v>
      </c>
      <c r="V2156" s="22">
        <f t="shared" si="132"/>
        <v>0</v>
      </c>
      <c r="W2156" s="22">
        <f t="shared" si="133"/>
        <v>0</v>
      </c>
      <c r="X2156" s="2"/>
      <c r="Y2156" s="21" t="str">
        <f>IF(C2156="NET","",IFERROR(VLOOKUP(U2156,'2) Order Form'!$V$9:$V$894,1,FALSE),"Ikke med I order form"))</f>
        <v>Ikke med I order form</v>
      </c>
    </row>
    <row r="2157" spans="1:25">
      <c r="A2157" s="175">
        <f t="shared" si="135"/>
        <v>7048653089884</v>
      </c>
      <c r="B2157">
        <v>840053</v>
      </c>
      <c r="C2157" t="s">
        <v>1059</v>
      </c>
      <c r="D2157" t="s">
        <v>2991</v>
      </c>
      <c r="E2157" t="s">
        <v>3733</v>
      </c>
      <c r="F2157" t="s">
        <v>3730</v>
      </c>
      <c r="G2157" t="s">
        <v>66</v>
      </c>
      <c r="H2157" t="s">
        <v>87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T2157" s="22" t="str">
        <f t="shared" si="134"/>
        <v>840053-WIGRN-LXL</v>
      </c>
      <c r="U2157" s="24">
        <f>IF(C2157="NET","",IF(C2157="","",IFERROR(VLOOKUP(T2157,EAN!$A:$B,2,FALSE),"MANGLER - MÅ OPPDATERE EAN-FANEN")))</f>
        <v>7048653089884</v>
      </c>
      <c r="V2157" s="22">
        <f t="shared" si="132"/>
        <v>0</v>
      </c>
      <c r="W2157" s="22">
        <f t="shared" si="133"/>
        <v>0</v>
      </c>
      <c r="X2157" s="2"/>
      <c r="Y2157" s="21" t="str">
        <f>IF(C2157="NET","",IFERROR(VLOOKUP(U2157,'2) Order Form'!$V$9:$V$894,1,FALSE),"Ikke med I order form"))</f>
        <v>Ikke med I order form</v>
      </c>
    </row>
    <row r="2158" spans="1:25">
      <c r="A2158" s="175">
        <f t="shared" si="135"/>
        <v>7048652966117</v>
      </c>
      <c r="B2158">
        <v>840053</v>
      </c>
      <c r="C2158" t="s">
        <v>1059</v>
      </c>
      <c r="D2158" t="s">
        <v>2991</v>
      </c>
      <c r="E2158" t="s">
        <v>1988</v>
      </c>
      <c r="F2158" t="s">
        <v>1977</v>
      </c>
      <c r="G2158" t="s">
        <v>64</v>
      </c>
      <c r="H2158" t="s">
        <v>225</v>
      </c>
      <c r="I2158">
        <v>37</v>
      </c>
      <c r="J2158">
        <v>37</v>
      </c>
      <c r="K2158">
        <v>37</v>
      </c>
      <c r="L2158">
        <v>37</v>
      </c>
      <c r="M2158">
        <v>37</v>
      </c>
      <c r="N2158">
        <v>37</v>
      </c>
      <c r="O2158">
        <v>37</v>
      </c>
      <c r="P2158">
        <v>37</v>
      </c>
      <c r="Q2158">
        <v>37</v>
      </c>
      <c r="R2158">
        <v>37</v>
      </c>
      <c r="T2158" s="22" t="str">
        <f t="shared" si="134"/>
        <v>840053-WOLND-SM</v>
      </c>
      <c r="U2158" s="24">
        <f>IF(C2158="NET","",IF(C2158="","",IFERROR(VLOOKUP(T2158,EAN!$A:$B,2,FALSE),"MANGLER - MÅ OPPDATERE EAN-FANEN")))</f>
        <v>7048652966117</v>
      </c>
      <c r="V2158" s="22">
        <f t="shared" si="132"/>
        <v>37</v>
      </c>
      <c r="W2158" s="22">
        <f t="shared" si="133"/>
        <v>37</v>
      </c>
      <c r="X2158" s="2"/>
      <c r="Y2158" s="21">
        <f>IF(C2158="NET","",IFERROR(VLOOKUP(U2158,'2) Order Form'!$V$9:$V$894,1,FALSE),"Ikke med I order form"))</f>
        <v>7048652966117</v>
      </c>
    </row>
    <row r="2159" spans="1:25">
      <c r="A2159" s="175">
        <f t="shared" si="135"/>
        <v>7048652966100</v>
      </c>
      <c r="B2159">
        <v>840053</v>
      </c>
      <c r="C2159" t="s">
        <v>1059</v>
      </c>
      <c r="D2159" t="s">
        <v>2991</v>
      </c>
      <c r="E2159" t="s">
        <v>1989</v>
      </c>
      <c r="F2159" t="s">
        <v>1977</v>
      </c>
      <c r="G2159" t="s">
        <v>65</v>
      </c>
      <c r="H2159" t="s">
        <v>225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T2159" s="22" t="str">
        <f t="shared" si="134"/>
        <v>840053-WOLND-ML</v>
      </c>
      <c r="U2159" s="24">
        <f>IF(C2159="NET","",IF(C2159="","",IFERROR(VLOOKUP(T2159,EAN!$A:$B,2,FALSE),"MANGLER - MÅ OPPDATERE EAN-FANEN")))</f>
        <v>7048652966100</v>
      </c>
      <c r="V2159" s="22">
        <f t="shared" si="132"/>
        <v>0</v>
      </c>
      <c r="W2159" s="22">
        <f t="shared" si="133"/>
        <v>0</v>
      </c>
      <c r="X2159" s="2"/>
      <c r="Y2159" s="21">
        <f>IF(C2159="NET","",IFERROR(VLOOKUP(U2159,'2) Order Form'!$V$9:$V$894,1,FALSE),"Ikke med I order form"))</f>
        <v>7048652966100</v>
      </c>
    </row>
    <row r="2160" spans="1:25">
      <c r="A2160" s="175">
        <f t="shared" si="135"/>
        <v>7048652966094</v>
      </c>
      <c r="B2160">
        <v>840053</v>
      </c>
      <c r="C2160" t="s">
        <v>1059</v>
      </c>
      <c r="D2160" t="s">
        <v>2991</v>
      </c>
      <c r="E2160" t="s">
        <v>1990</v>
      </c>
      <c r="F2160" t="s">
        <v>1977</v>
      </c>
      <c r="G2160" t="s">
        <v>66</v>
      </c>
      <c r="H2160" t="s">
        <v>225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T2160" s="22" t="str">
        <f t="shared" si="134"/>
        <v>840053-WOLND-LXL</v>
      </c>
      <c r="U2160" s="24">
        <f>IF(C2160="NET","",IF(C2160="","",IFERROR(VLOOKUP(T2160,EAN!$A:$B,2,FALSE),"MANGLER - MÅ OPPDATERE EAN-FANEN")))</f>
        <v>7048652966094</v>
      </c>
      <c r="V2160" s="22">
        <f t="shared" si="132"/>
        <v>0</v>
      </c>
      <c r="W2160" s="22">
        <f t="shared" si="133"/>
        <v>0</v>
      </c>
      <c r="X2160" s="2"/>
      <c r="Y2160" s="21">
        <f>IF(C2160="NET","",IFERROR(VLOOKUP(U2160,'2) Order Form'!$V$9:$V$894,1,FALSE),"Ikke med I order form"))</f>
        <v>7048652966094</v>
      </c>
    </row>
    <row r="2161" spans="1:25">
      <c r="A2161" s="175">
        <f t="shared" si="135"/>
        <v>7048652968753</v>
      </c>
      <c r="B2161">
        <v>840053</v>
      </c>
      <c r="C2161" t="s">
        <v>1059</v>
      </c>
      <c r="D2161" t="s">
        <v>2991</v>
      </c>
      <c r="E2161" t="s">
        <v>2514</v>
      </c>
      <c r="F2161" t="s">
        <v>1977</v>
      </c>
      <c r="G2161" t="s">
        <v>74</v>
      </c>
      <c r="H2161" t="s">
        <v>225</v>
      </c>
      <c r="I2161">
        <v>29</v>
      </c>
      <c r="J2161">
        <v>29</v>
      </c>
      <c r="K2161">
        <v>29</v>
      </c>
      <c r="L2161">
        <v>29</v>
      </c>
      <c r="M2161">
        <v>29</v>
      </c>
      <c r="N2161">
        <v>29</v>
      </c>
      <c r="O2161">
        <v>29</v>
      </c>
      <c r="P2161">
        <v>29</v>
      </c>
      <c r="Q2161">
        <v>29</v>
      </c>
      <c r="R2161">
        <v>29</v>
      </c>
      <c r="T2161" s="22" t="str">
        <f t="shared" si="134"/>
        <v>840053-WOLND-XXL</v>
      </c>
      <c r="U2161" s="24">
        <f>IF(C2161="NET","",IF(C2161="","",IFERROR(VLOOKUP(T2161,EAN!$A:$B,2,FALSE),"MANGLER - MÅ OPPDATERE EAN-FANEN")))</f>
        <v>7048652968753</v>
      </c>
      <c r="V2161" s="22">
        <f t="shared" si="132"/>
        <v>29</v>
      </c>
      <c r="W2161" s="22">
        <f t="shared" si="133"/>
        <v>29</v>
      </c>
      <c r="X2161" s="2"/>
      <c r="Y2161" s="21">
        <f>IF(C2161="NET","",IFERROR(VLOOKUP(U2161,'2) Order Form'!$V$9:$V$894,1,FALSE),"Ikke med I order form"))</f>
        <v>7048652968753</v>
      </c>
    </row>
    <row r="2162" spans="1:25">
      <c r="A2162" s="175">
        <f t="shared" si="135"/>
        <v>0</v>
      </c>
      <c r="B2162" s="37">
        <v>840055</v>
      </c>
      <c r="C2162" t="s">
        <v>131</v>
      </c>
      <c r="I2162" s="37">
        <v>202409</v>
      </c>
      <c r="J2162" s="37">
        <v>202410</v>
      </c>
      <c r="K2162" s="37">
        <v>202411</v>
      </c>
      <c r="L2162" s="37">
        <v>202412</v>
      </c>
      <c r="M2162" s="37">
        <v>202413</v>
      </c>
      <c r="N2162" s="37">
        <v>202414</v>
      </c>
      <c r="O2162" s="37">
        <v>202415</v>
      </c>
      <c r="P2162" s="37">
        <v>202415</v>
      </c>
      <c r="Q2162" s="37">
        <v>202415</v>
      </c>
      <c r="R2162" s="37">
        <v>202415</v>
      </c>
      <c r="T2162" s="22" t="str">
        <f t="shared" si="134"/>
        <v>840055-</v>
      </c>
      <c r="U2162" s="24" t="str">
        <f>IF(C2162="NET","",IF(C2162="","",IFERROR(VLOOKUP(T2162,EAN!$A:$B,2,FALSE),"MANGLER - MÅ OPPDATERE EAN-FANEN")))</f>
        <v/>
      </c>
      <c r="V2162" s="22">
        <f t="shared" si="132"/>
        <v>202409</v>
      </c>
      <c r="W2162" s="22">
        <f t="shared" si="133"/>
        <v>202415</v>
      </c>
      <c r="X2162" s="2"/>
      <c r="Y2162" s="21" t="str">
        <f>IF(C2162="NET","",IFERROR(VLOOKUP(U2162,'2) Order Form'!$V$9:$V$894,1,FALSE),"Ikke med I order form"))</f>
        <v/>
      </c>
    </row>
    <row r="2163" spans="1:25">
      <c r="A2163" s="175">
        <f t="shared" si="135"/>
        <v>7048652186355</v>
      </c>
      <c r="B2163">
        <v>840055</v>
      </c>
      <c r="C2163" t="s">
        <v>1060</v>
      </c>
      <c r="D2163" t="s">
        <v>2991</v>
      </c>
      <c r="E2163" t="s">
        <v>132</v>
      </c>
      <c r="F2163" t="s">
        <v>124</v>
      </c>
      <c r="G2163" t="s">
        <v>64</v>
      </c>
      <c r="H2163" t="s">
        <v>87</v>
      </c>
      <c r="I2163">
        <v>75</v>
      </c>
      <c r="J2163">
        <v>75</v>
      </c>
      <c r="K2163">
        <v>75</v>
      </c>
      <c r="L2163">
        <v>75</v>
      </c>
      <c r="M2163">
        <v>75</v>
      </c>
      <c r="N2163">
        <v>75</v>
      </c>
      <c r="O2163">
        <v>75</v>
      </c>
      <c r="P2163">
        <v>75</v>
      </c>
      <c r="Q2163">
        <v>75</v>
      </c>
      <c r="R2163">
        <v>75</v>
      </c>
      <c r="T2163" s="22" t="str">
        <f t="shared" si="134"/>
        <v>840055-DTBLK-SM</v>
      </c>
      <c r="U2163" s="24">
        <f>IF(C2163="NET","",IF(C2163="","",IFERROR(VLOOKUP(T2163,EAN!$A:$B,2,FALSE),"MANGLER - MÅ OPPDATERE EAN-FANEN")))</f>
        <v>7048652186355</v>
      </c>
      <c r="V2163" s="22">
        <f t="shared" si="132"/>
        <v>75</v>
      </c>
      <c r="W2163" s="22">
        <f t="shared" si="133"/>
        <v>75</v>
      </c>
      <c r="X2163" s="2"/>
      <c r="Y2163" s="21">
        <f>IF(C2163="NET","",IFERROR(VLOOKUP(U2163,'2) Order Form'!$V$9:$V$894,1,FALSE),"Ikke med I order form"))</f>
        <v>7048652186355</v>
      </c>
    </row>
    <row r="2164" spans="1:25">
      <c r="A2164" s="175">
        <f t="shared" si="135"/>
        <v>7048652186348</v>
      </c>
      <c r="B2164">
        <v>840055</v>
      </c>
      <c r="C2164" t="s">
        <v>1060</v>
      </c>
      <c r="D2164" t="s">
        <v>2991</v>
      </c>
      <c r="E2164" t="s">
        <v>133</v>
      </c>
      <c r="F2164" t="s">
        <v>124</v>
      </c>
      <c r="G2164" t="s">
        <v>65</v>
      </c>
      <c r="H2164" t="s">
        <v>87</v>
      </c>
      <c r="I2164">
        <v>58</v>
      </c>
      <c r="J2164">
        <v>58</v>
      </c>
      <c r="K2164">
        <v>58</v>
      </c>
      <c r="L2164">
        <v>58</v>
      </c>
      <c r="M2164">
        <v>58</v>
      </c>
      <c r="N2164">
        <v>58</v>
      </c>
      <c r="O2164">
        <v>58</v>
      </c>
      <c r="P2164">
        <v>58</v>
      </c>
      <c r="Q2164">
        <v>58</v>
      </c>
      <c r="R2164">
        <v>58</v>
      </c>
      <c r="T2164" s="22" t="str">
        <f t="shared" si="134"/>
        <v>840055-DTBLK-ML</v>
      </c>
      <c r="U2164" s="24">
        <f>IF(C2164="NET","",IF(C2164="","",IFERROR(VLOOKUP(T2164,EAN!$A:$B,2,FALSE),"MANGLER - MÅ OPPDATERE EAN-FANEN")))</f>
        <v>7048652186348</v>
      </c>
      <c r="V2164" s="22">
        <f t="shared" si="132"/>
        <v>58</v>
      </c>
      <c r="W2164" s="22">
        <f t="shared" si="133"/>
        <v>58</v>
      </c>
      <c r="X2164" s="2"/>
      <c r="Y2164" s="21">
        <f>IF(C2164="NET","",IFERROR(VLOOKUP(U2164,'2) Order Form'!$V$9:$V$894,1,FALSE),"Ikke med I order form"))</f>
        <v>7048652186348</v>
      </c>
    </row>
    <row r="2165" spans="1:25">
      <c r="A2165" s="175">
        <f t="shared" si="135"/>
        <v>7048652186331</v>
      </c>
      <c r="B2165">
        <v>840055</v>
      </c>
      <c r="C2165" t="s">
        <v>1060</v>
      </c>
      <c r="D2165" t="s">
        <v>2991</v>
      </c>
      <c r="E2165" t="s">
        <v>134</v>
      </c>
      <c r="F2165" t="s">
        <v>124</v>
      </c>
      <c r="G2165" t="s">
        <v>66</v>
      </c>
      <c r="H2165" t="s">
        <v>87</v>
      </c>
      <c r="I2165">
        <v>27</v>
      </c>
      <c r="J2165">
        <v>27</v>
      </c>
      <c r="K2165">
        <v>27</v>
      </c>
      <c r="L2165">
        <v>27</v>
      </c>
      <c r="M2165">
        <v>27</v>
      </c>
      <c r="N2165">
        <v>27</v>
      </c>
      <c r="O2165">
        <v>27</v>
      </c>
      <c r="P2165">
        <v>27</v>
      </c>
      <c r="Q2165">
        <v>27</v>
      </c>
      <c r="R2165">
        <v>27</v>
      </c>
      <c r="T2165" s="22" t="str">
        <f t="shared" si="134"/>
        <v>840055-DTBLK-LXL</v>
      </c>
      <c r="U2165" s="24">
        <f>IF(C2165="NET","",IF(C2165="","",IFERROR(VLOOKUP(T2165,EAN!$A:$B,2,FALSE),"MANGLER - MÅ OPPDATERE EAN-FANEN")))</f>
        <v>7048652186331</v>
      </c>
      <c r="V2165" s="22">
        <f t="shared" ref="V2165:V2228" si="136">I2165</f>
        <v>27</v>
      </c>
      <c r="W2165" s="22">
        <f t="shared" ref="W2165:W2228" si="137">R2165</f>
        <v>27</v>
      </c>
      <c r="X2165" s="2"/>
      <c r="Y2165" s="21">
        <f>IF(C2165="NET","",IFERROR(VLOOKUP(U2165,'2) Order Form'!$V$9:$V$894,1,FALSE),"Ikke med I order form"))</f>
        <v>7048652186331</v>
      </c>
    </row>
    <row r="2166" spans="1:25">
      <c r="A2166" s="175">
        <f t="shared" si="135"/>
        <v>7048652186386</v>
      </c>
      <c r="B2166">
        <v>840055</v>
      </c>
      <c r="C2166" t="s">
        <v>1060</v>
      </c>
      <c r="D2166" t="s">
        <v>2991</v>
      </c>
      <c r="E2166" t="s">
        <v>135</v>
      </c>
      <c r="F2166" t="s">
        <v>125</v>
      </c>
      <c r="G2166" t="s">
        <v>64</v>
      </c>
      <c r="H2166" t="s">
        <v>87</v>
      </c>
      <c r="I2166">
        <v>48</v>
      </c>
      <c r="J2166">
        <v>48</v>
      </c>
      <c r="K2166">
        <v>48</v>
      </c>
      <c r="L2166">
        <v>48</v>
      </c>
      <c r="M2166">
        <v>48</v>
      </c>
      <c r="N2166">
        <v>48</v>
      </c>
      <c r="O2166">
        <v>48</v>
      </c>
      <c r="P2166">
        <v>48</v>
      </c>
      <c r="Q2166">
        <v>48</v>
      </c>
      <c r="R2166">
        <v>48</v>
      </c>
      <c r="T2166" s="22" t="str">
        <f t="shared" si="134"/>
        <v>840055-GSWHT-SM</v>
      </c>
      <c r="U2166" s="24">
        <f>IF(C2166="NET","",IF(C2166="","",IFERROR(VLOOKUP(T2166,EAN!$A:$B,2,FALSE),"MANGLER - MÅ OPPDATERE EAN-FANEN")))</f>
        <v>7048652186386</v>
      </c>
      <c r="V2166" s="22">
        <f t="shared" si="136"/>
        <v>48</v>
      </c>
      <c r="W2166" s="22">
        <f t="shared" si="137"/>
        <v>48</v>
      </c>
      <c r="X2166" s="2"/>
      <c r="Y2166" s="21">
        <f>IF(C2166="NET","",IFERROR(VLOOKUP(U2166,'2) Order Form'!$V$9:$V$894,1,FALSE),"Ikke med I order form"))</f>
        <v>7048652186386</v>
      </c>
    </row>
    <row r="2167" spans="1:25">
      <c r="A2167" s="175">
        <f t="shared" si="135"/>
        <v>7048652186379</v>
      </c>
      <c r="B2167">
        <v>840055</v>
      </c>
      <c r="C2167" t="s">
        <v>1060</v>
      </c>
      <c r="D2167" t="s">
        <v>2991</v>
      </c>
      <c r="E2167" t="s">
        <v>136</v>
      </c>
      <c r="F2167" t="s">
        <v>125</v>
      </c>
      <c r="G2167" t="s">
        <v>65</v>
      </c>
      <c r="H2167" t="s">
        <v>87</v>
      </c>
      <c r="I2167">
        <v>54</v>
      </c>
      <c r="J2167">
        <v>54</v>
      </c>
      <c r="K2167">
        <v>54</v>
      </c>
      <c r="L2167">
        <v>54</v>
      </c>
      <c r="M2167">
        <v>54</v>
      </c>
      <c r="N2167">
        <v>54</v>
      </c>
      <c r="O2167">
        <v>54</v>
      </c>
      <c r="P2167">
        <v>54</v>
      </c>
      <c r="Q2167">
        <v>54</v>
      </c>
      <c r="R2167">
        <v>54</v>
      </c>
      <c r="T2167" s="22" t="str">
        <f t="shared" si="134"/>
        <v>840055-GSWHT-ML</v>
      </c>
      <c r="U2167" s="24">
        <f>IF(C2167="NET","",IF(C2167="","",IFERROR(VLOOKUP(T2167,EAN!$A:$B,2,FALSE),"MANGLER - MÅ OPPDATERE EAN-FANEN")))</f>
        <v>7048652186379</v>
      </c>
      <c r="V2167" s="22">
        <f t="shared" si="136"/>
        <v>54</v>
      </c>
      <c r="W2167" s="22">
        <f t="shared" si="137"/>
        <v>54</v>
      </c>
      <c r="X2167" s="2"/>
      <c r="Y2167" s="21">
        <f>IF(C2167="NET","",IFERROR(VLOOKUP(U2167,'2) Order Form'!$V$9:$V$894,1,FALSE),"Ikke med I order form"))</f>
        <v>7048652186379</v>
      </c>
    </row>
    <row r="2168" spans="1:25">
      <c r="A2168" s="175">
        <f t="shared" si="135"/>
        <v>7048652186362</v>
      </c>
      <c r="B2168">
        <v>840055</v>
      </c>
      <c r="C2168" t="s">
        <v>1060</v>
      </c>
      <c r="D2168" t="s">
        <v>2991</v>
      </c>
      <c r="E2168" t="s">
        <v>137</v>
      </c>
      <c r="F2168" t="s">
        <v>125</v>
      </c>
      <c r="G2168" t="s">
        <v>66</v>
      </c>
      <c r="H2168" t="s">
        <v>87</v>
      </c>
      <c r="I2168">
        <v>42</v>
      </c>
      <c r="J2168">
        <v>42</v>
      </c>
      <c r="K2168">
        <v>42</v>
      </c>
      <c r="L2168">
        <v>42</v>
      </c>
      <c r="M2168">
        <v>42</v>
      </c>
      <c r="N2168">
        <v>42</v>
      </c>
      <c r="O2168">
        <v>42</v>
      </c>
      <c r="P2168">
        <v>42</v>
      </c>
      <c r="Q2168">
        <v>42</v>
      </c>
      <c r="R2168">
        <v>42</v>
      </c>
      <c r="T2168" s="22" t="str">
        <f t="shared" si="134"/>
        <v>840055-GSWHT-LXL</v>
      </c>
      <c r="U2168" s="24">
        <f>IF(C2168="NET","",IF(C2168="","",IFERROR(VLOOKUP(T2168,EAN!$A:$B,2,FALSE),"MANGLER - MÅ OPPDATERE EAN-FANEN")))</f>
        <v>7048652186362</v>
      </c>
      <c r="V2168" s="22">
        <f t="shared" si="136"/>
        <v>42</v>
      </c>
      <c r="W2168" s="22">
        <f t="shared" si="137"/>
        <v>42</v>
      </c>
      <c r="X2168" s="2"/>
      <c r="Y2168" s="21">
        <f>IF(C2168="NET","",IFERROR(VLOOKUP(U2168,'2) Order Form'!$V$9:$V$894,1,FALSE),"Ikke med I order form"))</f>
        <v>7048652186362</v>
      </c>
    </row>
    <row r="2169" spans="1:25">
      <c r="A2169" s="175">
        <f t="shared" si="135"/>
        <v>0</v>
      </c>
      <c r="B2169" s="37">
        <v>840056</v>
      </c>
      <c r="C2169" t="s">
        <v>131</v>
      </c>
      <c r="I2169" s="37">
        <v>202409</v>
      </c>
      <c r="J2169" s="37">
        <v>202410</v>
      </c>
      <c r="K2169" s="37">
        <v>202411</v>
      </c>
      <c r="L2169" s="37">
        <v>202412</v>
      </c>
      <c r="M2169" s="37">
        <v>202413</v>
      </c>
      <c r="N2169" s="37">
        <v>202414</v>
      </c>
      <c r="O2169" s="37">
        <v>202415</v>
      </c>
      <c r="P2169" s="37">
        <v>202415</v>
      </c>
      <c r="Q2169" s="37">
        <v>202415</v>
      </c>
      <c r="R2169" s="37">
        <v>202415</v>
      </c>
      <c r="T2169" s="22" t="str">
        <f t="shared" si="134"/>
        <v>840056-</v>
      </c>
      <c r="U2169" s="24" t="str">
        <f>IF(C2169="NET","",IF(C2169="","",IFERROR(VLOOKUP(T2169,EAN!$A:$B,2,FALSE),"MANGLER - MÅ OPPDATERE EAN-FANEN")))</f>
        <v/>
      </c>
      <c r="V2169" s="22">
        <f t="shared" si="136"/>
        <v>202409</v>
      </c>
      <c r="W2169" s="22">
        <f t="shared" si="137"/>
        <v>202415</v>
      </c>
      <c r="X2169" s="2"/>
      <c r="Y2169" s="21" t="str">
        <f>IF(C2169="NET","",IFERROR(VLOOKUP(U2169,'2) Order Form'!$V$9:$V$894,1,FALSE),"Ikke med I order form"))</f>
        <v/>
      </c>
    </row>
    <row r="2170" spans="1:25">
      <c r="A2170" s="175">
        <f t="shared" si="135"/>
        <v>7048652186416</v>
      </c>
      <c r="B2170">
        <v>840056</v>
      </c>
      <c r="C2170" t="s">
        <v>1061</v>
      </c>
      <c r="D2170" t="s">
        <v>2991</v>
      </c>
      <c r="E2170" t="s">
        <v>281</v>
      </c>
      <c r="F2170" t="s">
        <v>282</v>
      </c>
      <c r="G2170" t="s">
        <v>64</v>
      </c>
      <c r="H2170" t="s">
        <v>87</v>
      </c>
      <c r="I2170">
        <v>102</v>
      </c>
      <c r="J2170">
        <v>102</v>
      </c>
      <c r="K2170">
        <v>102</v>
      </c>
      <c r="L2170">
        <v>102</v>
      </c>
      <c r="M2170">
        <v>102</v>
      </c>
      <c r="N2170">
        <v>102</v>
      </c>
      <c r="O2170">
        <v>102</v>
      </c>
      <c r="P2170">
        <v>102</v>
      </c>
      <c r="Q2170">
        <v>102</v>
      </c>
      <c r="R2170">
        <v>102</v>
      </c>
      <c r="T2170" s="22" t="str">
        <f t="shared" si="134"/>
        <v>840056-NACAR-SM</v>
      </c>
      <c r="U2170" s="24">
        <f>IF(C2170="NET","",IF(C2170="","",IFERROR(VLOOKUP(T2170,EAN!$A:$B,2,FALSE),"MANGLER - MÅ OPPDATERE EAN-FANEN")))</f>
        <v>7048652186416</v>
      </c>
      <c r="V2170" s="22">
        <f t="shared" si="136"/>
        <v>102</v>
      </c>
      <c r="W2170" s="22">
        <f t="shared" si="137"/>
        <v>102</v>
      </c>
      <c r="X2170" s="2"/>
      <c r="Y2170" s="21">
        <f>IF(C2170="NET","",IFERROR(VLOOKUP(U2170,'2) Order Form'!$V$9:$V$894,1,FALSE),"Ikke med I order form"))</f>
        <v>7048652186416</v>
      </c>
    </row>
    <row r="2171" spans="1:25">
      <c r="A2171" s="175">
        <f t="shared" si="135"/>
        <v>7048652186409</v>
      </c>
      <c r="B2171">
        <v>840056</v>
      </c>
      <c r="C2171" t="s">
        <v>1061</v>
      </c>
      <c r="D2171" t="s">
        <v>2991</v>
      </c>
      <c r="E2171" t="s">
        <v>283</v>
      </c>
      <c r="F2171" t="s">
        <v>282</v>
      </c>
      <c r="G2171" t="s">
        <v>65</v>
      </c>
      <c r="H2171" t="s">
        <v>87</v>
      </c>
      <c r="I2171">
        <v>77</v>
      </c>
      <c r="J2171">
        <v>77</v>
      </c>
      <c r="K2171">
        <v>77</v>
      </c>
      <c r="L2171">
        <v>77</v>
      </c>
      <c r="M2171">
        <v>77</v>
      </c>
      <c r="N2171">
        <v>77</v>
      </c>
      <c r="O2171">
        <v>77</v>
      </c>
      <c r="P2171">
        <v>77</v>
      </c>
      <c r="Q2171">
        <v>77</v>
      </c>
      <c r="R2171">
        <v>77</v>
      </c>
      <c r="T2171" s="22" t="str">
        <f t="shared" si="134"/>
        <v>840056-NACAR-ML</v>
      </c>
      <c r="U2171" s="24">
        <f>IF(C2171="NET","",IF(C2171="","",IFERROR(VLOOKUP(T2171,EAN!$A:$B,2,FALSE),"MANGLER - MÅ OPPDATERE EAN-FANEN")))</f>
        <v>7048652186409</v>
      </c>
      <c r="V2171" s="22">
        <f t="shared" si="136"/>
        <v>77</v>
      </c>
      <c r="W2171" s="22">
        <f t="shared" si="137"/>
        <v>77</v>
      </c>
      <c r="X2171" s="2"/>
      <c r="Y2171" s="21">
        <f>IF(C2171="NET","",IFERROR(VLOOKUP(U2171,'2) Order Form'!$V$9:$V$894,1,FALSE),"Ikke med I order form"))</f>
        <v>7048652186409</v>
      </c>
    </row>
    <row r="2172" spans="1:25">
      <c r="A2172" s="175">
        <f t="shared" si="135"/>
        <v>7048652186393</v>
      </c>
      <c r="B2172">
        <v>840056</v>
      </c>
      <c r="C2172" t="s">
        <v>1061</v>
      </c>
      <c r="D2172" t="s">
        <v>2991</v>
      </c>
      <c r="E2172" t="s">
        <v>284</v>
      </c>
      <c r="F2172" t="s">
        <v>282</v>
      </c>
      <c r="G2172" t="s">
        <v>66</v>
      </c>
      <c r="H2172" t="s">
        <v>87</v>
      </c>
      <c r="I2172">
        <v>57</v>
      </c>
      <c r="J2172">
        <v>57</v>
      </c>
      <c r="K2172">
        <v>57</v>
      </c>
      <c r="L2172">
        <v>57</v>
      </c>
      <c r="M2172">
        <v>57</v>
      </c>
      <c r="N2172">
        <v>57</v>
      </c>
      <c r="O2172">
        <v>57</v>
      </c>
      <c r="P2172">
        <v>57</v>
      </c>
      <c r="Q2172">
        <v>57</v>
      </c>
      <c r="R2172">
        <v>57</v>
      </c>
      <c r="T2172" s="22" t="str">
        <f t="shared" si="134"/>
        <v>840056-NACAR-LXL</v>
      </c>
      <c r="U2172" s="24">
        <f>IF(C2172="NET","",IF(C2172="","",IFERROR(VLOOKUP(T2172,EAN!$A:$B,2,FALSE),"MANGLER - MÅ OPPDATERE EAN-FANEN")))</f>
        <v>7048652186393</v>
      </c>
      <c r="V2172" s="22">
        <f t="shared" si="136"/>
        <v>57</v>
      </c>
      <c r="W2172" s="22">
        <f t="shared" si="137"/>
        <v>57</v>
      </c>
      <c r="X2172" s="2"/>
      <c r="Y2172" s="21">
        <f>IF(C2172="NET","",IFERROR(VLOOKUP(U2172,'2) Order Form'!$V$9:$V$894,1,FALSE),"Ikke med I order form"))</f>
        <v>7048652186393</v>
      </c>
    </row>
    <row r="2173" spans="1:25">
      <c r="A2173" s="175">
        <f t="shared" si="135"/>
        <v>0</v>
      </c>
      <c r="B2173" s="37">
        <v>840080</v>
      </c>
      <c r="C2173" t="s">
        <v>131</v>
      </c>
      <c r="I2173" s="37">
        <v>202409</v>
      </c>
      <c r="J2173" s="37">
        <v>202410</v>
      </c>
      <c r="K2173" s="37">
        <v>202411</v>
      </c>
      <c r="L2173" s="37">
        <v>202412</v>
      </c>
      <c r="M2173" s="37">
        <v>202413</v>
      </c>
      <c r="N2173" s="37">
        <v>202414</v>
      </c>
      <c r="O2173" s="37">
        <v>202415</v>
      </c>
      <c r="P2173" s="37">
        <v>202415</v>
      </c>
      <c r="Q2173" s="37">
        <v>202415</v>
      </c>
      <c r="R2173" s="37">
        <v>202415</v>
      </c>
      <c r="T2173" s="22" t="str">
        <f t="shared" si="134"/>
        <v>840080-</v>
      </c>
      <c r="U2173" s="24" t="str">
        <f>IF(C2173="NET","",IF(C2173="","",IFERROR(VLOOKUP(T2173,EAN!$A:$B,2,FALSE),"MANGLER - MÅ OPPDATERE EAN-FANEN")))</f>
        <v/>
      </c>
      <c r="V2173" s="22">
        <f t="shared" si="136"/>
        <v>202409</v>
      </c>
      <c r="W2173" s="22">
        <f t="shared" si="137"/>
        <v>202415</v>
      </c>
      <c r="X2173" s="2"/>
      <c r="Y2173" s="21" t="str">
        <f>IF(C2173="NET","",IFERROR(VLOOKUP(U2173,'2) Order Form'!$V$9:$V$894,1,FALSE),"Ikke med I order form"))</f>
        <v/>
      </c>
    </row>
    <row r="2174" spans="1:25">
      <c r="A2174" s="175">
        <f t="shared" si="135"/>
        <v>7048652463579</v>
      </c>
      <c r="B2174">
        <v>840080</v>
      </c>
      <c r="C2174" t="s">
        <v>190</v>
      </c>
      <c r="D2174" t="s">
        <v>2991</v>
      </c>
      <c r="E2174" t="s">
        <v>132</v>
      </c>
      <c r="F2174" t="s">
        <v>124</v>
      </c>
      <c r="G2174" t="s">
        <v>64</v>
      </c>
      <c r="H2174" t="s">
        <v>87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T2174" s="22" t="str">
        <f t="shared" si="134"/>
        <v>840080-DTBLK-SM</v>
      </c>
      <c r="U2174" s="24">
        <f>IF(C2174="NET","",IF(C2174="","",IFERROR(VLOOKUP(T2174,EAN!$A:$B,2,FALSE),"MANGLER - MÅ OPPDATERE EAN-FANEN")))</f>
        <v>7048652463579</v>
      </c>
      <c r="V2174" s="22">
        <f t="shared" si="136"/>
        <v>0</v>
      </c>
      <c r="W2174" s="22">
        <f t="shared" si="137"/>
        <v>0</v>
      </c>
      <c r="X2174" s="2"/>
      <c r="Y2174" s="21">
        <f>IF(C2174="NET","",IFERROR(VLOOKUP(U2174,'2) Order Form'!$V$9:$V$894,1,FALSE),"Ikke med I order form"))</f>
        <v>7048652463579</v>
      </c>
    </row>
    <row r="2175" spans="1:25">
      <c r="A2175" s="175">
        <f t="shared" si="135"/>
        <v>7048652463562</v>
      </c>
      <c r="B2175">
        <v>840080</v>
      </c>
      <c r="C2175" t="s">
        <v>190</v>
      </c>
      <c r="D2175" t="s">
        <v>2991</v>
      </c>
      <c r="E2175" t="s">
        <v>133</v>
      </c>
      <c r="F2175" t="s">
        <v>124</v>
      </c>
      <c r="G2175" t="s">
        <v>65</v>
      </c>
      <c r="H2175" t="s">
        <v>87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T2175" s="22" t="str">
        <f t="shared" si="134"/>
        <v>840080-DTBLK-ML</v>
      </c>
      <c r="U2175" s="24">
        <f>IF(C2175="NET","",IF(C2175="","",IFERROR(VLOOKUP(T2175,EAN!$A:$B,2,FALSE),"MANGLER - MÅ OPPDATERE EAN-FANEN")))</f>
        <v>7048652463562</v>
      </c>
      <c r="V2175" s="22">
        <f t="shared" si="136"/>
        <v>0</v>
      </c>
      <c r="W2175" s="22">
        <f t="shared" si="137"/>
        <v>0</v>
      </c>
      <c r="X2175" s="2"/>
      <c r="Y2175" s="21">
        <f>IF(C2175="NET","",IFERROR(VLOOKUP(U2175,'2) Order Form'!$V$9:$V$894,1,FALSE),"Ikke med I order form"))</f>
        <v>7048652463562</v>
      </c>
    </row>
    <row r="2176" spans="1:25">
      <c r="A2176" s="175">
        <f t="shared" si="135"/>
        <v>7048652463555</v>
      </c>
      <c r="B2176">
        <v>840080</v>
      </c>
      <c r="C2176" t="s">
        <v>190</v>
      </c>
      <c r="D2176" t="s">
        <v>2991</v>
      </c>
      <c r="E2176" t="s">
        <v>134</v>
      </c>
      <c r="F2176" t="s">
        <v>124</v>
      </c>
      <c r="G2176" t="s">
        <v>66</v>
      </c>
      <c r="H2176" t="s">
        <v>87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T2176" s="22" t="str">
        <f t="shared" si="134"/>
        <v>840080-DTBLK-LXL</v>
      </c>
      <c r="U2176" s="24">
        <f>IF(C2176="NET","",IF(C2176="","",IFERROR(VLOOKUP(T2176,EAN!$A:$B,2,FALSE),"MANGLER - MÅ OPPDATERE EAN-FANEN")))</f>
        <v>7048652463555</v>
      </c>
      <c r="V2176" s="22">
        <f t="shared" si="136"/>
        <v>0</v>
      </c>
      <c r="W2176" s="22">
        <f t="shared" si="137"/>
        <v>0</v>
      </c>
      <c r="X2176" s="2"/>
      <c r="Y2176" s="21">
        <f>IF(C2176="NET","",IFERROR(VLOOKUP(U2176,'2) Order Form'!$V$9:$V$894,1,FALSE),"Ikke med I order form"))</f>
        <v>7048652463555</v>
      </c>
    </row>
    <row r="2177" spans="1:25">
      <c r="A2177" s="175">
        <f t="shared" si="135"/>
        <v>7048652463609</v>
      </c>
      <c r="B2177">
        <v>840080</v>
      </c>
      <c r="C2177" t="s">
        <v>190</v>
      </c>
      <c r="D2177" t="s">
        <v>2991</v>
      </c>
      <c r="E2177" t="s">
        <v>320</v>
      </c>
      <c r="F2177" t="s">
        <v>321</v>
      </c>
      <c r="G2177" t="s">
        <v>64</v>
      </c>
      <c r="H2177" t="s">
        <v>225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T2177" s="22" t="str">
        <f t="shared" si="134"/>
        <v>840080-GLCOE-SM</v>
      </c>
      <c r="U2177" s="24">
        <f>IF(C2177="NET","",IF(C2177="","",IFERROR(VLOOKUP(T2177,EAN!$A:$B,2,FALSE),"MANGLER - MÅ OPPDATERE EAN-FANEN")))</f>
        <v>7048652463609</v>
      </c>
      <c r="V2177" s="22">
        <f t="shared" si="136"/>
        <v>0</v>
      </c>
      <c r="W2177" s="22">
        <f t="shared" si="137"/>
        <v>0</v>
      </c>
      <c r="X2177" s="2"/>
      <c r="Y2177" s="21" t="str">
        <f>IF(C2177="NET","",IFERROR(VLOOKUP(U2177,'2) Order Form'!$V$9:$V$894,1,FALSE),"Ikke med I order form"))</f>
        <v>Ikke med I order form</v>
      </c>
    </row>
    <row r="2178" spans="1:25">
      <c r="A2178" s="175">
        <f t="shared" si="135"/>
        <v>7048652463593</v>
      </c>
      <c r="B2178">
        <v>840080</v>
      </c>
      <c r="C2178" t="s">
        <v>190</v>
      </c>
      <c r="D2178" t="s">
        <v>2991</v>
      </c>
      <c r="E2178" t="s">
        <v>322</v>
      </c>
      <c r="F2178" t="s">
        <v>321</v>
      </c>
      <c r="G2178" t="s">
        <v>65</v>
      </c>
      <c r="H2178" t="s">
        <v>225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T2178" s="22" t="str">
        <f t="shared" si="134"/>
        <v>840080-GLCOE-ML</v>
      </c>
      <c r="U2178" s="24">
        <f>IF(C2178="NET","",IF(C2178="","",IFERROR(VLOOKUP(T2178,EAN!$A:$B,2,FALSE),"MANGLER - MÅ OPPDATERE EAN-FANEN")))</f>
        <v>7048652463593</v>
      </c>
      <c r="V2178" s="22">
        <f t="shared" si="136"/>
        <v>0</v>
      </c>
      <c r="W2178" s="22">
        <f t="shared" si="137"/>
        <v>0</v>
      </c>
      <c r="X2178" s="2"/>
      <c r="Y2178" s="21" t="str">
        <f>IF(C2178="NET","",IFERROR(VLOOKUP(U2178,'2) Order Form'!$V$9:$V$894,1,FALSE),"Ikke med I order form"))</f>
        <v>Ikke med I order form</v>
      </c>
    </row>
    <row r="2179" spans="1:25">
      <c r="A2179" s="175">
        <f t="shared" si="135"/>
        <v>7048652463586</v>
      </c>
      <c r="B2179">
        <v>840080</v>
      </c>
      <c r="C2179" t="s">
        <v>190</v>
      </c>
      <c r="D2179" t="s">
        <v>2991</v>
      </c>
      <c r="E2179" t="s">
        <v>323</v>
      </c>
      <c r="F2179" t="s">
        <v>321</v>
      </c>
      <c r="G2179" t="s">
        <v>66</v>
      </c>
      <c r="H2179" t="s">
        <v>225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T2179" s="22" t="str">
        <f t="shared" si="134"/>
        <v>840080-GLCOE-LXL</v>
      </c>
      <c r="U2179" s="24">
        <f>IF(C2179="NET","",IF(C2179="","",IFERROR(VLOOKUP(T2179,EAN!$A:$B,2,FALSE),"MANGLER - MÅ OPPDATERE EAN-FANEN")))</f>
        <v>7048652463586</v>
      </c>
      <c r="V2179" s="22">
        <f t="shared" si="136"/>
        <v>0</v>
      </c>
      <c r="W2179" s="22">
        <f t="shared" si="137"/>
        <v>0</v>
      </c>
      <c r="X2179" s="2"/>
      <c r="Y2179" s="21" t="str">
        <f>IF(C2179="NET","",IFERROR(VLOOKUP(U2179,'2) Order Form'!$V$9:$V$894,1,FALSE),"Ikke med I order form"))</f>
        <v>Ikke med I order form</v>
      </c>
    </row>
    <row r="2180" spans="1:25">
      <c r="A2180" s="175">
        <f t="shared" si="135"/>
        <v>7048652605399</v>
      </c>
      <c r="B2180">
        <v>840080</v>
      </c>
      <c r="C2180" t="s">
        <v>190</v>
      </c>
      <c r="D2180" t="s">
        <v>2991</v>
      </c>
      <c r="E2180" t="s">
        <v>324</v>
      </c>
      <c r="F2180" t="s">
        <v>325</v>
      </c>
      <c r="G2180" t="s">
        <v>64</v>
      </c>
      <c r="H2180" t="s">
        <v>225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T2180" s="22" t="str">
        <f t="shared" ref="T2180:T2243" si="138">CONCATENATE(B2180,"-",E2180)</f>
        <v>840080-GSFOE-SM</v>
      </c>
      <c r="U2180" s="24">
        <f>IF(C2180="NET","",IF(C2180="","",IFERROR(VLOOKUP(T2180,EAN!$A:$B,2,FALSE),"MANGLER - MÅ OPPDATERE EAN-FANEN")))</f>
        <v>7048652605399</v>
      </c>
      <c r="V2180" s="22">
        <f t="shared" si="136"/>
        <v>0</v>
      </c>
      <c r="W2180" s="22">
        <f t="shared" si="137"/>
        <v>0</v>
      </c>
      <c r="X2180" s="2"/>
      <c r="Y2180" s="21" t="str">
        <f>IF(C2180="NET","",IFERROR(VLOOKUP(U2180,'2) Order Form'!$V$9:$V$894,1,FALSE),"Ikke med I order form"))</f>
        <v>Ikke med I order form</v>
      </c>
    </row>
    <row r="2181" spans="1:25">
      <c r="A2181" s="175">
        <f t="shared" ref="A2181:A2244" si="139">SUM(U2181)</f>
        <v>7048652605382</v>
      </c>
      <c r="B2181">
        <v>840080</v>
      </c>
      <c r="C2181" t="s">
        <v>190</v>
      </c>
      <c r="D2181" t="s">
        <v>2991</v>
      </c>
      <c r="E2181" t="s">
        <v>326</v>
      </c>
      <c r="F2181" t="s">
        <v>325</v>
      </c>
      <c r="G2181" t="s">
        <v>65</v>
      </c>
      <c r="H2181" t="s">
        <v>225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T2181" s="22" t="str">
        <f t="shared" si="138"/>
        <v>840080-GSFOE-ML</v>
      </c>
      <c r="U2181" s="24">
        <f>IF(C2181="NET","",IF(C2181="","",IFERROR(VLOOKUP(T2181,EAN!$A:$B,2,FALSE),"MANGLER - MÅ OPPDATERE EAN-FANEN")))</f>
        <v>7048652605382</v>
      </c>
      <c r="V2181" s="22">
        <f t="shared" si="136"/>
        <v>0</v>
      </c>
      <c r="W2181" s="22">
        <f t="shared" si="137"/>
        <v>0</v>
      </c>
      <c r="X2181" s="2"/>
      <c r="Y2181" s="21" t="str">
        <f>IF(C2181="NET","",IFERROR(VLOOKUP(U2181,'2) Order Form'!$V$9:$V$894,1,FALSE),"Ikke med I order form"))</f>
        <v>Ikke med I order form</v>
      </c>
    </row>
    <row r="2182" spans="1:25">
      <c r="A2182" s="175">
        <f t="shared" si="139"/>
        <v>7048652605375</v>
      </c>
      <c r="B2182">
        <v>840080</v>
      </c>
      <c r="C2182" t="s">
        <v>190</v>
      </c>
      <c r="D2182" t="s">
        <v>2991</v>
      </c>
      <c r="E2182" t="s">
        <v>327</v>
      </c>
      <c r="F2182" t="s">
        <v>325</v>
      </c>
      <c r="G2182" t="s">
        <v>66</v>
      </c>
      <c r="H2182" t="s">
        <v>225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T2182" s="22" t="str">
        <f t="shared" si="138"/>
        <v>840080-GSFOE-LXL</v>
      </c>
      <c r="U2182" s="24">
        <f>IF(C2182="NET","",IF(C2182="","",IFERROR(VLOOKUP(T2182,EAN!$A:$B,2,FALSE),"MANGLER - MÅ OPPDATERE EAN-FANEN")))</f>
        <v>7048652605375</v>
      </c>
      <c r="V2182" s="22">
        <f t="shared" si="136"/>
        <v>0</v>
      </c>
      <c r="W2182" s="22">
        <f t="shared" si="137"/>
        <v>0</v>
      </c>
      <c r="X2182" s="2"/>
      <c r="Y2182" s="21" t="str">
        <f>IF(C2182="NET","",IFERROR(VLOOKUP(U2182,'2) Order Form'!$V$9:$V$894,1,FALSE),"Ikke med I order form"))</f>
        <v>Ikke med I order form</v>
      </c>
    </row>
    <row r="2183" spans="1:25">
      <c r="A2183" s="175">
        <f t="shared" si="139"/>
        <v>7048652463630</v>
      </c>
      <c r="B2183">
        <v>840080</v>
      </c>
      <c r="C2183" t="s">
        <v>190</v>
      </c>
      <c r="D2183" t="s">
        <v>2991</v>
      </c>
      <c r="E2183" t="s">
        <v>135</v>
      </c>
      <c r="F2183" t="s">
        <v>125</v>
      </c>
      <c r="G2183" t="s">
        <v>64</v>
      </c>
      <c r="H2183" t="s">
        <v>225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T2183" s="22" t="str">
        <f t="shared" si="138"/>
        <v>840080-GSWHT-SM</v>
      </c>
      <c r="U2183" s="24">
        <f>IF(C2183="NET","",IF(C2183="","",IFERROR(VLOOKUP(T2183,EAN!$A:$B,2,FALSE),"MANGLER - MÅ OPPDATERE EAN-FANEN")))</f>
        <v>7048652463630</v>
      </c>
      <c r="V2183" s="22">
        <f t="shared" si="136"/>
        <v>0</v>
      </c>
      <c r="W2183" s="22">
        <f t="shared" si="137"/>
        <v>0</v>
      </c>
      <c r="X2183" s="2"/>
      <c r="Y2183" s="21" t="str">
        <f>IF(C2183="NET","",IFERROR(VLOOKUP(U2183,'2) Order Form'!$V$9:$V$894,1,FALSE),"Ikke med I order form"))</f>
        <v>Ikke med I order form</v>
      </c>
    </row>
    <row r="2184" spans="1:25">
      <c r="A2184" s="175">
        <f t="shared" si="139"/>
        <v>7048652463623</v>
      </c>
      <c r="B2184">
        <v>840080</v>
      </c>
      <c r="C2184" t="s">
        <v>190</v>
      </c>
      <c r="D2184" t="s">
        <v>2991</v>
      </c>
      <c r="E2184" t="s">
        <v>136</v>
      </c>
      <c r="F2184" t="s">
        <v>125</v>
      </c>
      <c r="G2184" t="s">
        <v>65</v>
      </c>
      <c r="H2184" t="s">
        <v>225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T2184" s="22" t="str">
        <f t="shared" si="138"/>
        <v>840080-GSWHT-ML</v>
      </c>
      <c r="U2184" s="24">
        <f>IF(C2184="NET","",IF(C2184="","",IFERROR(VLOOKUP(T2184,EAN!$A:$B,2,FALSE),"MANGLER - MÅ OPPDATERE EAN-FANEN")))</f>
        <v>7048652463623</v>
      </c>
      <c r="V2184" s="22">
        <f t="shared" si="136"/>
        <v>0</v>
      </c>
      <c r="W2184" s="22">
        <f t="shared" si="137"/>
        <v>0</v>
      </c>
      <c r="X2184" s="2"/>
      <c r="Y2184" s="21" t="str">
        <f>IF(C2184="NET","",IFERROR(VLOOKUP(U2184,'2) Order Form'!$V$9:$V$894,1,FALSE),"Ikke med I order form"))</f>
        <v>Ikke med I order form</v>
      </c>
    </row>
    <row r="2185" spans="1:25">
      <c r="A2185" s="175">
        <f t="shared" si="139"/>
        <v>7048652463616</v>
      </c>
      <c r="B2185">
        <v>840080</v>
      </c>
      <c r="C2185" t="s">
        <v>190</v>
      </c>
      <c r="D2185" t="s">
        <v>2991</v>
      </c>
      <c r="E2185" t="s">
        <v>137</v>
      </c>
      <c r="F2185" t="s">
        <v>125</v>
      </c>
      <c r="G2185" t="s">
        <v>66</v>
      </c>
      <c r="H2185" t="s">
        <v>225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T2185" s="22" t="str">
        <f t="shared" si="138"/>
        <v>840080-GSWHT-LXL</v>
      </c>
      <c r="U2185" s="24">
        <f>IF(C2185="NET","",IF(C2185="","",IFERROR(VLOOKUP(T2185,EAN!$A:$B,2,FALSE),"MANGLER - MÅ OPPDATERE EAN-FANEN")))</f>
        <v>7048652463616</v>
      </c>
      <c r="V2185" s="22">
        <f t="shared" si="136"/>
        <v>0</v>
      </c>
      <c r="W2185" s="22">
        <f t="shared" si="137"/>
        <v>0</v>
      </c>
      <c r="X2185" s="2"/>
      <c r="Y2185" s="21" t="str">
        <f>IF(C2185="NET","",IFERROR(VLOOKUP(U2185,'2) Order Form'!$V$9:$V$894,1,FALSE),"Ikke med I order form"))</f>
        <v>Ikke med I order form</v>
      </c>
    </row>
    <row r="2186" spans="1:25">
      <c r="A2186" s="175">
        <f t="shared" si="139"/>
        <v>7048652822963</v>
      </c>
      <c r="B2186">
        <v>840080</v>
      </c>
      <c r="C2186" t="s">
        <v>190</v>
      </c>
      <c r="D2186" t="s">
        <v>2991</v>
      </c>
      <c r="E2186" t="s">
        <v>1290</v>
      </c>
      <c r="F2186" t="s">
        <v>1291</v>
      </c>
      <c r="G2186" t="s">
        <v>64</v>
      </c>
      <c r="H2186" t="s">
        <v>87</v>
      </c>
      <c r="I2186">
        <v>40</v>
      </c>
      <c r="J2186">
        <v>40</v>
      </c>
      <c r="K2186">
        <v>40</v>
      </c>
      <c r="L2186">
        <v>40</v>
      </c>
      <c r="M2186">
        <v>40</v>
      </c>
      <c r="N2186">
        <v>40</v>
      </c>
      <c r="O2186">
        <v>40</v>
      </c>
      <c r="P2186">
        <v>40</v>
      </c>
      <c r="Q2186">
        <v>40</v>
      </c>
      <c r="R2186">
        <v>40</v>
      </c>
      <c r="T2186" s="22" t="str">
        <f t="shared" si="138"/>
        <v>840080-MASEM-SM</v>
      </c>
      <c r="U2186" s="24">
        <f>IF(C2186="NET","",IF(C2186="","",IFERROR(VLOOKUP(T2186,EAN!$A:$B,2,FALSE),"MANGLER - MÅ OPPDATERE EAN-FANEN")))</f>
        <v>7048652822963</v>
      </c>
      <c r="V2186" s="22">
        <f t="shared" si="136"/>
        <v>40</v>
      </c>
      <c r="W2186" s="22">
        <f t="shared" si="137"/>
        <v>40</v>
      </c>
      <c r="X2186" s="2"/>
      <c r="Y2186" s="21">
        <f>IF(C2186="NET","",IFERROR(VLOOKUP(U2186,'2) Order Form'!$V$9:$V$894,1,FALSE),"Ikke med I order form"))</f>
        <v>7048652822963</v>
      </c>
    </row>
    <row r="2187" spans="1:25">
      <c r="A2187" s="175">
        <f t="shared" si="139"/>
        <v>7048652822956</v>
      </c>
      <c r="B2187">
        <v>840080</v>
      </c>
      <c r="C2187" t="s">
        <v>190</v>
      </c>
      <c r="D2187" t="s">
        <v>2991</v>
      </c>
      <c r="E2187" t="s">
        <v>1292</v>
      </c>
      <c r="F2187" t="s">
        <v>1291</v>
      </c>
      <c r="G2187" t="s">
        <v>65</v>
      </c>
      <c r="H2187" t="s">
        <v>87</v>
      </c>
      <c r="I2187">
        <v>4</v>
      </c>
      <c r="J2187">
        <v>4</v>
      </c>
      <c r="K2187">
        <v>4</v>
      </c>
      <c r="L2187">
        <v>4</v>
      </c>
      <c r="M2187">
        <v>4</v>
      </c>
      <c r="N2187">
        <v>4</v>
      </c>
      <c r="O2187">
        <v>4</v>
      </c>
      <c r="P2187">
        <v>4</v>
      </c>
      <c r="Q2187">
        <v>4</v>
      </c>
      <c r="R2187">
        <v>4</v>
      </c>
      <c r="T2187" s="22" t="str">
        <f t="shared" si="138"/>
        <v>840080-MASEM-ML</v>
      </c>
      <c r="U2187" s="24">
        <f>IF(C2187="NET","",IF(C2187="","",IFERROR(VLOOKUP(T2187,EAN!$A:$B,2,FALSE),"MANGLER - MÅ OPPDATERE EAN-FANEN")))</f>
        <v>7048652822956</v>
      </c>
      <c r="V2187" s="22">
        <f t="shared" si="136"/>
        <v>4</v>
      </c>
      <c r="W2187" s="22">
        <f t="shared" si="137"/>
        <v>4</v>
      </c>
      <c r="X2187" s="2"/>
      <c r="Y2187" s="21">
        <f>IF(C2187="NET","",IFERROR(VLOOKUP(U2187,'2) Order Form'!$V$9:$V$894,1,FALSE),"Ikke med I order form"))</f>
        <v>7048652822956</v>
      </c>
    </row>
    <row r="2188" spans="1:25">
      <c r="A2188" s="175">
        <f t="shared" si="139"/>
        <v>7048652822949</v>
      </c>
      <c r="B2188">
        <v>840080</v>
      </c>
      <c r="C2188" t="s">
        <v>190</v>
      </c>
      <c r="D2188" t="s">
        <v>2991</v>
      </c>
      <c r="E2188" t="s">
        <v>1293</v>
      </c>
      <c r="F2188" t="s">
        <v>1291</v>
      </c>
      <c r="G2188" t="s">
        <v>66</v>
      </c>
      <c r="H2188" t="s">
        <v>87</v>
      </c>
      <c r="I2188">
        <v>3</v>
      </c>
      <c r="J2188">
        <v>3</v>
      </c>
      <c r="K2188">
        <v>3</v>
      </c>
      <c r="L2188">
        <v>3</v>
      </c>
      <c r="M2188">
        <v>3</v>
      </c>
      <c r="N2188">
        <v>3</v>
      </c>
      <c r="O2188">
        <v>3</v>
      </c>
      <c r="P2188">
        <v>3</v>
      </c>
      <c r="Q2188">
        <v>3</v>
      </c>
      <c r="R2188">
        <v>3</v>
      </c>
      <c r="T2188" s="22" t="str">
        <f t="shared" si="138"/>
        <v>840080-MASEM-LXL</v>
      </c>
      <c r="U2188" s="24">
        <f>IF(C2188="NET","",IF(C2188="","",IFERROR(VLOOKUP(T2188,EAN!$A:$B,2,FALSE),"MANGLER - MÅ OPPDATERE EAN-FANEN")))</f>
        <v>7048652822949</v>
      </c>
      <c r="V2188" s="22">
        <f t="shared" si="136"/>
        <v>3</v>
      </c>
      <c r="W2188" s="22">
        <f t="shared" si="137"/>
        <v>3</v>
      </c>
      <c r="X2188" s="2"/>
      <c r="Y2188" s="21">
        <f>IF(C2188="NET","",IFERROR(VLOOKUP(U2188,'2) Order Form'!$V$9:$V$894,1,FALSE),"Ikke med I order form"))</f>
        <v>7048652822949</v>
      </c>
    </row>
    <row r="2189" spans="1:25">
      <c r="A2189" s="175">
        <f t="shared" si="139"/>
        <v>7048652713193</v>
      </c>
      <c r="B2189">
        <v>840080</v>
      </c>
      <c r="C2189" t="s">
        <v>190</v>
      </c>
      <c r="D2189" t="s">
        <v>2991</v>
      </c>
      <c r="E2189" t="s">
        <v>748</v>
      </c>
      <c r="F2189" t="s">
        <v>749</v>
      </c>
      <c r="G2189" t="s">
        <v>64</v>
      </c>
      <c r="H2189" t="s">
        <v>87</v>
      </c>
      <c r="I2189">
        <v>15</v>
      </c>
      <c r="J2189">
        <v>15</v>
      </c>
      <c r="K2189">
        <v>15</v>
      </c>
      <c r="L2189">
        <v>15</v>
      </c>
      <c r="M2189">
        <v>15</v>
      </c>
      <c r="N2189">
        <v>15</v>
      </c>
      <c r="O2189">
        <v>15</v>
      </c>
      <c r="P2189">
        <v>15</v>
      </c>
      <c r="Q2189">
        <v>15</v>
      </c>
      <c r="R2189">
        <v>15</v>
      </c>
      <c r="T2189" s="22" t="str">
        <f t="shared" si="138"/>
        <v>840080-MBBLU-SM</v>
      </c>
      <c r="U2189" s="24">
        <f>IF(C2189="NET","",IF(C2189="","",IFERROR(VLOOKUP(T2189,EAN!$A:$B,2,FALSE),"MANGLER - MÅ OPPDATERE EAN-FANEN")))</f>
        <v>7048652713193</v>
      </c>
      <c r="V2189" s="22">
        <f t="shared" si="136"/>
        <v>15</v>
      </c>
      <c r="W2189" s="22">
        <f t="shared" si="137"/>
        <v>15</v>
      </c>
      <c r="X2189" s="2"/>
      <c r="Y2189" s="21">
        <f>IF(C2189="NET","",IFERROR(VLOOKUP(U2189,'2) Order Form'!$V$9:$V$894,1,FALSE),"Ikke med I order form"))</f>
        <v>7048652713193</v>
      </c>
    </row>
    <row r="2190" spans="1:25">
      <c r="A2190" s="175">
        <f t="shared" si="139"/>
        <v>7048652713186</v>
      </c>
      <c r="B2190">
        <v>840080</v>
      </c>
      <c r="C2190" t="s">
        <v>190</v>
      </c>
      <c r="D2190" t="s">
        <v>2991</v>
      </c>
      <c r="E2190" t="s">
        <v>750</v>
      </c>
      <c r="F2190" t="s">
        <v>749</v>
      </c>
      <c r="G2190" t="s">
        <v>65</v>
      </c>
      <c r="H2190" t="s">
        <v>87</v>
      </c>
      <c r="I2190">
        <v>9</v>
      </c>
      <c r="J2190">
        <v>9</v>
      </c>
      <c r="K2190">
        <v>9</v>
      </c>
      <c r="L2190">
        <v>9</v>
      </c>
      <c r="M2190">
        <v>9</v>
      </c>
      <c r="N2190">
        <v>9</v>
      </c>
      <c r="O2190">
        <v>9</v>
      </c>
      <c r="P2190">
        <v>9</v>
      </c>
      <c r="Q2190">
        <v>9</v>
      </c>
      <c r="R2190">
        <v>9</v>
      </c>
      <c r="T2190" s="22" t="str">
        <f t="shared" si="138"/>
        <v>840080-MBBLU-ML</v>
      </c>
      <c r="U2190" s="24">
        <f>IF(C2190="NET","",IF(C2190="","",IFERROR(VLOOKUP(T2190,EAN!$A:$B,2,FALSE),"MANGLER - MÅ OPPDATERE EAN-FANEN")))</f>
        <v>7048652713186</v>
      </c>
      <c r="V2190" s="22">
        <f t="shared" si="136"/>
        <v>9</v>
      </c>
      <c r="W2190" s="22">
        <f t="shared" si="137"/>
        <v>9</v>
      </c>
      <c r="X2190" s="2"/>
      <c r="Y2190" s="21">
        <f>IF(C2190="NET","",IFERROR(VLOOKUP(U2190,'2) Order Form'!$V$9:$V$894,1,FALSE),"Ikke med I order form"))</f>
        <v>7048652713186</v>
      </c>
    </row>
    <row r="2191" spans="1:25">
      <c r="A2191" s="175">
        <f t="shared" si="139"/>
        <v>7048652713179</v>
      </c>
      <c r="B2191">
        <v>840080</v>
      </c>
      <c r="C2191" t="s">
        <v>190</v>
      </c>
      <c r="D2191" t="s">
        <v>2991</v>
      </c>
      <c r="E2191" t="s">
        <v>751</v>
      </c>
      <c r="F2191" t="s">
        <v>749</v>
      </c>
      <c r="G2191" t="s">
        <v>66</v>
      </c>
      <c r="H2191" t="s">
        <v>87</v>
      </c>
      <c r="I2191">
        <v>41</v>
      </c>
      <c r="J2191">
        <v>41</v>
      </c>
      <c r="K2191">
        <v>41</v>
      </c>
      <c r="L2191">
        <v>41</v>
      </c>
      <c r="M2191">
        <v>41</v>
      </c>
      <c r="N2191">
        <v>41</v>
      </c>
      <c r="O2191">
        <v>41</v>
      </c>
      <c r="P2191">
        <v>41</v>
      </c>
      <c r="Q2191">
        <v>41</v>
      </c>
      <c r="R2191">
        <v>41</v>
      </c>
      <c r="T2191" s="22" t="str">
        <f t="shared" si="138"/>
        <v>840080-MBBLU-LXL</v>
      </c>
      <c r="U2191" s="24">
        <f>IF(C2191="NET","",IF(C2191="","",IFERROR(VLOOKUP(T2191,EAN!$A:$B,2,FALSE),"MANGLER - MÅ OPPDATERE EAN-FANEN")))</f>
        <v>7048652713179</v>
      </c>
      <c r="V2191" s="22">
        <f t="shared" si="136"/>
        <v>41</v>
      </c>
      <c r="W2191" s="22">
        <f t="shared" si="137"/>
        <v>41</v>
      </c>
      <c r="X2191" s="2"/>
      <c r="Y2191" s="21">
        <f>IF(C2191="NET","",IFERROR(VLOOKUP(U2191,'2) Order Form'!$V$9:$V$894,1,FALSE),"Ikke med I order form"))</f>
        <v>7048652713179</v>
      </c>
    </row>
    <row r="2192" spans="1:25">
      <c r="A2192" s="175">
        <f t="shared" si="139"/>
        <v>7048652605429</v>
      </c>
      <c r="B2192">
        <v>840080</v>
      </c>
      <c r="C2192" t="s">
        <v>190</v>
      </c>
      <c r="D2192" t="s">
        <v>2991</v>
      </c>
      <c r="E2192" t="s">
        <v>271</v>
      </c>
      <c r="F2192" t="s">
        <v>270</v>
      </c>
      <c r="G2192" t="s">
        <v>64</v>
      </c>
      <c r="H2192" t="s">
        <v>225</v>
      </c>
      <c r="I2192">
        <v>11</v>
      </c>
      <c r="J2192">
        <v>11</v>
      </c>
      <c r="K2192">
        <v>11</v>
      </c>
      <c r="L2192">
        <v>11</v>
      </c>
      <c r="M2192">
        <v>11</v>
      </c>
      <c r="N2192">
        <v>11</v>
      </c>
      <c r="O2192">
        <v>11</v>
      </c>
      <c r="P2192">
        <v>11</v>
      </c>
      <c r="Q2192">
        <v>11</v>
      </c>
      <c r="R2192">
        <v>11</v>
      </c>
      <c r="T2192" s="22" t="str">
        <f t="shared" si="138"/>
        <v>840080-MBGRY-SM</v>
      </c>
      <c r="U2192" s="24">
        <f>IF(C2192="NET","",IF(C2192="","",IFERROR(VLOOKUP(T2192,EAN!$A:$B,2,FALSE),"MANGLER - MÅ OPPDATERE EAN-FANEN")))</f>
        <v>7048652605429</v>
      </c>
      <c r="V2192" s="22">
        <f t="shared" si="136"/>
        <v>11</v>
      </c>
      <c r="W2192" s="22">
        <f t="shared" si="137"/>
        <v>11</v>
      </c>
      <c r="X2192" s="2"/>
      <c r="Y2192" s="21" t="str">
        <f>IF(C2192="NET","",IFERROR(VLOOKUP(U2192,'2) Order Form'!$V$9:$V$894,1,FALSE),"Ikke med I order form"))</f>
        <v>Ikke med I order form</v>
      </c>
    </row>
    <row r="2193" spans="1:25">
      <c r="A2193" s="175">
        <f t="shared" si="139"/>
        <v>7048652605412</v>
      </c>
      <c r="B2193">
        <v>840080</v>
      </c>
      <c r="C2193" t="s">
        <v>190</v>
      </c>
      <c r="D2193" t="s">
        <v>2991</v>
      </c>
      <c r="E2193" t="s">
        <v>272</v>
      </c>
      <c r="F2193" t="s">
        <v>270</v>
      </c>
      <c r="G2193" t="s">
        <v>65</v>
      </c>
      <c r="H2193" t="s">
        <v>225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T2193" s="22" t="str">
        <f t="shared" si="138"/>
        <v>840080-MBGRY-ML</v>
      </c>
      <c r="U2193" s="24">
        <f>IF(C2193="NET","",IF(C2193="","",IFERROR(VLOOKUP(T2193,EAN!$A:$B,2,FALSE),"MANGLER - MÅ OPPDATERE EAN-FANEN")))</f>
        <v>7048652605412</v>
      </c>
      <c r="V2193" s="22">
        <f t="shared" si="136"/>
        <v>0</v>
      </c>
      <c r="W2193" s="22">
        <f t="shared" si="137"/>
        <v>0</v>
      </c>
      <c r="X2193" s="2"/>
      <c r="Y2193" s="21" t="str">
        <f>IF(C2193="NET","",IFERROR(VLOOKUP(U2193,'2) Order Form'!$V$9:$V$894,1,FALSE),"Ikke med I order form"))</f>
        <v>Ikke med I order form</v>
      </c>
    </row>
    <row r="2194" spans="1:25">
      <c r="A2194" s="175">
        <f t="shared" si="139"/>
        <v>7048652605405</v>
      </c>
      <c r="B2194">
        <v>840080</v>
      </c>
      <c r="C2194" t="s">
        <v>190</v>
      </c>
      <c r="D2194" t="s">
        <v>2991</v>
      </c>
      <c r="E2194" t="s">
        <v>273</v>
      </c>
      <c r="F2194" t="s">
        <v>270</v>
      </c>
      <c r="G2194" t="s">
        <v>66</v>
      </c>
      <c r="H2194" t="s">
        <v>225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T2194" s="22" t="str">
        <f t="shared" si="138"/>
        <v>840080-MBGRY-LXL</v>
      </c>
      <c r="U2194" s="24">
        <f>IF(C2194="NET","",IF(C2194="","",IFERROR(VLOOKUP(T2194,EAN!$A:$B,2,FALSE),"MANGLER - MÅ OPPDATERE EAN-FANEN")))</f>
        <v>7048652605405</v>
      </c>
      <c r="V2194" s="22">
        <f t="shared" si="136"/>
        <v>0</v>
      </c>
      <c r="W2194" s="22">
        <f t="shared" si="137"/>
        <v>0</v>
      </c>
      <c r="X2194" s="2"/>
      <c r="Y2194" s="21" t="str">
        <f>IF(C2194="NET","",IFERROR(VLOOKUP(U2194,'2) Order Form'!$V$9:$V$894,1,FALSE),"Ikke med I order form"))</f>
        <v>Ikke med I order form</v>
      </c>
    </row>
    <row r="2195" spans="1:25">
      <c r="A2195" s="175">
        <f t="shared" si="139"/>
        <v>7048652822994</v>
      </c>
      <c r="B2195">
        <v>840080</v>
      </c>
      <c r="C2195" t="s">
        <v>190</v>
      </c>
      <c r="D2195" t="s">
        <v>2991</v>
      </c>
      <c r="E2195" t="s">
        <v>1074</v>
      </c>
      <c r="F2195" t="s">
        <v>1976</v>
      </c>
      <c r="G2195" t="s">
        <v>64</v>
      </c>
      <c r="H2195" t="s">
        <v>87</v>
      </c>
      <c r="I2195">
        <v>29</v>
      </c>
      <c r="J2195">
        <v>29</v>
      </c>
      <c r="K2195">
        <v>29</v>
      </c>
      <c r="L2195">
        <v>29</v>
      </c>
      <c r="M2195">
        <v>29</v>
      </c>
      <c r="N2195">
        <v>29</v>
      </c>
      <c r="O2195">
        <v>29</v>
      </c>
      <c r="P2195">
        <v>29</v>
      </c>
      <c r="Q2195">
        <v>29</v>
      </c>
      <c r="R2195">
        <v>29</v>
      </c>
      <c r="T2195" s="22" t="str">
        <f t="shared" si="138"/>
        <v>840080-MBUOE-SM</v>
      </c>
      <c r="U2195" s="24">
        <f>IF(C2195="NET","",IF(C2195="","",IFERROR(VLOOKUP(T2195,EAN!$A:$B,2,FALSE),"MANGLER - MÅ OPPDATERE EAN-FANEN")))</f>
        <v>7048652822994</v>
      </c>
      <c r="V2195" s="22">
        <f t="shared" si="136"/>
        <v>29</v>
      </c>
      <c r="W2195" s="22">
        <f t="shared" si="137"/>
        <v>29</v>
      </c>
      <c r="X2195" s="2"/>
      <c r="Y2195" s="21">
        <f>IF(C2195="NET","",IFERROR(VLOOKUP(U2195,'2) Order Form'!$V$9:$V$894,1,FALSE),"Ikke med I order form"))</f>
        <v>7048652822994</v>
      </c>
    </row>
    <row r="2196" spans="1:25">
      <c r="A2196" s="175">
        <f t="shared" si="139"/>
        <v>7048652822987</v>
      </c>
      <c r="B2196">
        <v>840080</v>
      </c>
      <c r="C2196" t="s">
        <v>190</v>
      </c>
      <c r="D2196" t="s">
        <v>2991</v>
      </c>
      <c r="E2196" t="s">
        <v>1075</v>
      </c>
      <c r="F2196" t="s">
        <v>1976</v>
      </c>
      <c r="G2196" t="s">
        <v>65</v>
      </c>
      <c r="H2196" t="s">
        <v>87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T2196" s="22" t="str">
        <f t="shared" si="138"/>
        <v>840080-MBUOE-ML</v>
      </c>
      <c r="U2196" s="24">
        <f>IF(C2196="NET","",IF(C2196="","",IFERROR(VLOOKUP(T2196,EAN!$A:$B,2,FALSE),"MANGLER - MÅ OPPDATERE EAN-FANEN")))</f>
        <v>7048652822987</v>
      </c>
      <c r="V2196" s="22">
        <f t="shared" si="136"/>
        <v>0</v>
      </c>
      <c r="W2196" s="22">
        <f t="shared" si="137"/>
        <v>0</v>
      </c>
      <c r="X2196" s="2"/>
      <c r="Y2196" s="21">
        <f>IF(C2196="NET","",IFERROR(VLOOKUP(U2196,'2) Order Form'!$V$9:$V$894,1,FALSE),"Ikke med I order form"))</f>
        <v>7048652822987</v>
      </c>
    </row>
    <row r="2197" spans="1:25">
      <c r="A2197" s="175">
        <f t="shared" si="139"/>
        <v>7048652822970</v>
      </c>
      <c r="B2197">
        <v>840080</v>
      </c>
      <c r="C2197" t="s">
        <v>190</v>
      </c>
      <c r="D2197" t="s">
        <v>2991</v>
      </c>
      <c r="E2197" t="s">
        <v>1076</v>
      </c>
      <c r="F2197" t="s">
        <v>1976</v>
      </c>
      <c r="G2197" t="s">
        <v>66</v>
      </c>
      <c r="H2197" t="s">
        <v>87</v>
      </c>
      <c r="I2197">
        <v>15</v>
      </c>
      <c r="J2197">
        <v>15</v>
      </c>
      <c r="K2197">
        <v>15</v>
      </c>
      <c r="L2197">
        <v>15</v>
      </c>
      <c r="M2197">
        <v>15</v>
      </c>
      <c r="N2197">
        <v>15</v>
      </c>
      <c r="O2197">
        <v>15</v>
      </c>
      <c r="P2197">
        <v>15</v>
      </c>
      <c r="Q2197">
        <v>15</v>
      </c>
      <c r="R2197">
        <v>15</v>
      </c>
      <c r="T2197" s="22" t="str">
        <f t="shared" si="138"/>
        <v>840080-MBUOE-LXL</v>
      </c>
      <c r="U2197" s="24">
        <f>IF(C2197="NET","",IF(C2197="","",IFERROR(VLOOKUP(T2197,EAN!$A:$B,2,FALSE),"MANGLER - MÅ OPPDATERE EAN-FANEN")))</f>
        <v>7048652822970</v>
      </c>
      <c r="V2197" s="22">
        <f t="shared" si="136"/>
        <v>15</v>
      </c>
      <c r="W2197" s="22">
        <f t="shared" si="137"/>
        <v>15</v>
      </c>
      <c r="X2197" s="2"/>
      <c r="Y2197" s="21">
        <f>IF(C2197="NET","",IFERROR(VLOOKUP(U2197,'2) Order Form'!$V$9:$V$894,1,FALSE),"Ikke med I order form"))</f>
        <v>7048652822970</v>
      </c>
    </row>
    <row r="2198" spans="1:25">
      <c r="A2198" s="175">
        <f t="shared" si="139"/>
        <v>7048652463661</v>
      </c>
      <c r="B2198">
        <v>840080</v>
      </c>
      <c r="C2198" t="s">
        <v>190</v>
      </c>
      <c r="D2198" t="s">
        <v>2991</v>
      </c>
      <c r="E2198" t="s">
        <v>328</v>
      </c>
      <c r="F2198" t="s">
        <v>68</v>
      </c>
      <c r="G2198" t="s">
        <v>64</v>
      </c>
      <c r="H2198" t="s">
        <v>225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T2198" s="22" t="str">
        <f t="shared" si="138"/>
        <v>840080-MNAVY-SM</v>
      </c>
      <c r="U2198" s="24">
        <f>IF(C2198="NET","",IF(C2198="","",IFERROR(VLOOKUP(T2198,EAN!$A:$B,2,FALSE),"MANGLER - MÅ OPPDATERE EAN-FANEN")))</f>
        <v>7048652463661</v>
      </c>
      <c r="V2198" s="22">
        <f t="shared" si="136"/>
        <v>0</v>
      </c>
      <c r="W2198" s="22">
        <f t="shared" si="137"/>
        <v>0</v>
      </c>
      <c r="X2198" s="2"/>
      <c r="Y2198" s="21" t="str">
        <f>IF(C2198="NET","",IFERROR(VLOOKUP(U2198,'2) Order Form'!$V$9:$V$894,1,FALSE),"Ikke med I order form"))</f>
        <v>Ikke med I order form</v>
      </c>
    </row>
    <row r="2199" spans="1:25">
      <c r="A2199" s="175">
        <f t="shared" si="139"/>
        <v>7048652463654</v>
      </c>
      <c r="B2199">
        <v>840080</v>
      </c>
      <c r="C2199" t="s">
        <v>190</v>
      </c>
      <c r="D2199" t="s">
        <v>2991</v>
      </c>
      <c r="E2199" t="s">
        <v>329</v>
      </c>
      <c r="F2199" t="s">
        <v>68</v>
      </c>
      <c r="G2199" t="s">
        <v>65</v>
      </c>
      <c r="H2199" t="s">
        <v>225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T2199" s="22" t="str">
        <f t="shared" si="138"/>
        <v>840080-MNAVY-ML</v>
      </c>
      <c r="U2199" s="24">
        <f>IF(C2199="NET","",IF(C2199="","",IFERROR(VLOOKUP(T2199,EAN!$A:$B,2,FALSE),"MANGLER - MÅ OPPDATERE EAN-FANEN")))</f>
        <v>7048652463654</v>
      </c>
      <c r="V2199" s="22">
        <f t="shared" si="136"/>
        <v>0</v>
      </c>
      <c r="W2199" s="22">
        <f t="shared" si="137"/>
        <v>0</v>
      </c>
      <c r="X2199" s="2"/>
      <c r="Y2199" s="21" t="str">
        <f>IF(C2199="NET","",IFERROR(VLOOKUP(U2199,'2) Order Form'!$V$9:$V$894,1,FALSE),"Ikke med I order form"))</f>
        <v>Ikke med I order form</v>
      </c>
    </row>
    <row r="2200" spans="1:25">
      <c r="A2200" s="175">
        <f t="shared" si="139"/>
        <v>7048652463647</v>
      </c>
      <c r="B2200">
        <v>840080</v>
      </c>
      <c r="C2200" t="s">
        <v>190</v>
      </c>
      <c r="D2200" t="s">
        <v>2991</v>
      </c>
      <c r="E2200" t="s">
        <v>330</v>
      </c>
      <c r="F2200" t="s">
        <v>68</v>
      </c>
      <c r="G2200" t="s">
        <v>66</v>
      </c>
      <c r="H2200" t="s">
        <v>225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T2200" s="22" t="str">
        <f t="shared" si="138"/>
        <v>840080-MNAVY-LXL</v>
      </c>
      <c r="U2200" s="24">
        <f>IF(C2200="NET","",IF(C2200="","",IFERROR(VLOOKUP(T2200,EAN!$A:$B,2,FALSE),"MANGLER - MÅ OPPDATERE EAN-FANEN")))</f>
        <v>7048652463647</v>
      </c>
      <c r="V2200" s="22">
        <f t="shared" si="136"/>
        <v>0</v>
      </c>
      <c r="W2200" s="22">
        <f t="shared" si="137"/>
        <v>0</v>
      </c>
      <c r="X2200" s="2"/>
      <c r="Y2200" s="21" t="str">
        <f>IF(C2200="NET","",IFERROR(VLOOKUP(U2200,'2) Order Form'!$V$9:$V$894,1,FALSE),"Ikke med I order form"))</f>
        <v>Ikke med I order form</v>
      </c>
    </row>
    <row r="2201" spans="1:25">
      <c r="A2201" s="175">
        <f t="shared" si="139"/>
        <v>7048652713223</v>
      </c>
      <c r="B2201">
        <v>840080</v>
      </c>
      <c r="C2201" t="s">
        <v>190</v>
      </c>
      <c r="D2201" t="s">
        <v>2991</v>
      </c>
      <c r="E2201" t="s">
        <v>759</v>
      </c>
      <c r="F2201" t="s">
        <v>760</v>
      </c>
      <c r="G2201" t="s">
        <v>64</v>
      </c>
      <c r="H2201" t="s">
        <v>225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T2201" s="22" t="str">
        <f t="shared" si="138"/>
        <v>840080-SGMCH-SM</v>
      </c>
      <c r="U2201" s="24">
        <f>IF(C2201="NET","",IF(C2201="","",IFERROR(VLOOKUP(T2201,EAN!$A:$B,2,FALSE),"MANGLER - MÅ OPPDATERE EAN-FANEN")))</f>
        <v>7048652713223</v>
      </c>
      <c r="V2201" s="22">
        <f t="shared" si="136"/>
        <v>0</v>
      </c>
      <c r="W2201" s="22">
        <f t="shared" si="137"/>
        <v>0</v>
      </c>
      <c r="X2201" s="2"/>
      <c r="Y2201" s="21" t="str">
        <f>IF(C2201="NET","",IFERROR(VLOOKUP(U2201,'2) Order Form'!$V$9:$V$894,1,FALSE),"Ikke med I order form"))</f>
        <v>Ikke med I order form</v>
      </c>
    </row>
    <row r="2202" spans="1:25">
      <c r="A2202" s="175">
        <f t="shared" si="139"/>
        <v>7048652713216</v>
      </c>
      <c r="B2202">
        <v>840080</v>
      </c>
      <c r="C2202" t="s">
        <v>190</v>
      </c>
      <c r="D2202" t="s">
        <v>2991</v>
      </c>
      <c r="E2202" t="s">
        <v>761</v>
      </c>
      <c r="F2202" t="s">
        <v>760</v>
      </c>
      <c r="G2202" t="s">
        <v>65</v>
      </c>
      <c r="H2202" t="s">
        <v>225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T2202" s="22" t="str">
        <f t="shared" si="138"/>
        <v>840080-SGMCH-ML</v>
      </c>
      <c r="U2202" s="24">
        <f>IF(C2202="NET","",IF(C2202="","",IFERROR(VLOOKUP(T2202,EAN!$A:$B,2,FALSE),"MANGLER - MÅ OPPDATERE EAN-FANEN")))</f>
        <v>7048652713216</v>
      </c>
      <c r="V2202" s="22">
        <f t="shared" si="136"/>
        <v>0</v>
      </c>
      <c r="W2202" s="22">
        <f t="shared" si="137"/>
        <v>0</v>
      </c>
      <c r="X2202" s="2"/>
      <c r="Y2202" s="21" t="str">
        <f>IF(C2202="NET","",IFERROR(VLOOKUP(U2202,'2) Order Form'!$V$9:$V$894,1,FALSE),"Ikke med I order form"))</f>
        <v>Ikke med I order form</v>
      </c>
    </row>
    <row r="2203" spans="1:25">
      <c r="A2203" s="175">
        <f t="shared" si="139"/>
        <v>7048652713209</v>
      </c>
      <c r="B2203">
        <v>840080</v>
      </c>
      <c r="C2203" t="s">
        <v>190</v>
      </c>
      <c r="D2203" t="s">
        <v>2991</v>
      </c>
      <c r="E2203" t="s">
        <v>762</v>
      </c>
      <c r="F2203" t="s">
        <v>760</v>
      </c>
      <c r="G2203" t="s">
        <v>66</v>
      </c>
      <c r="H2203" t="s">
        <v>225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T2203" s="22" t="str">
        <f t="shared" si="138"/>
        <v>840080-SGMCH-LXL</v>
      </c>
      <c r="U2203" s="24">
        <f>IF(C2203="NET","",IF(C2203="","",IFERROR(VLOOKUP(T2203,EAN!$A:$B,2,FALSE),"MANGLER - MÅ OPPDATERE EAN-FANEN")))</f>
        <v>7048652713209</v>
      </c>
      <c r="V2203" s="22">
        <f t="shared" si="136"/>
        <v>0</v>
      </c>
      <c r="W2203" s="22">
        <f t="shared" si="137"/>
        <v>0</v>
      </c>
      <c r="X2203" s="2"/>
      <c r="Y2203" s="21" t="str">
        <f>IF(C2203="NET","",IFERROR(VLOOKUP(U2203,'2) Order Form'!$V$9:$V$894,1,FALSE),"Ikke med I order form"))</f>
        <v>Ikke med I order form</v>
      </c>
    </row>
    <row r="2204" spans="1:25">
      <c r="A2204" s="175">
        <f t="shared" si="139"/>
        <v>0</v>
      </c>
      <c r="B2204" s="37">
        <v>840084</v>
      </c>
      <c r="C2204" t="s">
        <v>131</v>
      </c>
      <c r="I2204" s="37">
        <v>202409</v>
      </c>
      <c r="J2204" s="37">
        <v>202410</v>
      </c>
      <c r="K2204" s="37">
        <v>202411</v>
      </c>
      <c r="L2204" s="37">
        <v>202412</v>
      </c>
      <c r="M2204" s="37">
        <v>202413</v>
      </c>
      <c r="N2204" s="37">
        <v>202414</v>
      </c>
      <c r="O2204" s="37">
        <v>202415</v>
      </c>
      <c r="P2204" s="37">
        <v>202415</v>
      </c>
      <c r="Q2204" s="37">
        <v>202415</v>
      </c>
      <c r="R2204" s="37">
        <v>202415</v>
      </c>
      <c r="T2204" s="22" t="str">
        <f t="shared" si="138"/>
        <v>840084-</v>
      </c>
      <c r="U2204" s="24" t="str">
        <f>IF(C2204="NET","",IF(C2204="","",IFERROR(VLOOKUP(T2204,EAN!$A:$B,2,FALSE),"MANGLER - MÅ OPPDATERE EAN-FANEN")))</f>
        <v/>
      </c>
      <c r="V2204" s="22">
        <f t="shared" si="136"/>
        <v>202409</v>
      </c>
      <c r="W2204" s="22">
        <f t="shared" si="137"/>
        <v>202415</v>
      </c>
      <c r="X2204" s="2"/>
      <c r="Y2204" s="21" t="str">
        <f>IF(C2204="NET","",IFERROR(VLOOKUP(U2204,'2) Order Form'!$V$9:$V$894,1,FALSE),"Ikke med I order form"))</f>
        <v/>
      </c>
    </row>
    <row r="2205" spans="1:25">
      <c r="A2205" s="175">
        <f t="shared" si="139"/>
        <v>7048653089976</v>
      </c>
      <c r="B2205">
        <v>840084</v>
      </c>
      <c r="C2205" t="s">
        <v>1062</v>
      </c>
      <c r="D2205" t="s">
        <v>2991</v>
      </c>
      <c r="E2205" t="s">
        <v>3718</v>
      </c>
      <c r="F2205" t="s">
        <v>3694</v>
      </c>
      <c r="G2205" t="s">
        <v>64</v>
      </c>
      <c r="H2205" t="s">
        <v>87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T2205" s="22" t="str">
        <f t="shared" si="138"/>
        <v>840084-CNPNK-SM</v>
      </c>
      <c r="U2205" s="24">
        <f>IF(C2205="NET","",IF(C2205="","",IFERROR(VLOOKUP(T2205,EAN!$A:$B,2,FALSE),"MANGLER - MÅ OPPDATERE EAN-FANEN")))</f>
        <v>7048653089976</v>
      </c>
      <c r="V2205" s="22">
        <f t="shared" si="136"/>
        <v>0</v>
      </c>
      <c r="W2205" s="22">
        <f t="shared" si="137"/>
        <v>0</v>
      </c>
      <c r="X2205" s="2"/>
      <c r="Y2205" s="21" t="str">
        <f>IF(C2205="NET","",IFERROR(VLOOKUP(U2205,'2) Order Form'!$V$9:$V$894,1,FALSE),"Ikke med I order form"))</f>
        <v>Ikke med I order form</v>
      </c>
    </row>
    <row r="2206" spans="1:25">
      <c r="A2206" s="175">
        <f t="shared" si="139"/>
        <v>7048653089983</v>
      </c>
      <c r="B2206">
        <v>840084</v>
      </c>
      <c r="C2206" t="s">
        <v>1062</v>
      </c>
      <c r="D2206" t="s">
        <v>2991</v>
      </c>
      <c r="E2206" t="s">
        <v>3734</v>
      </c>
      <c r="F2206" t="s">
        <v>3694</v>
      </c>
      <c r="G2206" t="s">
        <v>65</v>
      </c>
      <c r="H2206" t="s">
        <v>87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T2206" s="22" t="str">
        <f t="shared" si="138"/>
        <v>840084-CNPNK-ML</v>
      </c>
      <c r="U2206" s="24">
        <f>IF(C2206="NET","",IF(C2206="","",IFERROR(VLOOKUP(T2206,EAN!$A:$B,2,FALSE),"MANGLER - MÅ OPPDATERE EAN-FANEN")))</f>
        <v>7048653089983</v>
      </c>
      <c r="V2206" s="22">
        <f t="shared" si="136"/>
        <v>0</v>
      </c>
      <c r="W2206" s="22">
        <f t="shared" si="137"/>
        <v>0</v>
      </c>
      <c r="X2206" s="2"/>
      <c r="Y2206" s="21" t="str">
        <f>IF(C2206="NET","",IFERROR(VLOOKUP(U2206,'2) Order Form'!$V$9:$V$894,1,FALSE),"Ikke med I order form"))</f>
        <v>Ikke med I order form</v>
      </c>
    </row>
    <row r="2207" spans="1:25">
      <c r="A2207" s="175">
        <f t="shared" si="139"/>
        <v>7048653089990</v>
      </c>
      <c r="B2207">
        <v>840084</v>
      </c>
      <c r="C2207" t="s">
        <v>1062</v>
      </c>
      <c r="D2207" t="s">
        <v>2991</v>
      </c>
      <c r="E2207" t="s">
        <v>3735</v>
      </c>
      <c r="F2207" t="s">
        <v>3694</v>
      </c>
      <c r="G2207" t="s">
        <v>66</v>
      </c>
      <c r="H2207" t="s">
        <v>87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T2207" s="22" t="str">
        <f t="shared" si="138"/>
        <v>840084-CNPNK-LXL</v>
      </c>
      <c r="U2207" s="24">
        <f>IF(C2207="NET","",IF(C2207="","",IFERROR(VLOOKUP(T2207,EAN!$A:$B,2,FALSE),"MANGLER - MÅ OPPDATERE EAN-FANEN")))</f>
        <v>7048653089990</v>
      </c>
      <c r="V2207" s="22">
        <f t="shared" si="136"/>
        <v>0</v>
      </c>
      <c r="W2207" s="22">
        <f t="shared" si="137"/>
        <v>0</v>
      </c>
      <c r="X2207" s="2"/>
      <c r="Y2207" s="21" t="str">
        <f>IF(C2207="NET","",IFERROR(VLOOKUP(U2207,'2) Order Form'!$V$9:$V$894,1,FALSE),"Ikke med I order form"))</f>
        <v>Ikke med I order form</v>
      </c>
    </row>
    <row r="2208" spans="1:25">
      <c r="A2208" s="175">
        <f t="shared" si="139"/>
        <v>7048652463456</v>
      </c>
      <c r="B2208">
        <v>840084</v>
      </c>
      <c r="C2208" t="s">
        <v>1062</v>
      </c>
      <c r="D2208" t="s">
        <v>2991</v>
      </c>
      <c r="E2208" t="s">
        <v>132</v>
      </c>
      <c r="F2208" t="s">
        <v>124</v>
      </c>
      <c r="G2208" t="s">
        <v>64</v>
      </c>
      <c r="H2208" t="s">
        <v>87</v>
      </c>
      <c r="I2208">
        <v>19</v>
      </c>
      <c r="J2208">
        <v>19</v>
      </c>
      <c r="K2208">
        <v>19</v>
      </c>
      <c r="L2208">
        <v>19</v>
      </c>
      <c r="M2208">
        <v>19</v>
      </c>
      <c r="N2208">
        <v>19</v>
      </c>
      <c r="O2208">
        <v>19</v>
      </c>
      <c r="P2208">
        <v>19</v>
      </c>
      <c r="Q2208">
        <v>19</v>
      </c>
      <c r="R2208">
        <v>19</v>
      </c>
      <c r="T2208" s="22" t="str">
        <f t="shared" si="138"/>
        <v>840084-DTBLK-SM</v>
      </c>
      <c r="U2208" s="24">
        <f>IF(C2208="NET","",IF(C2208="","",IFERROR(VLOOKUP(T2208,EAN!$A:$B,2,FALSE),"MANGLER - MÅ OPPDATERE EAN-FANEN")))</f>
        <v>7048652463456</v>
      </c>
      <c r="V2208" s="22">
        <f t="shared" si="136"/>
        <v>19</v>
      </c>
      <c r="W2208" s="22">
        <f t="shared" si="137"/>
        <v>19</v>
      </c>
      <c r="X2208" s="2"/>
      <c r="Y2208" s="21">
        <f>IF(C2208="NET","",IFERROR(VLOOKUP(U2208,'2) Order Form'!$V$9:$V$894,1,FALSE),"Ikke med I order form"))</f>
        <v>7048652463456</v>
      </c>
    </row>
    <row r="2209" spans="1:25">
      <c r="A2209" s="175">
        <f t="shared" si="139"/>
        <v>7048652463449</v>
      </c>
      <c r="B2209">
        <v>840084</v>
      </c>
      <c r="C2209" t="s">
        <v>1062</v>
      </c>
      <c r="D2209" t="s">
        <v>2991</v>
      </c>
      <c r="E2209" t="s">
        <v>133</v>
      </c>
      <c r="F2209" t="s">
        <v>124</v>
      </c>
      <c r="G2209" t="s">
        <v>65</v>
      </c>
      <c r="H2209" t="s">
        <v>87</v>
      </c>
      <c r="I2209">
        <v>56</v>
      </c>
      <c r="J2209">
        <v>56</v>
      </c>
      <c r="K2209">
        <v>56</v>
      </c>
      <c r="L2209">
        <v>56</v>
      </c>
      <c r="M2209">
        <v>56</v>
      </c>
      <c r="N2209">
        <v>56</v>
      </c>
      <c r="O2209">
        <v>56</v>
      </c>
      <c r="P2209">
        <v>56</v>
      </c>
      <c r="Q2209">
        <v>56</v>
      </c>
      <c r="R2209">
        <v>56</v>
      </c>
      <c r="T2209" s="22" t="str">
        <f t="shared" si="138"/>
        <v>840084-DTBLK-ML</v>
      </c>
      <c r="U2209" s="24">
        <f>IF(C2209="NET","",IF(C2209="","",IFERROR(VLOOKUP(T2209,EAN!$A:$B,2,FALSE),"MANGLER - MÅ OPPDATERE EAN-FANEN")))</f>
        <v>7048652463449</v>
      </c>
      <c r="V2209" s="22">
        <f t="shared" si="136"/>
        <v>56</v>
      </c>
      <c r="W2209" s="22">
        <f t="shared" si="137"/>
        <v>56</v>
      </c>
      <c r="X2209" s="2"/>
      <c r="Y2209" s="21">
        <f>IF(C2209="NET","",IFERROR(VLOOKUP(U2209,'2) Order Form'!$V$9:$V$894,1,FALSE),"Ikke med I order form"))</f>
        <v>7048652463449</v>
      </c>
    </row>
    <row r="2210" spans="1:25">
      <c r="A2210" s="175">
        <f t="shared" si="139"/>
        <v>7048652463432</v>
      </c>
      <c r="B2210">
        <v>840084</v>
      </c>
      <c r="C2210" t="s">
        <v>1062</v>
      </c>
      <c r="D2210" t="s">
        <v>2991</v>
      </c>
      <c r="E2210" t="s">
        <v>134</v>
      </c>
      <c r="F2210" t="s">
        <v>124</v>
      </c>
      <c r="G2210" t="s">
        <v>66</v>
      </c>
      <c r="H2210" t="s">
        <v>87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T2210" s="22" t="str">
        <f t="shared" si="138"/>
        <v>840084-DTBLK-LXL</v>
      </c>
      <c r="U2210" s="24">
        <f>IF(C2210="NET","",IF(C2210="","",IFERROR(VLOOKUP(T2210,EAN!$A:$B,2,FALSE),"MANGLER - MÅ OPPDATERE EAN-FANEN")))</f>
        <v>7048652463432</v>
      </c>
      <c r="V2210" s="22">
        <f t="shared" si="136"/>
        <v>0</v>
      </c>
      <c r="W2210" s="22">
        <f t="shared" si="137"/>
        <v>0</v>
      </c>
      <c r="X2210" s="2"/>
      <c r="Y2210" s="21">
        <f>IF(C2210="NET","",IFERROR(VLOOKUP(U2210,'2) Order Form'!$V$9:$V$894,1,FALSE),"Ikke med I order form"))</f>
        <v>7048652463432</v>
      </c>
    </row>
    <row r="2211" spans="1:25">
      <c r="A2211" s="175">
        <f t="shared" si="139"/>
        <v>7048652463487</v>
      </c>
      <c r="B2211">
        <v>840084</v>
      </c>
      <c r="C2211" t="s">
        <v>1062</v>
      </c>
      <c r="D2211" t="s">
        <v>2991</v>
      </c>
      <c r="E2211" t="s">
        <v>320</v>
      </c>
      <c r="F2211" t="s">
        <v>321</v>
      </c>
      <c r="G2211" t="s">
        <v>64</v>
      </c>
      <c r="H2211" t="s">
        <v>225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T2211" s="22" t="str">
        <f t="shared" si="138"/>
        <v>840084-GLCOE-SM</v>
      </c>
      <c r="U2211" s="24">
        <f>IF(C2211="NET","",IF(C2211="","",IFERROR(VLOOKUP(T2211,EAN!$A:$B,2,FALSE),"MANGLER - MÅ OPPDATERE EAN-FANEN")))</f>
        <v>7048652463487</v>
      </c>
      <c r="V2211" s="22">
        <f t="shared" si="136"/>
        <v>0</v>
      </c>
      <c r="W2211" s="22">
        <f t="shared" si="137"/>
        <v>0</v>
      </c>
      <c r="X2211" s="2"/>
      <c r="Y2211" s="21" t="str">
        <f>IF(C2211="NET","",IFERROR(VLOOKUP(U2211,'2) Order Form'!$V$9:$V$894,1,FALSE),"Ikke med I order form"))</f>
        <v>Ikke med I order form</v>
      </c>
    </row>
    <row r="2212" spans="1:25">
      <c r="A2212" s="175">
        <f t="shared" si="139"/>
        <v>7048652463470</v>
      </c>
      <c r="B2212">
        <v>840084</v>
      </c>
      <c r="C2212" t="s">
        <v>1062</v>
      </c>
      <c r="D2212" t="s">
        <v>2991</v>
      </c>
      <c r="E2212" t="s">
        <v>322</v>
      </c>
      <c r="F2212" t="s">
        <v>321</v>
      </c>
      <c r="G2212" t="s">
        <v>65</v>
      </c>
      <c r="H2212" t="s">
        <v>225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T2212" s="22" t="str">
        <f t="shared" si="138"/>
        <v>840084-GLCOE-ML</v>
      </c>
      <c r="U2212" s="24">
        <f>IF(C2212="NET","",IF(C2212="","",IFERROR(VLOOKUP(T2212,EAN!$A:$B,2,FALSE),"MANGLER - MÅ OPPDATERE EAN-FANEN")))</f>
        <v>7048652463470</v>
      </c>
      <c r="V2212" s="22">
        <f t="shared" si="136"/>
        <v>0</v>
      </c>
      <c r="W2212" s="22">
        <f t="shared" si="137"/>
        <v>0</v>
      </c>
      <c r="X2212" s="2"/>
      <c r="Y2212" s="21" t="str">
        <f>IF(C2212="NET","",IFERROR(VLOOKUP(U2212,'2) Order Form'!$V$9:$V$894,1,FALSE),"Ikke med I order form"))</f>
        <v>Ikke med I order form</v>
      </c>
    </row>
    <row r="2213" spans="1:25">
      <c r="A2213" s="175">
        <f t="shared" si="139"/>
        <v>7048652463463</v>
      </c>
      <c r="B2213">
        <v>840084</v>
      </c>
      <c r="C2213" t="s">
        <v>1062</v>
      </c>
      <c r="D2213" t="s">
        <v>2991</v>
      </c>
      <c r="E2213" t="s">
        <v>323</v>
      </c>
      <c r="F2213" t="s">
        <v>321</v>
      </c>
      <c r="G2213" t="s">
        <v>66</v>
      </c>
      <c r="H2213" t="s">
        <v>225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T2213" s="22" t="str">
        <f t="shared" si="138"/>
        <v>840084-GLCOE-LXL</v>
      </c>
      <c r="U2213" s="24">
        <f>IF(C2213="NET","",IF(C2213="","",IFERROR(VLOOKUP(T2213,EAN!$A:$B,2,FALSE),"MANGLER - MÅ OPPDATERE EAN-FANEN")))</f>
        <v>7048652463463</v>
      </c>
      <c r="V2213" s="22">
        <f t="shared" si="136"/>
        <v>0</v>
      </c>
      <c r="W2213" s="22">
        <f t="shared" si="137"/>
        <v>0</v>
      </c>
      <c r="X2213" s="2"/>
      <c r="Y2213" s="21" t="str">
        <f>IF(C2213="NET","",IFERROR(VLOOKUP(U2213,'2) Order Form'!$V$9:$V$894,1,FALSE),"Ikke med I order form"))</f>
        <v>Ikke med I order form</v>
      </c>
    </row>
    <row r="2214" spans="1:25">
      <c r="A2214" s="175">
        <f t="shared" si="139"/>
        <v>7048652605337</v>
      </c>
      <c r="B2214">
        <v>840084</v>
      </c>
      <c r="C2214" t="s">
        <v>1062</v>
      </c>
      <c r="D2214" t="s">
        <v>2991</v>
      </c>
      <c r="E2214" t="s">
        <v>324</v>
      </c>
      <c r="F2214" t="s">
        <v>325</v>
      </c>
      <c r="G2214" t="s">
        <v>64</v>
      </c>
      <c r="H2214" t="s">
        <v>225</v>
      </c>
      <c r="I2214">
        <v>38</v>
      </c>
      <c r="J2214">
        <v>38</v>
      </c>
      <c r="K2214">
        <v>38</v>
      </c>
      <c r="L2214">
        <v>38</v>
      </c>
      <c r="M2214">
        <v>38</v>
      </c>
      <c r="N2214">
        <v>38</v>
      </c>
      <c r="O2214">
        <v>38</v>
      </c>
      <c r="P2214">
        <v>38</v>
      </c>
      <c r="Q2214">
        <v>38</v>
      </c>
      <c r="R2214">
        <v>38</v>
      </c>
      <c r="T2214" s="22" t="str">
        <f t="shared" si="138"/>
        <v>840084-GSFOE-SM</v>
      </c>
      <c r="U2214" s="24">
        <f>IF(C2214="NET","",IF(C2214="","",IFERROR(VLOOKUP(T2214,EAN!$A:$B,2,FALSE),"MANGLER - MÅ OPPDATERE EAN-FANEN")))</f>
        <v>7048652605337</v>
      </c>
      <c r="V2214" s="22">
        <f t="shared" si="136"/>
        <v>38</v>
      </c>
      <c r="W2214" s="22">
        <f t="shared" si="137"/>
        <v>38</v>
      </c>
      <c r="X2214" s="2"/>
      <c r="Y2214" s="21" t="str">
        <f>IF(C2214="NET","",IFERROR(VLOOKUP(U2214,'2) Order Form'!$V$9:$V$894,1,FALSE),"Ikke med I order form"))</f>
        <v>Ikke med I order form</v>
      </c>
    </row>
    <row r="2215" spans="1:25">
      <c r="A2215" s="175">
        <f t="shared" si="139"/>
        <v>7048652605320</v>
      </c>
      <c r="B2215">
        <v>840084</v>
      </c>
      <c r="C2215" t="s">
        <v>1062</v>
      </c>
      <c r="D2215" t="s">
        <v>2991</v>
      </c>
      <c r="E2215" t="s">
        <v>326</v>
      </c>
      <c r="F2215" t="s">
        <v>325</v>
      </c>
      <c r="G2215" t="s">
        <v>65</v>
      </c>
      <c r="H2215" t="s">
        <v>225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T2215" s="22" t="str">
        <f t="shared" si="138"/>
        <v>840084-GSFOE-ML</v>
      </c>
      <c r="U2215" s="24">
        <f>IF(C2215="NET","",IF(C2215="","",IFERROR(VLOOKUP(T2215,EAN!$A:$B,2,FALSE),"MANGLER - MÅ OPPDATERE EAN-FANEN")))</f>
        <v>7048652605320</v>
      </c>
      <c r="V2215" s="22">
        <f t="shared" si="136"/>
        <v>0</v>
      </c>
      <c r="W2215" s="22">
        <f t="shared" si="137"/>
        <v>0</v>
      </c>
      <c r="X2215" s="2"/>
      <c r="Y2215" s="21" t="str">
        <f>IF(C2215="NET","",IFERROR(VLOOKUP(U2215,'2) Order Form'!$V$9:$V$894,1,FALSE),"Ikke med I order form"))</f>
        <v>Ikke med I order form</v>
      </c>
    </row>
    <row r="2216" spans="1:25">
      <c r="A2216" s="175">
        <f t="shared" si="139"/>
        <v>7048652605313</v>
      </c>
      <c r="B2216">
        <v>840084</v>
      </c>
      <c r="C2216" t="s">
        <v>1062</v>
      </c>
      <c r="D2216" t="s">
        <v>2991</v>
      </c>
      <c r="E2216" t="s">
        <v>327</v>
      </c>
      <c r="F2216" t="s">
        <v>325</v>
      </c>
      <c r="G2216" t="s">
        <v>66</v>
      </c>
      <c r="H2216" t="s">
        <v>225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T2216" s="22" t="str">
        <f t="shared" si="138"/>
        <v>840084-GSFOE-LXL</v>
      </c>
      <c r="U2216" s="24">
        <f>IF(C2216="NET","",IF(C2216="","",IFERROR(VLOOKUP(T2216,EAN!$A:$B,2,FALSE),"MANGLER - MÅ OPPDATERE EAN-FANEN")))</f>
        <v>7048652605313</v>
      </c>
      <c r="V2216" s="22">
        <f t="shared" si="136"/>
        <v>0</v>
      </c>
      <c r="W2216" s="22">
        <f t="shared" si="137"/>
        <v>0</v>
      </c>
      <c r="X2216" s="2"/>
      <c r="Y2216" s="21" t="str">
        <f>IF(C2216="NET","",IFERROR(VLOOKUP(U2216,'2) Order Form'!$V$9:$V$894,1,FALSE),"Ikke med I order form"))</f>
        <v>Ikke med I order form</v>
      </c>
    </row>
    <row r="2217" spans="1:25">
      <c r="A2217" s="175">
        <f t="shared" si="139"/>
        <v>7048652463517</v>
      </c>
      <c r="B2217">
        <v>840084</v>
      </c>
      <c r="C2217" t="s">
        <v>1062</v>
      </c>
      <c r="D2217" t="s">
        <v>2991</v>
      </c>
      <c r="E2217" t="s">
        <v>135</v>
      </c>
      <c r="F2217" t="s">
        <v>125</v>
      </c>
      <c r="G2217" t="s">
        <v>64</v>
      </c>
      <c r="H2217" t="s">
        <v>225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T2217" s="22" t="str">
        <f t="shared" si="138"/>
        <v>840084-GSWHT-SM</v>
      </c>
      <c r="U2217" s="24">
        <f>IF(C2217="NET","",IF(C2217="","",IFERROR(VLOOKUP(T2217,EAN!$A:$B,2,FALSE),"MANGLER - MÅ OPPDATERE EAN-FANEN")))</f>
        <v>7048652463517</v>
      </c>
      <c r="V2217" s="22">
        <f t="shared" si="136"/>
        <v>0</v>
      </c>
      <c r="W2217" s="22">
        <f t="shared" si="137"/>
        <v>0</v>
      </c>
      <c r="X2217" s="2"/>
      <c r="Y2217" s="21" t="str">
        <f>IF(C2217="NET","",IFERROR(VLOOKUP(U2217,'2) Order Form'!$V$9:$V$894,1,FALSE),"Ikke med I order form"))</f>
        <v>Ikke med I order form</v>
      </c>
    </row>
    <row r="2218" spans="1:25">
      <c r="A2218" s="175">
        <f t="shared" si="139"/>
        <v>7048652463500</v>
      </c>
      <c r="B2218">
        <v>840084</v>
      </c>
      <c r="C2218" t="s">
        <v>1062</v>
      </c>
      <c r="D2218" t="s">
        <v>2991</v>
      </c>
      <c r="E2218" t="s">
        <v>136</v>
      </c>
      <c r="F2218" t="s">
        <v>125</v>
      </c>
      <c r="G2218" t="s">
        <v>65</v>
      </c>
      <c r="H2218" t="s">
        <v>225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T2218" s="22" t="str">
        <f t="shared" si="138"/>
        <v>840084-GSWHT-ML</v>
      </c>
      <c r="U2218" s="24">
        <f>IF(C2218="NET","",IF(C2218="","",IFERROR(VLOOKUP(T2218,EAN!$A:$B,2,FALSE),"MANGLER - MÅ OPPDATERE EAN-FANEN")))</f>
        <v>7048652463500</v>
      </c>
      <c r="V2218" s="22">
        <f t="shared" si="136"/>
        <v>0</v>
      </c>
      <c r="W2218" s="22">
        <f t="shared" si="137"/>
        <v>0</v>
      </c>
      <c r="X2218" s="2"/>
      <c r="Y2218" s="21" t="str">
        <f>IF(C2218="NET","",IFERROR(VLOOKUP(U2218,'2) Order Form'!$V$9:$V$894,1,FALSE),"Ikke med I order form"))</f>
        <v>Ikke med I order form</v>
      </c>
    </row>
    <row r="2219" spans="1:25">
      <c r="A2219" s="175">
        <f t="shared" si="139"/>
        <v>7048652463494</v>
      </c>
      <c r="B2219">
        <v>840084</v>
      </c>
      <c r="C2219" t="s">
        <v>1062</v>
      </c>
      <c r="D2219" t="s">
        <v>2991</v>
      </c>
      <c r="E2219" t="s">
        <v>137</v>
      </c>
      <c r="F2219" t="s">
        <v>125</v>
      </c>
      <c r="G2219" t="s">
        <v>66</v>
      </c>
      <c r="H2219" t="s">
        <v>225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T2219" s="22" t="str">
        <f t="shared" si="138"/>
        <v>840084-GSWHT-LXL</v>
      </c>
      <c r="U2219" s="24">
        <f>IF(C2219="NET","",IF(C2219="","",IFERROR(VLOOKUP(T2219,EAN!$A:$B,2,FALSE),"MANGLER - MÅ OPPDATERE EAN-FANEN")))</f>
        <v>7048652463494</v>
      </c>
      <c r="V2219" s="22">
        <f t="shared" si="136"/>
        <v>0</v>
      </c>
      <c r="W2219" s="22">
        <f t="shared" si="137"/>
        <v>0</v>
      </c>
      <c r="X2219" s="2"/>
      <c r="Y2219" s="21" t="str">
        <f>IF(C2219="NET","",IFERROR(VLOOKUP(U2219,'2) Order Form'!$V$9:$V$894,1,FALSE),"Ikke med I order form"))</f>
        <v>Ikke med I order form</v>
      </c>
    </row>
    <row r="2220" spans="1:25">
      <c r="A2220" s="175">
        <f t="shared" si="139"/>
        <v>7048652823021</v>
      </c>
      <c r="B2220">
        <v>840084</v>
      </c>
      <c r="C2220" t="s">
        <v>1062</v>
      </c>
      <c r="D2220" t="s">
        <v>2991</v>
      </c>
      <c r="E2220" t="s">
        <v>1290</v>
      </c>
      <c r="F2220" t="s">
        <v>1291</v>
      </c>
      <c r="G2220" t="s">
        <v>64</v>
      </c>
      <c r="H2220" t="s">
        <v>225</v>
      </c>
      <c r="I2220">
        <v>92</v>
      </c>
      <c r="J2220">
        <v>92</v>
      </c>
      <c r="K2220">
        <v>92</v>
      </c>
      <c r="L2220">
        <v>92</v>
      </c>
      <c r="M2220">
        <v>92</v>
      </c>
      <c r="N2220">
        <v>92</v>
      </c>
      <c r="O2220">
        <v>92</v>
      </c>
      <c r="P2220">
        <v>92</v>
      </c>
      <c r="Q2220">
        <v>92</v>
      </c>
      <c r="R2220">
        <v>92</v>
      </c>
      <c r="T2220" s="22" t="str">
        <f t="shared" si="138"/>
        <v>840084-MASEM-SM</v>
      </c>
      <c r="U2220" s="24">
        <f>IF(C2220="NET","",IF(C2220="","",IFERROR(VLOOKUP(T2220,EAN!$A:$B,2,FALSE),"MANGLER - MÅ OPPDATERE EAN-FANEN")))</f>
        <v>7048652823021</v>
      </c>
      <c r="V2220" s="22">
        <f t="shared" si="136"/>
        <v>92</v>
      </c>
      <c r="W2220" s="22">
        <f t="shared" si="137"/>
        <v>92</v>
      </c>
      <c r="X2220" s="2"/>
      <c r="Y2220" s="21">
        <f>IF(C2220="NET","",IFERROR(VLOOKUP(U2220,'2) Order Form'!$V$9:$V$894,1,FALSE),"Ikke med I order form"))</f>
        <v>7048652823021</v>
      </c>
    </row>
    <row r="2221" spans="1:25">
      <c r="A2221" s="175">
        <f t="shared" si="139"/>
        <v>7048652823014</v>
      </c>
      <c r="B2221">
        <v>840084</v>
      </c>
      <c r="C2221" t="s">
        <v>1062</v>
      </c>
      <c r="D2221" t="s">
        <v>2991</v>
      </c>
      <c r="E2221" t="s">
        <v>1292</v>
      </c>
      <c r="F2221" t="s">
        <v>1291</v>
      </c>
      <c r="G2221" t="s">
        <v>65</v>
      </c>
      <c r="H2221" t="s">
        <v>225</v>
      </c>
      <c r="I2221">
        <v>105</v>
      </c>
      <c r="J2221">
        <v>105</v>
      </c>
      <c r="K2221">
        <v>105</v>
      </c>
      <c r="L2221">
        <v>105</v>
      </c>
      <c r="M2221">
        <v>105</v>
      </c>
      <c r="N2221">
        <v>105</v>
      </c>
      <c r="O2221">
        <v>105</v>
      </c>
      <c r="P2221">
        <v>105</v>
      </c>
      <c r="Q2221">
        <v>105</v>
      </c>
      <c r="R2221">
        <v>105</v>
      </c>
      <c r="T2221" s="22" t="str">
        <f t="shared" si="138"/>
        <v>840084-MASEM-ML</v>
      </c>
      <c r="U2221" s="24">
        <f>IF(C2221="NET","",IF(C2221="","",IFERROR(VLOOKUP(T2221,EAN!$A:$B,2,FALSE),"MANGLER - MÅ OPPDATERE EAN-FANEN")))</f>
        <v>7048652823014</v>
      </c>
      <c r="V2221" s="22">
        <f t="shared" si="136"/>
        <v>105</v>
      </c>
      <c r="W2221" s="22">
        <f t="shared" si="137"/>
        <v>105</v>
      </c>
      <c r="X2221" s="2"/>
      <c r="Y2221" s="21">
        <f>IF(C2221="NET","",IFERROR(VLOOKUP(U2221,'2) Order Form'!$V$9:$V$894,1,FALSE),"Ikke med I order form"))</f>
        <v>7048652823014</v>
      </c>
    </row>
    <row r="2222" spans="1:25">
      <c r="A2222" s="175">
        <f t="shared" si="139"/>
        <v>7048652823007</v>
      </c>
      <c r="B2222">
        <v>840084</v>
      </c>
      <c r="C2222" t="s">
        <v>1062</v>
      </c>
      <c r="D2222" t="s">
        <v>2991</v>
      </c>
      <c r="E2222" t="s">
        <v>1293</v>
      </c>
      <c r="F2222" t="s">
        <v>1291</v>
      </c>
      <c r="G2222" t="s">
        <v>66</v>
      </c>
      <c r="H2222" t="s">
        <v>225</v>
      </c>
      <c r="I2222">
        <v>59</v>
      </c>
      <c r="J2222">
        <v>59</v>
      </c>
      <c r="K2222">
        <v>59</v>
      </c>
      <c r="L2222">
        <v>59</v>
      </c>
      <c r="M2222">
        <v>59</v>
      </c>
      <c r="N2222">
        <v>59</v>
      </c>
      <c r="O2222">
        <v>59</v>
      </c>
      <c r="P2222">
        <v>59</v>
      </c>
      <c r="Q2222">
        <v>59</v>
      </c>
      <c r="R2222">
        <v>59</v>
      </c>
      <c r="T2222" s="22" t="str">
        <f t="shared" si="138"/>
        <v>840084-MASEM-LXL</v>
      </c>
      <c r="U2222" s="24">
        <f>IF(C2222="NET","",IF(C2222="","",IFERROR(VLOOKUP(T2222,EAN!$A:$B,2,FALSE),"MANGLER - MÅ OPPDATERE EAN-FANEN")))</f>
        <v>7048652823007</v>
      </c>
      <c r="V2222" s="22">
        <f t="shared" si="136"/>
        <v>59</v>
      </c>
      <c r="W2222" s="22">
        <f t="shared" si="137"/>
        <v>59</v>
      </c>
      <c r="X2222" s="2"/>
      <c r="Y2222" s="21">
        <f>IF(C2222="NET","",IFERROR(VLOOKUP(U2222,'2) Order Form'!$V$9:$V$894,1,FALSE),"Ikke med I order form"))</f>
        <v>7048652823007</v>
      </c>
    </row>
    <row r="2223" spans="1:25">
      <c r="A2223" s="175">
        <f t="shared" si="139"/>
        <v>7048652714619</v>
      </c>
      <c r="B2223">
        <v>840084</v>
      </c>
      <c r="C2223" t="s">
        <v>1062</v>
      </c>
      <c r="D2223" t="s">
        <v>2991</v>
      </c>
      <c r="E2223" t="s">
        <v>748</v>
      </c>
      <c r="F2223" t="s">
        <v>749</v>
      </c>
      <c r="G2223" t="s">
        <v>64</v>
      </c>
      <c r="H2223" t="s">
        <v>87</v>
      </c>
      <c r="I2223">
        <v>17</v>
      </c>
      <c r="J2223">
        <v>17</v>
      </c>
      <c r="K2223">
        <v>17</v>
      </c>
      <c r="L2223">
        <v>17</v>
      </c>
      <c r="M2223">
        <v>17</v>
      </c>
      <c r="N2223">
        <v>17</v>
      </c>
      <c r="O2223">
        <v>17</v>
      </c>
      <c r="P2223">
        <v>17</v>
      </c>
      <c r="Q2223">
        <v>17</v>
      </c>
      <c r="R2223">
        <v>17</v>
      </c>
      <c r="T2223" s="22" t="str">
        <f t="shared" si="138"/>
        <v>840084-MBBLU-SM</v>
      </c>
      <c r="U2223" s="24">
        <f>IF(C2223="NET","",IF(C2223="","",IFERROR(VLOOKUP(T2223,EAN!$A:$B,2,FALSE),"MANGLER - MÅ OPPDATERE EAN-FANEN")))</f>
        <v>7048652714619</v>
      </c>
      <c r="V2223" s="22">
        <f t="shared" si="136"/>
        <v>17</v>
      </c>
      <c r="W2223" s="22">
        <f t="shared" si="137"/>
        <v>17</v>
      </c>
      <c r="X2223" s="2"/>
      <c r="Y2223" s="21">
        <f>IF(C2223="NET","",IFERROR(VLOOKUP(U2223,'2) Order Form'!$V$9:$V$894,1,FALSE),"Ikke med I order form"))</f>
        <v>7048652714619</v>
      </c>
    </row>
    <row r="2224" spans="1:25">
      <c r="A2224" s="175">
        <f t="shared" si="139"/>
        <v>7048652714602</v>
      </c>
      <c r="B2224">
        <v>840084</v>
      </c>
      <c r="C2224" t="s">
        <v>1062</v>
      </c>
      <c r="D2224" t="s">
        <v>2991</v>
      </c>
      <c r="E2224" t="s">
        <v>750</v>
      </c>
      <c r="F2224" t="s">
        <v>749</v>
      </c>
      <c r="G2224" t="s">
        <v>65</v>
      </c>
      <c r="H2224" t="s">
        <v>87</v>
      </c>
      <c r="I2224">
        <v>32</v>
      </c>
      <c r="J2224">
        <v>32</v>
      </c>
      <c r="K2224">
        <v>32</v>
      </c>
      <c r="L2224">
        <v>32</v>
      </c>
      <c r="M2224">
        <v>32</v>
      </c>
      <c r="N2224">
        <v>32</v>
      </c>
      <c r="O2224">
        <v>32</v>
      </c>
      <c r="P2224">
        <v>32</v>
      </c>
      <c r="Q2224">
        <v>32</v>
      </c>
      <c r="R2224">
        <v>32</v>
      </c>
      <c r="T2224" s="22" t="str">
        <f t="shared" si="138"/>
        <v>840084-MBBLU-ML</v>
      </c>
      <c r="U2224" s="24">
        <f>IF(C2224="NET","",IF(C2224="","",IFERROR(VLOOKUP(T2224,EAN!$A:$B,2,FALSE),"MANGLER - MÅ OPPDATERE EAN-FANEN")))</f>
        <v>7048652714602</v>
      </c>
      <c r="V2224" s="22">
        <f t="shared" si="136"/>
        <v>32</v>
      </c>
      <c r="W2224" s="22">
        <f t="shared" si="137"/>
        <v>32</v>
      </c>
      <c r="X2224" s="2"/>
      <c r="Y2224" s="21">
        <f>IF(C2224="NET","",IFERROR(VLOOKUP(U2224,'2) Order Form'!$V$9:$V$894,1,FALSE),"Ikke med I order form"))</f>
        <v>7048652714602</v>
      </c>
    </row>
    <row r="2225" spans="1:25">
      <c r="A2225" s="175">
        <f t="shared" si="139"/>
        <v>7048652714596</v>
      </c>
      <c r="B2225">
        <v>840084</v>
      </c>
      <c r="C2225" t="s">
        <v>1062</v>
      </c>
      <c r="D2225" t="s">
        <v>2991</v>
      </c>
      <c r="E2225" t="s">
        <v>751</v>
      </c>
      <c r="F2225" t="s">
        <v>749</v>
      </c>
      <c r="G2225" t="s">
        <v>66</v>
      </c>
      <c r="H2225" t="s">
        <v>87</v>
      </c>
      <c r="I2225">
        <v>69</v>
      </c>
      <c r="J2225">
        <v>69</v>
      </c>
      <c r="K2225">
        <v>69</v>
      </c>
      <c r="L2225">
        <v>69</v>
      </c>
      <c r="M2225">
        <v>69</v>
      </c>
      <c r="N2225">
        <v>69</v>
      </c>
      <c r="O2225">
        <v>69</v>
      </c>
      <c r="P2225">
        <v>69</v>
      </c>
      <c r="Q2225">
        <v>69</v>
      </c>
      <c r="R2225">
        <v>69</v>
      </c>
      <c r="T2225" s="22" t="str">
        <f t="shared" si="138"/>
        <v>840084-MBBLU-LXL</v>
      </c>
      <c r="U2225" s="24">
        <f>IF(C2225="NET","",IF(C2225="","",IFERROR(VLOOKUP(T2225,EAN!$A:$B,2,FALSE),"MANGLER - MÅ OPPDATERE EAN-FANEN")))</f>
        <v>7048652714596</v>
      </c>
      <c r="V2225" s="22">
        <f t="shared" si="136"/>
        <v>69</v>
      </c>
      <c r="W2225" s="22">
        <f t="shared" si="137"/>
        <v>69</v>
      </c>
      <c r="X2225" s="2"/>
      <c r="Y2225" s="21">
        <f>IF(C2225="NET","",IFERROR(VLOOKUP(U2225,'2) Order Form'!$V$9:$V$894,1,FALSE),"Ikke med I order form"))</f>
        <v>7048652714596</v>
      </c>
    </row>
    <row r="2226" spans="1:25">
      <c r="A2226" s="175">
        <f t="shared" si="139"/>
        <v>7048652605368</v>
      </c>
      <c r="B2226">
        <v>840084</v>
      </c>
      <c r="C2226" t="s">
        <v>1062</v>
      </c>
      <c r="D2226" t="s">
        <v>2991</v>
      </c>
      <c r="E2226" t="s">
        <v>271</v>
      </c>
      <c r="F2226" t="s">
        <v>270</v>
      </c>
      <c r="G2226" t="s">
        <v>64</v>
      </c>
      <c r="H2226" t="s">
        <v>225</v>
      </c>
      <c r="I2226">
        <v>10</v>
      </c>
      <c r="J2226">
        <v>10</v>
      </c>
      <c r="K2226">
        <v>10</v>
      </c>
      <c r="L2226">
        <v>10</v>
      </c>
      <c r="M2226">
        <v>10</v>
      </c>
      <c r="N2226">
        <v>10</v>
      </c>
      <c r="O2226">
        <v>10</v>
      </c>
      <c r="P2226">
        <v>10</v>
      </c>
      <c r="Q2226">
        <v>10</v>
      </c>
      <c r="R2226">
        <v>10</v>
      </c>
      <c r="T2226" s="22" t="str">
        <f t="shared" si="138"/>
        <v>840084-MBGRY-SM</v>
      </c>
      <c r="U2226" s="24">
        <f>IF(C2226="NET","",IF(C2226="","",IFERROR(VLOOKUP(T2226,EAN!$A:$B,2,FALSE),"MANGLER - MÅ OPPDATERE EAN-FANEN")))</f>
        <v>7048652605368</v>
      </c>
      <c r="V2226" s="22">
        <f t="shared" si="136"/>
        <v>10</v>
      </c>
      <c r="W2226" s="22">
        <f t="shared" si="137"/>
        <v>10</v>
      </c>
      <c r="X2226" s="2"/>
      <c r="Y2226" s="21" t="str">
        <f>IF(C2226="NET","",IFERROR(VLOOKUP(U2226,'2) Order Form'!$V$9:$V$894,1,FALSE),"Ikke med I order form"))</f>
        <v>Ikke med I order form</v>
      </c>
    </row>
    <row r="2227" spans="1:25">
      <c r="A2227" s="175">
        <f t="shared" si="139"/>
        <v>7048652605351</v>
      </c>
      <c r="B2227">
        <v>840084</v>
      </c>
      <c r="C2227" t="s">
        <v>1062</v>
      </c>
      <c r="D2227" t="s">
        <v>2991</v>
      </c>
      <c r="E2227" t="s">
        <v>272</v>
      </c>
      <c r="F2227" t="s">
        <v>270</v>
      </c>
      <c r="G2227" t="s">
        <v>65</v>
      </c>
      <c r="H2227" t="s">
        <v>225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T2227" s="22" t="str">
        <f t="shared" si="138"/>
        <v>840084-MBGRY-ML</v>
      </c>
      <c r="U2227" s="24">
        <f>IF(C2227="NET","",IF(C2227="","",IFERROR(VLOOKUP(T2227,EAN!$A:$B,2,FALSE),"MANGLER - MÅ OPPDATERE EAN-FANEN")))</f>
        <v>7048652605351</v>
      </c>
      <c r="V2227" s="22">
        <f t="shared" si="136"/>
        <v>0</v>
      </c>
      <c r="W2227" s="22">
        <f t="shared" si="137"/>
        <v>0</v>
      </c>
      <c r="X2227" s="2"/>
      <c r="Y2227" s="21" t="str">
        <f>IF(C2227="NET","",IFERROR(VLOOKUP(U2227,'2) Order Form'!$V$9:$V$894,1,FALSE),"Ikke med I order form"))</f>
        <v>Ikke med I order form</v>
      </c>
    </row>
    <row r="2228" spans="1:25">
      <c r="A2228" s="175">
        <f t="shared" si="139"/>
        <v>7048652605344</v>
      </c>
      <c r="B2228">
        <v>840084</v>
      </c>
      <c r="C2228" t="s">
        <v>1062</v>
      </c>
      <c r="D2228" t="s">
        <v>2991</v>
      </c>
      <c r="E2228" t="s">
        <v>273</v>
      </c>
      <c r="F2228" t="s">
        <v>270</v>
      </c>
      <c r="G2228" t="s">
        <v>66</v>
      </c>
      <c r="H2228" t="s">
        <v>225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T2228" s="22" t="str">
        <f t="shared" si="138"/>
        <v>840084-MBGRY-LXL</v>
      </c>
      <c r="U2228" s="24">
        <f>IF(C2228="NET","",IF(C2228="","",IFERROR(VLOOKUP(T2228,EAN!$A:$B,2,FALSE),"MANGLER - MÅ OPPDATERE EAN-FANEN")))</f>
        <v>7048652605344</v>
      </c>
      <c r="V2228" s="22">
        <f t="shared" si="136"/>
        <v>0</v>
      </c>
      <c r="W2228" s="22">
        <f t="shared" si="137"/>
        <v>0</v>
      </c>
      <c r="X2228" s="2"/>
      <c r="Y2228" s="21" t="str">
        <f>IF(C2228="NET","",IFERROR(VLOOKUP(U2228,'2) Order Form'!$V$9:$V$894,1,FALSE),"Ikke med I order form"))</f>
        <v>Ikke med I order form</v>
      </c>
    </row>
    <row r="2229" spans="1:25">
      <c r="A2229" s="175">
        <f t="shared" si="139"/>
        <v>7048652823052</v>
      </c>
      <c r="B2229">
        <v>840084</v>
      </c>
      <c r="C2229" t="s">
        <v>1062</v>
      </c>
      <c r="D2229" t="s">
        <v>2991</v>
      </c>
      <c r="E2229" t="s">
        <v>1074</v>
      </c>
      <c r="F2229" t="s">
        <v>1976</v>
      </c>
      <c r="G2229" t="s">
        <v>64</v>
      </c>
      <c r="H2229" t="s">
        <v>225</v>
      </c>
      <c r="I2229">
        <v>99</v>
      </c>
      <c r="J2229">
        <v>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</v>
      </c>
      <c r="Q2229">
        <v>99</v>
      </c>
      <c r="R2229">
        <v>99</v>
      </c>
      <c r="T2229" s="22" t="str">
        <f t="shared" si="138"/>
        <v>840084-MBUOE-SM</v>
      </c>
      <c r="U2229" s="24">
        <f>IF(C2229="NET","",IF(C2229="","",IFERROR(VLOOKUP(T2229,EAN!$A:$B,2,FALSE),"MANGLER - MÅ OPPDATERE EAN-FANEN")))</f>
        <v>7048652823052</v>
      </c>
      <c r="V2229" s="22">
        <f t="shared" ref="V2229:V2292" si="140">I2229</f>
        <v>99</v>
      </c>
      <c r="W2229" s="22">
        <f t="shared" ref="W2229:W2292" si="141">R2229</f>
        <v>99</v>
      </c>
      <c r="X2229" s="2"/>
      <c r="Y2229" s="21">
        <f>IF(C2229="NET","",IFERROR(VLOOKUP(U2229,'2) Order Form'!$V$9:$V$894,1,FALSE),"Ikke med I order form"))</f>
        <v>7048652823052</v>
      </c>
    </row>
    <row r="2230" spans="1:25">
      <c r="A2230" s="175">
        <f t="shared" si="139"/>
        <v>7048652823045</v>
      </c>
      <c r="B2230">
        <v>840084</v>
      </c>
      <c r="C2230" t="s">
        <v>1062</v>
      </c>
      <c r="D2230" t="s">
        <v>2991</v>
      </c>
      <c r="E2230" t="s">
        <v>1075</v>
      </c>
      <c r="F2230" t="s">
        <v>1976</v>
      </c>
      <c r="G2230" t="s">
        <v>65</v>
      </c>
      <c r="H2230" t="s">
        <v>225</v>
      </c>
      <c r="I2230">
        <v>97</v>
      </c>
      <c r="J2230">
        <v>97</v>
      </c>
      <c r="K2230">
        <v>97</v>
      </c>
      <c r="L2230">
        <v>97</v>
      </c>
      <c r="M2230">
        <v>97</v>
      </c>
      <c r="N2230">
        <v>97</v>
      </c>
      <c r="O2230">
        <v>97</v>
      </c>
      <c r="P2230">
        <v>97</v>
      </c>
      <c r="Q2230">
        <v>97</v>
      </c>
      <c r="R2230">
        <v>97</v>
      </c>
      <c r="T2230" s="22" t="str">
        <f t="shared" si="138"/>
        <v>840084-MBUOE-ML</v>
      </c>
      <c r="U2230" s="24">
        <f>IF(C2230="NET","",IF(C2230="","",IFERROR(VLOOKUP(T2230,EAN!$A:$B,2,FALSE),"MANGLER - MÅ OPPDATERE EAN-FANEN")))</f>
        <v>7048652823045</v>
      </c>
      <c r="V2230" s="22">
        <f t="shared" si="140"/>
        <v>97</v>
      </c>
      <c r="W2230" s="22">
        <f t="shared" si="141"/>
        <v>97</v>
      </c>
      <c r="X2230" s="2"/>
      <c r="Y2230" s="21">
        <f>IF(C2230="NET","",IFERROR(VLOOKUP(U2230,'2) Order Form'!$V$9:$V$894,1,FALSE),"Ikke med I order form"))</f>
        <v>7048652823045</v>
      </c>
    </row>
    <row r="2231" spans="1:25">
      <c r="A2231" s="175">
        <f t="shared" si="139"/>
        <v>7048652823038</v>
      </c>
      <c r="B2231">
        <v>840084</v>
      </c>
      <c r="C2231" t="s">
        <v>1062</v>
      </c>
      <c r="D2231" t="s">
        <v>2991</v>
      </c>
      <c r="E2231" t="s">
        <v>1076</v>
      </c>
      <c r="F2231" t="s">
        <v>1976</v>
      </c>
      <c r="G2231" t="s">
        <v>66</v>
      </c>
      <c r="H2231" t="s">
        <v>225</v>
      </c>
      <c r="I2231">
        <v>62</v>
      </c>
      <c r="J2231">
        <v>62</v>
      </c>
      <c r="K2231">
        <v>62</v>
      </c>
      <c r="L2231">
        <v>62</v>
      </c>
      <c r="M2231">
        <v>62</v>
      </c>
      <c r="N2231">
        <v>62</v>
      </c>
      <c r="O2231">
        <v>62</v>
      </c>
      <c r="P2231">
        <v>62</v>
      </c>
      <c r="Q2231">
        <v>62</v>
      </c>
      <c r="R2231">
        <v>62</v>
      </c>
      <c r="T2231" s="22" t="str">
        <f t="shared" si="138"/>
        <v>840084-MBUOE-LXL</v>
      </c>
      <c r="U2231" s="24">
        <f>IF(C2231="NET","",IF(C2231="","",IFERROR(VLOOKUP(T2231,EAN!$A:$B,2,FALSE),"MANGLER - MÅ OPPDATERE EAN-FANEN")))</f>
        <v>7048652823038</v>
      </c>
      <c r="V2231" s="22">
        <f t="shared" si="140"/>
        <v>62</v>
      </c>
      <c r="W2231" s="22">
        <f t="shared" si="141"/>
        <v>62</v>
      </c>
      <c r="X2231" s="2"/>
      <c r="Y2231" s="21">
        <f>IF(C2231="NET","",IFERROR(VLOOKUP(U2231,'2) Order Form'!$V$9:$V$894,1,FALSE),"Ikke med I order form"))</f>
        <v>7048652823038</v>
      </c>
    </row>
    <row r="2232" spans="1:25">
      <c r="A2232" s="175">
        <f t="shared" si="139"/>
        <v>7048652463548</v>
      </c>
      <c r="B2232">
        <v>840084</v>
      </c>
      <c r="C2232" t="s">
        <v>1062</v>
      </c>
      <c r="D2232" t="s">
        <v>2991</v>
      </c>
      <c r="E2232" t="s">
        <v>328</v>
      </c>
      <c r="F2232" t="s">
        <v>68</v>
      </c>
      <c r="G2232" t="s">
        <v>64</v>
      </c>
      <c r="H2232" t="s">
        <v>225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T2232" s="22" t="str">
        <f t="shared" si="138"/>
        <v>840084-MNAVY-SM</v>
      </c>
      <c r="U2232" s="24">
        <f>IF(C2232="NET","",IF(C2232="","",IFERROR(VLOOKUP(T2232,EAN!$A:$B,2,FALSE),"MANGLER - MÅ OPPDATERE EAN-FANEN")))</f>
        <v>7048652463548</v>
      </c>
      <c r="V2232" s="22">
        <f t="shared" si="140"/>
        <v>0</v>
      </c>
      <c r="W2232" s="22">
        <f t="shared" si="141"/>
        <v>0</v>
      </c>
      <c r="X2232" s="2"/>
      <c r="Y2232" s="21" t="str">
        <f>IF(C2232="NET","",IFERROR(VLOOKUP(U2232,'2) Order Form'!$V$9:$V$894,1,FALSE),"Ikke med I order form"))</f>
        <v>Ikke med I order form</v>
      </c>
    </row>
    <row r="2233" spans="1:25">
      <c r="A2233" s="175">
        <f t="shared" si="139"/>
        <v>7048652463531</v>
      </c>
      <c r="B2233">
        <v>840084</v>
      </c>
      <c r="C2233" t="s">
        <v>1062</v>
      </c>
      <c r="D2233" t="s">
        <v>2991</v>
      </c>
      <c r="E2233" t="s">
        <v>329</v>
      </c>
      <c r="F2233" t="s">
        <v>68</v>
      </c>
      <c r="G2233" t="s">
        <v>65</v>
      </c>
      <c r="H2233" t="s">
        <v>225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T2233" s="22" t="str">
        <f t="shared" si="138"/>
        <v>840084-MNAVY-ML</v>
      </c>
      <c r="U2233" s="24">
        <f>IF(C2233="NET","",IF(C2233="","",IFERROR(VLOOKUP(T2233,EAN!$A:$B,2,FALSE),"MANGLER - MÅ OPPDATERE EAN-FANEN")))</f>
        <v>7048652463531</v>
      </c>
      <c r="V2233" s="22">
        <f t="shared" si="140"/>
        <v>0</v>
      </c>
      <c r="W2233" s="22">
        <f t="shared" si="141"/>
        <v>0</v>
      </c>
      <c r="X2233" s="2"/>
      <c r="Y2233" s="21" t="str">
        <f>IF(C2233="NET","",IFERROR(VLOOKUP(U2233,'2) Order Form'!$V$9:$V$894,1,FALSE),"Ikke med I order form"))</f>
        <v>Ikke med I order form</v>
      </c>
    </row>
    <row r="2234" spans="1:25">
      <c r="A2234" s="175">
        <f t="shared" si="139"/>
        <v>7048652463524</v>
      </c>
      <c r="B2234">
        <v>840084</v>
      </c>
      <c r="C2234" t="s">
        <v>1062</v>
      </c>
      <c r="D2234" t="s">
        <v>2991</v>
      </c>
      <c r="E2234" t="s">
        <v>330</v>
      </c>
      <c r="F2234" t="s">
        <v>68</v>
      </c>
      <c r="G2234" t="s">
        <v>66</v>
      </c>
      <c r="H2234" t="s">
        <v>225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T2234" s="22" t="str">
        <f t="shared" si="138"/>
        <v>840084-MNAVY-LXL</v>
      </c>
      <c r="U2234" s="24">
        <f>IF(C2234="NET","",IF(C2234="","",IFERROR(VLOOKUP(T2234,EAN!$A:$B,2,FALSE),"MANGLER - MÅ OPPDATERE EAN-FANEN")))</f>
        <v>7048652463524</v>
      </c>
      <c r="V2234" s="22">
        <f t="shared" si="140"/>
        <v>0</v>
      </c>
      <c r="W2234" s="22">
        <f t="shared" si="141"/>
        <v>0</v>
      </c>
      <c r="X2234" s="2"/>
      <c r="Y2234" s="21" t="str">
        <f>IF(C2234="NET","",IFERROR(VLOOKUP(U2234,'2) Order Form'!$V$9:$V$894,1,FALSE),"Ikke med I order form"))</f>
        <v>Ikke med I order form</v>
      </c>
    </row>
    <row r="2235" spans="1:25">
      <c r="A2235" s="175">
        <f t="shared" si="139"/>
        <v>7048652714640</v>
      </c>
      <c r="B2235">
        <v>840084</v>
      </c>
      <c r="C2235" t="s">
        <v>1062</v>
      </c>
      <c r="D2235" t="s">
        <v>2991</v>
      </c>
      <c r="E2235" t="s">
        <v>759</v>
      </c>
      <c r="F2235" t="s">
        <v>760</v>
      </c>
      <c r="G2235" t="s">
        <v>64</v>
      </c>
      <c r="H2235" t="s">
        <v>225</v>
      </c>
      <c r="I2235">
        <v>33</v>
      </c>
      <c r="J2235">
        <v>33</v>
      </c>
      <c r="K2235">
        <v>33</v>
      </c>
      <c r="L2235">
        <v>33</v>
      </c>
      <c r="M2235">
        <v>33</v>
      </c>
      <c r="N2235">
        <v>33</v>
      </c>
      <c r="O2235">
        <v>33</v>
      </c>
      <c r="P2235">
        <v>33</v>
      </c>
      <c r="Q2235">
        <v>33</v>
      </c>
      <c r="R2235">
        <v>33</v>
      </c>
      <c r="T2235" s="22" t="str">
        <f t="shared" si="138"/>
        <v>840084-SGMCH-SM</v>
      </c>
      <c r="U2235" s="24">
        <f>IF(C2235="NET","",IF(C2235="","",IFERROR(VLOOKUP(T2235,EAN!$A:$B,2,FALSE),"MANGLER - MÅ OPPDATERE EAN-FANEN")))</f>
        <v>7048652714640</v>
      </c>
      <c r="V2235" s="22">
        <f t="shared" si="140"/>
        <v>33</v>
      </c>
      <c r="W2235" s="22">
        <f t="shared" si="141"/>
        <v>33</v>
      </c>
      <c r="X2235" s="2"/>
      <c r="Y2235" s="21" t="str">
        <f>IF(C2235="NET","",IFERROR(VLOOKUP(U2235,'2) Order Form'!$V$9:$V$894,1,FALSE),"Ikke med I order form"))</f>
        <v>Ikke med I order form</v>
      </c>
    </row>
    <row r="2236" spans="1:25">
      <c r="A2236" s="175">
        <f t="shared" si="139"/>
        <v>7048652714633</v>
      </c>
      <c r="B2236">
        <v>840084</v>
      </c>
      <c r="C2236" t="s">
        <v>1062</v>
      </c>
      <c r="D2236" t="s">
        <v>2991</v>
      </c>
      <c r="E2236" t="s">
        <v>761</v>
      </c>
      <c r="F2236" t="s">
        <v>760</v>
      </c>
      <c r="G2236" t="s">
        <v>65</v>
      </c>
      <c r="H2236" t="s">
        <v>225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T2236" s="22" t="str">
        <f t="shared" si="138"/>
        <v>840084-SGMCH-ML</v>
      </c>
      <c r="U2236" s="24">
        <f>IF(C2236="NET","",IF(C2236="","",IFERROR(VLOOKUP(T2236,EAN!$A:$B,2,FALSE),"MANGLER - MÅ OPPDATERE EAN-FANEN")))</f>
        <v>7048652714633</v>
      </c>
      <c r="V2236" s="22">
        <f t="shared" si="140"/>
        <v>0</v>
      </c>
      <c r="W2236" s="22">
        <f t="shared" si="141"/>
        <v>0</v>
      </c>
      <c r="X2236" s="2"/>
      <c r="Y2236" s="21" t="str">
        <f>IF(C2236="NET","",IFERROR(VLOOKUP(U2236,'2) Order Form'!$V$9:$V$894,1,FALSE),"Ikke med I order form"))</f>
        <v>Ikke med I order form</v>
      </c>
    </row>
    <row r="2237" spans="1:25">
      <c r="A2237" s="175">
        <f t="shared" si="139"/>
        <v>7048652714626</v>
      </c>
      <c r="B2237">
        <v>840084</v>
      </c>
      <c r="C2237" t="s">
        <v>1062</v>
      </c>
      <c r="D2237" t="s">
        <v>2991</v>
      </c>
      <c r="E2237" t="s">
        <v>762</v>
      </c>
      <c r="F2237" t="s">
        <v>760</v>
      </c>
      <c r="G2237" t="s">
        <v>66</v>
      </c>
      <c r="H2237" t="s">
        <v>225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T2237" s="22" t="str">
        <f t="shared" si="138"/>
        <v>840084-SGMCH-LXL</v>
      </c>
      <c r="U2237" s="24">
        <f>IF(C2237="NET","",IF(C2237="","",IFERROR(VLOOKUP(T2237,EAN!$A:$B,2,FALSE),"MANGLER - MÅ OPPDATERE EAN-FANEN")))</f>
        <v>7048652714626</v>
      </c>
      <c r="V2237" s="22">
        <f t="shared" si="140"/>
        <v>0</v>
      </c>
      <c r="W2237" s="22">
        <f t="shared" si="141"/>
        <v>0</v>
      </c>
      <c r="X2237" s="2"/>
      <c r="Y2237" s="21" t="str">
        <f>IF(C2237="NET","",IFERROR(VLOOKUP(U2237,'2) Order Form'!$V$9:$V$894,1,FALSE),"Ikke med I order form"))</f>
        <v>Ikke med I order form</v>
      </c>
    </row>
    <row r="2238" spans="1:25">
      <c r="A2238" s="175">
        <f t="shared" si="139"/>
        <v>7048653089945</v>
      </c>
      <c r="B2238">
        <v>840084</v>
      </c>
      <c r="C2238" t="s">
        <v>1062</v>
      </c>
      <c r="D2238" t="s">
        <v>2991</v>
      </c>
      <c r="E2238" t="s">
        <v>3731</v>
      </c>
      <c r="F2238" t="s">
        <v>3730</v>
      </c>
      <c r="G2238" t="s">
        <v>64</v>
      </c>
      <c r="H2238" t="s">
        <v>87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T2238" s="22" t="str">
        <f t="shared" si="138"/>
        <v>840084-WIGRN-SM</v>
      </c>
      <c r="U2238" s="24">
        <f>IF(C2238="NET","",IF(C2238="","",IFERROR(VLOOKUP(T2238,EAN!$A:$B,2,FALSE),"MANGLER - MÅ OPPDATERE EAN-FANEN")))</f>
        <v>7048653089945</v>
      </c>
      <c r="V2238" s="22">
        <f t="shared" si="140"/>
        <v>0</v>
      </c>
      <c r="W2238" s="22">
        <f t="shared" si="141"/>
        <v>0</v>
      </c>
      <c r="X2238" s="2"/>
      <c r="Y2238" s="21" t="str">
        <f>IF(C2238="NET","",IFERROR(VLOOKUP(U2238,'2) Order Form'!$V$9:$V$894,1,FALSE),"Ikke med I order form"))</f>
        <v>Ikke med I order form</v>
      </c>
    </row>
    <row r="2239" spans="1:25">
      <c r="A2239" s="175">
        <f t="shared" si="139"/>
        <v>7048653089952</v>
      </c>
      <c r="B2239">
        <v>840084</v>
      </c>
      <c r="C2239" t="s">
        <v>1062</v>
      </c>
      <c r="D2239" t="s">
        <v>2991</v>
      </c>
      <c r="E2239" t="s">
        <v>3732</v>
      </c>
      <c r="F2239" t="s">
        <v>3730</v>
      </c>
      <c r="G2239" t="s">
        <v>65</v>
      </c>
      <c r="H2239" t="s">
        <v>87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T2239" s="22" t="str">
        <f t="shared" si="138"/>
        <v>840084-WIGRN-ML</v>
      </c>
      <c r="U2239" s="24">
        <f>IF(C2239="NET","",IF(C2239="","",IFERROR(VLOOKUP(T2239,EAN!$A:$B,2,FALSE),"MANGLER - MÅ OPPDATERE EAN-FANEN")))</f>
        <v>7048653089952</v>
      </c>
      <c r="V2239" s="22">
        <f t="shared" si="140"/>
        <v>0</v>
      </c>
      <c r="W2239" s="22">
        <f t="shared" si="141"/>
        <v>0</v>
      </c>
      <c r="X2239" s="2"/>
      <c r="Y2239" s="21" t="str">
        <f>IF(C2239="NET","",IFERROR(VLOOKUP(U2239,'2) Order Form'!$V$9:$V$894,1,FALSE),"Ikke med I order form"))</f>
        <v>Ikke med I order form</v>
      </c>
    </row>
    <row r="2240" spans="1:25">
      <c r="A2240" s="175">
        <f t="shared" si="139"/>
        <v>7048653089969</v>
      </c>
      <c r="B2240">
        <v>840084</v>
      </c>
      <c r="C2240" t="s">
        <v>1062</v>
      </c>
      <c r="D2240" t="s">
        <v>2991</v>
      </c>
      <c r="E2240" t="s">
        <v>3733</v>
      </c>
      <c r="F2240" t="s">
        <v>3730</v>
      </c>
      <c r="G2240" t="s">
        <v>66</v>
      </c>
      <c r="H2240" t="s">
        <v>87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T2240" s="22" t="str">
        <f t="shared" si="138"/>
        <v>840084-WIGRN-LXL</v>
      </c>
      <c r="U2240" s="24">
        <f>IF(C2240="NET","",IF(C2240="","",IFERROR(VLOOKUP(T2240,EAN!$A:$B,2,FALSE),"MANGLER - MÅ OPPDATERE EAN-FANEN")))</f>
        <v>7048653089969</v>
      </c>
      <c r="V2240" s="22">
        <f t="shared" si="140"/>
        <v>0</v>
      </c>
      <c r="W2240" s="22">
        <f t="shared" si="141"/>
        <v>0</v>
      </c>
      <c r="X2240" s="2"/>
      <c r="Y2240" s="21" t="str">
        <f>IF(C2240="NET","",IFERROR(VLOOKUP(U2240,'2) Order Form'!$V$9:$V$894,1,FALSE),"Ikke med I order form"))</f>
        <v>Ikke med I order form</v>
      </c>
    </row>
    <row r="2241" spans="1:25">
      <c r="A2241" s="175">
        <f t="shared" si="139"/>
        <v>0</v>
      </c>
      <c r="B2241" s="37">
        <v>840091</v>
      </c>
      <c r="C2241" t="s">
        <v>131</v>
      </c>
      <c r="I2241" s="37">
        <v>202409</v>
      </c>
      <c r="J2241" s="37">
        <v>202410</v>
      </c>
      <c r="K2241" s="37">
        <v>202411</v>
      </c>
      <c r="L2241" s="37">
        <v>202412</v>
      </c>
      <c r="M2241" s="37">
        <v>202413</v>
      </c>
      <c r="N2241" s="37">
        <v>202414</v>
      </c>
      <c r="O2241" s="37">
        <v>202415</v>
      </c>
      <c r="P2241" s="37">
        <v>202415</v>
      </c>
      <c r="Q2241" s="37">
        <v>202415</v>
      </c>
      <c r="R2241" s="37">
        <v>202415</v>
      </c>
      <c r="T2241" s="22" t="str">
        <f t="shared" si="138"/>
        <v>840091-</v>
      </c>
      <c r="U2241" s="24" t="str">
        <f>IF(C2241="NET","",IF(C2241="","",IFERROR(VLOOKUP(T2241,EAN!$A:$B,2,FALSE),"MANGLER - MÅ OPPDATERE EAN-FANEN")))</f>
        <v/>
      </c>
      <c r="V2241" s="22">
        <f t="shared" si="140"/>
        <v>202409</v>
      </c>
      <c r="W2241" s="22">
        <f t="shared" si="141"/>
        <v>202415</v>
      </c>
      <c r="X2241" s="2"/>
      <c r="Y2241" s="21" t="str">
        <f>IF(C2241="NET","",IFERROR(VLOOKUP(U2241,'2) Order Form'!$V$9:$V$894,1,FALSE),"Ikke med I order form"))</f>
        <v/>
      </c>
    </row>
    <row r="2242" spans="1:25">
      <c r="A2242" s="175">
        <f t="shared" si="139"/>
        <v>7048652605108</v>
      </c>
      <c r="B2242">
        <v>840091</v>
      </c>
      <c r="C2242" t="s">
        <v>191</v>
      </c>
      <c r="D2242" t="s">
        <v>2991</v>
      </c>
      <c r="E2242" t="s">
        <v>132</v>
      </c>
      <c r="F2242" t="s">
        <v>124</v>
      </c>
      <c r="G2242" t="s">
        <v>64</v>
      </c>
      <c r="H2242" t="s">
        <v>87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T2242" s="22" t="str">
        <f t="shared" si="138"/>
        <v>840091-DTBLK-SM</v>
      </c>
      <c r="U2242" s="24">
        <f>IF(C2242="NET","",IF(C2242="","",IFERROR(VLOOKUP(T2242,EAN!$A:$B,2,FALSE),"MANGLER - MÅ OPPDATERE EAN-FANEN")))</f>
        <v>7048652605108</v>
      </c>
      <c r="V2242" s="22">
        <f t="shared" si="140"/>
        <v>0</v>
      </c>
      <c r="W2242" s="22">
        <f t="shared" si="141"/>
        <v>0</v>
      </c>
      <c r="X2242" s="2"/>
      <c r="Y2242" s="21">
        <f>IF(C2242="NET","",IFERROR(VLOOKUP(U2242,'2) Order Form'!$V$9:$V$894,1,FALSE),"Ikke med I order form"))</f>
        <v>7048652605108</v>
      </c>
    </row>
    <row r="2243" spans="1:25">
      <c r="A2243" s="175">
        <f t="shared" si="139"/>
        <v>7048652605092</v>
      </c>
      <c r="B2243">
        <v>840091</v>
      </c>
      <c r="C2243" t="s">
        <v>191</v>
      </c>
      <c r="D2243" t="s">
        <v>2991</v>
      </c>
      <c r="E2243" t="s">
        <v>133</v>
      </c>
      <c r="F2243" t="s">
        <v>124</v>
      </c>
      <c r="G2243" t="s">
        <v>65</v>
      </c>
      <c r="H2243" t="s">
        <v>87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T2243" s="22" t="str">
        <f t="shared" si="138"/>
        <v>840091-DTBLK-ML</v>
      </c>
      <c r="U2243" s="24">
        <f>IF(C2243="NET","",IF(C2243="","",IFERROR(VLOOKUP(T2243,EAN!$A:$B,2,FALSE),"MANGLER - MÅ OPPDATERE EAN-FANEN")))</f>
        <v>7048652605092</v>
      </c>
      <c r="V2243" s="22">
        <f t="shared" si="140"/>
        <v>0</v>
      </c>
      <c r="W2243" s="22">
        <f t="shared" si="141"/>
        <v>0</v>
      </c>
      <c r="X2243" s="2"/>
      <c r="Y2243" s="21">
        <f>IF(C2243="NET","",IFERROR(VLOOKUP(U2243,'2) Order Form'!$V$9:$V$894,1,FALSE),"Ikke med I order form"))</f>
        <v>7048652605092</v>
      </c>
    </row>
    <row r="2244" spans="1:25">
      <c r="A2244" s="175">
        <f t="shared" si="139"/>
        <v>7048652605085</v>
      </c>
      <c r="B2244">
        <v>840091</v>
      </c>
      <c r="C2244" t="s">
        <v>191</v>
      </c>
      <c r="D2244" t="s">
        <v>2991</v>
      </c>
      <c r="E2244" t="s">
        <v>134</v>
      </c>
      <c r="F2244" t="s">
        <v>124</v>
      </c>
      <c r="G2244" t="s">
        <v>66</v>
      </c>
      <c r="H2244" t="s">
        <v>87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T2244" s="22" t="str">
        <f t="shared" ref="T2244:T2307" si="142">CONCATENATE(B2244,"-",E2244)</f>
        <v>840091-DTBLK-LXL</v>
      </c>
      <c r="U2244" s="24">
        <f>IF(C2244="NET","",IF(C2244="","",IFERROR(VLOOKUP(T2244,EAN!$A:$B,2,FALSE),"MANGLER - MÅ OPPDATERE EAN-FANEN")))</f>
        <v>7048652605085</v>
      </c>
      <c r="V2244" s="22">
        <f t="shared" si="140"/>
        <v>0</v>
      </c>
      <c r="W2244" s="22">
        <f t="shared" si="141"/>
        <v>0</v>
      </c>
      <c r="X2244" s="2"/>
      <c r="Y2244" s="21">
        <f>IF(C2244="NET","",IFERROR(VLOOKUP(U2244,'2) Order Form'!$V$9:$V$894,1,FALSE),"Ikke med I order form"))</f>
        <v>7048652605085</v>
      </c>
    </row>
    <row r="2245" spans="1:25">
      <c r="A2245" s="175">
        <f t="shared" ref="A2245:A2308" si="143">SUM(U2245)</f>
        <v>7048652823205</v>
      </c>
      <c r="B2245">
        <v>840091</v>
      </c>
      <c r="C2245" t="s">
        <v>191</v>
      </c>
      <c r="D2245" t="s">
        <v>2991</v>
      </c>
      <c r="E2245" t="s">
        <v>1290</v>
      </c>
      <c r="F2245" t="s">
        <v>1291</v>
      </c>
      <c r="G2245" t="s">
        <v>64</v>
      </c>
      <c r="H2245" t="s">
        <v>225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T2245" s="22" t="str">
        <f t="shared" si="142"/>
        <v>840091-MASEM-SM</v>
      </c>
      <c r="U2245" s="24">
        <f>IF(C2245="NET","",IF(C2245="","",IFERROR(VLOOKUP(T2245,EAN!$A:$B,2,FALSE),"MANGLER - MÅ OPPDATERE EAN-FANEN")))</f>
        <v>7048652823205</v>
      </c>
      <c r="V2245" s="22">
        <f t="shared" si="140"/>
        <v>0</v>
      </c>
      <c r="W2245" s="22">
        <f t="shared" si="141"/>
        <v>0</v>
      </c>
      <c r="X2245" s="2"/>
      <c r="Y2245" s="21" t="str">
        <f>IF(C2245="NET","",IFERROR(VLOOKUP(U2245,'2) Order Form'!$V$9:$V$894,1,FALSE),"Ikke med I order form"))</f>
        <v>Ikke med I order form</v>
      </c>
    </row>
    <row r="2246" spans="1:25">
      <c r="A2246" s="175">
        <f t="shared" si="143"/>
        <v>7048652823199</v>
      </c>
      <c r="B2246">
        <v>840091</v>
      </c>
      <c r="C2246" t="s">
        <v>191</v>
      </c>
      <c r="D2246" t="s">
        <v>2991</v>
      </c>
      <c r="E2246" t="s">
        <v>1292</v>
      </c>
      <c r="F2246" t="s">
        <v>1291</v>
      </c>
      <c r="G2246" t="s">
        <v>65</v>
      </c>
      <c r="H2246" t="s">
        <v>225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T2246" s="22" t="str">
        <f t="shared" si="142"/>
        <v>840091-MASEM-ML</v>
      </c>
      <c r="U2246" s="24">
        <f>IF(C2246="NET","",IF(C2246="","",IFERROR(VLOOKUP(T2246,EAN!$A:$B,2,FALSE),"MANGLER - MÅ OPPDATERE EAN-FANEN")))</f>
        <v>7048652823199</v>
      </c>
      <c r="V2246" s="22">
        <f t="shared" si="140"/>
        <v>0</v>
      </c>
      <c r="W2246" s="22">
        <f t="shared" si="141"/>
        <v>0</v>
      </c>
      <c r="X2246" s="2"/>
      <c r="Y2246" s="21" t="str">
        <f>IF(C2246="NET","",IFERROR(VLOOKUP(U2246,'2) Order Form'!$V$9:$V$894,1,FALSE),"Ikke med I order form"))</f>
        <v>Ikke med I order form</v>
      </c>
    </row>
    <row r="2247" spans="1:25">
      <c r="A2247" s="175">
        <f t="shared" si="143"/>
        <v>7048652823182</v>
      </c>
      <c r="B2247">
        <v>840091</v>
      </c>
      <c r="C2247" t="s">
        <v>191</v>
      </c>
      <c r="D2247" t="s">
        <v>2991</v>
      </c>
      <c r="E2247" t="s">
        <v>1293</v>
      </c>
      <c r="F2247" t="s">
        <v>1291</v>
      </c>
      <c r="G2247" t="s">
        <v>66</v>
      </c>
      <c r="H2247" t="s">
        <v>225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T2247" s="22" t="str">
        <f t="shared" si="142"/>
        <v>840091-MASEM-LXL</v>
      </c>
      <c r="U2247" s="24">
        <f>IF(C2247="NET","",IF(C2247="","",IFERROR(VLOOKUP(T2247,EAN!$A:$B,2,FALSE),"MANGLER - MÅ OPPDATERE EAN-FANEN")))</f>
        <v>7048652823182</v>
      </c>
      <c r="V2247" s="22">
        <f t="shared" si="140"/>
        <v>0</v>
      </c>
      <c r="W2247" s="22">
        <f t="shared" si="141"/>
        <v>0</v>
      </c>
      <c r="X2247" s="2"/>
      <c r="Y2247" s="21" t="str">
        <f>IF(C2247="NET","",IFERROR(VLOOKUP(U2247,'2) Order Form'!$V$9:$V$894,1,FALSE),"Ikke med I order form"))</f>
        <v>Ikke med I order form</v>
      </c>
    </row>
    <row r="2248" spans="1:25">
      <c r="A2248" s="175">
        <f t="shared" si="143"/>
        <v>7048652605139</v>
      </c>
      <c r="B2248">
        <v>840091</v>
      </c>
      <c r="C2248" t="s">
        <v>191</v>
      </c>
      <c r="D2248" t="s">
        <v>2991</v>
      </c>
      <c r="E2248" t="s">
        <v>271</v>
      </c>
      <c r="F2248" t="s">
        <v>270</v>
      </c>
      <c r="G2248" t="s">
        <v>64</v>
      </c>
      <c r="H2248" t="s">
        <v>225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T2248" s="22" t="str">
        <f t="shared" si="142"/>
        <v>840091-MBGRY-SM</v>
      </c>
      <c r="U2248" s="24">
        <f>IF(C2248="NET","",IF(C2248="","",IFERROR(VLOOKUP(T2248,EAN!$A:$B,2,FALSE),"MANGLER - MÅ OPPDATERE EAN-FANEN")))</f>
        <v>7048652605139</v>
      </c>
      <c r="V2248" s="22">
        <f t="shared" si="140"/>
        <v>0</v>
      </c>
      <c r="W2248" s="22">
        <f t="shared" si="141"/>
        <v>0</v>
      </c>
      <c r="X2248" s="2"/>
      <c r="Y2248" s="21" t="str">
        <f>IF(C2248="NET","",IFERROR(VLOOKUP(U2248,'2) Order Form'!$V$9:$V$894,1,FALSE),"Ikke med I order form"))</f>
        <v>Ikke med I order form</v>
      </c>
    </row>
    <row r="2249" spans="1:25">
      <c r="A2249" s="175">
        <f t="shared" si="143"/>
        <v>7048652605122</v>
      </c>
      <c r="B2249">
        <v>840091</v>
      </c>
      <c r="C2249" t="s">
        <v>191</v>
      </c>
      <c r="D2249" t="s">
        <v>2991</v>
      </c>
      <c r="E2249" t="s">
        <v>272</v>
      </c>
      <c r="F2249" t="s">
        <v>270</v>
      </c>
      <c r="G2249" t="s">
        <v>65</v>
      </c>
      <c r="H2249" t="s">
        <v>225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T2249" s="22" t="str">
        <f t="shared" si="142"/>
        <v>840091-MBGRY-ML</v>
      </c>
      <c r="U2249" s="24">
        <f>IF(C2249="NET","",IF(C2249="","",IFERROR(VLOOKUP(T2249,EAN!$A:$B,2,FALSE),"MANGLER - MÅ OPPDATERE EAN-FANEN")))</f>
        <v>7048652605122</v>
      </c>
      <c r="V2249" s="22">
        <f t="shared" si="140"/>
        <v>0</v>
      </c>
      <c r="W2249" s="22">
        <f t="shared" si="141"/>
        <v>0</v>
      </c>
      <c r="X2249" s="2"/>
      <c r="Y2249" s="21" t="str">
        <f>IF(C2249="NET","",IFERROR(VLOOKUP(U2249,'2) Order Form'!$V$9:$V$894,1,FALSE),"Ikke med I order form"))</f>
        <v>Ikke med I order form</v>
      </c>
    </row>
    <row r="2250" spans="1:25">
      <c r="A2250" s="175">
        <f t="shared" si="143"/>
        <v>7048652605115</v>
      </c>
      <c r="B2250">
        <v>840091</v>
      </c>
      <c r="C2250" t="s">
        <v>191</v>
      </c>
      <c r="D2250" t="s">
        <v>2991</v>
      </c>
      <c r="E2250" t="s">
        <v>273</v>
      </c>
      <c r="F2250" t="s">
        <v>270</v>
      </c>
      <c r="G2250" t="s">
        <v>66</v>
      </c>
      <c r="H2250" t="s">
        <v>225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T2250" s="22" t="str">
        <f t="shared" si="142"/>
        <v>840091-MBGRY-LXL</v>
      </c>
      <c r="U2250" s="24">
        <f>IF(C2250="NET","",IF(C2250="","",IFERROR(VLOOKUP(T2250,EAN!$A:$B,2,FALSE),"MANGLER - MÅ OPPDATERE EAN-FANEN")))</f>
        <v>7048652605115</v>
      </c>
      <c r="V2250" s="22">
        <f t="shared" si="140"/>
        <v>0</v>
      </c>
      <c r="W2250" s="22">
        <f t="shared" si="141"/>
        <v>0</v>
      </c>
      <c r="X2250" s="2"/>
      <c r="Y2250" s="21" t="str">
        <f>IF(C2250="NET","",IFERROR(VLOOKUP(U2250,'2) Order Form'!$V$9:$V$894,1,FALSE),"Ikke med I order form"))</f>
        <v>Ikke med I order form</v>
      </c>
    </row>
    <row r="2251" spans="1:25">
      <c r="A2251" s="175">
        <f t="shared" si="143"/>
        <v>7048652823113</v>
      </c>
      <c r="B2251">
        <v>840091</v>
      </c>
      <c r="C2251" t="s">
        <v>191</v>
      </c>
      <c r="D2251" t="s">
        <v>2991</v>
      </c>
      <c r="E2251" t="s">
        <v>1311</v>
      </c>
      <c r="F2251" t="s">
        <v>2030</v>
      </c>
      <c r="G2251" t="s">
        <v>64</v>
      </c>
      <c r="H2251" t="s">
        <v>87</v>
      </c>
      <c r="I2251">
        <v>10</v>
      </c>
      <c r="J2251">
        <v>10</v>
      </c>
      <c r="K2251">
        <v>10</v>
      </c>
      <c r="L2251">
        <v>10</v>
      </c>
      <c r="M2251">
        <v>10</v>
      </c>
      <c r="N2251">
        <v>10</v>
      </c>
      <c r="O2251">
        <v>10</v>
      </c>
      <c r="P2251">
        <v>10</v>
      </c>
      <c r="Q2251">
        <v>10</v>
      </c>
      <c r="R2251">
        <v>10</v>
      </c>
      <c r="T2251" s="22" t="str">
        <f t="shared" si="142"/>
        <v>840091-MBRWH-SM</v>
      </c>
      <c r="U2251" s="24">
        <f>IF(C2251="NET","",IF(C2251="","",IFERROR(VLOOKUP(T2251,EAN!$A:$B,2,FALSE),"MANGLER - MÅ OPPDATERE EAN-FANEN")))</f>
        <v>7048652823113</v>
      </c>
      <c r="V2251" s="22">
        <f t="shared" si="140"/>
        <v>10</v>
      </c>
      <c r="W2251" s="22">
        <f t="shared" si="141"/>
        <v>10</v>
      </c>
      <c r="X2251" s="2"/>
      <c r="Y2251" s="21">
        <f>IF(C2251="NET","",IFERROR(VLOOKUP(U2251,'2) Order Form'!$V$9:$V$894,1,FALSE),"Ikke med I order form"))</f>
        <v>7048652823113</v>
      </c>
    </row>
    <row r="2252" spans="1:25">
      <c r="A2252" s="175">
        <f t="shared" si="143"/>
        <v>7048652823106</v>
      </c>
      <c r="B2252">
        <v>840091</v>
      </c>
      <c r="C2252" t="s">
        <v>191</v>
      </c>
      <c r="D2252" t="s">
        <v>2991</v>
      </c>
      <c r="E2252" t="s">
        <v>1312</v>
      </c>
      <c r="F2252" t="s">
        <v>2030</v>
      </c>
      <c r="G2252" t="s">
        <v>65</v>
      </c>
      <c r="H2252" t="s">
        <v>87</v>
      </c>
      <c r="I2252">
        <v>44</v>
      </c>
      <c r="J2252">
        <v>44</v>
      </c>
      <c r="K2252">
        <v>44</v>
      </c>
      <c r="L2252">
        <v>44</v>
      </c>
      <c r="M2252">
        <v>44</v>
      </c>
      <c r="N2252">
        <v>44</v>
      </c>
      <c r="O2252">
        <v>44</v>
      </c>
      <c r="P2252">
        <v>44</v>
      </c>
      <c r="Q2252">
        <v>44</v>
      </c>
      <c r="R2252">
        <v>44</v>
      </c>
      <c r="T2252" s="22" t="str">
        <f t="shared" si="142"/>
        <v>840091-MBRWH-ML</v>
      </c>
      <c r="U2252" s="24">
        <f>IF(C2252="NET","",IF(C2252="","",IFERROR(VLOOKUP(T2252,EAN!$A:$B,2,FALSE),"MANGLER - MÅ OPPDATERE EAN-FANEN")))</f>
        <v>7048652823106</v>
      </c>
      <c r="V2252" s="22">
        <f t="shared" si="140"/>
        <v>44</v>
      </c>
      <c r="W2252" s="22">
        <f t="shared" si="141"/>
        <v>44</v>
      </c>
      <c r="X2252" s="2"/>
      <c r="Y2252" s="21">
        <f>IF(C2252="NET","",IFERROR(VLOOKUP(U2252,'2) Order Form'!$V$9:$V$894,1,FALSE),"Ikke med I order form"))</f>
        <v>7048652823106</v>
      </c>
    </row>
    <row r="2253" spans="1:25">
      <c r="A2253" s="175">
        <f t="shared" si="143"/>
        <v>7048652823090</v>
      </c>
      <c r="B2253">
        <v>840091</v>
      </c>
      <c r="C2253" t="s">
        <v>191</v>
      </c>
      <c r="D2253" t="s">
        <v>2991</v>
      </c>
      <c r="E2253" t="s">
        <v>1313</v>
      </c>
      <c r="F2253" t="s">
        <v>2030</v>
      </c>
      <c r="G2253" t="s">
        <v>66</v>
      </c>
      <c r="H2253" t="s">
        <v>87</v>
      </c>
      <c r="I2253">
        <v>57</v>
      </c>
      <c r="J2253">
        <v>57</v>
      </c>
      <c r="K2253">
        <v>57</v>
      </c>
      <c r="L2253">
        <v>57</v>
      </c>
      <c r="M2253">
        <v>57</v>
      </c>
      <c r="N2253">
        <v>57</v>
      </c>
      <c r="O2253">
        <v>57</v>
      </c>
      <c r="P2253">
        <v>57</v>
      </c>
      <c r="Q2253">
        <v>57</v>
      </c>
      <c r="R2253">
        <v>57</v>
      </c>
      <c r="T2253" s="22" t="str">
        <f t="shared" si="142"/>
        <v>840091-MBRWH-LXL</v>
      </c>
      <c r="U2253" s="24">
        <f>IF(C2253="NET","",IF(C2253="","",IFERROR(VLOOKUP(T2253,EAN!$A:$B,2,FALSE),"MANGLER - MÅ OPPDATERE EAN-FANEN")))</f>
        <v>7048652823090</v>
      </c>
      <c r="V2253" s="22">
        <f t="shared" si="140"/>
        <v>57</v>
      </c>
      <c r="W2253" s="22">
        <f t="shared" si="141"/>
        <v>57</v>
      </c>
      <c r="X2253" s="2"/>
      <c r="Y2253" s="21">
        <f>IF(C2253="NET","",IFERROR(VLOOKUP(U2253,'2) Order Form'!$V$9:$V$894,1,FALSE),"Ikke med I order form"))</f>
        <v>7048652823090</v>
      </c>
    </row>
    <row r="2254" spans="1:25">
      <c r="A2254" s="175">
        <f t="shared" si="143"/>
        <v>7048652605160</v>
      </c>
      <c r="B2254">
        <v>840091</v>
      </c>
      <c r="C2254" t="s">
        <v>191</v>
      </c>
      <c r="D2254" t="s">
        <v>2991</v>
      </c>
      <c r="E2254" t="s">
        <v>331</v>
      </c>
      <c r="F2254" t="s">
        <v>332</v>
      </c>
      <c r="G2254" t="s">
        <v>64</v>
      </c>
      <c r="H2254" t="s">
        <v>225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T2254" s="22" t="str">
        <f t="shared" si="142"/>
        <v>840091-MEMRD-SM</v>
      </c>
      <c r="U2254" s="24">
        <f>IF(C2254="NET","",IF(C2254="","",IFERROR(VLOOKUP(T2254,EAN!$A:$B,2,FALSE),"MANGLER - MÅ OPPDATERE EAN-FANEN")))</f>
        <v>7048652605160</v>
      </c>
      <c r="V2254" s="22">
        <f t="shared" si="140"/>
        <v>0</v>
      </c>
      <c r="W2254" s="22">
        <f t="shared" si="141"/>
        <v>0</v>
      </c>
      <c r="X2254" s="2"/>
      <c r="Y2254" s="21" t="str">
        <f>IF(C2254="NET","",IFERROR(VLOOKUP(U2254,'2) Order Form'!$V$9:$V$894,1,FALSE),"Ikke med I order form"))</f>
        <v>Ikke med I order form</v>
      </c>
    </row>
    <row r="2255" spans="1:25">
      <c r="A2255" s="175">
        <f t="shared" si="143"/>
        <v>7048652605153</v>
      </c>
      <c r="B2255">
        <v>840091</v>
      </c>
      <c r="C2255" t="s">
        <v>191</v>
      </c>
      <c r="D2255" t="s">
        <v>2991</v>
      </c>
      <c r="E2255" t="s">
        <v>333</v>
      </c>
      <c r="F2255" t="s">
        <v>332</v>
      </c>
      <c r="G2255" t="s">
        <v>65</v>
      </c>
      <c r="H2255" t="s">
        <v>225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T2255" s="22" t="str">
        <f t="shared" si="142"/>
        <v>840091-MEMRD-ML</v>
      </c>
      <c r="U2255" s="24">
        <f>IF(C2255="NET","",IF(C2255="","",IFERROR(VLOOKUP(T2255,EAN!$A:$B,2,FALSE),"MANGLER - MÅ OPPDATERE EAN-FANEN")))</f>
        <v>7048652605153</v>
      </c>
      <c r="V2255" s="22">
        <f t="shared" si="140"/>
        <v>0</v>
      </c>
      <c r="W2255" s="22">
        <f t="shared" si="141"/>
        <v>0</v>
      </c>
      <c r="X2255" s="2"/>
      <c r="Y2255" s="21" t="str">
        <f>IF(C2255="NET","",IFERROR(VLOOKUP(U2255,'2) Order Form'!$V$9:$V$894,1,FALSE),"Ikke med I order form"))</f>
        <v>Ikke med I order form</v>
      </c>
    </row>
    <row r="2256" spans="1:25">
      <c r="A2256" s="175">
        <f t="shared" si="143"/>
        <v>7048652605146</v>
      </c>
      <c r="B2256">
        <v>840091</v>
      </c>
      <c r="C2256" t="s">
        <v>191</v>
      </c>
      <c r="D2256" t="s">
        <v>2991</v>
      </c>
      <c r="E2256" t="s">
        <v>334</v>
      </c>
      <c r="F2256" t="s">
        <v>332</v>
      </c>
      <c r="G2256" t="s">
        <v>66</v>
      </c>
      <c r="H2256" t="s">
        <v>225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T2256" s="22" t="str">
        <f t="shared" si="142"/>
        <v>840091-MEMRD-LXL</v>
      </c>
      <c r="U2256" s="24">
        <f>IF(C2256="NET","",IF(C2256="","",IFERROR(VLOOKUP(T2256,EAN!$A:$B,2,FALSE),"MANGLER - MÅ OPPDATERE EAN-FANEN")))</f>
        <v>7048652605146</v>
      </c>
      <c r="V2256" s="22">
        <f t="shared" si="140"/>
        <v>0</v>
      </c>
      <c r="W2256" s="22">
        <f t="shared" si="141"/>
        <v>0</v>
      </c>
      <c r="X2256" s="2"/>
      <c r="Y2256" s="21" t="str">
        <f>IF(C2256="NET","",IFERROR(VLOOKUP(U2256,'2) Order Form'!$V$9:$V$894,1,FALSE),"Ikke med I order form"))</f>
        <v>Ikke med I order form</v>
      </c>
    </row>
    <row r="2257" spans="1:25">
      <c r="A2257" s="175">
        <f t="shared" si="143"/>
        <v>7048652605191</v>
      </c>
      <c r="B2257">
        <v>840091</v>
      </c>
      <c r="C2257" t="s">
        <v>191</v>
      </c>
      <c r="D2257" t="s">
        <v>2991</v>
      </c>
      <c r="E2257" t="s">
        <v>251</v>
      </c>
      <c r="F2257" t="s">
        <v>252</v>
      </c>
      <c r="G2257" t="s">
        <v>64</v>
      </c>
      <c r="H2257" t="s">
        <v>225</v>
      </c>
      <c r="I2257">
        <v>33</v>
      </c>
      <c r="J2257">
        <v>33</v>
      </c>
      <c r="K2257">
        <v>33</v>
      </c>
      <c r="L2257">
        <v>33</v>
      </c>
      <c r="M2257">
        <v>33</v>
      </c>
      <c r="N2257">
        <v>33</v>
      </c>
      <c r="O2257">
        <v>33</v>
      </c>
      <c r="P2257">
        <v>33</v>
      </c>
      <c r="Q2257">
        <v>33</v>
      </c>
      <c r="R2257">
        <v>33</v>
      </c>
      <c r="T2257" s="22" t="str">
        <f t="shared" si="142"/>
        <v>840091-MHGRN-SM</v>
      </c>
      <c r="U2257" s="24">
        <f>IF(C2257="NET","",IF(C2257="","",IFERROR(VLOOKUP(T2257,EAN!$A:$B,2,FALSE),"MANGLER - MÅ OPPDATERE EAN-FANEN")))</f>
        <v>7048652605191</v>
      </c>
      <c r="V2257" s="22">
        <f t="shared" si="140"/>
        <v>33</v>
      </c>
      <c r="W2257" s="22">
        <f t="shared" si="141"/>
        <v>33</v>
      </c>
      <c r="X2257" s="2"/>
      <c r="Y2257" s="21" t="str">
        <f>IF(C2257="NET","",IFERROR(VLOOKUP(U2257,'2) Order Form'!$V$9:$V$894,1,FALSE),"Ikke med I order form"))</f>
        <v>Ikke med I order form</v>
      </c>
    </row>
    <row r="2258" spans="1:25">
      <c r="A2258" s="175">
        <f t="shared" si="143"/>
        <v>7048652605184</v>
      </c>
      <c r="B2258">
        <v>840091</v>
      </c>
      <c r="C2258" t="s">
        <v>191</v>
      </c>
      <c r="D2258" t="s">
        <v>2991</v>
      </c>
      <c r="E2258" t="s">
        <v>253</v>
      </c>
      <c r="F2258" t="s">
        <v>252</v>
      </c>
      <c r="G2258" t="s">
        <v>65</v>
      </c>
      <c r="H2258" t="s">
        <v>225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T2258" s="22" t="str">
        <f t="shared" si="142"/>
        <v>840091-MHGRN-ML</v>
      </c>
      <c r="U2258" s="24">
        <f>IF(C2258="NET","",IF(C2258="","",IFERROR(VLOOKUP(T2258,EAN!$A:$B,2,FALSE),"MANGLER - MÅ OPPDATERE EAN-FANEN")))</f>
        <v>7048652605184</v>
      </c>
      <c r="V2258" s="22">
        <f t="shared" si="140"/>
        <v>0</v>
      </c>
      <c r="W2258" s="22">
        <f t="shared" si="141"/>
        <v>0</v>
      </c>
      <c r="X2258" s="2"/>
      <c r="Y2258" s="21" t="str">
        <f>IF(C2258="NET","",IFERROR(VLOOKUP(U2258,'2) Order Form'!$V$9:$V$894,1,FALSE),"Ikke med I order form"))</f>
        <v>Ikke med I order form</v>
      </c>
    </row>
    <row r="2259" spans="1:25">
      <c r="A2259" s="175">
        <f t="shared" si="143"/>
        <v>7048652605177</v>
      </c>
      <c r="B2259">
        <v>840091</v>
      </c>
      <c r="C2259" t="s">
        <v>191</v>
      </c>
      <c r="D2259" t="s">
        <v>2991</v>
      </c>
      <c r="E2259" t="s">
        <v>254</v>
      </c>
      <c r="F2259" t="s">
        <v>252</v>
      </c>
      <c r="G2259" t="s">
        <v>66</v>
      </c>
      <c r="H2259" t="s">
        <v>225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T2259" s="22" t="str">
        <f t="shared" si="142"/>
        <v>840091-MHGRN-LXL</v>
      </c>
      <c r="U2259" s="24">
        <f>IF(C2259="NET","",IF(C2259="","",IFERROR(VLOOKUP(T2259,EAN!$A:$B,2,FALSE),"MANGLER - MÅ OPPDATERE EAN-FANEN")))</f>
        <v>7048652605177</v>
      </c>
      <c r="V2259" s="22">
        <f t="shared" si="140"/>
        <v>0</v>
      </c>
      <c r="W2259" s="22">
        <f t="shared" si="141"/>
        <v>0</v>
      </c>
      <c r="X2259" s="2"/>
      <c r="Y2259" s="21" t="str">
        <f>IF(C2259="NET","",IFERROR(VLOOKUP(U2259,'2) Order Form'!$V$9:$V$894,1,FALSE),"Ikke med I order form"))</f>
        <v>Ikke med I order form</v>
      </c>
    </row>
    <row r="2260" spans="1:25">
      <c r="A2260" s="175">
        <f t="shared" si="143"/>
        <v>7048652714701</v>
      </c>
      <c r="B2260">
        <v>840091</v>
      </c>
      <c r="C2260" t="s">
        <v>191</v>
      </c>
      <c r="D2260" t="s">
        <v>2991</v>
      </c>
      <c r="E2260" t="s">
        <v>116</v>
      </c>
      <c r="F2260" t="s">
        <v>113</v>
      </c>
      <c r="G2260" t="s">
        <v>64</v>
      </c>
      <c r="H2260" t="s">
        <v>225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T2260" s="22" t="str">
        <f t="shared" si="142"/>
        <v>840091-MMBLU-SM</v>
      </c>
      <c r="U2260" s="24">
        <f>IF(C2260="NET","",IF(C2260="","",IFERROR(VLOOKUP(T2260,EAN!$A:$B,2,FALSE),"MANGLER - MÅ OPPDATERE EAN-FANEN")))</f>
        <v>7048652714701</v>
      </c>
      <c r="V2260" s="22">
        <f t="shared" si="140"/>
        <v>0</v>
      </c>
      <c r="W2260" s="22">
        <f t="shared" si="141"/>
        <v>0</v>
      </c>
      <c r="X2260" s="2"/>
      <c r="Y2260" s="21" t="str">
        <f>IF(C2260="NET","",IFERROR(VLOOKUP(U2260,'2) Order Form'!$V$9:$V$894,1,FALSE),"Ikke med I order form"))</f>
        <v>Ikke med I order form</v>
      </c>
    </row>
    <row r="2261" spans="1:25">
      <c r="A2261" s="175">
        <f t="shared" si="143"/>
        <v>7048652714695</v>
      </c>
      <c r="B2261">
        <v>840091</v>
      </c>
      <c r="C2261" t="s">
        <v>191</v>
      </c>
      <c r="D2261" t="s">
        <v>2991</v>
      </c>
      <c r="E2261" t="s">
        <v>117</v>
      </c>
      <c r="F2261" t="s">
        <v>113</v>
      </c>
      <c r="G2261" t="s">
        <v>65</v>
      </c>
      <c r="H2261" t="s">
        <v>225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T2261" s="22" t="str">
        <f t="shared" si="142"/>
        <v>840091-MMBLU-ML</v>
      </c>
      <c r="U2261" s="24">
        <f>IF(C2261="NET","",IF(C2261="","",IFERROR(VLOOKUP(T2261,EAN!$A:$B,2,FALSE),"MANGLER - MÅ OPPDATERE EAN-FANEN")))</f>
        <v>7048652714695</v>
      </c>
      <c r="V2261" s="22">
        <f t="shared" si="140"/>
        <v>0</v>
      </c>
      <c r="W2261" s="22">
        <f t="shared" si="141"/>
        <v>0</v>
      </c>
      <c r="X2261" s="2"/>
      <c r="Y2261" s="21" t="str">
        <f>IF(C2261="NET","",IFERROR(VLOOKUP(U2261,'2) Order Form'!$V$9:$V$894,1,FALSE),"Ikke med I order form"))</f>
        <v>Ikke med I order form</v>
      </c>
    </row>
    <row r="2262" spans="1:25">
      <c r="A2262" s="175">
        <f t="shared" si="143"/>
        <v>7048652714688</v>
      </c>
      <c r="B2262">
        <v>840091</v>
      </c>
      <c r="C2262" t="s">
        <v>191</v>
      </c>
      <c r="D2262" t="s">
        <v>2991</v>
      </c>
      <c r="E2262" t="s">
        <v>118</v>
      </c>
      <c r="F2262" t="s">
        <v>113</v>
      </c>
      <c r="G2262" t="s">
        <v>66</v>
      </c>
      <c r="H2262" t="s">
        <v>225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T2262" s="22" t="str">
        <f t="shared" si="142"/>
        <v>840091-MMBLU-LXL</v>
      </c>
      <c r="U2262" s="24">
        <f>IF(C2262="NET","",IF(C2262="","",IFERROR(VLOOKUP(T2262,EAN!$A:$B,2,FALSE),"MANGLER - MÅ OPPDATERE EAN-FANEN")))</f>
        <v>7048652714688</v>
      </c>
      <c r="V2262" s="22">
        <f t="shared" si="140"/>
        <v>0</v>
      </c>
      <c r="W2262" s="22">
        <f t="shared" si="141"/>
        <v>0</v>
      </c>
      <c r="X2262" s="2"/>
      <c r="Y2262" s="21" t="str">
        <f>IF(C2262="NET","",IFERROR(VLOOKUP(U2262,'2) Order Form'!$V$9:$V$894,1,FALSE),"Ikke med I order form"))</f>
        <v>Ikke med I order form</v>
      </c>
    </row>
    <row r="2263" spans="1:25">
      <c r="A2263" s="175">
        <f t="shared" si="143"/>
        <v>7048652605221</v>
      </c>
      <c r="B2263">
        <v>840091</v>
      </c>
      <c r="C2263" t="s">
        <v>191</v>
      </c>
      <c r="D2263" t="s">
        <v>2991</v>
      </c>
      <c r="E2263" t="s">
        <v>255</v>
      </c>
      <c r="F2263" t="s">
        <v>256</v>
      </c>
      <c r="G2263" t="s">
        <v>64</v>
      </c>
      <c r="H2263" t="s">
        <v>87</v>
      </c>
      <c r="I2263">
        <v>17</v>
      </c>
      <c r="J2263">
        <v>17</v>
      </c>
      <c r="K2263">
        <v>17</v>
      </c>
      <c r="L2263">
        <v>17</v>
      </c>
      <c r="M2263">
        <v>17</v>
      </c>
      <c r="N2263">
        <v>17</v>
      </c>
      <c r="O2263">
        <v>17</v>
      </c>
      <c r="P2263">
        <v>17</v>
      </c>
      <c r="Q2263">
        <v>17</v>
      </c>
      <c r="R2263">
        <v>17</v>
      </c>
      <c r="T2263" s="22" t="str">
        <f t="shared" si="142"/>
        <v>840091-MNGRY-SM</v>
      </c>
      <c r="U2263" s="24">
        <f>IF(C2263="NET","",IF(C2263="","",IFERROR(VLOOKUP(T2263,EAN!$A:$B,2,FALSE),"MANGLER - MÅ OPPDATERE EAN-FANEN")))</f>
        <v>7048652605221</v>
      </c>
      <c r="V2263" s="22">
        <f t="shared" si="140"/>
        <v>17</v>
      </c>
      <c r="W2263" s="22">
        <f t="shared" si="141"/>
        <v>17</v>
      </c>
      <c r="X2263" s="2"/>
      <c r="Y2263" s="21">
        <f>IF(C2263="NET","",IFERROR(VLOOKUP(U2263,'2) Order Form'!$V$9:$V$894,1,FALSE),"Ikke med I order form"))</f>
        <v>7048652605221</v>
      </c>
    </row>
    <row r="2264" spans="1:25">
      <c r="A2264" s="175">
        <f t="shared" si="143"/>
        <v>7048652605214</v>
      </c>
      <c r="B2264">
        <v>840091</v>
      </c>
      <c r="C2264" t="s">
        <v>191</v>
      </c>
      <c r="D2264" t="s">
        <v>2991</v>
      </c>
      <c r="E2264" t="s">
        <v>257</v>
      </c>
      <c r="F2264" t="s">
        <v>256</v>
      </c>
      <c r="G2264" t="s">
        <v>65</v>
      </c>
      <c r="H2264" t="s">
        <v>87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T2264" s="22" t="str">
        <f t="shared" si="142"/>
        <v>840091-MNGRY-ML</v>
      </c>
      <c r="U2264" s="24">
        <f>IF(C2264="NET","",IF(C2264="","",IFERROR(VLOOKUP(T2264,EAN!$A:$B,2,FALSE),"MANGLER - MÅ OPPDATERE EAN-FANEN")))</f>
        <v>7048652605214</v>
      </c>
      <c r="V2264" s="22">
        <f t="shared" si="140"/>
        <v>0</v>
      </c>
      <c r="W2264" s="22">
        <f t="shared" si="141"/>
        <v>0</v>
      </c>
      <c r="X2264" s="2"/>
      <c r="Y2264" s="21">
        <f>IF(C2264="NET","",IFERROR(VLOOKUP(U2264,'2) Order Form'!$V$9:$V$894,1,FALSE),"Ikke med I order form"))</f>
        <v>7048652605214</v>
      </c>
    </row>
    <row r="2265" spans="1:25">
      <c r="A2265" s="175">
        <f t="shared" si="143"/>
        <v>7048652605207</v>
      </c>
      <c r="B2265">
        <v>840091</v>
      </c>
      <c r="C2265" t="s">
        <v>191</v>
      </c>
      <c r="D2265" t="s">
        <v>2991</v>
      </c>
      <c r="E2265" t="s">
        <v>258</v>
      </c>
      <c r="F2265" t="s">
        <v>256</v>
      </c>
      <c r="G2265" t="s">
        <v>66</v>
      </c>
      <c r="H2265" t="s">
        <v>87</v>
      </c>
      <c r="I2265">
        <v>17</v>
      </c>
      <c r="J2265">
        <v>17</v>
      </c>
      <c r="K2265">
        <v>17</v>
      </c>
      <c r="L2265">
        <v>17</v>
      </c>
      <c r="M2265">
        <v>17</v>
      </c>
      <c r="N2265">
        <v>17</v>
      </c>
      <c r="O2265">
        <v>17</v>
      </c>
      <c r="P2265">
        <v>17</v>
      </c>
      <c r="Q2265">
        <v>17</v>
      </c>
      <c r="R2265">
        <v>17</v>
      </c>
      <c r="T2265" s="22" t="str">
        <f t="shared" si="142"/>
        <v>840091-MNGRY-LXL</v>
      </c>
      <c r="U2265" s="24">
        <f>IF(C2265="NET","",IF(C2265="","",IFERROR(VLOOKUP(T2265,EAN!$A:$B,2,FALSE),"MANGLER - MÅ OPPDATERE EAN-FANEN")))</f>
        <v>7048652605207</v>
      </c>
      <c r="V2265" s="22">
        <f t="shared" si="140"/>
        <v>17</v>
      </c>
      <c r="W2265" s="22">
        <f t="shared" si="141"/>
        <v>17</v>
      </c>
      <c r="X2265" s="2"/>
      <c r="Y2265" s="21">
        <f>IF(C2265="NET","",IFERROR(VLOOKUP(U2265,'2) Order Form'!$V$9:$V$894,1,FALSE),"Ikke med I order form"))</f>
        <v>7048652605207</v>
      </c>
    </row>
    <row r="2266" spans="1:25">
      <c r="A2266" s="175">
        <f t="shared" si="143"/>
        <v>7048652823144</v>
      </c>
      <c r="B2266">
        <v>840091</v>
      </c>
      <c r="C2266" t="s">
        <v>191</v>
      </c>
      <c r="D2266" t="s">
        <v>2991</v>
      </c>
      <c r="E2266" t="s">
        <v>755</v>
      </c>
      <c r="F2266" t="s">
        <v>756</v>
      </c>
      <c r="G2266" t="s">
        <v>64</v>
      </c>
      <c r="H2266" t="s">
        <v>225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T2266" s="22" t="str">
        <f t="shared" si="142"/>
        <v>840091-MROGD-SM</v>
      </c>
      <c r="U2266" s="24">
        <f>IF(C2266="NET","",IF(C2266="","",IFERROR(VLOOKUP(T2266,EAN!$A:$B,2,FALSE),"MANGLER - MÅ OPPDATERE EAN-FANEN")))</f>
        <v>7048652823144</v>
      </c>
      <c r="V2266" s="22">
        <f t="shared" si="140"/>
        <v>0</v>
      </c>
      <c r="W2266" s="22">
        <f t="shared" si="141"/>
        <v>0</v>
      </c>
      <c r="X2266" s="2"/>
      <c r="Y2266" s="21" t="str">
        <f>IF(C2266="NET","",IFERROR(VLOOKUP(U2266,'2) Order Form'!$V$9:$V$894,1,FALSE),"Ikke med I order form"))</f>
        <v>Ikke med I order form</v>
      </c>
    </row>
    <row r="2267" spans="1:25">
      <c r="A2267" s="175">
        <f t="shared" si="143"/>
        <v>7048652823137</v>
      </c>
      <c r="B2267">
        <v>840091</v>
      </c>
      <c r="C2267" t="s">
        <v>191</v>
      </c>
      <c r="D2267" t="s">
        <v>2991</v>
      </c>
      <c r="E2267" t="s">
        <v>757</v>
      </c>
      <c r="F2267" t="s">
        <v>756</v>
      </c>
      <c r="G2267" t="s">
        <v>65</v>
      </c>
      <c r="H2267" t="s">
        <v>225</v>
      </c>
      <c r="I2267">
        <v>22</v>
      </c>
      <c r="J2267">
        <v>22</v>
      </c>
      <c r="K2267">
        <v>22</v>
      </c>
      <c r="L2267">
        <v>22</v>
      </c>
      <c r="M2267">
        <v>22</v>
      </c>
      <c r="N2267">
        <v>22</v>
      </c>
      <c r="O2267">
        <v>22</v>
      </c>
      <c r="P2267">
        <v>22</v>
      </c>
      <c r="Q2267">
        <v>22</v>
      </c>
      <c r="R2267">
        <v>22</v>
      </c>
      <c r="T2267" s="22" t="str">
        <f t="shared" si="142"/>
        <v>840091-MROGD-ML</v>
      </c>
      <c r="U2267" s="24">
        <f>IF(C2267="NET","",IF(C2267="","",IFERROR(VLOOKUP(T2267,EAN!$A:$B,2,FALSE),"MANGLER - MÅ OPPDATERE EAN-FANEN")))</f>
        <v>7048652823137</v>
      </c>
      <c r="V2267" s="22">
        <f t="shared" si="140"/>
        <v>22</v>
      </c>
      <c r="W2267" s="22">
        <f t="shared" si="141"/>
        <v>22</v>
      </c>
      <c r="X2267" s="2"/>
      <c r="Y2267" s="21" t="str">
        <f>IF(C2267="NET","",IFERROR(VLOOKUP(U2267,'2) Order Form'!$V$9:$V$894,1,FALSE),"Ikke med I order form"))</f>
        <v>Ikke med I order form</v>
      </c>
    </row>
    <row r="2268" spans="1:25">
      <c r="A2268" s="175">
        <f t="shared" si="143"/>
        <v>7048652823120</v>
      </c>
      <c r="B2268">
        <v>840091</v>
      </c>
      <c r="C2268" t="s">
        <v>191</v>
      </c>
      <c r="D2268" t="s">
        <v>2991</v>
      </c>
      <c r="E2268" t="s">
        <v>758</v>
      </c>
      <c r="F2268" t="s">
        <v>756</v>
      </c>
      <c r="G2268" t="s">
        <v>66</v>
      </c>
      <c r="H2268" t="s">
        <v>225</v>
      </c>
      <c r="I2268">
        <v>56</v>
      </c>
      <c r="J2268">
        <v>56</v>
      </c>
      <c r="K2268">
        <v>56</v>
      </c>
      <c r="L2268">
        <v>56</v>
      </c>
      <c r="M2268">
        <v>56</v>
      </c>
      <c r="N2268">
        <v>56</v>
      </c>
      <c r="O2268">
        <v>56</v>
      </c>
      <c r="P2268">
        <v>56</v>
      </c>
      <c r="Q2268">
        <v>56</v>
      </c>
      <c r="R2268">
        <v>56</v>
      </c>
      <c r="T2268" s="22" t="str">
        <f t="shared" si="142"/>
        <v>840091-MROGD-LXL</v>
      </c>
      <c r="U2268" s="24">
        <f>IF(C2268="NET","",IF(C2268="","",IFERROR(VLOOKUP(T2268,EAN!$A:$B,2,FALSE),"MANGLER - MÅ OPPDATERE EAN-FANEN")))</f>
        <v>7048652823120</v>
      </c>
      <c r="V2268" s="22">
        <f t="shared" si="140"/>
        <v>56</v>
      </c>
      <c r="W2268" s="22">
        <f t="shared" si="141"/>
        <v>56</v>
      </c>
      <c r="X2268" s="2"/>
      <c r="Y2268" s="21" t="str">
        <f>IF(C2268="NET","",IFERROR(VLOOKUP(U2268,'2) Order Form'!$V$9:$V$894,1,FALSE),"Ikke med I order form"))</f>
        <v>Ikke med I order form</v>
      </c>
    </row>
    <row r="2269" spans="1:25">
      <c r="A2269" s="175">
        <f t="shared" si="143"/>
        <v>7048652605252</v>
      </c>
      <c r="B2269">
        <v>840091</v>
      </c>
      <c r="C2269" t="s">
        <v>191</v>
      </c>
      <c r="D2269" t="s">
        <v>2991</v>
      </c>
      <c r="E2269" t="s">
        <v>119</v>
      </c>
      <c r="F2269" t="s">
        <v>114</v>
      </c>
      <c r="G2269" t="s">
        <v>64</v>
      </c>
      <c r="H2269" t="s">
        <v>225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T2269" s="22" t="str">
        <f t="shared" si="142"/>
        <v>840091-MSBMC-SM</v>
      </c>
      <c r="U2269" s="24">
        <f>IF(C2269="NET","",IF(C2269="","",IFERROR(VLOOKUP(T2269,EAN!$A:$B,2,FALSE),"MANGLER - MÅ OPPDATERE EAN-FANEN")))</f>
        <v>7048652605252</v>
      </c>
      <c r="V2269" s="22">
        <f t="shared" si="140"/>
        <v>0</v>
      </c>
      <c r="W2269" s="22">
        <f t="shared" si="141"/>
        <v>0</v>
      </c>
      <c r="X2269" s="2"/>
      <c r="Y2269" s="21" t="str">
        <f>IF(C2269="NET","",IFERROR(VLOOKUP(U2269,'2) Order Form'!$V$9:$V$894,1,FALSE),"Ikke med I order form"))</f>
        <v>Ikke med I order form</v>
      </c>
    </row>
    <row r="2270" spans="1:25">
      <c r="A2270" s="175">
        <f t="shared" si="143"/>
        <v>7048652605245</v>
      </c>
      <c r="B2270">
        <v>840091</v>
      </c>
      <c r="C2270" t="s">
        <v>191</v>
      </c>
      <c r="D2270" t="s">
        <v>2991</v>
      </c>
      <c r="E2270" t="s">
        <v>120</v>
      </c>
      <c r="F2270" t="s">
        <v>114</v>
      </c>
      <c r="G2270" t="s">
        <v>65</v>
      </c>
      <c r="H2270" t="s">
        <v>225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T2270" s="22" t="str">
        <f t="shared" si="142"/>
        <v>840091-MSBMC-ML</v>
      </c>
      <c r="U2270" s="24">
        <f>IF(C2270="NET","",IF(C2270="","",IFERROR(VLOOKUP(T2270,EAN!$A:$B,2,FALSE),"MANGLER - MÅ OPPDATERE EAN-FANEN")))</f>
        <v>7048652605245</v>
      </c>
      <c r="V2270" s="22">
        <f t="shared" si="140"/>
        <v>0</v>
      </c>
      <c r="W2270" s="22">
        <f t="shared" si="141"/>
        <v>0</v>
      </c>
      <c r="X2270" s="2"/>
      <c r="Y2270" s="21" t="str">
        <f>IF(C2270="NET","",IFERROR(VLOOKUP(U2270,'2) Order Form'!$V$9:$V$894,1,FALSE),"Ikke med I order form"))</f>
        <v>Ikke med I order form</v>
      </c>
    </row>
    <row r="2271" spans="1:25">
      <c r="A2271" s="175">
        <f t="shared" si="143"/>
        <v>7048652605238</v>
      </c>
      <c r="B2271">
        <v>840091</v>
      </c>
      <c r="C2271" t="s">
        <v>191</v>
      </c>
      <c r="D2271" t="s">
        <v>2991</v>
      </c>
      <c r="E2271" t="s">
        <v>121</v>
      </c>
      <c r="F2271" t="s">
        <v>114</v>
      </c>
      <c r="G2271" t="s">
        <v>66</v>
      </c>
      <c r="H2271" t="s">
        <v>225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T2271" s="22" t="str">
        <f t="shared" si="142"/>
        <v>840091-MSBMC-LXL</v>
      </c>
      <c r="U2271" s="24">
        <f>IF(C2271="NET","",IF(C2271="","",IFERROR(VLOOKUP(T2271,EAN!$A:$B,2,FALSE),"MANGLER - MÅ OPPDATERE EAN-FANEN")))</f>
        <v>7048652605238</v>
      </c>
      <c r="V2271" s="22">
        <f t="shared" si="140"/>
        <v>0</v>
      </c>
      <c r="W2271" s="22">
        <f t="shared" si="141"/>
        <v>0</v>
      </c>
      <c r="X2271" s="2"/>
      <c r="Y2271" s="21" t="str">
        <f>IF(C2271="NET","",IFERROR(VLOOKUP(U2271,'2) Order Form'!$V$9:$V$894,1,FALSE),"Ikke med I order form"))</f>
        <v>Ikke med I order form</v>
      </c>
    </row>
    <row r="2272" spans="1:25">
      <c r="A2272" s="175">
        <f t="shared" si="143"/>
        <v>7048652966148</v>
      </c>
      <c r="B2272">
        <v>840091</v>
      </c>
      <c r="C2272" t="s">
        <v>191</v>
      </c>
      <c r="D2272" t="s">
        <v>2991</v>
      </c>
      <c r="E2272" t="s">
        <v>2196</v>
      </c>
      <c r="F2272" t="s">
        <v>2191</v>
      </c>
      <c r="G2272" t="s">
        <v>64</v>
      </c>
      <c r="H2272" t="s">
        <v>87</v>
      </c>
      <c r="I2272">
        <v>52</v>
      </c>
      <c r="J2272">
        <v>52</v>
      </c>
      <c r="K2272">
        <v>52</v>
      </c>
      <c r="L2272">
        <v>52</v>
      </c>
      <c r="M2272">
        <v>52</v>
      </c>
      <c r="N2272">
        <v>52</v>
      </c>
      <c r="O2272">
        <v>52</v>
      </c>
      <c r="P2272">
        <v>52</v>
      </c>
      <c r="Q2272">
        <v>52</v>
      </c>
      <c r="R2272">
        <v>52</v>
      </c>
      <c r="T2272" s="22" t="str">
        <f t="shared" si="142"/>
        <v>840091-MTURQ-SM</v>
      </c>
      <c r="U2272" s="24">
        <f>IF(C2272="NET","",IF(C2272="","",IFERROR(VLOOKUP(T2272,EAN!$A:$B,2,FALSE),"MANGLER - MÅ OPPDATERE EAN-FANEN")))</f>
        <v>7048652966148</v>
      </c>
      <c r="V2272" s="22">
        <f t="shared" si="140"/>
        <v>52</v>
      </c>
      <c r="W2272" s="22">
        <f t="shared" si="141"/>
        <v>52</v>
      </c>
      <c r="X2272" s="2"/>
      <c r="Y2272" s="21">
        <f>IF(C2272="NET","",IFERROR(VLOOKUP(U2272,'2) Order Form'!$V$9:$V$894,1,FALSE),"Ikke med I order form"))</f>
        <v>7048652966148</v>
      </c>
    </row>
    <row r="2273" spans="1:25">
      <c r="A2273" s="175">
        <f t="shared" si="143"/>
        <v>7048652966131</v>
      </c>
      <c r="B2273">
        <v>840091</v>
      </c>
      <c r="C2273" t="s">
        <v>191</v>
      </c>
      <c r="D2273" t="s">
        <v>2991</v>
      </c>
      <c r="E2273" t="s">
        <v>2197</v>
      </c>
      <c r="F2273" t="s">
        <v>2191</v>
      </c>
      <c r="G2273" t="s">
        <v>65</v>
      </c>
      <c r="H2273" t="s">
        <v>87</v>
      </c>
      <c r="I2273">
        <v>52</v>
      </c>
      <c r="J2273">
        <v>52</v>
      </c>
      <c r="K2273">
        <v>52</v>
      </c>
      <c r="L2273">
        <v>52</v>
      </c>
      <c r="M2273">
        <v>52</v>
      </c>
      <c r="N2273">
        <v>52</v>
      </c>
      <c r="O2273">
        <v>52</v>
      </c>
      <c r="P2273">
        <v>52</v>
      </c>
      <c r="Q2273">
        <v>52</v>
      </c>
      <c r="R2273">
        <v>52</v>
      </c>
      <c r="T2273" s="22" t="str">
        <f t="shared" si="142"/>
        <v>840091-MTURQ-ML</v>
      </c>
      <c r="U2273" s="24">
        <f>IF(C2273="NET","",IF(C2273="","",IFERROR(VLOOKUP(T2273,EAN!$A:$B,2,FALSE),"MANGLER - MÅ OPPDATERE EAN-FANEN")))</f>
        <v>7048652966131</v>
      </c>
      <c r="V2273" s="22">
        <f t="shared" si="140"/>
        <v>52</v>
      </c>
      <c r="W2273" s="22">
        <f t="shared" si="141"/>
        <v>52</v>
      </c>
      <c r="X2273" s="2"/>
      <c r="Y2273" s="21">
        <f>IF(C2273="NET","",IFERROR(VLOOKUP(U2273,'2) Order Form'!$V$9:$V$894,1,FALSE),"Ikke med I order form"))</f>
        <v>7048652966131</v>
      </c>
    </row>
    <row r="2274" spans="1:25">
      <c r="A2274" s="175">
        <f t="shared" si="143"/>
        <v>7048652966124</v>
      </c>
      <c r="B2274">
        <v>840091</v>
      </c>
      <c r="C2274" t="s">
        <v>191</v>
      </c>
      <c r="D2274" t="s">
        <v>2991</v>
      </c>
      <c r="E2274" t="s">
        <v>2202</v>
      </c>
      <c r="F2274" t="s">
        <v>2191</v>
      </c>
      <c r="G2274" t="s">
        <v>66</v>
      </c>
      <c r="H2274" t="s">
        <v>87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T2274" s="22" t="str">
        <f t="shared" si="142"/>
        <v>840091-MTURQ-LXL</v>
      </c>
      <c r="U2274" s="24">
        <f>IF(C2274="NET","",IF(C2274="","",IFERROR(VLOOKUP(T2274,EAN!$A:$B,2,FALSE),"MANGLER - MÅ OPPDATERE EAN-FANEN")))</f>
        <v>7048652966124</v>
      </c>
      <c r="V2274" s="22">
        <f t="shared" si="140"/>
        <v>0</v>
      </c>
      <c r="W2274" s="22">
        <f t="shared" si="141"/>
        <v>0</v>
      </c>
      <c r="X2274" s="2"/>
      <c r="Y2274" s="21">
        <f>IF(C2274="NET","",IFERROR(VLOOKUP(U2274,'2) Order Form'!$V$9:$V$894,1,FALSE),"Ikke med I order form"))</f>
        <v>7048652966124</v>
      </c>
    </row>
    <row r="2275" spans="1:25">
      <c r="A2275" s="175">
        <f t="shared" si="143"/>
        <v>7048652966179</v>
      </c>
      <c r="B2275">
        <v>840091</v>
      </c>
      <c r="C2275" t="s">
        <v>191</v>
      </c>
      <c r="D2275" t="s">
        <v>2991</v>
      </c>
      <c r="E2275" t="s">
        <v>2203</v>
      </c>
      <c r="F2275" t="s">
        <v>2193</v>
      </c>
      <c r="G2275" t="s">
        <v>64</v>
      </c>
      <c r="H2275" t="s">
        <v>87</v>
      </c>
      <c r="I2275">
        <v>29</v>
      </c>
      <c r="J2275">
        <v>29</v>
      </c>
      <c r="K2275">
        <v>29</v>
      </c>
      <c r="L2275">
        <v>29</v>
      </c>
      <c r="M2275">
        <v>29</v>
      </c>
      <c r="N2275">
        <v>29</v>
      </c>
      <c r="O2275">
        <v>29</v>
      </c>
      <c r="P2275">
        <v>29</v>
      </c>
      <c r="Q2275">
        <v>29</v>
      </c>
      <c r="R2275">
        <v>29</v>
      </c>
      <c r="T2275" s="22" t="str">
        <f t="shared" si="142"/>
        <v>840091-PANTH-SM</v>
      </c>
      <c r="U2275" s="24">
        <f>IF(C2275="NET","",IF(C2275="","",IFERROR(VLOOKUP(T2275,EAN!$A:$B,2,FALSE),"MANGLER - MÅ OPPDATERE EAN-FANEN")))</f>
        <v>7048652966179</v>
      </c>
      <c r="V2275" s="22">
        <f t="shared" si="140"/>
        <v>29</v>
      </c>
      <c r="W2275" s="22">
        <f t="shared" si="141"/>
        <v>29</v>
      </c>
      <c r="X2275" s="2"/>
      <c r="Y2275" s="21">
        <f>IF(C2275="NET","",IFERROR(VLOOKUP(U2275,'2) Order Form'!$V$9:$V$894,1,FALSE),"Ikke med I order form"))</f>
        <v>7048652966179</v>
      </c>
    </row>
    <row r="2276" spans="1:25">
      <c r="A2276" s="175">
        <f t="shared" si="143"/>
        <v>7048652966162</v>
      </c>
      <c r="B2276">
        <v>840091</v>
      </c>
      <c r="C2276" t="s">
        <v>191</v>
      </c>
      <c r="D2276" t="s">
        <v>2991</v>
      </c>
      <c r="E2276" t="s">
        <v>2204</v>
      </c>
      <c r="F2276" t="s">
        <v>2193</v>
      </c>
      <c r="G2276" t="s">
        <v>65</v>
      </c>
      <c r="H2276" t="s">
        <v>87</v>
      </c>
      <c r="I2276">
        <v>22</v>
      </c>
      <c r="J2276">
        <v>22</v>
      </c>
      <c r="K2276">
        <v>22</v>
      </c>
      <c r="L2276">
        <v>22</v>
      </c>
      <c r="M2276">
        <v>22</v>
      </c>
      <c r="N2276">
        <v>22</v>
      </c>
      <c r="O2276">
        <v>22</v>
      </c>
      <c r="P2276">
        <v>22</v>
      </c>
      <c r="Q2276">
        <v>22</v>
      </c>
      <c r="R2276">
        <v>22</v>
      </c>
      <c r="T2276" s="22" t="str">
        <f t="shared" si="142"/>
        <v>840091-PANTH-ML</v>
      </c>
      <c r="U2276" s="24">
        <f>IF(C2276="NET","",IF(C2276="","",IFERROR(VLOOKUP(T2276,EAN!$A:$B,2,FALSE),"MANGLER - MÅ OPPDATERE EAN-FANEN")))</f>
        <v>7048652966162</v>
      </c>
      <c r="V2276" s="22">
        <f t="shared" si="140"/>
        <v>22</v>
      </c>
      <c r="W2276" s="22">
        <f t="shared" si="141"/>
        <v>22</v>
      </c>
      <c r="X2276" s="2"/>
      <c r="Y2276" s="21">
        <f>IF(C2276="NET","",IFERROR(VLOOKUP(U2276,'2) Order Form'!$V$9:$V$894,1,FALSE),"Ikke med I order form"))</f>
        <v>7048652966162</v>
      </c>
    </row>
    <row r="2277" spans="1:25">
      <c r="A2277" s="175">
        <f t="shared" si="143"/>
        <v>7048652966155</v>
      </c>
      <c r="B2277">
        <v>840091</v>
      </c>
      <c r="C2277" t="s">
        <v>191</v>
      </c>
      <c r="D2277" t="s">
        <v>2991</v>
      </c>
      <c r="E2277" t="s">
        <v>2205</v>
      </c>
      <c r="F2277" t="s">
        <v>2193</v>
      </c>
      <c r="G2277" t="s">
        <v>66</v>
      </c>
      <c r="H2277" t="s">
        <v>87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T2277" s="22" t="str">
        <f t="shared" si="142"/>
        <v>840091-PANTH-LXL</v>
      </c>
      <c r="U2277" s="24">
        <f>IF(C2277="NET","",IF(C2277="","",IFERROR(VLOOKUP(T2277,EAN!$A:$B,2,FALSE),"MANGLER - MÅ OPPDATERE EAN-FANEN")))</f>
        <v>7048652966155</v>
      </c>
      <c r="V2277" s="22">
        <f t="shared" si="140"/>
        <v>0</v>
      </c>
      <c r="W2277" s="22">
        <f t="shared" si="141"/>
        <v>0</v>
      </c>
      <c r="X2277" s="2"/>
      <c r="Y2277" s="21">
        <f>IF(C2277="NET","",IFERROR(VLOOKUP(U2277,'2) Order Form'!$V$9:$V$894,1,FALSE),"Ikke med I order form"))</f>
        <v>7048652966155</v>
      </c>
    </row>
    <row r="2278" spans="1:25">
      <c r="A2278" s="175">
        <f t="shared" si="143"/>
        <v>7048652605283</v>
      </c>
      <c r="B2278">
        <v>840091</v>
      </c>
      <c r="C2278" t="s">
        <v>191</v>
      </c>
      <c r="D2278" t="s">
        <v>2991</v>
      </c>
      <c r="E2278" t="s">
        <v>276</v>
      </c>
      <c r="F2278" t="s">
        <v>277</v>
      </c>
      <c r="G2278" t="s">
        <v>64</v>
      </c>
      <c r="H2278" t="s">
        <v>225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T2278" s="22" t="str">
        <f t="shared" si="142"/>
        <v>840091-SNWHT-SM</v>
      </c>
      <c r="U2278" s="24">
        <f>IF(C2278="NET","",IF(C2278="","",IFERROR(VLOOKUP(T2278,EAN!$A:$B,2,FALSE),"MANGLER - MÅ OPPDATERE EAN-FANEN")))</f>
        <v>7048652605283</v>
      </c>
      <c r="V2278" s="22">
        <f t="shared" si="140"/>
        <v>0</v>
      </c>
      <c r="W2278" s="22">
        <f t="shared" si="141"/>
        <v>0</v>
      </c>
      <c r="X2278" s="2"/>
      <c r="Y2278" s="21" t="str">
        <f>IF(C2278="NET","",IFERROR(VLOOKUP(U2278,'2) Order Form'!$V$9:$V$894,1,FALSE),"Ikke med I order form"))</f>
        <v>Ikke med I order form</v>
      </c>
    </row>
    <row r="2279" spans="1:25">
      <c r="A2279" s="175">
        <f t="shared" si="143"/>
        <v>7048652605276</v>
      </c>
      <c r="B2279">
        <v>840091</v>
      </c>
      <c r="C2279" t="s">
        <v>191</v>
      </c>
      <c r="D2279" t="s">
        <v>2991</v>
      </c>
      <c r="E2279" t="s">
        <v>278</v>
      </c>
      <c r="F2279" t="s">
        <v>277</v>
      </c>
      <c r="G2279" t="s">
        <v>65</v>
      </c>
      <c r="H2279" t="s">
        <v>225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T2279" s="22" t="str">
        <f t="shared" si="142"/>
        <v>840091-SNWHT-ML</v>
      </c>
      <c r="U2279" s="24">
        <f>IF(C2279="NET","",IF(C2279="","",IFERROR(VLOOKUP(T2279,EAN!$A:$B,2,FALSE),"MANGLER - MÅ OPPDATERE EAN-FANEN")))</f>
        <v>7048652605276</v>
      </c>
      <c r="V2279" s="22">
        <f t="shared" si="140"/>
        <v>0</v>
      </c>
      <c r="W2279" s="22">
        <f t="shared" si="141"/>
        <v>0</v>
      </c>
      <c r="X2279" s="2"/>
      <c r="Y2279" s="21" t="str">
        <f>IF(C2279="NET","",IFERROR(VLOOKUP(U2279,'2) Order Form'!$V$9:$V$894,1,FALSE),"Ikke med I order form"))</f>
        <v>Ikke med I order form</v>
      </c>
    </row>
    <row r="2280" spans="1:25">
      <c r="A2280" s="175">
        <f t="shared" si="143"/>
        <v>7048652605269</v>
      </c>
      <c r="B2280">
        <v>840091</v>
      </c>
      <c r="C2280" t="s">
        <v>191</v>
      </c>
      <c r="D2280" t="s">
        <v>2991</v>
      </c>
      <c r="E2280" t="s">
        <v>279</v>
      </c>
      <c r="F2280" t="s">
        <v>277</v>
      </c>
      <c r="G2280" t="s">
        <v>66</v>
      </c>
      <c r="H2280" t="s">
        <v>225</v>
      </c>
      <c r="I2280">
        <v>11</v>
      </c>
      <c r="J2280">
        <v>11</v>
      </c>
      <c r="K2280">
        <v>11</v>
      </c>
      <c r="L2280">
        <v>11</v>
      </c>
      <c r="M2280">
        <v>11</v>
      </c>
      <c r="N2280">
        <v>11</v>
      </c>
      <c r="O2280">
        <v>11</v>
      </c>
      <c r="P2280">
        <v>11</v>
      </c>
      <c r="Q2280">
        <v>11</v>
      </c>
      <c r="R2280">
        <v>11</v>
      </c>
      <c r="T2280" s="22" t="str">
        <f t="shared" si="142"/>
        <v>840091-SNWHT-LXL</v>
      </c>
      <c r="U2280" s="24">
        <f>IF(C2280="NET","",IF(C2280="","",IFERROR(VLOOKUP(T2280,EAN!$A:$B,2,FALSE),"MANGLER - MÅ OPPDATERE EAN-FANEN")))</f>
        <v>7048652605269</v>
      </c>
      <c r="V2280" s="22">
        <f t="shared" si="140"/>
        <v>11</v>
      </c>
      <c r="W2280" s="22">
        <f t="shared" si="141"/>
        <v>11</v>
      </c>
      <c r="X2280" s="2"/>
      <c r="Y2280" s="21" t="str">
        <f>IF(C2280="NET","",IFERROR(VLOOKUP(U2280,'2) Order Form'!$V$9:$V$894,1,FALSE),"Ikke med I order form"))</f>
        <v>Ikke med I order form</v>
      </c>
    </row>
    <row r="2281" spans="1:25">
      <c r="A2281" s="175">
        <f t="shared" si="143"/>
        <v>7048652966209</v>
      </c>
      <c r="B2281">
        <v>840091</v>
      </c>
      <c r="C2281" t="s">
        <v>191</v>
      </c>
      <c r="D2281" t="s">
        <v>2991</v>
      </c>
      <c r="E2281" t="s">
        <v>1988</v>
      </c>
      <c r="F2281" t="s">
        <v>1977</v>
      </c>
      <c r="G2281" t="s">
        <v>64</v>
      </c>
      <c r="H2281" t="s">
        <v>87</v>
      </c>
      <c r="I2281">
        <v>28</v>
      </c>
      <c r="J2281">
        <v>28</v>
      </c>
      <c r="K2281">
        <v>28</v>
      </c>
      <c r="L2281">
        <v>28</v>
      </c>
      <c r="M2281">
        <v>28</v>
      </c>
      <c r="N2281">
        <v>28</v>
      </c>
      <c r="O2281">
        <v>28</v>
      </c>
      <c r="P2281">
        <v>28</v>
      </c>
      <c r="Q2281">
        <v>28</v>
      </c>
      <c r="R2281">
        <v>28</v>
      </c>
      <c r="T2281" s="22" t="str">
        <f t="shared" si="142"/>
        <v>840091-WOLND-SM</v>
      </c>
      <c r="U2281" s="24">
        <f>IF(C2281="NET","",IF(C2281="","",IFERROR(VLOOKUP(T2281,EAN!$A:$B,2,FALSE),"MANGLER - MÅ OPPDATERE EAN-FANEN")))</f>
        <v>7048652966209</v>
      </c>
      <c r="V2281" s="22">
        <f t="shared" si="140"/>
        <v>28</v>
      </c>
      <c r="W2281" s="22">
        <f t="shared" si="141"/>
        <v>28</v>
      </c>
      <c r="X2281" s="2"/>
      <c r="Y2281" s="21">
        <f>IF(C2281="NET","",IFERROR(VLOOKUP(U2281,'2) Order Form'!$V$9:$V$894,1,FALSE),"Ikke med I order form"))</f>
        <v>7048652966209</v>
      </c>
    </row>
    <row r="2282" spans="1:25">
      <c r="A2282" s="175">
        <f t="shared" si="143"/>
        <v>7048652966193</v>
      </c>
      <c r="B2282">
        <v>840091</v>
      </c>
      <c r="C2282" t="s">
        <v>191</v>
      </c>
      <c r="D2282" t="s">
        <v>2991</v>
      </c>
      <c r="E2282" t="s">
        <v>1989</v>
      </c>
      <c r="F2282" t="s">
        <v>1977</v>
      </c>
      <c r="G2282" t="s">
        <v>65</v>
      </c>
      <c r="H2282" t="s">
        <v>87</v>
      </c>
      <c r="I2282">
        <v>2</v>
      </c>
      <c r="J2282">
        <v>2</v>
      </c>
      <c r="K2282">
        <v>2</v>
      </c>
      <c r="L2282">
        <v>2</v>
      </c>
      <c r="M2282">
        <v>2</v>
      </c>
      <c r="N2282">
        <v>2</v>
      </c>
      <c r="O2282">
        <v>2</v>
      </c>
      <c r="P2282">
        <v>2</v>
      </c>
      <c r="Q2282">
        <v>2</v>
      </c>
      <c r="R2282">
        <v>2</v>
      </c>
      <c r="T2282" s="22" t="str">
        <f t="shared" si="142"/>
        <v>840091-WOLND-ML</v>
      </c>
      <c r="U2282" s="24">
        <f>IF(C2282="NET","",IF(C2282="","",IFERROR(VLOOKUP(T2282,EAN!$A:$B,2,FALSE),"MANGLER - MÅ OPPDATERE EAN-FANEN")))</f>
        <v>7048652966193</v>
      </c>
      <c r="V2282" s="22">
        <f t="shared" si="140"/>
        <v>2</v>
      </c>
      <c r="W2282" s="22">
        <f t="shared" si="141"/>
        <v>2</v>
      </c>
      <c r="X2282" s="2"/>
      <c r="Y2282" s="21">
        <f>IF(C2282="NET","",IFERROR(VLOOKUP(U2282,'2) Order Form'!$V$9:$V$894,1,FALSE),"Ikke med I order form"))</f>
        <v>7048652966193</v>
      </c>
    </row>
    <row r="2283" spans="1:25">
      <c r="A2283" s="175">
        <f t="shared" si="143"/>
        <v>7048652966186</v>
      </c>
      <c r="B2283">
        <v>840091</v>
      </c>
      <c r="C2283" t="s">
        <v>191</v>
      </c>
      <c r="D2283" t="s">
        <v>2991</v>
      </c>
      <c r="E2283" t="s">
        <v>1990</v>
      </c>
      <c r="F2283" t="s">
        <v>1977</v>
      </c>
      <c r="G2283" t="s">
        <v>66</v>
      </c>
      <c r="H2283" t="s">
        <v>87</v>
      </c>
      <c r="I2283">
        <v>22</v>
      </c>
      <c r="J2283">
        <v>22</v>
      </c>
      <c r="K2283">
        <v>22</v>
      </c>
      <c r="L2283">
        <v>22</v>
      </c>
      <c r="M2283">
        <v>22</v>
      </c>
      <c r="N2283">
        <v>22</v>
      </c>
      <c r="O2283">
        <v>22</v>
      </c>
      <c r="P2283">
        <v>22</v>
      </c>
      <c r="Q2283">
        <v>22</v>
      </c>
      <c r="R2283">
        <v>22</v>
      </c>
      <c r="T2283" s="22" t="str">
        <f t="shared" si="142"/>
        <v>840091-WOLND-LXL</v>
      </c>
      <c r="U2283" s="24">
        <f>IF(C2283="NET","",IF(C2283="","",IFERROR(VLOOKUP(T2283,EAN!$A:$B,2,FALSE),"MANGLER - MÅ OPPDATERE EAN-FANEN")))</f>
        <v>7048652966186</v>
      </c>
      <c r="V2283" s="22">
        <f t="shared" si="140"/>
        <v>22</v>
      </c>
      <c r="W2283" s="22">
        <f t="shared" si="141"/>
        <v>22</v>
      </c>
      <c r="X2283" s="2"/>
      <c r="Y2283" s="21">
        <f>IF(C2283="NET","",IFERROR(VLOOKUP(U2283,'2) Order Form'!$V$9:$V$894,1,FALSE),"Ikke med I order form"))</f>
        <v>7048652966186</v>
      </c>
    </row>
    <row r="2284" spans="1:25">
      <c r="A2284" s="175">
        <f t="shared" si="143"/>
        <v>0</v>
      </c>
      <c r="B2284" s="37">
        <v>840092</v>
      </c>
      <c r="C2284" t="s">
        <v>131</v>
      </c>
      <c r="I2284" s="37">
        <v>202409</v>
      </c>
      <c r="J2284" s="37">
        <v>202410</v>
      </c>
      <c r="K2284" s="37">
        <v>202411</v>
      </c>
      <c r="L2284" s="37">
        <v>202412</v>
      </c>
      <c r="M2284" s="37">
        <v>202413</v>
      </c>
      <c r="N2284" s="37">
        <v>202414</v>
      </c>
      <c r="O2284" s="37">
        <v>202415</v>
      </c>
      <c r="P2284" s="37">
        <v>202415</v>
      </c>
      <c r="Q2284" s="37">
        <v>202415</v>
      </c>
      <c r="R2284" s="37">
        <v>202415</v>
      </c>
      <c r="T2284" s="22" t="str">
        <f t="shared" si="142"/>
        <v>840092-</v>
      </c>
      <c r="U2284" s="24" t="str">
        <f>IF(C2284="NET","",IF(C2284="","",IFERROR(VLOOKUP(T2284,EAN!$A:$B,2,FALSE),"MANGLER - MÅ OPPDATERE EAN-FANEN")))</f>
        <v/>
      </c>
      <c r="V2284" s="22">
        <f t="shared" si="140"/>
        <v>202409</v>
      </c>
      <c r="W2284" s="22">
        <f t="shared" si="141"/>
        <v>202415</v>
      </c>
      <c r="X2284" s="2"/>
      <c r="Y2284" s="21" t="str">
        <f>IF(C2284="NET","",IFERROR(VLOOKUP(U2284,'2) Order Form'!$V$9:$V$894,1,FALSE),"Ikke med I order form"))</f>
        <v/>
      </c>
    </row>
    <row r="2285" spans="1:25">
      <c r="A2285" s="175">
        <f t="shared" si="143"/>
        <v>7048652604897</v>
      </c>
      <c r="B2285">
        <v>840092</v>
      </c>
      <c r="C2285" t="s">
        <v>1063</v>
      </c>
      <c r="D2285" t="s">
        <v>2991</v>
      </c>
      <c r="E2285" t="s">
        <v>132</v>
      </c>
      <c r="F2285" t="s">
        <v>124</v>
      </c>
      <c r="G2285" t="s">
        <v>64</v>
      </c>
      <c r="H2285" t="s">
        <v>87</v>
      </c>
      <c r="I2285">
        <v>10</v>
      </c>
      <c r="J2285">
        <v>10</v>
      </c>
      <c r="K2285">
        <v>10</v>
      </c>
      <c r="L2285">
        <v>10</v>
      </c>
      <c r="M2285">
        <v>10</v>
      </c>
      <c r="N2285">
        <v>10</v>
      </c>
      <c r="O2285">
        <v>10</v>
      </c>
      <c r="P2285">
        <v>10</v>
      </c>
      <c r="Q2285">
        <v>10</v>
      </c>
      <c r="R2285">
        <v>10</v>
      </c>
      <c r="T2285" s="22" t="str">
        <f t="shared" si="142"/>
        <v>840092-DTBLK-SM</v>
      </c>
      <c r="U2285" s="24">
        <f>IF(C2285="NET","",IF(C2285="","",IFERROR(VLOOKUP(T2285,EAN!$A:$B,2,FALSE),"MANGLER - MÅ OPPDATERE EAN-FANEN")))</f>
        <v>7048652604897</v>
      </c>
      <c r="V2285" s="22">
        <f t="shared" si="140"/>
        <v>10</v>
      </c>
      <c r="W2285" s="22">
        <f t="shared" si="141"/>
        <v>10</v>
      </c>
      <c r="X2285" s="2"/>
      <c r="Y2285" s="21">
        <f>IF(C2285="NET","",IFERROR(VLOOKUP(U2285,'2) Order Form'!$V$9:$V$894,1,FALSE),"Ikke med I order form"))</f>
        <v>7048652604897</v>
      </c>
    </row>
    <row r="2286" spans="1:25">
      <c r="A2286" s="175">
        <f t="shared" si="143"/>
        <v>7048652604880</v>
      </c>
      <c r="B2286">
        <v>840092</v>
      </c>
      <c r="C2286" t="s">
        <v>1063</v>
      </c>
      <c r="D2286" t="s">
        <v>2991</v>
      </c>
      <c r="E2286" t="s">
        <v>133</v>
      </c>
      <c r="F2286" t="s">
        <v>124</v>
      </c>
      <c r="G2286" t="s">
        <v>65</v>
      </c>
      <c r="H2286" t="s">
        <v>87</v>
      </c>
      <c r="I2286">
        <v>14</v>
      </c>
      <c r="J2286">
        <v>14</v>
      </c>
      <c r="K2286">
        <v>14</v>
      </c>
      <c r="L2286">
        <v>14</v>
      </c>
      <c r="M2286">
        <v>14</v>
      </c>
      <c r="N2286">
        <v>14</v>
      </c>
      <c r="O2286">
        <v>14</v>
      </c>
      <c r="P2286">
        <v>14</v>
      </c>
      <c r="Q2286">
        <v>14</v>
      </c>
      <c r="R2286">
        <v>14</v>
      </c>
      <c r="T2286" s="22" t="str">
        <f t="shared" si="142"/>
        <v>840092-DTBLK-ML</v>
      </c>
      <c r="U2286" s="24">
        <f>IF(C2286="NET","",IF(C2286="","",IFERROR(VLOOKUP(T2286,EAN!$A:$B,2,FALSE),"MANGLER - MÅ OPPDATERE EAN-FANEN")))</f>
        <v>7048652604880</v>
      </c>
      <c r="V2286" s="22">
        <f t="shared" si="140"/>
        <v>14</v>
      </c>
      <c r="W2286" s="22">
        <f t="shared" si="141"/>
        <v>14</v>
      </c>
      <c r="X2286" s="2"/>
      <c r="Y2286" s="21">
        <f>IF(C2286="NET","",IFERROR(VLOOKUP(U2286,'2) Order Form'!$V$9:$V$894,1,FALSE),"Ikke med I order form"))</f>
        <v>7048652604880</v>
      </c>
    </row>
    <row r="2287" spans="1:25">
      <c r="A2287" s="175">
        <f t="shared" si="143"/>
        <v>7048652604873</v>
      </c>
      <c r="B2287">
        <v>840092</v>
      </c>
      <c r="C2287" t="s">
        <v>1063</v>
      </c>
      <c r="D2287" t="s">
        <v>2991</v>
      </c>
      <c r="E2287" t="s">
        <v>134</v>
      </c>
      <c r="F2287" t="s">
        <v>124</v>
      </c>
      <c r="G2287" t="s">
        <v>66</v>
      </c>
      <c r="H2287" t="s">
        <v>87</v>
      </c>
      <c r="I2287">
        <v>5</v>
      </c>
      <c r="J2287">
        <v>5</v>
      </c>
      <c r="K2287">
        <v>5</v>
      </c>
      <c r="L2287">
        <v>5</v>
      </c>
      <c r="M2287">
        <v>5</v>
      </c>
      <c r="N2287">
        <v>5</v>
      </c>
      <c r="O2287">
        <v>5</v>
      </c>
      <c r="P2287">
        <v>5</v>
      </c>
      <c r="Q2287">
        <v>5</v>
      </c>
      <c r="R2287">
        <v>5</v>
      </c>
      <c r="T2287" s="22" t="str">
        <f t="shared" si="142"/>
        <v>840092-DTBLK-LXL</v>
      </c>
      <c r="U2287" s="24">
        <f>IF(C2287="NET","",IF(C2287="","",IFERROR(VLOOKUP(T2287,EAN!$A:$B,2,FALSE),"MANGLER - MÅ OPPDATERE EAN-FANEN")))</f>
        <v>7048652604873</v>
      </c>
      <c r="V2287" s="22">
        <f t="shared" si="140"/>
        <v>5</v>
      </c>
      <c r="W2287" s="22">
        <f t="shared" si="141"/>
        <v>5</v>
      </c>
      <c r="X2287" s="2"/>
      <c r="Y2287" s="21">
        <f>IF(C2287="NET","",IFERROR(VLOOKUP(U2287,'2) Order Form'!$V$9:$V$894,1,FALSE),"Ikke med I order form"))</f>
        <v>7048652604873</v>
      </c>
    </row>
    <row r="2288" spans="1:25">
      <c r="A2288" s="175">
        <f t="shared" si="143"/>
        <v>7048653090033</v>
      </c>
      <c r="B2288">
        <v>840092</v>
      </c>
      <c r="C2288" t="s">
        <v>1063</v>
      </c>
      <c r="D2288" t="s">
        <v>2991</v>
      </c>
      <c r="E2288" t="s">
        <v>3721</v>
      </c>
      <c r="F2288" t="s">
        <v>3720</v>
      </c>
      <c r="G2288" t="s">
        <v>64</v>
      </c>
      <c r="H2288" t="s">
        <v>87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T2288" s="22" t="str">
        <f t="shared" si="142"/>
        <v>840092-GRPHT-SM</v>
      </c>
      <c r="U2288" s="24">
        <f>IF(C2288="NET","",IF(C2288="","",IFERROR(VLOOKUP(T2288,EAN!$A:$B,2,FALSE),"MANGLER - MÅ OPPDATERE EAN-FANEN")))</f>
        <v>7048653090033</v>
      </c>
      <c r="V2288" s="22">
        <f t="shared" si="140"/>
        <v>0</v>
      </c>
      <c r="W2288" s="22">
        <f t="shared" si="141"/>
        <v>0</v>
      </c>
      <c r="X2288" s="2"/>
      <c r="Y2288" s="21" t="str">
        <f>IF(C2288="NET","",IFERROR(VLOOKUP(U2288,'2) Order Form'!$V$9:$V$894,1,FALSE),"Ikke med I order form"))</f>
        <v>Ikke med I order form</v>
      </c>
    </row>
    <row r="2289" spans="1:25">
      <c r="A2289" s="175">
        <f t="shared" si="143"/>
        <v>7048653090040</v>
      </c>
      <c r="B2289">
        <v>840092</v>
      </c>
      <c r="C2289" t="s">
        <v>1063</v>
      </c>
      <c r="D2289" t="s">
        <v>2991</v>
      </c>
      <c r="E2289" t="s">
        <v>3722</v>
      </c>
      <c r="F2289" t="s">
        <v>3720</v>
      </c>
      <c r="G2289" t="s">
        <v>65</v>
      </c>
      <c r="H2289" t="s">
        <v>87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T2289" s="22" t="str">
        <f t="shared" si="142"/>
        <v>840092-GRPHT-ML</v>
      </c>
      <c r="U2289" s="24">
        <f>IF(C2289="NET","",IF(C2289="","",IFERROR(VLOOKUP(T2289,EAN!$A:$B,2,FALSE),"MANGLER - MÅ OPPDATERE EAN-FANEN")))</f>
        <v>7048653090040</v>
      </c>
      <c r="V2289" s="22">
        <f t="shared" si="140"/>
        <v>0</v>
      </c>
      <c r="W2289" s="22">
        <f t="shared" si="141"/>
        <v>0</v>
      </c>
      <c r="X2289" s="2"/>
      <c r="Y2289" s="21" t="str">
        <f>IF(C2289="NET","",IFERROR(VLOOKUP(U2289,'2) Order Form'!$V$9:$V$894,1,FALSE),"Ikke med I order form"))</f>
        <v>Ikke med I order form</v>
      </c>
    </row>
    <row r="2290" spans="1:25">
      <c r="A2290" s="175">
        <f t="shared" si="143"/>
        <v>7048653090057</v>
      </c>
      <c r="B2290">
        <v>840092</v>
      </c>
      <c r="C2290" t="s">
        <v>1063</v>
      </c>
      <c r="D2290" t="s">
        <v>2991</v>
      </c>
      <c r="E2290" t="s">
        <v>3723</v>
      </c>
      <c r="F2290" t="s">
        <v>3720</v>
      </c>
      <c r="G2290" t="s">
        <v>66</v>
      </c>
      <c r="H2290" t="s">
        <v>87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T2290" s="22" t="str">
        <f t="shared" si="142"/>
        <v>840092-GRPHT-LXL</v>
      </c>
      <c r="U2290" s="24">
        <f>IF(C2290="NET","",IF(C2290="","",IFERROR(VLOOKUP(T2290,EAN!$A:$B,2,FALSE),"MANGLER - MÅ OPPDATERE EAN-FANEN")))</f>
        <v>7048653090057</v>
      </c>
      <c r="V2290" s="22">
        <f t="shared" si="140"/>
        <v>0</v>
      </c>
      <c r="W2290" s="22">
        <f t="shared" si="141"/>
        <v>0</v>
      </c>
      <c r="X2290" s="2"/>
      <c r="Y2290" s="21" t="str">
        <f>IF(C2290="NET","",IFERROR(VLOOKUP(U2290,'2) Order Form'!$V$9:$V$894,1,FALSE),"Ikke med I order form"))</f>
        <v>Ikke med I order form</v>
      </c>
    </row>
    <row r="2291" spans="1:25">
      <c r="A2291" s="175">
        <f t="shared" si="143"/>
        <v>7048652823236</v>
      </c>
      <c r="B2291">
        <v>840092</v>
      </c>
      <c r="C2291" t="s">
        <v>1063</v>
      </c>
      <c r="D2291" t="s">
        <v>2991</v>
      </c>
      <c r="E2291" t="s">
        <v>1290</v>
      </c>
      <c r="F2291" t="s">
        <v>1291</v>
      </c>
      <c r="G2291" t="s">
        <v>64</v>
      </c>
      <c r="H2291" t="s">
        <v>225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T2291" s="22" t="str">
        <f t="shared" si="142"/>
        <v>840092-MASEM-SM</v>
      </c>
      <c r="U2291" s="24">
        <f>IF(C2291="NET","",IF(C2291="","",IFERROR(VLOOKUP(T2291,EAN!$A:$B,2,FALSE),"MANGLER - MÅ OPPDATERE EAN-FANEN")))</f>
        <v>7048652823236</v>
      </c>
      <c r="V2291" s="22">
        <f t="shared" si="140"/>
        <v>0</v>
      </c>
      <c r="W2291" s="22">
        <f t="shared" si="141"/>
        <v>0</v>
      </c>
      <c r="X2291" s="2"/>
      <c r="Y2291" s="21" t="str">
        <f>IF(C2291="NET","",IFERROR(VLOOKUP(U2291,'2) Order Form'!$V$9:$V$894,1,FALSE),"Ikke med I order form"))</f>
        <v>Ikke med I order form</v>
      </c>
    </row>
    <row r="2292" spans="1:25">
      <c r="A2292" s="175">
        <f t="shared" si="143"/>
        <v>7048652823229</v>
      </c>
      <c r="B2292">
        <v>840092</v>
      </c>
      <c r="C2292" t="s">
        <v>1063</v>
      </c>
      <c r="D2292" t="s">
        <v>2991</v>
      </c>
      <c r="E2292" t="s">
        <v>1292</v>
      </c>
      <c r="F2292" t="s">
        <v>1291</v>
      </c>
      <c r="G2292" t="s">
        <v>65</v>
      </c>
      <c r="H2292" t="s">
        <v>225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T2292" s="22" t="str">
        <f t="shared" si="142"/>
        <v>840092-MASEM-ML</v>
      </c>
      <c r="U2292" s="24">
        <f>IF(C2292="NET","",IF(C2292="","",IFERROR(VLOOKUP(T2292,EAN!$A:$B,2,FALSE),"MANGLER - MÅ OPPDATERE EAN-FANEN")))</f>
        <v>7048652823229</v>
      </c>
      <c r="V2292" s="22">
        <f t="shared" si="140"/>
        <v>0</v>
      </c>
      <c r="W2292" s="22">
        <f t="shared" si="141"/>
        <v>0</v>
      </c>
      <c r="X2292" s="2"/>
      <c r="Y2292" s="21" t="str">
        <f>IF(C2292="NET","",IFERROR(VLOOKUP(U2292,'2) Order Form'!$V$9:$V$894,1,FALSE),"Ikke med I order form"))</f>
        <v>Ikke med I order form</v>
      </c>
    </row>
    <row r="2293" spans="1:25">
      <c r="A2293" s="175">
        <f t="shared" si="143"/>
        <v>7048652823212</v>
      </c>
      <c r="B2293">
        <v>840092</v>
      </c>
      <c r="C2293" t="s">
        <v>1063</v>
      </c>
      <c r="D2293" t="s">
        <v>2991</v>
      </c>
      <c r="E2293" t="s">
        <v>1293</v>
      </c>
      <c r="F2293" t="s">
        <v>1291</v>
      </c>
      <c r="G2293" t="s">
        <v>66</v>
      </c>
      <c r="H2293" t="s">
        <v>225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T2293" s="22" t="str">
        <f t="shared" si="142"/>
        <v>840092-MASEM-LXL</v>
      </c>
      <c r="U2293" s="24">
        <f>IF(C2293="NET","",IF(C2293="","",IFERROR(VLOOKUP(T2293,EAN!$A:$B,2,FALSE),"MANGLER - MÅ OPPDATERE EAN-FANEN")))</f>
        <v>7048652823212</v>
      </c>
      <c r="V2293" s="22">
        <f t="shared" ref="V2293:V2356" si="144">I2293</f>
        <v>0</v>
      </c>
      <c r="W2293" s="22">
        <f t="shared" ref="W2293:W2356" si="145">R2293</f>
        <v>0</v>
      </c>
      <c r="X2293" s="2"/>
      <c r="Y2293" s="21" t="str">
        <f>IF(C2293="NET","",IFERROR(VLOOKUP(U2293,'2) Order Form'!$V$9:$V$894,1,FALSE),"Ikke med I order form"))</f>
        <v>Ikke med I order form</v>
      </c>
    </row>
    <row r="2294" spans="1:25">
      <c r="A2294" s="175">
        <f t="shared" si="143"/>
        <v>7048652604927</v>
      </c>
      <c r="B2294">
        <v>840092</v>
      </c>
      <c r="C2294" t="s">
        <v>1063</v>
      </c>
      <c r="D2294" t="s">
        <v>2991</v>
      </c>
      <c r="E2294" t="s">
        <v>271</v>
      </c>
      <c r="F2294" t="s">
        <v>270</v>
      </c>
      <c r="G2294" t="s">
        <v>64</v>
      </c>
      <c r="H2294" t="s">
        <v>225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T2294" s="22" t="str">
        <f t="shared" si="142"/>
        <v>840092-MBGRY-SM</v>
      </c>
      <c r="U2294" s="24">
        <f>IF(C2294="NET","",IF(C2294="","",IFERROR(VLOOKUP(T2294,EAN!$A:$B,2,FALSE),"MANGLER - MÅ OPPDATERE EAN-FANEN")))</f>
        <v>7048652604927</v>
      </c>
      <c r="V2294" s="22">
        <f t="shared" si="144"/>
        <v>0</v>
      </c>
      <c r="W2294" s="22">
        <f t="shared" si="145"/>
        <v>0</v>
      </c>
      <c r="X2294" s="2"/>
      <c r="Y2294" s="21" t="str">
        <f>IF(C2294="NET","",IFERROR(VLOOKUP(U2294,'2) Order Form'!$V$9:$V$894,1,FALSE),"Ikke med I order form"))</f>
        <v>Ikke med I order form</v>
      </c>
    </row>
    <row r="2295" spans="1:25">
      <c r="A2295" s="175">
        <f t="shared" si="143"/>
        <v>7048652604910</v>
      </c>
      <c r="B2295">
        <v>840092</v>
      </c>
      <c r="C2295" t="s">
        <v>1063</v>
      </c>
      <c r="D2295" t="s">
        <v>2991</v>
      </c>
      <c r="E2295" t="s">
        <v>272</v>
      </c>
      <c r="F2295" t="s">
        <v>270</v>
      </c>
      <c r="G2295" t="s">
        <v>65</v>
      </c>
      <c r="H2295" t="s">
        <v>225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T2295" s="22" t="str">
        <f t="shared" si="142"/>
        <v>840092-MBGRY-ML</v>
      </c>
      <c r="U2295" s="24">
        <f>IF(C2295="NET","",IF(C2295="","",IFERROR(VLOOKUP(T2295,EAN!$A:$B,2,FALSE),"MANGLER - MÅ OPPDATERE EAN-FANEN")))</f>
        <v>7048652604910</v>
      </c>
      <c r="V2295" s="22">
        <f t="shared" si="144"/>
        <v>0</v>
      </c>
      <c r="W2295" s="22">
        <f t="shared" si="145"/>
        <v>0</v>
      </c>
      <c r="X2295" s="2"/>
      <c r="Y2295" s="21" t="str">
        <f>IF(C2295="NET","",IFERROR(VLOOKUP(U2295,'2) Order Form'!$V$9:$V$894,1,FALSE),"Ikke med I order form"))</f>
        <v>Ikke med I order form</v>
      </c>
    </row>
    <row r="2296" spans="1:25">
      <c r="A2296" s="175">
        <f t="shared" si="143"/>
        <v>7048652604903</v>
      </c>
      <c r="B2296">
        <v>840092</v>
      </c>
      <c r="C2296" t="s">
        <v>1063</v>
      </c>
      <c r="D2296" t="s">
        <v>2991</v>
      </c>
      <c r="E2296" t="s">
        <v>273</v>
      </c>
      <c r="F2296" t="s">
        <v>270</v>
      </c>
      <c r="G2296" t="s">
        <v>66</v>
      </c>
      <c r="H2296" t="s">
        <v>225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T2296" s="22" t="str">
        <f t="shared" si="142"/>
        <v>840092-MBGRY-LXL</v>
      </c>
      <c r="U2296" s="24">
        <f>IF(C2296="NET","",IF(C2296="","",IFERROR(VLOOKUP(T2296,EAN!$A:$B,2,FALSE),"MANGLER - MÅ OPPDATERE EAN-FANEN")))</f>
        <v>7048652604903</v>
      </c>
      <c r="V2296" s="22">
        <f t="shared" si="144"/>
        <v>0</v>
      </c>
      <c r="W2296" s="22">
        <f t="shared" si="145"/>
        <v>0</v>
      </c>
      <c r="X2296" s="2"/>
      <c r="Y2296" s="21" t="str">
        <f>IF(C2296="NET","",IFERROR(VLOOKUP(U2296,'2) Order Form'!$V$9:$V$894,1,FALSE),"Ikke med I order form"))</f>
        <v>Ikke med I order form</v>
      </c>
    </row>
    <row r="2297" spans="1:25">
      <c r="A2297" s="175">
        <f t="shared" si="143"/>
        <v>7048652823267</v>
      </c>
      <c r="B2297">
        <v>840092</v>
      </c>
      <c r="C2297" t="s">
        <v>1063</v>
      </c>
      <c r="D2297" t="s">
        <v>2991</v>
      </c>
      <c r="E2297" t="s">
        <v>1311</v>
      </c>
      <c r="F2297" t="s">
        <v>2030</v>
      </c>
      <c r="G2297" t="s">
        <v>64</v>
      </c>
      <c r="H2297" t="s">
        <v>87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T2297" s="22" t="str">
        <f t="shared" si="142"/>
        <v>840092-MBRWH-SM</v>
      </c>
      <c r="U2297" s="24">
        <f>IF(C2297="NET","",IF(C2297="","",IFERROR(VLOOKUP(T2297,EAN!$A:$B,2,FALSE),"MANGLER - MÅ OPPDATERE EAN-FANEN")))</f>
        <v>7048652823267</v>
      </c>
      <c r="V2297" s="22">
        <f t="shared" si="144"/>
        <v>0</v>
      </c>
      <c r="W2297" s="22">
        <f t="shared" si="145"/>
        <v>0</v>
      </c>
      <c r="X2297" s="2"/>
      <c r="Y2297" s="21">
        <f>IF(C2297="NET","",IFERROR(VLOOKUP(U2297,'2) Order Form'!$V$9:$V$894,1,FALSE),"Ikke med I order form"))</f>
        <v>7048652823267</v>
      </c>
    </row>
    <row r="2298" spans="1:25">
      <c r="A2298" s="175">
        <f t="shared" si="143"/>
        <v>7048652823250</v>
      </c>
      <c r="B2298">
        <v>840092</v>
      </c>
      <c r="C2298" t="s">
        <v>1063</v>
      </c>
      <c r="D2298" t="s">
        <v>2991</v>
      </c>
      <c r="E2298" t="s">
        <v>1312</v>
      </c>
      <c r="F2298" t="s">
        <v>2030</v>
      </c>
      <c r="G2298" t="s">
        <v>65</v>
      </c>
      <c r="H2298" t="s">
        <v>87</v>
      </c>
      <c r="I2298">
        <v>20</v>
      </c>
      <c r="J2298">
        <v>20</v>
      </c>
      <c r="K2298">
        <v>20</v>
      </c>
      <c r="L2298">
        <v>20</v>
      </c>
      <c r="M2298">
        <v>20</v>
      </c>
      <c r="N2298">
        <v>20</v>
      </c>
      <c r="O2298">
        <v>20</v>
      </c>
      <c r="P2298">
        <v>20</v>
      </c>
      <c r="Q2298">
        <v>20</v>
      </c>
      <c r="R2298">
        <v>20</v>
      </c>
      <c r="T2298" s="22" t="str">
        <f t="shared" si="142"/>
        <v>840092-MBRWH-ML</v>
      </c>
      <c r="U2298" s="24">
        <f>IF(C2298="NET","",IF(C2298="","",IFERROR(VLOOKUP(T2298,EAN!$A:$B,2,FALSE),"MANGLER - MÅ OPPDATERE EAN-FANEN")))</f>
        <v>7048652823250</v>
      </c>
      <c r="V2298" s="22">
        <f t="shared" si="144"/>
        <v>20</v>
      </c>
      <c r="W2298" s="22">
        <f t="shared" si="145"/>
        <v>20</v>
      </c>
      <c r="X2298" s="2"/>
      <c r="Y2298" s="21">
        <f>IF(C2298="NET","",IFERROR(VLOOKUP(U2298,'2) Order Form'!$V$9:$V$894,1,FALSE),"Ikke med I order form"))</f>
        <v>7048652823250</v>
      </c>
    </row>
    <row r="2299" spans="1:25">
      <c r="A2299" s="175">
        <f t="shared" si="143"/>
        <v>7048652823243</v>
      </c>
      <c r="B2299">
        <v>840092</v>
      </c>
      <c r="C2299" t="s">
        <v>1063</v>
      </c>
      <c r="D2299" t="s">
        <v>2991</v>
      </c>
      <c r="E2299" t="s">
        <v>1313</v>
      </c>
      <c r="F2299" t="s">
        <v>2030</v>
      </c>
      <c r="G2299" t="s">
        <v>66</v>
      </c>
      <c r="H2299" t="s">
        <v>87</v>
      </c>
      <c r="I2299">
        <v>293</v>
      </c>
      <c r="J2299">
        <v>293</v>
      </c>
      <c r="K2299">
        <v>293</v>
      </c>
      <c r="L2299">
        <v>293</v>
      </c>
      <c r="M2299">
        <v>293</v>
      </c>
      <c r="N2299">
        <v>293</v>
      </c>
      <c r="O2299">
        <v>293</v>
      </c>
      <c r="P2299">
        <v>293</v>
      </c>
      <c r="Q2299">
        <v>293</v>
      </c>
      <c r="R2299">
        <v>293</v>
      </c>
      <c r="T2299" s="22" t="str">
        <f t="shared" si="142"/>
        <v>840092-MBRWH-LXL</v>
      </c>
      <c r="U2299" s="24">
        <f>IF(C2299="NET","",IF(C2299="","",IFERROR(VLOOKUP(T2299,EAN!$A:$B,2,FALSE),"MANGLER - MÅ OPPDATERE EAN-FANEN")))</f>
        <v>7048652823243</v>
      </c>
      <c r="V2299" s="22">
        <f t="shared" si="144"/>
        <v>293</v>
      </c>
      <c r="W2299" s="22">
        <f t="shared" si="145"/>
        <v>293</v>
      </c>
      <c r="X2299" s="2"/>
      <c r="Y2299" s="21">
        <f>IF(C2299="NET","",IFERROR(VLOOKUP(U2299,'2) Order Form'!$V$9:$V$894,1,FALSE),"Ikke med I order form"))</f>
        <v>7048652823243</v>
      </c>
    </row>
    <row r="2300" spans="1:25">
      <c r="A2300" s="175">
        <f t="shared" si="143"/>
        <v>7048652604958</v>
      </c>
      <c r="B2300">
        <v>840092</v>
      </c>
      <c r="C2300" t="s">
        <v>1063</v>
      </c>
      <c r="D2300" t="s">
        <v>2991</v>
      </c>
      <c r="E2300" t="s">
        <v>331</v>
      </c>
      <c r="F2300" t="s">
        <v>332</v>
      </c>
      <c r="G2300" t="s">
        <v>64</v>
      </c>
      <c r="H2300" t="s">
        <v>225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T2300" s="22" t="str">
        <f t="shared" si="142"/>
        <v>840092-MEMRD-SM</v>
      </c>
      <c r="U2300" s="24">
        <f>IF(C2300="NET","",IF(C2300="","",IFERROR(VLOOKUP(T2300,EAN!$A:$B,2,FALSE),"MANGLER - MÅ OPPDATERE EAN-FANEN")))</f>
        <v>7048652604958</v>
      </c>
      <c r="V2300" s="22">
        <f t="shared" si="144"/>
        <v>0</v>
      </c>
      <c r="W2300" s="22">
        <f t="shared" si="145"/>
        <v>0</v>
      </c>
      <c r="X2300" s="2"/>
      <c r="Y2300" s="21" t="str">
        <f>IF(C2300="NET","",IFERROR(VLOOKUP(U2300,'2) Order Form'!$V$9:$V$894,1,FALSE),"Ikke med I order form"))</f>
        <v>Ikke med I order form</v>
      </c>
    </row>
    <row r="2301" spans="1:25">
      <c r="A2301" s="175">
        <f t="shared" si="143"/>
        <v>7048652604941</v>
      </c>
      <c r="B2301">
        <v>840092</v>
      </c>
      <c r="C2301" t="s">
        <v>1063</v>
      </c>
      <c r="D2301" t="s">
        <v>2991</v>
      </c>
      <c r="E2301" t="s">
        <v>333</v>
      </c>
      <c r="F2301" t="s">
        <v>332</v>
      </c>
      <c r="G2301" t="s">
        <v>65</v>
      </c>
      <c r="H2301" t="s">
        <v>225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T2301" s="22" t="str">
        <f t="shared" si="142"/>
        <v>840092-MEMRD-ML</v>
      </c>
      <c r="U2301" s="24">
        <f>IF(C2301="NET","",IF(C2301="","",IFERROR(VLOOKUP(T2301,EAN!$A:$B,2,FALSE),"MANGLER - MÅ OPPDATERE EAN-FANEN")))</f>
        <v>7048652604941</v>
      </c>
      <c r="V2301" s="22">
        <f t="shared" si="144"/>
        <v>0</v>
      </c>
      <c r="W2301" s="22">
        <f t="shared" si="145"/>
        <v>0</v>
      </c>
      <c r="X2301" s="2"/>
      <c r="Y2301" s="21" t="str">
        <f>IF(C2301="NET","",IFERROR(VLOOKUP(U2301,'2) Order Form'!$V$9:$V$894,1,FALSE),"Ikke med I order form"))</f>
        <v>Ikke med I order form</v>
      </c>
    </row>
    <row r="2302" spans="1:25">
      <c r="A2302" s="175">
        <f t="shared" si="143"/>
        <v>7048652604934</v>
      </c>
      <c r="B2302">
        <v>840092</v>
      </c>
      <c r="C2302" t="s">
        <v>1063</v>
      </c>
      <c r="D2302" t="s">
        <v>2991</v>
      </c>
      <c r="E2302" t="s">
        <v>334</v>
      </c>
      <c r="F2302" t="s">
        <v>332</v>
      </c>
      <c r="G2302" t="s">
        <v>66</v>
      </c>
      <c r="H2302" t="s">
        <v>225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T2302" s="22" t="str">
        <f t="shared" si="142"/>
        <v>840092-MEMRD-LXL</v>
      </c>
      <c r="U2302" s="24">
        <f>IF(C2302="NET","",IF(C2302="","",IFERROR(VLOOKUP(T2302,EAN!$A:$B,2,FALSE),"MANGLER - MÅ OPPDATERE EAN-FANEN")))</f>
        <v>7048652604934</v>
      </c>
      <c r="V2302" s="22">
        <f t="shared" si="144"/>
        <v>0</v>
      </c>
      <c r="W2302" s="22">
        <f t="shared" si="145"/>
        <v>0</v>
      </c>
      <c r="X2302" s="2"/>
      <c r="Y2302" s="21" t="str">
        <f>IF(C2302="NET","",IFERROR(VLOOKUP(U2302,'2) Order Form'!$V$9:$V$894,1,FALSE),"Ikke med I order form"))</f>
        <v>Ikke med I order form</v>
      </c>
    </row>
    <row r="2303" spans="1:25">
      <c r="A2303" s="175">
        <f t="shared" si="143"/>
        <v>7048652604989</v>
      </c>
      <c r="B2303">
        <v>840092</v>
      </c>
      <c r="C2303" t="s">
        <v>1063</v>
      </c>
      <c r="D2303" t="s">
        <v>2991</v>
      </c>
      <c r="E2303" t="s">
        <v>251</v>
      </c>
      <c r="F2303" t="s">
        <v>252</v>
      </c>
      <c r="G2303" t="s">
        <v>64</v>
      </c>
      <c r="H2303" t="s">
        <v>225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T2303" s="22" t="str">
        <f t="shared" si="142"/>
        <v>840092-MHGRN-SM</v>
      </c>
      <c r="U2303" s="24">
        <f>IF(C2303="NET","",IF(C2303="","",IFERROR(VLOOKUP(T2303,EAN!$A:$B,2,FALSE),"MANGLER - MÅ OPPDATERE EAN-FANEN")))</f>
        <v>7048652604989</v>
      </c>
      <c r="V2303" s="22">
        <f t="shared" si="144"/>
        <v>0</v>
      </c>
      <c r="W2303" s="22">
        <f t="shared" si="145"/>
        <v>0</v>
      </c>
      <c r="X2303" s="2"/>
      <c r="Y2303" s="21" t="str">
        <f>IF(C2303="NET","",IFERROR(VLOOKUP(U2303,'2) Order Form'!$V$9:$V$894,1,FALSE),"Ikke med I order form"))</f>
        <v>Ikke med I order form</v>
      </c>
    </row>
    <row r="2304" spans="1:25">
      <c r="A2304" s="175">
        <f t="shared" si="143"/>
        <v>7048652604972</v>
      </c>
      <c r="B2304">
        <v>840092</v>
      </c>
      <c r="C2304" t="s">
        <v>1063</v>
      </c>
      <c r="D2304" t="s">
        <v>2991</v>
      </c>
      <c r="E2304" t="s">
        <v>253</v>
      </c>
      <c r="F2304" t="s">
        <v>252</v>
      </c>
      <c r="G2304" t="s">
        <v>65</v>
      </c>
      <c r="H2304" t="s">
        <v>225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T2304" s="22" t="str">
        <f t="shared" si="142"/>
        <v>840092-MHGRN-ML</v>
      </c>
      <c r="U2304" s="24">
        <f>IF(C2304="NET","",IF(C2304="","",IFERROR(VLOOKUP(T2304,EAN!$A:$B,2,FALSE),"MANGLER - MÅ OPPDATERE EAN-FANEN")))</f>
        <v>7048652604972</v>
      </c>
      <c r="V2304" s="22">
        <f t="shared" si="144"/>
        <v>0</v>
      </c>
      <c r="W2304" s="22">
        <f t="shared" si="145"/>
        <v>0</v>
      </c>
      <c r="X2304" s="2"/>
      <c r="Y2304" s="21" t="str">
        <f>IF(C2304="NET","",IFERROR(VLOOKUP(U2304,'2) Order Form'!$V$9:$V$894,1,FALSE),"Ikke med I order form"))</f>
        <v>Ikke med I order form</v>
      </c>
    </row>
    <row r="2305" spans="1:25">
      <c r="A2305" s="175">
        <f t="shared" si="143"/>
        <v>7048652604965</v>
      </c>
      <c r="B2305">
        <v>840092</v>
      </c>
      <c r="C2305" t="s">
        <v>1063</v>
      </c>
      <c r="D2305" t="s">
        <v>2991</v>
      </c>
      <c r="E2305" t="s">
        <v>254</v>
      </c>
      <c r="F2305" t="s">
        <v>252</v>
      </c>
      <c r="G2305" t="s">
        <v>66</v>
      </c>
      <c r="H2305" t="s">
        <v>225</v>
      </c>
      <c r="I2305">
        <v>14</v>
      </c>
      <c r="J2305">
        <v>14</v>
      </c>
      <c r="K2305">
        <v>14</v>
      </c>
      <c r="L2305">
        <v>14</v>
      </c>
      <c r="M2305">
        <v>14</v>
      </c>
      <c r="N2305">
        <v>14</v>
      </c>
      <c r="O2305">
        <v>14</v>
      </c>
      <c r="P2305">
        <v>14</v>
      </c>
      <c r="Q2305">
        <v>14</v>
      </c>
      <c r="R2305">
        <v>14</v>
      </c>
      <c r="T2305" s="22" t="str">
        <f t="shared" si="142"/>
        <v>840092-MHGRN-LXL</v>
      </c>
      <c r="U2305" s="24">
        <f>IF(C2305="NET","",IF(C2305="","",IFERROR(VLOOKUP(T2305,EAN!$A:$B,2,FALSE),"MANGLER - MÅ OPPDATERE EAN-FANEN")))</f>
        <v>7048652604965</v>
      </c>
      <c r="V2305" s="22">
        <f t="shared" si="144"/>
        <v>14</v>
      </c>
      <c r="W2305" s="22">
        <f t="shared" si="145"/>
        <v>14</v>
      </c>
      <c r="X2305" s="2"/>
      <c r="Y2305" s="21" t="str">
        <f>IF(C2305="NET","",IFERROR(VLOOKUP(U2305,'2) Order Form'!$V$9:$V$894,1,FALSE),"Ikke med I order form"))</f>
        <v>Ikke med I order form</v>
      </c>
    </row>
    <row r="2306" spans="1:25">
      <c r="A2306" s="175">
        <f t="shared" si="143"/>
        <v>7048652714732</v>
      </c>
      <c r="B2306">
        <v>840092</v>
      </c>
      <c r="C2306" t="s">
        <v>1063</v>
      </c>
      <c r="D2306" t="s">
        <v>2991</v>
      </c>
      <c r="E2306" t="s">
        <v>116</v>
      </c>
      <c r="F2306" t="s">
        <v>113</v>
      </c>
      <c r="G2306" t="s">
        <v>64</v>
      </c>
      <c r="H2306" t="s">
        <v>225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T2306" s="22" t="str">
        <f t="shared" si="142"/>
        <v>840092-MMBLU-SM</v>
      </c>
      <c r="U2306" s="24">
        <f>IF(C2306="NET","",IF(C2306="","",IFERROR(VLOOKUP(T2306,EAN!$A:$B,2,FALSE),"MANGLER - MÅ OPPDATERE EAN-FANEN")))</f>
        <v>7048652714732</v>
      </c>
      <c r="V2306" s="22">
        <f t="shared" si="144"/>
        <v>0</v>
      </c>
      <c r="W2306" s="22">
        <f t="shared" si="145"/>
        <v>0</v>
      </c>
      <c r="X2306" s="2"/>
      <c r="Y2306" s="21" t="str">
        <f>IF(C2306="NET","",IFERROR(VLOOKUP(U2306,'2) Order Form'!$V$9:$V$894,1,FALSE),"Ikke med I order form"))</f>
        <v>Ikke med I order form</v>
      </c>
    </row>
    <row r="2307" spans="1:25">
      <c r="A2307" s="175">
        <f t="shared" si="143"/>
        <v>7048652714725</v>
      </c>
      <c r="B2307">
        <v>840092</v>
      </c>
      <c r="C2307" t="s">
        <v>1063</v>
      </c>
      <c r="D2307" t="s">
        <v>2991</v>
      </c>
      <c r="E2307" t="s">
        <v>117</v>
      </c>
      <c r="F2307" t="s">
        <v>113</v>
      </c>
      <c r="G2307" t="s">
        <v>65</v>
      </c>
      <c r="H2307" t="s">
        <v>225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T2307" s="22" t="str">
        <f t="shared" si="142"/>
        <v>840092-MMBLU-ML</v>
      </c>
      <c r="U2307" s="24">
        <f>IF(C2307="NET","",IF(C2307="","",IFERROR(VLOOKUP(T2307,EAN!$A:$B,2,FALSE),"MANGLER - MÅ OPPDATERE EAN-FANEN")))</f>
        <v>7048652714725</v>
      </c>
      <c r="V2307" s="22">
        <f t="shared" si="144"/>
        <v>0</v>
      </c>
      <c r="W2307" s="22">
        <f t="shared" si="145"/>
        <v>0</v>
      </c>
      <c r="X2307" s="2"/>
      <c r="Y2307" s="21" t="str">
        <f>IF(C2307="NET","",IFERROR(VLOOKUP(U2307,'2) Order Form'!$V$9:$V$894,1,FALSE),"Ikke med I order form"))</f>
        <v>Ikke med I order form</v>
      </c>
    </row>
    <row r="2308" spans="1:25">
      <c r="A2308" s="175">
        <f t="shared" si="143"/>
        <v>7048652714718</v>
      </c>
      <c r="B2308">
        <v>840092</v>
      </c>
      <c r="C2308" t="s">
        <v>1063</v>
      </c>
      <c r="D2308" t="s">
        <v>2991</v>
      </c>
      <c r="E2308" t="s">
        <v>118</v>
      </c>
      <c r="F2308" t="s">
        <v>113</v>
      </c>
      <c r="G2308" t="s">
        <v>66</v>
      </c>
      <c r="H2308" t="s">
        <v>225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T2308" s="22" t="str">
        <f t="shared" ref="T2308:T2371" si="146">CONCATENATE(B2308,"-",E2308)</f>
        <v>840092-MMBLU-LXL</v>
      </c>
      <c r="U2308" s="24">
        <f>IF(C2308="NET","",IF(C2308="","",IFERROR(VLOOKUP(T2308,EAN!$A:$B,2,FALSE),"MANGLER - MÅ OPPDATERE EAN-FANEN")))</f>
        <v>7048652714718</v>
      </c>
      <c r="V2308" s="22">
        <f t="shared" si="144"/>
        <v>0</v>
      </c>
      <c r="W2308" s="22">
        <f t="shared" si="145"/>
        <v>0</v>
      </c>
      <c r="X2308" s="2"/>
      <c r="Y2308" s="21" t="str">
        <f>IF(C2308="NET","",IFERROR(VLOOKUP(U2308,'2) Order Form'!$V$9:$V$894,1,FALSE),"Ikke med I order form"))</f>
        <v>Ikke med I order form</v>
      </c>
    </row>
    <row r="2309" spans="1:25">
      <c r="A2309" s="175">
        <f t="shared" ref="A2309:A2372" si="147">SUM(U2309)</f>
        <v>7048652605016</v>
      </c>
      <c r="B2309">
        <v>840092</v>
      </c>
      <c r="C2309" t="s">
        <v>1063</v>
      </c>
      <c r="D2309" t="s">
        <v>2991</v>
      </c>
      <c r="E2309" t="s">
        <v>255</v>
      </c>
      <c r="F2309" t="s">
        <v>256</v>
      </c>
      <c r="G2309" t="s">
        <v>64</v>
      </c>
      <c r="H2309" t="s">
        <v>225</v>
      </c>
      <c r="I2309">
        <v>58</v>
      </c>
      <c r="J2309">
        <v>58</v>
      </c>
      <c r="K2309">
        <v>58</v>
      </c>
      <c r="L2309">
        <v>58</v>
      </c>
      <c r="M2309">
        <v>58</v>
      </c>
      <c r="N2309">
        <v>58</v>
      </c>
      <c r="O2309">
        <v>58</v>
      </c>
      <c r="P2309">
        <v>58</v>
      </c>
      <c r="Q2309">
        <v>58</v>
      </c>
      <c r="R2309">
        <v>58</v>
      </c>
      <c r="T2309" s="22" t="str">
        <f t="shared" si="146"/>
        <v>840092-MNGRY-SM</v>
      </c>
      <c r="U2309" s="24">
        <f>IF(C2309="NET","",IF(C2309="","",IFERROR(VLOOKUP(T2309,EAN!$A:$B,2,FALSE),"MANGLER - MÅ OPPDATERE EAN-FANEN")))</f>
        <v>7048652605016</v>
      </c>
      <c r="V2309" s="22">
        <f t="shared" si="144"/>
        <v>58</v>
      </c>
      <c r="W2309" s="22">
        <f t="shared" si="145"/>
        <v>58</v>
      </c>
      <c r="X2309" s="2"/>
      <c r="Y2309" s="21">
        <f>IF(C2309="NET","",IFERROR(VLOOKUP(U2309,'2) Order Form'!$V$9:$V$894,1,FALSE),"Ikke med I order form"))</f>
        <v>7048652605016</v>
      </c>
    </row>
    <row r="2310" spans="1:25">
      <c r="A2310" s="175">
        <f t="shared" si="147"/>
        <v>7048652605009</v>
      </c>
      <c r="B2310">
        <v>840092</v>
      </c>
      <c r="C2310" t="s">
        <v>1063</v>
      </c>
      <c r="D2310" t="s">
        <v>2991</v>
      </c>
      <c r="E2310" t="s">
        <v>257</v>
      </c>
      <c r="F2310" t="s">
        <v>256</v>
      </c>
      <c r="G2310" t="s">
        <v>65</v>
      </c>
      <c r="H2310" t="s">
        <v>225</v>
      </c>
      <c r="I2310">
        <v>168</v>
      </c>
      <c r="J2310">
        <v>168</v>
      </c>
      <c r="K2310">
        <v>168</v>
      </c>
      <c r="L2310">
        <v>168</v>
      </c>
      <c r="M2310">
        <v>168</v>
      </c>
      <c r="N2310">
        <v>168</v>
      </c>
      <c r="O2310">
        <v>168</v>
      </c>
      <c r="P2310">
        <v>168</v>
      </c>
      <c r="Q2310">
        <v>168</v>
      </c>
      <c r="R2310">
        <v>168</v>
      </c>
      <c r="T2310" s="22" t="str">
        <f t="shared" si="146"/>
        <v>840092-MNGRY-ML</v>
      </c>
      <c r="U2310" s="24">
        <f>IF(C2310="NET","",IF(C2310="","",IFERROR(VLOOKUP(T2310,EAN!$A:$B,2,FALSE),"MANGLER - MÅ OPPDATERE EAN-FANEN")))</f>
        <v>7048652605009</v>
      </c>
      <c r="V2310" s="22">
        <f t="shared" si="144"/>
        <v>168</v>
      </c>
      <c r="W2310" s="22">
        <f t="shared" si="145"/>
        <v>168</v>
      </c>
      <c r="X2310" s="2"/>
      <c r="Y2310" s="21">
        <f>IF(C2310="NET","",IFERROR(VLOOKUP(U2310,'2) Order Form'!$V$9:$V$894,1,FALSE),"Ikke med I order form"))</f>
        <v>7048652605009</v>
      </c>
    </row>
    <row r="2311" spans="1:25">
      <c r="A2311" s="175">
        <f t="shared" si="147"/>
        <v>7048652604996</v>
      </c>
      <c r="B2311">
        <v>840092</v>
      </c>
      <c r="C2311" t="s">
        <v>1063</v>
      </c>
      <c r="D2311" t="s">
        <v>2991</v>
      </c>
      <c r="E2311" t="s">
        <v>258</v>
      </c>
      <c r="F2311" t="s">
        <v>256</v>
      </c>
      <c r="G2311" t="s">
        <v>66</v>
      </c>
      <c r="H2311" t="s">
        <v>225</v>
      </c>
      <c r="I2311">
        <v>191</v>
      </c>
      <c r="J2311">
        <v>191</v>
      </c>
      <c r="K2311">
        <v>191</v>
      </c>
      <c r="L2311">
        <v>191</v>
      </c>
      <c r="M2311">
        <v>191</v>
      </c>
      <c r="N2311">
        <v>191</v>
      </c>
      <c r="O2311">
        <v>191</v>
      </c>
      <c r="P2311">
        <v>191</v>
      </c>
      <c r="Q2311">
        <v>191</v>
      </c>
      <c r="R2311">
        <v>191</v>
      </c>
      <c r="T2311" s="22" t="str">
        <f t="shared" si="146"/>
        <v>840092-MNGRY-LXL</v>
      </c>
      <c r="U2311" s="24">
        <f>IF(C2311="NET","",IF(C2311="","",IFERROR(VLOOKUP(T2311,EAN!$A:$B,2,FALSE),"MANGLER - MÅ OPPDATERE EAN-FANEN")))</f>
        <v>7048652604996</v>
      </c>
      <c r="V2311" s="22">
        <f t="shared" si="144"/>
        <v>191</v>
      </c>
      <c r="W2311" s="22">
        <f t="shared" si="145"/>
        <v>191</v>
      </c>
      <c r="X2311" s="2"/>
      <c r="Y2311" s="21">
        <f>IF(C2311="NET","",IFERROR(VLOOKUP(U2311,'2) Order Form'!$V$9:$V$894,1,FALSE),"Ikke med I order form"))</f>
        <v>7048652604996</v>
      </c>
    </row>
    <row r="2312" spans="1:25">
      <c r="A2312" s="175">
        <f t="shared" si="147"/>
        <v>7048652823298</v>
      </c>
      <c r="B2312">
        <v>840092</v>
      </c>
      <c r="C2312" t="s">
        <v>1063</v>
      </c>
      <c r="D2312" t="s">
        <v>2991</v>
      </c>
      <c r="E2312" t="s">
        <v>755</v>
      </c>
      <c r="F2312" t="s">
        <v>756</v>
      </c>
      <c r="G2312" t="s">
        <v>64</v>
      </c>
      <c r="H2312" t="s">
        <v>225</v>
      </c>
      <c r="I2312">
        <v>59</v>
      </c>
      <c r="J2312">
        <v>59</v>
      </c>
      <c r="K2312">
        <v>59</v>
      </c>
      <c r="L2312">
        <v>59</v>
      </c>
      <c r="M2312">
        <v>59</v>
      </c>
      <c r="N2312">
        <v>59</v>
      </c>
      <c r="O2312">
        <v>59</v>
      </c>
      <c r="P2312">
        <v>59</v>
      </c>
      <c r="Q2312">
        <v>59</v>
      </c>
      <c r="R2312">
        <v>59</v>
      </c>
      <c r="T2312" s="22" t="str">
        <f t="shared" si="146"/>
        <v>840092-MROGD-SM</v>
      </c>
      <c r="U2312" s="24">
        <f>IF(C2312="NET","",IF(C2312="","",IFERROR(VLOOKUP(T2312,EAN!$A:$B,2,FALSE),"MANGLER - MÅ OPPDATERE EAN-FANEN")))</f>
        <v>7048652823298</v>
      </c>
      <c r="V2312" s="22">
        <f t="shared" si="144"/>
        <v>59</v>
      </c>
      <c r="W2312" s="22">
        <f t="shared" si="145"/>
        <v>59</v>
      </c>
      <c r="X2312" s="2"/>
      <c r="Y2312" s="21" t="str">
        <f>IF(C2312="NET","",IFERROR(VLOOKUP(U2312,'2) Order Form'!$V$9:$V$894,1,FALSE),"Ikke med I order form"))</f>
        <v>Ikke med I order form</v>
      </c>
    </row>
    <row r="2313" spans="1:25">
      <c r="A2313" s="175">
        <f t="shared" si="147"/>
        <v>7048652823281</v>
      </c>
      <c r="B2313">
        <v>840092</v>
      </c>
      <c r="C2313" t="s">
        <v>1063</v>
      </c>
      <c r="D2313" t="s">
        <v>2991</v>
      </c>
      <c r="E2313" t="s">
        <v>757</v>
      </c>
      <c r="F2313" t="s">
        <v>756</v>
      </c>
      <c r="G2313" t="s">
        <v>65</v>
      </c>
      <c r="H2313" t="s">
        <v>225</v>
      </c>
      <c r="I2313">
        <v>64</v>
      </c>
      <c r="J2313">
        <v>64</v>
      </c>
      <c r="K2313">
        <v>64</v>
      </c>
      <c r="L2313">
        <v>64</v>
      </c>
      <c r="M2313">
        <v>64</v>
      </c>
      <c r="N2313">
        <v>64</v>
      </c>
      <c r="O2313">
        <v>64</v>
      </c>
      <c r="P2313">
        <v>64</v>
      </c>
      <c r="Q2313">
        <v>64</v>
      </c>
      <c r="R2313">
        <v>64</v>
      </c>
      <c r="T2313" s="22" t="str">
        <f t="shared" si="146"/>
        <v>840092-MROGD-ML</v>
      </c>
      <c r="U2313" s="24">
        <f>IF(C2313="NET","",IF(C2313="","",IFERROR(VLOOKUP(T2313,EAN!$A:$B,2,FALSE),"MANGLER - MÅ OPPDATERE EAN-FANEN")))</f>
        <v>7048652823281</v>
      </c>
      <c r="V2313" s="22">
        <f t="shared" si="144"/>
        <v>64</v>
      </c>
      <c r="W2313" s="22">
        <f t="shared" si="145"/>
        <v>64</v>
      </c>
      <c r="X2313" s="2"/>
      <c r="Y2313" s="21" t="str">
        <f>IF(C2313="NET","",IFERROR(VLOOKUP(U2313,'2) Order Form'!$V$9:$V$894,1,FALSE),"Ikke med I order form"))</f>
        <v>Ikke med I order form</v>
      </c>
    </row>
    <row r="2314" spans="1:25">
      <c r="A2314" s="175">
        <f t="shared" si="147"/>
        <v>7048652823274</v>
      </c>
      <c r="B2314">
        <v>840092</v>
      </c>
      <c r="C2314" t="s">
        <v>1063</v>
      </c>
      <c r="D2314" t="s">
        <v>2991</v>
      </c>
      <c r="E2314" t="s">
        <v>758</v>
      </c>
      <c r="F2314" t="s">
        <v>756</v>
      </c>
      <c r="G2314" t="s">
        <v>66</v>
      </c>
      <c r="H2314" t="s">
        <v>225</v>
      </c>
      <c r="I2314">
        <v>39</v>
      </c>
      <c r="J2314">
        <v>39</v>
      </c>
      <c r="K2314">
        <v>39</v>
      </c>
      <c r="L2314">
        <v>39</v>
      </c>
      <c r="M2314">
        <v>39</v>
      </c>
      <c r="N2314">
        <v>39</v>
      </c>
      <c r="O2314">
        <v>39</v>
      </c>
      <c r="P2314">
        <v>39</v>
      </c>
      <c r="Q2314">
        <v>39</v>
      </c>
      <c r="R2314">
        <v>39</v>
      </c>
      <c r="T2314" s="22" t="str">
        <f t="shared" si="146"/>
        <v>840092-MROGD-LXL</v>
      </c>
      <c r="U2314" s="24">
        <f>IF(C2314="NET","",IF(C2314="","",IFERROR(VLOOKUP(T2314,EAN!$A:$B,2,FALSE),"MANGLER - MÅ OPPDATERE EAN-FANEN")))</f>
        <v>7048652823274</v>
      </c>
      <c r="V2314" s="22">
        <f t="shared" si="144"/>
        <v>39</v>
      </c>
      <c r="W2314" s="22">
        <f t="shared" si="145"/>
        <v>39</v>
      </c>
      <c r="X2314" s="2"/>
      <c r="Y2314" s="21" t="str">
        <f>IF(C2314="NET","",IFERROR(VLOOKUP(U2314,'2) Order Form'!$V$9:$V$894,1,FALSE),"Ikke med I order form"))</f>
        <v>Ikke med I order form</v>
      </c>
    </row>
    <row r="2315" spans="1:25">
      <c r="A2315" s="175">
        <f t="shared" si="147"/>
        <v>7048652605047</v>
      </c>
      <c r="B2315">
        <v>840092</v>
      </c>
      <c r="C2315" t="s">
        <v>1063</v>
      </c>
      <c r="D2315" t="s">
        <v>2991</v>
      </c>
      <c r="E2315" t="s">
        <v>119</v>
      </c>
      <c r="F2315" t="s">
        <v>114</v>
      </c>
      <c r="G2315" t="s">
        <v>64</v>
      </c>
      <c r="H2315" t="s">
        <v>225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T2315" s="22" t="str">
        <f t="shared" si="146"/>
        <v>840092-MSBMC-SM</v>
      </c>
      <c r="U2315" s="24">
        <f>IF(C2315="NET","",IF(C2315="","",IFERROR(VLOOKUP(T2315,EAN!$A:$B,2,FALSE),"MANGLER - MÅ OPPDATERE EAN-FANEN")))</f>
        <v>7048652605047</v>
      </c>
      <c r="V2315" s="22">
        <f t="shared" si="144"/>
        <v>0</v>
      </c>
      <c r="W2315" s="22">
        <f t="shared" si="145"/>
        <v>0</v>
      </c>
      <c r="X2315" s="2"/>
      <c r="Y2315" s="21" t="str">
        <f>IF(C2315="NET","",IFERROR(VLOOKUP(U2315,'2) Order Form'!$V$9:$V$894,1,FALSE),"Ikke med I order form"))</f>
        <v>Ikke med I order form</v>
      </c>
    </row>
    <row r="2316" spans="1:25">
      <c r="A2316" s="175">
        <f t="shared" si="147"/>
        <v>7048652605030</v>
      </c>
      <c r="B2316">
        <v>840092</v>
      </c>
      <c r="C2316" t="s">
        <v>1063</v>
      </c>
      <c r="D2316" t="s">
        <v>2991</v>
      </c>
      <c r="E2316" t="s">
        <v>120</v>
      </c>
      <c r="F2316" t="s">
        <v>114</v>
      </c>
      <c r="G2316" t="s">
        <v>65</v>
      </c>
      <c r="H2316" t="s">
        <v>225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T2316" s="22" t="str">
        <f t="shared" si="146"/>
        <v>840092-MSBMC-ML</v>
      </c>
      <c r="U2316" s="24">
        <f>IF(C2316="NET","",IF(C2316="","",IFERROR(VLOOKUP(T2316,EAN!$A:$B,2,FALSE),"MANGLER - MÅ OPPDATERE EAN-FANEN")))</f>
        <v>7048652605030</v>
      </c>
      <c r="V2316" s="22">
        <f t="shared" si="144"/>
        <v>0</v>
      </c>
      <c r="W2316" s="22">
        <f t="shared" si="145"/>
        <v>0</v>
      </c>
      <c r="X2316" s="2"/>
      <c r="Y2316" s="21" t="str">
        <f>IF(C2316="NET","",IFERROR(VLOOKUP(U2316,'2) Order Form'!$V$9:$V$894,1,FALSE),"Ikke med I order form"))</f>
        <v>Ikke med I order form</v>
      </c>
    </row>
    <row r="2317" spans="1:25">
      <c r="A2317" s="175">
        <f t="shared" si="147"/>
        <v>7048652605023</v>
      </c>
      <c r="B2317">
        <v>840092</v>
      </c>
      <c r="C2317" t="s">
        <v>1063</v>
      </c>
      <c r="D2317" t="s">
        <v>2991</v>
      </c>
      <c r="E2317" t="s">
        <v>121</v>
      </c>
      <c r="F2317" t="s">
        <v>114</v>
      </c>
      <c r="G2317" t="s">
        <v>66</v>
      </c>
      <c r="H2317" t="s">
        <v>225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T2317" s="22" t="str">
        <f t="shared" si="146"/>
        <v>840092-MSBMC-LXL</v>
      </c>
      <c r="U2317" s="24">
        <f>IF(C2317="NET","",IF(C2317="","",IFERROR(VLOOKUP(T2317,EAN!$A:$B,2,FALSE),"MANGLER - MÅ OPPDATERE EAN-FANEN")))</f>
        <v>7048652605023</v>
      </c>
      <c r="V2317" s="22">
        <f t="shared" si="144"/>
        <v>0</v>
      </c>
      <c r="W2317" s="22">
        <f t="shared" si="145"/>
        <v>0</v>
      </c>
      <c r="X2317" s="2"/>
      <c r="Y2317" s="21" t="str">
        <f>IF(C2317="NET","",IFERROR(VLOOKUP(U2317,'2) Order Form'!$V$9:$V$894,1,FALSE),"Ikke med I order form"))</f>
        <v>Ikke med I order form</v>
      </c>
    </row>
    <row r="2318" spans="1:25">
      <c r="A2318" s="175">
        <f t="shared" si="147"/>
        <v>7048652966230</v>
      </c>
      <c r="B2318">
        <v>840092</v>
      </c>
      <c r="C2318" t="s">
        <v>1063</v>
      </c>
      <c r="D2318" t="s">
        <v>2991</v>
      </c>
      <c r="E2318" t="s">
        <v>2196</v>
      </c>
      <c r="F2318" t="s">
        <v>2191</v>
      </c>
      <c r="G2318" t="s">
        <v>64</v>
      </c>
      <c r="H2318" t="s">
        <v>225</v>
      </c>
      <c r="I2318">
        <v>63</v>
      </c>
      <c r="J2318">
        <v>63</v>
      </c>
      <c r="K2318">
        <v>63</v>
      </c>
      <c r="L2318">
        <v>63</v>
      </c>
      <c r="M2318">
        <v>63</v>
      </c>
      <c r="N2318">
        <v>63</v>
      </c>
      <c r="O2318">
        <v>63</v>
      </c>
      <c r="P2318">
        <v>63</v>
      </c>
      <c r="Q2318">
        <v>63</v>
      </c>
      <c r="R2318">
        <v>63</v>
      </c>
      <c r="T2318" s="22" t="str">
        <f t="shared" si="146"/>
        <v>840092-MTURQ-SM</v>
      </c>
      <c r="U2318" s="24">
        <f>IF(C2318="NET","",IF(C2318="","",IFERROR(VLOOKUP(T2318,EAN!$A:$B,2,FALSE),"MANGLER - MÅ OPPDATERE EAN-FANEN")))</f>
        <v>7048652966230</v>
      </c>
      <c r="V2318" s="22">
        <f t="shared" si="144"/>
        <v>63</v>
      </c>
      <c r="W2318" s="22">
        <f t="shared" si="145"/>
        <v>63</v>
      </c>
      <c r="X2318" s="2"/>
      <c r="Y2318" s="21">
        <f>IF(C2318="NET","",IFERROR(VLOOKUP(U2318,'2) Order Form'!$V$9:$V$894,1,FALSE),"Ikke med I order form"))</f>
        <v>7048652966230</v>
      </c>
    </row>
    <row r="2319" spans="1:25">
      <c r="A2319" s="175">
        <f t="shared" si="147"/>
        <v>7048652966223</v>
      </c>
      <c r="B2319">
        <v>840092</v>
      </c>
      <c r="C2319" t="s">
        <v>1063</v>
      </c>
      <c r="D2319" t="s">
        <v>2991</v>
      </c>
      <c r="E2319" t="s">
        <v>2197</v>
      </c>
      <c r="F2319" t="s">
        <v>2191</v>
      </c>
      <c r="G2319" t="s">
        <v>65</v>
      </c>
      <c r="H2319" t="s">
        <v>225</v>
      </c>
      <c r="I2319">
        <v>103</v>
      </c>
      <c r="J2319">
        <v>103</v>
      </c>
      <c r="K2319">
        <v>103</v>
      </c>
      <c r="L2319">
        <v>103</v>
      </c>
      <c r="M2319">
        <v>103</v>
      </c>
      <c r="N2319">
        <v>103</v>
      </c>
      <c r="O2319">
        <v>103</v>
      </c>
      <c r="P2319">
        <v>103</v>
      </c>
      <c r="Q2319">
        <v>103</v>
      </c>
      <c r="R2319">
        <v>103</v>
      </c>
      <c r="T2319" s="22" t="str">
        <f t="shared" si="146"/>
        <v>840092-MTURQ-ML</v>
      </c>
      <c r="U2319" s="24">
        <f>IF(C2319="NET","",IF(C2319="","",IFERROR(VLOOKUP(T2319,EAN!$A:$B,2,FALSE),"MANGLER - MÅ OPPDATERE EAN-FANEN")))</f>
        <v>7048652966223</v>
      </c>
      <c r="V2319" s="22">
        <f t="shared" si="144"/>
        <v>103</v>
      </c>
      <c r="W2319" s="22">
        <f t="shared" si="145"/>
        <v>103</v>
      </c>
      <c r="X2319" s="2"/>
      <c r="Y2319" s="21">
        <f>IF(C2319="NET","",IFERROR(VLOOKUP(U2319,'2) Order Form'!$V$9:$V$894,1,FALSE),"Ikke med I order form"))</f>
        <v>7048652966223</v>
      </c>
    </row>
    <row r="2320" spans="1:25">
      <c r="A2320" s="175">
        <f t="shared" si="147"/>
        <v>7048652966216</v>
      </c>
      <c r="B2320">
        <v>840092</v>
      </c>
      <c r="C2320" t="s">
        <v>1063</v>
      </c>
      <c r="D2320" t="s">
        <v>2991</v>
      </c>
      <c r="E2320" t="s">
        <v>2202</v>
      </c>
      <c r="F2320" t="s">
        <v>2191</v>
      </c>
      <c r="G2320" t="s">
        <v>66</v>
      </c>
      <c r="H2320" t="s">
        <v>225</v>
      </c>
      <c r="I2320">
        <v>43</v>
      </c>
      <c r="J2320">
        <v>43</v>
      </c>
      <c r="K2320">
        <v>43</v>
      </c>
      <c r="L2320">
        <v>43</v>
      </c>
      <c r="M2320">
        <v>43</v>
      </c>
      <c r="N2320">
        <v>43</v>
      </c>
      <c r="O2320">
        <v>43</v>
      </c>
      <c r="P2320">
        <v>43</v>
      </c>
      <c r="Q2320">
        <v>43</v>
      </c>
      <c r="R2320">
        <v>43</v>
      </c>
      <c r="T2320" s="22" t="str">
        <f t="shared" si="146"/>
        <v>840092-MTURQ-LXL</v>
      </c>
      <c r="U2320" s="24">
        <f>IF(C2320="NET","",IF(C2320="","",IFERROR(VLOOKUP(T2320,EAN!$A:$B,2,FALSE),"MANGLER - MÅ OPPDATERE EAN-FANEN")))</f>
        <v>7048652966216</v>
      </c>
      <c r="V2320" s="22">
        <f t="shared" si="144"/>
        <v>43</v>
      </c>
      <c r="W2320" s="22">
        <f t="shared" si="145"/>
        <v>43</v>
      </c>
      <c r="X2320" s="2"/>
      <c r="Y2320" s="21">
        <f>IF(C2320="NET","",IFERROR(VLOOKUP(U2320,'2) Order Form'!$V$9:$V$894,1,FALSE),"Ikke med I order form"))</f>
        <v>7048652966216</v>
      </c>
    </row>
    <row r="2321" spans="1:25">
      <c r="A2321" s="175">
        <f t="shared" si="147"/>
        <v>7048652966261</v>
      </c>
      <c r="B2321">
        <v>840092</v>
      </c>
      <c r="C2321" t="s">
        <v>1063</v>
      </c>
      <c r="D2321" t="s">
        <v>2991</v>
      </c>
      <c r="E2321" t="s">
        <v>2203</v>
      </c>
      <c r="F2321" t="s">
        <v>2193</v>
      </c>
      <c r="G2321" t="s">
        <v>64</v>
      </c>
      <c r="H2321" t="s">
        <v>225</v>
      </c>
      <c r="I2321">
        <v>81</v>
      </c>
      <c r="J2321">
        <v>81</v>
      </c>
      <c r="K2321">
        <v>81</v>
      </c>
      <c r="L2321">
        <v>81</v>
      </c>
      <c r="M2321">
        <v>81</v>
      </c>
      <c r="N2321">
        <v>81</v>
      </c>
      <c r="O2321">
        <v>81</v>
      </c>
      <c r="P2321">
        <v>81</v>
      </c>
      <c r="Q2321">
        <v>81</v>
      </c>
      <c r="R2321">
        <v>81</v>
      </c>
      <c r="T2321" s="22" t="str">
        <f t="shared" si="146"/>
        <v>840092-PANTH-SM</v>
      </c>
      <c r="U2321" s="24">
        <f>IF(C2321="NET","",IF(C2321="","",IFERROR(VLOOKUP(T2321,EAN!$A:$B,2,FALSE),"MANGLER - MÅ OPPDATERE EAN-FANEN")))</f>
        <v>7048652966261</v>
      </c>
      <c r="V2321" s="22">
        <f t="shared" si="144"/>
        <v>81</v>
      </c>
      <c r="W2321" s="22">
        <f t="shared" si="145"/>
        <v>81</v>
      </c>
      <c r="X2321" s="2"/>
      <c r="Y2321" s="21">
        <f>IF(C2321="NET","",IFERROR(VLOOKUP(U2321,'2) Order Form'!$V$9:$V$894,1,FALSE),"Ikke med I order form"))</f>
        <v>7048652966261</v>
      </c>
    </row>
    <row r="2322" spans="1:25">
      <c r="A2322" s="175">
        <f t="shared" si="147"/>
        <v>7048652966254</v>
      </c>
      <c r="B2322">
        <v>840092</v>
      </c>
      <c r="C2322" t="s">
        <v>1063</v>
      </c>
      <c r="D2322" t="s">
        <v>2991</v>
      </c>
      <c r="E2322" t="s">
        <v>2204</v>
      </c>
      <c r="F2322" t="s">
        <v>2193</v>
      </c>
      <c r="G2322" t="s">
        <v>65</v>
      </c>
      <c r="H2322" t="s">
        <v>225</v>
      </c>
      <c r="I2322">
        <v>130</v>
      </c>
      <c r="J2322">
        <v>130</v>
      </c>
      <c r="K2322">
        <v>130</v>
      </c>
      <c r="L2322">
        <v>130</v>
      </c>
      <c r="M2322">
        <v>130</v>
      </c>
      <c r="N2322">
        <v>130</v>
      </c>
      <c r="O2322">
        <v>130</v>
      </c>
      <c r="P2322">
        <v>130</v>
      </c>
      <c r="Q2322">
        <v>130</v>
      </c>
      <c r="R2322">
        <v>130</v>
      </c>
      <c r="T2322" s="22" t="str">
        <f t="shared" si="146"/>
        <v>840092-PANTH-ML</v>
      </c>
      <c r="U2322" s="24">
        <f>IF(C2322="NET","",IF(C2322="","",IFERROR(VLOOKUP(T2322,EAN!$A:$B,2,FALSE),"MANGLER - MÅ OPPDATERE EAN-FANEN")))</f>
        <v>7048652966254</v>
      </c>
      <c r="V2322" s="22">
        <f t="shared" si="144"/>
        <v>130</v>
      </c>
      <c r="W2322" s="22">
        <f t="shared" si="145"/>
        <v>130</v>
      </c>
      <c r="X2322" s="2"/>
      <c r="Y2322" s="21">
        <f>IF(C2322="NET","",IFERROR(VLOOKUP(U2322,'2) Order Form'!$V$9:$V$894,1,FALSE),"Ikke med I order form"))</f>
        <v>7048652966254</v>
      </c>
    </row>
    <row r="2323" spans="1:25">
      <c r="A2323" s="175">
        <f t="shared" si="147"/>
        <v>7048652966247</v>
      </c>
      <c r="B2323">
        <v>840092</v>
      </c>
      <c r="C2323" t="s">
        <v>1063</v>
      </c>
      <c r="D2323" t="s">
        <v>2991</v>
      </c>
      <c r="E2323" t="s">
        <v>2205</v>
      </c>
      <c r="F2323" t="s">
        <v>2193</v>
      </c>
      <c r="G2323" t="s">
        <v>66</v>
      </c>
      <c r="H2323" t="s">
        <v>225</v>
      </c>
      <c r="I2323">
        <v>28</v>
      </c>
      <c r="J2323">
        <v>28</v>
      </c>
      <c r="K2323">
        <v>28</v>
      </c>
      <c r="L2323">
        <v>28</v>
      </c>
      <c r="M2323">
        <v>28</v>
      </c>
      <c r="N2323">
        <v>28</v>
      </c>
      <c r="O2323">
        <v>28</v>
      </c>
      <c r="P2323">
        <v>28</v>
      </c>
      <c r="Q2323">
        <v>28</v>
      </c>
      <c r="R2323">
        <v>28</v>
      </c>
      <c r="T2323" s="22" t="str">
        <f t="shared" si="146"/>
        <v>840092-PANTH-LXL</v>
      </c>
      <c r="U2323" s="24">
        <f>IF(C2323="NET","",IF(C2323="","",IFERROR(VLOOKUP(T2323,EAN!$A:$B,2,FALSE),"MANGLER - MÅ OPPDATERE EAN-FANEN")))</f>
        <v>7048652966247</v>
      </c>
      <c r="V2323" s="22">
        <f t="shared" si="144"/>
        <v>28</v>
      </c>
      <c r="W2323" s="22">
        <f t="shared" si="145"/>
        <v>28</v>
      </c>
      <c r="X2323" s="2"/>
      <c r="Y2323" s="21">
        <f>IF(C2323="NET","",IFERROR(VLOOKUP(U2323,'2) Order Form'!$V$9:$V$894,1,FALSE),"Ikke med I order form"))</f>
        <v>7048652966247</v>
      </c>
    </row>
    <row r="2324" spans="1:25">
      <c r="A2324" s="175">
        <f t="shared" si="147"/>
        <v>7048652605078</v>
      </c>
      <c r="B2324">
        <v>840092</v>
      </c>
      <c r="C2324" t="s">
        <v>1063</v>
      </c>
      <c r="D2324" t="s">
        <v>2991</v>
      </c>
      <c r="E2324" t="s">
        <v>276</v>
      </c>
      <c r="F2324" t="s">
        <v>277</v>
      </c>
      <c r="G2324" t="s">
        <v>64</v>
      </c>
      <c r="H2324" t="s">
        <v>225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T2324" s="22" t="str">
        <f t="shared" si="146"/>
        <v>840092-SNWHT-SM</v>
      </c>
      <c r="U2324" s="24">
        <f>IF(C2324="NET","",IF(C2324="","",IFERROR(VLOOKUP(T2324,EAN!$A:$B,2,FALSE),"MANGLER - MÅ OPPDATERE EAN-FANEN")))</f>
        <v>7048652605078</v>
      </c>
      <c r="V2324" s="22">
        <f t="shared" si="144"/>
        <v>0</v>
      </c>
      <c r="W2324" s="22">
        <f t="shared" si="145"/>
        <v>0</v>
      </c>
      <c r="X2324" s="2"/>
      <c r="Y2324" s="21" t="str">
        <f>IF(C2324="NET","",IFERROR(VLOOKUP(U2324,'2) Order Form'!$V$9:$V$894,1,FALSE),"Ikke med I order form"))</f>
        <v>Ikke med I order form</v>
      </c>
    </row>
    <row r="2325" spans="1:25">
      <c r="A2325" s="175">
        <f t="shared" si="147"/>
        <v>7048652605061</v>
      </c>
      <c r="B2325">
        <v>840092</v>
      </c>
      <c r="C2325" t="s">
        <v>1063</v>
      </c>
      <c r="D2325" t="s">
        <v>2991</v>
      </c>
      <c r="E2325" t="s">
        <v>278</v>
      </c>
      <c r="F2325" t="s">
        <v>277</v>
      </c>
      <c r="G2325" t="s">
        <v>65</v>
      </c>
      <c r="H2325" t="s">
        <v>225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T2325" s="22" t="str">
        <f t="shared" si="146"/>
        <v>840092-SNWHT-ML</v>
      </c>
      <c r="U2325" s="24">
        <f>IF(C2325="NET","",IF(C2325="","",IFERROR(VLOOKUP(T2325,EAN!$A:$B,2,FALSE),"MANGLER - MÅ OPPDATERE EAN-FANEN")))</f>
        <v>7048652605061</v>
      </c>
      <c r="V2325" s="22">
        <f t="shared" si="144"/>
        <v>0</v>
      </c>
      <c r="W2325" s="22">
        <f t="shared" si="145"/>
        <v>0</v>
      </c>
      <c r="X2325" s="2"/>
      <c r="Y2325" s="21" t="str">
        <f>IF(C2325="NET","",IFERROR(VLOOKUP(U2325,'2) Order Form'!$V$9:$V$894,1,FALSE),"Ikke med I order form"))</f>
        <v>Ikke med I order form</v>
      </c>
    </row>
    <row r="2326" spans="1:25">
      <c r="A2326" s="175">
        <f t="shared" si="147"/>
        <v>7048652605054</v>
      </c>
      <c r="B2326">
        <v>840092</v>
      </c>
      <c r="C2326" t="s">
        <v>1063</v>
      </c>
      <c r="D2326" t="s">
        <v>2991</v>
      </c>
      <c r="E2326" t="s">
        <v>279</v>
      </c>
      <c r="F2326" t="s">
        <v>277</v>
      </c>
      <c r="G2326" t="s">
        <v>66</v>
      </c>
      <c r="H2326" t="s">
        <v>225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T2326" s="22" t="str">
        <f t="shared" si="146"/>
        <v>840092-SNWHT-LXL</v>
      </c>
      <c r="U2326" s="24">
        <f>IF(C2326="NET","",IF(C2326="","",IFERROR(VLOOKUP(T2326,EAN!$A:$B,2,FALSE),"MANGLER - MÅ OPPDATERE EAN-FANEN")))</f>
        <v>7048652605054</v>
      </c>
      <c r="V2326" s="22">
        <f t="shared" si="144"/>
        <v>0</v>
      </c>
      <c r="W2326" s="22">
        <f t="shared" si="145"/>
        <v>0</v>
      </c>
      <c r="X2326" s="2"/>
      <c r="Y2326" s="21" t="str">
        <f>IF(C2326="NET","",IFERROR(VLOOKUP(U2326,'2) Order Form'!$V$9:$V$894,1,FALSE),"Ikke med I order form"))</f>
        <v>Ikke med I order form</v>
      </c>
    </row>
    <row r="2327" spans="1:25">
      <c r="A2327" s="175">
        <f t="shared" si="147"/>
        <v>7048653090002</v>
      </c>
      <c r="B2327">
        <v>840092</v>
      </c>
      <c r="C2327" t="s">
        <v>1063</v>
      </c>
      <c r="D2327" t="s">
        <v>2991</v>
      </c>
      <c r="E2327" t="s">
        <v>3731</v>
      </c>
      <c r="F2327" t="s">
        <v>3730</v>
      </c>
      <c r="G2327" t="s">
        <v>64</v>
      </c>
      <c r="H2327" t="s">
        <v>87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T2327" s="22" t="str">
        <f t="shared" si="146"/>
        <v>840092-WIGRN-SM</v>
      </c>
      <c r="U2327" s="24">
        <f>IF(C2327="NET","",IF(C2327="","",IFERROR(VLOOKUP(T2327,EAN!$A:$B,2,FALSE),"MANGLER - MÅ OPPDATERE EAN-FANEN")))</f>
        <v>7048653090002</v>
      </c>
      <c r="V2327" s="22">
        <f t="shared" si="144"/>
        <v>0</v>
      </c>
      <c r="W2327" s="22">
        <f t="shared" si="145"/>
        <v>0</v>
      </c>
      <c r="X2327" s="2"/>
      <c r="Y2327" s="21" t="str">
        <f>IF(C2327="NET","",IFERROR(VLOOKUP(U2327,'2) Order Form'!$V$9:$V$894,1,FALSE),"Ikke med I order form"))</f>
        <v>Ikke med I order form</v>
      </c>
    </row>
    <row r="2328" spans="1:25">
      <c r="A2328" s="175">
        <f t="shared" si="147"/>
        <v>7048653090019</v>
      </c>
      <c r="B2328">
        <v>840092</v>
      </c>
      <c r="C2328" t="s">
        <v>1063</v>
      </c>
      <c r="D2328" t="s">
        <v>2991</v>
      </c>
      <c r="E2328" t="s">
        <v>3732</v>
      </c>
      <c r="F2328" t="s">
        <v>3730</v>
      </c>
      <c r="G2328" t="s">
        <v>65</v>
      </c>
      <c r="H2328" t="s">
        <v>87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T2328" s="22" t="str">
        <f t="shared" si="146"/>
        <v>840092-WIGRN-ML</v>
      </c>
      <c r="U2328" s="24">
        <f>IF(C2328="NET","",IF(C2328="","",IFERROR(VLOOKUP(T2328,EAN!$A:$B,2,FALSE),"MANGLER - MÅ OPPDATERE EAN-FANEN")))</f>
        <v>7048653090019</v>
      </c>
      <c r="V2328" s="22">
        <f t="shared" si="144"/>
        <v>0</v>
      </c>
      <c r="W2328" s="22">
        <f t="shared" si="145"/>
        <v>0</v>
      </c>
      <c r="X2328" s="2"/>
      <c r="Y2328" s="21" t="str">
        <f>IF(C2328="NET","",IFERROR(VLOOKUP(U2328,'2) Order Form'!$V$9:$V$894,1,FALSE),"Ikke med I order form"))</f>
        <v>Ikke med I order form</v>
      </c>
    </row>
    <row r="2329" spans="1:25">
      <c r="A2329" s="175">
        <f t="shared" si="147"/>
        <v>7048653090026</v>
      </c>
      <c r="B2329">
        <v>840092</v>
      </c>
      <c r="C2329" t="s">
        <v>1063</v>
      </c>
      <c r="D2329" t="s">
        <v>2991</v>
      </c>
      <c r="E2329" t="s">
        <v>3733</v>
      </c>
      <c r="F2329" t="s">
        <v>3730</v>
      </c>
      <c r="G2329" t="s">
        <v>66</v>
      </c>
      <c r="H2329" t="s">
        <v>87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T2329" s="22" t="str">
        <f t="shared" si="146"/>
        <v>840092-WIGRN-LXL</v>
      </c>
      <c r="U2329" s="24">
        <f>IF(C2329="NET","",IF(C2329="","",IFERROR(VLOOKUP(T2329,EAN!$A:$B,2,FALSE),"MANGLER - MÅ OPPDATERE EAN-FANEN")))</f>
        <v>7048653090026</v>
      </c>
      <c r="V2329" s="22">
        <f t="shared" si="144"/>
        <v>0</v>
      </c>
      <c r="W2329" s="22">
        <f t="shared" si="145"/>
        <v>0</v>
      </c>
      <c r="X2329" s="2"/>
      <c r="Y2329" s="21" t="str">
        <f>IF(C2329="NET","",IFERROR(VLOOKUP(U2329,'2) Order Form'!$V$9:$V$894,1,FALSE),"Ikke med I order form"))</f>
        <v>Ikke med I order form</v>
      </c>
    </row>
    <row r="2330" spans="1:25">
      <c r="A2330" s="175">
        <f t="shared" si="147"/>
        <v>7048652966292</v>
      </c>
      <c r="B2330">
        <v>840092</v>
      </c>
      <c r="C2330" t="s">
        <v>1063</v>
      </c>
      <c r="D2330" t="s">
        <v>2991</v>
      </c>
      <c r="E2330" t="s">
        <v>1988</v>
      </c>
      <c r="F2330" t="s">
        <v>1977</v>
      </c>
      <c r="G2330" t="s">
        <v>64</v>
      </c>
      <c r="H2330" t="s">
        <v>87</v>
      </c>
      <c r="I2330">
        <v>32</v>
      </c>
      <c r="J2330">
        <v>32</v>
      </c>
      <c r="K2330">
        <v>32</v>
      </c>
      <c r="L2330">
        <v>32</v>
      </c>
      <c r="M2330">
        <v>32</v>
      </c>
      <c r="N2330">
        <v>32</v>
      </c>
      <c r="O2330">
        <v>32</v>
      </c>
      <c r="P2330">
        <v>32</v>
      </c>
      <c r="Q2330">
        <v>32</v>
      </c>
      <c r="R2330">
        <v>32</v>
      </c>
      <c r="T2330" s="22" t="str">
        <f t="shared" si="146"/>
        <v>840092-WOLND-SM</v>
      </c>
      <c r="U2330" s="24">
        <f>IF(C2330="NET","",IF(C2330="","",IFERROR(VLOOKUP(T2330,EAN!$A:$B,2,FALSE),"MANGLER - MÅ OPPDATERE EAN-FANEN")))</f>
        <v>7048652966292</v>
      </c>
      <c r="V2330" s="22">
        <f t="shared" si="144"/>
        <v>32</v>
      </c>
      <c r="W2330" s="22">
        <f t="shared" si="145"/>
        <v>32</v>
      </c>
      <c r="X2330" s="2"/>
      <c r="Y2330" s="21">
        <f>IF(C2330="NET","",IFERROR(VLOOKUP(U2330,'2) Order Form'!$V$9:$V$894,1,FALSE),"Ikke med I order form"))</f>
        <v>7048652966292</v>
      </c>
    </row>
    <row r="2331" spans="1:25">
      <c r="A2331" s="175">
        <f t="shared" si="147"/>
        <v>7048652966285</v>
      </c>
      <c r="B2331">
        <v>840092</v>
      </c>
      <c r="C2331" t="s">
        <v>1063</v>
      </c>
      <c r="D2331" t="s">
        <v>2991</v>
      </c>
      <c r="E2331" t="s">
        <v>1989</v>
      </c>
      <c r="F2331" t="s">
        <v>1977</v>
      </c>
      <c r="G2331" t="s">
        <v>65</v>
      </c>
      <c r="H2331" t="s">
        <v>87</v>
      </c>
      <c r="I2331">
        <v>73</v>
      </c>
      <c r="J2331">
        <v>73</v>
      </c>
      <c r="K2331">
        <v>73</v>
      </c>
      <c r="L2331">
        <v>73</v>
      </c>
      <c r="M2331">
        <v>73</v>
      </c>
      <c r="N2331">
        <v>73</v>
      </c>
      <c r="O2331">
        <v>73</v>
      </c>
      <c r="P2331">
        <v>73</v>
      </c>
      <c r="Q2331">
        <v>73</v>
      </c>
      <c r="R2331">
        <v>73</v>
      </c>
      <c r="T2331" s="22" t="str">
        <f t="shared" si="146"/>
        <v>840092-WOLND-ML</v>
      </c>
      <c r="U2331" s="24">
        <f>IF(C2331="NET","",IF(C2331="","",IFERROR(VLOOKUP(T2331,EAN!$A:$B,2,FALSE),"MANGLER - MÅ OPPDATERE EAN-FANEN")))</f>
        <v>7048652966285</v>
      </c>
      <c r="V2331" s="22">
        <f t="shared" si="144"/>
        <v>73</v>
      </c>
      <c r="W2331" s="22">
        <f t="shared" si="145"/>
        <v>73</v>
      </c>
      <c r="X2331" s="2"/>
      <c r="Y2331" s="21">
        <f>IF(C2331="NET","",IFERROR(VLOOKUP(U2331,'2) Order Form'!$V$9:$V$894,1,FALSE),"Ikke med I order form"))</f>
        <v>7048652966285</v>
      </c>
    </row>
    <row r="2332" spans="1:25">
      <c r="A2332" s="175">
        <f t="shared" si="147"/>
        <v>7048652966278</v>
      </c>
      <c r="B2332">
        <v>840092</v>
      </c>
      <c r="C2332" t="s">
        <v>1063</v>
      </c>
      <c r="D2332" t="s">
        <v>2991</v>
      </c>
      <c r="E2332" t="s">
        <v>1990</v>
      </c>
      <c r="F2332" t="s">
        <v>1977</v>
      </c>
      <c r="G2332" t="s">
        <v>66</v>
      </c>
      <c r="H2332" t="s">
        <v>87</v>
      </c>
      <c r="I2332">
        <v>65</v>
      </c>
      <c r="J2332">
        <v>65</v>
      </c>
      <c r="K2332">
        <v>65</v>
      </c>
      <c r="L2332">
        <v>65</v>
      </c>
      <c r="M2332">
        <v>65</v>
      </c>
      <c r="N2332">
        <v>65</v>
      </c>
      <c r="O2332">
        <v>65</v>
      </c>
      <c r="P2332">
        <v>65</v>
      </c>
      <c r="Q2332">
        <v>65</v>
      </c>
      <c r="R2332">
        <v>65</v>
      </c>
      <c r="T2332" s="22" t="str">
        <f t="shared" si="146"/>
        <v>840092-WOLND-LXL</v>
      </c>
      <c r="U2332" s="24">
        <f>IF(C2332="NET","",IF(C2332="","",IFERROR(VLOOKUP(T2332,EAN!$A:$B,2,FALSE),"MANGLER - MÅ OPPDATERE EAN-FANEN")))</f>
        <v>7048652966278</v>
      </c>
      <c r="V2332" s="22">
        <f t="shared" si="144"/>
        <v>65</v>
      </c>
      <c r="W2332" s="22">
        <f t="shared" si="145"/>
        <v>65</v>
      </c>
      <c r="X2332" s="2"/>
      <c r="Y2332" s="21">
        <f>IF(C2332="NET","",IFERROR(VLOOKUP(U2332,'2) Order Form'!$V$9:$V$894,1,FALSE),"Ikke med I order form"))</f>
        <v>7048652966278</v>
      </c>
    </row>
    <row r="2333" spans="1:25">
      <c r="A2333" s="175">
        <f t="shared" si="147"/>
        <v>0</v>
      </c>
      <c r="B2333" s="37">
        <v>840093</v>
      </c>
      <c r="C2333" t="s">
        <v>131</v>
      </c>
      <c r="I2333" s="37">
        <v>202409</v>
      </c>
      <c r="J2333" s="37">
        <v>202410</v>
      </c>
      <c r="K2333" s="37">
        <v>202411</v>
      </c>
      <c r="L2333" s="37">
        <v>202412</v>
      </c>
      <c r="M2333" s="37">
        <v>202413</v>
      </c>
      <c r="N2333" s="37">
        <v>202414</v>
      </c>
      <c r="O2333" s="37">
        <v>202415</v>
      </c>
      <c r="P2333" s="37">
        <v>202415</v>
      </c>
      <c r="Q2333" s="37">
        <v>202415</v>
      </c>
      <c r="R2333" s="37">
        <v>202415</v>
      </c>
      <c r="T2333" s="22" t="str">
        <f t="shared" si="146"/>
        <v>840093-</v>
      </c>
      <c r="U2333" s="24" t="str">
        <f>IF(C2333="NET","",IF(C2333="","",IFERROR(VLOOKUP(T2333,EAN!$A:$B,2,FALSE),"MANGLER - MÅ OPPDATERE EAN-FANEN")))</f>
        <v/>
      </c>
      <c r="V2333" s="22">
        <f t="shared" si="144"/>
        <v>202409</v>
      </c>
      <c r="W2333" s="22">
        <f t="shared" si="145"/>
        <v>202415</v>
      </c>
      <c r="X2333" s="2"/>
      <c r="Y2333" s="21" t="str">
        <f>IF(C2333="NET","",IFERROR(VLOOKUP(U2333,'2) Order Form'!$V$9:$V$894,1,FALSE),"Ikke med I order form"))</f>
        <v/>
      </c>
    </row>
    <row r="2334" spans="1:25">
      <c r="A2334" s="175">
        <f t="shared" si="147"/>
        <v>7048652823328</v>
      </c>
      <c r="B2334">
        <v>840093</v>
      </c>
      <c r="C2334" t="s">
        <v>1064</v>
      </c>
      <c r="D2334" t="s">
        <v>2991</v>
      </c>
      <c r="E2334" t="s">
        <v>1314</v>
      </c>
      <c r="F2334" t="s">
        <v>1315</v>
      </c>
      <c r="G2334" t="s">
        <v>64</v>
      </c>
      <c r="H2334" t="s">
        <v>87</v>
      </c>
      <c r="I2334">
        <v>22</v>
      </c>
      <c r="J2334">
        <v>22</v>
      </c>
      <c r="K2334">
        <v>22</v>
      </c>
      <c r="L2334">
        <v>22</v>
      </c>
      <c r="M2334">
        <v>22</v>
      </c>
      <c r="N2334">
        <v>22</v>
      </c>
      <c r="O2334">
        <v>22</v>
      </c>
      <c r="P2334">
        <v>22</v>
      </c>
      <c r="Q2334">
        <v>22</v>
      </c>
      <c r="R2334">
        <v>22</v>
      </c>
      <c r="T2334" s="22" t="str">
        <f t="shared" si="146"/>
        <v>840093-DAPIM-SM</v>
      </c>
      <c r="U2334" s="24">
        <f>IF(C2334="NET","",IF(C2334="","",IFERROR(VLOOKUP(T2334,EAN!$A:$B,2,FALSE),"MANGLER - MÅ OPPDATERE EAN-FANEN")))</f>
        <v>7048652823328</v>
      </c>
      <c r="V2334" s="22">
        <f t="shared" si="144"/>
        <v>22</v>
      </c>
      <c r="W2334" s="22">
        <f t="shared" si="145"/>
        <v>22</v>
      </c>
      <c r="X2334" s="2"/>
      <c r="Y2334" s="21" t="str">
        <f>IF(C2334="NET","",IFERROR(VLOOKUP(U2334,'2) Order Form'!$V$9:$V$894,1,FALSE),"Ikke med I order form"))</f>
        <v>Ikke med I order form</v>
      </c>
    </row>
    <row r="2335" spans="1:25">
      <c r="A2335" s="175">
        <f t="shared" si="147"/>
        <v>7048652823311</v>
      </c>
      <c r="B2335">
        <v>840093</v>
      </c>
      <c r="C2335" t="s">
        <v>1064</v>
      </c>
      <c r="D2335" t="s">
        <v>2991</v>
      </c>
      <c r="E2335" t="s">
        <v>1316</v>
      </c>
      <c r="F2335" t="s">
        <v>1315</v>
      </c>
      <c r="G2335" t="s">
        <v>65</v>
      </c>
      <c r="H2335" t="s">
        <v>87</v>
      </c>
      <c r="I2335">
        <v>29</v>
      </c>
      <c r="J2335">
        <v>29</v>
      </c>
      <c r="K2335">
        <v>29</v>
      </c>
      <c r="L2335">
        <v>29</v>
      </c>
      <c r="M2335">
        <v>29</v>
      </c>
      <c r="N2335">
        <v>29</v>
      </c>
      <c r="O2335">
        <v>29</v>
      </c>
      <c r="P2335">
        <v>29</v>
      </c>
      <c r="Q2335">
        <v>29</v>
      </c>
      <c r="R2335">
        <v>29</v>
      </c>
      <c r="T2335" s="22" t="str">
        <f t="shared" si="146"/>
        <v>840093-DAPIM-ML</v>
      </c>
      <c r="U2335" s="24">
        <f>IF(C2335="NET","",IF(C2335="","",IFERROR(VLOOKUP(T2335,EAN!$A:$B,2,FALSE),"MANGLER - MÅ OPPDATERE EAN-FANEN")))</f>
        <v>7048652823311</v>
      </c>
      <c r="V2335" s="22">
        <f t="shared" si="144"/>
        <v>29</v>
      </c>
      <c r="W2335" s="22">
        <f t="shared" si="145"/>
        <v>29</v>
      </c>
      <c r="X2335" s="2"/>
      <c r="Y2335" s="21" t="str">
        <f>IF(C2335="NET","",IFERROR(VLOOKUP(U2335,'2) Order Form'!$V$9:$V$894,1,FALSE),"Ikke med I order form"))</f>
        <v>Ikke med I order form</v>
      </c>
    </row>
    <row r="2336" spans="1:25">
      <c r="A2336" s="175">
        <f t="shared" si="147"/>
        <v>7048652823304</v>
      </c>
      <c r="B2336">
        <v>840093</v>
      </c>
      <c r="C2336" t="s">
        <v>1064</v>
      </c>
      <c r="D2336" t="s">
        <v>2991</v>
      </c>
      <c r="E2336" t="s">
        <v>1317</v>
      </c>
      <c r="F2336" t="s">
        <v>1315</v>
      </c>
      <c r="G2336" t="s">
        <v>66</v>
      </c>
      <c r="H2336" t="s">
        <v>87</v>
      </c>
      <c r="I2336">
        <v>31</v>
      </c>
      <c r="J2336">
        <v>31</v>
      </c>
      <c r="K2336">
        <v>31</v>
      </c>
      <c r="L2336">
        <v>31</v>
      </c>
      <c r="M2336">
        <v>31</v>
      </c>
      <c r="N2336">
        <v>31</v>
      </c>
      <c r="O2336">
        <v>31</v>
      </c>
      <c r="P2336">
        <v>31</v>
      </c>
      <c r="Q2336">
        <v>31</v>
      </c>
      <c r="R2336">
        <v>31</v>
      </c>
      <c r="T2336" s="22" t="str">
        <f t="shared" si="146"/>
        <v>840093-DAPIM-LXL</v>
      </c>
      <c r="U2336" s="24">
        <f>IF(C2336="NET","",IF(C2336="","",IFERROR(VLOOKUP(T2336,EAN!$A:$B,2,FALSE),"MANGLER - MÅ OPPDATERE EAN-FANEN")))</f>
        <v>7048652823304</v>
      </c>
      <c r="V2336" s="22">
        <f t="shared" si="144"/>
        <v>31</v>
      </c>
      <c r="W2336" s="22">
        <f t="shared" si="145"/>
        <v>31</v>
      </c>
      <c r="X2336" s="2"/>
      <c r="Y2336" s="21" t="str">
        <f>IF(C2336="NET","",IFERROR(VLOOKUP(U2336,'2) Order Form'!$V$9:$V$894,1,FALSE),"Ikke med I order form"))</f>
        <v>Ikke med I order form</v>
      </c>
    </row>
    <row r="2337" spans="1:25">
      <c r="A2337" s="175">
        <f t="shared" si="147"/>
        <v>7048652617583</v>
      </c>
      <c r="B2337">
        <v>840093</v>
      </c>
      <c r="C2337" t="s">
        <v>1064</v>
      </c>
      <c r="D2337" t="s">
        <v>2991</v>
      </c>
      <c r="E2337" t="s">
        <v>335</v>
      </c>
      <c r="F2337" t="s">
        <v>780</v>
      </c>
      <c r="G2337" t="s">
        <v>64</v>
      </c>
      <c r="H2337" t="s">
        <v>87</v>
      </c>
      <c r="I2337">
        <v>19</v>
      </c>
      <c r="J2337">
        <v>19</v>
      </c>
      <c r="K2337">
        <v>19</v>
      </c>
      <c r="L2337">
        <v>19</v>
      </c>
      <c r="M2337">
        <v>19</v>
      </c>
      <c r="N2337">
        <v>19</v>
      </c>
      <c r="O2337">
        <v>19</v>
      </c>
      <c r="P2337">
        <v>19</v>
      </c>
      <c r="Q2337">
        <v>19</v>
      </c>
      <c r="R2337">
        <v>19</v>
      </c>
      <c r="T2337" s="22" t="str">
        <f t="shared" si="146"/>
        <v>840093-PLWHT-SM</v>
      </c>
      <c r="U2337" s="24">
        <f>IF(C2337="NET","",IF(C2337="","",IFERROR(VLOOKUP(T2337,EAN!$A:$B,2,FALSE),"MANGLER - MÅ OPPDATERE EAN-FANEN")))</f>
        <v>7048652617583</v>
      </c>
      <c r="V2337" s="22">
        <f t="shared" si="144"/>
        <v>19</v>
      </c>
      <c r="W2337" s="22">
        <f t="shared" si="145"/>
        <v>19</v>
      </c>
      <c r="X2337" s="2"/>
      <c r="Y2337" s="21" t="str">
        <f>IF(C2337="NET","",IFERROR(VLOOKUP(U2337,'2) Order Form'!$V$9:$V$894,1,FALSE),"Ikke med I order form"))</f>
        <v>Ikke med I order form</v>
      </c>
    </row>
    <row r="2338" spans="1:25">
      <c r="A2338" s="175">
        <f t="shared" si="147"/>
        <v>7048652617576</v>
      </c>
      <c r="B2338">
        <v>840093</v>
      </c>
      <c r="C2338" t="s">
        <v>1064</v>
      </c>
      <c r="D2338" t="s">
        <v>2991</v>
      </c>
      <c r="E2338" t="s">
        <v>336</v>
      </c>
      <c r="F2338" t="s">
        <v>780</v>
      </c>
      <c r="G2338" t="s">
        <v>65</v>
      </c>
      <c r="H2338" t="s">
        <v>87</v>
      </c>
      <c r="I2338">
        <v>26</v>
      </c>
      <c r="J2338">
        <v>26</v>
      </c>
      <c r="K2338">
        <v>26</v>
      </c>
      <c r="L2338">
        <v>26</v>
      </c>
      <c r="M2338">
        <v>26</v>
      </c>
      <c r="N2338">
        <v>26</v>
      </c>
      <c r="O2338">
        <v>26</v>
      </c>
      <c r="P2338">
        <v>26</v>
      </c>
      <c r="Q2338">
        <v>26</v>
      </c>
      <c r="R2338">
        <v>26</v>
      </c>
      <c r="T2338" s="22" t="str">
        <f t="shared" si="146"/>
        <v>840093-PLWHT-ML</v>
      </c>
      <c r="U2338" s="24">
        <f>IF(C2338="NET","",IF(C2338="","",IFERROR(VLOOKUP(T2338,EAN!$A:$B,2,FALSE),"MANGLER - MÅ OPPDATERE EAN-FANEN")))</f>
        <v>7048652617576</v>
      </c>
      <c r="V2338" s="22">
        <f t="shared" si="144"/>
        <v>26</v>
      </c>
      <c r="W2338" s="22">
        <f t="shared" si="145"/>
        <v>26</v>
      </c>
      <c r="X2338" s="2"/>
      <c r="Y2338" s="21" t="str">
        <f>IF(C2338="NET","",IFERROR(VLOOKUP(U2338,'2) Order Form'!$V$9:$V$894,1,FALSE),"Ikke med I order form"))</f>
        <v>Ikke med I order form</v>
      </c>
    </row>
    <row r="2339" spans="1:25">
      <c r="A2339" s="175">
        <f t="shared" si="147"/>
        <v>7048652617569</v>
      </c>
      <c r="B2339">
        <v>840093</v>
      </c>
      <c r="C2339" t="s">
        <v>1064</v>
      </c>
      <c r="D2339" t="s">
        <v>2991</v>
      </c>
      <c r="E2339" t="s">
        <v>337</v>
      </c>
      <c r="F2339" t="s">
        <v>780</v>
      </c>
      <c r="G2339" t="s">
        <v>66</v>
      </c>
      <c r="H2339" t="s">
        <v>87</v>
      </c>
      <c r="I2339">
        <v>20</v>
      </c>
      <c r="J2339">
        <v>20</v>
      </c>
      <c r="K2339">
        <v>20</v>
      </c>
      <c r="L2339">
        <v>20</v>
      </c>
      <c r="M2339">
        <v>20</v>
      </c>
      <c r="N2339">
        <v>20</v>
      </c>
      <c r="O2339">
        <v>20</v>
      </c>
      <c r="P2339">
        <v>20</v>
      </c>
      <c r="Q2339">
        <v>20</v>
      </c>
      <c r="R2339">
        <v>20</v>
      </c>
      <c r="T2339" s="22" t="str">
        <f t="shared" si="146"/>
        <v>840093-PLWHT-LXL</v>
      </c>
      <c r="U2339" s="24">
        <f>IF(C2339="NET","",IF(C2339="","",IFERROR(VLOOKUP(T2339,EAN!$A:$B,2,FALSE),"MANGLER - MÅ OPPDATERE EAN-FANEN")))</f>
        <v>7048652617569</v>
      </c>
      <c r="V2339" s="22">
        <f t="shared" si="144"/>
        <v>20</v>
      </c>
      <c r="W2339" s="22">
        <f t="shared" si="145"/>
        <v>20</v>
      </c>
      <c r="X2339" s="2"/>
      <c r="Y2339" s="21" t="str">
        <f>IF(C2339="NET","",IFERROR(VLOOKUP(U2339,'2) Order Form'!$V$9:$V$894,1,FALSE),"Ikke med I order form"))</f>
        <v>Ikke med I order form</v>
      </c>
    </row>
    <row r="2340" spans="1:25">
      <c r="A2340" s="175">
        <f t="shared" si="147"/>
        <v>7048652604866</v>
      </c>
      <c r="B2340">
        <v>840093</v>
      </c>
      <c r="C2340" t="s">
        <v>1064</v>
      </c>
      <c r="D2340" t="s">
        <v>2991</v>
      </c>
      <c r="E2340" t="s">
        <v>338</v>
      </c>
      <c r="F2340" t="s">
        <v>238</v>
      </c>
      <c r="G2340" t="s">
        <v>64</v>
      </c>
      <c r="H2340" t="s">
        <v>87</v>
      </c>
      <c r="I2340">
        <v>4</v>
      </c>
      <c r="J2340">
        <v>4</v>
      </c>
      <c r="K2340">
        <v>4</v>
      </c>
      <c r="L2340">
        <v>4</v>
      </c>
      <c r="M2340">
        <v>4</v>
      </c>
      <c r="N2340">
        <v>4</v>
      </c>
      <c r="O2340">
        <v>4</v>
      </c>
      <c r="P2340">
        <v>4</v>
      </c>
      <c r="Q2340">
        <v>4</v>
      </c>
      <c r="R2340">
        <v>4</v>
      </c>
      <c r="T2340" s="22" t="str">
        <f t="shared" si="146"/>
        <v>840093-SYWHR-SM</v>
      </c>
      <c r="U2340" s="24">
        <f>IF(C2340="NET","",IF(C2340="","",IFERROR(VLOOKUP(T2340,EAN!$A:$B,2,FALSE),"MANGLER - MÅ OPPDATERE EAN-FANEN")))</f>
        <v>7048652604866</v>
      </c>
      <c r="V2340" s="22">
        <f t="shared" si="144"/>
        <v>4</v>
      </c>
      <c r="W2340" s="22">
        <f t="shared" si="145"/>
        <v>4</v>
      </c>
      <c r="X2340" s="2"/>
      <c r="Y2340" s="21" t="str">
        <f>IF(C2340="NET","",IFERROR(VLOOKUP(U2340,'2) Order Form'!$V$9:$V$894,1,FALSE),"Ikke med I order form"))</f>
        <v>Ikke med I order form</v>
      </c>
    </row>
    <row r="2341" spans="1:25">
      <c r="A2341" s="175">
        <f t="shared" si="147"/>
        <v>7048652604859</v>
      </c>
      <c r="B2341">
        <v>840093</v>
      </c>
      <c r="C2341" t="s">
        <v>1064</v>
      </c>
      <c r="D2341" t="s">
        <v>2991</v>
      </c>
      <c r="E2341" t="s">
        <v>339</v>
      </c>
      <c r="F2341" t="s">
        <v>238</v>
      </c>
      <c r="G2341" t="s">
        <v>65</v>
      </c>
      <c r="H2341" t="s">
        <v>87</v>
      </c>
      <c r="I2341">
        <v>17</v>
      </c>
      <c r="J2341">
        <v>17</v>
      </c>
      <c r="K2341">
        <v>17</v>
      </c>
      <c r="L2341">
        <v>17</v>
      </c>
      <c r="M2341">
        <v>17</v>
      </c>
      <c r="N2341">
        <v>17</v>
      </c>
      <c r="O2341">
        <v>17</v>
      </c>
      <c r="P2341">
        <v>17</v>
      </c>
      <c r="Q2341">
        <v>17</v>
      </c>
      <c r="R2341">
        <v>17</v>
      </c>
      <c r="T2341" s="22" t="str">
        <f t="shared" si="146"/>
        <v>840093-SYWHR-ML</v>
      </c>
      <c r="U2341" s="24">
        <f>IF(C2341="NET","",IF(C2341="","",IFERROR(VLOOKUP(T2341,EAN!$A:$B,2,FALSE),"MANGLER - MÅ OPPDATERE EAN-FANEN")))</f>
        <v>7048652604859</v>
      </c>
      <c r="V2341" s="22">
        <f t="shared" si="144"/>
        <v>17</v>
      </c>
      <c r="W2341" s="22">
        <f t="shared" si="145"/>
        <v>17</v>
      </c>
      <c r="X2341" s="2"/>
      <c r="Y2341" s="21" t="str">
        <f>IF(C2341="NET","",IFERROR(VLOOKUP(U2341,'2) Order Form'!$V$9:$V$894,1,FALSE),"Ikke med I order form"))</f>
        <v>Ikke med I order form</v>
      </c>
    </row>
    <row r="2342" spans="1:25">
      <c r="A2342" s="175">
        <f t="shared" si="147"/>
        <v>7048652604842</v>
      </c>
      <c r="B2342">
        <v>840093</v>
      </c>
      <c r="C2342" t="s">
        <v>1064</v>
      </c>
      <c r="D2342" t="s">
        <v>2991</v>
      </c>
      <c r="E2342" t="s">
        <v>340</v>
      </c>
      <c r="F2342" t="s">
        <v>238</v>
      </c>
      <c r="G2342" t="s">
        <v>66</v>
      </c>
      <c r="H2342" t="s">
        <v>87</v>
      </c>
      <c r="I2342">
        <v>2</v>
      </c>
      <c r="J2342">
        <v>2</v>
      </c>
      <c r="K2342">
        <v>2</v>
      </c>
      <c r="L2342">
        <v>2</v>
      </c>
      <c r="M2342">
        <v>2</v>
      </c>
      <c r="N2342">
        <v>2</v>
      </c>
      <c r="O2342">
        <v>2</v>
      </c>
      <c r="P2342">
        <v>2</v>
      </c>
      <c r="Q2342">
        <v>2</v>
      </c>
      <c r="R2342">
        <v>2</v>
      </c>
      <c r="T2342" s="22" t="str">
        <f t="shared" si="146"/>
        <v>840093-SYWHR-LXL</v>
      </c>
      <c r="U2342" s="24">
        <f>IF(C2342="NET","",IF(C2342="","",IFERROR(VLOOKUP(T2342,EAN!$A:$B,2,FALSE),"MANGLER - MÅ OPPDATERE EAN-FANEN")))</f>
        <v>7048652604842</v>
      </c>
      <c r="V2342" s="22">
        <f t="shared" si="144"/>
        <v>2</v>
      </c>
      <c r="W2342" s="22">
        <f t="shared" si="145"/>
        <v>2</v>
      </c>
      <c r="X2342" s="2"/>
      <c r="Y2342" s="21" t="str">
        <f>IF(C2342="NET","",IFERROR(VLOOKUP(U2342,'2) Order Form'!$V$9:$V$894,1,FALSE),"Ikke med I order form"))</f>
        <v>Ikke med I order form</v>
      </c>
    </row>
    <row r="2343" spans="1:25">
      <c r="A2343" s="175">
        <f t="shared" si="147"/>
        <v>0</v>
      </c>
      <c r="B2343" s="37">
        <v>840094</v>
      </c>
      <c r="C2343" t="s">
        <v>131</v>
      </c>
      <c r="I2343" s="37">
        <v>202409</v>
      </c>
      <c r="J2343" s="37">
        <v>202410</v>
      </c>
      <c r="K2343" s="37">
        <v>202411</v>
      </c>
      <c r="L2343" s="37">
        <v>202412</v>
      </c>
      <c r="M2343" s="37">
        <v>202413</v>
      </c>
      <c r="N2343" s="37">
        <v>202414</v>
      </c>
      <c r="O2343" s="37">
        <v>202415</v>
      </c>
      <c r="P2343" s="37">
        <v>202415</v>
      </c>
      <c r="Q2343" s="37">
        <v>202415</v>
      </c>
      <c r="R2343" s="37">
        <v>202415</v>
      </c>
      <c r="T2343" s="22" t="str">
        <f t="shared" si="146"/>
        <v>840094-</v>
      </c>
      <c r="U2343" s="24" t="str">
        <f>IF(C2343="NET","",IF(C2343="","",IFERROR(VLOOKUP(T2343,EAN!$A:$B,2,FALSE),"MANGLER - MÅ OPPDATERE EAN-FANEN")))</f>
        <v/>
      </c>
      <c r="V2343" s="22">
        <f t="shared" si="144"/>
        <v>202409</v>
      </c>
      <c r="W2343" s="22">
        <f t="shared" si="145"/>
        <v>202415</v>
      </c>
      <c r="X2343" s="2"/>
      <c r="Y2343" s="21" t="str">
        <f>IF(C2343="NET","",IFERROR(VLOOKUP(U2343,'2) Order Form'!$V$9:$V$894,1,FALSE),"Ikke med I order form"))</f>
        <v/>
      </c>
    </row>
    <row r="2344" spans="1:25">
      <c r="A2344" s="175">
        <f t="shared" si="147"/>
        <v>7048652714794</v>
      </c>
      <c r="B2344">
        <v>840094</v>
      </c>
      <c r="C2344" t="s">
        <v>1065</v>
      </c>
      <c r="D2344" t="s">
        <v>2991</v>
      </c>
      <c r="E2344" t="s">
        <v>781</v>
      </c>
      <c r="F2344" t="s">
        <v>782</v>
      </c>
      <c r="G2344" t="s">
        <v>64</v>
      </c>
      <c r="H2344" t="s">
        <v>225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T2344" s="22" t="str">
        <f t="shared" si="146"/>
        <v>840094-BGRRG-SM</v>
      </c>
      <c r="U2344" s="24">
        <f>IF(C2344="NET","",IF(C2344="","",IFERROR(VLOOKUP(T2344,EAN!$A:$B,2,FALSE),"MANGLER - MÅ OPPDATERE EAN-FANEN")))</f>
        <v>7048652714794</v>
      </c>
      <c r="V2344" s="22">
        <f t="shared" si="144"/>
        <v>0</v>
      </c>
      <c r="W2344" s="22">
        <f t="shared" si="145"/>
        <v>0</v>
      </c>
      <c r="X2344" s="2"/>
      <c r="Y2344" s="21" t="str">
        <f>IF(C2344="NET","",IFERROR(VLOOKUP(U2344,'2) Order Form'!$V$9:$V$894,1,FALSE),"Ikke med I order form"))</f>
        <v>Ikke med I order form</v>
      </c>
    </row>
    <row r="2345" spans="1:25">
      <c r="A2345" s="175">
        <f t="shared" si="147"/>
        <v>7048652714787</v>
      </c>
      <c r="B2345">
        <v>840094</v>
      </c>
      <c r="C2345" t="s">
        <v>1065</v>
      </c>
      <c r="D2345" t="s">
        <v>2991</v>
      </c>
      <c r="E2345" t="s">
        <v>783</v>
      </c>
      <c r="F2345" t="s">
        <v>782</v>
      </c>
      <c r="G2345" t="s">
        <v>65</v>
      </c>
      <c r="H2345" t="s">
        <v>225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T2345" s="22" t="str">
        <f t="shared" si="146"/>
        <v>840094-BGRRG-ML</v>
      </c>
      <c r="U2345" s="24">
        <f>IF(C2345="NET","",IF(C2345="","",IFERROR(VLOOKUP(T2345,EAN!$A:$B,2,FALSE),"MANGLER - MÅ OPPDATERE EAN-FANEN")))</f>
        <v>7048652714787</v>
      </c>
      <c r="V2345" s="22">
        <f t="shared" si="144"/>
        <v>0</v>
      </c>
      <c r="W2345" s="22">
        <f t="shared" si="145"/>
        <v>0</v>
      </c>
      <c r="X2345" s="2"/>
      <c r="Y2345" s="21" t="str">
        <f>IF(C2345="NET","",IFERROR(VLOOKUP(U2345,'2) Order Form'!$V$9:$V$894,1,FALSE),"Ikke med I order form"))</f>
        <v>Ikke med I order form</v>
      </c>
    </row>
    <row r="2346" spans="1:25">
      <c r="A2346" s="175">
        <f t="shared" si="147"/>
        <v>7048652714770</v>
      </c>
      <c r="B2346">
        <v>840094</v>
      </c>
      <c r="C2346" t="s">
        <v>1065</v>
      </c>
      <c r="D2346" t="s">
        <v>2991</v>
      </c>
      <c r="E2346" t="s">
        <v>784</v>
      </c>
      <c r="F2346" t="s">
        <v>782</v>
      </c>
      <c r="G2346" t="s">
        <v>66</v>
      </c>
      <c r="H2346" t="s">
        <v>225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T2346" s="22" t="str">
        <f t="shared" si="146"/>
        <v>840094-BGRRG-LXL</v>
      </c>
      <c r="U2346" s="24">
        <f>IF(C2346="NET","",IF(C2346="","",IFERROR(VLOOKUP(T2346,EAN!$A:$B,2,FALSE),"MANGLER - MÅ OPPDATERE EAN-FANEN")))</f>
        <v>7048652714770</v>
      </c>
      <c r="V2346" s="22">
        <f t="shared" si="144"/>
        <v>0</v>
      </c>
      <c r="W2346" s="22">
        <f t="shared" si="145"/>
        <v>0</v>
      </c>
      <c r="X2346" s="2"/>
      <c r="Y2346" s="21" t="str">
        <f>IF(C2346="NET","",IFERROR(VLOOKUP(U2346,'2) Order Form'!$V$9:$V$894,1,FALSE),"Ikke med I order form"))</f>
        <v>Ikke med I order form</v>
      </c>
    </row>
    <row r="2347" spans="1:25">
      <c r="A2347" s="175">
        <f t="shared" si="147"/>
        <v>7048653090125</v>
      </c>
      <c r="B2347">
        <v>840094</v>
      </c>
      <c r="C2347" t="s">
        <v>1065</v>
      </c>
      <c r="D2347" t="s">
        <v>2991</v>
      </c>
      <c r="E2347" t="s">
        <v>3718</v>
      </c>
      <c r="F2347" t="s">
        <v>3694</v>
      </c>
      <c r="G2347" t="s">
        <v>64</v>
      </c>
      <c r="H2347" t="s">
        <v>87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T2347" s="22" t="str">
        <f t="shared" si="146"/>
        <v>840094-CNPNK-SM</v>
      </c>
      <c r="U2347" s="24">
        <f>IF(C2347="NET","",IF(C2347="","",IFERROR(VLOOKUP(T2347,EAN!$A:$B,2,FALSE),"MANGLER - MÅ OPPDATERE EAN-FANEN")))</f>
        <v>7048653090125</v>
      </c>
      <c r="V2347" s="22">
        <f t="shared" si="144"/>
        <v>0</v>
      </c>
      <c r="W2347" s="22">
        <f t="shared" si="145"/>
        <v>0</v>
      </c>
      <c r="X2347" s="2"/>
      <c r="Y2347" s="21" t="str">
        <f>IF(C2347="NET","",IFERROR(VLOOKUP(U2347,'2) Order Form'!$V$9:$V$894,1,FALSE),"Ikke med I order form"))</f>
        <v>Ikke med I order form</v>
      </c>
    </row>
    <row r="2348" spans="1:25">
      <c r="A2348" s="175">
        <f t="shared" si="147"/>
        <v>7048653090132</v>
      </c>
      <c r="B2348">
        <v>840094</v>
      </c>
      <c r="C2348" t="s">
        <v>1065</v>
      </c>
      <c r="D2348" t="s">
        <v>2991</v>
      </c>
      <c r="E2348" t="s">
        <v>3734</v>
      </c>
      <c r="F2348" t="s">
        <v>3694</v>
      </c>
      <c r="G2348" t="s">
        <v>65</v>
      </c>
      <c r="H2348" t="s">
        <v>87</v>
      </c>
      <c r="I2348">
        <v>-8</v>
      </c>
      <c r="J2348">
        <v>-8</v>
      </c>
      <c r="K2348">
        <v>-8</v>
      </c>
      <c r="L2348">
        <v>-8</v>
      </c>
      <c r="M2348">
        <v>-8</v>
      </c>
      <c r="N2348">
        <v>-8</v>
      </c>
      <c r="O2348">
        <v>-8</v>
      </c>
      <c r="P2348">
        <v>-8</v>
      </c>
      <c r="Q2348">
        <v>-8</v>
      </c>
      <c r="R2348">
        <v>-8</v>
      </c>
      <c r="T2348" s="22" t="str">
        <f t="shared" si="146"/>
        <v>840094-CNPNK-ML</v>
      </c>
      <c r="U2348" s="24">
        <f>IF(C2348="NET","",IF(C2348="","",IFERROR(VLOOKUP(T2348,EAN!$A:$B,2,FALSE),"MANGLER - MÅ OPPDATERE EAN-FANEN")))</f>
        <v>7048653090132</v>
      </c>
      <c r="V2348" s="22">
        <f t="shared" si="144"/>
        <v>-8</v>
      </c>
      <c r="W2348" s="22">
        <f t="shared" si="145"/>
        <v>-8</v>
      </c>
      <c r="X2348" s="2"/>
      <c r="Y2348" s="21" t="str">
        <f>IF(C2348="NET","",IFERROR(VLOOKUP(U2348,'2) Order Form'!$V$9:$V$894,1,FALSE),"Ikke med I order form"))</f>
        <v>Ikke med I order form</v>
      </c>
    </row>
    <row r="2349" spans="1:25">
      <c r="A2349" s="175">
        <f t="shared" si="147"/>
        <v>7048653090149</v>
      </c>
      <c r="B2349">
        <v>840094</v>
      </c>
      <c r="C2349" t="s">
        <v>1065</v>
      </c>
      <c r="D2349" t="s">
        <v>2991</v>
      </c>
      <c r="E2349" t="s">
        <v>3735</v>
      </c>
      <c r="F2349" t="s">
        <v>3694</v>
      </c>
      <c r="G2349" t="s">
        <v>66</v>
      </c>
      <c r="H2349" t="s">
        <v>87</v>
      </c>
      <c r="I2349">
        <v>-8</v>
      </c>
      <c r="J2349">
        <v>-8</v>
      </c>
      <c r="K2349">
        <v>-8</v>
      </c>
      <c r="L2349">
        <v>-8</v>
      </c>
      <c r="M2349">
        <v>-8</v>
      </c>
      <c r="N2349">
        <v>-8</v>
      </c>
      <c r="O2349">
        <v>-8</v>
      </c>
      <c r="P2349">
        <v>-8</v>
      </c>
      <c r="Q2349">
        <v>-8</v>
      </c>
      <c r="R2349">
        <v>-8</v>
      </c>
      <c r="T2349" s="22" t="str">
        <f t="shared" si="146"/>
        <v>840094-CNPNK-LXL</v>
      </c>
      <c r="U2349" s="24">
        <f>IF(C2349="NET","",IF(C2349="","",IFERROR(VLOOKUP(T2349,EAN!$A:$B,2,FALSE),"MANGLER - MÅ OPPDATERE EAN-FANEN")))</f>
        <v>7048653090149</v>
      </c>
      <c r="V2349" s="22">
        <f t="shared" si="144"/>
        <v>-8</v>
      </c>
      <c r="W2349" s="22">
        <f t="shared" si="145"/>
        <v>-8</v>
      </c>
      <c r="X2349" s="2"/>
      <c r="Y2349" s="21" t="str">
        <f>IF(C2349="NET","",IFERROR(VLOOKUP(U2349,'2) Order Form'!$V$9:$V$894,1,FALSE),"Ikke med I order form"))</f>
        <v>Ikke med I order form</v>
      </c>
    </row>
    <row r="2350" spans="1:25">
      <c r="A2350" s="175">
        <f t="shared" si="147"/>
        <v>7048652714077</v>
      </c>
      <c r="B2350">
        <v>840094</v>
      </c>
      <c r="C2350" t="s">
        <v>1065</v>
      </c>
      <c r="D2350" t="s">
        <v>2991</v>
      </c>
      <c r="E2350" t="s">
        <v>132</v>
      </c>
      <c r="F2350" t="s">
        <v>124</v>
      </c>
      <c r="G2350" t="s">
        <v>64</v>
      </c>
      <c r="H2350" t="s">
        <v>87</v>
      </c>
      <c r="I2350">
        <v>69</v>
      </c>
      <c r="J2350">
        <v>69</v>
      </c>
      <c r="K2350">
        <v>69</v>
      </c>
      <c r="L2350">
        <v>69</v>
      </c>
      <c r="M2350">
        <v>69</v>
      </c>
      <c r="N2350">
        <v>69</v>
      </c>
      <c r="O2350">
        <v>69</v>
      </c>
      <c r="P2350">
        <v>69</v>
      </c>
      <c r="Q2350">
        <v>69</v>
      </c>
      <c r="R2350">
        <v>69</v>
      </c>
      <c r="T2350" s="22" t="str">
        <f t="shared" si="146"/>
        <v>840094-DTBLK-SM</v>
      </c>
      <c r="U2350" s="24">
        <f>IF(C2350="NET","",IF(C2350="","",IFERROR(VLOOKUP(T2350,EAN!$A:$B,2,FALSE),"MANGLER - MÅ OPPDATERE EAN-FANEN")))</f>
        <v>7048652714077</v>
      </c>
      <c r="V2350" s="22">
        <f t="shared" si="144"/>
        <v>69</v>
      </c>
      <c r="W2350" s="22">
        <f t="shared" si="145"/>
        <v>69</v>
      </c>
      <c r="X2350" s="2"/>
      <c r="Y2350" s="21">
        <f>IF(C2350="NET","",IFERROR(VLOOKUP(U2350,'2) Order Form'!$V$9:$V$894,1,FALSE),"Ikke med I order form"))</f>
        <v>7048652714077</v>
      </c>
    </row>
    <row r="2351" spans="1:25">
      <c r="A2351" s="175">
        <f t="shared" si="147"/>
        <v>7048652714060</v>
      </c>
      <c r="B2351">
        <v>840094</v>
      </c>
      <c r="C2351" t="s">
        <v>1065</v>
      </c>
      <c r="D2351" t="s">
        <v>2991</v>
      </c>
      <c r="E2351" t="s">
        <v>133</v>
      </c>
      <c r="F2351" t="s">
        <v>124</v>
      </c>
      <c r="G2351" t="s">
        <v>65</v>
      </c>
      <c r="H2351" t="s">
        <v>87</v>
      </c>
      <c r="I2351">
        <v>5</v>
      </c>
      <c r="J2351">
        <v>5</v>
      </c>
      <c r="K2351">
        <v>5</v>
      </c>
      <c r="L2351">
        <v>5</v>
      </c>
      <c r="M2351">
        <v>5</v>
      </c>
      <c r="N2351">
        <v>5</v>
      </c>
      <c r="O2351">
        <v>5</v>
      </c>
      <c r="P2351">
        <v>5</v>
      </c>
      <c r="Q2351">
        <v>5</v>
      </c>
      <c r="R2351">
        <v>5</v>
      </c>
      <c r="T2351" s="22" t="str">
        <f t="shared" si="146"/>
        <v>840094-DTBLK-ML</v>
      </c>
      <c r="U2351" s="24">
        <f>IF(C2351="NET","",IF(C2351="","",IFERROR(VLOOKUP(T2351,EAN!$A:$B,2,FALSE),"MANGLER - MÅ OPPDATERE EAN-FANEN")))</f>
        <v>7048652714060</v>
      </c>
      <c r="V2351" s="22">
        <f t="shared" si="144"/>
        <v>5</v>
      </c>
      <c r="W2351" s="22">
        <f t="shared" si="145"/>
        <v>5</v>
      </c>
      <c r="X2351" s="2"/>
      <c r="Y2351" s="21">
        <f>IF(C2351="NET","",IFERROR(VLOOKUP(U2351,'2) Order Form'!$V$9:$V$894,1,FALSE),"Ikke med I order form"))</f>
        <v>7048652714060</v>
      </c>
    </row>
    <row r="2352" spans="1:25">
      <c r="A2352" s="175">
        <f t="shared" si="147"/>
        <v>7048652714053</v>
      </c>
      <c r="B2352">
        <v>840094</v>
      </c>
      <c r="C2352" t="s">
        <v>1065</v>
      </c>
      <c r="D2352" t="s">
        <v>2991</v>
      </c>
      <c r="E2352" t="s">
        <v>134</v>
      </c>
      <c r="F2352" t="s">
        <v>124</v>
      </c>
      <c r="G2352" t="s">
        <v>66</v>
      </c>
      <c r="H2352" t="s">
        <v>87</v>
      </c>
      <c r="I2352">
        <v>5</v>
      </c>
      <c r="J2352">
        <v>5</v>
      </c>
      <c r="K2352">
        <v>5</v>
      </c>
      <c r="L2352">
        <v>5</v>
      </c>
      <c r="M2352">
        <v>5</v>
      </c>
      <c r="N2352">
        <v>5</v>
      </c>
      <c r="O2352">
        <v>5</v>
      </c>
      <c r="P2352">
        <v>5</v>
      </c>
      <c r="Q2352">
        <v>5</v>
      </c>
      <c r="R2352">
        <v>5</v>
      </c>
      <c r="T2352" s="22" t="str">
        <f t="shared" si="146"/>
        <v>840094-DTBLK-LXL</v>
      </c>
      <c r="U2352" s="24">
        <f>IF(C2352="NET","",IF(C2352="","",IFERROR(VLOOKUP(T2352,EAN!$A:$B,2,FALSE),"MANGLER - MÅ OPPDATERE EAN-FANEN")))</f>
        <v>7048652714053</v>
      </c>
      <c r="V2352" s="22">
        <f t="shared" si="144"/>
        <v>5</v>
      </c>
      <c r="W2352" s="22">
        <f t="shared" si="145"/>
        <v>5</v>
      </c>
      <c r="X2352" s="2"/>
      <c r="Y2352" s="21">
        <f>IF(C2352="NET","",IFERROR(VLOOKUP(U2352,'2) Order Form'!$V$9:$V$894,1,FALSE),"Ikke med I order form"))</f>
        <v>7048652714053</v>
      </c>
    </row>
    <row r="2353" spans="1:25">
      <c r="A2353" s="175">
        <f t="shared" si="147"/>
        <v>7048653090095</v>
      </c>
      <c r="B2353">
        <v>840094</v>
      </c>
      <c r="C2353" t="s">
        <v>1065</v>
      </c>
      <c r="D2353" t="s">
        <v>2991</v>
      </c>
      <c r="E2353" t="s">
        <v>3721</v>
      </c>
      <c r="F2353" t="s">
        <v>3720</v>
      </c>
      <c r="G2353" t="s">
        <v>64</v>
      </c>
      <c r="H2353" t="s">
        <v>87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T2353" s="22" t="str">
        <f t="shared" si="146"/>
        <v>840094-GRPHT-SM</v>
      </c>
      <c r="U2353" s="24">
        <f>IF(C2353="NET","",IF(C2353="","",IFERROR(VLOOKUP(T2353,EAN!$A:$B,2,FALSE),"MANGLER - MÅ OPPDATERE EAN-FANEN")))</f>
        <v>7048653090095</v>
      </c>
      <c r="V2353" s="22">
        <f t="shared" si="144"/>
        <v>0</v>
      </c>
      <c r="W2353" s="22">
        <f t="shared" si="145"/>
        <v>0</v>
      </c>
      <c r="X2353" s="2"/>
      <c r="Y2353" s="21" t="str">
        <f>IF(C2353="NET","",IFERROR(VLOOKUP(U2353,'2) Order Form'!$V$9:$V$894,1,FALSE),"Ikke med I order form"))</f>
        <v>Ikke med I order form</v>
      </c>
    </row>
    <row r="2354" spans="1:25">
      <c r="A2354" s="175">
        <f t="shared" si="147"/>
        <v>7048653090101</v>
      </c>
      <c r="B2354">
        <v>840094</v>
      </c>
      <c r="C2354" t="s">
        <v>1065</v>
      </c>
      <c r="D2354" t="s">
        <v>2991</v>
      </c>
      <c r="E2354" t="s">
        <v>3722</v>
      </c>
      <c r="F2354" t="s">
        <v>3720</v>
      </c>
      <c r="G2354" t="s">
        <v>65</v>
      </c>
      <c r="H2354" t="s">
        <v>87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T2354" s="22" t="str">
        <f t="shared" si="146"/>
        <v>840094-GRPHT-ML</v>
      </c>
      <c r="U2354" s="24">
        <f>IF(C2354="NET","",IF(C2354="","",IFERROR(VLOOKUP(T2354,EAN!$A:$B,2,FALSE),"MANGLER - MÅ OPPDATERE EAN-FANEN")))</f>
        <v>7048653090101</v>
      </c>
      <c r="V2354" s="22">
        <f t="shared" si="144"/>
        <v>0</v>
      </c>
      <c r="W2354" s="22">
        <f t="shared" si="145"/>
        <v>0</v>
      </c>
      <c r="X2354" s="2"/>
      <c r="Y2354" s="21" t="str">
        <f>IF(C2354="NET","",IFERROR(VLOOKUP(U2354,'2) Order Form'!$V$9:$V$894,1,FALSE),"Ikke med I order form"))</f>
        <v>Ikke med I order form</v>
      </c>
    </row>
    <row r="2355" spans="1:25">
      <c r="A2355" s="175">
        <f t="shared" si="147"/>
        <v>7048653090118</v>
      </c>
      <c r="B2355">
        <v>840094</v>
      </c>
      <c r="C2355" t="s">
        <v>1065</v>
      </c>
      <c r="D2355" t="s">
        <v>2991</v>
      </c>
      <c r="E2355" t="s">
        <v>3723</v>
      </c>
      <c r="F2355" t="s">
        <v>3720</v>
      </c>
      <c r="G2355" t="s">
        <v>66</v>
      </c>
      <c r="H2355" t="s">
        <v>87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T2355" s="22" t="str">
        <f t="shared" si="146"/>
        <v>840094-GRPHT-LXL</v>
      </c>
      <c r="U2355" s="24">
        <f>IF(C2355="NET","",IF(C2355="","",IFERROR(VLOOKUP(T2355,EAN!$A:$B,2,FALSE),"MANGLER - MÅ OPPDATERE EAN-FANEN")))</f>
        <v>7048653090118</v>
      </c>
      <c r="V2355" s="22">
        <f t="shared" si="144"/>
        <v>0</v>
      </c>
      <c r="W2355" s="22">
        <f t="shared" si="145"/>
        <v>0</v>
      </c>
      <c r="X2355" s="2"/>
      <c r="Y2355" s="21" t="str">
        <f>IF(C2355="NET","",IFERROR(VLOOKUP(U2355,'2) Order Form'!$V$9:$V$894,1,FALSE),"Ikke med I order form"))</f>
        <v>Ikke med I order form</v>
      </c>
    </row>
    <row r="2356" spans="1:25">
      <c r="A2356" s="175">
        <f t="shared" si="147"/>
        <v>7048652714107</v>
      </c>
      <c r="B2356">
        <v>840094</v>
      </c>
      <c r="C2356" t="s">
        <v>1065</v>
      </c>
      <c r="D2356" t="s">
        <v>2991</v>
      </c>
      <c r="E2356" t="s">
        <v>135</v>
      </c>
      <c r="F2356" t="s">
        <v>125</v>
      </c>
      <c r="G2356" t="s">
        <v>64</v>
      </c>
      <c r="H2356" t="s">
        <v>87</v>
      </c>
      <c r="I2356">
        <v>34</v>
      </c>
      <c r="J2356">
        <v>34</v>
      </c>
      <c r="K2356">
        <v>34</v>
      </c>
      <c r="L2356">
        <v>34</v>
      </c>
      <c r="M2356">
        <v>34</v>
      </c>
      <c r="N2356">
        <v>34</v>
      </c>
      <c r="O2356">
        <v>34</v>
      </c>
      <c r="P2356">
        <v>34</v>
      </c>
      <c r="Q2356">
        <v>34</v>
      </c>
      <c r="R2356">
        <v>34</v>
      </c>
      <c r="T2356" s="22" t="str">
        <f t="shared" si="146"/>
        <v>840094-GSWHT-SM</v>
      </c>
      <c r="U2356" s="24">
        <f>IF(C2356="NET","",IF(C2356="","",IFERROR(VLOOKUP(T2356,EAN!$A:$B,2,FALSE),"MANGLER - MÅ OPPDATERE EAN-FANEN")))</f>
        <v>7048652714107</v>
      </c>
      <c r="V2356" s="22">
        <f t="shared" si="144"/>
        <v>34</v>
      </c>
      <c r="W2356" s="22">
        <f t="shared" si="145"/>
        <v>34</v>
      </c>
      <c r="X2356" s="2"/>
      <c r="Y2356" s="21">
        <f>IF(C2356="NET","",IFERROR(VLOOKUP(U2356,'2) Order Form'!$V$9:$V$894,1,FALSE),"Ikke med I order form"))</f>
        <v>7048652714107</v>
      </c>
    </row>
    <row r="2357" spans="1:25">
      <c r="A2357" s="175">
        <f t="shared" si="147"/>
        <v>7048652714091</v>
      </c>
      <c r="B2357">
        <v>840094</v>
      </c>
      <c r="C2357" t="s">
        <v>1065</v>
      </c>
      <c r="D2357" t="s">
        <v>2991</v>
      </c>
      <c r="E2357" t="s">
        <v>136</v>
      </c>
      <c r="F2357" t="s">
        <v>125</v>
      </c>
      <c r="G2357" t="s">
        <v>65</v>
      </c>
      <c r="H2357" t="s">
        <v>87</v>
      </c>
      <c r="I2357">
        <v>10</v>
      </c>
      <c r="J2357">
        <v>10</v>
      </c>
      <c r="K2357">
        <v>10</v>
      </c>
      <c r="L2357">
        <v>10</v>
      </c>
      <c r="M2357">
        <v>10</v>
      </c>
      <c r="N2357">
        <v>10</v>
      </c>
      <c r="O2357">
        <v>10</v>
      </c>
      <c r="P2357">
        <v>10</v>
      </c>
      <c r="Q2357">
        <v>10</v>
      </c>
      <c r="R2357">
        <v>10</v>
      </c>
      <c r="T2357" s="22" t="str">
        <f t="shared" si="146"/>
        <v>840094-GSWHT-ML</v>
      </c>
      <c r="U2357" s="24">
        <f>IF(C2357="NET","",IF(C2357="","",IFERROR(VLOOKUP(T2357,EAN!$A:$B,2,FALSE),"MANGLER - MÅ OPPDATERE EAN-FANEN")))</f>
        <v>7048652714091</v>
      </c>
      <c r="V2357" s="22">
        <f t="shared" ref="V2357:V2420" si="148">I2357</f>
        <v>10</v>
      </c>
      <c r="W2357" s="22">
        <f t="shared" ref="W2357:W2420" si="149">R2357</f>
        <v>10</v>
      </c>
      <c r="X2357" s="2"/>
      <c r="Y2357" s="21">
        <f>IF(C2357="NET","",IFERROR(VLOOKUP(U2357,'2) Order Form'!$V$9:$V$894,1,FALSE),"Ikke med I order form"))</f>
        <v>7048652714091</v>
      </c>
    </row>
    <row r="2358" spans="1:25">
      <c r="A2358" s="175">
        <f t="shared" si="147"/>
        <v>7048652714084</v>
      </c>
      <c r="B2358">
        <v>840094</v>
      </c>
      <c r="C2358" t="s">
        <v>1065</v>
      </c>
      <c r="D2358" t="s">
        <v>2991</v>
      </c>
      <c r="E2358" t="s">
        <v>137</v>
      </c>
      <c r="F2358" t="s">
        <v>125</v>
      </c>
      <c r="G2358" t="s">
        <v>66</v>
      </c>
      <c r="H2358" t="s">
        <v>87</v>
      </c>
      <c r="I2358">
        <v>2</v>
      </c>
      <c r="J2358">
        <v>2</v>
      </c>
      <c r="K2358">
        <v>2</v>
      </c>
      <c r="L2358">
        <v>2</v>
      </c>
      <c r="M2358">
        <v>2</v>
      </c>
      <c r="N2358">
        <v>2</v>
      </c>
      <c r="O2358">
        <v>2</v>
      </c>
      <c r="P2358">
        <v>2</v>
      </c>
      <c r="Q2358">
        <v>2</v>
      </c>
      <c r="R2358">
        <v>2</v>
      </c>
      <c r="T2358" s="22" t="str">
        <f t="shared" si="146"/>
        <v>840094-GSWHT-LXL</v>
      </c>
      <c r="U2358" s="24">
        <f>IF(C2358="NET","",IF(C2358="","",IFERROR(VLOOKUP(T2358,EAN!$A:$B,2,FALSE),"MANGLER - MÅ OPPDATERE EAN-FANEN")))</f>
        <v>7048652714084</v>
      </c>
      <c r="V2358" s="22">
        <f t="shared" si="148"/>
        <v>2</v>
      </c>
      <c r="W2358" s="22">
        <f t="shared" si="149"/>
        <v>2</v>
      </c>
      <c r="X2358" s="2"/>
      <c r="Y2358" s="21">
        <f>IF(C2358="NET","",IFERROR(VLOOKUP(U2358,'2) Order Form'!$V$9:$V$894,1,FALSE),"Ikke med I order form"))</f>
        <v>7048652714084</v>
      </c>
    </row>
    <row r="2359" spans="1:25">
      <c r="A2359" s="175">
        <f t="shared" si="147"/>
        <v>7048652823359</v>
      </c>
      <c r="B2359">
        <v>840094</v>
      </c>
      <c r="C2359" t="s">
        <v>1065</v>
      </c>
      <c r="D2359" t="s">
        <v>2991</v>
      </c>
      <c r="E2359" t="s">
        <v>1290</v>
      </c>
      <c r="F2359" t="s">
        <v>1291</v>
      </c>
      <c r="G2359" t="s">
        <v>64</v>
      </c>
      <c r="H2359" t="s">
        <v>225</v>
      </c>
      <c r="I2359">
        <v>39</v>
      </c>
      <c r="J2359">
        <v>39</v>
      </c>
      <c r="K2359">
        <v>39</v>
      </c>
      <c r="L2359">
        <v>39</v>
      </c>
      <c r="M2359">
        <v>39</v>
      </c>
      <c r="N2359">
        <v>39</v>
      </c>
      <c r="O2359">
        <v>39</v>
      </c>
      <c r="P2359">
        <v>39</v>
      </c>
      <c r="Q2359">
        <v>39</v>
      </c>
      <c r="R2359">
        <v>39</v>
      </c>
      <c r="T2359" s="22" t="str">
        <f t="shared" si="146"/>
        <v>840094-MASEM-SM</v>
      </c>
      <c r="U2359" s="24">
        <f>IF(C2359="NET","",IF(C2359="","",IFERROR(VLOOKUP(T2359,EAN!$A:$B,2,FALSE),"MANGLER - MÅ OPPDATERE EAN-FANEN")))</f>
        <v>7048652823359</v>
      </c>
      <c r="V2359" s="22">
        <f t="shared" si="148"/>
        <v>39</v>
      </c>
      <c r="W2359" s="22">
        <f t="shared" si="149"/>
        <v>39</v>
      </c>
      <c r="X2359" s="2"/>
      <c r="Y2359" s="21">
        <f>IF(C2359="NET","",IFERROR(VLOOKUP(U2359,'2) Order Form'!$V$9:$V$894,1,FALSE),"Ikke med I order form"))</f>
        <v>7048652823359</v>
      </c>
    </row>
    <row r="2360" spans="1:25">
      <c r="A2360" s="175">
        <f t="shared" si="147"/>
        <v>7048652823342</v>
      </c>
      <c r="B2360">
        <v>840094</v>
      </c>
      <c r="C2360" t="s">
        <v>1065</v>
      </c>
      <c r="D2360" t="s">
        <v>2991</v>
      </c>
      <c r="E2360" t="s">
        <v>1292</v>
      </c>
      <c r="F2360" t="s">
        <v>1291</v>
      </c>
      <c r="G2360" t="s">
        <v>65</v>
      </c>
      <c r="H2360" t="s">
        <v>225</v>
      </c>
      <c r="I2360">
        <v>1</v>
      </c>
      <c r="J2360">
        <v>1</v>
      </c>
      <c r="K2360">
        <v>1</v>
      </c>
      <c r="L2360">
        <v>1</v>
      </c>
      <c r="M2360">
        <v>1</v>
      </c>
      <c r="N2360">
        <v>1</v>
      </c>
      <c r="O2360">
        <v>1</v>
      </c>
      <c r="P2360">
        <v>1</v>
      </c>
      <c r="Q2360">
        <v>1</v>
      </c>
      <c r="R2360">
        <v>1</v>
      </c>
      <c r="T2360" s="22" t="str">
        <f t="shared" si="146"/>
        <v>840094-MASEM-ML</v>
      </c>
      <c r="U2360" s="24">
        <f>IF(C2360="NET","",IF(C2360="","",IFERROR(VLOOKUP(T2360,EAN!$A:$B,2,FALSE),"MANGLER - MÅ OPPDATERE EAN-FANEN")))</f>
        <v>7048652823342</v>
      </c>
      <c r="V2360" s="22">
        <f t="shared" si="148"/>
        <v>1</v>
      </c>
      <c r="W2360" s="22">
        <f t="shared" si="149"/>
        <v>1</v>
      </c>
      <c r="X2360" s="2"/>
      <c r="Y2360" s="21">
        <f>IF(C2360="NET","",IFERROR(VLOOKUP(U2360,'2) Order Form'!$V$9:$V$894,1,FALSE),"Ikke med I order form"))</f>
        <v>7048652823342</v>
      </c>
    </row>
    <row r="2361" spans="1:25">
      <c r="A2361" s="175">
        <f t="shared" si="147"/>
        <v>7048652823335</v>
      </c>
      <c r="B2361">
        <v>840094</v>
      </c>
      <c r="C2361" t="s">
        <v>1065</v>
      </c>
      <c r="D2361" t="s">
        <v>2991</v>
      </c>
      <c r="E2361" t="s">
        <v>1293</v>
      </c>
      <c r="F2361" t="s">
        <v>1291</v>
      </c>
      <c r="G2361" t="s">
        <v>66</v>
      </c>
      <c r="H2361" t="s">
        <v>225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T2361" s="22" t="str">
        <f t="shared" si="146"/>
        <v>840094-MASEM-LXL</v>
      </c>
      <c r="U2361" s="24">
        <f>IF(C2361="NET","",IF(C2361="","",IFERROR(VLOOKUP(T2361,EAN!$A:$B,2,FALSE),"MANGLER - MÅ OPPDATERE EAN-FANEN")))</f>
        <v>7048652823335</v>
      </c>
      <c r="V2361" s="22">
        <f t="shared" si="148"/>
        <v>0</v>
      </c>
      <c r="W2361" s="22">
        <f t="shared" si="149"/>
        <v>0</v>
      </c>
      <c r="X2361" s="2"/>
      <c r="Y2361" s="21">
        <f>IF(C2361="NET","",IFERROR(VLOOKUP(U2361,'2) Order Form'!$V$9:$V$894,1,FALSE),"Ikke med I order form"))</f>
        <v>7048652823335</v>
      </c>
    </row>
    <row r="2362" spans="1:25">
      <c r="A2362" s="175">
        <f t="shared" si="147"/>
        <v>7048652714138</v>
      </c>
      <c r="B2362">
        <v>840094</v>
      </c>
      <c r="C2362" t="s">
        <v>1065</v>
      </c>
      <c r="D2362" t="s">
        <v>2991</v>
      </c>
      <c r="E2362" t="s">
        <v>748</v>
      </c>
      <c r="F2362" t="s">
        <v>749</v>
      </c>
      <c r="G2362" t="s">
        <v>64</v>
      </c>
      <c r="H2362" t="s">
        <v>225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T2362" s="22" t="str">
        <f t="shared" si="146"/>
        <v>840094-MBBLU-SM</v>
      </c>
      <c r="U2362" s="24">
        <f>IF(C2362="NET","",IF(C2362="","",IFERROR(VLOOKUP(T2362,EAN!$A:$B,2,FALSE),"MANGLER - MÅ OPPDATERE EAN-FANEN")))</f>
        <v>7048652714138</v>
      </c>
      <c r="V2362" s="22">
        <f t="shared" si="148"/>
        <v>0</v>
      </c>
      <c r="W2362" s="22">
        <f t="shared" si="149"/>
        <v>0</v>
      </c>
      <c r="X2362" s="2"/>
      <c r="Y2362" s="21" t="str">
        <f>IF(C2362="NET","",IFERROR(VLOOKUP(U2362,'2) Order Form'!$V$9:$V$894,1,FALSE),"Ikke med I order form"))</f>
        <v>Ikke med I order form</v>
      </c>
    </row>
    <row r="2363" spans="1:25">
      <c r="A2363" s="175">
        <f t="shared" si="147"/>
        <v>7048652714121</v>
      </c>
      <c r="B2363">
        <v>840094</v>
      </c>
      <c r="C2363" t="s">
        <v>1065</v>
      </c>
      <c r="D2363" t="s">
        <v>2991</v>
      </c>
      <c r="E2363" t="s">
        <v>750</v>
      </c>
      <c r="F2363" t="s">
        <v>749</v>
      </c>
      <c r="G2363" t="s">
        <v>65</v>
      </c>
      <c r="H2363" t="s">
        <v>225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T2363" s="22" t="str">
        <f t="shared" si="146"/>
        <v>840094-MBBLU-ML</v>
      </c>
      <c r="U2363" s="24">
        <f>IF(C2363="NET","",IF(C2363="","",IFERROR(VLOOKUP(T2363,EAN!$A:$B,2,FALSE),"MANGLER - MÅ OPPDATERE EAN-FANEN")))</f>
        <v>7048652714121</v>
      </c>
      <c r="V2363" s="22">
        <f t="shared" si="148"/>
        <v>0</v>
      </c>
      <c r="W2363" s="22">
        <f t="shared" si="149"/>
        <v>0</v>
      </c>
      <c r="X2363" s="2"/>
      <c r="Y2363" s="21" t="str">
        <f>IF(C2363="NET","",IFERROR(VLOOKUP(U2363,'2) Order Form'!$V$9:$V$894,1,FALSE),"Ikke med I order form"))</f>
        <v>Ikke med I order form</v>
      </c>
    </row>
    <row r="2364" spans="1:25">
      <c r="A2364" s="175">
        <f t="shared" si="147"/>
        <v>7048652714114</v>
      </c>
      <c r="B2364">
        <v>840094</v>
      </c>
      <c r="C2364" t="s">
        <v>1065</v>
      </c>
      <c r="D2364" t="s">
        <v>2991</v>
      </c>
      <c r="E2364" t="s">
        <v>751</v>
      </c>
      <c r="F2364" t="s">
        <v>749</v>
      </c>
      <c r="G2364" t="s">
        <v>66</v>
      </c>
      <c r="H2364" t="s">
        <v>225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T2364" s="22" t="str">
        <f t="shared" si="146"/>
        <v>840094-MBBLU-LXL</v>
      </c>
      <c r="U2364" s="24">
        <f>IF(C2364="NET","",IF(C2364="","",IFERROR(VLOOKUP(T2364,EAN!$A:$B,2,FALSE),"MANGLER - MÅ OPPDATERE EAN-FANEN")))</f>
        <v>7048652714114</v>
      </c>
      <c r="V2364" s="22">
        <f t="shared" si="148"/>
        <v>0</v>
      </c>
      <c r="W2364" s="22">
        <f t="shared" si="149"/>
        <v>0</v>
      </c>
      <c r="X2364" s="2"/>
      <c r="Y2364" s="21" t="str">
        <f>IF(C2364="NET","",IFERROR(VLOOKUP(U2364,'2) Order Form'!$V$9:$V$894,1,FALSE),"Ikke med I order form"))</f>
        <v>Ikke med I order form</v>
      </c>
    </row>
    <row r="2365" spans="1:25">
      <c r="A2365" s="175">
        <f t="shared" si="147"/>
        <v>7048652823380</v>
      </c>
      <c r="B2365">
        <v>840094</v>
      </c>
      <c r="C2365" t="s">
        <v>1065</v>
      </c>
      <c r="D2365" t="s">
        <v>2991</v>
      </c>
      <c r="E2365" t="s">
        <v>1311</v>
      </c>
      <c r="F2365" t="s">
        <v>2030</v>
      </c>
      <c r="G2365" t="s">
        <v>64</v>
      </c>
      <c r="H2365" t="s">
        <v>87</v>
      </c>
      <c r="I2365">
        <v>10</v>
      </c>
      <c r="J2365">
        <v>10</v>
      </c>
      <c r="K2365">
        <v>10</v>
      </c>
      <c r="L2365">
        <v>10</v>
      </c>
      <c r="M2365">
        <v>10</v>
      </c>
      <c r="N2365">
        <v>10</v>
      </c>
      <c r="O2365">
        <v>10</v>
      </c>
      <c r="P2365">
        <v>10</v>
      </c>
      <c r="Q2365">
        <v>10</v>
      </c>
      <c r="R2365">
        <v>10</v>
      </c>
      <c r="T2365" s="22" t="str">
        <f t="shared" si="146"/>
        <v>840094-MBRWH-SM</v>
      </c>
      <c r="U2365" s="24">
        <f>IF(C2365="NET","",IF(C2365="","",IFERROR(VLOOKUP(T2365,EAN!$A:$B,2,FALSE),"MANGLER - MÅ OPPDATERE EAN-FANEN")))</f>
        <v>7048652823380</v>
      </c>
      <c r="V2365" s="22">
        <f t="shared" si="148"/>
        <v>10</v>
      </c>
      <c r="W2365" s="22">
        <f t="shared" si="149"/>
        <v>10</v>
      </c>
      <c r="X2365" s="2"/>
      <c r="Y2365" s="21">
        <f>IF(C2365="NET","",IFERROR(VLOOKUP(U2365,'2) Order Form'!$V$9:$V$894,1,FALSE),"Ikke med I order form"))</f>
        <v>7048652823380</v>
      </c>
    </row>
    <row r="2366" spans="1:25">
      <c r="A2366" s="175">
        <f t="shared" si="147"/>
        <v>7048652823373</v>
      </c>
      <c r="B2366">
        <v>840094</v>
      </c>
      <c r="C2366" t="s">
        <v>1065</v>
      </c>
      <c r="D2366" t="s">
        <v>2991</v>
      </c>
      <c r="E2366" t="s">
        <v>1312</v>
      </c>
      <c r="F2366" t="s">
        <v>2030</v>
      </c>
      <c r="G2366" t="s">
        <v>65</v>
      </c>
      <c r="H2366" t="s">
        <v>87</v>
      </c>
      <c r="I2366">
        <v>1055</v>
      </c>
      <c r="J2366">
        <v>1055</v>
      </c>
      <c r="K2366">
        <v>1055</v>
      </c>
      <c r="L2366">
        <v>1055</v>
      </c>
      <c r="M2366">
        <v>1055</v>
      </c>
      <c r="N2366">
        <v>1055</v>
      </c>
      <c r="O2366">
        <v>1055</v>
      </c>
      <c r="P2366">
        <v>1055</v>
      </c>
      <c r="Q2366">
        <v>1055</v>
      </c>
      <c r="R2366">
        <v>1055</v>
      </c>
      <c r="T2366" s="22" t="str">
        <f t="shared" si="146"/>
        <v>840094-MBRWH-ML</v>
      </c>
      <c r="U2366" s="24">
        <f>IF(C2366="NET","",IF(C2366="","",IFERROR(VLOOKUP(T2366,EAN!$A:$B,2,FALSE),"MANGLER - MÅ OPPDATERE EAN-FANEN")))</f>
        <v>7048652823373</v>
      </c>
      <c r="V2366" s="22">
        <f t="shared" si="148"/>
        <v>1055</v>
      </c>
      <c r="W2366" s="22">
        <f t="shared" si="149"/>
        <v>1055</v>
      </c>
      <c r="X2366" s="2"/>
      <c r="Y2366" s="21">
        <f>IF(C2366="NET","",IFERROR(VLOOKUP(U2366,'2) Order Form'!$V$9:$V$894,1,FALSE),"Ikke med I order form"))</f>
        <v>7048652823373</v>
      </c>
    </row>
    <row r="2367" spans="1:25">
      <c r="A2367" s="175">
        <f t="shared" si="147"/>
        <v>7048652823366</v>
      </c>
      <c r="B2367">
        <v>840094</v>
      </c>
      <c r="C2367" t="s">
        <v>1065</v>
      </c>
      <c r="D2367" t="s">
        <v>2991</v>
      </c>
      <c r="E2367" t="s">
        <v>1313</v>
      </c>
      <c r="F2367" t="s">
        <v>2030</v>
      </c>
      <c r="G2367" t="s">
        <v>66</v>
      </c>
      <c r="H2367" t="s">
        <v>87</v>
      </c>
      <c r="I2367">
        <v>20</v>
      </c>
      <c r="J2367">
        <v>20</v>
      </c>
      <c r="K2367">
        <v>20</v>
      </c>
      <c r="L2367">
        <v>20</v>
      </c>
      <c r="M2367">
        <v>20</v>
      </c>
      <c r="N2367">
        <v>20</v>
      </c>
      <c r="O2367">
        <v>20</v>
      </c>
      <c r="P2367">
        <v>20</v>
      </c>
      <c r="Q2367">
        <v>20</v>
      </c>
      <c r="R2367">
        <v>20</v>
      </c>
      <c r="T2367" s="22" t="str">
        <f t="shared" si="146"/>
        <v>840094-MBRWH-LXL</v>
      </c>
      <c r="U2367" s="24">
        <f>IF(C2367="NET","",IF(C2367="","",IFERROR(VLOOKUP(T2367,EAN!$A:$B,2,FALSE),"MANGLER - MÅ OPPDATERE EAN-FANEN")))</f>
        <v>7048652823366</v>
      </c>
      <c r="V2367" s="22">
        <f t="shared" si="148"/>
        <v>20</v>
      </c>
      <c r="W2367" s="22">
        <f t="shared" si="149"/>
        <v>20</v>
      </c>
      <c r="X2367" s="2"/>
      <c r="Y2367" s="21">
        <f>IF(C2367="NET","",IFERROR(VLOOKUP(U2367,'2) Order Form'!$V$9:$V$894,1,FALSE),"Ikke med I order form"))</f>
        <v>7048652823366</v>
      </c>
    </row>
    <row r="2368" spans="1:25">
      <c r="A2368" s="175">
        <f t="shared" si="147"/>
        <v>7048652823410</v>
      </c>
      <c r="B2368">
        <v>840094</v>
      </c>
      <c r="C2368" t="s">
        <v>1065</v>
      </c>
      <c r="D2368" t="s">
        <v>2991</v>
      </c>
      <c r="E2368" t="s">
        <v>1074</v>
      </c>
      <c r="F2368" t="s">
        <v>1976</v>
      </c>
      <c r="G2368" t="s">
        <v>64</v>
      </c>
      <c r="H2368" t="s">
        <v>225</v>
      </c>
      <c r="I2368">
        <v>17</v>
      </c>
      <c r="J2368">
        <v>17</v>
      </c>
      <c r="K2368">
        <v>17</v>
      </c>
      <c r="L2368">
        <v>17</v>
      </c>
      <c r="M2368">
        <v>17</v>
      </c>
      <c r="N2368">
        <v>17</v>
      </c>
      <c r="O2368">
        <v>17</v>
      </c>
      <c r="P2368">
        <v>17</v>
      </c>
      <c r="Q2368">
        <v>17</v>
      </c>
      <c r="R2368">
        <v>17</v>
      </c>
      <c r="T2368" s="22" t="str">
        <f t="shared" si="146"/>
        <v>840094-MBUOE-SM</v>
      </c>
      <c r="U2368" s="24">
        <f>IF(C2368="NET","",IF(C2368="","",IFERROR(VLOOKUP(T2368,EAN!$A:$B,2,FALSE),"MANGLER - MÅ OPPDATERE EAN-FANEN")))</f>
        <v>7048652823410</v>
      </c>
      <c r="V2368" s="22">
        <f t="shared" si="148"/>
        <v>17</v>
      </c>
      <c r="W2368" s="22">
        <f t="shared" si="149"/>
        <v>17</v>
      </c>
      <c r="X2368" s="2"/>
      <c r="Y2368" s="21">
        <f>IF(C2368="NET","",IFERROR(VLOOKUP(U2368,'2) Order Form'!$V$9:$V$894,1,FALSE),"Ikke med I order form"))</f>
        <v>7048652823410</v>
      </c>
    </row>
    <row r="2369" spans="1:25">
      <c r="A2369" s="175">
        <f t="shared" si="147"/>
        <v>7048652823403</v>
      </c>
      <c r="B2369">
        <v>840094</v>
      </c>
      <c r="C2369" t="s">
        <v>1065</v>
      </c>
      <c r="D2369" t="s">
        <v>2991</v>
      </c>
      <c r="E2369" t="s">
        <v>1075</v>
      </c>
      <c r="F2369" t="s">
        <v>1976</v>
      </c>
      <c r="G2369" t="s">
        <v>65</v>
      </c>
      <c r="H2369" t="s">
        <v>225</v>
      </c>
      <c r="I2369">
        <v>34</v>
      </c>
      <c r="J2369">
        <v>34</v>
      </c>
      <c r="K2369">
        <v>34</v>
      </c>
      <c r="L2369">
        <v>34</v>
      </c>
      <c r="M2369">
        <v>34</v>
      </c>
      <c r="N2369">
        <v>34</v>
      </c>
      <c r="O2369">
        <v>34</v>
      </c>
      <c r="P2369">
        <v>34</v>
      </c>
      <c r="Q2369">
        <v>34</v>
      </c>
      <c r="R2369">
        <v>34</v>
      </c>
      <c r="T2369" s="22" t="str">
        <f t="shared" si="146"/>
        <v>840094-MBUOE-ML</v>
      </c>
      <c r="U2369" s="24">
        <f>IF(C2369="NET","",IF(C2369="","",IFERROR(VLOOKUP(T2369,EAN!$A:$B,2,FALSE),"MANGLER - MÅ OPPDATERE EAN-FANEN")))</f>
        <v>7048652823403</v>
      </c>
      <c r="V2369" s="22">
        <f t="shared" si="148"/>
        <v>34</v>
      </c>
      <c r="W2369" s="22">
        <f t="shared" si="149"/>
        <v>34</v>
      </c>
      <c r="X2369" s="2"/>
      <c r="Y2369" s="21">
        <f>IF(C2369="NET","",IFERROR(VLOOKUP(U2369,'2) Order Form'!$V$9:$V$894,1,FALSE),"Ikke med I order form"))</f>
        <v>7048652823403</v>
      </c>
    </row>
    <row r="2370" spans="1:25">
      <c r="A2370" s="175">
        <f t="shared" si="147"/>
        <v>7048652823397</v>
      </c>
      <c r="B2370">
        <v>840094</v>
      </c>
      <c r="C2370" t="s">
        <v>1065</v>
      </c>
      <c r="D2370" t="s">
        <v>2991</v>
      </c>
      <c r="E2370" t="s">
        <v>1076</v>
      </c>
      <c r="F2370" t="s">
        <v>1976</v>
      </c>
      <c r="G2370" t="s">
        <v>66</v>
      </c>
      <c r="H2370" t="s">
        <v>225</v>
      </c>
      <c r="I2370">
        <v>1</v>
      </c>
      <c r="J2370">
        <v>1</v>
      </c>
      <c r="K2370">
        <v>1</v>
      </c>
      <c r="L2370">
        <v>1</v>
      </c>
      <c r="M2370">
        <v>1</v>
      </c>
      <c r="N2370">
        <v>1</v>
      </c>
      <c r="O2370">
        <v>1</v>
      </c>
      <c r="P2370">
        <v>1</v>
      </c>
      <c r="Q2370">
        <v>1</v>
      </c>
      <c r="R2370">
        <v>1</v>
      </c>
      <c r="T2370" s="22" t="str">
        <f t="shared" si="146"/>
        <v>840094-MBUOE-LXL</v>
      </c>
      <c r="U2370" s="24">
        <f>IF(C2370="NET","",IF(C2370="","",IFERROR(VLOOKUP(T2370,EAN!$A:$B,2,FALSE),"MANGLER - MÅ OPPDATERE EAN-FANEN")))</f>
        <v>7048652823397</v>
      </c>
      <c r="V2370" s="22">
        <f t="shared" si="148"/>
        <v>1</v>
      </c>
      <c r="W2370" s="22">
        <f t="shared" si="149"/>
        <v>1</v>
      </c>
      <c r="X2370" s="2"/>
      <c r="Y2370" s="21">
        <f>IF(C2370="NET","",IFERROR(VLOOKUP(U2370,'2) Order Form'!$V$9:$V$894,1,FALSE),"Ikke med I order form"))</f>
        <v>7048652823397</v>
      </c>
    </row>
    <row r="2371" spans="1:25">
      <c r="A2371" s="175">
        <f t="shared" si="147"/>
        <v>7048652714169</v>
      </c>
      <c r="B2371">
        <v>840094</v>
      </c>
      <c r="C2371" t="s">
        <v>1065</v>
      </c>
      <c r="D2371" t="s">
        <v>2991</v>
      </c>
      <c r="E2371" t="s">
        <v>766</v>
      </c>
      <c r="F2371" t="s">
        <v>663</v>
      </c>
      <c r="G2371" t="s">
        <v>64</v>
      </c>
      <c r="H2371" t="s">
        <v>225</v>
      </c>
      <c r="I2371">
        <v>8</v>
      </c>
      <c r="J2371">
        <v>8</v>
      </c>
      <c r="K2371">
        <v>8</v>
      </c>
      <c r="L2371">
        <v>8</v>
      </c>
      <c r="M2371">
        <v>8</v>
      </c>
      <c r="N2371">
        <v>8</v>
      </c>
      <c r="O2371">
        <v>8</v>
      </c>
      <c r="P2371">
        <v>8</v>
      </c>
      <c r="Q2371">
        <v>8</v>
      </c>
      <c r="R2371">
        <v>8</v>
      </c>
      <c r="T2371" s="22" t="str">
        <f t="shared" si="146"/>
        <v>840094-MCHOR-SM</v>
      </c>
      <c r="U2371" s="24">
        <f>IF(C2371="NET","",IF(C2371="","",IFERROR(VLOOKUP(T2371,EAN!$A:$B,2,FALSE),"MANGLER - MÅ OPPDATERE EAN-FANEN")))</f>
        <v>7048652714169</v>
      </c>
      <c r="V2371" s="22">
        <f t="shared" si="148"/>
        <v>8</v>
      </c>
      <c r="W2371" s="22">
        <f t="shared" si="149"/>
        <v>8</v>
      </c>
      <c r="X2371" s="2"/>
      <c r="Y2371" s="21" t="str">
        <f>IF(C2371="NET","",IFERROR(VLOOKUP(U2371,'2) Order Form'!$V$9:$V$894,1,FALSE),"Ikke med I order form"))</f>
        <v>Ikke med I order form</v>
      </c>
    </row>
    <row r="2372" spans="1:25">
      <c r="A2372" s="175">
        <f t="shared" si="147"/>
        <v>7048652714152</v>
      </c>
      <c r="B2372">
        <v>840094</v>
      </c>
      <c r="C2372" t="s">
        <v>1065</v>
      </c>
      <c r="D2372" t="s">
        <v>2991</v>
      </c>
      <c r="E2372" t="s">
        <v>667</v>
      </c>
      <c r="F2372" t="s">
        <v>663</v>
      </c>
      <c r="G2372" t="s">
        <v>65</v>
      </c>
      <c r="H2372" t="s">
        <v>225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T2372" s="22" t="str">
        <f t="shared" ref="T2372:T2435" si="150">CONCATENATE(B2372,"-",E2372)</f>
        <v>840094-MCHOR-ML</v>
      </c>
      <c r="U2372" s="24">
        <f>IF(C2372="NET","",IF(C2372="","",IFERROR(VLOOKUP(T2372,EAN!$A:$B,2,FALSE),"MANGLER - MÅ OPPDATERE EAN-FANEN")))</f>
        <v>7048652714152</v>
      </c>
      <c r="V2372" s="22">
        <f t="shared" si="148"/>
        <v>0</v>
      </c>
      <c r="W2372" s="22">
        <f t="shared" si="149"/>
        <v>0</v>
      </c>
      <c r="X2372" s="2"/>
      <c r="Y2372" s="21" t="str">
        <f>IF(C2372="NET","",IFERROR(VLOOKUP(U2372,'2) Order Form'!$V$9:$V$894,1,FALSE),"Ikke med I order form"))</f>
        <v>Ikke med I order form</v>
      </c>
    </row>
    <row r="2373" spans="1:25">
      <c r="A2373" s="175">
        <f t="shared" ref="A2373:A2436" si="151">SUM(U2373)</f>
        <v>7048652714145</v>
      </c>
      <c r="B2373">
        <v>840094</v>
      </c>
      <c r="C2373" t="s">
        <v>1065</v>
      </c>
      <c r="D2373" t="s">
        <v>2991</v>
      </c>
      <c r="E2373" t="s">
        <v>767</v>
      </c>
      <c r="F2373" t="s">
        <v>663</v>
      </c>
      <c r="G2373" t="s">
        <v>66</v>
      </c>
      <c r="H2373" t="s">
        <v>225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T2373" s="22" t="str">
        <f t="shared" si="150"/>
        <v>840094-MCHOR-LXL</v>
      </c>
      <c r="U2373" s="24">
        <f>IF(C2373="NET","",IF(C2373="","",IFERROR(VLOOKUP(T2373,EAN!$A:$B,2,FALSE),"MANGLER - MÅ OPPDATERE EAN-FANEN")))</f>
        <v>7048652714145</v>
      </c>
      <c r="V2373" s="22">
        <f t="shared" si="148"/>
        <v>0</v>
      </c>
      <c r="W2373" s="22">
        <f t="shared" si="149"/>
        <v>0</v>
      </c>
      <c r="X2373" s="2"/>
      <c r="Y2373" s="21" t="str">
        <f>IF(C2373="NET","",IFERROR(VLOOKUP(U2373,'2) Order Form'!$V$9:$V$894,1,FALSE),"Ikke med I order form"))</f>
        <v>Ikke med I order form</v>
      </c>
    </row>
    <row r="2374" spans="1:25">
      <c r="A2374" s="175">
        <f t="shared" si="151"/>
        <v>7048652714190</v>
      </c>
      <c r="B2374">
        <v>840094</v>
      </c>
      <c r="C2374" t="s">
        <v>1065</v>
      </c>
      <c r="D2374" t="s">
        <v>2991</v>
      </c>
      <c r="E2374" t="s">
        <v>255</v>
      </c>
      <c r="F2374" t="s">
        <v>256</v>
      </c>
      <c r="G2374" t="s">
        <v>64</v>
      </c>
      <c r="H2374" t="s">
        <v>225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T2374" s="22" t="str">
        <f t="shared" si="150"/>
        <v>840094-MNGRY-SM</v>
      </c>
      <c r="U2374" s="24">
        <f>IF(C2374="NET","",IF(C2374="","",IFERROR(VLOOKUP(T2374,EAN!$A:$B,2,FALSE),"MANGLER - MÅ OPPDATERE EAN-FANEN")))</f>
        <v>7048652714190</v>
      </c>
      <c r="V2374" s="22">
        <f t="shared" si="148"/>
        <v>0</v>
      </c>
      <c r="W2374" s="22">
        <f t="shared" si="149"/>
        <v>0</v>
      </c>
      <c r="X2374" s="2"/>
      <c r="Y2374" s="21" t="str">
        <f>IF(C2374="NET","",IFERROR(VLOOKUP(U2374,'2) Order Form'!$V$9:$V$894,1,FALSE),"Ikke med I order form"))</f>
        <v>Ikke med I order form</v>
      </c>
    </row>
    <row r="2375" spans="1:25">
      <c r="A2375" s="175">
        <f t="shared" si="151"/>
        <v>7048652714183</v>
      </c>
      <c r="B2375">
        <v>840094</v>
      </c>
      <c r="C2375" t="s">
        <v>1065</v>
      </c>
      <c r="D2375" t="s">
        <v>2991</v>
      </c>
      <c r="E2375" t="s">
        <v>257</v>
      </c>
      <c r="F2375" t="s">
        <v>256</v>
      </c>
      <c r="G2375" t="s">
        <v>65</v>
      </c>
      <c r="H2375" t="s">
        <v>225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T2375" s="22" t="str">
        <f t="shared" si="150"/>
        <v>840094-MNGRY-ML</v>
      </c>
      <c r="U2375" s="24">
        <f>IF(C2375="NET","",IF(C2375="","",IFERROR(VLOOKUP(T2375,EAN!$A:$B,2,FALSE),"MANGLER - MÅ OPPDATERE EAN-FANEN")))</f>
        <v>7048652714183</v>
      </c>
      <c r="V2375" s="22">
        <f t="shared" si="148"/>
        <v>0</v>
      </c>
      <c r="W2375" s="22">
        <f t="shared" si="149"/>
        <v>0</v>
      </c>
      <c r="X2375" s="2"/>
      <c r="Y2375" s="21" t="str">
        <f>IF(C2375="NET","",IFERROR(VLOOKUP(U2375,'2) Order Form'!$V$9:$V$894,1,FALSE),"Ikke med I order form"))</f>
        <v>Ikke med I order form</v>
      </c>
    </row>
    <row r="2376" spans="1:25">
      <c r="A2376" s="175">
        <f t="shared" si="151"/>
        <v>7048652714176</v>
      </c>
      <c r="B2376">
        <v>840094</v>
      </c>
      <c r="C2376" t="s">
        <v>1065</v>
      </c>
      <c r="D2376" t="s">
        <v>2991</v>
      </c>
      <c r="E2376" t="s">
        <v>258</v>
      </c>
      <c r="F2376" t="s">
        <v>256</v>
      </c>
      <c r="G2376" t="s">
        <v>66</v>
      </c>
      <c r="H2376" t="s">
        <v>225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T2376" s="22" t="str">
        <f t="shared" si="150"/>
        <v>840094-MNGRY-LXL</v>
      </c>
      <c r="U2376" s="24">
        <f>IF(C2376="NET","",IF(C2376="","",IFERROR(VLOOKUP(T2376,EAN!$A:$B,2,FALSE),"MANGLER - MÅ OPPDATERE EAN-FANEN")))</f>
        <v>7048652714176</v>
      </c>
      <c r="V2376" s="22">
        <f t="shared" si="148"/>
        <v>0</v>
      </c>
      <c r="W2376" s="22">
        <f t="shared" si="149"/>
        <v>0</v>
      </c>
      <c r="X2376" s="2"/>
      <c r="Y2376" s="21" t="str">
        <f>IF(C2376="NET","",IFERROR(VLOOKUP(U2376,'2) Order Form'!$V$9:$V$894,1,FALSE),"Ikke med I order form"))</f>
        <v>Ikke med I order form</v>
      </c>
    </row>
    <row r="2377" spans="1:25">
      <c r="A2377" s="175">
        <f t="shared" si="151"/>
        <v>7048652714763</v>
      </c>
      <c r="B2377">
        <v>840094</v>
      </c>
      <c r="C2377" t="s">
        <v>1065</v>
      </c>
      <c r="D2377" t="s">
        <v>2991</v>
      </c>
      <c r="E2377" t="s">
        <v>752</v>
      </c>
      <c r="F2377" t="s">
        <v>2027</v>
      </c>
      <c r="G2377" t="s">
        <v>64</v>
      </c>
      <c r="H2377" t="s">
        <v>225</v>
      </c>
      <c r="I2377">
        <v>5</v>
      </c>
      <c r="J2377">
        <v>5</v>
      </c>
      <c r="K2377">
        <v>5</v>
      </c>
      <c r="L2377">
        <v>5</v>
      </c>
      <c r="M2377">
        <v>5</v>
      </c>
      <c r="N2377">
        <v>5</v>
      </c>
      <c r="O2377">
        <v>5</v>
      </c>
      <c r="P2377">
        <v>5</v>
      </c>
      <c r="Q2377">
        <v>5</v>
      </c>
      <c r="R2377">
        <v>5</v>
      </c>
      <c r="T2377" s="22" t="str">
        <f t="shared" si="150"/>
        <v>840094-MOLME-SM</v>
      </c>
      <c r="U2377" s="24">
        <f>IF(C2377="NET","",IF(C2377="","",IFERROR(VLOOKUP(T2377,EAN!$A:$B,2,FALSE),"MANGLER - MÅ OPPDATERE EAN-FANEN")))</f>
        <v>7048652714763</v>
      </c>
      <c r="V2377" s="22">
        <f t="shared" si="148"/>
        <v>5</v>
      </c>
      <c r="W2377" s="22">
        <f t="shared" si="149"/>
        <v>5</v>
      </c>
      <c r="X2377" s="2"/>
      <c r="Y2377" s="21" t="str">
        <f>IF(C2377="NET","",IFERROR(VLOOKUP(U2377,'2) Order Form'!$V$9:$V$894,1,FALSE),"Ikke med I order form"))</f>
        <v>Ikke med I order form</v>
      </c>
    </row>
    <row r="2378" spans="1:25">
      <c r="A2378" s="175">
        <f t="shared" si="151"/>
        <v>7048652714756</v>
      </c>
      <c r="B2378">
        <v>840094</v>
      </c>
      <c r="C2378" t="s">
        <v>1065</v>
      </c>
      <c r="D2378" t="s">
        <v>2991</v>
      </c>
      <c r="E2378" t="s">
        <v>753</v>
      </c>
      <c r="F2378" t="s">
        <v>2027</v>
      </c>
      <c r="G2378" t="s">
        <v>65</v>
      </c>
      <c r="H2378" t="s">
        <v>225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T2378" s="22" t="str">
        <f t="shared" si="150"/>
        <v>840094-MOLME-ML</v>
      </c>
      <c r="U2378" s="24">
        <f>IF(C2378="NET","",IF(C2378="","",IFERROR(VLOOKUP(T2378,EAN!$A:$B,2,FALSE),"MANGLER - MÅ OPPDATERE EAN-FANEN")))</f>
        <v>7048652714756</v>
      </c>
      <c r="V2378" s="22">
        <f t="shared" si="148"/>
        <v>0</v>
      </c>
      <c r="W2378" s="22">
        <f t="shared" si="149"/>
        <v>0</v>
      </c>
      <c r="X2378" s="2"/>
      <c r="Y2378" s="21" t="str">
        <f>IF(C2378="NET","",IFERROR(VLOOKUP(U2378,'2) Order Form'!$V$9:$V$894,1,FALSE),"Ikke med I order form"))</f>
        <v>Ikke med I order form</v>
      </c>
    </row>
    <row r="2379" spans="1:25">
      <c r="A2379" s="175">
        <f t="shared" si="151"/>
        <v>7048652714749</v>
      </c>
      <c r="B2379">
        <v>840094</v>
      </c>
      <c r="C2379" t="s">
        <v>1065</v>
      </c>
      <c r="D2379" t="s">
        <v>2991</v>
      </c>
      <c r="E2379" t="s">
        <v>754</v>
      </c>
      <c r="F2379" t="s">
        <v>2027</v>
      </c>
      <c r="G2379" t="s">
        <v>66</v>
      </c>
      <c r="H2379" t="s">
        <v>225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T2379" s="22" t="str">
        <f t="shared" si="150"/>
        <v>840094-MOLME-LXL</v>
      </c>
      <c r="U2379" s="24">
        <f>IF(C2379="NET","",IF(C2379="","",IFERROR(VLOOKUP(T2379,EAN!$A:$B,2,FALSE),"MANGLER - MÅ OPPDATERE EAN-FANEN")))</f>
        <v>7048652714749</v>
      </c>
      <c r="V2379" s="22">
        <f t="shared" si="148"/>
        <v>0</v>
      </c>
      <c r="W2379" s="22">
        <f t="shared" si="149"/>
        <v>0</v>
      </c>
      <c r="X2379" s="2"/>
      <c r="Y2379" s="21" t="str">
        <f>IF(C2379="NET","",IFERROR(VLOOKUP(U2379,'2) Order Form'!$V$9:$V$894,1,FALSE),"Ikke med I order form"))</f>
        <v>Ikke med I order form</v>
      </c>
    </row>
    <row r="2380" spans="1:25">
      <c r="A2380" s="175">
        <f t="shared" si="151"/>
        <v>7048652823441</v>
      </c>
      <c r="B2380">
        <v>840094</v>
      </c>
      <c r="C2380" t="s">
        <v>1065</v>
      </c>
      <c r="D2380" t="s">
        <v>2991</v>
      </c>
      <c r="E2380" t="s">
        <v>1298</v>
      </c>
      <c r="F2380" t="s">
        <v>1299</v>
      </c>
      <c r="G2380" t="s">
        <v>64</v>
      </c>
      <c r="H2380" t="s">
        <v>225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T2380" s="22" t="str">
        <f t="shared" si="150"/>
        <v>840094-MSHBL-SM</v>
      </c>
      <c r="U2380" s="24">
        <f>IF(C2380="NET","",IF(C2380="","",IFERROR(VLOOKUP(T2380,EAN!$A:$B,2,FALSE),"MANGLER - MÅ OPPDATERE EAN-FANEN")))</f>
        <v>7048652823441</v>
      </c>
      <c r="V2380" s="22">
        <f t="shared" si="148"/>
        <v>0</v>
      </c>
      <c r="W2380" s="22">
        <f t="shared" si="149"/>
        <v>0</v>
      </c>
      <c r="X2380" s="2"/>
      <c r="Y2380" s="21" t="str">
        <f>IF(C2380="NET","",IFERROR(VLOOKUP(U2380,'2) Order Form'!$V$9:$V$894,1,FALSE),"Ikke med I order form"))</f>
        <v>Ikke med I order form</v>
      </c>
    </row>
    <row r="2381" spans="1:25">
      <c r="A2381" s="175">
        <f t="shared" si="151"/>
        <v>7048652823434</v>
      </c>
      <c r="B2381">
        <v>840094</v>
      </c>
      <c r="C2381" t="s">
        <v>1065</v>
      </c>
      <c r="D2381" t="s">
        <v>2991</v>
      </c>
      <c r="E2381" t="s">
        <v>1300</v>
      </c>
      <c r="F2381" t="s">
        <v>1299</v>
      </c>
      <c r="G2381" t="s">
        <v>65</v>
      </c>
      <c r="H2381" t="s">
        <v>225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T2381" s="22" t="str">
        <f t="shared" si="150"/>
        <v>840094-MSHBL-ML</v>
      </c>
      <c r="U2381" s="24">
        <f>IF(C2381="NET","",IF(C2381="","",IFERROR(VLOOKUP(T2381,EAN!$A:$B,2,FALSE),"MANGLER - MÅ OPPDATERE EAN-FANEN")))</f>
        <v>7048652823434</v>
      </c>
      <c r="V2381" s="22">
        <f t="shared" si="148"/>
        <v>0</v>
      </c>
      <c r="W2381" s="22">
        <f t="shared" si="149"/>
        <v>0</v>
      </c>
      <c r="X2381" s="2"/>
      <c r="Y2381" s="21" t="str">
        <f>IF(C2381="NET","",IFERROR(VLOOKUP(U2381,'2) Order Form'!$V$9:$V$894,1,FALSE),"Ikke med I order form"))</f>
        <v>Ikke med I order form</v>
      </c>
    </row>
    <row r="2382" spans="1:25">
      <c r="A2382" s="175">
        <f t="shared" si="151"/>
        <v>7048652823427</v>
      </c>
      <c r="B2382">
        <v>840094</v>
      </c>
      <c r="C2382" t="s">
        <v>1065</v>
      </c>
      <c r="D2382" t="s">
        <v>2991</v>
      </c>
      <c r="E2382" t="s">
        <v>1301</v>
      </c>
      <c r="F2382" t="s">
        <v>1299</v>
      </c>
      <c r="G2382" t="s">
        <v>66</v>
      </c>
      <c r="H2382" t="s">
        <v>225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T2382" s="22" t="str">
        <f t="shared" si="150"/>
        <v>840094-MSHBL-LXL</v>
      </c>
      <c r="U2382" s="24">
        <f>IF(C2382="NET","",IF(C2382="","",IFERROR(VLOOKUP(T2382,EAN!$A:$B,2,FALSE),"MANGLER - MÅ OPPDATERE EAN-FANEN")))</f>
        <v>7048652823427</v>
      </c>
      <c r="V2382" s="22">
        <f t="shared" si="148"/>
        <v>0</v>
      </c>
      <c r="W2382" s="22">
        <f t="shared" si="149"/>
        <v>0</v>
      </c>
      <c r="X2382" s="2"/>
      <c r="Y2382" s="21" t="str">
        <f>IF(C2382="NET","",IFERROR(VLOOKUP(U2382,'2) Order Form'!$V$9:$V$894,1,FALSE),"Ikke med I order form"))</f>
        <v>Ikke med I order form</v>
      </c>
    </row>
    <row r="2383" spans="1:25">
      <c r="A2383" s="175">
        <f t="shared" si="151"/>
        <v>7048652966322</v>
      </c>
      <c r="B2383">
        <v>840094</v>
      </c>
      <c r="C2383" t="s">
        <v>1065</v>
      </c>
      <c r="D2383" t="s">
        <v>2991</v>
      </c>
      <c r="E2383" t="s">
        <v>2196</v>
      </c>
      <c r="F2383" t="s">
        <v>2191</v>
      </c>
      <c r="G2383" t="s">
        <v>64</v>
      </c>
      <c r="H2383" t="s">
        <v>225</v>
      </c>
      <c r="I2383">
        <v>16</v>
      </c>
      <c r="J2383">
        <v>16</v>
      </c>
      <c r="K2383">
        <v>16</v>
      </c>
      <c r="L2383">
        <v>16</v>
      </c>
      <c r="M2383">
        <v>16</v>
      </c>
      <c r="N2383">
        <v>16</v>
      </c>
      <c r="O2383">
        <v>16</v>
      </c>
      <c r="P2383">
        <v>16</v>
      </c>
      <c r="Q2383">
        <v>16</v>
      </c>
      <c r="R2383">
        <v>16</v>
      </c>
      <c r="T2383" s="22" t="str">
        <f t="shared" si="150"/>
        <v>840094-MTURQ-SM</v>
      </c>
      <c r="U2383" s="24">
        <f>IF(C2383="NET","",IF(C2383="","",IFERROR(VLOOKUP(T2383,EAN!$A:$B,2,FALSE),"MANGLER - MÅ OPPDATERE EAN-FANEN")))</f>
        <v>7048652966322</v>
      </c>
      <c r="V2383" s="22">
        <f t="shared" si="148"/>
        <v>16</v>
      </c>
      <c r="W2383" s="22">
        <f t="shared" si="149"/>
        <v>16</v>
      </c>
      <c r="X2383" s="2"/>
      <c r="Y2383" s="21">
        <f>IF(C2383="NET","",IFERROR(VLOOKUP(U2383,'2) Order Form'!$V$9:$V$894,1,FALSE),"Ikke med I order form"))</f>
        <v>7048652966322</v>
      </c>
    </row>
    <row r="2384" spans="1:25">
      <c r="A2384" s="175">
        <f t="shared" si="151"/>
        <v>7048652966315</v>
      </c>
      <c r="B2384">
        <v>840094</v>
      </c>
      <c r="C2384" t="s">
        <v>1065</v>
      </c>
      <c r="D2384" t="s">
        <v>2991</v>
      </c>
      <c r="E2384" t="s">
        <v>2197</v>
      </c>
      <c r="F2384" t="s">
        <v>2191</v>
      </c>
      <c r="G2384" t="s">
        <v>65</v>
      </c>
      <c r="H2384" t="s">
        <v>225</v>
      </c>
      <c r="I2384">
        <v>41</v>
      </c>
      <c r="J2384">
        <v>41</v>
      </c>
      <c r="K2384">
        <v>41</v>
      </c>
      <c r="L2384">
        <v>41</v>
      </c>
      <c r="M2384">
        <v>41</v>
      </c>
      <c r="N2384">
        <v>41</v>
      </c>
      <c r="O2384">
        <v>41</v>
      </c>
      <c r="P2384">
        <v>41</v>
      </c>
      <c r="Q2384">
        <v>41</v>
      </c>
      <c r="R2384">
        <v>41</v>
      </c>
      <c r="T2384" s="22" t="str">
        <f t="shared" si="150"/>
        <v>840094-MTURQ-ML</v>
      </c>
      <c r="U2384" s="24">
        <f>IF(C2384="NET","",IF(C2384="","",IFERROR(VLOOKUP(T2384,EAN!$A:$B,2,FALSE),"MANGLER - MÅ OPPDATERE EAN-FANEN")))</f>
        <v>7048652966315</v>
      </c>
      <c r="V2384" s="22">
        <f t="shared" si="148"/>
        <v>41</v>
      </c>
      <c r="W2384" s="22">
        <f t="shared" si="149"/>
        <v>41</v>
      </c>
      <c r="X2384" s="2"/>
      <c r="Y2384" s="21">
        <f>IF(C2384="NET","",IFERROR(VLOOKUP(U2384,'2) Order Form'!$V$9:$V$894,1,FALSE),"Ikke med I order form"))</f>
        <v>7048652966315</v>
      </c>
    </row>
    <row r="2385" spans="1:25">
      <c r="A2385" s="175">
        <f t="shared" si="151"/>
        <v>7048652966308</v>
      </c>
      <c r="B2385">
        <v>840094</v>
      </c>
      <c r="C2385" t="s">
        <v>1065</v>
      </c>
      <c r="D2385" t="s">
        <v>2991</v>
      </c>
      <c r="E2385" t="s">
        <v>2202</v>
      </c>
      <c r="F2385" t="s">
        <v>2191</v>
      </c>
      <c r="G2385" t="s">
        <v>66</v>
      </c>
      <c r="H2385" t="s">
        <v>225</v>
      </c>
      <c r="I2385">
        <v>41</v>
      </c>
      <c r="J2385">
        <v>41</v>
      </c>
      <c r="K2385">
        <v>41</v>
      </c>
      <c r="L2385">
        <v>41</v>
      </c>
      <c r="M2385">
        <v>41</v>
      </c>
      <c r="N2385">
        <v>41</v>
      </c>
      <c r="O2385">
        <v>41</v>
      </c>
      <c r="P2385">
        <v>41</v>
      </c>
      <c r="Q2385">
        <v>41</v>
      </c>
      <c r="R2385">
        <v>41</v>
      </c>
      <c r="T2385" s="22" t="str">
        <f t="shared" si="150"/>
        <v>840094-MTURQ-LXL</v>
      </c>
      <c r="U2385" s="24">
        <f>IF(C2385="NET","",IF(C2385="","",IFERROR(VLOOKUP(T2385,EAN!$A:$B,2,FALSE),"MANGLER - MÅ OPPDATERE EAN-FANEN")))</f>
        <v>7048652966308</v>
      </c>
      <c r="V2385" s="22">
        <f t="shared" si="148"/>
        <v>41</v>
      </c>
      <c r="W2385" s="22">
        <f t="shared" si="149"/>
        <v>41</v>
      </c>
      <c r="X2385" s="2"/>
      <c r="Y2385" s="21">
        <f>IF(C2385="NET","",IFERROR(VLOOKUP(U2385,'2) Order Form'!$V$9:$V$894,1,FALSE),"Ikke med I order form"))</f>
        <v>7048652966308</v>
      </c>
    </row>
    <row r="2386" spans="1:25">
      <c r="A2386" s="175">
        <f t="shared" si="151"/>
        <v>7048652823472</v>
      </c>
      <c r="B2386">
        <v>840094</v>
      </c>
      <c r="C2386" t="s">
        <v>1065</v>
      </c>
      <c r="D2386" t="s">
        <v>2991</v>
      </c>
      <c r="E2386" t="s">
        <v>1286</v>
      </c>
      <c r="F2386" t="s">
        <v>2026</v>
      </c>
      <c r="G2386" t="s">
        <v>64</v>
      </c>
      <c r="H2386" t="s">
        <v>225</v>
      </c>
      <c r="I2386">
        <v>54</v>
      </c>
      <c r="J2386">
        <v>54</v>
      </c>
      <c r="K2386">
        <v>54</v>
      </c>
      <c r="L2386">
        <v>54</v>
      </c>
      <c r="M2386">
        <v>54</v>
      </c>
      <c r="N2386">
        <v>54</v>
      </c>
      <c r="O2386">
        <v>54</v>
      </c>
      <c r="P2386">
        <v>54</v>
      </c>
      <c r="Q2386">
        <v>54</v>
      </c>
      <c r="R2386">
        <v>54</v>
      </c>
      <c r="T2386" s="22" t="str">
        <f t="shared" si="150"/>
        <v>840094-RGLDM-SM</v>
      </c>
      <c r="U2386" s="24">
        <f>IF(C2386="NET","",IF(C2386="","",IFERROR(VLOOKUP(T2386,EAN!$A:$B,2,FALSE),"MANGLER - MÅ OPPDATERE EAN-FANEN")))</f>
        <v>7048652823472</v>
      </c>
      <c r="V2386" s="22">
        <f t="shared" si="148"/>
        <v>54</v>
      </c>
      <c r="W2386" s="22">
        <f t="shared" si="149"/>
        <v>54</v>
      </c>
      <c r="X2386" s="2"/>
      <c r="Y2386" s="21" t="str">
        <f>IF(C2386="NET","",IFERROR(VLOOKUP(U2386,'2) Order Form'!$V$9:$V$894,1,FALSE),"Ikke med I order form"))</f>
        <v>Ikke med I order form</v>
      </c>
    </row>
    <row r="2387" spans="1:25">
      <c r="A2387" s="175">
        <f t="shared" si="151"/>
        <v>7048652823465</v>
      </c>
      <c r="B2387">
        <v>840094</v>
      </c>
      <c r="C2387" t="s">
        <v>1065</v>
      </c>
      <c r="D2387" t="s">
        <v>2991</v>
      </c>
      <c r="E2387" t="s">
        <v>1303</v>
      </c>
      <c r="F2387" t="s">
        <v>2026</v>
      </c>
      <c r="G2387" t="s">
        <v>65</v>
      </c>
      <c r="H2387" t="s">
        <v>225</v>
      </c>
      <c r="I2387">
        <v>118</v>
      </c>
      <c r="J2387">
        <v>118</v>
      </c>
      <c r="K2387">
        <v>118</v>
      </c>
      <c r="L2387">
        <v>118</v>
      </c>
      <c r="M2387">
        <v>118</v>
      </c>
      <c r="N2387">
        <v>118</v>
      </c>
      <c r="O2387">
        <v>118</v>
      </c>
      <c r="P2387">
        <v>118</v>
      </c>
      <c r="Q2387">
        <v>118</v>
      </c>
      <c r="R2387">
        <v>118</v>
      </c>
      <c r="T2387" s="22" t="str">
        <f t="shared" si="150"/>
        <v>840094-RGLDM-ML</v>
      </c>
      <c r="U2387" s="24">
        <f>IF(C2387="NET","",IF(C2387="","",IFERROR(VLOOKUP(T2387,EAN!$A:$B,2,FALSE),"MANGLER - MÅ OPPDATERE EAN-FANEN")))</f>
        <v>7048652823465</v>
      </c>
      <c r="V2387" s="22">
        <f t="shared" si="148"/>
        <v>118</v>
      </c>
      <c r="W2387" s="22">
        <f t="shared" si="149"/>
        <v>118</v>
      </c>
      <c r="X2387" s="2"/>
      <c r="Y2387" s="21" t="str">
        <f>IF(C2387="NET","",IFERROR(VLOOKUP(U2387,'2) Order Form'!$V$9:$V$894,1,FALSE),"Ikke med I order form"))</f>
        <v>Ikke med I order form</v>
      </c>
    </row>
    <row r="2388" spans="1:25">
      <c r="A2388" s="175">
        <f t="shared" si="151"/>
        <v>7048652823458</v>
      </c>
      <c r="B2388">
        <v>840094</v>
      </c>
      <c r="C2388" t="s">
        <v>1065</v>
      </c>
      <c r="D2388" t="s">
        <v>2991</v>
      </c>
      <c r="E2388" t="s">
        <v>1318</v>
      </c>
      <c r="F2388" t="s">
        <v>2026</v>
      </c>
      <c r="G2388" t="s">
        <v>66</v>
      </c>
      <c r="H2388" t="s">
        <v>225</v>
      </c>
      <c r="I2388">
        <v>46</v>
      </c>
      <c r="J2388">
        <v>46</v>
      </c>
      <c r="K2388">
        <v>46</v>
      </c>
      <c r="L2388">
        <v>46</v>
      </c>
      <c r="M2388">
        <v>46</v>
      </c>
      <c r="N2388">
        <v>46</v>
      </c>
      <c r="O2388">
        <v>46</v>
      </c>
      <c r="P2388">
        <v>46</v>
      </c>
      <c r="Q2388">
        <v>46</v>
      </c>
      <c r="R2388">
        <v>46</v>
      </c>
      <c r="T2388" s="22" t="str">
        <f t="shared" si="150"/>
        <v>840094-RGLDM-LXL</v>
      </c>
      <c r="U2388" s="24">
        <f>IF(C2388="NET","",IF(C2388="","",IFERROR(VLOOKUP(T2388,EAN!$A:$B,2,FALSE),"MANGLER - MÅ OPPDATERE EAN-FANEN")))</f>
        <v>7048652823458</v>
      </c>
      <c r="V2388" s="22">
        <f t="shared" si="148"/>
        <v>46</v>
      </c>
      <c r="W2388" s="22">
        <f t="shared" si="149"/>
        <v>46</v>
      </c>
      <c r="X2388" s="2"/>
      <c r="Y2388" s="21" t="str">
        <f>IF(C2388="NET","",IFERROR(VLOOKUP(U2388,'2) Order Form'!$V$9:$V$894,1,FALSE),"Ikke med I order form"))</f>
        <v>Ikke med I order form</v>
      </c>
    </row>
    <row r="2389" spans="1:25">
      <c r="A2389" s="175">
        <f t="shared" si="151"/>
        <v>7048653090064</v>
      </c>
      <c r="B2389">
        <v>840094</v>
      </c>
      <c r="C2389" t="s">
        <v>1065</v>
      </c>
      <c r="D2389" t="s">
        <v>2991</v>
      </c>
      <c r="E2389" t="s">
        <v>3731</v>
      </c>
      <c r="F2389" t="s">
        <v>3730</v>
      </c>
      <c r="G2389" t="s">
        <v>64</v>
      </c>
      <c r="H2389" t="s">
        <v>87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T2389" s="22" t="str">
        <f t="shared" si="150"/>
        <v>840094-WIGRN-SM</v>
      </c>
      <c r="U2389" s="24">
        <f>IF(C2389="NET","",IF(C2389="","",IFERROR(VLOOKUP(T2389,EAN!$A:$B,2,FALSE),"MANGLER - MÅ OPPDATERE EAN-FANEN")))</f>
        <v>7048653090064</v>
      </c>
      <c r="V2389" s="22">
        <f t="shared" si="148"/>
        <v>0</v>
      </c>
      <c r="W2389" s="22">
        <f t="shared" si="149"/>
        <v>0</v>
      </c>
      <c r="X2389" s="2"/>
      <c r="Y2389" s="21" t="str">
        <f>IF(C2389="NET","",IFERROR(VLOOKUP(U2389,'2) Order Form'!$V$9:$V$894,1,FALSE),"Ikke med I order form"))</f>
        <v>Ikke med I order form</v>
      </c>
    </row>
    <row r="2390" spans="1:25">
      <c r="A2390" s="175">
        <f t="shared" si="151"/>
        <v>7048653090071</v>
      </c>
      <c r="B2390">
        <v>840094</v>
      </c>
      <c r="C2390" t="s">
        <v>1065</v>
      </c>
      <c r="D2390" t="s">
        <v>2991</v>
      </c>
      <c r="E2390" t="s">
        <v>3732</v>
      </c>
      <c r="F2390" t="s">
        <v>3730</v>
      </c>
      <c r="G2390" t="s">
        <v>65</v>
      </c>
      <c r="H2390" t="s">
        <v>87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T2390" s="22" t="str">
        <f t="shared" si="150"/>
        <v>840094-WIGRN-ML</v>
      </c>
      <c r="U2390" s="24">
        <f>IF(C2390="NET","",IF(C2390="","",IFERROR(VLOOKUP(T2390,EAN!$A:$B,2,FALSE),"MANGLER - MÅ OPPDATERE EAN-FANEN")))</f>
        <v>7048653090071</v>
      </c>
      <c r="V2390" s="22">
        <f t="shared" si="148"/>
        <v>0</v>
      </c>
      <c r="W2390" s="22">
        <f t="shared" si="149"/>
        <v>0</v>
      </c>
      <c r="X2390" s="2"/>
      <c r="Y2390" s="21" t="str">
        <f>IF(C2390="NET","",IFERROR(VLOOKUP(U2390,'2) Order Form'!$V$9:$V$894,1,FALSE),"Ikke med I order form"))</f>
        <v>Ikke med I order form</v>
      </c>
    </row>
    <row r="2391" spans="1:25">
      <c r="A2391" s="175">
        <f t="shared" si="151"/>
        <v>7048653090088</v>
      </c>
      <c r="B2391">
        <v>840094</v>
      </c>
      <c r="C2391" t="s">
        <v>1065</v>
      </c>
      <c r="D2391" t="s">
        <v>2991</v>
      </c>
      <c r="E2391" t="s">
        <v>3733</v>
      </c>
      <c r="F2391" t="s">
        <v>3730</v>
      </c>
      <c r="G2391" t="s">
        <v>66</v>
      </c>
      <c r="H2391" t="s">
        <v>87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T2391" s="22" t="str">
        <f t="shared" si="150"/>
        <v>840094-WIGRN-LXL</v>
      </c>
      <c r="U2391" s="24">
        <f>IF(C2391="NET","",IF(C2391="","",IFERROR(VLOOKUP(T2391,EAN!$A:$B,2,FALSE),"MANGLER - MÅ OPPDATERE EAN-FANEN")))</f>
        <v>7048653090088</v>
      </c>
      <c r="V2391" s="22">
        <f t="shared" si="148"/>
        <v>0</v>
      </c>
      <c r="W2391" s="22">
        <f t="shared" si="149"/>
        <v>0</v>
      </c>
      <c r="X2391" s="2"/>
      <c r="Y2391" s="21" t="str">
        <f>IF(C2391="NET","",IFERROR(VLOOKUP(U2391,'2) Order Form'!$V$9:$V$894,1,FALSE),"Ikke med I order form"))</f>
        <v>Ikke med I order form</v>
      </c>
    </row>
    <row r="2392" spans="1:25">
      <c r="A2392" s="175">
        <f t="shared" si="151"/>
        <v>7048652966353</v>
      </c>
      <c r="B2392">
        <v>840094</v>
      </c>
      <c r="C2392" t="s">
        <v>1065</v>
      </c>
      <c r="D2392" t="s">
        <v>2991</v>
      </c>
      <c r="E2392" t="s">
        <v>1988</v>
      </c>
      <c r="F2392" t="s">
        <v>1977</v>
      </c>
      <c r="G2392" t="s">
        <v>64</v>
      </c>
      <c r="H2392" t="s">
        <v>225</v>
      </c>
      <c r="I2392">
        <v>11</v>
      </c>
      <c r="J2392">
        <v>11</v>
      </c>
      <c r="K2392">
        <v>11</v>
      </c>
      <c r="L2392">
        <v>11</v>
      </c>
      <c r="M2392">
        <v>11</v>
      </c>
      <c r="N2392">
        <v>11</v>
      </c>
      <c r="O2392">
        <v>11</v>
      </c>
      <c r="P2392">
        <v>11</v>
      </c>
      <c r="Q2392">
        <v>11</v>
      </c>
      <c r="R2392">
        <v>11</v>
      </c>
      <c r="T2392" s="22" t="str">
        <f t="shared" si="150"/>
        <v>840094-WOLND-SM</v>
      </c>
      <c r="U2392" s="24">
        <f>IF(C2392="NET","",IF(C2392="","",IFERROR(VLOOKUP(T2392,EAN!$A:$B,2,FALSE),"MANGLER - MÅ OPPDATERE EAN-FANEN")))</f>
        <v>7048652966353</v>
      </c>
      <c r="V2392" s="22">
        <f t="shared" si="148"/>
        <v>11</v>
      </c>
      <c r="W2392" s="22">
        <f t="shared" si="149"/>
        <v>11</v>
      </c>
      <c r="X2392" s="2"/>
      <c r="Y2392" s="21">
        <f>IF(C2392="NET","",IFERROR(VLOOKUP(U2392,'2) Order Form'!$V$9:$V$894,1,FALSE),"Ikke med I order form"))</f>
        <v>7048652966353</v>
      </c>
    </row>
    <row r="2393" spans="1:25">
      <c r="A2393" s="175">
        <f t="shared" si="151"/>
        <v>7048652966346</v>
      </c>
      <c r="B2393">
        <v>840094</v>
      </c>
      <c r="C2393" t="s">
        <v>1065</v>
      </c>
      <c r="D2393" t="s">
        <v>2991</v>
      </c>
      <c r="E2393" t="s">
        <v>1989</v>
      </c>
      <c r="F2393" t="s">
        <v>1977</v>
      </c>
      <c r="G2393" t="s">
        <v>65</v>
      </c>
      <c r="H2393" t="s">
        <v>225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T2393" s="22" t="str">
        <f t="shared" si="150"/>
        <v>840094-WOLND-ML</v>
      </c>
      <c r="U2393" s="24">
        <f>IF(C2393="NET","",IF(C2393="","",IFERROR(VLOOKUP(T2393,EAN!$A:$B,2,FALSE),"MANGLER - MÅ OPPDATERE EAN-FANEN")))</f>
        <v>7048652966346</v>
      </c>
      <c r="V2393" s="22">
        <f t="shared" si="148"/>
        <v>0</v>
      </c>
      <c r="W2393" s="22">
        <f t="shared" si="149"/>
        <v>0</v>
      </c>
      <c r="X2393" s="2"/>
      <c r="Y2393" s="21">
        <f>IF(C2393="NET","",IFERROR(VLOOKUP(U2393,'2) Order Form'!$V$9:$V$894,1,FALSE),"Ikke med I order form"))</f>
        <v>7048652966346</v>
      </c>
    </row>
    <row r="2394" spans="1:25">
      <c r="A2394" s="175">
        <f t="shared" si="151"/>
        <v>7048652966339</v>
      </c>
      <c r="B2394">
        <v>840094</v>
      </c>
      <c r="C2394" t="s">
        <v>1065</v>
      </c>
      <c r="D2394" t="s">
        <v>2991</v>
      </c>
      <c r="E2394" t="s">
        <v>1990</v>
      </c>
      <c r="F2394" t="s">
        <v>1977</v>
      </c>
      <c r="G2394" t="s">
        <v>66</v>
      </c>
      <c r="H2394" t="s">
        <v>225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T2394" s="22" t="str">
        <f t="shared" si="150"/>
        <v>840094-WOLND-LXL</v>
      </c>
      <c r="U2394" s="24">
        <f>IF(C2394="NET","",IF(C2394="","",IFERROR(VLOOKUP(T2394,EAN!$A:$B,2,FALSE),"MANGLER - MÅ OPPDATERE EAN-FANEN")))</f>
        <v>7048652966339</v>
      </c>
      <c r="V2394" s="22">
        <f t="shared" si="148"/>
        <v>0</v>
      </c>
      <c r="W2394" s="22">
        <f t="shared" si="149"/>
        <v>0</v>
      </c>
      <c r="X2394" s="2"/>
      <c r="Y2394" s="21">
        <f>IF(C2394="NET","",IFERROR(VLOOKUP(U2394,'2) Order Form'!$V$9:$V$894,1,FALSE),"Ikke med I order form"))</f>
        <v>7048652966339</v>
      </c>
    </row>
    <row r="2395" spans="1:25">
      <c r="A2395" s="175">
        <f t="shared" si="151"/>
        <v>0</v>
      </c>
      <c r="B2395" s="37">
        <v>840095</v>
      </c>
      <c r="C2395" t="s">
        <v>131</v>
      </c>
      <c r="I2395" s="37">
        <v>202409</v>
      </c>
      <c r="J2395" s="37">
        <v>202410</v>
      </c>
      <c r="K2395" s="37">
        <v>202411</v>
      </c>
      <c r="L2395" s="37">
        <v>202412</v>
      </c>
      <c r="M2395" s="37">
        <v>202413</v>
      </c>
      <c r="N2395" s="37">
        <v>202414</v>
      </c>
      <c r="O2395" s="37">
        <v>202415</v>
      </c>
      <c r="P2395" s="37">
        <v>202415</v>
      </c>
      <c r="Q2395" s="37">
        <v>202415</v>
      </c>
      <c r="R2395" s="37">
        <v>202415</v>
      </c>
      <c r="T2395" s="22" t="str">
        <f t="shared" si="150"/>
        <v>840095-</v>
      </c>
      <c r="U2395" s="24" t="str">
        <f>IF(C2395="NET","",IF(C2395="","",IFERROR(VLOOKUP(T2395,EAN!$A:$B,2,FALSE),"MANGLER - MÅ OPPDATERE EAN-FANEN")))</f>
        <v/>
      </c>
      <c r="V2395" s="22">
        <f t="shared" si="148"/>
        <v>202409</v>
      </c>
      <c r="W2395" s="22">
        <f t="shared" si="149"/>
        <v>202415</v>
      </c>
      <c r="X2395" s="2"/>
      <c r="Y2395" s="21" t="str">
        <f>IF(C2395="NET","",IFERROR(VLOOKUP(U2395,'2) Order Form'!$V$9:$V$894,1,FALSE),"Ikke med I order form"))</f>
        <v/>
      </c>
    </row>
    <row r="2396" spans="1:25">
      <c r="A2396" s="175">
        <f t="shared" si="151"/>
        <v>7048653090484</v>
      </c>
      <c r="B2396">
        <v>840095</v>
      </c>
      <c r="C2396" t="s">
        <v>1066</v>
      </c>
      <c r="D2396" t="s">
        <v>2991</v>
      </c>
      <c r="E2396" t="s">
        <v>3718</v>
      </c>
      <c r="F2396" t="s">
        <v>3694</v>
      </c>
      <c r="G2396" t="s">
        <v>64</v>
      </c>
      <c r="H2396" t="s">
        <v>87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T2396" s="22" t="str">
        <f t="shared" si="150"/>
        <v>840095-CNPNK-SM</v>
      </c>
      <c r="U2396" s="24">
        <f>IF(C2396="NET","",IF(C2396="","",IFERROR(VLOOKUP(T2396,EAN!$A:$B,2,FALSE),"MANGLER - MÅ OPPDATERE EAN-FANEN")))</f>
        <v>7048653090484</v>
      </c>
      <c r="V2396" s="22">
        <f t="shared" si="148"/>
        <v>0</v>
      </c>
      <c r="W2396" s="22">
        <f t="shared" si="149"/>
        <v>0</v>
      </c>
      <c r="X2396" s="2"/>
      <c r="Y2396" s="21" t="str">
        <f>IF(C2396="NET","",IFERROR(VLOOKUP(U2396,'2) Order Form'!$V$9:$V$894,1,FALSE),"Ikke med I order form"))</f>
        <v>Ikke med I order form</v>
      </c>
    </row>
    <row r="2397" spans="1:25">
      <c r="A2397" s="175">
        <f t="shared" si="151"/>
        <v>7048653090491</v>
      </c>
      <c r="B2397">
        <v>840095</v>
      </c>
      <c r="C2397" t="s">
        <v>1066</v>
      </c>
      <c r="D2397" t="s">
        <v>2991</v>
      </c>
      <c r="E2397" t="s">
        <v>3734</v>
      </c>
      <c r="F2397" t="s">
        <v>3694</v>
      </c>
      <c r="G2397" t="s">
        <v>65</v>
      </c>
      <c r="H2397" t="s">
        <v>87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T2397" s="22" t="str">
        <f t="shared" si="150"/>
        <v>840095-CNPNK-ML</v>
      </c>
      <c r="U2397" s="24">
        <f>IF(C2397="NET","",IF(C2397="","",IFERROR(VLOOKUP(T2397,EAN!$A:$B,2,FALSE),"MANGLER - MÅ OPPDATERE EAN-FANEN")))</f>
        <v>7048653090491</v>
      </c>
      <c r="V2397" s="22">
        <f t="shared" si="148"/>
        <v>0</v>
      </c>
      <c r="W2397" s="22">
        <f t="shared" si="149"/>
        <v>0</v>
      </c>
      <c r="X2397" s="2"/>
      <c r="Y2397" s="21" t="str">
        <f>IF(C2397="NET","",IFERROR(VLOOKUP(U2397,'2) Order Form'!$V$9:$V$894,1,FALSE),"Ikke med I order form"))</f>
        <v>Ikke med I order form</v>
      </c>
    </row>
    <row r="2398" spans="1:25">
      <c r="A2398" s="175">
        <f t="shared" si="151"/>
        <v>7048653090507</v>
      </c>
      <c r="B2398">
        <v>840095</v>
      </c>
      <c r="C2398" t="s">
        <v>1066</v>
      </c>
      <c r="D2398" t="s">
        <v>2991</v>
      </c>
      <c r="E2398" t="s">
        <v>3735</v>
      </c>
      <c r="F2398" t="s">
        <v>3694</v>
      </c>
      <c r="G2398" t="s">
        <v>66</v>
      </c>
      <c r="H2398" t="s">
        <v>87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T2398" s="22" t="str">
        <f t="shared" si="150"/>
        <v>840095-CNPNK-LXL</v>
      </c>
      <c r="U2398" s="24">
        <f>IF(C2398="NET","",IF(C2398="","",IFERROR(VLOOKUP(T2398,EAN!$A:$B,2,FALSE),"MANGLER - MÅ OPPDATERE EAN-FANEN")))</f>
        <v>7048653090507</v>
      </c>
      <c r="V2398" s="22">
        <f t="shared" si="148"/>
        <v>0</v>
      </c>
      <c r="W2398" s="22">
        <f t="shared" si="149"/>
        <v>0</v>
      </c>
      <c r="X2398" s="2"/>
      <c r="Y2398" s="21" t="str">
        <f>IF(C2398="NET","",IFERROR(VLOOKUP(U2398,'2) Order Form'!$V$9:$V$894,1,FALSE),"Ikke med I order form"))</f>
        <v>Ikke med I order form</v>
      </c>
    </row>
    <row r="2399" spans="1:25">
      <c r="A2399" s="175">
        <f t="shared" si="151"/>
        <v>7048652823533</v>
      </c>
      <c r="B2399">
        <v>840095</v>
      </c>
      <c r="C2399" t="s">
        <v>1066</v>
      </c>
      <c r="D2399" t="s">
        <v>2991</v>
      </c>
      <c r="E2399" t="s">
        <v>1071</v>
      </c>
      <c r="F2399" t="s">
        <v>1054</v>
      </c>
      <c r="G2399" t="s">
        <v>64</v>
      </c>
      <c r="H2399" t="s">
        <v>225</v>
      </c>
      <c r="I2399">
        <v>7</v>
      </c>
      <c r="J2399">
        <v>7</v>
      </c>
      <c r="K2399">
        <v>7</v>
      </c>
      <c r="L2399">
        <v>7</v>
      </c>
      <c r="M2399">
        <v>7</v>
      </c>
      <c r="N2399">
        <v>7</v>
      </c>
      <c r="O2399">
        <v>7</v>
      </c>
      <c r="P2399">
        <v>7</v>
      </c>
      <c r="Q2399">
        <v>7</v>
      </c>
      <c r="R2399">
        <v>7</v>
      </c>
      <c r="T2399" s="22" t="str">
        <f t="shared" si="150"/>
        <v>840095-DPUMC-SM</v>
      </c>
      <c r="U2399" s="24">
        <f>IF(C2399="NET","",IF(C2399="","",IFERROR(VLOOKUP(T2399,EAN!$A:$B,2,FALSE),"MANGLER - MÅ OPPDATERE EAN-FANEN")))</f>
        <v>7048652823533</v>
      </c>
      <c r="V2399" s="22">
        <f t="shared" si="148"/>
        <v>7</v>
      </c>
      <c r="W2399" s="22">
        <f t="shared" si="149"/>
        <v>7</v>
      </c>
      <c r="X2399" s="2"/>
      <c r="Y2399" s="21" t="str">
        <f>IF(C2399="NET","",IFERROR(VLOOKUP(U2399,'2) Order Form'!$V$9:$V$894,1,FALSE),"Ikke med I order form"))</f>
        <v>Ikke med I order form</v>
      </c>
    </row>
    <row r="2400" spans="1:25">
      <c r="A2400" s="175">
        <f t="shared" si="151"/>
        <v>7048652823526</v>
      </c>
      <c r="B2400">
        <v>840095</v>
      </c>
      <c r="C2400" t="s">
        <v>1066</v>
      </c>
      <c r="D2400" t="s">
        <v>2991</v>
      </c>
      <c r="E2400" t="s">
        <v>1072</v>
      </c>
      <c r="F2400" t="s">
        <v>1054</v>
      </c>
      <c r="G2400" t="s">
        <v>65</v>
      </c>
      <c r="H2400" t="s">
        <v>225</v>
      </c>
      <c r="I2400">
        <v>18</v>
      </c>
      <c r="J2400">
        <v>18</v>
      </c>
      <c r="K2400">
        <v>18</v>
      </c>
      <c r="L2400">
        <v>18</v>
      </c>
      <c r="M2400">
        <v>18</v>
      </c>
      <c r="N2400">
        <v>18</v>
      </c>
      <c r="O2400">
        <v>18</v>
      </c>
      <c r="P2400">
        <v>18</v>
      </c>
      <c r="Q2400">
        <v>18</v>
      </c>
      <c r="R2400">
        <v>18</v>
      </c>
      <c r="T2400" s="22" t="str">
        <f t="shared" si="150"/>
        <v>840095-DPUMC-ML</v>
      </c>
      <c r="U2400" s="24">
        <f>IF(C2400="NET","",IF(C2400="","",IFERROR(VLOOKUP(T2400,EAN!$A:$B,2,FALSE),"MANGLER - MÅ OPPDATERE EAN-FANEN")))</f>
        <v>7048652823526</v>
      </c>
      <c r="V2400" s="22">
        <f t="shared" si="148"/>
        <v>18</v>
      </c>
      <c r="W2400" s="22">
        <f t="shared" si="149"/>
        <v>18</v>
      </c>
      <c r="X2400" s="2"/>
      <c r="Y2400" s="21" t="str">
        <f>IF(C2400="NET","",IFERROR(VLOOKUP(U2400,'2) Order Form'!$V$9:$V$894,1,FALSE),"Ikke med I order form"))</f>
        <v>Ikke med I order form</v>
      </c>
    </row>
    <row r="2401" spans="1:25">
      <c r="A2401" s="175">
        <f t="shared" si="151"/>
        <v>7048652823519</v>
      </c>
      <c r="B2401">
        <v>840095</v>
      </c>
      <c r="C2401" t="s">
        <v>1066</v>
      </c>
      <c r="D2401" t="s">
        <v>2991</v>
      </c>
      <c r="E2401" t="s">
        <v>1073</v>
      </c>
      <c r="F2401" t="s">
        <v>1054</v>
      </c>
      <c r="G2401" t="s">
        <v>66</v>
      </c>
      <c r="H2401" t="s">
        <v>225</v>
      </c>
      <c r="I2401">
        <v>19</v>
      </c>
      <c r="J2401">
        <v>19</v>
      </c>
      <c r="K2401">
        <v>19</v>
      </c>
      <c r="L2401">
        <v>19</v>
      </c>
      <c r="M2401">
        <v>19</v>
      </c>
      <c r="N2401">
        <v>19</v>
      </c>
      <c r="O2401">
        <v>19</v>
      </c>
      <c r="P2401">
        <v>19</v>
      </c>
      <c r="Q2401">
        <v>19</v>
      </c>
      <c r="R2401">
        <v>19</v>
      </c>
      <c r="T2401" s="22" t="str">
        <f t="shared" si="150"/>
        <v>840095-DPUMC-LXL</v>
      </c>
      <c r="U2401" s="24">
        <f>IF(C2401="NET","",IF(C2401="","",IFERROR(VLOOKUP(T2401,EAN!$A:$B,2,FALSE),"MANGLER - MÅ OPPDATERE EAN-FANEN")))</f>
        <v>7048652823519</v>
      </c>
      <c r="V2401" s="22">
        <f t="shared" si="148"/>
        <v>19</v>
      </c>
      <c r="W2401" s="22">
        <f t="shared" si="149"/>
        <v>19</v>
      </c>
      <c r="X2401" s="2"/>
      <c r="Y2401" s="21" t="str">
        <f>IF(C2401="NET","",IFERROR(VLOOKUP(U2401,'2) Order Form'!$V$9:$V$894,1,FALSE),"Ikke med I order form"))</f>
        <v>Ikke med I order form</v>
      </c>
    </row>
    <row r="2402" spans="1:25">
      <c r="A2402" s="175">
        <f t="shared" si="151"/>
        <v>7048652823502</v>
      </c>
      <c r="B2402">
        <v>840095</v>
      </c>
      <c r="C2402" t="s">
        <v>1066</v>
      </c>
      <c r="D2402" t="s">
        <v>2991</v>
      </c>
      <c r="E2402" t="s">
        <v>132</v>
      </c>
      <c r="F2402" t="s">
        <v>124</v>
      </c>
      <c r="G2402" t="s">
        <v>64</v>
      </c>
      <c r="H2402" t="s">
        <v>87</v>
      </c>
      <c r="I2402">
        <v>24</v>
      </c>
      <c r="J2402">
        <v>24</v>
      </c>
      <c r="K2402">
        <v>24</v>
      </c>
      <c r="L2402">
        <v>24</v>
      </c>
      <c r="M2402">
        <v>24</v>
      </c>
      <c r="N2402">
        <v>24</v>
      </c>
      <c r="O2402">
        <v>24</v>
      </c>
      <c r="P2402">
        <v>24</v>
      </c>
      <c r="Q2402">
        <v>24</v>
      </c>
      <c r="R2402">
        <v>24</v>
      </c>
      <c r="T2402" s="22" t="str">
        <f t="shared" si="150"/>
        <v>840095-DTBLK-SM</v>
      </c>
      <c r="U2402" s="24">
        <f>IF(C2402="NET","",IF(C2402="","",IFERROR(VLOOKUP(T2402,EAN!$A:$B,2,FALSE),"MANGLER - MÅ OPPDATERE EAN-FANEN")))</f>
        <v>7048652823502</v>
      </c>
      <c r="V2402" s="22">
        <f t="shared" si="148"/>
        <v>24</v>
      </c>
      <c r="W2402" s="22">
        <f t="shared" si="149"/>
        <v>24</v>
      </c>
      <c r="X2402" s="2"/>
      <c r="Y2402" s="21">
        <f>IF(C2402="NET","",IFERROR(VLOOKUP(U2402,'2) Order Form'!$V$9:$V$894,1,FALSE),"Ikke med I order form"))</f>
        <v>7048652823502</v>
      </c>
    </row>
    <row r="2403" spans="1:25">
      <c r="A2403" s="175">
        <f t="shared" si="151"/>
        <v>7048652823496</v>
      </c>
      <c r="B2403">
        <v>840095</v>
      </c>
      <c r="C2403" t="s">
        <v>1066</v>
      </c>
      <c r="D2403" t="s">
        <v>2991</v>
      </c>
      <c r="E2403" t="s">
        <v>133</v>
      </c>
      <c r="F2403" t="s">
        <v>124</v>
      </c>
      <c r="G2403" t="s">
        <v>65</v>
      </c>
      <c r="H2403" t="s">
        <v>87</v>
      </c>
      <c r="I2403">
        <v>5</v>
      </c>
      <c r="J2403">
        <v>5</v>
      </c>
      <c r="K2403">
        <v>5</v>
      </c>
      <c r="L2403">
        <v>5</v>
      </c>
      <c r="M2403">
        <v>5</v>
      </c>
      <c r="N2403">
        <v>5</v>
      </c>
      <c r="O2403">
        <v>5</v>
      </c>
      <c r="P2403">
        <v>5</v>
      </c>
      <c r="Q2403">
        <v>5</v>
      </c>
      <c r="R2403">
        <v>5</v>
      </c>
      <c r="T2403" s="22" t="str">
        <f t="shared" si="150"/>
        <v>840095-DTBLK-ML</v>
      </c>
      <c r="U2403" s="24">
        <f>IF(C2403="NET","",IF(C2403="","",IFERROR(VLOOKUP(T2403,EAN!$A:$B,2,FALSE),"MANGLER - MÅ OPPDATERE EAN-FANEN")))</f>
        <v>7048652823496</v>
      </c>
      <c r="V2403" s="22">
        <f t="shared" si="148"/>
        <v>5</v>
      </c>
      <c r="W2403" s="22">
        <f t="shared" si="149"/>
        <v>5</v>
      </c>
      <c r="X2403" s="2"/>
      <c r="Y2403" s="21">
        <f>IF(C2403="NET","",IFERROR(VLOOKUP(U2403,'2) Order Form'!$V$9:$V$894,1,FALSE),"Ikke med I order form"))</f>
        <v>7048652823496</v>
      </c>
    </row>
    <row r="2404" spans="1:25">
      <c r="A2404" s="175">
        <f t="shared" si="151"/>
        <v>7048652823489</v>
      </c>
      <c r="B2404">
        <v>840095</v>
      </c>
      <c r="C2404" t="s">
        <v>1066</v>
      </c>
      <c r="D2404" t="s">
        <v>2991</v>
      </c>
      <c r="E2404" t="s">
        <v>134</v>
      </c>
      <c r="F2404" t="s">
        <v>124</v>
      </c>
      <c r="G2404" t="s">
        <v>66</v>
      </c>
      <c r="H2404" t="s">
        <v>87</v>
      </c>
      <c r="I2404">
        <v>54</v>
      </c>
      <c r="J2404">
        <v>54</v>
      </c>
      <c r="K2404">
        <v>54</v>
      </c>
      <c r="L2404">
        <v>54</v>
      </c>
      <c r="M2404">
        <v>54</v>
      </c>
      <c r="N2404">
        <v>54</v>
      </c>
      <c r="O2404">
        <v>54</v>
      </c>
      <c r="P2404">
        <v>54</v>
      </c>
      <c r="Q2404">
        <v>54</v>
      </c>
      <c r="R2404">
        <v>54</v>
      </c>
      <c r="T2404" s="22" t="str">
        <f t="shared" si="150"/>
        <v>840095-DTBLK-LXL</v>
      </c>
      <c r="U2404" s="24">
        <f>IF(C2404="NET","",IF(C2404="","",IFERROR(VLOOKUP(T2404,EAN!$A:$B,2,FALSE),"MANGLER - MÅ OPPDATERE EAN-FANEN")))</f>
        <v>7048652823489</v>
      </c>
      <c r="V2404" s="22">
        <f t="shared" si="148"/>
        <v>54</v>
      </c>
      <c r="W2404" s="22">
        <f t="shared" si="149"/>
        <v>54</v>
      </c>
      <c r="X2404" s="2"/>
      <c r="Y2404" s="21">
        <f>IF(C2404="NET","",IFERROR(VLOOKUP(U2404,'2) Order Form'!$V$9:$V$894,1,FALSE),"Ikke med I order form"))</f>
        <v>7048652823489</v>
      </c>
    </row>
    <row r="2405" spans="1:25">
      <c r="A2405" s="175">
        <f t="shared" si="151"/>
        <v>7048652713551</v>
      </c>
      <c r="B2405">
        <v>840095</v>
      </c>
      <c r="C2405" t="s">
        <v>1066</v>
      </c>
      <c r="D2405" t="s">
        <v>2991</v>
      </c>
      <c r="E2405" t="s">
        <v>770</v>
      </c>
      <c r="F2405" t="s">
        <v>2028</v>
      </c>
      <c r="G2405" t="s">
        <v>64</v>
      </c>
      <c r="H2405" t="s">
        <v>225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T2405" s="22" t="str">
        <f t="shared" si="150"/>
        <v>840095-GFLUO-SM</v>
      </c>
      <c r="U2405" s="24">
        <f>IF(C2405="NET","",IF(C2405="","",IFERROR(VLOOKUP(T2405,EAN!$A:$B,2,FALSE),"MANGLER - MÅ OPPDATERE EAN-FANEN")))</f>
        <v>7048652713551</v>
      </c>
      <c r="V2405" s="22">
        <f t="shared" si="148"/>
        <v>0</v>
      </c>
      <c r="W2405" s="22">
        <f t="shared" si="149"/>
        <v>0</v>
      </c>
      <c r="X2405" s="2"/>
      <c r="Y2405" s="21" t="str">
        <f>IF(C2405="NET","",IFERROR(VLOOKUP(U2405,'2) Order Form'!$V$9:$V$894,1,FALSE),"Ikke med I order form"))</f>
        <v>Ikke med I order form</v>
      </c>
    </row>
    <row r="2406" spans="1:25">
      <c r="A2406" s="175">
        <f t="shared" si="151"/>
        <v>7048652713544</v>
      </c>
      <c r="B2406">
        <v>840095</v>
      </c>
      <c r="C2406" t="s">
        <v>1066</v>
      </c>
      <c r="D2406" t="s">
        <v>2991</v>
      </c>
      <c r="E2406" t="s">
        <v>771</v>
      </c>
      <c r="F2406" t="s">
        <v>2028</v>
      </c>
      <c r="G2406" t="s">
        <v>65</v>
      </c>
      <c r="H2406" t="s">
        <v>225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T2406" s="22" t="str">
        <f t="shared" si="150"/>
        <v>840095-GFLUO-ML</v>
      </c>
      <c r="U2406" s="24">
        <f>IF(C2406="NET","",IF(C2406="","",IFERROR(VLOOKUP(T2406,EAN!$A:$B,2,FALSE),"MANGLER - MÅ OPPDATERE EAN-FANEN")))</f>
        <v>7048652713544</v>
      </c>
      <c r="V2406" s="22">
        <f t="shared" si="148"/>
        <v>0</v>
      </c>
      <c r="W2406" s="22">
        <f t="shared" si="149"/>
        <v>0</v>
      </c>
      <c r="X2406" s="2"/>
      <c r="Y2406" s="21" t="str">
        <f>IF(C2406="NET","",IFERROR(VLOOKUP(U2406,'2) Order Form'!$V$9:$V$894,1,FALSE),"Ikke med I order form"))</f>
        <v>Ikke med I order form</v>
      </c>
    </row>
    <row r="2407" spans="1:25">
      <c r="A2407" s="175">
        <f t="shared" si="151"/>
        <v>7048652713537</v>
      </c>
      <c r="B2407">
        <v>840095</v>
      </c>
      <c r="C2407" t="s">
        <v>1066</v>
      </c>
      <c r="D2407" t="s">
        <v>2991</v>
      </c>
      <c r="E2407" t="s">
        <v>772</v>
      </c>
      <c r="F2407" t="s">
        <v>2028</v>
      </c>
      <c r="G2407" t="s">
        <v>66</v>
      </c>
      <c r="H2407" t="s">
        <v>225</v>
      </c>
      <c r="I2407">
        <v>5</v>
      </c>
      <c r="J2407">
        <v>5</v>
      </c>
      <c r="K2407">
        <v>5</v>
      </c>
      <c r="L2407">
        <v>5</v>
      </c>
      <c r="M2407">
        <v>5</v>
      </c>
      <c r="N2407">
        <v>5</v>
      </c>
      <c r="O2407">
        <v>5</v>
      </c>
      <c r="P2407">
        <v>5</v>
      </c>
      <c r="Q2407">
        <v>5</v>
      </c>
      <c r="R2407">
        <v>5</v>
      </c>
      <c r="T2407" s="22" t="str">
        <f t="shared" si="150"/>
        <v>840095-GFLUO-LXL</v>
      </c>
      <c r="U2407" s="24">
        <f>IF(C2407="NET","",IF(C2407="","",IFERROR(VLOOKUP(T2407,EAN!$A:$B,2,FALSE),"MANGLER - MÅ OPPDATERE EAN-FANEN")))</f>
        <v>7048652713537</v>
      </c>
      <c r="V2407" s="22">
        <f t="shared" si="148"/>
        <v>5</v>
      </c>
      <c r="W2407" s="22">
        <f t="shared" si="149"/>
        <v>5</v>
      </c>
      <c r="X2407" s="2"/>
      <c r="Y2407" s="21" t="str">
        <f>IF(C2407="NET","",IFERROR(VLOOKUP(U2407,'2) Order Form'!$V$9:$V$894,1,FALSE),"Ikke med I order form"))</f>
        <v>Ikke med I order form</v>
      </c>
    </row>
    <row r="2408" spans="1:25">
      <c r="A2408" s="175">
        <f t="shared" si="151"/>
        <v>7048652823564</v>
      </c>
      <c r="B2408">
        <v>840095</v>
      </c>
      <c r="C2408" t="s">
        <v>1066</v>
      </c>
      <c r="D2408" t="s">
        <v>2991</v>
      </c>
      <c r="E2408" t="s">
        <v>1070</v>
      </c>
      <c r="F2408" t="s">
        <v>1055</v>
      </c>
      <c r="G2408" t="s">
        <v>64</v>
      </c>
      <c r="H2408" t="s">
        <v>225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T2408" s="22" t="str">
        <f t="shared" si="150"/>
        <v>840095-GLBLM-SM</v>
      </c>
      <c r="U2408" s="24">
        <f>IF(C2408="NET","",IF(C2408="","",IFERROR(VLOOKUP(T2408,EAN!$A:$B,2,FALSE),"MANGLER - MÅ OPPDATERE EAN-FANEN")))</f>
        <v>7048652823564</v>
      </c>
      <c r="V2408" s="22">
        <f t="shared" si="148"/>
        <v>0</v>
      </c>
      <c r="W2408" s="22">
        <f t="shared" si="149"/>
        <v>0</v>
      </c>
      <c r="X2408" s="2"/>
      <c r="Y2408" s="21" t="str">
        <f>IF(C2408="NET","",IFERROR(VLOOKUP(U2408,'2) Order Form'!$V$9:$V$894,1,FALSE),"Ikke med I order form"))</f>
        <v>Ikke med I order form</v>
      </c>
    </row>
    <row r="2409" spans="1:25">
      <c r="A2409" s="175">
        <f t="shared" si="151"/>
        <v>7048652823557</v>
      </c>
      <c r="B2409">
        <v>840095</v>
      </c>
      <c r="C2409" t="s">
        <v>1066</v>
      </c>
      <c r="D2409" t="s">
        <v>2991</v>
      </c>
      <c r="E2409" t="s">
        <v>1302</v>
      </c>
      <c r="F2409" t="s">
        <v>1055</v>
      </c>
      <c r="G2409" t="s">
        <v>65</v>
      </c>
      <c r="H2409" t="s">
        <v>225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T2409" s="22" t="str">
        <f t="shared" si="150"/>
        <v>840095-GLBLM-ML</v>
      </c>
      <c r="U2409" s="24">
        <f>IF(C2409="NET","",IF(C2409="","",IFERROR(VLOOKUP(T2409,EAN!$A:$B,2,FALSE),"MANGLER - MÅ OPPDATERE EAN-FANEN")))</f>
        <v>7048652823557</v>
      </c>
      <c r="V2409" s="22">
        <f t="shared" si="148"/>
        <v>0</v>
      </c>
      <c r="W2409" s="22">
        <f t="shared" si="149"/>
        <v>0</v>
      </c>
      <c r="X2409" s="2"/>
      <c r="Y2409" s="21" t="str">
        <f>IF(C2409="NET","",IFERROR(VLOOKUP(U2409,'2) Order Form'!$V$9:$V$894,1,FALSE),"Ikke med I order form"))</f>
        <v>Ikke med I order form</v>
      </c>
    </row>
    <row r="2410" spans="1:25">
      <c r="A2410" s="175">
        <f t="shared" si="151"/>
        <v>7048652823540</v>
      </c>
      <c r="B2410">
        <v>840095</v>
      </c>
      <c r="C2410" t="s">
        <v>1066</v>
      </c>
      <c r="D2410" t="s">
        <v>2991</v>
      </c>
      <c r="E2410" t="s">
        <v>1310</v>
      </c>
      <c r="F2410" t="s">
        <v>1055</v>
      </c>
      <c r="G2410" t="s">
        <v>66</v>
      </c>
      <c r="H2410" t="s">
        <v>225</v>
      </c>
      <c r="I2410">
        <v>14</v>
      </c>
      <c r="J2410">
        <v>14</v>
      </c>
      <c r="K2410">
        <v>14</v>
      </c>
      <c r="L2410">
        <v>14</v>
      </c>
      <c r="M2410">
        <v>14</v>
      </c>
      <c r="N2410">
        <v>14</v>
      </c>
      <c r="O2410">
        <v>14</v>
      </c>
      <c r="P2410">
        <v>14</v>
      </c>
      <c r="Q2410">
        <v>14</v>
      </c>
      <c r="R2410">
        <v>14</v>
      </c>
      <c r="T2410" s="22" t="str">
        <f t="shared" si="150"/>
        <v>840095-GLBLM-LXL</v>
      </c>
      <c r="U2410" s="24">
        <f>IF(C2410="NET","",IF(C2410="","",IFERROR(VLOOKUP(T2410,EAN!$A:$B,2,FALSE),"MANGLER - MÅ OPPDATERE EAN-FANEN")))</f>
        <v>7048652823540</v>
      </c>
      <c r="V2410" s="22">
        <f t="shared" si="148"/>
        <v>14</v>
      </c>
      <c r="W2410" s="22">
        <f t="shared" si="149"/>
        <v>14</v>
      </c>
      <c r="X2410" s="2"/>
      <c r="Y2410" s="21" t="str">
        <f>IF(C2410="NET","",IFERROR(VLOOKUP(U2410,'2) Order Form'!$V$9:$V$894,1,FALSE),"Ikke med I order form"))</f>
        <v>Ikke med I order form</v>
      </c>
    </row>
    <row r="2411" spans="1:25">
      <c r="A2411" s="175">
        <f t="shared" si="151"/>
        <v>7048652713582</v>
      </c>
      <c r="B2411">
        <v>840095</v>
      </c>
      <c r="C2411" t="s">
        <v>1066</v>
      </c>
      <c r="D2411" t="s">
        <v>2991</v>
      </c>
      <c r="E2411" t="s">
        <v>773</v>
      </c>
      <c r="F2411" t="s">
        <v>2029</v>
      </c>
      <c r="G2411" t="s">
        <v>64</v>
      </c>
      <c r="H2411" t="s">
        <v>225</v>
      </c>
      <c r="I2411">
        <v>19</v>
      </c>
      <c r="J2411">
        <v>19</v>
      </c>
      <c r="K2411">
        <v>19</v>
      </c>
      <c r="L2411">
        <v>19</v>
      </c>
      <c r="M2411">
        <v>19</v>
      </c>
      <c r="N2411">
        <v>19</v>
      </c>
      <c r="O2411">
        <v>19</v>
      </c>
      <c r="P2411">
        <v>19</v>
      </c>
      <c r="Q2411">
        <v>19</v>
      </c>
      <c r="R2411">
        <v>19</v>
      </c>
      <c r="T2411" s="22" t="str">
        <f t="shared" si="150"/>
        <v>840095-GLRGR-SM</v>
      </c>
      <c r="U2411" s="24">
        <f>IF(C2411="NET","",IF(C2411="","",IFERROR(VLOOKUP(T2411,EAN!$A:$B,2,FALSE),"MANGLER - MÅ OPPDATERE EAN-FANEN")))</f>
        <v>7048652713582</v>
      </c>
      <c r="V2411" s="22">
        <f t="shared" si="148"/>
        <v>19</v>
      </c>
      <c r="W2411" s="22">
        <f t="shared" si="149"/>
        <v>19</v>
      </c>
      <c r="X2411" s="2"/>
      <c r="Y2411" s="21" t="str">
        <f>IF(C2411="NET","",IFERROR(VLOOKUP(U2411,'2) Order Form'!$V$9:$V$894,1,FALSE),"Ikke med I order form"))</f>
        <v>Ikke med I order form</v>
      </c>
    </row>
    <row r="2412" spans="1:25">
      <c r="A2412" s="175">
        <f t="shared" si="151"/>
        <v>7048652713575</v>
      </c>
      <c r="B2412">
        <v>840095</v>
      </c>
      <c r="C2412" t="s">
        <v>1066</v>
      </c>
      <c r="D2412" t="s">
        <v>2991</v>
      </c>
      <c r="E2412" t="s">
        <v>774</v>
      </c>
      <c r="F2412" t="s">
        <v>2029</v>
      </c>
      <c r="G2412" t="s">
        <v>65</v>
      </c>
      <c r="H2412" t="s">
        <v>225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T2412" s="22" t="str">
        <f t="shared" si="150"/>
        <v>840095-GLRGR-ML</v>
      </c>
      <c r="U2412" s="24">
        <f>IF(C2412="NET","",IF(C2412="","",IFERROR(VLOOKUP(T2412,EAN!$A:$B,2,FALSE),"MANGLER - MÅ OPPDATERE EAN-FANEN")))</f>
        <v>7048652713575</v>
      </c>
      <c r="V2412" s="22">
        <f t="shared" si="148"/>
        <v>0</v>
      </c>
      <c r="W2412" s="22">
        <f t="shared" si="149"/>
        <v>0</v>
      </c>
      <c r="X2412" s="2"/>
      <c r="Y2412" s="21" t="str">
        <f>IF(C2412="NET","",IFERROR(VLOOKUP(U2412,'2) Order Form'!$V$9:$V$894,1,FALSE),"Ikke med I order form"))</f>
        <v>Ikke med I order form</v>
      </c>
    </row>
    <row r="2413" spans="1:25">
      <c r="A2413" s="175">
        <f t="shared" si="151"/>
        <v>7048652713568</v>
      </c>
      <c r="B2413">
        <v>840095</v>
      </c>
      <c r="C2413" t="s">
        <v>1066</v>
      </c>
      <c r="D2413" t="s">
        <v>2991</v>
      </c>
      <c r="E2413" t="s">
        <v>775</v>
      </c>
      <c r="F2413" t="s">
        <v>2029</v>
      </c>
      <c r="G2413" t="s">
        <v>66</v>
      </c>
      <c r="H2413" t="s">
        <v>225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T2413" s="22" t="str">
        <f t="shared" si="150"/>
        <v>840095-GLRGR-LXL</v>
      </c>
      <c r="U2413" s="24">
        <f>IF(C2413="NET","",IF(C2413="","",IFERROR(VLOOKUP(T2413,EAN!$A:$B,2,FALSE),"MANGLER - MÅ OPPDATERE EAN-FANEN")))</f>
        <v>7048652713568</v>
      </c>
      <c r="V2413" s="22">
        <f t="shared" si="148"/>
        <v>0</v>
      </c>
      <c r="W2413" s="22">
        <f t="shared" si="149"/>
        <v>0</v>
      </c>
      <c r="X2413" s="2"/>
      <c r="Y2413" s="21" t="str">
        <f>IF(C2413="NET","",IFERROR(VLOOKUP(U2413,'2) Order Form'!$V$9:$V$894,1,FALSE),"Ikke med I order form"))</f>
        <v>Ikke med I order form</v>
      </c>
    </row>
    <row r="2414" spans="1:25">
      <c r="A2414" s="175">
        <f t="shared" si="151"/>
        <v>7048652713612</v>
      </c>
      <c r="B2414">
        <v>840095</v>
      </c>
      <c r="C2414" t="s">
        <v>1066</v>
      </c>
      <c r="D2414" t="s">
        <v>2991</v>
      </c>
      <c r="E2414" t="s">
        <v>135</v>
      </c>
      <c r="F2414" t="s">
        <v>125</v>
      </c>
      <c r="G2414" t="s">
        <v>64</v>
      </c>
      <c r="H2414" t="s">
        <v>87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T2414" s="22" t="str">
        <f t="shared" si="150"/>
        <v>840095-GSWHT-SM</v>
      </c>
      <c r="U2414" s="24">
        <f>IF(C2414="NET","",IF(C2414="","",IFERROR(VLOOKUP(T2414,EAN!$A:$B,2,FALSE),"MANGLER - MÅ OPPDATERE EAN-FANEN")))</f>
        <v>7048652713612</v>
      </c>
      <c r="V2414" s="22">
        <f t="shared" si="148"/>
        <v>0</v>
      </c>
      <c r="W2414" s="22">
        <f t="shared" si="149"/>
        <v>0</v>
      </c>
      <c r="X2414" s="2"/>
      <c r="Y2414" s="21">
        <f>IF(C2414="NET","",IFERROR(VLOOKUP(U2414,'2) Order Form'!$V$9:$V$894,1,FALSE),"Ikke med I order form"))</f>
        <v>7048652713612</v>
      </c>
    </row>
    <row r="2415" spans="1:25">
      <c r="A2415" s="175">
        <f t="shared" si="151"/>
        <v>7048652713605</v>
      </c>
      <c r="B2415">
        <v>840095</v>
      </c>
      <c r="C2415" t="s">
        <v>1066</v>
      </c>
      <c r="D2415" t="s">
        <v>2991</v>
      </c>
      <c r="E2415" t="s">
        <v>136</v>
      </c>
      <c r="F2415" t="s">
        <v>125</v>
      </c>
      <c r="G2415" t="s">
        <v>65</v>
      </c>
      <c r="H2415" t="s">
        <v>87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T2415" s="22" t="str">
        <f t="shared" si="150"/>
        <v>840095-GSWHT-ML</v>
      </c>
      <c r="U2415" s="24">
        <f>IF(C2415="NET","",IF(C2415="","",IFERROR(VLOOKUP(T2415,EAN!$A:$B,2,FALSE),"MANGLER - MÅ OPPDATERE EAN-FANEN")))</f>
        <v>7048652713605</v>
      </c>
      <c r="V2415" s="22">
        <f t="shared" si="148"/>
        <v>0</v>
      </c>
      <c r="W2415" s="22">
        <f t="shared" si="149"/>
        <v>0</v>
      </c>
      <c r="X2415" s="2"/>
      <c r="Y2415" s="21">
        <f>IF(C2415="NET","",IFERROR(VLOOKUP(U2415,'2) Order Form'!$V$9:$V$894,1,FALSE),"Ikke med I order form"))</f>
        <v>7048652713605</v>
      </c>
    </row>
    <row r="2416" spans="1:25">
      <c r="A2416" s="175">
        <f t="shared" si="151"/>
        <v>7048652713599</v>
      </c>
      <c r="B2416">
        <v>840095</v>
      </c>
      <c r="C2416" t="s">
        <v>1066</v>
      </c>
      <c r="D2416" t="s">
        <v>2991</v>
      </c>
      <c r="E2416" t="s">
        <v>137</v>
      </c>
      <c r="F2416" t="s">
        <v>125</v>
      </c>
      <c r="G2416" t="s">
        <v>66</v>
      </c>
      <c r="H2416" t="s">
        <v>87</v>
      </c>
      <c r="I2416">
        <v>35</v>
      </c>
      <c r="J2416">
        <v>35</v>
      </c>
      <c r="K2416">
        <v>35</v>
      </c>
      <c r="L2416">
        <v>35</v>
      </c>
      <c r="M2416">
        <v>35</v>
      </c>
      <c r="N2416">
        <v>35</v>
      </c>
      <c r="O2416">
        <v>35</v>
      </c>
      <c r="P2416">
        <v>35</v>
      </c>
      <c r="Q2416">
        <v>35</v>
      </c>
      <c r="R2416">
        <v>35</v>
      </c>
      <c r="T2416" s="22" t="str">
        <f t="shared" si="150"/>
        <v>840095-GSWHT-LXL</v>
      </c>
      <c r="U2416" s="24">
        <f>IF(C2416="NET","",IF(C2416="","",IFERROR(VLOOKUP(T2416,EAN!$A:$B,2,FALSE),"MANGLER - MÅ OPPDATERE EAN-FANEN")))</f>
        <v>7048652713599</v>
      </c>
      <c r="V2416" s="22">
        <f t="shared" si="148"/>
        <v>35</v>
      </c>
      <c r="W2416" s="22">
        <f t="shared" si="149"/>
        <v>35</v>
      </c>
      <c r="X2416" s="2"/>
      <c r="Y2416" s="21">
        <f>IF(C2416="NET","",IFERROR(VLOOKUP(U2416,'2) Order Form'!$V$9:$V$894,1,FALSE),"Ikke med I order form"))</f>
        <v>7048652713599</v>
      </c>
    </row>
    <row r="2417" spans="1:25">
      <c r="A2417" s="175">
        <f t="shared" si="151"/>
        <v>7048652713643</v>
      </c>
      <c r="B2417">
        <v>840095</v>
      </c>
      <c r="C2417" t="s">
        <v>1066</v>
      </c>
      <c r="D2417" t="s">
        <v>2991</v>
      </c>
      <c r="E2417" t="s">
        <v>255</v>
      </c>
      <c r="F2417" t="s">
        <v>256</v>
      </c>
      <c r="G2417" t="s">
        <v>64</v>
      </c>
      <c r="H2417" t="s">
        <v>225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T2417" s="22" t="str">
        <f t="shared" si="150"/>
        <v>840095-MNGRY-SM</v>
      </c>
      <c r="U2417" s="24">
        <f>IF(C2417="NET","",IF(C2417="","",IFERROR(VLOOKUP(T2417,EAN!$A:$B,2,FALSE),"MANGLER - MÅ OPPDATERE EAN-FANEN")))</f>
        <v>7048652713643</v>
      </c>
      <c r="V2417" s="22">
        <f t="shared" si="148"/>
        <v>0</v>
      </c>
      <c r="W2417" s="22">
        <f t="shared" si="149"/>
        <v>0</v>
      </c>
      <c r="X2417" s="2"/>
      <c r="Y2417" s="21" t="str">
        <f>IF(C2417="NET","",IFERROR(VLOOKUP(U2417,'2) Order Form'!$V$9:$V$894,1,FALSE),"Ikke med I order form"))</f>
        <v>Ikke med I order form</v>
      </c>
    </row>
    <row r="2418" spans="1:25">
      <c r="A2418" s="175">
        <f t="shared" si="151"/>
        <v>7048652713636</v>
      </c>
      <c r="B2418">
        <v>840095</v>
      </c>
      <c r="C2418" t="s">
        <v>1066</v>
      </c>
      <c r="D2418" t="s">
        <v>2991</v>
      </c>
      <c r="E2418" t="s">
        <v>257</v>
      </c>
      <c r="F2418" t="s">
        <v>256</v>
      </c>
      <c r="G2418" t="s">
        <v>65</v>
      </c>
      <c r="H2418" t="s">
        <v>225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T2418" s="22" t="str">
        <f t="shared" si="150"/>
        <v>840095-MNGRY-ML</v>
      </c>
      <c r="U2418" s="24">
        <f>IF(C2418="NET","",IF(C2418="","",IFERROR(VLOOKUP(T2418,EAN!$A:$B,2,FALSE),"MANGLER - MÅ OPPDATERE EAN-FANEN")))</f>
        <v>7048652713636</v>
      </c>
      <c r="V2418" s="22">
        <f t="shared" si="148"/>
        <v>0</v>
      </c>
      <c r="W2418" s="22">
        <f t="shared" si="149"/>
        <v>0</v>
      </c>
      <c r="X2418" s="2"/>
      <c r="Y2418" s="21" t="str">
        <f>IF(C2418="NET","",IFERROR(VLOOKUP(U2418,'2) Order Form'!$V$9:$V$894,1,FALSE),"Ikke med I order form"))</f>
        <v>Ikke med I order form</v>
      </c>
    </row>
    <row r="2419" spans="1:25">
      <c r="A2419" s="175">
        <f t="shared" si="151"/>
        <v>7048652713629</v>
      </c>
      <c r="B2419">
        <v>840095</v>
      </c>
      <c r="C2419" t="s">
        <v>1066</v>
      </c>
      <c r="D2419" t="s">
        <v>2991</v>
      </c>
      <c r="E2419" t="s">
        <v>258</v>
      </c>
      <c r="F2419" t="s">
        <v>256</v>
      </c>
      <c r="G2419" t="s">
        <v>66</v>
      </c>
      <c r="H2419" t="s">
        <v>225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T2419" s="22" t="str">
        <f t="shared" si="150"/>
        <v>840095-MNGRY-LXL</v>
      </c>
      <c r="U2419" s="24">
        <f>IF(C2419="NET","",IF(C2419="","",IFERROR(VLOOKUP(T2419,EAN!$A:$B,2,FALSE),"MANGLER - MÅ OPPDATERE EAN-FANEN")))</f>
        <v>7048652713629</v>
      </c>
      <c r="V2419" s="22">
        <f t="shared" si="148"/>
        <v>0</v>
      </c>
      <c r="W2419" s="22">
        <f t="shared" si="149"/>
        <v>0</v>
      </c>
      <c r="X2419" s="2"/>
      <c r="Y2419" s="21" t="str">
        <f>IF(C2419="NET","",IFERROR(VLOOKUP(U2419,'2) Order Form'!$V$9:$V$894,1,FALSE),"Ikke med I order form"))</f>
        <v>Ikke med I order form</v>
      </c>
    </row>
    <row r="2420" spans="1:25">
      <c r="A2420" s="175">
        <f t="shared" si="151"/>
        <v>7048652966384</v>
      </c>
      <c r="B2420">
        <v>840095</v>
      </c>
      <c r="C2420" t="s">
        <v>1066</v>
      </c>
      <c r="D2420" t="s">
        <v>2991</v>
      </c>
      <c r="E2420" t="s">
        <v>2196</v>
      </c>
      <c r="F2420" t="s">
        <v>2191</v>
      </c>
      <c r="G2420" t="s">
        <v>64</v>
      </c>
      <c r="H2420" t="s">
        <v>225</v>
      </c>
      <c r="I2420">
        <v>14</v>
      </c>
      <c r="J2420">
        <v>14</v>
      </c>
      <c r="K2420">
        <v>14</v>
      </c>
      <c r="L2420">
        <v>14</v>
      </c>
      <c r="M2420">
        <v>14</v>
      </c>
      <c r="N2420">
        <v>14</v>
      </c>
      <c r="O2420">
        <v>14</v>
      </c>
      <c r="P2420">
        <v>14</v>
      </c>
      <c r="Q2420">
        <v>14</v>
      </c>
      <c r="R2420">
        <v>14</v>
      </c>
      <c r="T2420" s="22" t="str">
        <f t="shared" si="150"/>
        <v>840095-MTURQ-SM</v>
      </c>
      <c r="U2420" s="24">
        <f>IF(C2420="NET","",IF(C2420="","",IFERROR(VLOOKUP(T2420,EAN!$A:$B,2,FALSE),"MANGLER - MÅ OPPDATERE EAN-FANEN")))</f>
        <v>7048652966384</v>
      </c>
      <c r="V2420" s="22">
        <f t="shared" si="148"/>
        <v>14</v>
      </c>
      <c r="W2420" s="22">
        <f t="shared" si="149"/>
        <v>14</v>
      </c>
      <c r="X2420" s="2"/>
      <c r="Y2420" s="21">
        <f>IF(C2420="NET","",IFERROR(VLOOKUP(U2420,'2) Order Form'!$V$9:$V$894,1,FALSE),"Ikke med I order form"))</f>
        <v>7048652966384</v>
      </c>
    </row>
    <row r="2421" spans="1:25">
      <c r="A2421" s="175">
        <f t="shared" si="151"/>
        <v>7048652966377</v>
      </c>
      <c r="B2421">
        <v>840095</v>
      </c>
      <c r="C2421" t="s">
        <v>1066</v>
      </c>
      <c r="D2421" t="s">
        <v>2991</v>
      </c>
      <c r="E2421" t="s">
        <v>2197</v>
      </c>
      <c r="F2421" t="s">
        <v>2191</v>
      </c>
      <c r="G2421" t="s">
        <v>65</v>
      </c>
      <c r="H2421" t="s">
        <v>225</v>
      </c>
      <c r="I2421">
        <v>39</v>
      </c>
      <c r="J2421">
        <v>39</v>
      </c>
      <c r="K2421">
        <v>39</v>
      </c>
      <c r="L2421">
        <v>39</v>
      </c>
      <c r="M2421">
        <v>39</v>
      </c>
      <c r="N2421">
        <v>39</v>
      </c>
      <c r="O2421">
        <v>39</v>
      </c>
      <c r="P2421">
        <v>39</v>
      </c>
      <c r="Q2421">
        <v>39</v>
      </c>
      <c r="R2421">
        <v>39</v>
      </c>
      <c r="T2421" s="22" t="str">
        <f t="shared" si="150"/>
        <v>840095-MTURQ-ML</v>
      </c>
      <c r="U2421" s="24">
        <f>IF(C2421="NET","",IF(C2421="","",IFERROR(VLOOKUP(T2421,EAN!$A:$B,2,FALSE),"MANGLER - MÅ OPPDATERE EAN-FANEN")))</f>
        <v>7048652966377</v>
      </c>
      <c r="V2421" s="22">
        <f t="shared" ref="V2421:V2484" si="152">I2421</f>
        <v>39</v>
      </c>
      <c r="W2421" s="22">
        <f t="shared" ref="W2421:W2484" si="153">R2421</f>
        <v>39</v>
      </c>
      <c r="X2421" s="2"/>
      <c r="Y2421" s="21">
        <f>IF(C2421="NET","",IFERROR(VLOOKUP(U2421,'2) Order Form'!$V$9:$V$894,1,FALSE),"Ikke med I order form"))</f>
        <v>7048652966377</v>
      </c>
    </row>
    <row r="2422" spans="1:25">
      <c r="A2422" s="175">
        <f t="shared" si="151"/>
        <v>7048652966360</v>
      </c>
      <c r="B2422">
        <v>840095</v>
      </c>
      <c r="C2422" t="s">
        <v>1066</v>
      </c>
      <c r="D2422" t="s">
        <v>2991</v>
      </c>
      <c r="E2422" t="s">
        <v>2202</v>
      </c>
      <c r="F2422" t="s">
        <v>2191</v>
      </c>
      <c r="G2422" t="s">
        <v>66</v>
      </c>
      <c r="H2422" t="s">
        <v>225</v>
      </c>
      <c r="I2422">
        <v>35</v>
      </c>
      <c r="J2422">
        <v>35</v>
      </c>
      <c r="K2422">
        <v>35</v>
      </c>
      <c r="L2422">
        <v>35</v>
      </c>
      <c r="M2422">
        <v>35</v>
      </c>
      <c r="N2422">
        <v>35</v>
      </c>
      <c r="O2422">
        <v>35</v>
      </c>
      <c r="P2422">
        <v>35</v>
      </c>
      <c r="Q2422">
        <v>35</v>
      </c>
      <c r="R2422">
        <v>35</v>
      </c>
      <c r="T2422" s="22" t="str">
        <f t="shared" si="150"/>
        <v>840095-MTURQ-LXL</v>
      </c>
      <c r="U2422" s="24">
        <f>IF(C2422="NET","",IF(C2422="","",IFERROR(VLOOKUP(T2422,EAN!$A:$B,2,FALSE),"MANGLER - MÅ OPPDATERE EAN-FANEN")))</f>
        <v>7048652966360</v>
      </c>
      <c r="V2422" s="22">
        <f t="shared" si="152"/>
        <v>35</v>
      </c>
      <c r="W2422" s="22">
        <f t="shared" si="153"/>
        <v>35</v>
      </c>
      <c r="X2422" s="2"/>
      <c r="Y2422" s="21">
        <f>IF(C2422="NET","",IFERROR(VLOOKUP(U2422,'2) Order Form'!$V$9:$V$894,1,FALSE),"Ikke med I order form"))</f>
        <v>7048652966360</v>
      </c>
    </row>
    <row r="2423" spans="1:25">
      <c r="A2423" s="175">
        <f t="shared" si="151"/>
        <v>7048652966414</v>
      </c>
      <c r="B2423">
        <v>840095</v>
      </c>
      <c r="C2423" t="s">
        <v>1066</v>
      </c>
      <c r="D2423" t="s">
        <v>2991</v>
      </c>
      <c r="E2423" t="s">
        <v>2203</v>
      </c>
      <c r="F2423" t="s">
        <v>2193</v>
      </c>
      <c r="G2423" t="s">
        <v>64</v>
      </c>
      <c r="H2423" t="s">
        <v>225</v>
      </c>
      <c r="I2423">
        <v>24</v>
      </c>
      <c r="J2423">
        <v>24</v>
      </c>
      <c r="K2423">
        <v>24</v>
      </c>
      <c r="L2423">
        <v>24</v>
      </c>
      <c r="M2423">
        <v>24</v>
      </c>
      <c r="N2423">
        <v>24</v>
      </c>
      <c r="O2423">
        <v>24</v>
      </c>
      <c r="P2423">
        <v>24</v>
      </c>
      <c r="Q2423">
        <v>24</v>
      </c>
      <c r="R2423">
        <v>24</v>
      </c>
      <c r="T2423" s="22" t="str">
        <f t="shared" si="150"/>
        <v>840095-PANTH-SM</v>
      </c>
      <c r="U2423" s="24">
        <f>IF(C2423="NET","",IF(C2423="","",IFERROR(VLOOKUP(T2423,EAN!$A:$B,2,FALSE),"MANGLER - MÅ OPPDATERE EAN-FANEN")))</f>
        <v>7048652966414</v>
      </c>
      <c r="V2423" s="22">
        <f t="shared" si="152"/>
        <v>24</v>
      </c>
      <c r="W2423" s="22">
        <f t="shared" si="153"/>
        <v>24</v>
      </c>
      <c r="X2423" s="2"/>
      <c r="Y2423" s="21">
        <f>IF(C2423="NET","",IFERROR(VLOOKUP(U2423,'2) Order Form'!$V$9:$V$894,1,FALSE),"Ikke med I order form"))</f>
        <v>7048652966414</v>
      </c>
    </row>
    <row r="2424" spans="1:25">
      <c r="A2424" s="175">
        <f t="shared" si="151"/>
        <v>7048652966407</v>
      </c>
      <c r="B2424">
        <v>840095</v>
      </c>
      <c r="C2424" t="s">
        <v>1066</v>
      </c>
      <c r="D2424" t="s">
        <v>2991</v>
      </c>
      <c r="E2424" t="s">
        <v>2204</v>
      </c>
      <c r="F2424" t="s">
        <v>2193</v>
      </c>
      <c r="G2424" t="s">
        <v>65</v>
      </c>
      <c r="H2424" t="s">
        <v>225</v>
      </c>
      <c r="I2424">
        <v>38</v>
      </c>
      <c r="J2424">
        <v>38</v>
      </c>
      <c r="K2424">
        <v>38</v>
      </c>
      <c r="L2424">
        <v>38</v>
      </c>
      <c r="M2424">
        <v>38</v>
      </c>
      <c r="N2424">
        <v>38</v>
      </c>
      <c r="O2424">
        <v>38</v>
      </c>
      <c r="P2424">
        <v>38</v>
      </c>
      <c r="Q2424">
        <v>38</v>
      </c>
      <c r="R2424">
        <v>38</v>
      </c>
      <c r="T2424" s="22" t="str">
        <f t="shared" si="150"/>
        <v>840095-PANTH-ML</v>
      </c>
      <c r="U2424" s="24">
        <f>IF(C2424="NET","",IF(C2424="","",IFERROR(VLOOKUP(T2424,EAN!$A:$B,2,FALSE),"MANGLER - MÅ OPPDATERE EAN-FANEN")))</f>
        <v>7048652966407</v>
      </c>
      <c r="V2424" s="22">
        <f t="shared" si="152"/>
        <v>38</v>
      </c>
      <c r="W2424" s="22">
        <f t="shared" si="153"/>
        <v>38</v>
      </c>
      <c r="X2424" s="2"/>
      <c r="Y2424" s="21">
        <f>IF(C2424="NET","",IFERROR(VLOOKUP(U2424,'2) Order Form'!$V$9:$V$894,1,FALSE),"Ikke med I order form"))</f>
        <v>7048652966407</v>
      </c>
    </row>
    <row r="2425" spans="1:25">
      <c r="A2425" s="175">
        <f t="shared" si="151"/>
        <v>7048652966391</v>
      </c>
      <c r="B2425">
        <v>840095</v>
      </c>
      <c r="C2425" t="s">
        <v>1066</v>
      </c>
      <c r="D2425" t="s">
        <v>2991</v>
      </c>
      <c r="E2425" t="s">
        <v>2205</v>
      </c>
      <c r="F2425" t="s">
        <v>2193</v>
      </c>
      <c r="G2425" t="s">
        <v>66</v>
      </c>
      <c r="H2425" t="s">
        <v>225</v>
      </c>
      <c r="I2425">
        <v>30</v>
      </c>
      <c r="J2425">
        <v>30</v>
      </c>
      <c r="K2425">
        <v>30</v>
      </c>
      <c r="L2425">
        <v>30</v>
      </c>
      <c r="M2425">
        <v>30</v>
      </c>
      <c r="N2425">
        <v>30</v>
      </c>
      <c r="O2425">
        <v>30</v>
      </c>
      <c r="P2425">
        <v>30</v>
      </c>
      <c r="Q2425">
        <v>30</v>
      </c>
      <c r="R2425">
        <v>30</v>
      </c>
      <c r="T2425" s="22" t="str">
        <f t="shared" si="150"/>
        <v>840095-PANTH-LXL</v>
      </c>
      <c r="U2425" s="24">
        <f>IF(C2425="NET","",IF(C2425="","",IFERROR(VLOOKUP(T2425,EAN!$A:$B,2,FALSE),"MANGLER - MÅ OPPDATERE EAN-FANEN")))</f>
        <v>7048652966391</v>
      </c>
      <c r="V2425" s="22">
        <f t="shared" si="152"/>
        <v>30</v>
      </c>
      <c r="W2425" s="22">
        <f t="shared" si="153"/>
        <v>30</v>
      </c>
      <c r="X2425" s="2"/>
      <c r="Y2425" s="21">
        <f>IF(C2425="NET","",IFERROR(VLOOKUP(U2425,'2) Order Form'!$V$9:$V$894,1,FALSE),"Ikke med I order form"))</f>
        <v>7048652966391</v>
      </c>
    </row>
    <row r="2426" spans="1:25">
      <c r="A2426" s="175">
        <f t="shared" si="151"/>
        <v>0</v>
      </c>
      <c r="B2426" s="37">
        <v>840096</v>
      </c>
      <c r="C2426" t="s">
        <v>131</v>
      </c>
      <c r="I2426" s="37">
        <v>202409</v>
      </c>
      <c r="J2426" s="37">
        <v>202410</v>
      </c>
      <c r="K2426" s="37">
        <v>202411</v>
      </c>
      <c r="L2426" s="37">
        <v>202412</v>
      </c>
      <c r="M2426" s="37">
        <v>202413</v>
      </c>
      <c r="N2426" s="37">
        <v>202414</v>
      </c>
      <c r="O2426" s="37">
        <v>202415</v>
      </c>
      <c r="P2426" s="37">
        <v>202415</v>
      </c>
      <c r="Q2426" s="37">
        <v>202415</v>
      </c>
      <c r="R2426" s="37">
        <v>202415</v>
      </c>
      <c r="T2426" s="22" t="str">
        <f t="shared" si="150"/>
        <v>840096-</v>
      </c>
      <c r="U2426" s="24" t="str">
        <f>IF(C2426="NET","",IF(C2426="","",IFERROR(VLOOKUP(T2426,EAN!$A:$B,2,FALSE),"MANGLER - MÅ OPPDATERE EAN-FANEN")))</f>
        <v/>
      </c>
      <c r="V2426" s="22">
        <f t="shared" si="152"/>
        <v>202409</v>
      </c>
      <c r="W2426" s="22">
        <f t="shared" si="153"/>
        <v>202415</v>
      </c>
      <c r="X2426" s="2"/>
      <c r="Y2426" s="21" t="str">
        <f>IF(C2426="NET","",IFERROR(VLOOKUP(U2426,'2) Order Form'!$V$9:$V$894,1,FALSE),"Ikke med I order form"))</f>
        <v/>
      </c>
    </row>
    <row r="2427" spans="1:25">
      <c r="A2427" s="175">
        <f t="shared" si="151"/>
        <v>7048652713520</v>
      </c>
      <c r="B2427">
        <v>840096</v>
      </c>
      <c r="C2427" t="s">
        <v>1067</v>
      </c>
      <c r="D2427" t="s">
        <v>2991</v>
      </c>
      <c r="E2427" t="s">
        <v>776</v>
      </c>
      <c r="F2427" t="s">
        <v>777</v>
      </c>
      <c r="G2427" t="s">
        <v>64</v>
      </c>
      <c r="H2427" t="s">
        <v>225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T2427" s="22" t="str">
        <f t="shared" si="150"/>
        <v>840096-HK004-SM</v>
      </c>
      <c r="U2427" s="24">
        <f>IF(C2427="NET","",IF(C2427="","",IFERROR(VLOOKUP(T2427,EAN!$A:$B,2,FALSE),"MANGLER - MÅ OPPDATERE EAN-FANEN")))</f>
        <v>7048652713520</v>
      </c>
      <c r="V2427" s="22">
        <f t="shared" si="152"/>
        <v>0</v>
      </c>
      <c r="W2427" s="22">
        <f t="shared" si="153"/>
        <v>0</v>
      </c>
      <c r="X2427" s="2"/>
      <c r="Y2427" s="21" t="str">
        <f>IF(C2427="NET","",IFERROR(VLOOKUP(U2427,'2) Order Form'!$V$9:$V$894,1,FALSE),"Ikke med I order form"))</f>
        <v>Ikke med I order form</v>
      </c>
    </row>
    <row r="2428" spans="1:25">
      <c r="A2428" s="175">
        <f t="shared" si="151"/>
        <v>7048652713513</v>
      </c>
      <c r="B2428">
        <v>840096</v>
      </c>
      <c r="C2428" t="s">
        <v>1067</v>
      </c>
      <c r="D2428" t="s">
        <v>2991</v>
      </c>
      <c r="E2428" t="s">
        <v>778</v>
      </c>
      <c r="F2428" t="s">
        <v>777</v>
      </c>
      <c r="G2428" t="s">
        <v>65</v>
      </c>
      <c r="H2428" t="s">
        <v>225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T2428" s="22" t="str">
        <f t="shared" si="150"/>
        <v>840096-HK004-ML</v>
      </c>
      <c r="U2428" s="24">
        <f>IF(C2428="NET","",IF(C2428="","",IFERROR(VLOOKUP(T2428,EAN!$A:$B,2,FALSE),"MANGLER - MÅ OPPDATERE EAN-FANEN")))</f>
        <v>7048652713513</v>
      </c>
      <c r="V2428" s="22">
        <f t="shared" si="152"/>
        <v>0</v>
      </c>
      <c r="W2428" s="22">
        <f t="shared" si="153"/>
        <v>0</v>
      </c>
      <c r="X2428" s="2"/>
      <c r="Y2428" s="21" t="str">
        <f>IF(C2428="NET","",IFERROR(VLOOKUP(U2428,'2) Order Form'!$V$9:$V$894,1,FALSE),"Ikke med I order form"))</f>
        <v>Ikke med I order form</v>
      </c>
    </row>
    <row r="2429" spans="1:25">
      <c r="A2429" s="175">
        <f t="shared" si="151"/>
        <v>7048652713506</v>
      </c>
      <c r="B2429">
        <v>840096</v>
      </c>
      <c r="C2429" t="s">
        <v>1067</v>
      </c>
      <c r="D2429" t="s">
        <v>2991</v>
      </c>
      <c r="E2429" t="s">
        <v>779</v>
      </c>
      <c r="F2429" t="s">
        <v>777</v>
      </c>
      <c r="G2429" t="s">
        <v>66</v>
      </c>
      <c r="H2429" t="s">
        <v>225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T2429" s="22" t="str">
        <f t="shared" si="150"/>
        <v>840096-HK004-LXL</v>
      </c>
      <c r="U2429" s="24">
        <f>IF(C2429="NET","",IF(C2429="","",IFERROR(VLOOKUP(T2429,EAN!$A:$B,2,FALSE),"MANGLER - MÅ OPPDATERE EAN-FANEN")))</f>
        <v>7048652713506</v>
      </c>
      <c r="V2429" s="22">
        <f t="shared" si="152"/>
        <v>0</v>
      </c>
      <c r="W2429" s="22">
        <f t="shared" si="153"/>
        <v>0</v>
      </c>
      <c r="X2429" s="2"/>
      <c r="Y2429" s="21" t="str">
        <f>IF(C2429="NET","",IFERROR(VLOOKUP(U2429,'2) Order Form'!$V$9:$V$894,1,FALSE),"Ikke med I order form"))</f>
        <v>Ikke med I order form</v>
      </c>
    </row>
    <row r="2430" spans="1:25">
      <c r="A2430" s="175">
        <f t="shared" si="151"/>
        <v>7048652823595</v>
      </c>
      <c r="B2430">
        <v>840096</v>
      </c>
      <c r="C2430" t="s">
        <v>1067</v>
      </c>
      <c r="D2430" t="s">
        <v>2991</v>
      </c>
      <c r="E2430" t="s">
        <v>1319</v>
      </c>
      <c r="F2430" t="s">
        <v>1320</v>
      </c>
      <c r="G2430" t="s">
        <v>64</v>
      </c>
      <c r="H2430" t="s">
        <v>225</v>
      </c>
      <c r="I2430">
        <v>11</v>
      </c>
      <c r="J2430">
        <v>11</v>
      </c>
      <c r="K2430">
        <v>11</v>
      </c>
      <c r="L2430">
        <v>11</v>
      </c>
      <c r="M2430">
        <v>11</v>
      </c>
      <c r="N2430">
        <v>11</v>
      </c>
      <c r="O2430">
        <v>11</v>
      </c>
      <c r="P2430">
        <v>11</v>
      </c>
      <c r="Q2430">
        <v>11</v>
      </c>
      <c r="R2430">
        <v>11</v>
      </c>
      <c r="T2430" s="22" t="str">
        <f t="shared" si="150"/>
        <v>840096-HK005-SM</v>
      </c>
      <c r="U2430" s="24">
        <f>IF(C2430="NET","",IF(C2430="","",IFERROR(VLOOKUP(T2430,EAN!$A:$B,2,FALSE),"MANGLER - MÅ OPPDATERE EAN-FANEN")))</f>
        <v>7048652823595</v>
      </c>
      <c r="V2430" s="22">
        <f t="shared" si="152"/>
        <v>11</v>
      </c>
      <c r="W2430" s="22">
        <f t="shared" si="153"/>
        <v>11</v>
      </c>
      <c r="X2430" s="2"/>
      <c r="Y2430" s="21" t="str">
        <f>IF(C2430="NET","",IFERROR(VLOOKUP(U2430,'2) Order Form'!$V$9:$V$894,1,FALSE),"Ikke med I order form"))</f>
        <v>Ikke med I order form</v>
      </c>
    </row>
    <row r="2431" spans="1:25">
      <c r="A2431" s="175">
        <f t="shared" si="151"/>
        <v>7048652823588</v>
      </c>
      <c r="B2431">
        <v>840096</v>
      </c>
      <c r="C2431" t="s">
        <v>1067</v>
      </c>
      <c r="D2431" t="s">
        <v>2991</v>
      </c>
      <c r="E2431" t="s">
        <v>1321</v>
      </c>
      <c r="F2431" t="s">
        <v>1320</v>
      </c>
      <c r="G2431" t="s">
        <v>65</v>
      </c>
      <c r="H2431" t="s">
        <v>225</v>
      </c>
      <c r="I2431">
        <v>32</v>
      </c>
      <c r="J2431">
        <v>32</v>
      </c>
      <c r="K2431">
        <v>32</v>
      </c>
      <c r="L2431">
        <v>32</v>
      </c>
      <c r="M2431">
        <v>32</v>
      </c>
      <c r="N2431">
        <v>32</v>
      </c>
      <c r="O2431">
        <v>32</v>
      </c>
      <c r="P2431">
        <v>32</v>
      </c>
      <c r="Q2431">
        <v>32</v>
      </c>
      <c r="R2431">
        <v>32</v>
      </c>
      <c r="T2431" s="22" t="str">
        <f t="shared" si="150"/>
        <v>840096-HK005-ML</v>
      </c>
      <c r="U2431" s="24">
        <f>IF(C2431="NET","",IF(C2431="","",IFERROR(VLOOKUP(T2431,EAN!$A:$B,2,FALSE),"MANGLER - MÅ OPPDATERE EAN-FANEN")))</f>
        <v>7048652823588</v>
      </c>
      <c r="V2431" s="22">
        <f t="shared" si="152"/>
        <v>32</v>
      </c>
      <c r="W2431" s="22">
        <f t="shared" si="153"/>
        <v>32</v>
      </c>
      <c r="X2431" s="2"/>
      <c r="Y2431" s="21" t="str">
        <f>IF(C2431="NET","",IFERROR(VLOOKUP(U2431,'2) Order Form'!$V$9:$V$894,1,FALSE),"Ikke med I order form"))</f>
        <v>Ikke med I order form</v>
      </c>
    </row>
    <row r="2432" spans="1:25">
      <c r="A2432" s="175">
        <f t="shared" si="151"/>
        <v>7048652823571</v>
      </c>
      <c r="B2432">
        <v>840096</v>
      </c>
      <c r="C2432" t="s">
        <v>1067</v>
      </c>
      <c r="D2432" t="s">
        <v>2991</v>
      </c>
      <c r="E2432" t="s">
        <v>1322</v>
      </c>
      <c r="F2432" t="s">
        <v>1320</v>
      </c>
      <c r="G2432" t="s">
        <v>66</v>
      </c>
      <c r="H2432" t="s">
        <v>225</v>
      </c>
      <c r="I2432">
        <v>71</v>
      </c>
      <c r="J2432">
        <v>71</v>
      </c>
      <c r="K2432">
        <v>71</v>
      </c>
      <c r="L2432">
        <v>71</v>
      </c>
      <c r="M2432">
        <v>71</v>
      </c>
      <c r="N2432">
        <v>71</v>
      </c>
      <c r="O2432">
        <v>71</v>
      </c>
      <c r="P2432">
        <v>71</v>
      </c>
      <c r="Q2432">
        <v>71</v>
      </c>
      <c r="R2432">
        <v>71</v>
      </c>
      <c r="T2432" s="22" t="str">
        <f t="shared" si="150"/>
        <v>840096-HK005-LXL</v>
      </c>
      <c r="U2432" s="24">
        <f>IF(C2432="NET","",IF(C2432="","",IFERROR(VLOOKUP(T2432,EAN!$A:$B,2,FALSE),"MANGLER - MÅ OPPDATERE EAN-FANEN")))</f>
        <v>7048652823571</v>
      </c>
      <c r="V2432" s="22">
        <f t="shared" si="152"/>
        <v>71</v>
      </c>
      <c r="W2432" s="22">
        <f t="shared" si="153"/>
        <v>71</v>
      </c>
      <c r="X2432" s="2"/>
      <c r="Y2432" s="21" t="str">
        <f>IF(C2432="NET","",IFERROR(VLOOKUP(U2432,'2) Order Form'!$V$9:$V$894,1,FALSE),"Ikke med I order form"))</f>
        <v>Ikke med I order form</v>
      </c>
    </row>
    <row r="2433" spans="1:25">
      <c r="A2433" s="175">
        <f t="shared" si="151"/>
        <v>7048652966445</v>
      </c>
      <c r="B2433">
        <v>840096</v>
      </c>
      <c r="C2433" t="s">
        <v>1067</v>
      </c>
      <c r="D2433" t="s">
        <v>2991</v>
      </c>
      <c r="E2433" t="s">
        <v>2206</v>
      </c>
      <c r="F2433" t="s">
        <v>2207</v>
      </c>
      <c r="G2433" t="s">
        <v>64</v>
      </c>
      <c r="H2433" t="s">
        <v>87</v>
      </c>
      <c r="I2433">
        <v>3</v>
      </c>
      <c r="J2433">
        <v>3</v>
      </c>
      <c r="K2433">
        <v>3</v>
      </c>
      <c r="L2433">
        <v>3</v>
      </c>
      <c r="M2433">
        <v>3</v>
      </c>
      <c r="N2433">
        <v>3</v>
      </c>
      <c r="O2433">
        <v>3</v>
      </c>
      <c r="P2433">
        <v>3</v>
      </c>
      <c r="Q2433">
        <v>3</v>
      </c>
      <c r="R2433">
        <v>3</v>
      </c>
      <c r="T2433" s="22" t="str">
        <f t="shared" si="150"/>
        <v>840096-HK006-SM</v>
      </c>
      <c r="U2433" s="24">
        <f>IF(C2433="NET","",IF(C2433="","",IFERROR(VLOOKUP(T2433,EAN!$A:$B,2,FALSE),"MANGLER - MÅ OPPDATERE EAN-FANEN")))</f>
        <v>7048652966445</v>
      </c>
      <c r="V2433" s="22">
        <f t="shared" si="152"/>
        <v>3</v>
      </c>
      <c r="W2433" s="22">
        <f t="shared" si="153"/>
        <v>3</v>
      </c>
      <c r="X2433" s="2"/>
      <c r="Y2433" s="21">
        <f>IF(C2433="NET","",IFERROR(VLOOKUP(U2433,'2) Order Form'!$V$9:$V$894,1,FALSE),"Ikke med I order form"))</f>
        <v>7048652966445</v>
      </c>
    </row>
    <row r="2434" spans="1:25">
      <c r="A2434" s="175">
        <f t="shared" si="151"/>
        <v>7048652966438</v>
      </c>
      <c r="B2434">
        <v>840096</v>
      </c>
      <c r="C2434" t="s">
        <v>1067</v>
      </c>
      <c r="D2434" t="s">
        <v>2991</v>
      </c>
      <c r="E2434" t="s">
        <v>2208</v>
      </c>
      <c r="F2434" t="s">
        <v>2207</v>
      </c>
      <c r="G2434" t="s">
        <v>65</v>
      </c>
      <c r="H2434" t="s">
        <v>87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T2434" s="22" t="str">
        <f t="shared" si="150"/>
        <v>840096-HK006-ML</v>
      </c>
      <c r="U2434" s="24">
        <f>IF(C2434="NET","",IF(C2434="","",IFERROR(VLOOKUP(T2434,EAN!$A:$B,2,FALSE),"MANGLER - MÅ OPPDATERE EAN-FANEN")))</f>
        <v>7048652966438</v>
      </c>
      <c r="V2434" s="22">
        <f t="shared" si="152"/>
        <v>0</v>
      </c>
      <c r="W2434" s="22">
        <f t="shared" si="153"/>
        <v>0</v>
      </c>
      <c r="X2434" s="2"/>
      <c r="Y2434" s="21">
        <f>IF(C2434="NET","",IFERROR(VLOOKUP(U2434,'2) Order Form'!$V$9:$V$894,1,FALSE),"Ikke med I order form"))</f>
        <v>7048652966438</v>
      </c>
    </row>
    <row r="2435" spans="1:25">
      <c r="A2435" s="175">
        <f t="shared" si="151"/>
        <v>7048652966421</v>
      </c>
      <c r="B2435">
        <v>840096</v>
      </c>
      <c r="C2435" t="s">
        <v>1067</v>
      </c>
      <c r="D2435" t="s">
        <v>2991</v>
      </c>
      <c r="E2435" t="s">
        <v>2209</v>
      </c>
      <c r="F2435" t="s">
        <v>2207</v>
      </c>
      <c r="G2435" t="s">
        <v>66</v>
      </c>
      <c r="H2435" t="s">
        <v>87</v>
      </c>
      <c r="I2435">
        <v>28</v>
      </c>
      <c r="J2435">
        <v>28</v>
      </c>
      <c r="K2435">
        <v>28</v>
      </c>
      <c r="L2435">
        <v>28</v>
      </c>
      <c r="M2435">
        <v>28</v>
      </c>
      <c r="N2435">
        <v>28</v>
      </c>
      <c r="O2435">
        <v>28</v>
      </c>
      <c r="P2435">
        <v>28</v>
      </c>
      <c r="Q2435">
        <v>28</v>
      </c>
      <c r="R2435">
        <v>28</v>
      </c>
      <c r="T2435" s="22" t="str">
        <f t="shared" si="150"/>
        <v>840096-HK006-LXL</v>
      </c>
      <c r="U2435" s="24">
        <f>IF(C2435="NET","",IF(C2435="","",IFERROR(VLOOKUP(T2435,EAN!$A:$B,2,FALSE),"MANGLER - MÅ OPPDATERE EAN-FANEN")))</f>
        <v>7048652966421</v>
      </c>
      <c r="V2435" s="22">
        <f t="shared" si="152"/>
        <v>28</v>
      </c>
      <c r="W2435" s="22">
        <f t="shared" si="153"/>
        <v>28</v>
      </c>
      <c r="X2435" s="2"/>
      <c r="Y2435" s="21">
        <f>IF(C2435="NET","",IFERROR(VLOOKUP(U2435,'2) Order Form'!$V$9:$V$894,1,FALSE),"Ikke med I order form"))</f>
        <v>7048652966421</v>
      </c>
    </row>
    <row r="2436" spans="1:25">
      <c r="A2436" s="175">
        <f t="shared" si="151"/>
        <v>0</v>
      </c>
      <c r="B2436" s="37">
        <v>840097</v>
      </c>
      <c r="C2436" t="s">
        <v>131</v>
      </c>
      <c r="I2436" s="37">
        <v>202409</v>
      </c>
      <c r="J2436" s="37">
        <v>202410</v>
      </c>
      <c r="K2436" s="37">
        <v>202411</v>
      </c>
      <c r="L2436" s="37">
        <v>202412</v>
      </c>
      <c r="M2436" s="37">
        <v>202413</v>
      </c>
      <c r="N2436" s="37">
        <v>202414</v>
      </c>
      <c r="O2436" s="37">
        <v>202415</v>
      </c>
      <c r="P2436" s="37">
        <v>202415</v>
      </c>
      <c r="Q2436" s="37">
        <v>202415</v>
      </c>
      <c r="R2436" s="37">
        <v>202415</v>
      </c>
      <c r="T2436" s="22" t="str">
        <f t="shared" ref="T2436:T2499" si="154">CONCATENATE(B2436,"-",E2436)</f>
        <v>840097-</v>
      </c>
      <c r="U2436" s="24" t="str">
        <f>IF(C2436="NET","",IF(C2436="","",IFERROR(VLOOKUP(T2436,EAN!$A:$B,2,FALSE),"MANGLER - MÅ OPPDATERE EAN-FANEN")))</f>
        <v/>
      </c>
      <c r="V2436" s="22">
        <f t="shared" si="152"/>
        <v>202409</v>
      </c>
      <c r="W2436" s="22">
        <f t="shared" si="153"/>
        <v>202415</v>
      </c>
      <c r="X2436" s="2"/>
      <c r="Y2436" s="21" t="str">
        <f>IF(C2436="NET","",IFERROR(VLOOKUP(U2436,'2) Order Form'!$V$9:$V$894,1,FALSE),"Ikke med I order form"))</f>
        <v/>
      </c>
    </row>
    <row r="2437" spans="1:25">
      <c r="A2437" s="175">
        <f t="shared" ref="A2437:A2500" si="155">SUM(U2437)</f>
        <v>7048653090156</v>
      </c>
      <c r="B2437">
        <v>840097</v>
      </c>
      <c r="C2437" t="s">
        <v>1068</v>
      </c>
      <c r="D2437" t="s">
        <v>2991</v>
      </c>
      <c r="E2437" t="s">
        <v>3111</v>
      </c>
      <c r="F2437" t="s">
        <v>3010</v>
      </c>
      <c r="G2437" t="s">
        <v>64</v>
      </c>
      <c r="H2437" t="s">
        <v>87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T2437" s="22" t="str">
        <f t="shared" si="154"/>
        <v>840097-BRWHT-SM</v>
      </c>
      <c r="U2437" s="24">
        <f>IF(C2437="NET","",IF(C2437="","",IFERROR(VLOOKUP(T2437,EAN!$A:$B,2,FALSE),"MANGLER - MÅ OPPDATERE EAN-FANEN")))</f>
        <v>7048653090156</v>
      </c>
      <c r="V2437" s="22">
        <f t="shared" si="152"/>
        <v>0</v>
      </c>
      <c r="W2437" s="22">
        <f t="shared" si="153"/>
        <v>0</v>
      </c>
      <c r="X2437" s="2"/>
      <c r="Y2437" s="21" t="str">
        <f>IF(C2437="NET","",IFERROR(VLOOKUP(U2437,'2) Order Form'!$V$9:$V$894,1,FALSE),"Ikke med I order form"))</f>
        <v>Ikke med I order form</v>
      </c>
    </row>
    <row r="2438" spans="1:25">
      <c r="A2438" s="175">
        <f t="shared" si="155"/>
        <v>7048653090163</v>
      </c>
      <c r="B2438">
        <v>840097</v>
      </c>
      <c r="C2438" t="s">
        <v>1068</v>
      </c>
      <c r="D2438" t="s">
        <v>2991</v>
      </c>
      <c r="E2438" t="s">
        <v>3112</v>
      </c>
      <c r="F2438" t="s">
        <v>3010</v>
      </c>
      <c r="G2438" t="s">
        <v>65</v>
      </c>
      <c r="H2438" t="s">
        <v>87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T2438" s="22" t="str">
        <f t="shared" si="154"/>
        <v>840097-BRWHT-ML</v>
      </c>
      <c r="U2438" s="24">
        <f>IF(C2438="NET","",IF(C2438="","",IFERROR(VLOOKUP(T2438,EAN!$A:$B,2,FALSE),"MANGLER - MÅ OPPDATERE EAN-FANEN")))</f>
        <v>7048653090163</v>
      </c>
      <c r="V2438" s="22">
        <f t="shared" si="152"/>
        <v>0</v>
      </c>
      <c r="W2438" s="22">
        <f t="shared" si="153"/>
        <v>0</v>
      </c>
      <c r="X2438" s="2"/>
      <c r="Y2438" s="21" t="str">
        <f>IF(C2438="NET","",IFERROR(VLOOKUP(U2438,'2) Order Form'!$V$9:$V$894,1,FALSE),"Ikke med I order form"))</f>
        <v>Ikke med I order form</v>
      </c>
    </row>
    <row r="2439" spans="1:25">
      <c r="A2439" s="175">
        <f t="shared" si="155"/>
        <v>7048653090170</v>
      </c>
      <c r="B2439">
        <v>840097</v>
      </c>
      <c r="C2439" t="s">
        <v>1068</v>
      </c>
      <c r="D2439" t="s">
        <v>2991</v>
      </c>
      <c r="E2439" t="s">
        <v>3113</v>
      </c>
      <c r="F2439" t="s">
        <v>3010</v>
      </c>
      <c r="G2439" t="s">
        <v>66</v>
      </c>
      <c r="H2439" t="s">
        <v>87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T2439" s="22" t="str">
        <f t="shared" si="154"/>
        <v>840097-BRWHT-LXL</v>
      </c>
      <c r="U2439" s="24">
        <f>IF(C2439="NET","",IF(C2439="","",IFERROR(VLOOKUP(T2439,EAN!$A:$B,2,FALSE),"MANGLER - MÅ OPPDATERE EAN-FANEN")))</f>
        <v>7048653090170</v>
      </c>
      <c r="V2439" s="22">
        <f t="shared" si="152"/>
        <v>0</v>
      </c>
      <c r="W2439" s="22">
        <f t="shared" si="153"/>
        <v>0</v>
      </c>
      <c r="X2439" s="2"/>
      <c r="Y2439" s="21" t="str">
        <f>IF(C2439="NET","",IFERROR(VLOOKUP(U2439,'2) Order Form'!$V$9:$V$894,1,FALSE),"Ikke med I order form"))</f>
        <v>Ikke med I order form</v>
      </c>
    </row>
    <row r="2440" spans="1:25">
      <c r="A2440" s="175">
        <f t="shared" si="155"/>
        <v>7048652823625</v>
      </c>
      <c r="B2440">
        <v>840097</v>
      </c>
      <c r="C2440" t="s">
        <v>1068</v>
      </c>
      <c r="D2440" t="s">
        <v>2991</v>
      </c>
      <c r="E2440" t="s">
        <v>1290</v>
      </c>
      <c r="F2440" t="s">
        <v>1291</v>
      </c>
      <c r="G2440" t="s">
        <v>64</v>
      </c>
      <c r="H2440" t="s">
        <v>225</v>
      </c>
      <c r="I2440">
        <v>38</v>
      </c>
      <c r="J2440">
        <v>38</v>
      </c>
      <c r="K2440">
        <v>38</v>
      </c>
      <c r="L2440">
        <v>38</v>
      </c>
      <c r="M2440">
        <v>38</v>
      </c>
      <c r="N2440">
        <v>38</v>
      </c>
      <c r="O2440">
        <v>38</v>
      </c>
      <c r="P2440">
        <v>38</v>
      </c>
      <c r="Q2440">
        <v>38</v>
      </c>
      <c r="R2440">
        <v>38</v>
      </c>
      <c r="T2440" s="22" t="str">
        <f t="shared" si="154"/>
        <v>840097-MASEM-SM</v>
      </c>
      <c r="U2440" s="24">
        <f>IF(C2440="NET","",IF(C2440="","",IFERROR(VLOOKUP(T2440,EAN!$A:$B,2,FALSE),"MANGLER - MÅ OPPDATERE EAN-FANEN")))</f>
        <v>7048652823625</v>
      </c>
      <c r="V2440" s="22">
        <f t="shared" si="152"/>
        <v>38</v>
      </c>
      <c r="W2440" s="22">
        <f t="shared" si="153"/>
        <v>38</v>
      </c>
      <c r="X2440" s="2"/>
      <c r="Y2440" s="21">
        <f>IF(C2440="NET","",IFERROR(VLOOKUP(U2440,'2) Order Form'!$V$9:$V$894,1,FALSE),"Ikke med I order form"))</f>
        <v>7048652823625</v>
      </c>
    </row>
    <row r="2441" spans="1:25">
      <c r="A2441" s="175">
        <f t="shared" si="155"/>
        <v>7048652823618</v>
      </c>
      <c r="B2441">
        <v>840097</v>
      </c>
      <c r="C2441" t="s">
        <v>1068</v>
      </c>
      <c r="D2441" t="s">
        <v>2991</v>
      </c>
      <c r="E2441" t="s">
        <v>1292</v>
      </c>
      <c r="F2441" t="s">
        <v>1291</v>
      </c>
      <c r="G2441" t="s">
        <v>65</v>
      </c>
      <c r="H2441" t="s">
        <v>225</v>
      </c>
      <c r="I2441">
        <v>117</v>
      </c>
      <c r="J2441">
        <v>117</v>
      </c>
      <c r="K2441">
        <v>117</v>
      </c>
      <c r="L2441">
        <v>117</v>
      </c>
      <c r="M2441">
        <v>117</v>
      </c>
      <c r="N2441">
        <v>117</v>
      </c>
      <c r="O2441">
        <v>117</v>
      </c>
      <c r="P2441">
        <v>117</v>
      </c>
      <c r="Q2441">
        <v>117</v>
      </c>
      <c r="R2441">
        <v>117</v>
      </c>
      <c r="T2441" s="22" t="str">
        <f t="shared" si="154"/>
        <v>840097-MASEM-ML</v>
      </c>
      <c r="U2441" s="24">
        <f>IF(C2441="NET","",IF(C2441="","",IFERROR(VLOOKUP(T2441,EAN!$A:$B,2,FALSE),"MANGLER - MÅ OPPDATERE EAN-FANEN")))</f>
        <v>7048652823618</v>
      </c>
      <c r="V2441" s="22">
        <f t="shared" si="152"/>
        <v>117</v>
      </c>
      <c r="W2441" s="22">
        <f t="shared" si="153"/>
        <v>117</v>
      </c>
      <c r="X2441" s="2"/>
      <c r="Y2441" s="21">
        <f>IF(C2441="NET","",IFERROR(VLOOKUP(U2441,'2) Order Form'!$V$9:$V$894,1,FALSE),"Ikke med I order form"))</f>
        <v>7048652823618</v>
      </c>
    </row>
    <row r="2442" spans="1:25">
      <c r="A2442" s="175">
        <f t="shared" si="155"/>
        <v>7048652823601</v>
      </c>
      <c r="B2442">
        <v>840097</v>
      </c>
      <c r="C2442" t="s">
        <v>1068</v>
      </c>
      <c r="D2442" t="s">
        <v>2991</v>
      </c>
      <c r="E2442" t="s">
        <v>1293</v>
      </c>
      <c r="F2442" t="s">
        <v>1291</v>
      </c>
      <c r="G2442" t="s">
        <v>66</v>
      </c>
      <c r="H2442" t="s">
        <v>225</v>
      </c>
      <c r="I2442">
        <v>68</v>
      </c>
      <c r="J2442">
        <v>68</v>
      </c>
      <c r="K2442">
        <v>68</v>
      </c>
      <c r="L2442">
        <v>68</v>
      </c>
      <c r="M2442">
        <v>68</v>
      </c>
      <c r="N2442">
        <v>68</v>
      </c>
      <c r="O2442">
        <v>68</v>
      </c>
      <c r="P2442">
        <v>68</v>
      </c>
      <c r="Q2442">
        <v>68</v>
      </c>
      <c r="R2442">
        <v>68</v>
      </c>
      <c r="T2442" s="22" t="str">
        <f t="shared" si="154"/>
        <v>840097-MASEM-LXL</v>
      </c>
      <c r="U2442" s="24">
        <f>IF(C2442="NET","",IF(C2442="","",IFERROR(VLOOKUP(T2442,EAN!$A:$B,2,FALSE),"MANGLER - MÅ OPPDATERE EAN-FANEN")))</f>
        <v>7048652823601</v>
      </c>
      <c r="V2442" s="22">
        <f t="shared" si="152"/>
        <v>68</v>
      </c>
      <c r="W2442" s="22">
        <f t="shared" si="153"/>
        <v>68</v>
      </c>
      <c r="X2442" s="2"/>
      <c r="Y2442" s="21">
        <f>IF(C2442="NET","",IFERROR(VLOOKUP(U2442,'2) Order Form'!$V$9:$V$894,1,FALSE),"Ikke med I order form"))</f>
        <v>7048652823601</v>
      </c>
    </row>
    <row r="2443" spans="1:25">
      <c r="A2443" s="175">
        <f t="shared" si="155"/>
        <v>7048652715272</v>
      </c>
      <c r="B2443">
        <v>840097</v>
      </c>
      <c r="C2443" t="s">
        <v>1068</v>
      </c>
      <c r="D2443" t="s">
        <v>2991</v>
      </c>
      <c r="E2443" t="s">
        <v>255</v>
      </c>
      <c r="F2443" t="s">
        <v>256</v>
      </c>
      <c r="G2443" t="s">
        <v>64</v>
      </c>
      <c r="H2443" t="s">
        <v>225</v>
      </c>
      <c r="I2443">
        <v>70</v>
      </c>
      <c r="J2443">
        <v>70</v>
      </c>
      <c r="K2443">
        <v>70</v>
      </c>
      <c r="L2443">
        <v>70</v>
      </c>
      <c r="M2443">
        <v>70</v>
      </c>
      <c r="N2443">
        <v>70</v>
      </c>
      <c r="O2443">
        <v>70</v>
      </c>
      <c r="P2443">
        <v>70</v>
      </c>
      <c r="Q2443">
        <v>70</v>
      </c>
      <c r="R2443">
        <v>70</v>
      </c>
      <c r="T2443" s="22" t="str">
        <f t="shared" si="154"/>
        <v>840097-MNGRY-SM</v>
      </c>
      <c r="U2443" s="24">
        <f>IF(C2443="NET","",IF(C2443="","",IFERROR(VLOOKUP(T2443,EAN!$A:$B,2,FALSE),"MANGLER - MÅ OPPDATERE EAN-FANEN")))</f>
        <v>7048652715272</v>
      </c>
      <c r="V2443" s="22">
        <f t="shared" si="152"/>
        <v>70</v>
      </c>
      <c r="W2443" s="22">
        <f t="shared" si="153"/>
        <v>70</v>
      </c>
      <c r="X2443" s="2"/>
      <c r="Y2443" s="21">
        <f>IF(C2443="NET","",IFERROR(VLOOKUP(U2443,'2) Order Form'!$V$9:$V$894,1,FALSE),"Ikke med I order form"))</f>
        <v>7048652715272</v>
      </c>
    </row>
    <row r="2444" spans="1:25">
      <c r="A2444" s="175">
        <f t="shared" si="155"/>
        <v>7048652715265</v>
      </c>
      <c r="B2444">
        <v>840097</v>
      </c>
      <c r="C2444" t="s">
        <v>1068</v>
      </c>
      <c r="D2444" t="s">
        <v>2991</v>
      </c>
      <c r="E2444" t="s">
        <v>257</v>
      </c>
      <c r="F2444" t="s">
        <v>256</v>
      </c>
      <c r="G2444" t="s">
        <v>65</v>
      </c>
      <c r="H2444" t="s">
        <v>225</v>
      </c>
      <c r="I2444">
        <v>62</v>
      </c>
      <c r="J2444">
        <v>62</v>
      </c>
      <c r="K2444">
        <v>62</v>
      </c>
      <c r="L2444">
        <v>62</v>
      </c>
      <c r="M2444">
        <v>62</v>
      </c>
      <c r="N2444">
        <v>62</v>
      </c>
      <c r="O2444">
        <v>62</v>
      </c>
      <c r="P2444">
        <v>62</v>
      </c>
      <c r="Q2444">
        <v>62</v>
      </c>
      <c r="R2444">
        <v>62</v>
      </c>
      <c r="T2444" s="22" t="str">
        <f t="shared" si="154"/>
        <v>840097-MNGRY-ML</v>
      </c>
      <c r="U2444" s="24">
        <f>IF(C2444="NET","",IF(C2444="","",IFERROR(VLOOKUP(T2444,EAN!$A:$B,2,FALSE),"MANGLER - MÅ OPPDATERE EAN-FANEN")))</f>
        <v>7048652715265</v>
      </c>
      <c r="V2444" s="22">
        <f t="shared" si="152"/>
        <v>62</v>
      </c>
      <c r="W2444" s="22">
        <f t="shared" si="153"/>
        <v>62</v>
      </c>
      <c r="X2444" s="2"/>
      <c r="Y2444" s="21">
        <f>IF(C2444="NET","",IFERROR(VLOOKUP(U2444,'2) Order Form'!$V$9:$V$894,1,FALSE),"Ikke med I order form"))</f>
        <v>7048652715265</v>
      </c>
    </row>
    <row r="2445" spans="1:25">
      <c r="A2445" s="175">
        <f t="shared" si="155"/>
        <v>7048652715258</v>
      </c>
      <c r="B2445">
        <v>840097</v>
      </c>
      <c r="C2445" t="s">
        <v>1068</v>
      </c>
      <c r="D2445" t="s">
        <v>2991</v>
      </c>
      <c r="E2445" t="s">
        <v>258</v>
      </c>
      <c r="F2445" t="s">
        <v>256</v>
      </c>
      <c r="G2445" t="s">
        <v>66</v>
      </c>
      <c r="H2445" t="s">
        <v>225</v>
      </c>
      <c r="I2445">
        <v>48</v>
      </c>
      <c r="J2445">
        <v>48</v>
      </c>
      <c r="K2445">
        <v>48</v>
      </c>
      <c r="L2445">
        <v>48</v>
      </c>
      <c r="M2445">
        <v>48</v>
      </c>
      <c r="N2445">
        <v>48</v>
      </c>
      <c r="O2445">
        <v>48</v>
      </c>
      <c r="P2445">
        <v>48</v>
      </c>
      <c r="Q2445">
        <v>48</v>
      </c>
      <c r="R2445">
        <v>48</v>
      </c>
      <c r="T2445" s="22" t="str">
        <f t="shared" si="154"/>
        <v>840097-MNGRY-LXL</v>
      </c>
      <c r="U2445" s="24">
        <f>IF(C2445="NET","",IF(C2445="","",IFERROR(VLOOKUP(T2445,EAN!$A:$B,2,FALSE),"MANGLER - MÅ OPPDATERE EAN-FANEN")))</f>
        <v>7048652715258</v>
      </c>
      <c r="V2445" s="22">
        <f t="shared" si="152"/>
        <v>48</v>
      </c>
      <c r="W2445" s="22">
        <f t="shared" si="153"/>
        <v>48</v>
      </c>
      <c r="X2445" s="2"/>
      <c r="Y2445" s="21">
        <f>IF(C2445="NET","",IFERROR(VLOOKUP(U2445,'2) Order Form'!$V$9:$V$894,1,FALSE),"Ikke med I order form"))</f>
        <v>7048652715258</v>
      </c>
    </row>
    <row r="2446" spans="1:25">
      <c r="A2446" s="175">
        <f t="shared" si="155"/>
        <v>7048652712592</v>
      </c>
      <c r="B2446">
        <v>840097</v>
      </c>
      <c r="C2446" t="s">
        <v>1068</v>
      </c>
      <c r="D2446" t="s">
        <v>2991</v>
      </c>
      <c r="E2446" t="s">
        <v>752</v>
      </c>
      <c r="F2446" t="s">
        <v>2027</v>
      </c>
      <c r="G2446" t="s">
        <v>64</v>
      </c>
      <c r="H2446" t="s">
        <v>225</v>
      </c>
      <c r="I2446">
        <v>33</v>
      </c>
      <c r="J2446">
        <v>33</v>
      </c>
      <c r="K2446">
        <v>33</v>
      </c>
      <c r="L2446">
        <v>33</v>
      </c>
      <c r="M2446">
        <v>33</v>
      </c>
      <c r="N2446">
        <v>33</v>
      </c>
      <c r="O2446">
        <v>33</v>
      </c>
      <c r="P2446">
        <v>33</v>
      </c>
      <c r="Q2446">
        <v>33</v>
      </c>
      <c r="R2446">
        <v>33</v>
      </c>
      <c r="T2446" s="22" t="str">
        <f t="shared" si="154"/>
        <v>840097-MOLME-SM</v>
      </c>
      <c r="U2446" s="24">
        <f>IF(C2446="NET","",IF(C2446="","",IFERROR(VLOOKUP(T2446,EAN!$A:$B,2,FALSE),"MANGLER - MÅ OPPDATERE EAN-FANEN")))</f>
        <v>7048652712592</v>
      </c>
      <c r="V2446" s="22">
        <f t="shared" si="152"/>
        <v>33</v>
      </c>
      <c r="W2446" s="22">
        <f t="shared" si="153"/>
        <v>33</v>
      </c>
      <c r="X2446" s="2"/>
      <c r="Y2446" s="21" t="str">
        <f>IF(C2446="NET","",IFERROR(VLOOKUP(U2446,'2) Order Form'!$V$9:$V$894,1,FALSE),"Ikke med I order form"))</f>
        <v>Ikke med I order form</v>
      </c>
    </row>
    <row r="2447" spans="1:25">
      <c r="A2447" s="175">
        <f t="shared" si="155"/>
        <v>7048652712585</v>
      </c>
      <c r="B2447">
        <v>840097</v>
      </c>
      <c r="C2447" t="s">
        <v>1068</v>
      </c>
      <c r="D2447" t="s">
        <v>2991</v>
      </c>
      <c r="E2447" t="s">
        <v>753</v>
      </c>
      <c r="F2447" t="s">
        <v>2027</v>
      </c>
      <c r="G2447" t="s">
        <v>65</v>
      </c>
      <c r="H2447" t="s">
        <v>225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T2447" s="22" t="str">
        <f t="shared" si="154"/>
        <v>840097-MOLME-ML</v>
      </c>
      <c r="U2447" s="24">
        <f>IF(C2447="NET","",IF(C2447="","",IFERROR(VLOOKUP(T2447,EAN!$A:$B,2,FALSE),"MANGLER - MÅ OPPDATERE EAN-FANEN")))</f>
        <v>7048652712585</v>
      </c>
      <c r="V2447" s="22">
        <f t="shared" si="152"/>
        <v>0</v>
      </c>
      <c r="W2447" s="22">
        <f t="shared" si="153"/>
        <v>0</v>
      </c>
      <c r="X2447" s="2"/>
      <c r="Y2447" s="21" t="str">
        <f>IF(C2447="NET","",IFERROR(VLOOKUP(U2447,'2) Order Form'!$V$9:$V$894,1,FALSE),"Ikke med I order form"))</f>
        <v>Ikke med I order form</v>
      </c>
    </row>
    <row r="2448" spans="1:25">
      <c r="A2448" s="175">
        <f t="shared" si="155"/>
        <v>7048652712578</v>
      </c>
      <c r="B2448">
        <v>840097</v>
      </c>
      <c r="C2448" t="s">
        <v>1068</v>
      </c>
      <c r="D2448" t="s">
        <v>2991</v>
      </c>
      <c r="E2448" t="s">
        <v>754</v>
      </c>
      <c r="F2448" t="s">
        <v>2027</v>
      </c>
      <c r="G2448" t="s">
        <v>66</v>
      </c>
      <c r="H2448" t="s">
        <v>225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T2448" s="22" t="str">
        <f t="shared" si="154"/>
        <v>840097-MOLME-LXL</v>
      </c>
      <c r="U2448" s="24">
        <f>IF(C2448="NET","",IF(C2448="","",IFERROR(VLOOKUP(T2448,EAN!$A:$B,2,FALSE),"MANGLER - MÅ OPPDATERE EAN-FANEN")))</f>
        <v>7048652712578</v>
      </c>
      <c r="V2448" s="22">
        <f t="shared" si="152"/>
        <v>0</v>
      </c>
      <c r="W2448" s="22">
        <f t="shared" si="153"/>
        <v>0</v>
      </c>
      <c r="X2448" s="2"/>
      <c r="Y2448" s="21" t="str">
        <f>IF(C2448="NET","",IFERROR(VLOOKUP(U2448,'2) Order Form'!$V$9:$V$894,1,FALSE),"Ikke med I order form"))</f>
        <v>Ikke med I order form</v>
      </c>
    </row>
    <row r="2449" spans="1:25">
      <c r="A2449" s="175">
        <f t="shared" si="155"/>
        <v>7048652712639</v>
      </c>
      <c r="B2449">
        <v>840097</v>
      </c>
      <c r="C2449" t="s">
        <v>1068</v>
      </c>
      <c r="D2449" t="s">
        <v>2991</v>
      </c>
      <c r="E2449" t="s">
        <v>281</v>
      </c>
      <c r="F2449" t="s">
        <v>282</v>
      </c>
      <c r="G2449" t="s">
        <v>64</v>
      </c>
      <c r="H2449" t="s">
        <v>87</v>
      </c>
      <c r="I2449">
        <v>93</v>
      </c>
      <c r="J2449">
        <v>93</v>
      </c>
      <c r="K2449">
        <v>93</v>
      </c>
      <c r="L2449">
        <v>93</v>
      </c>
      <c r="M2449">
        <v>93</v>
      </c>
      <c r="N2449">
        <v>93</v>
      </c>
      <c r="O2449">
        <v>93</v>
      </c>
      <c r="P2449">
        <v>93</v>
      </c>
      <c r="Q2449">
        <v>93</v>
      </c>
      <c r="R2449">
        <v>93</v>
      </c>
      <c r="T2449" s="22" t="str">
        <f t="shared" si="154"/>
        <v>840097-NACAR-SM</v>
      </c>
      <c r="U2449" s="24">
        <f>IF(C2449="NET","",IF(C2449="","",IFERROR(VLOOKUP(T2449,EAN!$A:$B,2,FALSE),"MANGLER - MÅ OPPDATERE EAN-FANEN")))</f>
        <v>7048652712639</v>
      </c>
      <c r="V2449" s="22">
        <f t="shared" si="152"/>
        <v>93</v>
      </c>
      <c r="W2449" s="22">
        <f t="shared" si="153"/>
        <v>93</v>
      </c>
      <c r="X2449" s="2"/>
      <c r="Y2449" s="21">
        <f>IF(C2449="NET","",IFERROR(VLOOKUP(U2449,'2) Order Form'!$V$9:$V$894,1,FALSE),"Ikke med I order form"))</f>
        <v>7048652712639</v>
      </c>
    </row>
    <row r="2450" spans="1:25">
      <c r="A2450" s="175">
        <f t="shared" si="155"/>
        <v>7048652712622</v>
      </c>
      <c r="B2450">
        <v>840097</v>
      </c>
      <c r="C2450" t="s">
        <v>1068</v>
      </c>
      <c r="D2450" t="s">
        <v>2991</v>
      </c>
      <c r="E2450" t="s">
        <v>283</v>
      </c>
      <c r="F2450" t="s">
        <v>282</v>
      </c>
      <c r="G2450" t="s">
        <v>65</v>
      </c>
      <c r="H2450" t="s">
        <v>87</v>
      </c>
      <c r="I2450">
        <v>106</v>
      </c>
      <c r="J2450">
        <v>106</v>
      </c>
      <c r="K2450">
        <v>106</v>
      </c>
      <c r="L2450">
        <v>106</v>
      </c>
      <c r="M2450">
        <v>106</v>
      </c>
      <c r="N2450">
        <v>106</v>
      </c>
      <c r="O2450">
        <v>106</v>
      </c>
      <c r="P2450">
        <v>106</v>
      </c>
      <c r="Q2450">
        <v>106</v>
      </c>
      <c r="R2450">
        <v>106</v>
      </c>
      <c r="T2450" s="22" t="str">
        <f t="shared" si="154"/>
        <v>840097-NACAR-ML</v>
      </c>
      <c r="U2450" s="24">
        <f>IF(C2450="NET","",IF(C2450="","",IFERROR(VLOOKUP(T2450,EAN!$A:$B,2,FALSE),"MANGLER - MÅ OPPDATERE EAN-FANEN")))</f>
        <v>7048652712622</v>
      </c>
      <c r="V2450" s="22">
        <f t="shared" si="152"/>
        <v>106</v>
      </c>
      <c r="W2450" s="22">
        <f t="shared" si="153"/>
        <v>106</v>
      </c>
      <c r="X2450" s="2"/>
      <c r="Y2450" s="21">
        <f>IF(C2450="NET","",IFERROR(VLOOKUP(U2450,'2) Order Form'!$V$9:$V$894,1,FALSE),"Ikke med I order form"))</f>
        <v>7048652712622</v>
      </c>
    </row>
    <row r="2451" spans="1:25">
      <c r="A2451" s="175">
        <f t="shared" si="155"/>
        <v>7048652712615</v>
      </c>
      <c r="B2451">
        <v>840097</v>
      </c>
      <c r="C2451" t="s">
        <v>1068</v>
      </c>
      <c r="D2451" t="s">
        <v>2991</v>
      </c>
      <c r="E2451" t="s">
        <v>284</v>
      </c>
      <c r="F2451" t="s">
        <v>282</v>
      </c>
      <c r="G2451" t="s">
        <v>66</v>
      </c>
      <c r="H2451" t="s">
        <v>87</v>
      </c>
      <c r="I2451">
        <v>5</v>
      </c>
      <c r="J2451">
        <v>5</v>
      </c>
      <c r="K2451">
        <v>5</v>
      </c>
      <c r="L2451">
        <v>5</v>
      </c>
      <c r="M2451">
        <v>5</v>
      </c>
      <c r="N2451">
        <v>5</v>
      </c>
      <c r="O2451">
        <v>5</v>
      </c>
      <c r="P2451">
        <v>5</v>
      </c>
      <c r="Q2451">
        <v>5</v>
      </c>
      <c r="R2451">
        <v>5</v>
      </c>
      <c r="T2451" s="22" t="str">
        <f t="shared" si="154"/>
        <v>840097-NACAR-LXL</v>
      </c>
      <c r="U2451" s="24">
        <f>IF(C2451="NET","",IF(C2451="","",IFERROR(VLOOKUP(T2451,EAN!$A:$B,2,FALSE),"MANGLER - MÅ OPPDATERE EAN-FANEN")))</f>
        <v>7048652712615</v>
      </c>
      <c r="V2451" s="22">
        <f t="shared" si="152"/>
        <v>5</v>
      </c>
      <c r="W2451" s="22">
        <f t="shared" si="153"/>
        <v>5</v>
      </c>
      <c r="X2451" s="2"/>
      <c r="Y2451" s="21">
        <f>IF(C2451="NET","",IFERROR(VLOOKUP(U2451,'2) Order Form'!$V$9:$V$894,1,FALSE),"Ikke med I order form"))</f>
        <v>7048652712615</v>
      </c>
    </row>
    <row r="2452" spans="1:25">
      <c r="A2452" s="175">
        <f t="shared" si="155"/>
        <v>7048652967862</v>
      </c>
      <c r="B2452">
        <v>840097</v>
      </c>
      <c r="C2452" t="s">
        <v>1068</v>
      </c>
      <c r="D2452" t="s">
        <v>2991</v>
      </c>
      <c r="E2452" t="s">
        <v>1988</v>
      </c>
      <c r="F2452" t="s">
        <v>1977</v>
      </c>
      <c r="G2452" t="s">
        <v>64</v>
      </c>
      <c r="H2452" t="s">
        <v>87</v>
      </c>
      <c r="I2452">
        <v>61</v>
      </c>
      <c r="J2452">
        <v>61</v>
      </c>
      <c r="K2452">
        <v>61</v>
      </c>
      <c r="L2452">
        <v>61</v>
      </c>
      <c r="M2452">
        <v>61</v>
      </c>
      <c r="N2452">
        <v>61</v>
      </c>
      <c r="O2452">
        <v>61</v>
      </c>
      <c r="P2452">
        <v>61</v>
      </c>
      <c r="Q2452">
        <v>61</v>
      </c>
      <c r="R2452">
        <v>61</v>
      </c>
      <c r="T2452" s="22" t="str">
        <f t="shared" si="154"/>
        <v>840097-WOLND-SM</v>
      </c>
      <c r="U2452" s="24">
        <f>IF(C2452="NET","",IF(C2452="","",IFERROR(VLOOKUP(T2452,EAN!$A:$B,2,FALSE),"MANGLER - MÅ OPPDATERE EAN-FANEN")))</f>
        <v>7048652967862</v>
      </c>
      <c r="V2452" s="22">
        <f t="shared" si="152"/>
        <v>61</v>
      </c>
      <c r="W2452" s="22">
        <f t="shared" si="153"/>
        <v>61</v>
      </c>
      <c r="X2452" s="2"/>
      <c r="Y2452" s="21">
        <f>IF(C2452="NET","",IFERROR(VLOOKUP(U2452,'2) Order Form'!$V$9:$V$894,1,FALSE),"Ikke med I order form"))</f>
        <v>7048652967862</v>
      </c>
    </row>
    <row r="2453" spans="1:25">
      <c r="A2453" s="175">
        <f t="shared" si="155"/>
        <v>7048652967855</v>
      </c>
      <c r="B2453">
        <v>840097</v>
      </c>
      <c r="C2453" t="s">
        <v>1068</v>
      </c>
      <c r="D2453" t="s">
        <v>2991</v>
      </c>
      <c r="E2453" t="s">
        <v>1989</v>
      </c>
      <c r="F2453" t="s">
        <v>1977</v>
      </c>
      <c r="G2453" t="s">
        <v>65</v>
      </c>
      <c r="H2453" t="s">
        <v>87</v>
      </c>
      <c r="I2453">
        <v>43</v>
      </c>
      <c r="J2453">
        <v>43</v>
      </c>
      <c r="K2453">
        <v>43</v>
      </c>
      <c r="L2453">
        <v>43</v>
      </c>
      <c r="M2453">
        <v>43</v>
      </c>
      <c r="N2453">
        <v>43</v>
      </c>
      <c r="O2453">
        <v>43</v>
      </c>
      <c r="P2453">
        <v>43</v>
      </c>
      <c r="Q2453">
        <v>43</v>
      </c>
      <c r="R2453">
        <v>43</v>
      </c>
      <c r="T2453" s="22" t="str">
        <f t="shared" si="154"/>
        <v>840097-WOLND-ML</v>
      </c>
      <c r="U2453" s="24">
        <f>IF(C2453="NET","",IF(C2453="","",IFERROR(VLOOKUP(T2453,EAN!$A:$B,2,FALSE),"MANGLER - MÅ OPPDATERE EAN-FANEN")))</f>
        <v>7048652967855</v>
      </c>
      <c r="V2453" s="22">
        <f t="shared" si="152"/>
        <v>43</v>
      </c>
      <c r="W2453" s="22">
        <f t="shared" si="153"/>
        <v>43</v>
      </c>
      <c r="X2453" s="2"/>
      <c r="Y2453" s="21">
        <f>IF(C2453="NET","",IFERROR(VLOOKUP(U2453,'2) Order Form'!$V$9:$V$894,1,FALSE),"Ikke med I order form"))</f>
        <v>7048652967855</v>
      </c>
    </row>
    <row r="2454" spans="1:25">
      <c r="A2454" s="175">
        <f t="shared" si="155"/>
        <v>7048652967848</v>
      </c>
      <c r="B2454">
        <v>840097</v>
      </c>
      <c r="C2454" t="s">
        <v>1068</v>
      </c>
      <c r="D2454" t="s">
        <v>2991</v>
      </c>
      <c r="E2454" t="s">
        <v>1990</v>
      </c>
      <c r="F2454" t="s">
        <v>1977</v>
      </c>
      <c r="G2454" t="s">
        <v>66</v>
      </c>
      <c r="H2454" t="s">
        <v>87</v>
      </c>
      <c r="I2454">
        <v>40</v>
      </c>
      <c r="J2454">
        <v>40</v>
      </c>
      <c r="K2454">
        <v>40</v>
      </c>
      <c r="L2454">
        <v>40</v>
      </c>
      <c r="M2454">
        <v>40</v>
      </c>
      <c r="N2454">
        <v>40</v>
      </c>
      <c r="O2454">
        <v>40</v>
      </c>
      <c r="P2454">
        <v>40</v>
      </c>
      <c r="Q2454">
        <v>40</v>
      </c>
      <c r="R2454">
        <v>40</v>
      </c>
      <c r="T2454" s="22" t="str">
        <f t="shared" si="154"/>
        <v>840097-WOLND-LXL</v>
      </c>
      <c r="U2454" s="24">
        <f>IF(C2454="NET","",IF(C2454="","",IFERROR(VLOOKUP(T2454,EAN!$A:$B,2,FALSE),"MANGLER - MÅ OPPDATERE EAN-FANEN")))</f>
        <v>7048652967848</v>
      </c>
      <c r="V2454" s="22">
        <f t="shared" si="152"/>
        <v>40</v>
      </c>
      <c r="W2454" s="22">
        <f t="shared" si="153"/>
        <v>40</v>
      </c>
      <c r="X2454" s="2"/>
      <c r="Y2454" s="21">
        <f>IF(C2454="NET","",IFERROR(VLOOKUP(U2454,'2) Order Form'!$V$9:$V$894,1,FALSE),"Ikke med I order form"))</f>
        <v>7048652967848</v>
      </c>
    </row>
    <row r="2455" spans="1:25">
      <c r="A2455" s="175">
        <f t="shared" si="155"/>
        <v>0</v>
      </c>
      <c r="B2455" s="37">
        <v>840098</v>
      </c>
      <c r="C2455" t="s">
        <v>131</v>
      </c>
      <c r="I2455" s="37">
        <v>202409</v>
      </c>
      <c r="J2455" s="37">
        <v>202410</v>
      </c>
      <c r="K2455" s="37">
        <v>202411</v>
      </c>
      <c r="L2455" s="37">
        <v>202412</v>
      </c>
      <c r="M2455" s="37">
        <v>202413</v>
      </c>
      <c r="N2455" s="37">
        <v>202414</v>
      </c>
      <c r="O2455" s="37">
        <v>202415</v>
      </c>
      <c r="P2455" s="37">
        <v>202415</v>
      </c>
      <c r="Q2455" s="37">
        <v>202415</v>
      </c>
      <c r="R2455" s="37">
        <v>202415</v>
      </c>
      <c r="T2455" s="22" t="str">
        <f t="shared" si="154"/>
        <v>840098-</v>
      </c>
      <c r="U2455" s="24" t="str">
        <f>IF(C2455="NET","",IF(C2455="","",IFERROR(VLOOKUP(T2455,EAN!$A:$B,2,FALSE),"MANGLER - MÅ OPPDATERE EAN-FANEN")))</f>
        <v/>
      </c>
      <c r="V2455" s="22">
        <f t="shared" si="152"/>
        <v>202409</v>
      </c>
      <c r="W2455" s="22">
        <f t="shared" si="153"/>
        <v>202415</v>
      </c>
      <c r="X2455" s="2"/>
      <c r="Y2455" s="21" t="str">
        <f>IF(C2455="NET","",IFERROR(VLOOKUP(U2455,'2) Order Form'!$V$9:$V$894,1,FALSE),"Ikke med I order form"))</f>
        <v/>
      </c>
    </row>
    <row r="2456" spans="1:25">
      <c r="A2456" s="175">
        <f t="shared" si="155"/>
        <v>7048652715333</v>
      </c>
      <c r="B2456">
        <v>840098</v>
      </c>
      <c r="C2456" t="s">
        <v>2031</v>
      </c>
      <c r="D2456" t="s">
        <v>2991</v>
      </c>
      <c r="E2456" t="s">
        <v>135</v>
      </c>
      <c r="F2456" t="s">
        <v>125</v>
      </c>
      <c r="G2456" t="s">
        <v>64</v>
      </c>
      <c r="H2456" t="s">
        <v>87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T2456" s="22" t="str">
        <f t="shared" si="154"/>
        <v>840098-GSWHT-SM</v>
      </c>
      <c r="U2456" s="24">
        <f>IF(C2456="NET","",IF(C2456="","",IFERROR(VLOOKUP(T2456,EAN!$A:$B,2,FALSE),"MANGLER - MÅ OPPDATERE EAN-FANEN")))</f>
        <v>7048652715333</v>
      </c>
      <c r="V2456" s="22">
        <f t="shared" si="152"/>
        <v>0</v>
      </c>
      <c r="W2456" s="22">
        <f t="shared" si="153"/>
        <v>0</v>
      </c>
      <c r="X2456" s="2"/>
      <c r="Y2456" s="21" t="str">
        <f>IF(C2456="NET","",IFERROR(VLOOKUP(U2456,'2) Order Form'!$V$9:$V$894,1,FALSE),"Ikke med I order form"))</f>
        <v>Ikke med I order form</v>
      </c>
    </row>
    <row r="2457" spans="1:25">
      <c r="A2457" s="175">
        <f t="shared" si="155"/>
        <v>7048652715326</v>
      </c>
      <c r="B2457">
        <v>840098</v>
      </c>
      <c r="C2457" t="s">
        <v>2031</v>
      </c>
      <c r="D2457" t="s">
        <v>2991</v>
      </c>
      <c r="E2457" t="s">
        <v>136</v>
      </c>
      <c r="F2457" t="s">
        <v>125</v>
      </c>
      <c r="G2457" t="s">
        <v>65</v>
      </c>
      <c r="H2457" t="s">
        <v>87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T2457" s="22" t="str">
        <f t="shared" si="154"/>
        <v>840098-GSWHT-ML</v>
      </c>
      <c r="U2457" s="24">
        <f>IF(C2457="NET","",IF(C2457="","",IFERROR(VLOOKUP(T2457,EAN!$A:$B,2,FALSE),"MANGLER - MÅ OPPDATERE EAN-FANEN")))</f>
        <v>7048652715326</v>
      </c>
      <c r="V2457" s="22">
        <f t="shared" si="152"/>
        <v>0</v>
      </c>
      <c r="W2457" s="22">
        <f t="shared" si="153"/>
        <v>0</v>
      </c>
      <c r="X2457" s="2"/>
      <c r="Y2457" s="21" t="str">
        <f>IF(C2457="NET","",IFERROR(VLOOKUP(U2457,'2) Order Form'!$V$9:$V$894,1,FALSE),"Ikke med I order form"))</f>
        <v>Ikke med I order form</v>
      </c>
    </row>
    <row r="2458" spans="1:25">
      <c r="A2458" s="175">
        <f t="shared" si="155"/>
        <v>7048652715319</v>
      </c>
      <c r="B2458">
        <v>840098</v>
      </c>
      <c r="C2458" t="s">
        <v>2031</v>
      </c>
      <c r="D2458" t="s">
        <v>2991</v>
      </c>
      <c r="E2458" t="s">
        <v>137</v>
      </c>
      <c r="F2458" t="s">
        <v>125</v>
      </c>
      <c r="G2458" t="s">
        <v>66</v>
      </c>
      <c r="H2458" t="s">
        <v>87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T2458" s="22" t="str">
        <f t="shared" si="154"/>
        <v>840098-GSWHT-LXL</v>
      </c>
      <c r="U2458" s="24">
        <f>IF(C2458="NET","",IF(C2458="","",IFERROR(VLOOKUP(T2458,EAN!$A:$B,2,FALSE),"MANGLER - MÅ OPPDATERE EAN-FANEN")))</f>
        <v>7048652715319</v>
      </c>
      <c r="V2458" s="22">
        <f t="shared" si="152"/>
        <v>0</v>
      </c>
      <c r="W2458" s="22">
        <f t="shared" si="153"/>
        <v>0</v>
      </c>
      <c r="X2458" s="2"/>
      <c r="Y2458" s="21" t="str">
        <f>IF(C2458="NET","",IFERROR(VLOOKUP(U2458,'2) Order Form'!$V$9:$V$894,1,FALSE),"Ikke med I order form"))</f>
        <v>Ikke med I order form</v>
      </c>
    </row>
    <row r="2459" spans="1:25">
      <c r="A2459" s="175">
        <f t="shared" si="155"/>
        <v>7048652823656</v>
      </c>
      <c r="B2459">
        <v>840098</v>
      </c>
      <c r="C2459" t="s">
        <v>2031</v>
      </c>
      <c r="D2459" t="s">
        <v>2991</v>
      </c>
      <c r="E2459" t="s">
        <v>1323</v>
      </c>
      <c r="F2459" t="s">
        <v>2032</v>
      </c>
      <c r="G2459" t="s">
        <v>64</v>
      </c>
      <c r="H2459" t="s">
        <v>87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T2459" s="22" t="str">
        <f t="shared" si="154"/>
        <v>840098-MAPIM-SM</v>
      </c>
      <c r="U2459" s="24">
        <f>IF(C2459="NET","",IF(C2459="","",IFERROR(VLOOKUP(T2459,EAN!$A:$B,2,FALSE),"MANGLER - MÅ OPPDATERE EAN-FANEN")))</f>
        <v>7048652823656</v>
      </c>
      <c r="V2459" s="22">
        <f t="shared" si="152"/>
        <v>0</v>
      </c>
      <c r="W2459" s="22">
        <f t="shared" si="153"/>
        <v>0</v>
      </c>
      <c r="X2459" s="2"/>
      <c r="Y2459" s="21" t="str">
        <f>IF(C2459="NET","",IFERROR(VLOOKUP(U2459,'2) Order Form'!$V$9:$V$894,1,FALSE),"Ikke med I order form"))</f>
        <v>Ikke med I order form</v>
      </c>
    </row>
    <row r="2460" spans="1:25">
      <c r="A2460" s="175">
        <f t="shared" si="155"/>
        <v>7048652823649</v>
      </c>
      <c r="B2460">
        <v>840098</v>
      </c>
      <c r="C2460" t="s">
        <v>2031</v>
      </c>
      <c r="D2460" t="s">
        <v>2991</v>
      </c>
      <c r="E2460" t="s">
        <v>1324</v>
      </c>
      <c r="F2460" t="s">
        <v>2032</v>
      </c>
      <c r="G2460" t="s">
        <v>65</v>
      </c>
      <c r="H2460" t="s">
        <v>87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T2460" s="22" t="str">
        <f t="shared" si="154"/>
        <v>840098-MAPIM-ML</v>
      </c>
      <c r="U2460" s="24">
        <f>IF(C2460="NET","",IF(C2460="","",IFERROR(VLOOKUP(T2460,EAN!$A:$B,2,FALSE),"MANGLER - MÅ OPPDATERE EAN-FANEN")))</f>
        <v>7048652823649</v>
      </c>
      <c r="V2460" s="22">
        <f t="shared" si="152"/>
        <v>0</v>
      </c>
      <c r="W2460" s="22">
        <f t="shared" si="153"/>
        <v>0</v>
      </c>
      <c r="X2460" s="2"/>
      <c r="Y2460" s="21" t="str">
        <f>IF(C2460="NET","",IFERROR(VLOOKUP(U2460,'2) Order Form'!$V$9:$V$894,1,FALSE),"Ikke med I order form"))</f>
        <v>Ikke med I order form</v>
      </c>
    </row>
    <row r="2461" spans="1:25">
      <c r="A2461" s="175">
        <f t="shared" si="155"/>
        <v>7048652823632</v>
      </c>
      <c r="B2461">
        <v>840098</v>
      </c>
      <c r="C2461" t="s">
        <v>2031</v>
      </c>
      <c r="D2461" t="s">
        <v>2991</v>
      </c>
      <c r="E2461" t="s">
        <v>1325</v>
      </c>
      <c r="F2461" t="s">
        <v>2032</v>
      </c>
      <c r="G2461" t="s">
        <v>66</v>
      </c>
      <c r="H2461" t="s">
        <v>87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T2461" s="22" t="str">
        <f t="shared" si="154"/>
        <v>840098-MAPIM-LXL</v>
      </c>
      <c r="U2461" s="24">
        <f>IF(C2461="NET","",IF(C2461="","",IFERROR(VLOOKUP(T2461,EAN!$A:$B,2,FALSE),"MANGLER - MÅ OPPDATERE EAN-FANEN")))</f>
        <v>7048652823632</v>
      </c>
      <c r="V2461" s="22">
        <f t="shared" si="152"/>
        <v>0</v>
      </c>
      <c r="W2461" s="22">
        <f t="shared" si="153"/>
        <v>0</v>
      </c>
      <c r="X2461" s="2"/>
      <c r="Y2461" s="21" t="str">
        <f>IF(C2461="NET","",IFERROR(VLOOKUP(U2461,'2) Order Form'!$V$9:$V$894,1,FALSE),"Ikke med I order form"))</f>
        <v>Ikke med I order form</v>
      </c>
    </row>
    <row r="2462" spans="1:25">
      <c r="A2462" s="175">
        <f t="shared" si="155"/>
        <v>0</v>
      </c>
      <c r="B2462" s="37">
        <v>840101</v>
      </c>
      <c r="C2462" t="s">
        <v>131</v>
      </c>
      <c r="I2462" s="37">
        <v>202409</v>
      </c>
      <c r="J2462" s="37">
        <v>202410</v>
      </c>
      <c r="K2462" s="37">
        <v>202411</v>
      </c>
      <c r="L2462" s="37">
        <v>202412</v>
      </c>
      <c r="M2462" s="37">
        <v>202413</v>
      </c>
      <c r="N2462" s="37">
        <v>202414</v>
      </c>
      <c r="O2462" s="37">
        <v>202415</v>
      </c>
      <c r="P2462" s="37">
        <v>202415</v>
      </c>
      <c r="Q2462" s="37">
        <v>202415</v>
      </c>
      <c r="R2462" s="37">
        <v>202415</v>
      </c>
      <c r="T2462" s="22" t="str">
        <f t="shared" si="154"/>
        <v>840101-</v>
      </c>
      <c r="U2462" s="24" t="str">
        <f>IF(C2462="NET","",IF(C2462="","",IFERROR(VLOOKUP(T2462,EAN!$A:$B,2,FALSE),"MANGLER - MÅ OPPDATERE EAN-FANEN")))</f>
        <v/>
      </c>
      <c r="V2462" s="22">
        <f t="shared" si="152"/>
        <v>202409</v>
      </c>
      <c r="W2462" s="22">
        <f t="shared" si="153"/>
        <v>202415</v>
      </c>
      <c r="X2462" s="2"/>
      <c r="Y2462" s="21" t="str">
        <f>IF(C2462="NET","",IFERROR(VLOOKUP(U2462,'2) Order Form'!$V$9:$V$894,1,FALSE),"Ikke med I order form"))</f>
        <v/>
      </c>
    </row>
    <row r="2463" spans="1:25">
      <c r="A2463" s="175">
        <f t="shared" si="155"/>
        <v>7048652775177</v>
      </c>
      <c r="B2463">
        <v>840101</v>
      </c>
      <c r="C2463" t="s">
        <v>3682</v>
      </c>
      <c r="D2463" t="s">
        <v>2991</v>
      </c>
      <c r="E2463" t="s">
        <v>276</v>
      </c>
      <c r="F2463" t="s">
        <v>277</v>
      </c>
      <c r="G2463" t="s">
        <v>64</v>
      </c>
      <c r="H2463" t="s">
        <v>87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T2463" s="22" t="str">
        <f t="shared" si="154"/>
        <v>840101-SNWHT-SM</v>
      </c>
      <c r="U2463" s="24">
        <f>IF(C2463="NET","",IF(C2463="","",IFERROR(VLOOKUP(T2463,EAN!$A:$B,2,FALSE),"MANGLER - MÅ OPPDATERE EAN-FANEN")))</f>
        <v>7048652775177</v>
      </c>
      <c r="V2463" s="22">
        <f t="shared" si="152"/>
        <v>0</v>
      </c>
      <c r="W2463" s="22">
        <f t="shared" si="153"/>
        <v>0</v>
      </c>
      <c r="X2463" s="2"/>
      <c r="Y2463" s="21" t="str">
        <f>IF(C2463="NET","",IFERROR(VLOOKUP(U2463,'2) Order Form'!$V$9:$V$894,1,FALSE),"Ikke med I order form"))</f>
        <v>Ikke med I order form</v>
      </c>
    </row>
    <row r="2464" spans="1:25">
      <c r="A2464" s="175">
        <f t="shared" si="155"/>
        <v>7048652775160</v>
      </c>
      <c r="B2464">
        <v>840101</v>
      </c>
      <c r="C2464" t="s">
        <v>3682</v>
      </c>
      <c r="D2464" t="s">
        <v>2991</v>
      </c>
      <c r="E2464" t="s">
        <v>278</v>
      </c>
      <c r="F2464" t="s">
        <v>277</v>
      </c>
      <c r="G2464" t="s">
        <v>65</v>
      </c>
      <c r="H2464" t="s">
        <v>87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T2464" s="22" t="str">
        <f t="shared" si="154"/>
        <v>840101-SNWHT-ML</v>
      </c>
      <c r="U2464" s="24">
        <f>IF(C2464="NET","",IF(C2464="","",IFERROR(VLOOKUP(T2464,EAN!$A:$B,2,FALSE),"MANGLER - MÅ OPPDATERE EAN-FANEN")))</f>
        <v>7048652775160</v>
      </c>
      <c r="V2464" s="22">
        <f t="shared" si="152"/>
        <v>0</v>
      </c>
      <c r="W2464" s="22">
        <f t="shared" si="153"/>
        <v>0</v>
      </c>
      <c r="X2464" s="2"/>
      <c r="Y2464" s="21" t="str">
        <f>IF(C2464="NET","",IFERROR(VLOOKUP(U2464,'2) Order Form'!$V$9:$V$894,1,FALSE),"Ikke med I order form"))</f>
        <v>Ikke med I order form</v>
      </c>
    </row>
    <row r="2465" spans="1:25">
      <c r="A2465" s="175">
        <f t="shared" si="155"/>
        <v>7048652775153</v>
      </c>
      <c r="B2465">
        <v>840101</v>
      </c>
      <c r="C2465" t="s">
        <v>3682</v>
      </c>
      <c r="D2465" t="s">
        <v>2991</v>
      </c>
      <c r="E2465" t="s">
        <v>279</v>
      </c>
      <c r="F2465" t="s">
        <v>277</v>
      </c>
      <c r="G2465" t="s">
        <v>66</v>
      </c>
      <c r="H2465" t="s">
        <v>87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T2465" s="22" t="str">
        <f t="shared" si="154"/>
        <v>840101-SNWHT-LXL</v>
      </c>
      <c r="U2465" s="24">
        <f>IF(C2465="NET","",IF(C2465="","",IFERROR(VLOOKUP(T2465,EAN!$A:$B,2,FALSE),"MANGLER - MÅ OPPDATERE EAN-FANEN")))</f>
        <v>7048652775153</v>
      </c>
      <c r="V2465" s="22">
        <f t="shared" si="152"/>
        <v>0</v>
      </c>
      <c r="W2465" s="22">
        <f t="shared" si="153"/>
        <v>0</v>
      </c>
      <c r="X2465" s="2"/>
      <c r="Y2465" s="21" t="str">
        <f>IF(C2465="NET","",IFERROR(VLOOKUP(U2465,'2) Order Form'!$V$9:$V$894,1,FALSE),"Ikke med I order form"))</f>
        <v>Ikke med I order form</v>
      </c>
    </row>
    <row r="2466" spans="1:25">
      <c r="A2466" s="175">
        <f t="shared" si="155"/>
        <v>0</v>
      </c>
      <c r="B2466" s="37">
        <v>840102</v>
      </c>
      <c r="C2466" t="s">
        <v>131</v>
      </c>
      <c r="I2466" s="37">
        <v>202409</v>
      </c>
      <c r="J2466" s="37">
        <v>202410</v>
      </c>
      <c r="K2466" s="37">
        <v>202411</v>
      </c>
      <c r="L2466" s="37">
        <v>202412</v>
      </c>
      <c r="M2466" s="37">
        <v>202413</v>
      </c>
      <c r="N2466" s="37">
        <v>202414</v>
      </c>
      <c r="O2466" s="37">
        <v>202415</v>
      </c>
      <c r="P2466" s="37">
        <v>202415</v>
      </c>
      <c r="Q2466" s="37">
        <v>202415</v>
      </c>
      <c r="R2466" s="37">
        <v>202415</v>
      </c>
      <c r="T2466" s="22" t="str">
        <f t="shared" si="154"/>
        <v>840102-</v>
      </c>
      <c r="U2466" s="24" t="str">
        <f>IF(C2466="NET","",IF(C2466="","",IFERROR(VLOOKUP(T2466,EAN!$A:$B,2,FALSE),"MANGLER - MÅ OPPDATERE EAN-FANEN")))</f>
        <v/>
      </c>
      <c r="V2466" s="22">
        <f t="shared" si="152"/>
        <v>202409</v>
      </c>
      <c r="W2466" s="22">
        <f t="shared" si="153"/>
        <v>202415</v>
      </c>
      <c r="X2466" s="2"/>
      <c r="Y2466" s="21" t="str">
        <f>IF(C2466="NET","",IFERROR(VLOOKUP(U2466,'2) Order Form'!$V$9:$V$894,1,FALSE),"Ikke med I order form"))</f>
        <v/>
      </c>
    </row>
    <row r="2467" spans="1:25">
      <c r="A2467" s="175">
        <f t="shared" si="155"/>
        <v>7048652966476</v>
      </c>
      <c r="B2467">
        <v>840102</v>
      </c>
      <c r="C2467" t="s">
        <v>1326</v>
      </c>
      <c r="D2467" t="s">
        <v>2991</v>
      </c>
      <c r="E2467" t="s">
        <v>2198</v>
      </c>
      <c r="F2467" t="s">
        <v>2199</v>
      </c>
      <c r="G2467" t="s">
        <v>64</v>
      </c>
      <c r="H2467" t="s">
        <v>225</v>
      </c>
      <c r="I2467">
        <v>33</v>
      </c>
      <c r="J2467">
        <v>33</v>
      </c>
      <c r="K2467">
        <v>33</v>
      </c>
      <c r="L2467">
        <v>33</v>
      </c>
      <c r="M2467">
        <v>33</v>
      </c>
      <c r="N2467">
        <v>33</v>
      </c>
      <c r="O2467">
        <v>33</v>
      </c>
      <c r="P2467">
        <v>33</v>
      </c>
      <c r="Q2467">
        <v>33</v>
      </c>
      <c r="R2467">
        <v>33</v>
      </c>
      <c r="T2467" s="22" t="str">
        <f t="shared" si="154"/>
        <v>840102-BARBM-SM</v>
      </c>
      <c r="U2467" s="24">
        <f>IF(C2467="NET","",IF(C2467="","",IFERROR(VLOOKUP(T2467,EAN!$A:$B,2,FALSE),"MANGLER - MÅ OPPDATERE EAN-FANEN")))</f>
        <v>7048652966476</v>
      </c>
      <c r="V2467" s="22">
        <f t="shared" si="152"/>
        <v>33</v>
      </c>
      <c r="W2467" s="22">
        <f t="shared" si="153"/>
        <v>33</v>
      </c>
      <c r="X2467" s="2"/>
      <c r="Y2467" s="21">
        <f>IF(C2467="NET","",IFERROR(VLOOKUP(U2467,'2) Order Form'!$V$9:$V$894,1,FALSE),"Ikke med I order form"))</f>
        <v>7048652966476</v>
      </c>
    </row>
    <row r="2468" spans="1:25">
      <c r="A2468" s="175">
        <f t="shared" si="155"/>
        <v>7048652966469</v>
      </c>
      <c r="B2468">
        <v>840102</v>
      </c>
      <c r="C2468" t="s">
        <v>1326</v>
      </c>
      <c r="D2468" t="s">
        <v>2991</v>
      </c>
      <c r="E2468" t="s">
        <v>2200</v>
      </c>
      <c r="F2468" t="s">
        <v>2199</v>
      </c>
      <c r="G2468" t="s">
        <v>65</v>
      </c>
      <c r="H2468" t="s">
        <v>225</v>
      </c>
      <c r="I2468">
        <v>80</v>
      </c>
      <c r="J2468">
        <v>80</v>
      </c>
      <c r="K2468">
        <v>80</v>
      </c>
      <c r="L2468">
        <v>80</v>
      </c>
      <c r="M2468">
        <v>80</v>
      </c>
      <c r="N2468">
        <v>80</v>
      </c>
      <c r="O2468">
        <v>80</v>
      </c>
      <c r="P2468">
        <v>80</v>
      </c>
      <c r="Q2468">
        <v>80</v>
      </c>
      <c r="R2468">
        <v>80</v>
      </c>
      <c r="T2468" s="22" t="str">
        <f t="shared" si="154"/>
        <v>840102-BARBM-ML</v>
      </c>
      <c r="U2468" s="24">
        <f>IF(C2468="NET","",IF(C2468="","",IFERROR(VLOOKUP(T2468,EAN!$A:$B,2,FALSE),"MANGLER - MÅ OPPDATERE EAN-FANEN")))</f>
        <v>7048652966469</v>
      </c>
      <c r="V2468" s="22">
        <f t="shared" si="152"/>
        <v>80</v>
      </c>
      <c r="W2468" s="22">
        <f t="shared" si="153"/>
        <v>80</v>
      </c>
      <c r="X2468" s="2"/>
      <c r="Y2468" s="21">
        <f>IF(C2468="NET","",IFERROR(VLOOKUP(U2468,'2) Order Form'!$V$9:$V$894,1,FALSE),"Ikke med I order form"))</f>
        <v>7048652966469</v>
      </c>
    </row>
    <row r="2469" spans="1:25">
      <c r="A2469" s="175">
        <f t="shared" si="155"/>
        <v>7048652966452</v>
      </c>
      <c r="B2469">
        <v>840102</v>
      </c>
      <c r="C2469" t="s">
        <v>1326</v>
      </c>
      <c r="D2469" t="s">
        <v>2991</v>
      </c>
      <c r="E2469" t="s">
        <v>2201</v>
      </c>
      <c r="F2469" t="s">
        <v>2199</v>
      </c>
      <c r="G2469" t="s">
        <v>66</v>
      </c>
      <c r="H2469" t="s">
        <v>225</v>
      </c>
      <c r="I2469">
        <v>37</v>
      </c>
      <c r="J2469">
        <v>37</v>
      </c>
      <c r="K2469">
        <v>37</v>
      </c>
      <c r="L2469">
        <v>37</v>
      </c>
      <c r="M2469">
        <v>37</v>
      </c>
      <c r="N2469">
        <v>37</v>
      </c>
      <c r="O2469">
        <v>37</v>
      </c>
      <c r="P2469">
        <v>37</v>
      </c>
      <c r="Q2469">
        <v>37</v>
      </c>
      <c r="R2469">
        <v>37</v>
      </c>
      <c r="T2469" s="22" t="str">
        <f t="shared" si="154"/>
        <v>840102-BARBM-LXL</v>
      </c>
      <c r="U2469" s="24">
        <f>IF(C2469="NET","",IF(C2469="","",IFERROR(VLOOKUP(T2469,EAN!$A:$B,2,FALSE),"MANGLER - MÅ OPPDATERE EAN-FANEN")))</f>
        <v>7048652966452</v>
      </c>
      <c r="V2469" s="22">
        <f t="shared" si="152"/>
        <v>37</v>
      </c>
      <c r="W2469" s="22">
        <f t="shared" si="153"/>
        <v>37</v>
      </c>
      <c r="X2469" s="2"/>
      <c r="Y2469" s="21">
        <f>IF(C2469="NET","",IFERROR(VLOOKUP(U2469,'2) Order Form'!$V$9:$V$894,1,FALSE),"Ikke med I order form"))</f>
        <v>7048652966452</v>
      </c>
    </row>
    <row r="2470" spans="1:25">
      <c r="A2470" s="175">
        <f t="shared" si="155"/>
        <v>7048652832375</v>
      </c>
      <c r="B2470">
        <v>840102</v>
      </c>
      <c r="C2470" t="s">
        <v>1326</v>
      </c>
      <c r="D2470" t="s">
        <v>2991</v>
      </c>
      <c r="E2470" t="s">
        <v>1071</v>
      </c>
      <c r="F2470" t="s">
        <v>1054</v>
      </c>
      <c r="G2470" t="s">
        <v>64</v>
      </c>
      <c r="H2470" t="s">
        <v>225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T2470" s="22" t="str">
        <f t="shared" si="154"/>
        <v>840102-DPUMC-SM</v>
      </c>
      <c r="U2470" s="24">
        <f>IF(C2470="NET","",IF(C2470="","",IFERROR(VLOOKUP(T2470,EAN!$A:$B,2,FALSE),"MANGLER - MÅ OPPDATERE EAN-FANEN")))</f>
        <v>7048652832375</v>
      </c>
      <c r="V2470" s="22">
        <f t="shared" si="152"/>
        <v>0</v>
      </c>
      <c r="W2470" s="22">
        <f t="shared" si="153"/>
        <v>0</v>
      </c>
      <c r="X2470" s="2"/>
      <c r="Y2470" s="21" t="str">
        <f>IF(C2470="NET","",IFERROR(VLOOKUP(U2470,'2) Order Form'!$V$9:$V$894,1,FALSE),"Ikke med I order form"))</f>
        <v>Ikke med I order form</v>
      </c>
    </row>
    <row r="2471" spans="1:25">
      <c r="A2471" s="175">
        <f t="shared" si="155"/>
        <v>7048652832368</v>
      </c>
      <c r="B2471">
        <v>840102</v>
      </c>
      <c r="C2471" t="s">
        <v>1326</v>
      </c>
      <c r="D2471" t="s">
        <v>2991</v>
      </c>
      <c r="E2471" t="s">
        <v>1072</v>
      </c>
      <c r="F2471" t="s">
        <v>1054</v>
      </c>
      <c r="G2471" t="s">
        <v>65</v>
      </c>
      <c r="H2471" t="s">
        <v>225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T2471" s="22" t="str">
        <f t="shared" si="154"/>
        <v>840102-DPUMC-ML</v>
      </c>
      <c r="U2471" s="24">
        <f>IF(C2471="NET","",IF(C2471="","",IFERROR(VLOOKUP(T2471,EAN!$A:$B,2,FALSE),"MANGLER - MÅ OPPDATERE EAN-FANEN")))</f>
        <v>7048652832368</v>
      </c>
      <c r="V2471" s="22">
        <f t="shared" si="152"/>
        <v>0</v>
      </c>
      <c r="W2471" s="22">
        <f t="shared" si="153"/>
        <v>0</v>
      </c>
      <c r="X2471" s="2"/>
      <c r="Y2471" s="21" t="str">
        <f>IF(C2471="NET","",IFERROR(VLOOKUP(U2471,'2) Order Form'!$V$9:$V$894,1,FALSE),"Ikke med I order form"))</f>
        <v>Ikke med I order form</v>
      </c>
    </row>
    <row r="2472" spans="1:25">
      <c r="A2472" s="175">
        <f t="shared" si="155"/>
        <v>7048652832351</v>
      </c>
      <c r="B2472">
        <v>840102</v>
      </c>
      <c r="C2472" t="s">
        <v>1326</v>
      </c>
      <c r="D2472" t="s">
        <v>2991</v>
      </c>
      <c r="E2472" t="s">
        <v>1073</v>
      </c>
      <c r="F2472" t="s">
        <v>1054</v>
      </c>
      <c r="G2472" t="s">
        <v>66</v>
      </c>
      <c r="H2472" t="s">
        <v>225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T2472" s="22" t="str">
        <f t="shared" si="154"/>
        <v>840102-DPUMC-LXL</v>
      </c>
      <c r="U2472" s="24">
        <f>IF(C2472="NET","",IF(C2472="","",IFERROR(VLOOKUP(T2472,EAN!$A:$B,2,FALSE),"MANGLER - MÅ OPPDATERE EAN-FANEN")))</f>
        <v>7048652832351</v>
      </c>
      <c r="V2472" s="22">
        <f t="shared" si="152"/>
        <v>0</v>
      </c>
      <c r="W2472" s="22">
        <f t="shared" si="153"/>
        <v>0</v>
      </c>
      <c r="X2472" s="2"/>
      <c r="Y2472" s="21" t="str">
        <f>IF(C2472="NET","",IFERROR(VLOOKUP(U2472,'2) Order Form'!$V$9:$V$894,1,FALSE),"Ikke med I order form"))</f>
        <v>Ikke med I order form</v>
      </c>
    </row>
    <row r="2473" spans="1:25">
      <c r="A2473" s="175">
        <f t="shared" si="155"/>
        <v>7048652832405</v>
      </c>
      <c r="B2473">
        <v>840102</v>
      </c>
      <c r="C2473" t="s">
        <v>1326</v>
      </c>
      <c r="D2473" t="s">
        <v>2991</v>
      </c>
      <c r="E2473" t="s">
        <v>132</v>
      </c>
      <c r="F2473" t="s">
        <v>124</v>
      </c>
      <c r="G2473" t="s">
        <v>64</v>
      </c>
      <c r="H2473" t="s">
        <v>87</v>
      </c>
      <c r="I2473">
        <v>183</v>
      </c>
      <c r="J2473">
        <v>183</v>
      </c>
      <c r="K2473">
        <v>183</v>
      </c>
      <c r="L2473">
        <v>183</v>
      </c>
      <c r="M2473">
        <v>183</v>
      </c>
      <c r="N2473">
        <v>183</v>
      </c>
      <c r="O2473">
        <v>183</v>
      </c>
      <c r="P2473">
        <v>183</v>
      </c>
      <c r="Q2473">
        <v>183</v>
      </c>
      <c r="R2473">
        <v>183</v>
      </c>
      <c r="T2473" s="22" t="str">
        <f t="shared" si="154"/>
        <v>840102-DTBLK-SM</v>
      </c>
      <c r="U2473" s="24">
        <f>IF(C2473="NET","",IF(C2473="","",IFERROR(VLOOKUP(T2473,EAN!$A:$B,2,FALSE),"MANGLER - MÅ OPPDATERE EAN-FANEN")))</f>
        <v>7048652832405</v>
      </c>
      <c r="V2473" s="22">
        <f t="shared" si="152"/>
        <v>183</v>
      </c>
      <c r="W2473" s="22">
        <f t="shared" si="153"/>
        <v>183</v>
      </c>
      <c r="X2473" s="2"/>
      <c r="Y2473" s="21">
        <f>IF(C2473="NET","",IFERROR(VLOOKUP(U2473,'2) Order Form'!$V$9:$V$894,1,FALSE),"Ikke med I order form"))</f>
        <v>7048652832405</v>
      </c>
    </row>
    <row r="2474" spans="1:25">
      <c r="A2474" s="175">
        <f t="shared" si="155"/>
        <v>7048652832399</v>
      </c>
      <c r="B2474">
        <v>840102</v>
      </c>
      <c r="C2474" t="s">
        <v>1326</v>
      </c>
      <c r="D2474" t="s">
        <v>2991</v>
      </c>
      <c r="E2474" t="s">
        <v>133</v>
      </c>
      <c r="F2474" t="s">
        <v>124</v>
      </c>
      <c r="G2474" t="s">
        <v>65</v>
      </c>
      <c r="H2474" t="s">
        <v>87</v>
      </c>
      <c r="I2474">
        <v>170</v>
      </c>
      <c r="J2474">
        <v>170</v>
      </c>
      <c r="K2474">
        <v>170</v>
      </c>
      <c r="L2474">
        <v>170</v>
      </c>
      <c r="M2474">
        <v>170</v>
      </c>
      <c r="N2474">
        <v>170</v>
      </c>
      <c r="O2474">
        <v>170</v>
      </c>
      <c r="P2474">
        <v>170</v>
      </c>
      <c r="Q2474">
        <v>170</v>
      </c>
      <c r="R2474">
        <v>170</v>
      </c>
      <c r="T2474" s="22" t="str">
        <f t="shared" si="154"/>
        <v>840102-DTBLK-ML</v>
      </c>
      <c r="U2474" s="24">
        <f>IF(C2474="NET","",IF(C2474="","",IFERROR(VLOOKUP(T2474,EAN!$A:$B,2,FALSE),"MANGLER - MÅ OPPDATERE EAN-FANEN")))</f>
        <v>7048652832399</v>
      </c>
      <c r="V2474" s="22">
        <f t="shared" si="152"/>
        <v>170</v>
      </c>
      <c r="W2474" s="22">
        <f t="shared" si="153"/>
        <v>170</v>
      </c>
      <c r="X2474" s="2"/>
      <c r="Y2474" s="21">
        <f>IF(C2474="NET","",IFERROR(VLOOKUP(U2474,'2) Order Form'!$V$9:$V$894,1,FALSE),"Ikke med I order form"))</f>
        <v>7048652832399</v>
      </c>
    </row>
    <row r="2475" spans="1:25">
      <c r="A2475" s="175">
        <f t="shared" si="155"/>
        <v>7048652832382</v>
      </c>
      <c r="B2475">
        <v>840102</v>
      </c>
      <c r="C2475" t="s">
        <v>1326</v>
      </c>
      <c r="D2475" t="s">
        <v>2991</v>
      </c>
      <c r="E2475" t="s">
        <v>134</v>
      </c>
      <c r="F2475" t="s">
        <v>124</v>
      </c>
      <c r="G2475" t="s">
        <v>66</v>
      </c>
      <c r="H2475" t="s">
        <v>87</v>
      </c>
      <c r="I2475">
        <v>234</v>
      </c>
      <c r="J2475">
        <v>234</v>
      </c>
      <c r="K2475">
        <v>234</v>
      </c>
      <c r="L2475">
        <v>234</v>
      </c>
      <c r="M2475">
        <v>234</v>
      </c>
      <c r="N2475">
        <v>234</v>
      </c>
      <c r="O2475">
        <v>234</v>
      </c>
      <c r="P2475">
        <v>234</v>
      </c>
      <c r="Q2475">
        <v>234</v>
      </c>
      <c r="R2475">
        <v>234</v>
      </c>
      <c r="T2475" s="22" t="str">
        <f t="shared" si="154"/>
        <v>840102-DTBLK-LXL</v>
      </c>
      <c r="U2475" s="24">
        <f>IF(C2475="NET","",IF(C2475="","",IFERROR(VLOOKUP(T2475,EAN!$A:$B,2,FALSE),"MANGLER - MÅ OPPDATERE EAN-FANEN")))</f>
        <v>7048652832382</v>
      </c>
      <c r="V2475" s="22">
        <f t="shared" si="152"/>
        <v>234</v>
      </c>
      <c r="W2475" s="22">
        <f t="shared" si="153"/>
        <v>234</v>
      </c>
      <c r="X2475" s="2"/>
      <c r="Y2475" s="21">
        <f>IF(C2475="NET","",IFERROR(VLOOKUP(U2475,'2) Order Form'!$V$9:$V$894,1,FALSE),"Ikke med I order form"))</f>
        <v>7048652832382</v>
      </c>
    </row>
    <row r="2476" spans="1:25">
      <c r="A2476" s="175">
        <f t="shared" si="155"/>
        <v>7048653090217</v>
      </c>
      <c r="B2476">
        <v>840102</v>
      </c>
      <c r="C2476" t="s">
        <v>1326</v>
      </c>
      <c r="D2476" t="s">
        <v>2991</v>
      </c>
      <c r="E2476" t="s">
        <v>3721</v>
      </c>
      <c r="F2476" t="s">
        <v>3720</v>
      </c>
      <c r="G2476" t="s">
        <v>64</v>
      </c>
      <c r="H2476" t="s">
        <v>87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T2476" s="22" t="str">
        <f t="shared" si="154"/>
        <v>840102-GRPHT-SM</v>
      </c>
      <c r="U2476" s="24">
        <f>IF(C2476="NET","",IF(C2476="","",IFERROR(VLOOKUP(T2476,EAN!$A:$B,2,FALSE),"MANGLER - MÅ OPPDATERE EAN-FANEN")))</f>
        <v>7048653090217</v>
      </c>
      <c r="V2476" s="22">
        <f t="shared" si="152"/>
        <v>0</v>
      </c>
      <c r="W2476" s="22">
        <f t="shared" si="153"/>
        <v>0</v>
      </c>
      <c r="X2476" s="2"/>
      <c r="Y2476" s="21" t="str">
        <f>IF(C2476="NET","",IFERROR(VLOOKUP(U2476,'2) Order Form'!$V$9:$V$894,1,FALSE),"Ikke med I order form"))</f>
        <v>Ikke med I order form</v>
      </c>
    </row>
    <row r="2477" spans="1:25">
      <c r="A2477" s="175">
        <f t="shared" si="155"/>
        <v>7048653090224</v>
      </c>
      <c r="B2477">
        <v>840102</v>
      </c>
      <c r="C2477" t="s">
        <v>1326</v>
      </c>
      <c r="D2477" t="s">
        <v>2991</v>
      </c>
      <c r="E2477" t="s">
        <v>3722</v>
      </c>
      <c r="F2477" t="s">
        <v>3720</v>
      </c>
      <c r="G2477" t="s">
        <v>65</v>
      </c>
      <c r="H2477" t="s">
        <v>87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T2477" s="22" t="str">
        <f t="shared" si="154"/>
        <v>840102-GRPHT-ML</v>
      </c>
      <c r="U2477" s="24">
        <f>IF(C2477="NET","",IF(C2477="","",IFERROR(VLOOKUP(T2477,EAN!$A:$B,2,FALSE),"MANGLER - MÅ OPPDATERE EAN-FANEN")))</f>
        <v>7048653090224</v>
      </c>
      <c r="V2477" s="22">
        <f t="shared" si="152"/>
        <v>0</v>
      </c>
      <c r="W2477" s="22">
        <f t="shared" si="153"/>
        <v>0</v>
      </c>
      <c r="X2477" s="2"/>
      <c r="Y2477" s="21" t="str">
        <f>IF(C2477="NET","",IFERROR(VLOOKUP(U2477,'2) Order Form'!$V$9:$V$894,1,FALSE),"Ikke med I order form"))</f>
        <v>Ikke med I order form</v>
      </c>
    </row>
    <row r="2478" spans="1:25">
      <c r="A2478" s="175">
        <f t="shared" si="155"/>
        <v>7048653090231</v>
      </c>
      <c r="B2478">
        <v>840102</v>
      </c>
      <c r="C2478" t="s">
        <v>1326</v>
      </c>
      <c r="D2478" t="s">
        <v>2991</v>
      </c>
      <c r="E2478" t="s">
        <v>3723</v>
      </c>
      <c r="F2478" t="s">
        <v>3720</v>
      </c>
      <c r="G2478" t="s">
        <v>66</v>
      </c>
      <c r="H2478" t="s">
        <v>87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T2478" s="22" t="str">
        <f t="shared" si="154"/>
        <v>840102-GRPHT-LXL</v>
      </c>
      <c r="U2478" s="24">
        <f>IF(C2478="NET","",IF(C2478="","",IFERROR(VLOOKUP(T2478,EAN!$A:$B,2,FALSE),"MANGLER - MÅ OPPDATERE EAN-FANEN")))</f>
        <v>7048653090231</v>
      </c>
      <c r="V2478" s="22">
        <f t="shared" si="152"/>
        <v>0</v>
      </c>
      <c r="W2478" s="22">
        <f t="shared" si="153"/>
        <v>0</v>
      </c>
      <c r="X2478" s="2"/>
      <c r="Y2478" s="21" t="str">
        <f>IF(C2478="NET","",IFERROR(VLOOKUP(U2478,'2) Order Form'!$V$9:$V$894,1,FALSE),"Ikke med I order form"))</f>
        <v>Ikke med I order form</v>
      </c>
    </row>
    <row r="2479" spans="1:25">
      <c r="A2479" s="175">
        <f t="shared" si="155"/>
        <v>7048652832436</v>
      </c>
      <c r="B2479">
        <v>840102</v>
      </c>
      <c r="C2479" t="s">
        <v>1326</v>
      </c>
      <c r="D2479" t="s">
        <v>2991</v>
      </c>
      <c r="E2479" t="s">
        <v>135</v>
      </c>
      <c r="F2479" t="s">
        <v>125</v>
      </c>
      <c r="G2479" t="s">
        <v>64</v>
      </c>
      <c r="H2479" t="s">
        <v>87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T2479" s="22" t="str">
        <f t="shared" si="154"/>
        <v>840102-GSWHT-SM</v>
      </c>
      <c r="U2479" s="24">
        <f>IF(C2479="NET","",IF(C2479="","",IFERROR(VLOOKUP(T2479,EAN!$A:$B,2,FALSE),"MANGLER - MÅ OPPDATERE EAN-FANEN")))</f>
        <v>7048652832436</v>
      </c>
      <c r="V2479" s="22">
        <f t="shared" si="152"/>
        <v>0</v>
      </c>
      <c r="W2479" s="22">
        <f t="shared" si="153"/>
        <v>0</v>
      </c>
      <c r="X2479" s="2"/>
      <c r="Y2479" s="21">
        <f>IF(C2479="NET","",IFERROR(VLOOKUP(U2479,'2) Order Form'!$V$9:$V$894,1,FALSE),"Ikke med I order form"))</f>
        <v>7048652832436</v>
      </c>
    </row>
    <row r="2480" spans="1:25">
      <c r="A2480" s="175">
        <f t="shared" si="155"/>
        <v>7048652832429</v>
      </c>
      <c r="B2480">
        <v>840102</v>
      </c>
      <c r="C2480" t="s">
        <v>1326</v>
      </c>
      <c r="D2480" t="s">
        <v>2991</v>
      </c>
      <c r="E2480" t="s">
        <v>136</v>
      </c>
      <c r="F2480" t="s">
        <v>125</v>
      </c>
      <c r="G2480" t="s">
        <v>65</v>
      </c>
      <c r="H2480" t="s">
        <v>87</v>
      </c>
      <c r="I2480">
        <v>210</v>
      </c>
      <c r="J2480">
        <v>210</v>
      </c>
      <c r="K2480">
        <v>210</v>
      </c>
      <c r="L2480">
        <v>210</v>
      </c>
      <c r="M2480">
        <v>210</v>
      </c>
      <c r="N2480">
        <v>210</v>
      </c>
      <c r="O2480">
        <v>210</v>
      </c>
      <c r="P2480">
        <v>210</v>
      </c>
      <c r="Q2480">
        <v>210</v>
      </c>
      <c r="R2480">
        <v>210</v>
      </c>
      <c r="T2480" s="22" t="str">
        <f t="shared" si="154"/>
        <v>840102-GSWHT-ML</v>
      </c>
      <c r="U2480" s="24">
        <f>IF(C2480="NET","",IF(C2480="","",IFERROR(VLOOKUP(T2480,EAN!$A:$B,2,FALSE),"MANGLER - MÅ OPPDATERE EAN-FANEN")))</f>
        <v>7048652832429</v>
      </c>
      <c r="V2480" s="22">
        <f t="shared" si="152"/>
        <v>210</v>
      </c>
      <c r="W2480" s="22">
        <f t="shared" si="153"/>
        <v>210</v>
      </c>
      <c r="X2480" s="2"/>
      <c r="Y2480" s="21">
        <f>IF(C2480="NET","",IFERROR(VLOOKUP(U2480,'2) Order Form'!$V$9:$V$894,1,FALSE),"Ikke med I order form"))</f>
        <v>7048652832429</v>
      </c>
    </row>
    <row r="2481" spans="1:25">
      <c r="A2481" s="175">
        <f t="shared" si="155"/>
        <v>7048652832412</v>
      </c>
      <c r="B2481">
        <v>840102</v>
      </c>
      <c r="C2481" t="s">
        <v>1326</v>
      </c>
      <c r="D2481" t="s">
        <v>2991</v>
      </c>
      <c r="E2481" t="s">
        <v>137</v>
      </c>
      <c r="F2481" t="s">
        <v>125</v>
      </c>
      <c r="G2481" t="s">
        <v>66</v>
      </c>
      <c r="H2481" t="s">
        <v>87</v>
      </c>
      <c r="I2481">
        <v>27</v>
      </c>
      <c r="J2481">
        <v>27</v>
      </c>
      <c r="K2481">
        <v>27</v>
      </c>
      <c r="L2481">
        <v>27</v>
      </c>
      <c r="M2481">
        <v>27</v>
      </c>
      <c r="N2481">
        <v>27</v>
      </c>
      <c r="O2481">
        <v>27</v>
      </c>
      <c r="P2481">
        <v>27</v>
      </c>
      <c r="Q2481">
        <v>27</v>
      </c>
      <c r="R2481">
        <v>27</v>
      </c>
      <c r="T2481" s="22" t="str">
        <f t="shared" si="154"/>
        <v>840102-GSWHT-LXL</v>
      </c>
      <c r="U2481" s="24">
        <f>IF(C2481="NET","",IF(C2481="","",IFERROR(VLOOKUP(T2481,EAN!$A:$B,2,FALSE),"MANGLER - MÅ OPPDATERE EAN-FANEN")))</f>
        <v>7048652832412</v>
      </c>
      <c r="V2481" s="22">
        <f t="shared" si="152"/>
        <v>27</v>
      </c>
      <c r="W2481" s="22">
        <f t="shared" si="153"/>
        <v>27</v>
      </c>
      <c r="X2481" s="2"/>
      <c r="Y2481" s="21">
        <f>IF(C2481="NET","",IFERROR(VLOOKUP(U2481,'2) Order Form'!$V$9:$V$894,1,FALSE),"Ikke med I order form"))</f>
        <v>7048652832412</v>
      </c>
    </row>
    <row r="2482" spans="1:25">
      <c r="A2482" s="175">
        <f t="shared" si="155"/>
        <v>7048652832467</v>
      </c>
      <c r="B2482">
        <v>840102</v>
      </c>
      <c r="C2482" t="s">
        <v>1326</v>
      </c>
      <c r="D2482" t="s">
        <v>2991</v>
      </c>
      <c r="E2482" t="s">
        <v>1290</v>
      </c>
      <c r="F2482" t="s">
        <v>1291</v>
      </c>
      <c r="G2482" t="s">
        <v>64</v>
      </c>
      <c r="H2482" t="s">
        <v>225</v>
      </c>
      <c r="I2482">
        <v>42</v>
      </c>
      <c r="J2482">
        <v>42</v>
      </c>
      <c r="K2482">
        <v>42</v>
      </c>
      <c r="L2482">
        <v>42</v>
      </c>
      <c r="M2482">
        <v>42</v>
      </c>
      <c r="N2482">
        <v>42</v>
      </c>
      <c r="O2482">
        <v>42</v>
      </c>
      <c r="P2482">
        <v>42</v>
      </c>
      <c r="Q2482">
        <v>42</v>
      </c>
      <c r="R2482">
        <v>42</v>
      </c>
      <c r="T2482" s="22" t="str">
        <f t="shared" si="154"/>
        <v>840102-MASEM-SM</v>
      </c>
      <c r="U2482" s="24">
        <f>IF(C2482="NET","",IF(C2482="","",IFERROR(VLOOKUP(T2482,EAN!$A:$B,2,FALSE),"MANGLER - MÅ OPPDATERE EAN-FANEN")))</f>
        <v>7048652832467</v>
      </c>
      <c r="V2482" s="22">
        <f t="shared" si="152"/>
        <v>42</v>
      </c>
      <c r="W2482" s="22">
        <f t="shared" si="153"/>
        <v>42</v>
      </c>
      <c r="X2482" s="2"/>
      <c r="Y2482" s="21">
        <f>IF(C2482="NET","",IFERROR(VLOOKUP(U2482,'2) Order Form'!$V$9:$V$894,1,FALSE),"Ikke med I order form"))</f>
        <v>7048652832467</v>
      </c>
    </row>
    <row r="2483" spans="1:25">
      <c r="A2483" s="175">
        <f t="shared" si="155"/>
        <v>7048652832450</v>
      </c>
      <c r="B2483">
        <v>840102</v>
      </c>
      <c r="C2483" t="s">
        <v>1326</v>
      </c>
      <c r="D2483" t="s">
        <v>2991</v>
      </c>
      <c r="E2483" t="s">
        <v>1292</v>
      </c>
      <c r="F2483" t="s">
        <v>1291</v>
      </c>
      <c r="G2483" t="s">
        <v>65</v>
      </c>
      <c r="H2483" t="s">
        <v>225</v>
      </c>
      <c r="I2483">
        <v>2</v>
      </c>
      <c r="J2483">
        <v>2</v>
      </c>
      <c r="K2483">
        <v>2</v>
      </c>
      <c r="L2483">
        <v>2</v>
      </c>
      <c r="M2483">
        <v>2</v>
      </c>
      <c r="N2483">
        <v>2</v>
      </c>
      <c r="O2483">
        <v>2</v>
      </c>
      <c r="P2483">
        <v>2</v>
      </c>
      <c r="Q2483">
        <v>2</v>
      </c>
      <c r="R2483">
        <v>2</v>
      </c>
      <c r="T2483" s="22" t="str">
        <f t="shared" si="154"/>
        <v>840102-MASEM-ML</v>
      </c>
      <c r="U2483" s="24">
        <f>IF(C2483="NET","",IF(C2483="","",IFERROR(VLOOKUP(T2483,EAN!$A:$B,2,FALSE),"MANGLER - MÅ OPPDATERE EAN-FANEN")))</f>
        <v>7048652832450</v>
      </c>
      <c r="V2483" s="22">
        <f t="shared" si="152"/>
        <v>2</v>
      </c>
      <c r="W2483" s="22">
        <f t="shared" si="153"/>
        <v>2</v>
      </c>
      <c r="X2483" s="2"/>
      <c r="Y2483" s="21">
        <f>IF(C2483="NET","",IFERROR(VLOOKUP(U2483,'2) Order Form'!$V$9:$V$894,1,FALSE),"Ikke med I order form"))</f>
        <v>7048652832450</v>
      </c>
    </row>
    <row r="2484" spans="1:25">
      <c r="A2484" s="175">
        <f t="shared" si="155"/>
        <v>7048652832443</v>
      </c>
      <c r="B2484">
        <v>840102</v>
      </c>
      <c r="C2484" t="s">
        <v>1326</v>
      </c>
      <c r="D2484" t="s">
        <v>2991</v>
      </c>
      <c r="E2484" t="s">
        <v>1293</v>
      </c>
      <c r="F2484" t="s">
        <v>1291</v>
      </c>
      <c r="G2484" t="s">
        <v>66</v>
      </c>
      <c r="H2484" t="s">
        <v>225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T2484" s="22" t="str">
        <f t="shared" si="154"/>
        <v>840102-MASEM-LXL</v>
      </c>
      <c r="U2484" s="24">
        <f>IF(C2484="NET","",IF(C2484="","",IFERROR(VLOOKUP(T2484,EAN!$A:$B,2,FALSE),"MANGLER - MÅ OPPDATERE EAN-FANEN")))</f>
        <v>7048652832443</v>
      </c>
      <c r="V2484" s="22">
        <f t="shared" si="152"/>
        <v>0</v>
      </c>
      <c r="W2484" s="22">
        <f t="shared" si="153"/>
        <v>0</v>
      </c>
      <c r="X2484" s="2"/>
      <c r="Y2484" s="21">
        <f>IF(C2484="NET","",IFERROR(VLOOKUP(U2484,'2) Order Form'!$V$9:$V$894,1,FALSE),"Ikke med I order form"))</f>
        <v>7048652832443</v>
      </c>
    </row>
    <row r="2485" spans="1:25">
      <c r="A2485" s="175">
        <f t="shared" si="155"/>
        <v>7048652832498</v>
      </c>
      <c r="B2485">
        <v>840102</v>
      </c>
      <c r="C2485" t="s">
        <v>1326</v>
      </c>
      <c r="D2485" t="s">
        <v>2991</v>
      </c>
      <c r="E2485" t="s">
        <v>1294</v>
      </c>
      <c r="F2485" t="s">
        <v>1295</v>
      </c>
      <c r="G2485" t="s">
        <v>64</v>
      </c>
      <c r="H2485" t="s">
        <v>225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T2485" s="22" t="str">
        <f t="shared" si="154"/>
        <v>840102-MATHM-SM</v>
      </c>
      <c r="U2485" s="24">
        <f>IF(C2485="NET","",IF(C2485="","",IFERROR(VLOOKUP(T2485,EAN!$A:$B,2,FALSE),"MANGLER - MÅ OPPDATERE EAN-FANEN")))</f>
        <v>7048652832498</v>
      </c>
      <c r="V2485" s="22">
        <f t="shared" ref="V2485:V2548" si="156">I2485</f>
        <v>0</v>
      </c>
      <c r="W2485" s="22">
        <f t="shared" ref="W2485:W2548" si="157">R2485</f>
        <v>0</v>
      </c>
      <c r="X2485" s="2"/>
      <c r="Y2485" s="21" t="str">
        <f>IF(C2485="NET","",IFERROR(VLOOKUP(U2485,'2) Order Form'!$V$9:$V$894,1,FALSE),"Ikke med I order form"))</f>
        <v>Ikke med I order form</v>
      </c>
    </row>
    <row r="2486" spans="1:25">
      <c r="A2486" s="175">
        <f t="shared" si="155"/>
        <v>7048652832481</v>
      </c>
      <c r="B2486">
        <v>840102</v>
      </c>
      <c r="C2486" t="s">
        <v>1326</v>
      </c>
      <c r="D2486" t="s">
        <v>2991</v>
      </c>
      <c r="E2486" t="s">
        <v>1296</v>
      </c>
      <c r="F2486" t="s">
        <v>1295</v>
      </c>
      <c r="G2486" t="s">
        <v>65</v>
      </c>
      <c r="H2486" t="s">
        <v>225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T2486" s="22" t="str">
        <f t="shared" si="154"/>
        <v>840102-MATHM-ML</v>
      </c>
      <c r="U2486" s="24">
        <f>IF(C2486="NET","",IF(C2486="","",IFERROR(VLOOKUP(T2486,EAN!$A:$B,2,FALSE),"MANGLER - MÅ OPPDATERE EAN-FANEN")))</f>
        <v>7048652832481</v>
      </c>
      <c r="V2486" s="22">
        <f t="shared" si="156"/>
        <v>0</v>
      </c>
      <c r="W2486" s="22">
        <f t="shared" si="157"/>
        <v>0</v>
      </c>
      <c r="X2486" s="2"/>
      <c r="Y2486" s="21" t="str">
        <f>IF(C2486="NET","",IFERROR(VLOOKUP(U2486,'2) Order Form'!$V$9:$V$894,1,FALSE),"Ikke med I order form"))</f>
        <v>Ikke med I order form</v>
      </c>
    </row>
    <row r="2487" spans="1:25">
      <c r="A2487" s="175">
        <f t="shared" si="155"/>
        <v>7048652832474</v>
      </c>
      <c r="B2487">
        <v>840102</v>
      </c>
      <c r="C2487" t="s">
        <v>1326</v>
      </c>
      <c r="D2487" t="s">
        <v>2991</v>
      </c>
      <c r="E2487" t="s">
        <v>1297</v>
      </c>
      <c r="F2487" t="s">
        <v>1295</v>
      </c>
      <c r="G2487" t="s">
        <v>66</v>
      </c>
      <c r="H2487" t="s">
        <v>225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T2487" s="22" t="str">
        <f t="shared" si="154"/>
        <v>840102-MATHM-LXL</v>
      </c>
      <c r="U2487" s="24">
        <f>IF(C2487="NET","",IF(C2487="","",IFERROR(VLOOKUP(T2487,EAN!$A:$B,2,FALSE),"MANGLER - MÅ OPPDATERE EAN-FANEN")))</f>
        <v>7048652832474</v>
      </c>
      <c r="V2487" s="22">
        <f t="shared" si="156"/>
        <v>0</v>
      </c>
      <c r="W2487" s="22">
        <f t="shared" si="157"/>
        <v>0</v>
      </c>
      <c r="X2487" s="2"/>
      <c r="Y2487" s="21" t="str">
        <f>IF(C2487="NET","",IFERROR(VLOOKUP(U2487,'2) Order Form'!$V$9:$V$894,1,FALSE),"Ikke med I order form"))</f>
        <v>Ikke med I order form</v>
      </c>
    </row>
    <row r="2488" spans="1:25">
      <c r="A2488" s="175">
        <f t="shared" si="155"/>
        <v>7048652832528</v>
      </c>
      <c r="B2488">
        <v>840102</v>
      </c>
      <c r="C2488" t="s">
        <v>1326</v>
      </c>
      <c r="D2488" t="s">
        <v>2991</v>
      </c>
      <c r="E2488" t="s">
        <v>1311</v>
      </c>
      <c r="F2488" t="s">
        <v>2030</v>
      </c>
      <c r="G2488" t="s">
        <v>64</v>
      </c>
      <c r="H2488" t="s">
        <v>87</v>
      </c>
      <c r="I2488">
        <v>61</v>
      </c>
      <c r="J2488">
        <v>61</v>
      </c>
      <c r="K2488">
        <v>61</v>
      </c>
      <c r="L2488">
        <v>61</v>
      </c>
      <c r="M2488">
        <v>61</v>
      </c>
      <c r="N2488">
        <v>61</v>
      </c>
      <c r="O2488">
        <v>61</v>
      </c>
      <c r="P2488">
        <v>61</v>
      </c>
      <c r="Q2488">
        <v>61</v>
      </c>
      <c r="R2488">
        <v>61</v>
      </c>
      <c r="T2488" s="22" t="str">
        <f t="shared" si="154"/>
        <v>840102-MBRWH-SM</v>
      </c>
      <c r="U2488" s="24">
        <f>IF(C2488="NET","",IF(C2488="","",IFERROR(VLOOKUP(T2488,EAN!$A:$B,2,FALSE),"MANGLER - MÅ OPPDATERE EAN-FANEN")))</f>
        <v>7048652832528</v>
      </c>
      <c r="V2488" s="22">
        <f t="shared" si="156"/>
        <v>61</v>
      </c>
      <c r="W2488" s="22">
        <f t="shared" si="157"/>
        <v>61</v>
      </c>
      <c r="X2488" s="2"/>
      <c r="Y2488" s="21">
        <f>IF(C2488="NET","",IFERROR(VLOOKUP(U2488,'2) Order Form'!$V$9:$V$894,1,FALSE),"Ikke med I order form"))</f>
        <v>7048652832528</v>
      </c>
    </row>
    <row r="2489" spans="1:25">
      <c r="A2489" s="175">
        <f t="shared" si="155"/>
        <v>7048652832511</v>
      </c>
      <c r="B2489">
        <v>840102</v>
      </c>
      <c r="C2489" t="s">
        <v>1326</v>
      </c>
      <c r="D2489" t="s">
        <v>2991</v>
      </c>
      <c r="E2489" t="s">
        <v>1312</v>
      </c>
      <c r="F2489" t="s">
        <v>2030</v>
      </c>
      <c r="G2489" t="s">
        <v>65</v>
      </c>
      <c r="H2489" t="s">
        <v>87</v>
      </c>
      <c r="I2489">
        <v>110</v>
      </c>
      <c r="J2489">
        <v>110</v>
      </c>
      <c r="K2489">
        <v>110</v>
      </c>
      <c r="L2489">
        <v>110</v>
      </c>
      <c r="M2489">
        <v>110</v>
      </c>
      <c r="N2489">
        <v>110</v>
      </c>
      <c r="O2489">
        <v>110</v>
      </c>
      <c r="P2489">
        <v>110</v>
      </c>
      <c r="Q2489">
        <v>110</v>
      </c>
      <c r="R2489">
        <v>110</v>
      </c>
      <c r="T2489" s="22" t="str">
        <f t="shared" si="154"/>
        <v>840102-MBRWH-ML</v>
      </c>
      <c r="U2489" s="24">
        <f>IF(C2489="NET","",IF(C2489="","",IFERROR(VLOOKUP(T2489,EAN!$A:$B,2,FALSE),"MANGLER - MÅ OPPDATERE EAN-FANEN")))</f>
        <v>7048652832511</v>
      </c>
      <c r="V2489" s="22">
        <f t="shared" si="156"/>
        <v>110</v>
      </c>
      <c r="W2489" s="22">
        <f t="shared" si="157"/>
        <v>110</v>
      </c>
      <c r="X2489" s="2"/>
      <c r="Y2489" s="21">
        <f>IF(C2489="NET","",IFERROR(VLOOKUP(U2489,'2) Order Form'!$V$9:$V$894,1,FALSE),"Ikke med I order form"))</f>
        <v>7048652832511</v>
      </c>
    </row>
    <row r="2490" spans="1:25">
      <c r="A2490" s="175">
        <f t="shared" si="155"/>
        <v>7048652832504</v>
      </c>
      <c r="B2490">
        <v>840102</v>
      </c>
      <c r="C2490" t="s">
        <v>1326</v>
      </c>
      <c r="D2490" t="s">
        <v>2991</v>
      </c>
      <c r="E2490" t="s">
        <v>1313</v>
      </c>
      <c r="F2490" t="s">
        <v>2030</v>
      </c>
      <c r="G2490" t="s">
        <v>66</v>
      </c>
      <c r="H2490" t="s">
        <v>87</v>
      </c>
      <c r="I2490">
        <v>126</v>
      </c>
      <c r="J2490">
        <v>126</v>
      </c>
      <c r="K2490">
        <v>126</v>
      </c>
      <c r="L2490">
        <v>126</v>
      </c>
      <c r="M2490">
        <v>126</v>
      </c>
      <c r="N2490">
        <v>126</v>
      </c>
      <c r="O2490">
        <v>126</v>
      </c>
      <c r="P2490">
        <v>126</v>
      </c>
      <c r="Q2490">
        <v>126</v>
      </c>
      <c r="R2490">
        <v>126</v>
      </c>
      <c r="T2490" s="22" t="str">
        <f t="shared" si="154"/>
        <v>840102-MBRWH-LXL</v>
      </c>
      <c r="U2490" s="24">
        <f>IF(C2490="NET","",IF(C2490="","",IFERROR(VLOOKUP(T2490,EAN!$A:$B,2,FALSE),"MANGLER - MÅ OPPDATERE EAN-FANEN")))</f>
        <v>7048652832504</v>
      </c>
      <c r="V2490" s="22">
        <f t="shared" si="156"/>
        <v>126</v>
      </c>
      <c r="W2490" s="22">
        <f t="shared" si="157"/>
        <v>126</v>
      </c>
      <c r="X2490" s="2"/>
      <c r="Y2490" s="21">
        <f>IF(C2490="NET","",IFERROR(VLOOKUP(U2490,'2) Order Form'!$V$9:$V$894,1,FALSE),"Ikke med I order form"))</f>
        <v>7048652832504</v>
      </c>
    </row>
    <row r="2491" spans="1:25">
      <c r="A2491" s="175">
        <f t="shared" si="155"/>
        <v>7048652832559</v>
      </c>
      <c r="B2491">
        <v>840102</v>
      </c>
      <c r="C2491" t="s">
        <v>1326</v>
      </c>
      <c r="D2491" t="s">
        <v>2991</v>
      </c>
      <c r="E2491" t="s">
        <v>1074</v>
      </c>
      <c r="F2491" t="s">
        <v>1976</v>
      </c>
      <c r="G2491" t="s">
        <v>64</v>
      </c>
      <c r="H2491" t="s">
        <v>225</v>
      </c>
      <c r="I2491">
        <v>71</v>
      </c>
      <c r="J2491">
        <v>71</v>
      </c>
      <c r="K2491">
        <v>71</v>
      </c>
      <c r="L2491">
        <v>71</v>
      </c>
      <c r="M2491">
        <v>71</v>
      </c>
      <c r="N2491">
        <v>71</v>
      </c>
      <c r="O2491">
        <v>71</v>
      </c>
      <c r="P2491">
        <v>71</v>
      </c>
      <c r="Q2491">
        <v>71</v>
      </c>
      <c r="R2491">
        <v>71</v>
      </c>
      <c r="T2491" s="22" t="str">
        <f t="shared" si="154"/>
        <v>840102-MBUOE-SM</v>
      </c>
      <c r="U2491" s="24">
        <f>IF(C2491="NET","",IF(C2491="","",IFERROR(VLOOKUP(T2491,EAN!$A:$B,2,FALSE),"MANGLER - MÅ OPPDATERE EAN-FANEN")))</f>
        <v>7048652832559</v>
      </c>
      <c r="V2491" s="22">
        <f t="shared" si="156"/>
        <v>71</v>
      </c>
      <c r="W2491" s="22">
        <f t="shared" si="157"/>
        <v>71</v>
      </c>
      <c r="X2491" s="2"/>
      <c r="Y2491" s="21">
        <f>IF(C2491="NET","",IFERROR(VLOOKUP(U2491,'2) Order Form'!$V$9:$V$894,1,FALSE),"Ikke med I order form"))</f>
        <v>7048652832559</v>
      </c>
    </row>
    <row r="2492" spans="1:25">
      <c r="A2492" s="175">
        <f t="shared" si="155"/>
        <v>7048652832542</v>
      </c>
      <c r="B2492">
        <v>840102</v>
      </c>
      <c r="C2492" t="s">
        <v>1326</v>
      </c>
      <c r="D2492" t="s">
        <v>2991</v>
      </c>
      <c r="E2492" t="s">
        <v>1075</v>
      </c>
      <c r="F2492" t="s">
        <v>1976</v>
      </c>
      <c r="G2492" t="s">
        <v>65</v>
      </c>
      <c r="H2492" t="s">
        <v>225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T2492" s="22" t="str">
        <f t="shared" si="154"/>
        <v>840102-MBUOE-ML</v>
      </c>
      <c r="U2492" s="24">
        <f>IF(C2492="NET","",IF(C2492="","",IFERROR(VLOOKUP(T2492,EAN!$A:$B,2,FALSE),"MANGLER - MÅ OPPDATERE EAN-FANEN")))</f>
        <v>7048652832542</v>
      </c>
      <c r="V2492" s="22">
        <f t="shared" si="156"/>
        <v>0</v>
      </c>
      <c r="W2492" s="22">
        <f t="shared" si="157"/>
        <v>0</v>
      </c>
      <c r="X2492" s="2"/>
      <c r="Y2492" s="21">
        <f>IF(C2492="NET","",IFERROR(VLOOKUP(U2492,'2) Order Form'!$V$9:$V$894,1,FALSE),"Ikke med I order form"))</f>
        <v>7048652832542</v>
      </c>
    </row>
    <row r="2493" spans="1:25">
      <c r="A2493" s="175">
        <f t="shared" si="155"/>
        <v>7048652832535</v>
      </c>
      <c r="B2493">
        <v>840102</v>
      </c>
      <c r="C2493" t="s">
        <v>1326</v>
      </c>
      <c r="D2493" t="s">
        <v>2991</v>
      </c>
      <c r="E2493" t="s">
        <v>1076</v>
      </c>
      <c r="F2493" t="s">
        <v>1976</v>
      </c>
      <c r="G2493" t="s">
        <v>66</v>
      </c>
      <c r="H2493" t="s">
        <v>225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T2493" s="22" t="str">
        <f t="shared" si="154"/>
        <v>840102-MBUOE-LXL</v>
      </c>
      <c r="U2493" s="24">
        <f>IF(C2493="NET","",IF(C2493="","",IFERROR(VLOOKUP(T2493,EAN!$A:$B,2,FALSE),"MANGLER - MÅ OPPDATERE EAN-FANEN")))</f>
        <v>7048652832535</v>
      </c>
      <c r="V2493" s="22">
        <f t="shared" si="156"/>
        <v>0</v>
      </c>
      <c r="W2493" s="22">
        <f t="shared" si="157"/>
        <v>0</v>
      </c>
      <c r="X2493" s="2"/>
      <c r="Y2493" s="21">
        <f>IF(C2493="NET","",IFERROR(VLOOKUP(U2493,'2) Order Form'!$V$9:$V$894,1,FALSE),"Ikke med I order form"))</f>
        <v>7048652832535</v>
      </c>
    </row>
    <row r="2494" spans="1:25">
      <c r="A2494" s="175">
        <f t="shared" si="155"/>
        <v>7048652832580</v>
      </c>
      <c r="B2494">
        <v>840102</v>
      </c>
      <c r="C2494" t="s">
        <v>1326</v>
      </c>
      <c r="D2494" t="s">
        <v>2991</v>
      </c>
      <c r="E2494" t="s">
        <v>1298</v>
      </c>
      <c r="F2494" t="s">
        <v>1299</v>
      </c>
      <c r="G2494" t="s">
        <v>64</v>
      </c>
      <c r="H2494" t="s">
        <v>225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T2494" s="22" t="str">
        <f t="shared" si="154"/>
        <v>840102-MSHBL-SM</v>
      </c>
      <c r="U2494" s="24">
        <f>IF(C2494="NET","",IF(C2494="","",IFERROR(VLOOKUP(T2494,EAN!$A:$B,2,FALSE),"MANGLER - MÅ OPPDATERE EAN-FANEN")))</f>
        <v>7048652832580</v>
      </c>
      <c r="V2494" s="22">
        <f t="shared" si="156"/>
        <v>0</v>
      </c>
      <c r="W2494" s="22">
        <f t="shared" si="157"/>
        <v>0</v>
      </c>
      <c r="X2494" s="2"/>
      <c r="Y2494" s="21" t="str">
        <f>IF(C2494="NET","",IFERROR(VLOOKUP(U2494,'2) Order Form'!$V$9:$V$894,1,FALSE),"Ikke med I order form"))</f>
        <v>Ikke med I order form</v>
      </c>
    </row>
    <row r="2495" spans="1:25">
      <c r="A2495" s="175">
        <f t="shared" si="155"/>
        <v>7048652832573</v>
      </c>
      <c r="B2495">
        <v>840102</v>
      </c>
      <c r="C2495" t="s">
        <v>1326</v>
      </c>
      <c r="D2495" t="s">
        <v>2991</v>
      </c>
      <c r="E2495" t="s">
        <v>1300</v>
      </c>
      <c r="F2495" t="s">
        <v>1299</v>
      </c>
      <c r="G2495" t="s">
        <v>65</v>
      </c>
      <c r="H2495" t="s">
        <v>225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T2495" s="22" t="str">
        <f t="shared" si="154"/>
        <v>840102-MSHBL-ML</v>
      </c>
      <c r="U2495" s="24">
        <f>IF(C2495="NET","",IF(C2495="","",IFERROR(VLOOKUP(T2495,EAN!$A:$B,2,FALSE),"MANGLER - MÅ OPPDATERE EAN-FANEN")))</f>
        <v>7048652832573</v>
      </c>
      <c r="V2495" s="22">
        <f t="shared" si="156"/>
        <v>0</v>
      </c>
      <c r="W2495" s="22">
        <f t="shared" si="157"/>
        <v>0</v>
      </c>
      <c r="X2495" s="2"/>
      <c r="Y2495" s="21" t="str">
        <f>IF(C2495="NET","",IFERROR(VLOOKUP(U2495,'2) Order Form'!$V$9:$V$894,1,FALSE),"Ikke med I order form"))</f>
        <v>Ikke med I order form</v>
      </c>
    </row>
    <row r="2496" spans="1:25">
      <c r="A2496" s="175">
        <f t="shared" si="155"/>
        <v>7048652832566</v>
      </c>
      <c r="B2496">
        <v>840102</v>
      </c>
      <c r="C2496" t="s">
        <v>1326</v>
      </c>
      <c r="D2496" t="s">
        <v>2991</v>
      </c>
      <c r="E2496" t="s">
        <v>1301</v>
      </c>
      <c r="F2496" t="s">
        <v>1299</v>
      </c>
      <c r="G2496" t="s">
        <v>66</v>
      </c>
      <c r="H2496" t="s">
        <v>225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T2496" s="22" t="str">
        <f t="shared" si="154"/>
        <v>840102-MSHBL-LXL</v>
      </c>
      <c r="U2496" s="24">
        <f>IF(C2496="NET","",IF(C2496="","",IFERROR(VLOOKUP(T2496,EAN!$A:$B,2,FALSE),"MANGLER - MÅ OPPDATERE EAN-FANEN")))</f>
        <v>7048652832566</v>
      </c>
      <c r="V2496" s="22">
        <f t="shared" si="156"/>
        <v>0</v>
      </c>
      <c r="W2496" s="22">
        <f t="shared" si="157"/>
        <v>0</v>
      </c>
      <c r="X2496" s="2"/>
      <c r="Y2496" s="21" t="str">
        <f>IF(C2496="NET","",IFERROR(VLOOKUP(U2496,'2) Order Form'!$V$9:$V$894,1,FALSE),"Ikke med I order form"))</f>
        <v>Ikke med I order form</v>
      </c>
    </row>
    <row r="2497" spans="1:25">
      <c r="A2497" s="175">
        <f t="shared" si="155"/>
        <v>7048652966506</v>
      </c>
      <c r="B2497">
        <v>840102</v>
      </c>
      <c r="C2497" t="s">
        <v>1326</v>
      </c>
      <c r="D2497" t="s">
        <v>2991</v>
      </c>
      <c r="E2497" t="s">
        <v>2203</v>
      </c>
      <c r="F2497" t="s">
        <v>2193</v>
      </c>
      <c r="G2497" t="s">
        <v>64</v>
      </c>
      <c r="H2497" t="s">
        <v>225</v>
      </c>
      <c r="I2497">
        <v>48</v>
      </c>
      <c r="J2497">
        <v>48</v>
      </c>
      <c r="K2497">
        <v>48</v>
      </c>
      <c r="L2497">
        <v>48</v>
      </c>
      <c r="M2497">
        <v>48</v>
      </c>
      <c r="N2497">
        <v>48</v>
      </c>
      <c r="O2497">
        <v>48</v>
      </c>
      <c r="P2497">
        <v>48</v>
      </c>
      <c r="Q2497">
        <v>48</v>
      </c>
      <c r="R2497">
        <v>48</v>
      </c>
      <c r="T2497" s="22" t="str">
        <f t="shared" si="154"/>
        <v>840102-PANTH-SM</v>
      </c>
      <c r="U2497" s="24">
        <f>IF(C2497="NET","",IF(C2497="","",IFERROR(VLOOKUP(T2497,EAN!$A:$B,2,FALSE),"MANGLER - MÅ OPPDATERE EAN-FANEN")))</f>
        <v>7048652966506</v>
      </c>
      <c r="V2497" s="22">
        <f t="shared" si="156"/>
        <v>48</v>
      </c>
      <c r="W2497" s="22">
        <f t="shared" si="157"/>
        <v>48</v>
      </c>
      <c r="X2497" s="2"/>
      <c r="Y2497" s="21">
        <f>IF(C2497="NET","",IFERROR(VLOOKUP(U2497,'2) Order Form'!$V$9:$V$894,1,FALSE),"Ikke med I order form"))</f>
        <v>7048652966506</v>
      </c>
    </row>
    <row r="2498" spans="1:25">
      <c r="A2498" s="175">
        <f t="shared" si="155"/>
        <v>7048652966490</v>
      </c>
      <c r="B2498">
        <v>840102</v>
      </c>
      <c r="C2498" t="s">
        <v>1326</v>
      </c>
      <c r="D2498" t="s">
        <v>2991</v>
      </c>
      <c r="E2498" t="s">
        <v>2204</v>
      </c>
      <c r="F2498" t="s">
        <v>2193</v>
      </c>
      <c r="G2498" t="s">
        <v>65</v>
      </c>
      <c r="H2498" t="s">
        <v>225</v>
      </c>
      <c r="I2498">
        <v>77</v>
      </c>
      <c r="J2498">
        <v>77</v>
      </c>
      <c r="K2498">
        <v>77</v>
      </c>
      <c r="L2498">
        <v>77</v>
      </c>
      <c r="M2498">
        <v>77</v>
      </c>
      <c r="N2498">
        <v>77</v>
      </c>
      <c r="O2498">
        <v>77</v>
      </c>
      <c r="P2498">
        <v>77</v>
      </c>
      <c r="Q2498">
        <v>77</v>
      </c>
      <c r="R2498">
        <v>77</v>
      </c>
      <c r="T2498" s="22" t="str">
        <f t="shared" si="154"/>
        <v>840102-PANTH-ML</v>
      </c>
      <c r="U2498" s="24">
        <f>IF(C2498="NET","",IF(C2498="","",IFERROR(VLOOKUP(T2498,EAN!$A:$B,2,FALSE),"MANGLER - MÅ OPPDATERE EAN-FANEN")))</f>
        <v>7048652966490</v>
      </c>
      <c r="V2498" s="22">
        <f t="shared" si="156"/>
        <v>77</v>
      </c>
      <c r="W2498" s="22">
        <f t="shared" si="157"/>
        <v>77</v>
      </c>
      <c r="X2498" s="2"/>
      <c r="Y2498" s="21">
        <f>IF(C2498="NET","",IFERROR(VLOOKUP(U2498,'2) Order Form'!$V$9:$V$894,1,FALSE),"Ikke med I order form"))</f>
        <v>7048652966490</v>
      </c>
    </row>
    <row r="2499" spans="1:25">
      <c r="A2499" s="175">
        <f t="shared" si="155"/>
        <v>7048652966483</v>
      </c>
      <c r="B2499">
        <v>840102</v>
      </c>
      <c r="C2499" t="s">
        <v>1326</v>
      </c>
      <c r="D2499" t="s">
        <v>2991</v>
      </c>
      <c r="E2499" t="s">
        <v>2205</v>
      </c>
      <c r="F2499" t="s">
        <v>2193</v>
      </c>
      <c r="G2499" t="s">
        <v>66</v>
      </c>
      <c r="H2499" t="s">
        <v>225</v>
      </c>
      <c r="I2499">
        <v>16</v>
      </c>
      <c r="J2499">
        <v>16</v>
      </c>
      <c r="K2499">
        <v>16</v>
      </c>
      <c r="L2499">
        <v>16</v>
      </c>
      <c r="M2499">
        <v>16</v>
      </c>
      <c r="N2499">
        <v>16</v>
      </c>
      <c r="O2499">
        <v>16</v>
      </c>
      <c r="P2499">
        <v>16</v>
      </c>
      <c r="Q2499">
        <v>16</v>
      </c>
      <c r="R2499">
        <v>16</v>
      </c>
      <c r="T2499" s="22" t="str">
        <f t="shared" si="154"/>
        <v>840102-PANTH-LXL</v>
      </c>
      <c r="U2499" s="24">
        <f>IF(C2499="NET","",IF(C2499="","",IFERROR(VLOOKUP(T2499,EAN!$A:$B,2,FALSE),"MANGLER - MÅ OPPDATERE EAN-FANEN")))</f>
        <v>7048652966483</v>
      </c>
      <c r="V2499" s="22">
        <f t="shared" si="156"/>
        <v>16</v>
      </c>
      <c r="W2499" s="22">
        <f t="shared" si="157"/>
        <v>16</v>
      </c>
      <c r="X2499" s="2"/>
      <c r="Y2499" s="21">
        <f>IF(C2499="NET","",IFERROR(VLOOKUP(U2499,'2) Order Form'!$V$9:$V$894,1,FALSE),"Ikke med I order form"))</f>
        <v>7048652966483</v>
      </c>
    </row>
    <row r="2500" spans="1:25">
      <c r="A2500" s="175">
        <f t="shared" si="155"/>
        <v>7048653090187</v>
      </c>
      <c r="B2500">
        <v>840102</v>
      </c>
      <c r="C2500" t="s">
        <v>1326</v>
      </c>
      <c r="D2500" t="s">
        <v>2991</v>
      </c>
      <c r="E2500" t="s">
        <v>3731</v>
      </c>
      <c r="F2500" t="s">
        <v>3730</v>
      </c>
      <c r="G2500" t="s">
        <v>64</v>
      </c>
      <c r="H2500" t="s">
        <v>87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T2500" s="22" t="str">
        <f t="shared" ref="T2500:T2563" si="158">CONCATENATE(B2500,"-",E2500)</f>
        <v>840102-WIGRN-SM</v>
      </c>
      <c r="U2500" s="24">
        <f>IF(C2500="NET","",IF(C2500="","",IFERROR(VLOOKUP(T2500,EAN!$A:$B,2,FALSE),"MANGLER - MÅ OPPDATERE EAN-FANEN")))</f>
        <v>7048653090187</v>
      </c>
      <c r="V2500" s="22">
        <f t="shared" si="156"/>
        <v>0</v>
      </c>
      <c r="W2500" s="22">
        <f t="shared" si="157"/>
        <v>0</v>
      </c>
      <c r="X2500" s="2"/>
      <c r="Y2500" s="21" t="str">
        <f>IF(C2500="NET","",IFERROR(VLOOKUP(U2500,'2) Order Form'!$V$9:$V$894,1,FALSE),"Ikke med I order form"))</f>
        <v>Ikke med I order form</v>
      </c>
    </row>
    <row r="2501" spans="1:25">
      <c r="A2501" s="175">
        <f t="shared" ref="A2501:A2564" si="159">SUM(U2501)</f>
        <v>7048653090194</v>
      </c>
      <c r="B2501">
        <v>840102</v>
      </c>
      <c r="C2501" t="s">
        <v>1326</v>
      </c>
      <c r="D2501" t="s">
        <v>2991</v>
      </c>
      <c r="E2501" t="s">
        <v>3732</v>
      </c>
      <c r="F2501" t="s">
        <v>3730</v>
      </c>
      <c r="G2501" t="s">
        <v>65</v>
      </c>
      <c r="H2501" t="s">
        <v>87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T2501" s="22" t="str">
        <f t="shared" si="158"/>
        <v>840102-WIGRN-ML</v>
      </c>
      <c r="U2501" s="24">
        <f>IF(C2501="NET","",IF(C2501="","",IFERROR(VLOOKUP(T2501,EAN!$A:$B,2,FALSE),"MANGLER - MÅ OPPDATERE EAN-FANEN")))</f>
        <v>7048653090194</v>
      </c>
      <c r="V2501" s="22">
        <f t="shared" si="156"/>
        <v>0</v>
      </c>
      <c r="W2501" s="22">
        <f t="shared" si="157"/>
        <v>0</v>
      </c>
      <c r="X2501" s="2"/>
      <c r="Y2501" s="21" t="str">
        <f>IF(C2501="NET","",IFERROR(VLOOKUP(U2501,'2) Order Form'!$V$9:$V$894,1,FALSE),"Ikke med I order form"))</f>
        <v>Ikke med I order form</v>
      </c>
    </row>
    <row r="2502" spans="1:25">
      <c r="A2502" s="175">
        <f t="shared" si="159"/>
        <v>7048653090200</v>
      </c>
      <c r="B2502">
        <v>840102</v>
      </c>
      <c r="C2502" t="s">
        <v>1326</v>
      </c>
      <c r="D2502" t="s">
        <v>2991</v>
      </c>
      <c r="E2502" t="s">
        <v>3733</v>
      </c>
      <c r="F2502" t="s">
        <v>3730</v>
      </c>
      <c r="G2502" t="s">
        <v>66</v>
      </c>
      <c r="H2502" t="s">
        <v>87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T2502" s="22" t="str">
        <f t="shared" si="158"/>
        <v>840102-WIGRN-LXL</v>
      </c>
      <c r="U2502" s="24">
        <f>IF(C2502="NET","",IF(C2502="","",IFERROR(VLOOKUP(T2502,EAN!$A:$B,2,FALSE),"MANGLER - MÅ OPPDATERE EAN-FANEN")))</f>
        <v>7048653090200</v>
      </c>
      <c r="V2502" s="22">
        <f t="shared" si="156"/>
        <v>0</v>
      </c>
      <c r="W2502" s="22">
        <f t="shared" si="157"/>
        <v>0</v>
      </c>
      <c r="X2502" s="2"/>
      <c r="Y2502" s="21" t="str">
        <f>IF(C2502="NET","",IFERROR(VLOOKUP(U2502,'2) Order Form'!$V$9:$V$894,1,FALSE),"Ikke med I order form"))</f>
        <v>Ikke med I order form</v>
      </c>
    </row>
    <row r="2503" spans="1:25">
      <c r="A2503" s="175">
        <f t="shared" si="159"/>
        <v>7048652966537</v>
      </c>
      <c r="B2503">
        <v>840102</v>
      </c>
      <c r="C2503" t="s">
        <v>1326</v>
      </c>
      <c r="D2503" t="s">
        <v>2991</v>
      </c>
      <c r="E2503" t="s">
        <v>1988</v>
      </c>
      <c r="F2503" t="s">
        <v>1977</v>
      </c>
      <c r="G2503" t="s">
        <v>64</v>
      </c>
      <c r="H2503" t="s">
        <v>87</v>
      </c>
      <c r="I2503">
        <v>44</v>
      </c>
      <c r="J2503">
        <v>44</v>
      </c>
      <c r="K2503">
        <v>44</v>
      </c>
      <c r="L2503">
        <v>44</v>
      </c>
      <c r="M2503">
        <v>44</v>
      </c>
      <c r="N2503">
        <v>44</v>
      </c>
      <c r="O2503">
        <v>44</v>
      </c>
      <c r="P2503">
        <v>44</v>
      </c>
      <c r="Q2503">
        <v>44</v>
      </c>
      <c r="R2503">
        <v>44</v>
      </c>
      <c r="T2503" s="22" t="str">
        <f t="shared" si="158"/>
        <v>840102-WOLND-SM</v>
      </c>
      <c r="U2503" s="24">
        <f>IF(C2503="NET","",IF(C2503="","",IFERROR(VLOOKUP(T2503,EAN!$A:$B,2,FALSE),"MANGLER - MÅ OPPDATERE EAN-FANEN")))</f>
        <v>7048652966537</v>
      </c>
      <c r="V2503" s="22">
        <f t="shared" si="156"/>
        <v>44</v>
      </c>
      <c r="W2503" s="22">
        <f t="shared" si="157"/>
        <v>44</v>
      </c>
      <c r="X2503" s="2"/>
      <c r="Y2503" s="21">
        <f>IF(C2503="NET","",IFERROR(VLOOKUP(U2503,'2) Order Form'!$V$9:$V$894,1,FALSE),"Ikke med I order form"))</f>
        <v>7048652966537</v>
      </c>
    </row>
    <row r="2504" spans="1:25">
      <c r="A2504" s="175">
        <f t="shared" si="159"/>
        <v>7048652966520</v>
      </c>
      <c r="B2504">
        <v>840102</v>
      </c>
      <c r="C2504" t="s">
        <v>1326</v>
      </c>
      <c r="D2504" t="s">
        <v>2991</v>
      </c>
      <c r="E2504" t="s">
        <v>1989</v>
      </c>
      <c r="F2504" t="s">
        <v>1977</v>
      </c>
      <c r="G2504" t="s">
        <v>65</v>
      </c>
      <c r="H2504" t="s">
        <v>87</v>
      </c>
      <c r="I2504">
        <v>10</v>
      </c>
      <c r="J2504">
        <v>10</v>
      </c>
      <c r="K2504">
        <v>10</v>
      </c>
      <c r="L2504">
        <v>10</v>
      </c>
      <c r="M2504">
        <v>10</v>
      </c>
      <c r="N2504">
        <v>10</v>
      </c>
      <c r="O2504">
        <v>10</v>
      </c>
      <c r="P2504">
        <v>10</v>
      </c>
      <c r="Q2504">
        <v>10</v>
      </c>
      <c r="R2504">
        <v>10</v>
      </c>
      <c r="T2504" s="22" t="str">
        <f t="shared" si="158"/>
        <v>840102-WOLND-ML</v>
      </c>
      <c r="U2504" s="24">
        <f>IF(C2504="NET","",IF(C2504="","",IFERROR(VLOOKUP(T2504,EAN!$A:$B,2,FALSE),"MANGLER - MÅ OPPDATERE EAN-FANEN")))</f>
        <v>7048652966520</v>
      </c>
      <c r="V2504" s="22">
        <f t="shared" si="156"/>
        <v>10</v>
      </c>
      <c r="W2504" s="22">
        <f t="shared" si="157"/>
        <v>10</v>
      </c>
      <c r="X2504" s="2"/>
      <c r="Y2504" s="21">
        <f>IF(C2504="NET","",IFERROR(VLOOKUP(U2504,'2) Order Form'!$V$9:$V$894,1,FALSE),"Ikke med I order form"))</f>
        <v>7048652966520</v>
      </c>
    </row>
    <row r="2505" spans="1:25">
      <c r="A2505" s="175">
        <f t="shared" si="159"/>
        <v>7048652966513</v>
      </c>
      <c r="B2505">
        <v>840102</v>
      </c>
      <c r="C2505" t="s">
        <v>1326</v>
      </c>
      <c r="D2505" t="s">
        <v>2991</v>
      </c>
      <c r="E2505" t="s">
        <v>1990</v>
      </c>
      <c r="F2505" t="s">
        <v>1977</v>
      </c>
      <c r="G2505" t="s">
        <v>66</v>
      </c>
      <c r="H2505" t="s">
        <v>87</v>
      </c>
      <c r="I2505">
        <v>85</v>
      </c>
      <c r="J2505">
        <v>85</v>
      </c>
      <c r="K2505">
        <v>85</v>
      </c>
      <c r="L2505">
        <v>85</v>
      </c>
      <c r="M2505">
        <v>85</v>
      </c>
      <c r="N2505">
        <v>85</v>
      </c>
      <c r="O2505">
        <v>85</v>
      </c>
      <c r="P2505">
        <v>85</v>
      </c>
      <c r="Q2505">
        <v>85</v>
      </c>
      <c r="R2505">
        <v>85</v>
      </c>
      <c r="T2505" s="22" t="str">
        <f t="shared" si="158"/>
        <v>840102-WOLND-LXL</v>
      </c>
      <c r="U2505" s="24">
        <f>IF(C2505="NET","",IF(C2505="","",IFERROR(VLOOKUP(T2505,EAN!$A:$B,2,FALSE),"MANGLER - MÅ OPPDATERE EAN-FANEN")))</f>
        <v>7048652966513</v>
      </c>
      <c r="V2505" s="22">
        <f t="shared" si="156"/>
        <v>85</v>
      </c>
      <c r="W2505" s="22">
        <f t="shared" si="157"/>
        <v>85</v>
      </c>
      <c r="X2505" s="2"/>
      <c r="Y2505" s="21">
        <f>IF(C2505="NET","",IFERROR(VLOOKUP(U2505,'2) Order Form'!$V$9:$V$894,1,FALSE),"Ikke med I order form"))</f>
        <v>7048652966513</v>
      </c>
    </row>
    <row r="2506" spans="1:25">
      <c r="A2506" s="175">
        <f t="shared" si="159"/>
        <v>0</v>
      </c>
      <c r="B2506" s="37">
        <v>840103</v>
      </c>
      <c r="C2506" t="s">
        <v>131</v>
      </c>
      <c r="I2506" s="37">
        <v>202409</v>
      </c>
      <c r="J2506" s="37">
        <v>202410</v>
      </c>
      <c r="K2506" s="37">
        <v>202411</v>
      </c>
      <c r="L2506" s="37">
        <v>202412</v>
      </c>
      <c r="M2506" s="37">
        <v>202413</v>
      </c>
      <c r="N2506" s="37">
        <v>202414</v>
      </c>
      <c r="O2506" s="37">
        <v>202415</v>
      </c>
      <c r="P2506" s="37">
        <v>202415</v>
      </c>
      <c r="Q2506" s="37">
        <v>202415</v>
      </c>
      <c r="R2506" s="37">
        <v>202415</v>
      </c>
      <c r="T2506" s="22" t="str">
        <f t="shared" si="158"/>
        <v>840103-</v>
      </c>
      <c r="U2506" s="24" t="str">
        <f>IF(C2506="NET","",IF(C2506="","",IFERROR(VLOOKUP(T2506,EAN!$A:$B,2,FALSE),"MANGLER - MÅ OPPDATERE EAN-FANEN")))</f>
        <v/>
      </c>
      <c r="V2506" s="22">
        <f t="shared" si="156"/>
        <v>202409</v>
      </c>
      <c r="W2506" s="22">
        <f t="shared" si="157"/>
        <v>202415</v>
      </c>
      <c r="X2506" s="2"/>
      <c r="Y2506" s="21" t="str">
        <f>IF(C2506="NET","",IFERROR(VLOOKUP(U2506,'2) Order Form'!$V$9:$V$894,1,FALSE),"Ikke med I order form"))</f>
        <v/>
      </c>
    </row>
    <row r="2507" spans="1:25">
      <c r="A2507" s="175">
        <f t="shared" si="159"/>
        <v>7048652832610</v>
      </c>
      <c r="B2507">
        <v>840103</v>
      </c>
      <c r="C2507" t="s">
        <v>1327</v>
      </c>
      <c r="D2507" t="s">
        <v>2991</v>
      </c>
      <c r="E2507" t="s">
        <v>132</v>
      </c>
      <c r="F2507" t="s">
        <v>124</v>
      </c>
      <c r="G2507" t="s">
        <v>64</v>
      </c>
      <c r="H2507" t="s">
        <v>87</v>
      </c>
      <c r="I2507">
        <v>74</v>
      </c>
      <c r="J2507">
        <v>74</v>
      </c>
      <c r="K2507">
        <v>74</v>
      </c>
      <c r="L2507">
        <v>74</v>
      </c>
      <c r="M2507">
        <v>74</v>
      </c>
      <c r="N2507">
        <v>74</v>
      </c>
      <c r="O2507">
        <v>74</v>
      </c>
      <c r="P2507">
        <v>74</v>
      </c>
      <c r="Q2507">
        <v>74</v>
      </c>
      <c r="R2507">
        <v>74</v>
      </c>
      <c r="T2507" s="22" t="str">
        <f t="shared" si="158"/>
        <v>840103-DTBLK-SM</v>
      </c>
      <c r="U2507" s="24">
        <f>IF(C2507="NET","",IF(C2507="","",IFERROR(VLOOKUP(T2507,EAN!$A:$B,2,FALSE),"MANGLER - MÅ OPPDATERE EAN-FANEN")))</f>
        <v>7048652832610</v>
      </c>
      <c r="V2507" s="22">
        <f t="shared" si="156"/>
        <v>74</v>
      </c>
      <c r="W2507" s="22">
        <f t="shared" si="157"/>
        <v>74</v>
      </c>
      <c r="X2507" s="2"/>
      <c r="Y2507" s="21">
        <f>IF(C2507="NET","",IFERROR(VLOOKUP(U2507,'2) Order Form'!$V$9:$V$894,1,FALSE),"Ikke med I order form"))</f>
        <v>7048652832610</v>
      </c>
    </row>
    <row r="2508" spans="1:25">
      <c r="A2508" s="175">
        <f t="shared" si="159"/>
        <v>7048652832603</v>
      </c>
      <c r="B2508">
        <v>840103</v>
      </c>
      <c r="C2508" t="s">
        <v>1327</v>
      </c>
      <c r="D2508" t="s">
        <v>2991</v>
      </c>
      <c r="E2508" t="s">
        <v>133</v>
      </c>
      <c r="F2508" t="s">
        <v>124</v>
      </c>
      <c r="G2508" t="s">
        <v>65</v>
      </c>
      <c r="H2508" t="s">
        <v>87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T2508" s="22" t="str">
        <f t="shared" si="158"/>
        <v>840103-DTBLK-ML</v>
      </c>
      <c r="U2508" s="24">
        <f>IF(C2508="NET","",IF(C2508="","",IFERROR(VLOOKUP(T2508,EAN!$A:$B,2,FALSE),"MANGLER - MÅ OPPDATERE EAN-FANEN")))</f>
        <v>7048652832603</v>
      </c>
      <c r="V2508" s="22">
        <f t="shared" si="156"/>
        <v>0</v>
      </c>
      <c r="W2508" s="22">
        <f t="shared" si="157"/>
        <v>0</v>
      </c>
      <c r="X2508" s="2"/>
      <c r="Y2508" s="21">
        <f>IF(C2508="NET","",IFERROR(VLOOKUP(U2508,'2) Order Form'!$V$9:$V$894,1,FALSE),"Ikke med I order form"))</f>
        <v>7048652832603</v>
      </c>
    </row>
    <row r="2509" spans="1:25">
      <c r="A2509" s="175">
        <f t="shared" si="159"/>
        <v>7048652832597</v>
      </c>
      <c r="B2509">
        <v>840103</v>
      </c>
      <c r="C2509" t="s">
        <v>1327</v>
      </c>
      <c r="D2509" t="s">
        <v>2991</v>
      </c>
      <c r="E2509" t="s">
        <v>134</v>
      </c>
      <c r="F2509" t="s">
        <v>124</v>
      </c>
      <c r="G2509" t="s">
        <v>66</v>
      </c>
      <c r="H2509" t="s">
        <v>87</v>
      </c>
      <c r="I2509">
        <v>8</v>
      </c>
      <c r="J2509">
        <v>8</v>
      </c>
      <c r="K2509">
        <v>8</v>
      </c>
      <c r="L2509">
        <v>8</v>
      </c>
      <c r="M2509">
        <v>8</v>
      </c>
      <c r="N2509">
        <v>8</v>
      </c>
      <c r="O2509">
        <v>8</v>
      </c>
      <c r="P2509">
        <v>8</v>
      </c>
      <c r="Q2509">
        <v>8</v>
      </c>
      <c r="R2509">
        <v>8</v>
      </c>
      <c r="T2509" s="22" t="str">
        <f t="shared" si="158"/>
        <v>840103-DTBLK-LXL</v>
      </c>
      <c r="U2509" s="24">
        <f>IF(C2509="NET","",IF(C2509="","",IFERROR(VLOOKUP(T2509,EAN!$A:$B,2,FALSE),"MANGLER - MÅ OPPDATERE EAN-FANEN")))</f>
        <v>7048652832597</v>
      </c>
      <c r="V2509" s="22">
        <f t="shared" si="156"/>
        <v>8</v>
      </c>
      <c r="W2509" s="22">
        <f t="shared" si="157"/>
        <v>8</v>
      </c>
      <c r="X2509" s="2"/>
      <c r="Y2509" s="21">
        <f>IF(C2509="NET","",IFERROR(VLOOKUP(U2509,'2) Order Form'!$V$9:$V$894,1,FALSE),"Ikke med I order form"))</f>
        <v>7048652832597</v>
      </c>
    </row>
    <row r="2510" spans="1:25">
      <c r="A2510" s="175">
        <f t="shared" si="159"/>
        <v>7048653090330</v>
      </c>
      <c r="B2510">
        <v>840103</v>
      </c>
      <c r="C2510" t="s">
        <v>1327</v>
      </c>
      <c r="D2510" t="s">
        <v>2991</v>
      </c>
      <c r="E2510" t="s">
        <v>3721</v>
      </c>
      <c r="F2510" t="s">
        <v>3720</v>
      </c>
      <c r="G2510" t="s">
        <v>64</v>
      </c>
      <c r="H2510" t="s">
        <v>87</v>
      </c>
      <c r="I2510">
        <v>-4</v>
      </c>
      <c r="J2510">
        <v>-4</v>
      </c>
      <c r="K2510">
        <v>-4</v>
      </c>
      <c r="L2510">
        <v>-4</v>
      </c>
      <c r="M2510">
        <v>-4</v>
      </c>
      <c r="N2510">
        <v>-4</v>
      </c>
      <c r="O2510">
        <v>-4</v>
      </c>
      <c r="P2510">
        <v>-4</v>
      </c>
      <c r="Q2510">
        <v>-4</v>
      </c>
      <c r="R2510">
        <v>-4</v>
      </c>
      <c r="T2510" s="22" t="str">
        <f t="shared" si="158"/>
        <v>840103-GRPHT-SM</v>
      </c>
      <c r="U2510" s="24">
        <f>IF(C2510="NET","",IF(C2510="","",IFERROR(VLOOKUP(T2510,EAN!$A:$B,2,FALSE),"MANGLER - MÅ OPPDATERE EAN-FANEN")))</f>
        <v>7048653090330</v>
      </c>
      <c r="V2510" s="22">
        <f t="shared" si="156"/>
        <v>-4</v>
      </c>
      <c r="W2510" s="22">
        <f t="shared" si="157"/>
        <v>-4</v>
      </c>
      <c r="X2510" s="2"/>
      <c r="Y2510" s="21" t="str">
        <f>IF(C2510="NET","",IFERROR(VLOOKUP(U2510,'2) Order Form'!$V$9:$V$894,1,FALSE),"Ikke med I order form"))</f>
        <v>Ikke med I order form</v>
      </c>
    </row>
    <row r="2511" spans="1:25">
      <c r="A2511" s="175">
        <f t="shared" si="159"/>
        <v>7048653090347</v>
      </c>
      <c r="B2511">
        <v>840103</v>
      </c>
      <c r="C2511" t="s">
        <v>1327</v>
      </c>
      <c r="D2511" t="s">
        <v>2991</v>
      </c>
      <c r="E2511" t="s">
        <v>3722</v>
      </c>
      <c r="F2511" t="s">
        <v>3720</v>
      </c>
      <c r="G2511" t="s">
        <v>65</v>
      </c>
      <c r="H2511" t="s">
        <v>87</v>
      </c>
      <c r="I2511">
        <v>-9</v>
      </c>
      <c r="J2511">
        <v>-9</v>
      </c>
      <c r="K2511">
        <v>-9</v>
      </c>
      <c r="L2511">
        <v>-9</v>
      </c>
      <c r="M2511">
        <v>-9</v>
      </c>
      <c r="N2511">
        <v>-9</v>
      </c>
      <c r="O2511">
        <v>-9</v>
      </c>
      <c r="P2511">
        <v>-9</v>
      </c>
      <c r="Q2511">
        <v>-9</v>
      </c>
      <c r="R2511">
        <v>-9</v>
      </c>
      <c r="T2511" s="22" t="str">
        <f t="shared" si="158"/>
        <v>840103-GRPHT-ML</v>
      </c>
      <c r="U2511" s="24">
        <f>IF(C2511="NET","",IF(C2511="","",IFERROR(VLOOKUP(T2511,EAN!$A:$B,2,FALSE),"MANGLER - MÅ OPPDATERE EAN-FANEN")))</f>
        <v>7048653090347</v>
      </c>
      <c r="V2511" s="22">
        <f t="shared" si="156"/>
        <v>-9</v>
      </c>
      <c r="W2511" s="22">
        <f t="shared" si="157"/>
        <v>-9</v>
      </c>
      <c r="X2511" s="2"/>
      <c r="Y2511" s="21" t="str">
        <f>IF(C2511="NET","",IFERROR(VLOOKUP(U2511,'2) Order Form'!$V$9:$V$894,1,FALSE),"Ikke med I order form"))</f>
        <v>Ikke med I order form</v>
      </c>
    </row>
    <row r="2512" spans="1:25">
      <c r="A2512" s="175">
        <f t="shared" si="159"/>
        <v>7048653090354</v>
      </c>
      <c r="B2512">
        <v>840103</v>
      </c>
      <c r="C2512" t="s">
        <v>1327</v>
      </c>
      <c r="D2512" t="s">
        <v>2991</v>
      </c>
      <c r="E2512" t="s">
        <v>3723</v>
      </c>
      <c r="F2512" t="s">
        <v>3720</v>
      </c>
      <c r="G2512" t="s">
        <v>66</v>
      </c>
      <c r="H2512" t="s">
        <v>87</v>
      </c>
      <c r="I2512">
        <v>-8</v>
      </c>
      <c r="J2512">
        <v>-8</v>
      </c>
      <c r="K2512">
        <v>-8</v>
      </c>
      <c r="L2512">
        <v>-8</v>
      </c>
      <c r="M2512">
        <v>-8</v>
      </c>
      <c r="N2512">
        <v>-8</v>
      </c>
      <c r="O2512">
        <v>-8</v>
      </c>
      <c r="P2512">
        <v>-8</v>
      </c>
      <c r="Q2512">
        <v>-8</v>
      </c>
      <c r="R2512">
        <v>-8</v>
      </c>
      <c r="T2512" s="22" t="str">
        <f t="shared" si="158"/>
        <v>840103-GRPHT-LXL</v>
      </c>
      <c r="U2512" s="24">
        <f>IF(C2512="NET","",IF(C2512="","",IFERROR(VLOOKUP(T2512,EAN!$A:$B,2,FALSE),"MANGLER - MÅ OPPDATERE EAN-FANEN")))</f>
        <v>7048653090354</v>
      </c>
      <c r="V2512" s="22">
        <f t="shared" si="156"/>
        <v>-8</v>
      </c>
      <c r="W2512" s="22">
        <f t="shared" si="157"/>
        <v>-8</v>
      </c>
      <c r="X2512" s="2"/>
      <c r="Y2512" s="21" t="str">
        <f>IF(C2512="NET","",IFERROR(VLOOKUP(U2512,'2) Order Form'!$V$9:$V$894,1,FALSE),"Ikke med I order form"))</f>
        <v>Ikke med I order form</v>
      </c>
    </row>
    <row r="2513" spans="1:25">
      <c r="A2513" s="175">
        <f t="shared" si="159"/>
        <v>7048653090279</v>
      </c>
      <c r="B2513">
        <v>840103</v>
      </c>
      <c r="C2513" t="s">
        <v>1327</v>
      </c>
      <c r="D2513" t="s">
        <v>2991</v>
      </c>
      <c r="E2513" t="s">
        <v>3726</v>
      </c>
      <c r="F2513" t="s">
        <v>3725</v>
      </c>
      <c r="G2513" t="s">
        <v>64</v>
      </c>
      <c r="H2513" t="s">
        <v>87</v>
      </c>
      <c r="I2513">
        <v>-11</v>
      </c>
      <c r="J2513">
        <v>-11</v>
      </c>
      <c r="K2513">
        <v>-11</v>
      </c>
      <c r="L2513">
        <v>-11</v>
      </c>
      <c r="M2513">
        <v>-11</v>
      </c>
      <c r="N2513">
        <v>-11</v>
      </c>
      <c r="O2513">
        <v>-11</v>
      </c>
      <c r="P2513">
        <v>-11</v>
      </c>
      <c r="Q2513">
        <v>-11</v>
      </c>
      <c r="R2513">
        <v>-11</v>
      </c>
      <c r="T2513" s="22" t="str">
        <f t="shared" si="158"/>
        <v>840103-JNPBL-SM</v>
      </c>
      <c r="U2513" s="24">
        <f>IF(C2513="NET","",IF(C2513="","",IFERROR(VLOOKUP(T2513,EAN!$A:$B,2,FALSE),"MANGLER - MÅ OPPDATERE EAN-FANEN")))</f>
        <v>7048653090279</v>
      </c>
      <c r="V2513" s="22">
        <f t="shared" si="156"/>
        <v>-11</v>
      </c>
      <c r="W2513" s="22">
        <f t="shared" si="157"/>
        <v>-11</v>
      </c>
      <c r="X2513" s="2"/>
      <c r="Y2513" s="21" t="str">
        <f>IF(C2513="NET","",IFERROR(VLOOKUP(U2513,'2) Order Form'!$V$9:$V$894,1,FALSE),"Ikke med I order form"))</f>
        <v>Ikke med I order form</v>
      </c>
    </row>
    <row r="2514" spans="1:25">
      <c r="A2514" s="175">
        <f t="shared" si="159"/>
        <v>7048653090286</v>
      </c>
      <c r="B2514">
        <v>840103</v>
      </c>
      <c r="C2514" t="s">
        <v>1327</v>
      </c>
      <c r="D2514" t="s">
        <v>2991</v>
      </c>
      <c r="E2514" t="s">
        <v>3727</v>
      </c>
      <c r="F2514" t="s">
        <v>3725</v>
      </c>
      <c r="G2514" t="s">
        <v>65</v>
      </c>
      <c r="H2514" t="s">
        <v>87</v>
      </c>
      <c r="I2514">
        <v>-35</v>
      </c>
      <c r="J2514">
        <v>-35</v>
      </c>
      <c r="K2514">
        <v>-35</v>
      </c>
      <c r="L2514">
        <v>-35</v>
      </c>
      <c r="M2514">
        <v>-35</v>
      </c>
      <c r="N2514">
        <v>-35</v>
      </c>
      <c r="O2514">
        <v>-35</v>
      </c>
      <c r="P2514">
        <v>-35</v>
      </c>
      <c r="Q2514">
        <v>-35</v>
      </c>
      <c r="R2514">
        <v>-35</v>
      </c>
      <c r="T2514" s="22" t="str">
        <f t="shared" si="158"/>
        <v>840103-JNPBL-ML</v>
      </c>
      <c r="U2514" s="24">
        <f>IF(C2514="NET","",IF(C2514="","",IFERROR(VLOOKUP(T2514,EAN!$A:$B,2,FALSE),"MANGLER - MÅ OPPDATERE EAN-FANEN")))</f>
        <v>7048653090286</v>
      </c>
      <c r="V2514" s="22">
        <f t="shared" si="156"/>
        <v>-35</v>
      </c>
      <c r="W2514" s="22">
        <f t="shared" si="157"/>
        <v>-35</v>
      </c>
      <c r="X2514" s="2"/>
      <c r="Y2514" s="21" t="str">
        <f>IF(C2514="NET","",IFERROR(VLOOKUP(U2514,'2) Order Form'!$V$9:$V$894,1,FALSE),"Ikke med I order form"))</f>
        <v>Ikke med I order form</v>
      </c>
    </row>
    <row r="2515" spans="1:25">
      <c r="A2515" s="175">
        <f t="shared" si="159"/>
        <v>7048653090293</v>
      </c>
      <c r="B2515">
        <v>840103</v>
      </c>
      <c r="C2515" t="s">
        <v>1327</v>
      </c>
      <c r="D2515" t="s">
        <v>2991</v>
      </c>
      <c r="E2515" t="s">
        <v>3728</v>
      </c>
      <c r="F2515" t="s">
        <v>3725</v>
      </c>
      <c r="G2515" t="s">
        <v>66</v>
      </c>
      <c r="H2515" t="s">
        <v>87</v>
      </c>
      <c r="I2515">
        <v>-17</v>
      </c>
      <c r="J2515">
        <v>-17</v>
      </c>
      <c r="K2515">
        <v>-17</v>
      </c>
      <c r="L2515">
        <v>-17</v>
      </c>
      <c r="M2515">
        <v>-17</v>
      </c>
      <c r="N2515">
        <v>-17</v>
      </c>
      <c r="O2515">
        <v>-17</v>
      </c>
      <c r="P2515">
        <v>-17</v>
      </c>
      <c r="Q2515">
        <v>-17</v>
      </c>
      <c r="R2515">
        <v>-17</v>
      </c>
      <c r="T2515" s="22" t="str">
        <f t="shared" si="158"/>
        <v>840103-JNPBL-LXL</v>
      </c>
      <c r="U2515" s="24">
        <f>IF(C2515="NET","",IF(C2515="","",IFERROR(VLOOKUP(T2515,EAN!$A:$B,2,FALSE),"MANGLER - MÅ OPPDATERE EAN-FANEN")))</f>
        <v>7048653090293</v>
      </c>
      <c r="V2515" s="22">
        <f t="shared" si="156"/>
        <v>-17</v>
      </c>
      <c r="W2515" s="22">
        <f t="shared" si="157"/>
        <v>-17</v>
      </c>
      <c r="X2515" s="2"/>
      <c r="Y2515" s="21" t="str">
        <f>IF(C2515="NET","",IFERROR(VLOOKUP(U2515,'2) Order Form'!$V$9:$V$894,1,FALSE),"Ikke med I order form"))</f>
        <v>Ikke med I order form</v>
      </c>
    </row>
    <row r="2516" spans="1:25">
      <c r="A2516" s="175">
        <f t="shared" si="159"/>
        <v>7048652832672</v>
      </c>
      <c r="B2516">
        <v>840103</v>
      </c>
      <c r="C2516" t="s">
        <v>1327</v>
      </c>
      <c r="D2516" t="s">
        <v>2991</v>
      </c>
      <c r="E2516" t="s">
        <v>1290</v>
      </c>
      <c r="F2516" t="s">
        <v>1291</v>
      </c>
      <c r="G2516" t="s">
        <v>64</v>
      </c>
      <c r="H2516" t="s">
        <v>225</v>
      </c>
      <c r="I2516">
        <v>9</v>
      </c>
      <c r="J2516">
        <v>9</v>
      </c>
      <c r="K2516">
        <v>9</v>
      </c>
      <c r="L2516">
        <v>9</v>
      </c>
      <c r="M2516">
        <v>9</v>
      </c>
      <c r="N2516">
        <v>9</v>
      </c>
      <c r="O2516">
        <v>9</v>
      </c>
      <c r="P2516">
        <v>9</v>
      </c>
      <c r="Q2516">
        <v>9</v>
      </c>
      <c r="R2516">
        <v>9</v>
      </c>
      <c r="T2516" s="22" t="str">
        <f t="shared" si="158"/>
        <v>840103-MASEM-SM</v>
      </c>
      <c r="U2516" s="24">
        <f>IF(C2516="NET","",IF(C2516="","",IFERROR(VLOOKUP(T2516,EAN!$A:$B,2,FALSE),"MANGLER - MÅ OPPDATERE EAN-FANEN")))</f>
        <v>7048652832672</v>
      </c>
      <c r="V2516" s="22">
        <f t="shared" si="156"/>
        <v>9</v>
      </c>
      <c r="W2516" s="22">
        <f t="shared" si="157"/>
        <v>9</v>
      </c>
      <c r="X2516" s="2"/>
      <c r="Y2516" s="21">
        <f>IF(C2516="NET","",IFERROR(VLOOKUP(U2516,'2) Order Form'!$V$9:$V$894,1,FALSE),"Ikke med I order form"))</f>
        <v>7048652832672</v>
      </c>
    </row>
    <row r="2517" spans="1:25">
      <c r="A2517" s="175">
        <f t="shared" si="159"/>
        <v>7048652832665</v>
      </c>
      <c r="B2517">
        <v>840103</v>
      </c>
      <c r="C2517" t="s">
        <v>1327</v>
      </c>
      <c r="D2517" t="s">
        <v>2991</v>
      </c>
      <c r="E2517" t="s">
        <v>1292</v>
      </c>
      <c r="F2517" t="s">
        <v>1291</v>
      </c>
      <c r="G2517" t="s">
        <v>65</v>
      </c>
      <c r="H2517" t="s">
        <v>225</v>
      </c>
      <c r="I2517">
        <v>133</v>
      </c>
      <c r="J2517">
        <v>133</v>
      </c>
      <c r="K2517">
        <v>133</v>
      </c>
      <c r="L2517">
        <v>133</v>
      </c>
      <c r="M2517">
        <v>133</v>
      </c>
      <c r="N2517">
        <v>133</v>
      </c>
      <c r="O2517">
        <v>133</v>
      </c>
      <c r="P2517">
        <v>133</v>
      </c>
      <c r="Q2517">
        <v>133</v>
      </c>
      <c r="R2517">
        <v>133</v>
      </c>
      <c r="T2517" s="22" t="str">
        <f t="shared" si="158"/>
        <v>840103-MASEM-ML</v>
      </c>
      <c r="U2517" s="24">
        <f>IF(C2517="NET","",IF(C2517="","",IFERROR(VLOOKUP(T2517,EAN!$A:$B,2,FALSE),"MANGLER - MÅ OPPDATERE EAN-FANEN")))</f>
        <v>7048652832665</v>
      </c>
      <c r="V2517" s="22">
        <f t="shared" si="156"/>
        <v>133</v>
      </c>
      <c r="W2517" s="22">
        <f t="shared" si="157"/>
        <v>133</v>
      </c>
      <c r="X2517" s="2"/>
      <c r="Y2517" s="21">
        <f>IF(C2517="NET","",IFERROR(VLOOKUP(U2517,'2) Order Form'!$V$9:$V$894,1,FALSE),"Ikke med I order form"))</f>
        <v>7048652832665</v>
      </c>
    </row>
    <row r="2518" spans="1:25">
      <c r="A2518" s="175">
        <f t="shared" si="159"/>
        <v>7048652832658</v>
      </c>
      <c r="B2518">
        <v>840103</v>
      </c>
      <c r="C2518" t="s">
        <v>1327</v>
      </c>
      <c r="D2518" t="s">
        <v>2991</v>
      </c>
      <c r="E2518" t="s">
        <v>1293</v>
      </c>
      <c r="F2518" t="s">
        <v>1291</v>
      </c>
      <c r="G2518" t="s">
        <v>66</v>
      </c>
      <c r="H2518" t="s">
        <v>225</v>
      </c>
      <c r="I2518">
        <v>87</v>
      </c>
      <c r="J2518">
        <v>87</v>
      </c>
      <c r="K2518">
        <v>87</v>
      </c>
      <c r="L2518">
        <v>87</v>
      </c>
      <c r="M2518">
        <v>87</v>
      </c>
      <c r="N2518">
        <v>87</v>
      </c>
      <c r="O2518">
        <v>87</v>
      </c>
      <c r="P2518">
        <v>87</v>
      </c>
      <c r="Q2518">
        <v>87</v>
      </c>
      <c r="R2518">
        <v>87</v>
      </c>
      <c r="T2518" s="22" t="str">
        <f t="shared" si="158"/>
        <v>840103-MASEM-LXL</v>
      </c>
      <c r="U2518" s="24">
        <f>IF(C2518="NET","",IF(C2518="","",IFERROR(VLOOKUP(T2518,EAN!$A:$B,2,FALSE),"MANGLER - MÅ OPPDATERE EAN-FANEN")))</f>
        <v>7048652832658</v>
      </c>
      <c r="V2518" s="22">
        <f t="shared" si="156"/>
        <v>87</v>
      </c>
      <c r="W2518" s="22">
        <f t="shared" si="157"/>
        <v>87</v>
      </c>
      <c r="X2518" s="2"/>
      <c r="Y2518" s="21">
        <f>IF(C2518="NET","",IFERROR(VLOOKUP(U2518,'2) Order Form'!$V$9:$V$894,1,FALSE),"Ikke med I order form"))</f>
        <v>7048652832658</v>
      </c>
    </row>
    <row r="2519" spans="1:25">
      <c r="A2519" s="175">
        <f t="shared" si="159"/>
        <v>7048652832702</v>
      </c>
      <c r="B2519">
        <v>840103</v>
      </c>
      <c r="C2519" t="s">
        <v>1327</v>
      </c>
      <c r="D2519" t="s">
        <v>2991</v>
      </c>
      <c r="E2519" t="s">
        <v>1311</v>
      </c>
      <c r="F2519" t="s">
        <v>2030</v>
      </c>
      <c r="G2519" t="s">
        <v>64</v>
      </c>
      <c r="H2519" t="s">
        <v>87</v>
      </c>
      <c r="I2519">
        <v>53</v>
      </c>
      <c r="J2519">
        <v>53</v>
      </c>
      <c r="K2519">
        <v>53</v>
      </c>
      <c r="L2519">
        <v>53</v>
      </c>
      <c r="M2519">
        <v>53</v>
      </c>
      <c r="N2519">
        <v>53</v>
      </c>
      <c r="O2519">
        <v>53</v>
      </c>
      <c r="P2519">
        <v>53</v>
      </c>
      <c r="Q2519">
        <v>53</v>
      </c>
      <c r="R2519">
        <v>53</v>
      </c>
      <c r="T2519" s="22" t="str">
        <f t="shared" si="158"/>
        <v>840103-MBRWH-SM</v>
      </c>
      <c r="U2519" s="24">
        <f>IF(C2519="NET","",IF(C2519="","",IFERROR(VLOOKUP(T2519,EAN!$A:$B,2,FALSE),"MANGLER - MÅ OPPDATERE EAN-FANEN")))</f>
        <v>7048652832702</v>
      </c>
      <c r="V2519" s="22">
        <f t="shared" si="156"/>
        <v>53</v>
      </c>
      <c r="W2519" s="22">
        <f t="shared" si="157"/>
        <v>53</v>
      </c>
      <c r="X2519" s="2"/>
      <c r="Y2519" s="21">
        <f>IF(C2519="NET","",IFERROR(VLOOKUP(U2519,'2) Order Form'!$V$9:$V$894,1,FALSE),"Ikke med I order form"))</f>
        <v>7048652832702</v>
      </c>
    </row>
    <row r="2520" spans="1:25">
      <c r="A2520" s="175">
        <f t="shared" si="159"/>
        <v>7048652832696</v>
      </c>
      <c r="B2520">
        <v>840103</v>
      </c>
      <c r="C2520" t="s">
        <v>1327</v>
      </c>
      <c r="D2520" t="s">
        <v>2991</v>
      </c>
      <c r="E2520" t="s">
        <v>1312</v>
      </c>
      <c r="F2520" t="s">
        <v>2030</v>
      </c>
      <c r="G2520" t="s">
        <v>65</v>
      </c>
      <c r="H2520" t="s">
        <v>87</v>
      </c>
      <c r="I2520">
        <v>81</v>
      </c>
      <c r="J2520">
        <v>81</v>
      </c>
      <c r="K2520">
        <v>81</v>
      </c>
      <c r="L2520">
        <v>81</v>
      </c>
      <c r="M2520">
        <v>81</v>
      </c>
      <c r="N2520">
        <v>81</v>
      </c>
      <c r="O2520">
        <v>81</v>
      </c>
      <c r="P2520">
        <v>81</v>
      </c>
      <c r="Q2520">
        <v>81</v>
      </c>
      <c r="R2520">
        <v>81</v>
      </c>
      <c r="T2520" s="22" t="str">
        <f t="shared" si="158"/>
        <v>840103-MBRWH-ML</v>
      </c>
      <c r="U2520" s="24">
        <f>IF(C2520="NET","",IF(C2520="","",IFERROR(VLOOKUP(T2520,EAN!$A:$B,2,FALSE),"MANGLER - MÅ OPPDATERE EAN-FANEN")))</f>
        <v>7048652832696</v>
      </c>
      <c r="V2520" s="22">
        <f t="shared" si="156"/>
        <v>81</v>
      </c>
      <c r="W2520" s="22">
        <f t="shared" si="157"/>
        <v>81</v>
      </c>
      <c r="X2520" s="2"/>
      <c r="Y2520" s="21">
        <f>IF(C2520="NET","",IFERROR(VLOOKUP(U2520,'2) Order Form'!$V$9:$V$894,1,FALSE),"Ikke med I order form"))</f>
        <v>7048652832696</v>
      </c>
    </row>
    <row r="2521" spans="1:25">
      <c r="A2521" s="175">
        <f t="shared" si="159"/>
        <v>7048652832689</v>
      </c>
      <c r="B2521">
        <v>840103</v>
      </c>
      <c r="C2521" t="s">
        <v>1327</v>
      </c>
      <c r="D2521" t="s">
        <v>2991</v>
      </c>
      <c r="E2521" t="s">
        <v>1313</v>
      </c>
      <c r="F2521" t="s">
        <v>2030</v>
      </c>
      <c r="G2521" t="s">
        <v>66</v>
      </c>
      <c r="H2521" t="s">
        <v>87</v>
      </c>
      <c r="I2521">
        <v>89</v>
      </c>
      <c r="J2521">
        <v>89</v>
      </c>
      <c r="K2521">
        <v>89</v>
      </c>
      <c r="L2521">
        <v>89</v>
      </c>
      <c r="M2521">
        <v>89</v>
      </c>
      <c r="N2521">
        <v>89</v>
      </c>
      <c r="O2521">
        <v>89</v>
      </c>
      <c r="P2521">
        <v>89</v>
      </c>
      <c r="Q2521">
        <v>89</v>
      </c>
      <c r="R2521">
        <v>89</v>
      </c>
      <c r="T2521" s="22" t="str">
        <f t="shared" si="158"/>
        <v>840103-MBRWH-LXL</v>
      </c>
      <c r="U2521" s="24">
        <f>IF(C2521="NET","",IF(C2521="","",IFERROR(VLOOKUP(T2521,EAN!$A:$B,2,FALSE),"MANGLER - MÅ OPPDATERE EAN-FANEN")))</f>
        <v>7048652832689</v>
      </c>
      <c r="V2521" s="22">
        <f t="shared" si="156"/>
        <v>89</v>
      </c>
      <c r="W2521" s="22">
        <f t="shared" si="157"/>
        <v>89</v>
      </c>
      <c r="X2521" s="2"/>
      <c r="Y2521" s="21">
        <f>IF(C2521="NET","",IFERROR(VLOOKUP(U2521,'2) Order Form'!$V$9:$V$894,1,FALSE),"Ikke med I order form"))</f>
        <v>7048652832689</v>
      </c>
    </row>
    <row r="2522" spans="1:25">
      <c r="A2522" s="175">
        <f t="shared" si="159"/>
        <v>7048652832733</v>
      </c>
      <c r="B2522">
        <v>840103</v>
      </c>
      <c r="C2522" t="s">
        <v>1327</v>
      </c>
      <c r="D2522" t="s">
        <v>2991</v>
      </c>
      <c r="E2522" t="s">
        <v>1074</v>
      </c>
      <c r="F2522" t="s">
        <v>1976</v>
      </c>
      <c r="G2522" t="s">
        <v>64</v>
      </c>
      <c r="H2522" t="s">
        <v>225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T2522" s="22" t="str">
        <f t="shared" si="158"/>
        <v>840103-MBUOE-SM</v>
      </c>
      <c r="U2522" s="24">
        <f>IF(C2522="NET","",IF(C2522="","",IFERROR(VLOOKUP(T2522,EAN!$A:$B,2,FALSE),"MANGLER - MÅ OPPDATERE EAN-FANEN")))</f>
        <v>7048652832733</v>
      </c>
      <c r="V2522" s="22">
        <f t="shared" si="156"/>
        <v>0</v>
      </c>
      <c r="W2522" s="22">
        <f t="shared" si="157"/>
        <v>0</v>
      </c>
      <c r="X2522" s="2"/>
      <c r="Y2522" s="21">
        <f>IF(C2522="NET","",IFERROR(VLOOKUP(U2522,'2) Order Form'!$V$9:$V$894,1,FALSE),"Ikke med I order form"))</f>
        <v>7048652832733</v>
      </c>
    </row>
    <row r="2523" spans="1:25">
      <c r="A2523" s="175">
        <f t="shared" si="159"/>
        <v>7048652832726</v>
      </c>
      <c r="B2523">
        <v>840103</v>
      </c>
      <c r="C2523" t="s">
        <v>1327</v>
      </c>
      <c r="D2523" t="s">
        <v>2991</v>
      </c>
      <c r="E2523" t="s">
        <v>1075</v>
      </c>
      <c r="F2523" t="s">
        <v>1976</v>
      </c>
      <c r="G2523" t="s">
        <v>65</v>
      </c>
      <c r="H2523" t="s">
        <v>225</v>
      </c>
      <c r="I2523">
        <v>24</v>
      </c>
      <c r="J2523">
        <v>24</v>
      </c>
      <c r="K2523">
        <v>24</v>
      </c>
      <c r="L2523">
        <v>24</v>
      </c>
      <c r="M2523">
        <v>24</v>
      </c>
      <c r="N2523">
        <v>24</v>
      </c>
      <c r="O2523">
        <v>24</v>
      </c>
      <c r="P2523">
        <v>24</v>
      </c>
      <c r="Q2523">
        <v>24</v>
      </c>
      <c r="R2523">
        <v>24</v>
      </c>
      <c r="T2523" s="22" t="str">
        <f t="shared" si="158"/>
        <v>840103-MBUOE-ML</v>
      </c>
      <c r="U2523" s="24">
        <f>IF(C2523="NET","",IF(C2523="","",IFERROR(VLOOKUP(T2523,EAN!$A:$B,2,FALSE),"MANGLER - MÅ OPPDATERE EAN-FANEN")))</f>
        <v>7048652832726</v>
      </c>
      <c r="V2523" s="22">
        <f t="shared" si="156"/>
        <v>24</v>
      </c>
      <c r="W2523" s="22">
        <f t="shared" si="157"/>
        <v>24</v>
      </c>
      <c r="X2523" s="2"/>
      <c r="Y2523" s="21">
        <f>IF(C2523="NET","",IFERROR(VLOOKUP(U2523,'2) Order Form'!$V$9:$V$894,1,FALSE),"Ikke med I order form"))</f>
        <v>7048652832726</v>
      </c>
    </row>
    <row r="2524" spans="1:25">
      <c r="A2524" s="175">
        <f t="shared" si="159"/>
        <v>7048652832719</v>
      </c>
      <c r="B2524">
        <v>840103</v>
      </c>
      <c r="C2524" t="s">
        <v>1327</v>
      </c>
      <c r="D2524" t="s">
        <v>2991</v>
      </c>
      <c r="E2524" t="s">
        <v>1076</v>
      </c>
      <c r="F2524" t="s">
        <v>1976</v>
      </c>
      <c r="G2524" t="s">
        <v>66</v>
      </c>
      <c r="H2524" t="s">
        <v>225</v>
      </c>
      <c r="I2524">
        <v>49</v>
      </c>
      <c r="J2524">
        <v>49</v>
      </c>
      <c r="K2524">
        <v>49</v>
      </c>
      <c r="L2524">
        <v>49</v>
      </c>
      <c r="M2524">
        <v>49</v>
      </c>
      <c r="N2524">
        <v>49</v>
      </c>
      <c r="O2524">
        <v>49</v>
      </c>
      <c r="P2524">
        <v>49</v>
      </c>
      <c r="Q2524">
        <v>49</v>
      </c>
      <c r="R2524">
        <v>49</v>
      </c>
      <c r="T2524" s="22" t="str">
        <f t="shared" si="158"/>
        <v>840103-MBUOE-LXL</v>
      </c>
      <c r="U2524" s="24">
        <f>IF(C2524="NET","",IF(C2524="","",IFERROR(VLOOKUP(T2524,EAN!$A:$B,2,FALSE),"MANGLER - MÅ OPPDATERE EAN-FANEN")))</f>
        <v>7048652832719</v>
      </c>
      <c r="V2524" s="22">
        <f t="shared" si="156"/>
        <v>49</v>
      </c>
      <c r="W2524" s="22">
        <f t="shared" si="157"/>
        <v>49</v>
      </c>
      <c r="X2524" s="2"/>
      <c r="Y2524" s="21">
        <f>IF(C2524="NET","",IFERROR(VLOOKUP(U2524,'2) Order Form'!$V$9:$V$894,1,FALSE),"Ikke med I order form"))</f>
        <v>7048652832719</v>
      </c>
    </row>
    <row r="2525" spans="1:25">
      <c r="A2525" s="175">
        <f t="shared" si="159"/>
        <v>7048652832764</v>
      </c>
      <c r="B2525">
        <v>840103</v>
      </c>
      <c r="C2525" t="s">
        <v>1327</v>
      </c>
      <c r="D2525" t="s">
        <v>2991</v>
      </c>
      <c r="E2525" t="s">
        <v>1298</v>
      </c>
      <c r="F2525" t="s">
        <v>1299</v>
      </c>
      <c r="G2525" t="s">
        <v>64</v>
      </c>
      <c r="H2525" t="s">
        <v>225</v>
      </c>
      <c r="I2525">
        <v>7</v>
      </c>
      <c r="J2525">
        <v>7</v>
      </c>
      <c r="K2525">
        <v>7</v>
      </c>
      <c r="L2525">
        <v>7</v>
      </c>
      <c r="M2525">
        <v>7</v>
      </c>
      <c r="N2525">
        <v>7</v>
      </c>
      <c r="O2525">
        <v>7</v>
      </c>
      <c r="P2525">
        <v>7</v>
      </c>
      <c r="Q2525">
        <v>7</v>
      </c>
      <c r="R2525">
        <v>7</v>
      </c>
      <c r="T2525" s="22" t="str">
        <f t="shared" si="158"/>
        <v>840103-MSHBL-SM</v>
      </c>
      <c r="U2525" s="24">
        <f>IF(C2525="NET","",IF(C2525="","",IFERROR(VLOOKUP(T2525,EAN!$A:$B,2,FALSE),"MANGLER - MÅ OPPDATERE EAN-FANEN")))</f>
        <v>7048652832764</v>
      </c>
      <c r="V2525" s="22">
        <f t="shared" si="156"/>
        <v>7</v>
      </c>
      <c r="W2525" s="22">
        <f t="shared" si="157"/>
        <v>7</v>
      </c>
      <c r="X2525" s="2"/>
      <c r="Y2525" s="21" t="str">
        <f>IF(C2525="NET","",IFERROR(VLOOKUP(U2525,'2) Order Form'!$V$9:$V$894,1,FALSE),"Ikke med I order form"))</f>
        <v>Ikke med I order form</v>
      </c>
    </row>
    <row r="2526" spans="1:25">
      <c r="A2526" s="175">
        <f t="shared" si="159"/>
        <v>7048652832757</v>
      </c>
      <c r="B2526">
        <v>840103</v>
      </c>
      <c r="C2526" t="s">
        <v>1327</v>
      </c>
      <c r="D2526" t="s">
        <v>2991</v>
      </c>
      <c r="E2526" t="s">
        <v>1300</v>
      </c>
      <c r="F2526" t="s">
        <v>1299</v>
      </c>
      <c r="G2526" t="s">
        <v>65</v>
      </c>
      <c r="H2526" t="s">
        <v>225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T2526" s="22" t="str">
        <f t="shared" si="158"/>
        <v>840103-MSHBL-ML</v>
      </c>
      <c r="U2526" s="24">
        <f>IF(C2526="NET","",IF(C2526="","",IFERROR(VLOOKUP(T2526,EAN!$A:$B,2,FALSE),"MANGLER - MÅ OPPDATERE EAN-FANEN")))</f>
        <v>7048652832757</v>
      </c>
      <c r="V2526" s="22">
        <f t="shared" si="156"/>
        <v>0</v>
      </c>
      <c r="W2526" s="22">
        <f t="shared" si="157"/>
        <v>0</v>
      </c>
      <c r="X2526" s="2"/>
      <c r="Y2526" s="21" t="str">
        <f>IF(C2526="NET","",IFERROR(VLOOKUP(U2526,'2) Order Form'!$V$9:$V$894,1,FALSE),"Ikke med I order form"))</f>
        <v>Ikke med I order form</v>
      </c>
    </row>
    <row r="2527" spans="1:25">
      <c r="A2527" s="175">
        <f t="shared" si="159"/>
        <v>7048652832740</v>
      </c>
      <c r="B2527">
        <v>840103</v>
      </c>
      <c r="C2527" t="s">
        <v>1327</v>
      </c>
      <c r="D2527" t="s">
        <v>2991</v>
      </c>
      <c r="E2527" t="s">
        <v>1301</v>
      </c>
      <c r="F2527" t="s">
        <v>1299</v>
      </c>
      <c r="G2527" t="s">
        <v>66</v>
      </c>
      <c r="H2527" t="s">
        <v>225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T2527" s="22" t="str">
        <f t="shared" si="158"/>
        <v>840103-MSHBL-LXL</v>
      </c>
      <c r="U2527" s="24">
        <f>IF(C2527="NET","",IF(C2527="","",IFERROR(VLOOKUP(T2527,EAN!$A:$B,2,FALSE),"MANGLER - MÅ OPPDATERE EAN-FANEN")))</f>
        <v>7048652832740</v>
      </c>
      <c r="V2527" s="22">
        <f t="shared" si="156"/>
        <v>0</v>
      </c>
      <c r="W2527" s="22">
        <f t="shared" si="157"/>
        <v>0</v>
      </c>
      <c r="X2527" s="2"/>
      <c r="Y2527" s="21" t="str">
        <f>IF(C2527="NET","",IFERROR(VLOOKUP(U2527,'2) Order Form'!$V$9:$V$894,1,FALSE),"Ikke med I order form"))</f>
        <v>Ikke med I order form</v>
      </c>
    </row>
    <row r="2528" spans="1:25">
      <c r="A2528" s="175">
        <f t="shared" si="159"/>
        <v>7048652966568</v>
      </c>
      <c r="B2528">
        <v>840103</v>
      </c>
      <c r="C2528" t="s">
        <v>1327</v>
      </c>
      <c r="D2528" t="s">
        <v>2991</v>
      </c>
      <c r="E2528" t="s">
        <v>2196</v>
      </c>
      <c r="F2528" t="s">
        <v>2191</v>
      </c>
      <c r="G2528" t="s">
        <v>64</v>
      </c>
      <c r="H2528" t="s">
        <v>225</v>
      </c>
      <c r="I2528">
        <v>35</v>
      </c>
      <c r="J2528">
        <v>35</v>
      </c>
      <c r="K2528">
        <v>35</v>
      </c>
      <c r="L2528">
        <v>35</v>
      </c>
      <c r="M2528">
        <v>35</v>
      </c>
      <c r="N2528">
        <v>35</v>
      </c>
      <c r="O2528">
        <v>35</v>
      </c>
      <c r="P2528">
        <v>35</v>
      </c>
      <c r="Q2528">
        <v>35</v>
      </c>
      <c r="R2528">
        <v>35</v>
      </c>
      <c r="T2528" s="22" t="str">
        <f t="shared" si="158"/>
        <v>840103-MTURQ-SM</v>
      </c>
      <c r="U2528" s="24">
        <f>IF(C2528="NET","",IF(C2528="","",IFERROR(VLOOKUP(T2528,EAN!$A:$B,2,FALSE),"MANGLER - MÅ OPPDATERE EAN-FANEN")))</f>
        <v>7048652966568</v>
      </c>
      <c r="V2528" s="22">
        <f t="shared" si="156"/>
        <v>35</v>
      </c>
      <c r="W2528" s="22">
        <f t="shared" si="157"/>
        <v>35</v>
      </c>
      <c r="X2528" s="2"/>
      <c r="Y2528" s="21">
        <f>IF(C2528="NET","",IFERROR(VLOOKUP(U2528,'2) Order Form'!$V$9:$V$894,1,FALSE),"Ikke med I order form"))</f>
        <v>7048652966568</v>
      </c>
    </row>
    <row r="2529" spans="1:25">
      <c r="A2529" s="175">
        <f t="shared" si="159"/>
        <v>7048652966551</v>
      </c>
      <c r="B2529">
        <v>840103</v>
      </c>
      <c r="C2529" t="s">
        <v>1327</v>
      </c>
      <c r="D2529" t="s">
        <v>2991</v>
      </c>
      <c r="E2529" t="s">
        <v>2197</v>
      </c>
      <c r="F2529" t="s">
        <v>2191</v>
      </c>
      <c r="G2529" t="s">
        <v>65</v>
      </c>
      <c r="H2529" t="s">
        <v>225</v>
      </c>
      <c r="I2529">
        <v>40</v>
      </c>
      <c r="J2529">
        <v>40</v>
      </c>
      <c r="K2529">
        <v>40</v>
      </c>
      <c r="L2529">
        <v>40</v>
      </c>
      <c r="M2529">
        <v>40</v>
      </c>
      <c r="N2529">
        <v>40</v>
      </c>
      <c r="O2529">
        <v>40</v>
      </c>
      <c r="P2529">
        <v>40</v>
      </c>
      <c r="Q2529">
        <v>40</v>
      </c>
      <c r="R2529">
        <v>40</v>
      </c>
      <c r="T2529" s="22" t="str">
        <f t="shared" si="158"/>
        <v>840103-MTURQ-ML</v>
      </c>
      <c r="U2529" s="24">
        <f>IF(C2529="NET","",IF(C2529="","",IFERROR(VLOOKUP(T2529,EAN!$A:$B,2,FALSE),"MANGLER - MÅ OPPDATERE EAN-FANEN")))</f>
        <v>7048652966551</v>
      </c>
      <c r="V2529" s="22">
        <f t="shared" si="156"/>
        <v>40</v>
      </c>
      <c r="W2529" s="22">
        <f t="shared" si="157"/>
        <v>40</v>
      </c>
      <c r="X2529" s="2"/>
      <c r="Y2529" s="21">
        <f>IF(C2529="NET","",IFERROR(VLOOKUP(U2529,'2) Order Form'!$V$9:$V$894,1,FALSE),"Ikke med I order form"))</f>
        <v>7048652966551</v>
      </c>
    </row>
    <row r="2530" spans="1:25">
      <c r="A2530" s="175">
        <f t="shared" si="159"/>
        <v>7048652966544</v>
      </c>
      <c r="B2530">
        <v>840103</v>
      </c>
      <c r="C2530" t="s">
        <v>1327</v>
      </c>
      <c r="D2530" t="s">
        <v>2991</v>
      </c>
      <c r="E2530" t="s">
        <v>2202</v>
      </c>
      <c r="F2530" t="s">
        <v>2191</v>
      </c>
      <c r="G2530" t="s">
        <v>66</v>
      </c>
      <c r="H2530" t="s">
        <v>225</v>
      </c>
      <c r="I2530">
        <v>47</v>
      </c>
      <c r="J2530">
        <v>47</v>
      </c>
      <c r="K2530">
        <v>47</v>
      </c>
      <c r="L2530">
        <v>47</v>
      </c>
      <c r="M2530">
        <v>47</v>
      </c>
      <c r="N2530">
        <v>47</v>
      </c>
      <c r="O2530">
        <v>47</v>
      </c>
      <c r="P2530">
        <v>47</v>
      </c>
      <c r="Q2530">
        <v>47</v>
      </c>
      <c r="R2530">
        <v>47</v>
      </c>
      <c r="T2530" s="22" t="str">
        <f t="shared" si="158"/>
        <v>840103-MTURQ-LXL</v>
      </c>
      <c r="U2530" s="24">
        <f>IF(C2530="NET","",IF(C2530="","",IFERROR(VLOOKUP(T2530,EAN!$A:$B,2,FALSE),"MANGLER - MÅ OPPDATERE EAN-FANEN")))</f>
        <v>7048652966544</v>
      </c>
      <c r="V2530" s="22">
        <f t="shared" si="156"/>
        <v>47</v>
      </c>
      <c r="W2530" s="22">
        <f t="shared" si="157"/>
        <v>47</v>
      </c>
      <c r="X2530" s="2"/>
      <c r="Y2530" s="21">
        <f>IF(C2530="NET","",IFERROR(VLOOKUP(U2530,'2) Order Form'!$V$9:$V$894,1,FALSE),"Ikke med I order form"))</f>
        <v>7048652966544</v>
      </c>
    </row>
    <row r="2531" spans="1:25">
      <c r="A2531" s="175">
        <f t="shared" si="159"/>
        <v>7048652832795</v>
      </c>
      <c r="B2531">
        <v>840103</v>
      </c>
      <c r="C2531" t="s">
        <v>1327</v>
      </c>
      <c r="D2531" t="s">
        <v>2991</v>
      </c>
      <c r="E2531" t="s">
        <v>1286</v>
      </c>
      <c r="F2531" t="s">
        <v>2026</v>
      </c>
      <c r="G2531" t="s">
        <v>64</v>
      </c>
      <c r="H2531" t="s">
        <v>225</v>
      </c>
      <c r="I2531">
        <v>40</v>
      </c>
      <c r="J2531">
        <v>40</v>
      </c>
      <c r="K2531">
        <v>40</v>
      </c>
      <c r="L2531">
        <v>40</v>
      </c>
      <c r="M2531">
        <v>40</v>
      </c>
      <c r="N2531">
        <v>40</v>
      </c>
      <c r="O2531">
        <v>40</v>
      </c>
      <c r="P2531">
        <v>40</v>
      </c>
      <c r="Q2531">
        <v>40</v>
      </c>
      <c r="R2531">
        <v>40</v>
      </c>
      <c r="T2531" s="22" t="str">
        <f t="shared" si="158"/>
        <v>840103-RGLDM-SM</v>
      </c>
      <c r="U2531" s="24">
        <f>IF(C2531="NET","",IF(C2531="","",IFERROR(VLOOKUP(T2531,EAN!$A:$B,2,FALSE),"MANGLER - MÅ OPPDATERE EAN-FANEN")))</f>
        <v>7048652832795</v>
      </c>
      <c r="V2531" s="22">
        <f t="shared" si="156"/>
        <v>40</v>
      </c>
      <c r="W2531" s="22">
        <f t="shared" si="157"/>
        <v>40</v>
      </c>
      <c r="X2531" s="2"/>
      <c r="Y2531" s="21">
        <f>IF(C2531="NET","",IFERROR(VLOOKUP(U2531,'2) Order Form'!$V$9:$V$894,1,FALSE),"Ikke med I order form"))</f>
        <v>7048652832795</v>
      </c>
    </row>
    <row r="2532" spans="1:25">
      <c r="A2532" s="175">
        <f t="shared" si="159"/>
        <v>7048652832788</v>
      </c>
      <c r="B2532">
        <v>840103</v>
      </c>
      <c r="C2532" t="s">
        <v>1327</v>
      </c>
      <c r="D2532" t="s">
        <v>2991</v>
      </c>
      <c r="E2532" t="s">
        <v>1303</v>
      </c>
      <c r="F2532" t="s">
        <v>2026</v>
      </c>
      <c r="G2532" t="s">
        <v>65</v>
      </c>
      <c r="H2532" t="s">
        <v>225</v>
      </c>
      <c r="I2532">
        <v>71</v>
      </c>
      <c r="J2532">
        <v>71</v>
      </c>
      <c r="K2532">
        <v>71</v>
      </c>
      <c r="L2532">
        <v>71</v>
      </c>
      <c r="M2532">
        <v>71</v>
      </c>
      <c r="N2532">
        <v>71</v>
      </c>
      <c r="O2532">
        <v>71</v>
      </c>
      <c r="P2532">
        <v>71</v>
      </c>
      <c r="Q2532">
        <v>71</v>
      </c>
      <c r="R2532">
        <v>71</v>
      </c>
      <c r="T2532" s="22" t="str">
        <f t="shared" si="158"/>
        <v>840103-RGLDM-ML</v>
      </c>
      <c r="U2532" s="24">
        <f>IF(C2532="NET","",IF(C2532="","",IFERROR(VLOOKUP(T2532,EAN!$A:$B,2,FALSE),"MANGLER - MÅ OPPDATERE EAN-FANEN")))</f>
        <v>7048652832788</v>
      </c>
      <c r="V2532" s="22">
        <f t="shared" si="156"/>
        <v>71</v>
      </c>
      <c r="W2532" s="22">
        <f t="shared" si="157"/>
        <v>71</v>
      </c>
      <c r="X2532" s="2"/>
      <c r="Y2532" s="21">
        <f>IF(C2532="NET","",IFERROR(VLOOKUP(U2532,'2) Order Form'!$V$9:$V$894,1,FALSE),"Ikke med I order form"))</f>
        <v>7048652832788</v>
      </c>
    </row>
    <row r="2533" spans="1:25">
      <c r="A2533" s="175">
        <f t="shared" si="159"/>
        <v>7048652832771</v>
      </c>
      <c r="B2533">
        <v>840103</v>
      </c>
      <c r="C2533" t="s">
        <v>1327</v>
      </c>
      <c r="D2533" t="s">
        <v>2991</v>
      </c>
      <c r="E2533" t="s">
        <v>1318</v>
      </c>
      <c r="F2533" t="s">
        <v>2026</v>
      </c>
      <c r="G2533" t="s">
        <v>66</v>
      </c>
      <c r="H2533" t="s">
        <v>225</v>
      </c>
      <c r="I2533">
        <v>44</v>
      </c>
      <c r="J2533">
        <v>44</v>
      </c>
      <c r="K2533">
        <v>44</v>
      </c>
      <c r="L2533">
        <v>44</v>
      </c>
      <c r="M2533">
        <v>44</v>
      </c>
      <c r="N2533">
        <v>44</v>
      </c>
      <c r="O2533">
        <v>44</v>
      </c>
      <c r="P2533">
        <v>44</v>
      </c>
      <c r="Q2533">
        <v>44</v>
      </c>
      <c r="R2533">
        <v>44</v>
      </c>
      <c r="T2533" s="22" t="str">
        <f t="shared" si="158"/>
        <v>840103-RGLDM-LXL</v>
      </c>
      <c r="U2533" s="24">
        <f>IF(C2533="NET","",IF(C2533="","",IFERROR(VLOOKUP(T2533,EAN!$A:$B,2,FALSE),"MANGLER - MÅ OPPDATERE EAN-FANEN")))</f>
        <v>7048652832771</v>
      </c>
      <c r="V2533" s="22">
        <f t="shared" si="156"/>
        <v>44</v>
      </c>
      <c r="W2533" s="22">
        <f t="shared" si="157"/>
        <v>44</v>
      </c>
      <c r="X2533" s="2"/>
      <c r="Y2533" s="21">
        <f>IF(C2533="NET","",IFERROR(VLOOKUP(U2533,'2) Order Form'!$V$9:$V$894,1,FALSE),"Ikke med I order form"))</f>
        <v>7048652832771</v>
      </c>
    </row>
    <row r="2534" spans="1:25">
      <c r="A2534" s="175">
        <f t="shared" si="159"/>
        <v>7048653090309</v>
      </c>
      <c r="B2534">
        <v>840103</v>
      </c>
      <c r="C2534" t="s">
        <v>1327</v>
      </c>
      <c r="D2534" t="s">
        <v>2991</v>
      </c>
      <c r="E2534" t="s">
        <v>3731</v>
      </c>
      <c r="F2534" t="s">
        <v>3730</v>
      </c>
      <c r="G2534" t="s">
        <v>64</v>
      </c>
      <c r="H2534" t="s">
        <v>87</v>
      </c>
      <c r="I2534">
        <v>-4</v>
      </c>
      <c r="J2534">
        <v>-4</v>
      </c>
      <c r="K2534">
        <v>-4</v>
      </c>
      <c r="L2534">
        <v>-4</v>
      </c>
      <c r="M2534">
        <v>-4</v>
      </c>
      <c r="N2534">
        <v>-4</v>
      </c>
      <c r="O2534">
        <v>-4</v>
      </c>
      <c r="P2534">
        <v>-4</v>
      </c>
      <c r="Q2534">
        <v>-4</v>
      </c>
      <c r="R2534">
        <v>-4</v>
      </c>
      <c r="T2534" s="22" t="str">
        <f t="shared" si="158"/>
        <v>840103-WIGRN-SM</v>
      </c>
      <c r="U2534" s="24">
        <f>IF(C2534="NET","",IF(C2534="","",IFERROR(VLOOKUP(T2534,EAN!$A:$B,2,FALSE),"MANGLER - MÅ OPPDATERE EAN-FANEN")))</f>
        <v>7048653090309</v>
      </c>
      <c r="V2534" s="22">
        <f t="shared" si="156"/>
        <v>-4</v>
      </c>
      <c r="W2534" s="22">
        <f t="shared" si="157"/>
        <v>-4</v>
      </c>
      <c r="X2534" s="2"/>
      <c r="Y2534" s="21" t="str">
        <f>IF(C2534="NET","",IFERROR(VLOOKUP(U2534,'2) Order Form'!$V$9:$V$894,1,FALSE),"Ikke med I order form"))</f>
        <v>Ikke med I order form</v>
      </c>
    </row>
    <row r="2535" spans="1:25">
      <c r="A2535" s="175">
        <f t="shared" si="159"/>
        <v>7048653090316</v>
      </c>
      <c r="B2535">
        <v>840103</v>
      </c>
      <c r="C2535" t="s">
        <v>1327</v>
      </c>
      <c r="D2535" t="s">
        <v>2991</v>
      </c>
      <c r="E2535" t="s">
        <v>3732</v>
      </c>
      <c r="F2535" t="s">
        <v>3730</v>
      </c>
      <c r="G2535" t="s">
        <v>65</v>
      </c>
      <c r="H2535" t="s">
        <v>87</v>
      </c>
      <c r="I2535">
        <v>-8</v>
      </c>
      <c r="J2535">
        <v>-8</v>
      </c>
      <c r="K2535">
        <v>-8</v>
      </c>
      <c r="L2535">
        <v>-8</v>
      </c>
      <c r="M2535">
        <v>-8</v>
      </c>
      <c r="N2535">
        <v>-8</v>
      </c>
      <c r="O2535">
        <v>-8</v>
      </c>
      <c r="P2535">
        <v>-8</v>
      </c>
      <c r="Q2535">
        <v>-8</v>
      </c>
      <c r="R2535">
        <v>-8</v>
      </c>
      <c r="T2535" s="22" t="str">
        <f t="shared" si="158"/>
        <v>840103-WIGRN-ML</v>
      </c>
      <c r="U2535" s="24">
        <f>IF(C2535="NET","",IF(C2535="","",IFERROR(VLOOKUP(T2535,EAN!$A:$B,2,FALSE),"MANGLER - MÅ OPPDATERE EAN-FANEN")))</f>
        <v>7048653090316</v>
      </c>
      <c r="V2535" s="22">
        <f t="shared" si="156"/>
        <v>-8</v>
      </c>
      <c r="W2535" s="22">
        <f t="shared" si="157"/>
        <v>-8</v>
      </c>
      <c r="X2535" s="2"/>
      <c r="Y2535" s="21" t="str">
        <f>IF(C2535="NET","",IFERROR(VLOOKUP(U2535,'2) Order Form'!$V$9:$V$894,1,FALSE),"Ikke med I order form"))</f>
        <v>Ikke med I order form</v>
      </c>
    </row>
    <row r="2536" spans="1:25">
      <c r="A2536" s="175">
        <f t="shared" si="159"/>
        <v>7048653090323</v>
      </c>
      <c r="B2536">
        <v>840103</v>
      </c>
      <c r="C2536" t="s">
        <v>1327</v>
      </c>
      <c r="D2536" t="s">
        <v>2991</v>
      </c>
      <c r="E2536" t="s">
        <v>3733</v>
      </c>
      <c r="F2536" t="s">
        <v>3730</v>
      </c>
      <c r="G2536" t="s">
        <v>66</v>
      </c>
      <c r="H2536" t="s">
        <v>87</v>
      </c>
      <c r="I2536">
        <v>-4</v>
      </c>
      <c r="J2536">
        <v>-4</v>
      </c>
      <c r="K2536">
        <v>-4</v>
      </c>
      <c r="L2536">
        <v>-4</v>
      </c>
      <c r="M2536">
        <v>-4</v>
      </c>
      <c r="N2536">
        <v>-4</v>
      </c>
      <c r="O2536">
        <v>-4</v>
      </c>
      <c r="P2536">
        <v>-4</v>
      </c>
      <c r="Q2536">
        <v>-4</v>
      </c>
      <c r="R2536">
        <v>-4</v>
      </c>
      <c r="T2536" s="22" t="str">
        <f t="shared" si="158"/>
        <v>840103-WIGRN-LXL</v>
      </c>
      <c r="U2536" s="24">
        <f>IF(C2536="NET","",IF(C2536="","",IFERROR(VLOOKUP(T2536,EAN!$A:$B,2,FALSE),"MANGLER - MÅ OPPDATERE EAN-FANEN")))</f>
        <v>7048653090323</v>
      </c>
      <c r="V2536" s="22">
        <f t="shared" si="156"/>
        <v>-4</v>
      </c>
      <c r="W2536" s="22">
        <f t="shared" si="157"/>
        <v>-4</v>
      </c>
      <c r="X2536" s="2"/>
      <c r="Y2536" s="21" t="str">
        <f>IF(C2536="NET","",IFERROR(VLOOKUP(U2536,'2) Order Form'!$V$9:$V$894,1,FALSE),"Ikke med I order form"))</f>
        <v>Ikke med I order form</v>
      </c>
    </row>
    <row r="2537" spans="1:25">
      <c r="A2537" s="175">
        <f t="shared" si="159"/>
        <v>7048652966599</v>
      </c>
      <c r="B2537">
        <v>840103</v>
      </c>
      <c r="C2537" t="s">
        <v>1327</v>
      </c>
      <c r="D2537" t="s">
        <v>2991</v>
      </c>
      <c r="E2537" t="s">
        <v>1988</v>
      </c>
      <c r="F2537" t="s">
        <v>1977</v>
      </c>
      <c r="G2537" t="s">
        <v>64</v>
      </c>
      <c r="H2537" t="s">
        <v>87</v>
      </c>
      <c r="I2537">
        <v>24</v>
      </c>
      <c r="J2537">
        <v>24</v>
      </c>
      <c r="K2537">
        <v>24</v>
      </c>
      <c r="L2537">
        <v>24</v>
      </c>
      <c r="M2537">
        <v>24</v>
      </c>
      <c r="N2537">
        <v>24</v>
      </c>
      <c r="O2537">
        <v>24</v>
      </c>
      <c r="P2537">
        <v>24</v>
      </c>
      <c r="Q2537">
        <v>24</v>
      </c>
      <c r="R2537">
        <v>24</v>
      </c>
      <c r="T2537" s="22" t="str">
        <f t="shared" si="158"/>
        <v>840103-WOLND-SM</v>
      </c>
      <c r="U2537" s="24">
        <f>IF(C2537="NET","",IF(C2537="","",IFERROR(VLOOKUP(T2537,EAN!$A:$B,2,FALSE),"MANGLER - MÅ OPPDATERE EAN-FANEN")))</f>
        <v>7048652966599</v>
      </c>
      <c r="V2537" s="22">
        <f t="shared" si="156"/>
        <v>24</v>
      </c>
      <c r="W2537" s="22">
        <f t="shared" si="157"/>
        <v>24</v>
      </c>
      <c r="X2537" s="2"/>
      <c r="Y2537" s="21">
        <f>IF(C2537="NET","",IFERROR(VLOOKUP(U2537,'2) Order Form'!$V$9:$V$894,1,FALSE),"Ikke med I order form"))</f>
        <v>7048652966599</v>
      </c>
    </row>
    <row r="2538" spans="1:25">
      <c r="A2538" s="175">
        <f t="shared" si="159"/>
        <v>7048652966582</v>
      </c>
      <c r="B2538">
        <v>840103</v>
      </c>
      <c r="C2538" t="s">
        <v>1327</v>
      </c>
      <c r="D2538" t="s">
        <v>2991</v>
      </c>
      <c r="E2538" t="s">
        <v>1989</v>
      </c>
      <c r="F2538" t="s">
        <v>1977</v>
      </c>
      <c r="G2538" t="s">
        <v>65</v>
      </c>
      <c r="H2538" t="s">
        <v>87</v>
      </c>
      <c r="I2538">
        <v>-24</v>
      </c>
      <c r="J2538">
        <v>-24</v>
      </c>
      <c r="K2538">
        <v>-24</v>
      </c>
      <c r="L2538">
        <v>-24</v>
      </c>
      <c r="M2538">
        <v>-24</v>
      </c>
      <c r="N2538">
        <v>-24</v>
      </c>
      <c r="O2538">
        <v>-24</v>
      </c>
      <c r="P2538">
        <v>-24</v>
      </c>
      <c r="Q2538">
        <v>-24</v>
      </c>
      <c r="R2538">
        <v>-24</v>
      </c>
      <c r="T2538" s="22" t="str">
        <f t="shared" si="158"/>
        <v>840103-WOLND-ML</v>
      </c>
      <c r="U2538" s="24">
        <f>IF(C2538="NET","",IF(C2538="","",IFERROR(VLOOKUP(T2538,EAN!$A:$B,2,FALSE),"MANGLER - MÅ OPPDATERE EAN-FANEN")))</f>
        <v>7048652966582</v>
      </c>
      <c r="V2538" s="22">
        <f t="shared" si="156"/>
        <v>-24</v>
      </c>
      <c r="W2538" s="22">
        <f t="shared" si="157"/>
        <v>-24</v>
      </c>
      <c r="X2538" s="2"/>
      <c r="Y2538" s="21">
        <f>IF(C2538="NET","",IFERROR(VLOOKUP(U2538,'2) Order Form'!$V$9:$V$894,1,FALSE),"Ikke med I order form"))</f>
        <v>7048652966582</v>
      </c>
    </row>
    <row r="2539" spans="1:25">
      <c r="A2539" s="175">
        <f t="shared" si="159"/>
        <v>7048652966575</v>
      </c>
      <c r="B2539">
        <v>840103</v>
      </c>
      <c r="C2539" t="s">
        <v>1327</v>
      </c>
      <c r="D2539" t="s">
        <v>2991</v>
      </c>
      <c r="E2539" t="s">
        <v>1990</v>
      </c>
      <c r="F2539" t="s">
        <v>1977</v>
      </c>
      <c r="G2539" t="s">
        <v>66</v>
      </c>
      <c r="H2539" t="s">
        <v>87</v>
      </c>
      <c r="I2539">
        <v>-20</v>
      </c>
      <c r="J2539">
        <v>-20</v>
      </c>
      <c r="K2539">
        <v>-20</v>
      </c>
      <c r="L2539">
        <v>-20</v>
      </c>
      <c r="M2539">
        <v>-20</v>
      </c>
      <c r="N2539">
        <v>-20</v>
      </c>
      <c r="O2539">
        <v>-20</v>
      </c>
      <c r="P2539">
        <v>-20</v>
      </c>
      <c r="Q2539">
        <v>-20</v>
      </c>
      <c r="R2539">
        <v>-20</v>
      </c>
      <c r="T2539" s="22" t="str">
        <f t="shared" si="158"/>
        <v>840103-WOLND-LXL</v>
      </c>
      <c r="U2539" s="24">
        <f>IF(C2539="NET","",IF(C2539="","",IFERROR(VLOOKUP(T2539,EAN!$A:$B,2,FALSE),"MANGLER - MÅ OPPDATERE EAN-FANEN")))</f>
        <v>7048652966575</v>
      </c>
      <c r="V2539" s="22">
        <f t="shared" si="156"/>
        <v>-20</v>
      </c>
      <c r="W2539" s="22">
        <f t="shared" si="157"/>
        <v>-20</v>
      </c>
      <c r="X2539" s="2"/>
      <c r="Y2539" s="21">
        <f>IF(C2539="NET","",IFERROR(VLOOKUP(U2539,'2) Order Form'!$V$9:$V$894,1,FALSE),"Ikke med I order form"))</f>
        <v>7048652966575</v>
      </c>
    </row>
    <row r="2540" spans="1:25">
      <c r="A2540" s="175">
        <f t="shared" si="159"/>
        <v>0</v>
      </c>
      <c r="B2540" s="37">
        <v>840104</v>
      </c>
      <c r="C2540" t="s">
        <v>131</v>
      </c>
      <c r="I2540" s="37">
        <v>202409</v>
      </c>
      <c r="J2540" s="37">
        <v>202410</v>
      </c>
      <c r="K2540" s="37">
        <v>202411</v>
      </c>
      <c r="L2540" s="37">
        <v>202412</v>
      </c>
      <c r="M2540" s="37">
        <v>202413</v>
      </c>
      <c r="N2540" s="37">
        <v>202414</v>
      </c>
      <c r="O2540" s="37">
        <v>202415</v>
      </c>
      <c r="P2540" s="37">
        <v>202415</v>
      </c>
      <c r="Q2540" s="37">
        <v>202415</v>
      </c>
      <c r="R2540" s="37">
        <v>202415</v>
      </c>
      <c r="T2540" s="22" t="str">
        <f t="shared" si="158"/>
        <v>840104-</v>
      </c>
      <c r="U2540" s="24" t="str">
        <f>IF(C2540="NET","",IF(C2540="","",IFERROR(VLOOKUP(T2540,EAN!$A:$B,2,FALSE),"MANGLER - MÅ OPPDATERE EAN-FANEN")))</f>
        <v/>
      </c>
      <c r="V2540" s="22">
        <f t="shared" si="156"/>
        <v>202409</v>
      </c>
      <c r="W2540" s="22">
        <f t="shared" si="157"/>
        <v>202415</v>
      </c>
      <c r="X2540" s="2"/>
      <c r="Y2540" s="21" t="str">
        <f>IF(C2540="NET","",IFERROR(VLOOKUP(U2540,'2) Order Form'!$V$9:$V$894,1,FALSE),"Ikke med I order form"))</f>
        <v/>
      </c>
    </row>
    <row r="2541" spans="1:25">
      <c r="A2541" s="175">
        <f t="shared" si="159"/>
        <v>7048652832825</v>
      </c>
      <c r="B2541">
        <v>840104</v>
      </c>
      <c r="C2541" t="s">
        <v>2033</v>
      </c>
      <c r="D2541" t="s">
        <v>2991</v>
      </c>
      <c r="E2541" t="s">
        <v>132</v>
      </c>
      <c r="F2541" t="s">
        <v>124</v>
      </c>
      <c r="G2541" t="s">
        <v>64</v>
      </c>
      <c r="H2541" t="s">
        <v>87</v>
      </c>
      <c r="I2541">
        <v>60</v>
      </c>
      <c r="J2541">
        <v>60</v>
      </c>
      <c r="K2541">
        <v>60</v>
      </c>
      <c r="L2541">
        <v>60</v>
      </c>
      <c r="M2541">
        <v>60</v>
      </c>
      <c r="N2541">
        <v>60</v>
      </c>
      <c r="O2541">
        <v>60</v>
      </c>
      <c r="P2541">
        <v>60</v>
      </c>
      <c r="Q2541">
        <v>60</v>
      </c>
      <c r="R2541">
        <v>60</v>
      </c>
      <c r="T2541" s="22" t="str">
        <f t="shared" si="158"/>
        <v>840104-DTBLK-SM</v>
      </c>
      <c r="U2541" s="24">
        <f>IF(C2541="NET","",IF(C2541="","",IFERROR(VLOOKUP(T2541,EAN!$A:$B,2,FALSE),"MANGLER - MÅ OPPDATERE EAN-FANEN")))</f>
        <v>7048652832825</v>
      </c>
      <c r="V2541" s="22">
        <f t="shared" si="156"/>
        <v>60</v>
      </c>
      <c r="W2541" s="22">
        <f t="shared" si="157"/>
        <v>60</v>
      </c>
      <c r="X2541" s="2"/>
      <c r="Y2541" s="21">
        <f>IF(C2541="NET","",IFERROR(VLOOKUP(U2541,'2) Order Form'!$V$9:$V$894,1,FALSE),"Ikke med I order form"))</f>
        <v>7048652832825</v>
      </c>
    </row>
    <row r="2542" spans="1:25">
      <c r="A2542" s="175">
        <f t="shared" si="159"/>
        <v>7048652832818</v>
      </c>
      <c r="B2542">
        <v>840104</v>
      </c>
      <c r="C2542" t="s">
        <v>2033</v>
      </c>
      <c r="D2542" t="s">
        <v>2991</v>
      </c>
      <c r="E2542" t="s">
        <v>133</v>
      </c>
      <c r="F2542" t="s">
        <v>124</v>
      </c>
      <c r="G2542" t="s">
        <v>65</v>
      </c>
      <c r="H2542" t="s">
        <v>87</v>
      </c>
      <c r="I2542">
        <v>5</v>
      </c>
      <c r="J2542">
        <v>5</v>
      </c>
      <c r="K2542">
        <v>5</v>
      </c>
      <c r="L2542">
        <v>5</v>
      </c>
      <c r="M2542">
        <v>5</v>
      </c>
      <c r="N2542">
        <v>5</v>
      </c>
      <c r="O2542">
        <v>5</v>
      </c>
      <c r="P2542">
        <v>5</v>
      </c>
      <c r="Q2542">
        <v>5</v>
      </c>
      <c r="R2542">
        <v>5</v>
      </c>
      <c r="T2542" s="22" t="str">
        <f t="shared" si="158"/>
        <v>840104-DTBLK-ML</v>
      </c>
      <c r="U2542" s="24">
        <f>IF(C2542="NET","",IF(C2542="","",IFERROR(VLOOKUP(T2542,EAN!$A:$B,2,FALSE),"MANGLER - MÅ OPPDATERE EAN-FANEN")))</f>
        <v>7048652832818</v>
      </c>
      <c r="V2542" s="22">
        <f t="shared" si="156"/>
        <v>5</v>
      </c>
      <c r="W2542" s="22">
        <f t="shared" si="157"/>
        <v>5</v>
      </c>
      <c r="X2542" s="2"/>
      <c r="Y2542" s="21">
        <f>IF(C2542="NET","",IFERROR(VLOOKUP(U2542,'2) Order Form'!$V$9:$V$894,1,FALSE),"Ikke med I order form"))</f>
        <v>7048652832818</v>
      </c>
    </row>
    <row r="2543" spans="1:25">
      <c r="A2543" s="175">
        <f t="shared" si="159"/>
        <v>7048652832801</v>
      </c>
      <c r="B2543">
        <v>840104</v>
      </c>
      <c r="C2543" t="s">
        <v>2033</v>
      </c>
      <c r="D2543" t="s">
        <v>2991</v>
      </c>
      <c r="E2543" t="s">
        <v>134</v>
      </c>
      <c r="F2543" t="s">
        <v>124</v>
      </c>
      <c r="G2543" t="s">
        <v>66</v>
      </c>
      <c r="H2543" t="s">
        <v>87</v>
      </c>
      <c r="I2543">
        <v>18</v>
      </c>
      <c r="J2543">
        <v>18</v>
      </c>
      <c r="K2543">
        <v>18</v>
      </c>
      <c r="L2543">
        <v>18</v>
      </c>
      <c r="M2543">
        <v>18</v>
      </c>
      <c r="N2543">
        <v>18</v>
      </c>
      <c r="O2543">
        <v>18</v>
      </c>
      <c r="P2543">
        <v>18</v>
      </c>
      <c r="Q2543">
        <v>18</v>
      </c>
      <c r="R2543">
        <v>18</v>
      </c>
      <c r="T2543" s="22" t="str">
        <f t="shared" si="158"/>
        <v>840104-DTBLK-LXL</v>
      </c>
      <c r="U2543" s="24">
        <f>IF(C2543="NET","",IF(C2543="","",IFERROR(VLOOKUP(T2543,EAN!$A:$B,2,FALSE),"MANGLER - MÅ OPPDATERE EAN-FANEN")))</f>
        <v>7048652832801</v>
      </c>
      <c r="V2543" s="22">
        <f t="shared" si="156"/>
        <v>18</v>
      </c>
      <c r="W2543" s="22">
        <f t="shared" si="157"/>
        <v>18</v>
      </c>
      <c r="X2543" s="2"/>
      <c r="Y2543" s="21">
        <f>IF(C2543="NET","",IFERROR(VLOOKUP(U2543,'2) Order Form'!$V$9:$V$894,1,FALSE),"Ikke med I order form"))</f>
        <v>7048652832801</v>
      </c>
    </row>
    <row r="2544" spans="1:25">
      <c r="A2544" s="175">
        <f t="shared" si="159"/>
        <v>7048653090422</v>
      </c>
      <c r="B2544">
        <v>840104</v>
      </c>
      <c r="C2544" t="s">
        <v>2033</v>
      </c>
      <c r="D2544" t="s">
        <v>2991</v>
      </c>
      <c r="E2544" t="s">
        <v>3721</v>
      </c>
      <c r="F2544" t="s">
        <v>3720</v>
      </c>
      <c r="G2544" t="s">
        <v>64</v>
      </c>
      <c r="H2544" t="s">
        <v>87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T2544" s="22" t="str">
        <f t="shared" si="158"/>
        <v>840104-GRPHT-SM</v>
      </c>
      <c r="U2544" s="24">
        <f>IF(C2544="NET","",IF(C2544="","",IFERROR(VLOOKUP(T2544,EAN!$A:$B,2,FALSE),"MANGLER - MÅ OPPDATERE EAN-FANEN")))</f>
        <v>7048653090422</v>
      </c>
      <c r="V2544" s="22">
        <f t="shared" si="156"/>
        <v>0</v>
      </c>
      <c r="W2544" s="22">
        <f t="shared" si="157"/>
        <v>0</v>
      </c>
      <c r="X2544" s="2"/>
      <c r="Y2544" s="21" t="str">
        <f>IF(C2544="NET","",IFERROR(VLOOKUP(U2544,'2) Order Form'!$V$9:$V$894,1,FALSE),"Ikke med I order form"))</f>
        <v>Ikke med I order form</v>
      </c>
    </row>
    <row r="2545" spans="1:25">
      <c r="A2545" s="175">
        <f t="shared" si="159"/>
        <v>7048653090439</v>
      </c>
      <c r="B2545">
        <v>840104</v>
      </c>
      <c r="C2545" t="s">
        <v>2033</v>
      </c>
      <c r="D2545" t="s">
        <v>2991</v>
      </c>
      <c r="E2545" t="s">
        <v>3722</v>
      </c>
      <c r="F2545" t="s">
        <v>3720</v>
      </c>
      <c r="G2545" t="s">
        <v>65</v>
      </c>
      <c r="H2545" t="s">
        <v>87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T2545" s="22" t="str">
        <f t="shared" si="158"/>
        <v>840104-GRPHT-ML</v>
      </c>
      <c r="U2545" s="24">
        <f>IF(C2545="NET","",IF(C2545="","",IFERROR(VLOOKUP(T2545,EAN!$A:$B,2,FALSE),"MANGLER - MÅ OPPDATERE EAN-FANEN")))</f>
        <v>7048653090439</v>
      </c>
      <c r="V2545" s="22">
        <f t="shared" si="156"/>
        <v>0</v>
      </c>
      <c r="W2545" s="22">
        <f t="shared" si="157"/>
        <v>0</v>
      </c>
      <c r="X2545" s="2"/>
      <c r="Y2545" s="21" t="str">
        <f>IF(C2545="NET","",IFERROR(VLOOKUP(U2545,'2) Order Form'!$V$9:$V$894,1,FALSE),"Ikke med I order form"))</f>
        <v>Ikke med I order form</v>
      </c>
    </row>
    <row r="2546" spans="1:25">
      <c r="A2546" s="175">
        <f t="shared" si="159"/>
        <v>7048653090446</v>
      </c>
      <c r="B2546">
        <v>840104</v>
      </c>
      <c r="C2546" t="s">
        <v>2033</v>
      </c>
      <c r="D2546" t="s">
        <v>2991</v>
      </c>
      <c r="E2546" t="s">
        <v>3723</v>
      </c>
      <c r="F2546" t="s">
        <v>3720</v>
      </c>
      <c r="G2546" t="s">
        <v>66</v>
      </c>
      <c r="H2546" t="s">
        <v>87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T2546" s="22" t="str">
        <f t="shared" si="158"/>
        <v>840104-GRPHT-LXL</v>
      </c>
      <c r="U2546" s="24">
        <f>IF(C2546="NET","",IF(C2546="","",IFERROR(VLOOKUP(T2546,EAN!$A:$B,2,FALSE),"MANGLER - MÅ OPPDATERE EAN-FANEN")))</f>
        <v>7048653090446</v>
      </c>
      <c r="V2546" s="22">
        <f t="shared" si="156"/>
        <v>0</v>
      </c>
      <c r="W2546" s="22">
        <f t="shared" si="157"/>
        <v>0</v>
      </c>
      <c r="X2546" s="2"/>
      <c r="Y2546" s="21" t="str">
        <f>IF(C2546="NET","",IFERROR(VLOOKUP(U2546,'2) Order Form'!$V$9:$V$894,1,FALSE),"Ikke med I order form"))</f>
        <v>Ikke med I order form</v>
      </c>
    </row>
    <row r="2547" spans="1:25">
      <c r="A2547" s="175">
        <f t="shared" si="159"/>
        <v>7048653090361</v>
      </c>
      <c r="B2547">
        <v>840104</v>
      </c>
      <c r="C2547" t="s">
        <v>2033</v>
      </c>
      <c r="D2547" t="s">
        <v>2991</v>
      </c>
      <c r="E2547" t="s">
        <v>3726</v>
      </c>
      <c r="F2547" t="s">
        <v>3725</v>
      </c>
      <c r="G2547" t="s">
        <v>64</v>
      </c>
      <c r="H2547" t="s">
        <v>87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T2547" s="22" t="str">
        <f t="shared" si="158"/>
        <v>840104-JNPBL-SM</v>
      </c>
      <c r="U2547" s="24">
        <f>IF(C2547="NET","",IF(C2547="","",IFERROR(VLOOKUP(T2547,EAN!$A:$B,2,FALSE),"MANGLER - MÅ OPPDATERE EAN-FANEN")))</f>
        <v>7048653090361</v>
      </c>
      <c r="V2547" s="22">
        <f t="shared" si="156"/>
        <v>0</v>
      </c>
      <c r="W2547" s="22">
        <f t="shared" si="157"/>
        <v>0</v>
      </c>
      <c r="X2547" s="2"/>
      <c r="Y2547" s="21" t="str">
        <f>IF(C2547="NET","",IFERROR(VLOOKUP(U2547,'2) Order Form'!$V$9:$V$894,1,FALSE),"Ikke med I order form"))</f>
        <v>Ikke med I order form</v>
      </c>
    </row>
    <row r="2548" spans="1:25">
      <c r="A2548" s="175">
        <f t="shared" si="159"/>
        <v>7048653090378</v>
      </c>
      <c r="B2548">
        <v>840104</v>
      </c>
      <c r="C2548" t="s">
        <v>2033</v>
      </c>
      <c r="D2548" t="s">
        <v>2991</v>
      </c>
      <c r="E2548" t="s">
        <v>3727</v>
      </c>
      <c r="F2548" t="s">
        <v>3725</v>
      </c>
      <c r="G2548" t="s">
        <v>65</v>
      </c>
      <c r="H2548" t="s">
        <v>87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T2548" s="22" t="str">
        <f t="shared" si="158"/>
        <v>840104-JNPBL-ML</v>
      </c>
      <c r="U2548" s="24">
        <f>IF(C2548="NET","",IF(C2548="","",IFERROR(VLOOKUP(T2548,EAN!$A:$B,2,FALSE),"MANGLER - MÅ OPPDATERE EAN-FANEN")))</f>
        <v>7048653090378</v>
      </c>
      <c r="V2548" s="22">
        <f t="shared" si="156"/>
        <v>0</v>
      </c>
      <c r="W2548" s="22">
        <f t="shared" si="157"/>
        <v>0</v>
      </c>
      <c r="X2548" s="2"/>
      <c r="Y2548" s="21" t="str">
        <f>IF(C2548="NET","",IFERROR(VLOOKUP(U2548,'2) Order Form'!$V$9:$V$894,1,FALSE),"Ikke med I order form"))</f>
        <v>Ikke med I order form</v>
      </c>
    </row>
    <row r="2549" spans="1:25">
      <c r="A2549" s="175">
        <f t="shared" si="159"/>
        <v>7048653090385</v>
      </c>
      <c r="B2549">
        <v>840104</v>
      </c>
      <c r="C2549" t="s">
        <v>2033</v>
      </c>
      <c r="D2549" t="s">
        <v>2991</v>
      </c>
      <c r="E2549" t="s">
        <v>3728</v>
      </c>
      <c r="F2549" t="s">
        <v>3725</v>
      </c>
      <c r="G2549" t="s">
        <v>66</v>
      </c>
      <c r="H2549" t="s">
        <v>87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T2549" s="22" t="str">
        <f t="shared" si="158"/>
        <v>840104-JNPBL-LXL</v>
      </c>
      <c r="U2549" s="24">
        <f>IF(C2549="NET","",IF(C2549="","",IFERROR(VLOOKUP(T2549,EAN!$A:$B,2,FALSE),"MANGLER - MÅ OPPDATERE EAN-FANEN")))</f>
        <v>7048653090385</v>
      </c>
      <c r="V2549" s="22">
        <f t="shared" ref="V2549:V2612" si="160">I2549</f>
        <v>0</v>
      </c>
      <c r="W2549" s="22">
        <f t="shared" ref="W2549:W2612" si="161">R2549</f>
        <v>0</v>
      </c>
      <c r="X2549" s="2"/>
      <c r="Y2549" s="21" t="str">
        <f>IF(C2549="NET","",IFERROR(VLOOKUP(U2549,'2) Order Form'!$V$9:$V$894,1,FALSE),"Ikke med I order form"))</f>
        <v>Ikke med I order form</v>
      </c>
    </row>
    <row r="2550" spans="1:25">
      <c r="A2550" s="175">
        <f t="shared" si="159"/>
        <v>7048652832887</v>
      </c>
      <c r="B2550">
        <v>840104</v>
      </c>
      <c r="C2550" t="s">
        <v>2033</v>
      </c>
      <c r="D2550" t="s">
        <v>2991</v>
      </c>
      <c r="E2550" t="s">
        <v>1290</v>
      </c>
      <c r="F2550" t="s">
        <v>1291</v>
      </c>
      <c r="G2550" t="s">
        <v>64</v>
      </c>
      <c r="H2550" t="s">
        <v>225</v>
      </c>
      <c r="I2550">
        <v>30</v>
      </c>
      <c r="J2550">
        <v>30</v>
      </c>
      <c r="K2550">
        <v>30</v>
      </c>
      <c r="L2550">
        <v>30</v>
      </c>
      <c r="M2550">
        <v>30</v>
      </c>
      <c r="N2550">
        <v>30</v>
      </c>
      <c r="O2550">
        <v>30</v>
      </c>
      <c r="P2550">
        <v>30</v>
      </c>
      <c r="Q2550">
        <v>30</v>
      </c>
      <c r="R2550">
        <v>30</v>
      </c>
      <c r="T2550" s="22" t="str">
        <f t="shared" si="158"/>
        <v>840104-MASEM-SM</v>
      </c>
      <c r="U2550" s="24">
        <f>IF(C2550="NET","",IF(C2550="","",IFERROR(VLOOKUP(T2550,EAN!$A:$B,2,FALSE),"MANGLER - MÅ OPPDATERE EAN-FANEN")))</f>
        <v>7048652832887</v>
      </c>
      <c r="V2550" s="22">
        <f t="shared" si="160"/>
        <v>30</v>
      </c>
      <c r="W2550" s="22">
        <f t="shared" si="161"/>
        <v>30</v>
      </c>
      <c r="X2550" s="2"/>
      <c r="Y2550" s="21">
        <f>IF(C2550="NET","",IFERROR(VLOOKUP(U2550,'2) Order Form'!$V$9:$V$894,1,FALSE),"Ikke med I order form"))</f>
        <v>7048652832887</v>
      </c>
    </row>
    <row r="2551" spans="1:25">
      <c r="A2551" s="175">
        <f t="shared" si="159"/>
        <v>7048652832870</v>
      </c>
      <c r="B2551">
        <v>840104</v>
      </c>
      <c r="C2551" t="s">
        <v>2033</v>
      </c>
      <c r="D2551" t="s">
        <v>2991</v>
      </c>
      <c r="E2551" t="s">
        <v>1292</v>
      </c>
      <c r="F2551" t="s">
        <v>1291</v>
      </c>
      <c r="G2551" t="s">
        <v>65</v>
      </c>
      <c r="H2551" t="s">
        <v>225</v>
      </c>
      <c r="I2551">
        <v>49</v>
      </c>
      <c r="J2551">
        <v>49</v>
      </c>
      <c r="K2551">
        <v>49</v>
      </c>
      <c r="L2551">
        <v>49</v>
      </c>
      <c r="M2551">
        <v>49</v>
      </c>
      <c r="N2551">
        <v>49</v>
      </c>
      <c r="O2551">
        <v>49</v>
      </c>
      <c r="P2551">
        <v>49</v>
      </c>
      <c r="Q2551">
        <v>49</v>
      </c>
      <c r="R2551">
        <v>49</v>
      </c>
      <c r="T2551" s="22" t="str">
        <f t="shared" si="158"/>
        <v>840104-MASEM-ML</v>
      </c>
      <c r="U2551" s="24">
        <f>IF(C2551="NET","",IF(C2551="","",IFERROR(VLOOKUP(T2551,EAN!$A:$B,2,FALSE),"MANGLER - MÅ OPPDATERE EAN-FANEN")))</f>
        <v>7048652832870</v>
      </c>
      <c r="V2551" s="22">
        <f t="shared" si="160"/>
        <v>49</v>
      </c>
      <c r="W2551" s="22">
        <f t="shared" si="161"/>
        <v>49</v>
      </c>
      <c r="X2551" s="2"/>
      <c r="Y2551" s="21">
        <f>IF(C2551="NET","",IFERROR(VLOOKUP(U2551,'2) Order Form'!$V$9:$V$894,1,FALSE),"Ikke med I order form"))</f>
        <v>7048652832870</v>
      </c>
    </row>
    <row r="2552" spans="1:25">
      <c r="A2552" s="175">
        <f t="shared" si="159"/>
        <v>7048652832863</v>
      </c>
      <c r="B2552">
        <v>840104</v>
      </c>
      <c r="C2552" t="s">
        <v>2033</v>
      </c>
      <c r="D2552" t="s">
        <v>2991</v>
      </c>
      <c r="E2552" t="s">
        <v>1293</v>
      </c>
      <c r="F2552" t="s">
        <v>1291</v>
      </c>
      <c r="G2552" t="s">
        <v>66</v>
      </c>
      <c r="H2552" t="s">
        <v>225</v>
      </c>
      <c r="I2552">
        <v>33</v>
      </c>
      <c r="J2552">
        <v>33</v>
      </c>
      <c r="K2552">
        <v>33</v>
      </c>
      <c r="L2552">
        <v>33</v>
      </c>
      <c r="M2552">
        <v>33</v>
      </c>
      <c r="N2552">
        <v>33</v>
      </c>
      <c r="O2552">
        <v>33</v>
      </c>
      <c r="P2552">
        <v>33</v>
      </c>
      <c r="Q2552">
        <v>33</v>
      </c>
      <c r="R2552">
        <v>33</v>
      </c>
      <c r="T2552" s="22" t="str">
        <f t="shared" si="158"/>
        <v>840104-MASEM-LXL</v>
      </c>
      <c r="U2552" s="24">
        <f>IF(C2552="NET","",IF(C2552="","",IFERROR(VLOOKUP(T2552,EAN!$A:$B,2,FALSE),"MANGLER - MÅ OPPDATERE EAN-FANEN")))</f>
        <v>7048652832863</v>
      </c>
      <c r="V2552" s="22">
        <f t="shared" si="160"/>
        <v>33</v>
      </c>
      <c r="W2552" s="22">
        <f t="shared" si="161"/>
        <v>33</v>
      </c>
      <c r="X2552" s="2"/>
      <c r="Y2552" s="21">
        <f>IF(C2552="NET","",IFERROR(VLOOKUP(U2552,'2) Order Form'!$V$9:$V$894,1,FALSE),"Ikke med I order form"))</f>
        <v>7048652832863</v>
      </c>
    </row>
    <row r="2553" spans="1:25">
      <c r="A2553" s="175">
        <f t="shared" si="159"/>
        <v>7048652832917</v>
      </c>
      <c r="B2553">
        <v>840104</v>
      </c>
      <c r="C2553" t="s">
        <v>2033</v>
      </c>
      <c r="D2553" t="s">
        <v>2991</v>
      </c>
      <c r="E2553" t="s">
        <v>1311</v>
      </c>
      <c r="F2553" t="s">
        <v>2030</v>
      </c>
      <c r="G2553" t="s">
        <v>64</v>
      </c>
      <c r="H2553" t="s">
        <v>87</v>
      </c>
      <c r="I2553">
        <v>3</v>
      </c>
      <c r="J2553">
        <v>3</v>
      </c>
      <c r="K2553">
        <v>3</v>
      </c>
      <c r="L2553">
        <v>3</v>
      </c>
      <c r="M2553">
        <v>3</v>
      </c>
      <c r="N2553">
        <v>3</v>
      </c>
      <c r="O2553">
        <v>3</v>
      </c>
      <c r="P2553">
        <v>3</v>
      </c>
      <c r="Q2553">
        <v>3</v>
      </c>
      <c r="R2553">
        <v>3</v>
      </c>
      <c r="T2553" s="22" t="str">
        <f t="shared" si="158"/>
        <v>840104-MBRWH-SM</v>
      </c>
      <c r="U2553" s="24">
        <f>IF(C2553="NET","",IF(C2553="","",IFERROR(VLOOKUP(T2553,EAN!$A:$B,2,FALSE),"MANGLER - MÅ OPPDATERE EAN-FANEN")))</f>
        <v>7048652832917</v>
      </c>
      <c r="V2553" s="22">
        <f t="shared" si="160"/>
        <v>3</v>
      </c>
      <c r="W2553" s="22">
        <f t="shared" si="161"/>
        <v>3</v>
      </c>
      <c r="X2553" s="2"/>
      <c r="Y2553" s="21">
        <f>IF(C2553="NET","",IFERROR(VLOOKUP(U2553,'2) Order Form'!$V$9:$V$894,1,FALSE),"Ikke med I order form"))</f>
        <v>7048652832917</v>
      </c>
    </row>
    <row r="2554" spans="1:25">
      <c r="A2554" s="175">
        <f t="shared" si="159"/>
        <v>7048652832900</v>
      </c>
      <c r="B2554">
        <v>840104</v>
      </c>
      <c r="C2554" t="s">
        <v>2033</v>
      </c>
      <c r="D2554" t="s">
        <v>2991</v>
      </c>
      <c r="E2554" t="s">
        <v>1312</v>
      </c>
      <c r="F2554" t="s">
        <v>2030</v>
      </c>
      <c r="G2554" t="s">
        <v>65</v>
      </c>
      <c r="H2554" t="s">
        <v>87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T2554" s="22" t="str">
        <f t="shared" si="158"/>
        <v>840104-MBRWH-ML</v>
      </c>
      <c r="U2554" s="24">
        <f>IF(C2554="NET","",IF(C2554="","",IFERROR(VLOOKUP(T2554,EAN!$A:$B,2,FALSE),"MANGLER - MÅ OPPDATERE EAN-FANEN")))</f>
        <v>7048652832900</v>
      </c>
      <c r="V2554" s="22">
        <f t="shared" si="160"/>
        <v>0</v>
      </c>
      <c r="W2554" s="22">
        <f t="shared" si="161"/>
        <v>0</v>
      </c>
      <c r="X2554" s="2"/>
      <c r="Y2554" s="21">
        <f>IF(C2554="NET","",IFERROR(VLOOKUP(U2554,'2) Order Form'!$V$9:$V$894,1,FALSE),"Ikke med I order form"))</f>
        <v>7048652832900</v>
      </c>
    </row>
    <row r="2555" spans="1:25">
      <c r="A2555" s="175">
        <f t="shared" si="159"/>
        <v>7048652832894</v>
      </c>
      <c r="B2555">
        <v>840104</v>
      </c>
      <c r="C2555" t="s">
        <v>2033</v>
      </c>
      <c r="D2555" t="s">
        <v>2991</v>
      </c>
      <c r="E2555" t="s">
        <v>1313</v>
      </c>
      <c r="F2555" t="s">
        <v>2030</v>
      </c>
      <c r="G2555" t="s">
        <v>66</v>
      </c>
      <c r="H2555" t="s">
        <v>87</v>
      </c>
      <c r="I2555">
        <v>151</v>
      </c>
      <c r="J2555">
        <v>151</v>
      </c>
      <c r="K2555">
        <v>151</v>
      </c>
      <c r="L2555">
        <v>151</v>
      </c>
      <c r="M2555">
        <v>151</v>
      </c>
      <c r="N2555">
        <v>151</v>
      </c>
      <c r="O2555">
        <v>151</v>
      </c>
      <c r="P2555">
        <v>151</v>
      </c>
      <c r="Q2555">
        <v>151</v>
      </c>
      <c r="R2555">
        <v>151</v>
      </c>
      <c r="T2555" s="22" t="str">
        <f t="shared" si="158"/>
        <v>840104-MBRWH-LXL</v>
      </c>
      <c r="U2555" s="24">
        <f>IF(C2555="NET","",IF(C2555="","",IFERROR(VLOOKUP(T2555,EAN!$A:$B,2,FALSE),"MANGLER - MÅ OPPDATERE EAN-FANEN")))</f>
        <v>7048652832894</v>
      </c>
      <c r="V2555" s="22">
        <f t="shared" si="160"/>
        <v>151</v>
      </c>
      <c r="W2555" s="22">
        <f t="shared" si="161"/>
        <v>151</v>
      </c>
      <c r="X2555" s="2"/>
      <c r="Y2555" s="21">
        <f>IF(C2555="NET","",IFERROR(VLOOKUP(U2555,'2) Order Form'!$V$9:$V$894,1,FALSE),"Ikke med I order form"))</f>
        <v>7048652832894</v>
      </c>
    </row>
    <row r="2556" spans="1:25">
      <c r="A2556" s="175">
        <f t="shared" si="159"/>
        <v>7048652832948</v>
      </c>
      <c r="B2556">
        <v>840104</v>
      </c>
      <c r="C2556" t="s">
        <v>2033</v>
      </c>
      <c r="D2556" t="s">
        <v>2991</v>
      </c>
      <c r="E2556" t="s">
        <v>1074</v>
      </c>
      <c r="F2556" t="s">
        <v>1976</v>
      </c>
      <c r="G2556" t="s">
        <v>64</v>
      </c>
      <c r="H2556" t="s">
        <v>225</v>
      </c>
      <c r="I2556">
        <v>46</v>
      </c>
      <c r="J2556">
        <v>46</v>
      </c>
      <c r="K2556">
        <v>46</v>
      </c>
      <c r="L2556">
        <v>46</v>
      </c>
      <c r="M2556">
        <v>46</v>
      </c>
      <c r="N2556">
        <v>46</v>
      </c>
      <c r="O2556">
        <v>46</v>
      </c>
      <c r="P2556">
        <v>46</v>
      </c>
      <c r="Q2556">
        <v>46</v>
      </c>
      <c r="R2556">
        <v>46</v>
      </c>
      <c r="T2556" s="22" t="str">
        <f t="shared" si="158"/>
        <v>840104-MBUOE-SM</v>
      </c>
      <c r="U2556" s="24">
        <f>IF(C2556="NET","",IF(C2556="","",IFERROR(VLOOKUP(T2556,EAN!$A:$B,2,FALSE),"MANGLER - MÅ OPPDATERE EAN-FANEN")))</f>
        <v>7048652832948</v>
      </c>
      <c r="V2556" s="22">
        <f t="shared" si="160"/>
        <v>46</v>
      </c>
      <c r="W2556" s="22">
        <f t="shared" si="161"/>
        <v>46</v>
      </c>
      <c r="X2556" s="2"/>
      <c r="Y2556" s="21">
        <f>IF(C2556="NET","",IFERROR(VLOOKUP(U2556,'2) Order Form'!$V$9:$V$894,1,FALSE),"Ikke med I order form"))</f>
        <v>7048652832948</v>
      </c>
    </row>
    <row r="2557" spans="1:25">
      <c r="A2557" s="175">
        <f t="shared" si="159"/>
        <v>7048652832931</v>
      </c>
      <c r="B2557">
        <v>840104</v>
      </c>
      <c r="C2557" t="s">
        <v>2033</v>
      </c>
      <c r="D2557" t="s">
        <v>2991</v>
      </c>
      <c r="E2557" t="s">
        <v>1075</v>
      </c>
      <c r="F2557" t="s">
        <v>1976</v>
      </c>
      <c r="G2557" t="s">
        <v>65</v>
      </c>
      <c r="H2557" t="s">
        <v>225</v>
      </c>
      <c r="I2557">
        <v>26</v>
      </c>
      <c r="J2557">
        <v>26</v>
      </c>
      <c r="K2557">
        <v>26</v>
      </c>
      <c r="L2557">
        <v>26</v>
      </c>
      <c r="M2557">
        <v>26</v>
      </c>
      <c r="N2557">
        <v>26</v>
      </c>
      <c r="O2557">
        <v>26</v>
      </c>
      <c r="P2557">
        <v>26</v>
      </c>
      <c r="Q2557">
        <v>26</v>
      </c>
      <c r="R2557">
        <v>26</v>
      </c>
      <c r="T2557" s="22" t="str">
        <f t="shared" si="158"/>
        <v>840104-MBUOE-ML</v>
      </c>
      <c r="U2557" s="24">
        <f>IF(C2557="NET","",IF(C2557="","",IFERROR(VLOOKUP(T2557,EAN!$A:$B,2,FALSE),"MANGLER - MÅ OPPDATERE EAN-FANEN")))</f>
        <v>7048652832931</v>
      </c>
      <c r="V2557" s="22">
        <f t="shared" si="160"/>
        <v>26</v>
      </c>
      <c r="W2557" s="22">
        <f t="shared" si="161"/>
        <v>26</v>
      </c>
      <c r="X2557" s="2"/>
      <c r="Y2557" s="21">
        <f>IF(C2557="NET","",IFERROR(VLOOKUP(U2557,'2) Order Form'!$V$9:$V$894,1,FALSE),"Ikke med I order form"))</f>
        <v>7048652832931</v>
      </c>
    </row>
    <row r="2558" spans="1:25">
      <c r="A2558" s="175">
        <f t="shared" si="159"/>
        <v>7048652832924</v>
      </c>
      <c r="B2558">
        <v>840104</v>
      </c>
      <c r="C2558" t="s">
        <v>2033</v>
      </c>
      <c r="D2558" t="s">
        <v>2991</v>
      </c>
      <c r="E2558" t="s">
        <v>1076</v>
      </c>
      <c r="F2558" t="s">
        <v>1976</v>
      </c>
      <c r="G2558" t="s">
        <v>66</v>
      </c>
      <c r="H2558" t="s">
        <v>225</v>
      </c>
      <c r="I2558">
        <v>43</v>
      </c>
      <c r="J2558">
        <v>43</v>
      </c>
      <c r="K2558">
        <v>43</v>
      </c>
      <c r="L2558">
        <v>43</v>
      </c>
      <c r="M2558">
        <v>43</v>
      </c>
      <c r="N2558">
        <v>43</v>
      </c>
      <c r="O2558">
        <v>43</v>
      </c>
      <c r="P2558">
        <v>43</v>
      </c>
      <c r="Q2558">
        <v>43</v>
      </c>
      <c r="R2558">
        <v>43</v>
      </c>
      <c r="T2558" s="22" t="str">
        <f t="shared" si="158"/>
        <v>840104-MBUOE-LXL</v>
      </c>
      <c r="U2558" s="24">
        <f>IF(C2558="NET","",IF(C2558="","",IFERROR(VLOOKUP(T2558,EAN!$A:$B,2,FALSE),"MANGLER - MÅ OPPDATERE EAN-FANEN")))</f>
        <v>7048652832924</v>
      </c>
      <c r="V2558" s="22">
        <f t="shared" si="160"/>
        <v>43</v>
      </c>
      <c r="W2558" s="22">
        <f t="shared" si="161"/>
        <v>43</v>
      </c>
      <c r="X2558" s="2"/>
      <c r="Y2558" s="21">
        <f>IF(C2558="NET","",IFERROR(VLOOKUP(U2558,'2) Order Form'!$V$9:$V$894,1,FALSE),"Ikke med I order form"))</f>
        <v>7048652832924</v>
      </c>
    </row>
    <row r="2559" spans="1:25">
      <c r="A2559" s="175">
        <f t="shared" si="159"/>
        <v>7048652832979</v>
      </c>
      <c r="B2559">
        <v>840104</v>
      </c>
      <c r="C2559" t="s">
        <v>2033</v>
      </c>
      <c r="D2559" t="s">
        <v>2991</v>
      </c>
      <c r="E2559" t="s">
        <v>1298</v>
      </c>
      <c r="F2559" t="s">
        <v>1299</v>
      </c>
      <c r="G2559" t="s">
        <v>64</v>
      </c>
      <c r="H2559" t="s">
        <v>225</v>
      </c>
      <c r="I2559">
        <v>3</v>
      </c>
      <c r="J2559">
        <v>3</v>
      </c>
      <c r="K2559">
        <v>3</v>
      </c>
      <c r="L2559">
        <v>3</v>
      </c>
      <c r="M2559">
        <v>3</v>
      </c>
      <c r="N2559">
        <v>3</v>
      </c>
      <c r="O2559">
        <v>3</v>
      </c>
      <c r="P2559">
        <v>3</v>
      </c>
      <c r="Q2559">
        <v>3</v>
      </c>
      <c r="R2559">
        <v>3</v>
      </c>
      <c r="T2559" s="22" t="str">
        <f t="shared" si="158"/>
        <v>840104-MSHBL-SM</v>
      </c>
      <c r="U2559" s="24">
        <f>IF(C2559="NET","",IF(C2559="","",IFERROR(VLOOKUP(T2559,EAN!$A:$B,2,FALSE),"MANGLER - MÅ OPPDATERE EAN-FANEN")))</f>
        <v>7048652832979</v>
      </c>
      <c r="V2559" s="22">
        <f t="shared" si="160"/>
        <v>3</v>
      </c>
      <c r="W2559" s="22">
        <f t="shared" si="161"/>
        <v>3</v>
      </c>
      <c r="X2559" s="2"/>
      <c r="Y2559" s="21" t="str">
        <f>IF(C2559="NET","",IFERROR(VLOOKUP(U2559,'2) Order Form'!$V$9:$V$894,1,FALSE),"Ikke med I order form"))</f>
        <v>Ikke med I order form</v>
      </c>
    </row>
    <row r="2560" spans="1:25">
      <c r="A2560" s="175">
        <f t="shared" si="159"/>
        <v>7048652832962</v>
      </c>
      <c r="B2560">
        <v>840104</v>
      </c>
      <c r="C2560" t="s">
        <v>2033</v>
      </c>
      <c r="D2560" t="s">
        <v>2991</v>
      </c>
      <c r="E2560" t="s">
        <v>1300</v>
      </c>
      <c r="F2560" t="s">
        <v>1299</v>
      </c>
      <c r="G2560" t="s">
        <v>65</v>
      </c>
      <c r="H2560" t="s">
        <v>225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T2560" s="22" t="str">
        <f t="shared" si="158"/>
        <v>840104-MSHBL-ML</v>
      </c>
      <c r="U2560" s="24">
        <f>IF(C2560="NET","",IF(C2560="","",IFERROR(VLOOKUP(T2560,EAN!$A:$B,2,FALSE),"MANGLER - MÅ OPPDATERE EAN-FANEN")))</f>
        <v>7048652832962</v>
      </c>
      <c r="V2560" s="22">
        <f t="shared" si="160"/>
        <v>0</v>
      </c>
      <c r="W2560" s="22">
        <f t="shared" si="161"/>
        <v>0</v>
      </c>
      <c r="X2560" s="2"/>
      <c r="Y2560" s="21" t="str">
        <f>IF(C2560="NET","",IFERROR(VLOOKUP(U2560,'2) Order Form'!$V$9:$V$894,1,FALSE),"Ikke med I order form"))</f>
        <v>Ikke med I order form</v>
      </c>
    </row>
    <row r="2561" spans="1:25">
      <c r="A2561" s="175">
        <f t="shared" si="159"/>
        <v>7048652832955</v>
      </c>
      <c r="B2561">
        <v>840104</v>
      </c>
      <c r="C2561" t="s">
        <v>2033</v>
      </c>
      <c r="D2561" t="s">
        <v>2991</v>
      </c>
      <c r="E2561" t="s">
        <v>1301</v>
      </c>
      <c r="F2561" t="s">
        <v>1299</v>
      </c>
      <c r="G2561" t="s">
        <v>66</v>
      </c>
      <c r="H2561" t="s">
        <v>225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T2561" s="22" t="str">
        <f t="shared" si="158"/>
        <v>840104-MSHBL-LXL</v>
      </c>
      <c r="U2561" s="24">
        <f>IF(C2561="NET","",IF(C2561="","",IFERROR(VLOOKUP(T2561,EAN!$A:$B,2,FALSE),"MANGLER - MÅ OPPDATERE EAN-FANEN")))</f>
        <v>7048652832955</v>
      </c>
      <c r="V2561" s="22">
        <f t="shared" si="160"/>
        <v>0</v>
      </c>
      <c r="W2561" s="22">
        <f t="shared" si="161"/>
        <v>0</v>
      </c>
      <c r="X2561" s="2"/>
      <c r="Y2561" s="21" t="str">
        <f>IF(C2561="NET","",IFERROR(VLOOKUP(U2561,'2) Order Form'!$V$9:$V$894,1,FALSE),"Ikke med I order form"))</f>
        <v>Ikke med I order form</v>
      </c>
    </row>
    <row r="2562" spans="1:25">
      <c r="A2562" s="175">
        <f t="shared" si="159"/>
        <v>7048652966629</v>
      </c>
      <c r="B2562">
        <v>840104</v>
      </c>
      <c r="C2562" t="s">
        <v>2033</v>
      </c>
      <c r="D2562" t="s">
        <v>2991</v>
      </c>
      <c r="E2562" t="s">
        <v>2196</v>
      </c>
      <c r="F2562" t="s">
        <v>2191</v>
      </c>
      <c r="G2562" t="s">
        <v>64</v>
      </c>
      <c r="H2562" t="s">
        <v>225</v>
      </c>
      <c r="I2562">
        <v>10</v>
      </c>
      <c r="J2562">
        <v>10</v>
      </c>
      <c r="K2562">
        <v>10</v>
      </c>
      <c r="L2562">
        <v>10</v>
      </c>
      <c r="M2562">
        <v>10</v>
      </c>
      <c r="N2562">
        <v>10</v>
      </c>
      <c r="O2562">
        <v>10</v>
      </c>
      <c r="P2562">
        <v>10</v>
      </c>
      <c r="Q2562">
        <v>10</v>
      </c>
      <c r="R2562">
        <v>10</v>
      </c>
      <c r="T2562" s="22" t="str">
        <f t="shared" si="158"/>
        <v>840104-MTURQ-SM</v>
      </c>
      <c r="U2562" s="24">
        <f>IF(C2562="NET","",IF(C2562="","",IFERROR(VLOOKUP(T2562,EAN!$A:$B,2,FALSE),"MANGLER - MÅ OPPDATERE EAN-FANEN")))</f>
        <v>7048652966629</v>
      </c>
      <c r="V2562" s="22">
        <f t="shared" si="160"/>
        <v>10</v>
      </c>
      <c r="W2562" s="22">
        <f t="shared" si="161"/>
        <v>10</v>
      </c>
      <c r="X2562" s="2"/>
      <c r="Y2562" s="21">
        <f>IF(C2562="NET","",IFERROR(VLOOKUP(U2562,'2) Order Form'!$V$9:$V$894,1,FALSE),"Ikke med I order form"))</f>
        <v>7048652966629</v>
      </c>
    </row>
    <row r="2563" spans="1:25">
      <c r="A2563" s="175">
        <f t="shared" si="159"/>
        <v>7048652966612</v>
      </c>
      <c r="B2563">
        <v>840104</v>
      </c>
      <c r="C2563" t="s">
        <v>2033</v>
      </c>
      <c r="D2563" t="s">
        <v>2991</v>
      </c>
      <c r="E2563" t="s">
        <v>2197</v>
      </c>
      <c r="F2563" t="s">
        <v>2191</v>
      </c>
      <c r="G2563" t="s">
        <v>65</v>
      </c>
      <c r="H2563" t="s">
        <v>225</v>
      </c>
      <c r="I2563">
        <v>62</v>
      </c>
      <c r="J2563">
        <v>62</v>
      </c>
      <c r="K2563">
        <v>62</v>
      </c>
      <c r="L2563">
        <v>62</v>
      </c>
      <c r="M2563">
        <v>62</v>
      </c>
      <c r="N2563">
        <v>62</v>
      </c>
      <c r="O2563">
        <v>62</v>
      </c>
      <c r="P2563">
        <v>62</v>
      </c>
      <c r="Q2563">
        <v>62</v>
      </c>
      <c r="R2563">
        <v>62</v>
      </c>
      <c r="T2563" s="22" t="str">
        <f t="shared" si="158"/>
        <v>840104-MTURQ-ML</v>
      </c>
      <c r="U2563" s="24">
        <f>IF(C2563="NET","",IF(C2563="","",IFERROR(VLOOKUP(T2563,EAN!$A:$B,2,FALSE),"MANGLER - MÅ OPPDATERE EAN-FANEN")))</f>
        <v>7048652966612</v>
      </c>
      <c r="V2563" s="22">
        <f t="shared" si="160"/>
        <v>62</v>
      </c>
      <c r="W2563" s="22">
        <f t="shared" si="161"/>
        <v>62</v>
      </c>
      <c r="X2563" s="2"/>
      <c r="Y2563" s="21">
        <f>IF(C2563="NET","",IFERROR(VLOOKUP(U2563,'2) Order Form'!$V$9:$V$894,1,FALSE),"Ikke med I order form"))</f>
        <v>7048652966612</v>
      </c>
    </row>
    <row r="2564" spans="1:25">
      <c r="A2564" s="175">
        <f t="shared" si="159"/>
        <v>7048652966605</v>
      </c>
      <c r="B2564">
        <v>840104</v>
      </c>
      <c r="C2564" t="s">
        <v>2033</v>
      </c>
      <c r="D2564" t="s">
        <v>2991</v>
      </c>
      <c r="E2564" t="s">
        <v>2202</v>
      </c>
      <c r="F2564" t="s">
        <v>2191</v>
      </c>
      <c r="G2564" t="s">
        <v>66</v>
      </c>
      <c r="H2564" t="s">
        <v>225</v>
      </c>
      <c r="I2564">
        <v>48</v>
      </c>
      <c r="J2564">
        <v>48</v>
      </c>
      <c r="K2564">
        <v>48</v>
      </c>
      <c r="L2564">
        <v>48</v>
      </c>
      <c r="M2564">
        <v>48</v>
      </c>
      <c r="N2564">
        <v>48</v>
      </c>
      <c r="O2564">
        <v>48</v>
      </c>
      <c r="P2564">
        <v>48</v>
      </c>
      <c r="Q2564">
        <v>48</v>
      </c>
      <c r="R2564">
        <v>48</v>
      </c>
      <c r="T2564" s="22" t="str">
        <f t="shared" ref="T2564:T2627" si="162">CONCATENATE(B2564,"-",E2564)</f>
        <v>840104-MTURQ-LXL</v>
      </c>
      <c r="U2564" s="24">
        <f>IF(C2564="NET","",IF(C2564="","",IFERROR(VLOOKUP(T2564,EAN!$A:$B,2,FALSE),"MANGLER - MÅ OPPDATERE EAN-FANEN")))</f>
        <v>7048652966605</v>
      </c>
      <c r="V2564" s="22">
        <f t="shared" si="160"/>
        <v>48</v>
      </c>
      <c r="W2564" s="22">
        <f t="shared" si="161"/>
        <v>48</v>
      </c>
      <c r="X2564" s="2"/>
      <c r="Y2564" s="21">
        <f>IF(C2564="NET","",IFERROR(VLOOKUP(U2564,'2) Order Form'!$V$9:$V$894,1,FALSE),"Ikke med I order form"))</f>
        <v>7048652966605</v>
      </c>
    </row>
    <row r="2565" spans="1:25">
      <c r="A2565" s="175">
        <f t="shared" ref="A2565:A2628" si="163">SUM(U2565)</f>
        <v>7048652833006</v>
      </c>
      <c r="B2565">
        <v>840104</v>
      </c>
      <c r="C2565" t="s">
        <v>2033</v>
      </c>
      <c r="D2565" t="s">
        <v>2991</v>
      </c>
      <c r="E2565" t="s">
        <v>1286</v>
      </c>
      <c r="F2565" t="s">
        <v>2026</v>
      </c>
      <c r="G2565" t="s">
        <v>64</v>
      </c>
      <c r="H2565" t="s">
        <v>225</v>
      </c>
      <c r="I2565">
        <v>144</v>
      </c>
      <c r="J2565">
        <v>144</v>
      </c>
      <c r="K2565">
        <v>144</v>
      </c>
      <c r="L2565">
        <v>144</v>
      </c>
      <c r="M2565">
        <v>144</v>
      </c>
      <c r="N2565">
        <v>144</v>
      </c>
      <c r="O2565">
        <v>144</v>
      </c>
      <c r="P2565">
        <v>144</v>
      </c>
      <c r="Q2565">
        <v>144</v>
      </c>
      <c r="R2565">
        <v>144</v>
      </c>
      <c r="T2565" s="22" t="str">
        <f t="shared" si="162"/>
        <v>840104-RGLDM-SM</v>
      </c>
      <c r="U2565" s="24">
        <f>IF(C2565="NET","",IF(C2565="","",IFERROR(VLOOKUP(T2565,EAN!$A:$B,2,FALSE),"MANGLER - MÅ OPPDATERE EAN-FANEN")))</f>
        <v>7048652833006</v>
      </c>
      <c r="V2565" s="22">
        <f t="shared" si="160"/>
        <v>144</v>
      </c>
      <c r="W2565" s="22">
        <f t="shared" si="161"/>
        <v>144</v>
      </c>
      <c r="X2565" s="2"/>
      <c r="Y2565" s="21">
        <f>IF(C2565="NET","",IFERROR(VLOOKUP(U2565,'2) Order Form'!$V$9:$V$894,1,FALSE),"Ikke med I order form"))</f>
        <v>7048652833006</v>
      </c>
    </row>
    <row r="2566" spans="1:25">
      <c r="A2566" s="175">
        <f t="shared" si="163"/>
        <v>7048652832993</v>
      </c>
      <c r="B2566">
        <v>840104</v>
      </c>
      <c r="C2566" t="s">
        <v>2033</v>
      </c>
      <c r="D2566" t="s">
        <v>2991</v>
      </c>
      <c r="E2566" t="s">
        <v>1303</v>
      </c>
      <c r="F2566" t="s">
        <v>2026</v>
      </c>
      <c r="G2566" t="s">
        <v>65</v>
      </c>
      <c r="H2566" t="s">
        <v>225</v>
      </c>
      <c r="I2566">
        <v>161</v>
      </c>
      <c r="J2566">
        <v>161</v>
      </c>
      <c r="K2566">
        <v>161</v>
      </c>
      <c r="L2566">
        <v>161</v>
      </c>
      <c r="M2566">
        <v>161</v>
      </c>
      <c r="N2566">
        <v>161</v>
      </c>
      <c r="O2566">
        <v>161</v>
      </c>
      <c r="P2566">
        <v>161</v>
      </c>
      <c r="Q2566">
        <v>161</v>
      </c>
      <c r="R2566">
        <v>161</v>
      </c>
      <c r="T2566" s="22" t="str">
        <f t="shared" si="162"/>
        <v>840104-RGLDM-ML</v>
      </c>
      <c r="U2566" s="24">
        <f>IF(C2566="NET","",IF(C2566="","",IFERROR(VLOOKUP(T2566,EAN!$A:$B,2,FALSE),"MANGLER - MÅ OPPDATERE EAN-FANEN")))</f>
        <v>7048652832993</v>
      </c>
      <c r="V2566" s="22">
        <f t="shared" si="160"/>
        <v>161</v>
      </c>
      <c r="W2566" s="22">
        <f t="shared" si="161"/>
        <v>161</v>
      </c>
      <c r="X2566" s="2"/>
      <c r="Y2566" s="21">
        <f>IF(C2566="NET","",IFERROR(VLOOKUP(U2566,'2) Order Form'!$V$9:$V$894,1,FALSE),"Ikke med I order form"))</f>
        <v>7048652832993</v>
      </c>
    </row>
    <row r="2567" spans="1:25">
      <c r="A2567" s="175">
        <f t="shared" si="163"/>
        <v>7048652832986</v>
      </c>
      <c r="B2567">
        <v>840104</v>
      </c>
      <c r="C2567" t="s">
        <v>2033</v>
      </c>
      <c r="D2567" t="s">
        <v>2991</v>
      </c>
      <c r="E2567" t="s">
        <v>1318</v>
      </c>
      <c r="F2567" t="s">
        <v>2026</v>
      </c>
      <c r="G2567" t="s">
        <v>66</v>
      </c>
      <c r="H2567" t="s">
        <v>225</v>
      </c>
      <c r="I2567">
        <v>148</v>
      </c>
      <c r="J2567">
        <v>148</v>
      </c>
      <c r="K2567">
        <v>148</v>
      </c>
      <c r="L2567">
        <v>148</v>
      </c>
      <c r="M2567">
        <v>148</v>
      </c>
      <c r="N2567">
        <v>148</v>
      </c>
      <c r="O2567">
        <v>148</v>
      </c>
      <c r="P2567">
        <v>148</v>
      </c>
      <c r="Q2567">
        <v>148</v>
      </c>
      <c r="R2567">
        <v>148</v>
      </c>
      <c r="T2567" s="22" t="str">
        <f t="shared" si="162"/>
        <v>840104-RGLDM-LXL</v>
      </c>
      <c r="U2567" s="24">
        <f>IF(C2567="NET","",IF(C2567="","",IFERROR(VLOOKUP(T2567,EAN!$A:$B,2,FALSE),"MANGLER - MÅ OPPDATERE EAN-FANEN")))</f>
        <v>7048652832986</v>
      </c>
      <c r="V2567" s="22">
        <f t="shared" si="160"/>
        <v>148</v>
      </c>
      <c r="W2567" s="22">
        <f t="shared" si="161"/>
        <v>148</v>
      </c>
      <c r="X2567" s="2"/>
      <c r="Y2567" s="21">
        <f>IF(C2567="NET","",IFERROR(VLOOKUP(U2567,'2) Order Form'!$V$9:$V$894,1,FALSE),"Ikke med I order form"))</f>
        <v>7048652832986</v>
      </c>
    </row>
    <row r="2568" spans="1:25">
      <c r="A2568" s="175">
        <f t="shared" si="163"/>
        <v>7048653090392</v>
      </c>
      <c r="B2568">
        <v>840104</v>
      </c>
      <c r="C2568" t="s">
        <v>2033</v>
      </c>
      <c r="D2568" t="s">
        <v>2991</v>
      </c>
      <c r="E2568" t="s">
        <v>3731</v>
      </c>
      <c r="F2568" t="s">
        <v>3730</v>
      </c>
      <c r="G2568" t="s">
        <v>64</v>
      </c>
      <c r="H2568" t="s">
        <v>87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T2568" s="22" t="str">
        <f t="shared" si="162"/>
        <v>840104-WIGRN-SM</v>
      </c>
      <c r="U2568" s="24">
        <f>IF(C2568="NET","",IF(C2568="","",IFERROR(VLOOKUP(T2568,EAN!$A:$B,2,FALSE),"MANGLER - MÅ OPPDATERE EAN-FANEN")))</f>
        <v>7048653090392</v>
      </c>
      <c r="V2568" s="22">
        <f t="shared" si="160"/>
        <v>0</v>
      </c>
      <c r="W2568" s="22">
        <f t="shared" si="161"/>
        <v>0</v>
      </c>
      <c r="X2568" s="2"/>
      <c r="Y2568" s="21" t="str">
        <f>IF(C2568="NET","",IFERROR(VLOOKUP(U2568,'2) Order Form'!$V$9:$V$894,1,FALSE),"Ikke med I order form"))</f>
        <v>Ikke med I order form</v>
      </c>
    </row>
    <row r="2569" spans="1:25">
      <c r="A2569" s="175">
        <f t="shared" si="163"/>
        <v>7048653090408</v>
      </c>
      <c r="B2569">
        <v>840104</v>
      </c>
      <c r="C2569" t="s">
        <v>2033</v>
      </c>
      <c r="D2569" t="s">
        <v>2991</v>
      </c>
      <c r="E2569" t="s">
        <v>3732</v>
      </c>
      <c r="F2569" t="s">
        <v>3730</v>
      </c>
      <c r="G2569" t="s">
        <v>65</v>
      </c>
      <c r="H2569" t="s">
        <v>87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T2569" s="22" t="str">
        <f t="shared" si="162"/>
        <v>840104-WIGRN-ML</v>
      </c>
      <c r="U2569" s="24">
        <f>IF(C2569="NET","",IF(C2569="","",IFERROR(VLOOKUP(T2569,EAN!$A:$B,2,FALSE),"MANGLER - MÅ OPPDATERE EAN-FANEN")))</f>
        <v>7048653090408</v>
      </c>
      <c r="V2569" s="22">
        <f t="shared" si="160"/>
        <v>0</v>
      </c>
      <c r="W2569" s="22">
        <f t="shared" si="161"/>
        <v>0</v>
      </c>
      <c r="X2569" s="2"/>
      <c r="Y2569" s="21" t="str">
        <f>IF(C2569="NET","",IFERROR(VLOOKUP(U2569,'2) Order Form'!$V$9:$V$894,1,FALSE),"Ikke med I order form"))</f>
        <v>Ikke med I order form</v>
      </c>
    </row>
    <row r="2570" spans="1:25">
      <c r="A2570" s="175">
        <f t="shared" si="163"/>
        <v>7048653090415</v>
      </c>
      <c r="B2570">
        <v>840104</v>
      </c>
      <c r="C2570" t="s">
        <v>2033</v>
      </c>
      <c r="D2570" t="s">
        <v>2991</v>
      </c>
      <c r="E2570" t="s">
        <v>3733</v>
      </c>
      <c r="F2570" t="s">
        <v>3730</v>
      </c>
      <c r="G2570" t="s">
        <v>66</v>
      </c>
      <c r="H2570" t="s">
        <v>87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T2570" s="22" t="str">
        <f t="shared" si="162"/>
        <v>840104-WIGRN-LXL</v>
      </c>
      <c r="U2570" s="24">
        <f>IF(C2570="NET","",IF(C2570="","",IFERROR(VLOOKUP(T2570,EAN!$A:$B,2,FALSE),"MANGLER - MÅ OPPDATERE EAN-FANEN")))</f>
        <v>7048653090415</v>
      </c>
      <c r="V2570" s="22">
        <f t="shared" si="160"/>
        <v>0</v>
      </c>
      <c r="W2570" s="22">
        <f t="shared" si="161"/>
        <v>0</v>
      </c>
      <c r="X2570" s="2"/>
      <c r="Y2570" s="21" t="str">
        <f>IF(C2570="NET","",IFERROR(VLOOKUP(U2570,'2) Order Form'!$V$9:$V$894,1,FALSE),"Ikke med I order form"))</f>
        <v>Ikke med I order form</v>
      </c>
    </row>
    <row r="2571" spans="1:25">
      <c r="A2571" s="175">
        <f t="shared" si="163"/>
        <v>7048652966650</v>
      </c>
      <c r="B2571">
        <v>840104</v>
      </c>
      <c r="C2571" t="s">
        <v>2033</v>
      </c>
      <c r="D2571" t="s">
        <v>2991</v>
      </c>
      <c r="E2571" t="s">
        <v>1988</v>
      </c>
      <c r="F2571" t="s">
        <v>1977</v>
      </c>
      <c r="G2571" t="s">
        <v>64</v>
      </c>
      <c r="H2571" t="s">
        <v>87</v>
      </c>
      <c r="I2571">
        <v>33</v>
      </c>
      <c r="J2571">
        <v>33</v>
      </c>
      <c r="K2571">
        <v>33</v>
      </c>
      <c r="L2571">
        <v>33</v>
      </c>
      <c r="M2571">
        <v>33</v>
      </c>
      <c r="N2571">
        <v>33</v>
      </c>
      <c r="O2571">
        <v>33</v>
      </c>
      <c r="P2571">
        <v>33</v>
      </c>
      <c r="Q2571">
        <v>33</v>
      </c>
      <c r="R2571">
        <v>33</v>
      </c>
      <c r="T2571" s="22" t="str">
        <f t="shared" si="162"/>
        <v>840104-WOLND-SM</v>
      </c>
      <c r="U2571" s="24">
        <f>IF(C2571="NET","",IF(C2571="","",IFERROR(VLOOKUP(T2571,EAN!$A:$B,2,FALSE),"MANGLER - MÅ OPPDATERE EAN-FANEN")))</f>
        <v>7048652966650</v>
      </c>
      <c r="V2571" s="22">
        <f t="shared" si="160"/>
        <v>33</v>
      </c>
      <c r="W2571" s="22">
        <f t="shared" si="161"/>
        <v>33</v>
      </c>
      <c r="X2571" s="2"/>
      <c r="Y2571" s="21">
        <f>IF(C2571="NET","",IFERROR(VLOOKUP(U2571,'2) Order Form'!$V$9:$V$894,1,FALSE),"Ikke med I order form"))</f>
        <v>7048652966650</v>
      </c>
    </row>
    <row r="2572" spans="1:25">
      <c r="A2572" s="175">
        <f t="shared" si="163"/>
        <v>7048652966643</v>
      </c>
      <c r="B2572">
        <v>840104</v>
      </c>
      <c r="C2572" t="s">
        <v>2033</v>
      </c>
      <c r="D2572" t="s">
        <v>2991</v>
      </c>
      <c r="E2572" t="s">
        <v>1989</v>
      </c>
      <c r="F2572" t="s">
        <v>1977</v>
      </c>
      <c r="G2572" t="s">
        <v>65</v>
      </c>
      <c r="H2572" t="s">
        <v>87</v>
      </c>
      <c r="I2572">
        <v>34</v>
      </c>
      <c r="J2572">
        <v>34</v>
      </c>
      <c r="K2572">
        <v>34</v>
      </c>
      <c r="L2572">
        <v>34</v>
      </c>
      <c r="M2572">
        <v>34</v>
      </c>
      <c r="N2572">
        <v>34</v>
      </c>
      <c r="O2572">
        <v>34</v>
      </c>
      <c r="P2572">
        <v>34</v>
      </c>
      <c r="Q2572">
        <v>34</v>
      </c>
      <c r="R2572">
        <v>34</v>
      </c>
      <c r="T2572" s="22" t="str">
        <f t="shared" si="162"/>
        <v>840104-WOLND-ML</v>
      </c>
      <c r="U2572" s="24">
        <f>IF(C2572="NET","",IF(C2572="","",IFERROR(VLOOKUP(T2572,EAN!$A:$B,2,FALSE),"MANGLER - MÅ OPPDATERE EAN-FANEN")))</f>
        <v>7048652966643</v>
      </c>
      <c r="V2572" s="22">
        <f t="shared" si="160"/>
        <v>34</v>
      </c>
      <c r="W2572" s="22">
        <f t="shared" si="161"/>
        <v>34</v>
      </c>
      <c r="X2572" s="2"/>
      <c r="Y2572" s="21">
        <f>IF(C2572="NET","",IFERROR(VLOOKUP(U2572,'2) Order Form'!$V$9:$V$894,1,FALSE),"Ikke med I order form"))</f>
        <v>7048652966643</v>
      </c>
    </row>
    <row r="2573" spans="1:25">
      <c r="A2573" s="175">
        <f t="shared" si="163"/>
        <v>7048652966636</v>
      </c>
      <c r="B2573">
        <v>840104</v>
      </c>
      <c r="C2573" t="s">
        <v>2033</v>
      </c>
      <c r="D2573" t="s">
        <v>2991</v>
      </c>
      <c r="E2573" t="s">
        <v>1990</v>
      </c>
      <c r="F2573" t="s">
        <v>1977</v>
      </c>
      <c r="G2573" t="s">
        <v>66</v>
      </c>
      <c r="H2573" t="s">
        <v>87</v>
      </c>
      <c r="I2573">
        <v>23</v>
      </c>
      <c r="J2573">
        <v>23</v>
      </c>
      <c r="K2573">
        <v>23</v>
      </c>
      <c r="L2573">
        <v>23</v>
      </c>
      <c r="M2573">
        <v>23</v>
      </c>
      <c r="N2573">
        <v>23</v>
      </c>
      <c r="O2573">
        <v>23</v>
      </c>
      <c r="P2573">
        <v>23</v>
      </c>
      <c r="Q2573">
        <v>23</v>
      </c>
      <c r="R2573">
        <v>23</v>
      </c>
      <c r="T2573" s="22" t="str">
        <f t="shared" si="162"/>
        <v>840104-WOLND-LXL</v>
      </c>
      <c r="U2573" s="24">
        <f>IF(C2573="NET","",IF(C2573="","",IFERROR(VLOOKUP(T2573,EAN!$A:$B,2,FALSE),"MANGLER - MÅ OPPDATERE EAN-FANEN")))</f>
        <v>7048652966636</v>
      </c>
      <c r="V2573" s="22">
        <f t="shared" si="160"/>
        <v>23</v>
      </c>
      <c r="W2573" s="22">
        <f t="shared" si="161"/>
        <v>23</v>
      </c>
      <c r="X2573" s="2"/>
      <c r="Y2573" s="21">
        <f>IF(C2573="NET","",IFERROR(VLOOKUP(U2573,'2) Order Form'!$V$9:$V$894,1,FALSE),"Ikke med I order form"))</f>
        <v>7048652966636</v>
      </c>
    </row>
    <row r="2574" spans="1:25">
      <c r="A2574" s="175">
        <f t="shared" si="163"/>
        <v>0</v>
      </c>
      <c r="B2574" s="37">
        <v>840105</v>
      </c>
      <c r="C2574" t="s">
        <v>131</v>
      </c>
      <c r="I2574" s="37">
        <v>202409</v>
      </c>
      <c r="J2574" s="37">
        <v>202410</v>
      </c>
      <c r="K2574" s="37">
        <v>202411</v>
      </c>
      <c r="L2574" s="37">
        <v>202412</v>
      </c>
      <c r="M2574" s="37">
        <v>202413</v>
      </c>
      <c r="N2574" s="37">
        <v>202414</v>
      </c>
      <c r="O2574" s="37">
        <v>202415</v>
      </c>
      <c r="P2574" s="37">
        <v>202415</v>
      </c>
      <c r="Q2574" s="37">
        <v>202415</v>
      </c>
      <c r="R2574" s="37">
        <v>202415</v>
      </c>
      <c r="T2574" s="22" t="str">
        <f t="shared" si="162"/>
        <v>840105-</v>
      </c>
      <c r="U2574" s="24" t="str">
        <f>IF(C2574="NET","",IF(C2574="","",IFERROR(VLOOKUP(T2574,EAN!$A:$B,2,FALSE),"MANGLER - MÅ OPPDATERE EAN-FANEN")))</f>
        <v/>
      </c>
      <c r="V2574" s="22">
        <f t="shared" si="160"/>
        <v>202409</v>
      </c>
      <c r="W2574" s="22">
        <f t="shared" si="161"/>
        <v>202415</v>
      </c>
      <c r="X2574" s="2"/>
      <c r="Y2574" s="21" t="str">
        <f>IF(C2574="NET","",IFERROR(VLOOKUP(U2574,'2) Order Form'!$V$9:$V$894,1,FALSE),"Ikke med I order form"))</f>
        <v/>
      </c>
    </row>
    <row r="2575" spans="1:25">
      <c r="A2575" s="175">
        <f t="shared" si="163"/>
        <v>7048652851321</v>
      </c>
      <c r="B2575">
        <v>840105</v>
      </c>
      <c r="C2575" t="s">
        <v>1971</v>
      </c>
      <c r="D2575" t="s">
        <v>2991</v>
      </c>
      <c r="E2575" t="s">
        <v>1972</v>
      </c>
      <c r="F2575" t="s">
        <v>1929</v>
      </c>
      <c r="G2575" t="s">
        <v>64</v>
      </c>
      <c r="H2575" t="s">
        <v>225</v>
      </c>
      <c r="I2575">
        <v>83</v>
      </c>
      <c r="J2575">
        <v>83</v>
      </c>
      <c r="K2575">
        <v>83</v>
      </c>
      <c r="L2575">
        <v>83</v>
      </c>
      <c r="M2575">
        <v>83</v>
      </c>
      <c r="N2575">
        <v>83</v>
      </c>
      <c r="O2575">
        <v>83</v>
      </c>
      <c r="P2575">
        <v>83</v>
      </c>
      <c r="Q2575">
        <v>83</v>
      </c>
      <c r="R2575">
        <v>83</v>
      </c>
      <c r="T2575" s="22" t="str">
        <f t="shared" si="162"/>
        <v>840105-RCUYLW-SM</v>
      </c>
      <c r="U2575" s="24">
        <f>IF(C2575="NET","",IF(C2575="","",IFERROR(VLOOKUP(T2575,EAN!$A:$B,2,FALSE),"MANGLER - MÅ OPPDATERE EAN-FANEN")))</f>
        <v>7048652851321</v>
      </c>
      <c r="V2575" s="22">
        <f t="shared" si="160"/>
        <v>83</v>
      </c>
      <c r="W2575" s="22">
        <f t="shared" si="161"/>
        <v>83</v>
      </c>
      <c r="X2575" s="2"/>
      <c r="Y2575" s="21" t="str">
        <f>IF(C2575="NET","",IFERROR(VLOOKUP(U2575,'2) Order Form'!$V$9:$V$894,1,FALSE),"Ikke med I order form"))</f>
        <v>Ikke med I order form</v>
      </c>
    </row>
    <row r="2576" spans="1:25">
      <c r="A2576" s="175">
        <f t="shared" si="163"/>
        <v>7048652851314</v>
      </c>
      <c r="B2576">
        <v>840105</v>
      </c>
      <c r="C2576" t="s">
        <v>1971</v>
      </c>
      <c r="D2576" t="s">
        <v>2991</v>
      </c>
      <c r="E2576" t="s">
        <v>1973</v>
      </c>
      <c r="F2576" t="s">
        <v>1929</v>
      </c>
      <c r="G2576" t="s">
        <v>65</v>
      </c>
      <c r="H2576" t="s">
        <v>225</v>
      </c>
      <c r="I2576">
        <v>88</v>
      </c>
      <c r="J2576">
        <v>88</v>
      </c>
      <c r="K2576">
        <v>88</v>
      </c>
      <c r="L2576">
        <v>88</v>
      </c>
      <c r="M2576">
        <v>88</v>
      </c>
      <c r="N2576">
        <v>88</v>
      </c>
      <c r="O2576">
        <v>88</v>
      </c>
      <c r="P2576">
        <v>88</v>
      </c>
      <c r="Q2576">
        <v>88</v>
      </c>
      <c r="R2576">
        <v>88</v>
      </c>
      <c r="T2576" s="22" t="str">
        <f t="shared" si="162"/>
        <v>840105-RCUYLW-ML</v>
      </c>
      <c r="U2576" s="24">
        <f>IF(C2576="NET","",IF(C2576="","",IFERROR(VLOOKUP(T2576,EAN!$A:$B,2,FALSE),"MANGLER - MÅ OPPDATERE EAN-FANEN")))</f>
        <v>7048652851314</v>
      </c>
      <c r="V2576" s="22">
        <f t="shared" si="160"/>
        <v>88</v>
      </c>
      <c r="W2576" s="22">
        <f t="shared" si="161"/>
        <v>88</v>
      </c>
      <c r="X2576" s="2"/>
      <c r="Y2576" s="21" t="str">
        <f>IF(C2576="NET","",IFERROR(VLOOKUP(U2576,'2) Order Form'!$V$9:$V$894,1,FALSE),"Ikke med I order form"))</f>
        <v>Ikke med I order form</v>
      </c>
    </row>
    <row r="2577" spans="1:25">
      <c r="A2577" s="175">
        <f t="shared" si="163"/>
        <v>7048652851307</v>
      </c>
      <c r="B2577">
        <v>840105</v>
      </c>
      <c r="C2577" t="s">
        <v>1971</v>
      </c>
      <c r="D2577" t="s">
        <v>2991</v>
      </c>
      <c r="E2577" t="s">
        <v>1974</v>
      </c>
      <c r="F2577" t="s">
        <v>1929</v>
      </c>
      <c r="G2577" t="s">
        <v>66</v>
      </c>
      <c r="H2577" t="s">
        <v>225</v>
      </c>
      <c r="I2577">
        <v>56</v>
      </c>
      <c r="J2577">
        <v>56</v>
      </c>
      <c r="K2577">
        <v>56</v>
      </c>
      <c r="L2577">
        <v>56</v>
      </c>
      <c r="M2577">
        <v>56</v>
      </c>
      <c r="N2577">
        <v>56</v>
      </c>
      <c r="O2577">
        <v>56</v>
      </c>
      <c r="P2577">
        <v>56</v>
      </c>
      <c r="Q2577">
        <v>56</v>
      </c>
      <c r="R2577">
        <v>56</v>
      </c>
      <c r="T2577" s="22" t="str">
        <f t="shared" si="162"/>
        <v>840105-RCUYLW-LXL</v>
      </c>
      <c r="U2577" s="24">
        <f>IF(C2577="NET","",IF(C2577="","",IFERROR(VLOOKUP(T2577,EAN!$A:$B,2,FALSE),"MANGLER - MÅ OPPDATERE EAN-FANEN")))</f>
        <v>7048652851307</v>
      </c>
      <c r="V2577" s="22">
        <f t="shared" si="160"/>
        <v>56</v>
      </c>
      <c r="W2577" s="22">
        <f t="shared" si="161"/>
        <v>56</v>
      </c>
      <c r="X2577" s="2"/>
      <c r="Y2577" s="21" t="str">
        <f>IF(C2577="NET","",IFERROR(VLOOKUP(U2577,'2) Order Form'!$V$9:$V$894,1,FALSE),"Ikke med I order form"))</f>
        <v>Ikke med I order form</v>
      </c>
    </row>
    <row r="2578" spans="1:25">
      <c r="A2578" s="175">
        <f t="shared" si="163"/>
        <v>0</v>
      </c>
      <c r="B2578" s="37">
        <v>840106</v>
      </c>
      <c r="C2578" t="s">
        <v>131</v>
      </c>
      <c r="I2578" s="37">
        <v>202409</v>
      </c>
      <c r="J2578" s="37">
        <v>202410</v>
      </c>
      <c r="K2578" s="37">
        <v>202411</v>
      </c>
      <c r="L2578" s="37">
        <v>202412</v>
      </c>
      <c r="M2578" s="37">
        <v>202413</v>
      </c>
      <c r="N2578" s="37">
        <v>202414</v>
      </c>
      <c r="O2578" s="37">
        <v>202415</v>
      </c>
      <c r="P2578" s="37">
        <v>202415</v>
      </c>
      <c r="Q2578" s="37">
        <v>202415</v>
      </c>
      <c r="R2578" s="37">
        <v>202415</v>
      </c>
      <c r="T2578" s="22" t="str">
        <f t="shared" si="162"/>
        <v>840106-</v>
      </c>
      <c r="U2578" s="24" t="str">
        <f>IF(C2578="NET","",IF(C2578="","",IFERROR(VLOOKUP(T2578,EAN!$A:$B,2,FALSE),"MANGLER - MÅ OPPDATERE EAN-FANEN")))</f>
        <v/>
      </c>
      <c r="V2578" s="22">
        <f t="shared" si="160"/>
        <v>202409</v>
      </c>
      <c r="W2578" s="22">
        <f t="shared" si="161"/>
        <v>202415</v>
      </c>
      <c r="X2578" s="2"/>
      <c r="Y2578" s="21" t="str">
        <f>IF(C2578="NET","",IFERROR(VLOOKUP(U2578,'2) Order Form'!$V$9:$V$894,1,FALSE),"Ikke med I order form"))</f>
        <v/>
      </c>
    </row>
    <row r="2579" spans="1:25">
      <c r="A2579" s="175">
        <f t="shared" si="163"/>
        <v>7048653117433</v>
      </c>
      <c r="B2579">
        <v>840106</v>
      </c>
      <c r="C2579" t="s">
        <v>2210</v>
      </c>
      <c r="D2579" t="s">
        <v>2991</v>
      </c>
      <c r="E2579" t="s">
        <v>3717</v>
      </c>
      <c r="F2579" t="s">
        <v>3694</v>
      </c>
      <c r="G2579" t="s">
        <v>67</v>
      </c>
      <c r="H2579" t="s">
        <v>87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T2579" s="22" t="str">
        <f t="shared" si="162"/>
        <v>840106-CNPNK-XSS</v>
      </c>
      <c r="U2579" s="24">
        <f>IF(C2579="NET","",IF(C2579="","",IFERROR(VLOOKUP(T2579,EAN!$A:$B,2,FALSE),"MANGLER - MÅ OPPDATERE EAN-FANEN")))</f>
        <v>7048653117433</v>
      </c>
      <c r="V2579" s="22">
        <f t="shared" si="160"/>
        <v>0</v>
      </c>
      <c r="W2579" s="22">
        <f t="shared" si="161"/>
        <v>0</v>
      </c>
      <c r="X2579" s="2"/>
      <c r="Y2579" s="21" t="str">
        <f>IF(C2579="NET","",IFERROR(VLOOKUP(U2579,'2) Order Form'!$V$9:$V$894,1,FALSE),"Ikke med I order form"))</f>
        <v>Ikke med I order form</v>
      </c>
    </row>
    <row r="2580" spans="1:25">
      <c r="A2580" s="175">
        <f t="shared" si="163"/>
        <v>7048653090453</v>
      </c>
      <c r="B2580">
        <v>840106</v>
      </c>
      <c r="C2580" t="s">
        <v>2210</v>
      </c>
      <c r="D2580" t="s">
        <v>2991</v>
      </c>
      <c r="E2580" t="s">
        <v>3718</v>
      </c>
      <c r="F2580" t="s">
        <v>3694</v>
      </c>
      <c r="G2580" t="s">
        <v>64</v>
      </c>
      <c r="H2580" t="s">
        <v>87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T2580" s="22" t="str">
        <f t="shared" si="162"/>
        <v>840106-CNPNK-SM</v>
      </c>
      <c r="U2580" s="24">
        <f>IF(C2580="NET","",IF(C2580="","",IFERROR(VLOOKUP(T2580,EAN!$A:$B,2,FALSE),"MANGLER - MÅ OPPDATERE EAN-FANEN")))</f>
        <v>7048653090453</v>
      </c>
      <c r="V2580" s="22">
        <f t="shared" si="160"/>
        <v>0</v>
      </c>
      <c r="W2580" s="22">
        <f t="shared" si="161"/>
        <v>0</v>
      </c>
      <c r="X2580" s="2"/>
      <c r="Y2580" s="21" t="str">
        <f>IF(C2580="NET","",IFERROR(VLOOKUP(U2580,'2) Order Form'!$V$9:$V$894,1,FALSE),"Ikke med I order form"))</f>
        <v>Ikke med I order form</v>
      </c>
    </row>
    <row r="2581" spans="1:25">
      <c r="A2581" s="175">
        <f t="shared" si="163"/>
        <v>7048653090460</v>
      </c>
      <c r="B2581">
        <v>840106</v>
      </c>
      <c r="C2581" t="s">
        <v>2210</v>
      </c>
      <c r="D2581" t="s">
        <v>2991</v>
      </c>
      <c r="E2581" t="s">
        <v>3734</v>
      </c>
      <c r="F2581" t="s">
        <v>3694</v>
      </c>
      <c r="G2581" t="s">
        <v>65</v>
      </c>
      <c r="H2581" t="s">
        <v>87</v>
      </c>
      <c r="I2581">
        <v>-8</v>
      </c>
      <c r="J2581">
        <v>-8</v>
      </c>
      <c r="K2581">
        <v>-8</v>
      </c>
      <c r="L2581">
        <v>-8</v>
      </c>
      <c r="M2581">
        <v>-8</v>
      </c>
      <c r="N2581">
        <v>-8</v>
      </c>
      <c r="O2581">
        <v>-8</v>
      </c>
      <c r="P2581">
        <v>-8</v>
      </c>
      <c r="Q2581">
        <v>-8</v>
      </c>
      <c r="R2581">
        <v>-8</v>
      </c>
      <c r="T2581" s="22" t="str">
        <f t="shared" si="162"/>
        <v>840106-CNPNK-ML</v>
      </c>
      <c r="U2581" s="24">
        <f>IF(C2581="NET","",IF(C2581="","",IFERROR(VLOOKUP(T2581,EAN!$A:$B,2,FALSE),"MANGLER - MÅ OPPDATERE EAN-FANEN")))</f>
        <v>7048653090460</v>
      </c>
      <c r="V2581" s="22">
        <f t="shared" si="160"/>
        <v>-8</v>
      </c>
      <c r="W2581" s="22">
        <f t="shared" si="161"/>
        <v>-8</v>
      </c>
      <c r="X2581" s="2"/>
      <c r="Y2581" s="21" t="str">
        <f>IF(C2581="NET","",IFERROR(VLOOKUP(U2581,'2) Order Form'!$V$9:$V$894,1,FALSE),"Ikke med I order form"))</f>
        <v>Ikke med I order form</v>
      </c>
    </row>
    <row r="2582" spans="1:25">
      <c r="A2582" s="175">
        <f t="shared" si="163"/>
        <v>7048653090477</v>
      </c>
      <c r="B2582">
        <v>840106</v>
      </c>
      <c r="C2582" t="s">
        <v>2210</v>
      </c>
      <c r="D2582" t="s">
        <v>2991</v>
      </c>
      <c r="E2582" t="s">
        <v>3735</v>
      </c>
      <c r="F2582" t="s">
        <v>3694</v>
      </c>
      <c r="G2582" t="s">
        <v>66</v>
      </c>
      <c r="H2582" t="s">
        <v>87</v>
      </c>
      <c r="I2582">
        <v>-8</v>
      </c>
      <c r="J2582">
        <v>-8</v>
      </c>
      <c r="K2582">
        <v>-8</v>
      </c>
      <c r="L2582">
        <v>-8</v>
      </c>
      <c r="M2582">
        <v>-8</v>
      </c>
      <c r="N2582">
        <v>-8</v>
      </c>
      <c r="O2582">
        <v>-8</v>
      </c>
      <c r="P2582">
        <v>-8</v>
      </c>
      <c r="Q2582">
        <v>-8</v>
      </c>
      <c r="R2582">
        <v>-8</v>
      </c>
      <c r="T2582" s="22" t="str">
        <f t="shared" si="162"/>
        <v>840106-CNPNK-LXL</v>
      </c>
      <c r="U2582" s="24">
        <f>IF(C2582="NET","",IF(C2582="","",IFERROR(VLOOKUP(T2582,EAN!$A:$B,2,FALSE),"MANGLER - MÅ OPPDATERE EAN-FANEN")))</f>
        <v>7048653090477</v>
      </c>
      <c r="V2582" s="22">
        <f t="shared" si="160"/>
        <v>-8</v>
      </c>
      <c r="W2582" s="22">
        <f t="shared" si="161"/>
        <v>-8</v>
      </c>
      <c r="X2582" s="2"/>
      <c r="Y2582" s="21" t="str">
        <f>IF(C2582="NET","",IFERROR(VLOOKUP(U2582,'2) Order Form'!$V$9:$V$894,1,FALSE),"Ikke med I order form"))</f>
        <v>Ikke med I order form</v>
      </c>
    </row>
    <row r="2583" spans="1:25">
      <c r="A2583" s="175">
        <f t="shared" si="163"/>
        <v>7048652987372</v>
      </c>
      <c r="B2583">
        <v>840106</v>
      </c>
      <c r="C2583" t="s">
        <v>2210</v>
      </c>
      <c r="D2583" t="s">
        <v>2991</v>
      </c>
      <c r="E2583" t="s">
        <v>2984</v>
      </c>
      <c r="F2583" t="s">
        <v>295</v>
      </c>
      <c r="G2583" t="s">
        <v>67</v>
      </c>
      <c r="H2583" t="s">
        <v>87</v>
      </c>
      <c r="I2583">
        <v>28</v>
      </c>
      <c r="J2583">
        <v>28</v>
      </c>
      <c r="K2583">
        <v>28</v>
      </c>
      <c r="L2583">
        <v>28</v>
      </c>
      <c r="M2583">
        <v>28</v>
      </c>
      <c r="N2583">
        <v>28</v>
      </c>
      <c r="O2583">
        <v>28</v>
      </c>
      <c r="P2583">
        <v>28</v>
      </c>
      <c r="Q2583">
        <v>28</v>
      </c>
      <c r="R2583">
        <v>28</v>
      </c>
      <c r="T2583" s="22" t="str">
        <f t="shared" si="162"/>
        <v>840106-GSBLK-XSS</v>
      </c>
      <c r="U2583" s="24">
        <f>IF(C2583="NET","",IF(C2583="","",IFERROR(VLOOKUP(T2583,EAN!$A:$B,2,FALSE),"MANGLER - MÅ OPPDATERE EAN-FANEN")))</f>
        <v>7048652987372</v>
      </c>
      <c r="V2583" s="22">
        <f t="shared" si="160"/>
        <v>28</v>
      </c>
      <c r="W2583" s="22">
        <f t="shared" si="161"/>
        <v>28</v>
      </c>
      <c r="X2583" s="2"/>
      <c r="Y2583" s="21">
        <f>IF(C2583="NET","",IFERROR(VLOOKUP(U2583,'2) Order Form'!$V$9:$V$894,1,FALSE),"Ikke med I order form"))</f>
        <v>7048652987372</v>
      </c>
    </row>
    <row r="2584" spans="1:25">
      <c r="A2584" s="175">
        <f t="shared" si="163"/>
        <v>7048652987365</v>
      </c>
      <c r="B2584">
        <v>840106</v>
      </c>
      <c r="C2584" t="s">
        <v>2210</v>
      </c>
      <c r="D2584" t="s">
        <v>2991</v>
      </c>
      <c r="E2584" t="s">
        <v>294</v>
      </c>
      <c r="F2584" t="s">
        <v>295</v>
      </c>
      <c r="G2584" t="s">
        <v>64</v>
      </c>
      <c r="H2584" t="s">
        <v>87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T2584" s="22" t="str">
        <f t="shared" si="162"/>
        <v>840106-GSBLK-SM</v>
      </c>
      <c r="U2584" s="24">
        <f>IF(C2584="NET","",IF(C2584="","",IFERROR(VLOOKUP(T2584,EAN!$A:$B,2,FALSE),"MANGLER - MÅ OPPDATERE EAN-FANEN")))</f>
        <v>7048652987365</v>
      </c>
      <c r="V2584" s="22">
        <f t="shared" si="160"/>
        <v>0</v>
      </c>
      <c r="W2584" s="22">
        <f t="shared" si="161"/>
        <v>0</v>
      </c>
      <c r="X2584" s="2"/>
      <c r="Y2584" s="21">
        <f>IF(C2584="NET","",IFERROR(VLOOKUP(U2584,'2) Order Form'!$V$9:$V$894,1,FALSE),"Ikke med I order form"))</f>
        <v>7048652987365</v>
      </c>
    </row>
    <row r="2585" spans="1:25">
      <c r="A2585" s="175">
        <f t="shared" si="163"/>
        <v>7048652987358</v>
      </c>
      <c r="B2585">
        <v>840106</v>
      </c>
      <c r="C2585" t="s">
        <v>2210</v>
      </c>
      <c r="D2585" t="s">
        <v>2991</v>
      </c>
      <c r="E2585" t="s">
        <v>296</v>
      </c>
      <c r="F2585" t="s">
        <v>295</v>
      </c>
      <c r="G2585" t="s">
        <v>65</v>
      </c>
      <c r="H2585" t="s">
        <v>87</v>
      </c>
      <c r="I2585">
        <v>9</v>
      </c>
      <c r="J2585">
        <v>9</v>
      </c>
      <c r="K2585">
        <v>9</v>
      </c>
      <c r="L2585">
        <v>9</v>
      </c>
      <c r="M2585">
        <v>9</v>
      </c>
      <c r="N2585">
        <v>9</v>
      </c>
      <c r="O2585">
        <v>9</v>
      </c>
      <c r="P2585">
        <v>9</v>
      </c>
      <c r="Q2585">
        <v>9</v>
      </c>
      <c r="R2585">
        <v>9</v>
      </c>
      <c r="T2585" s="22" t="str">
        <f t="shared" si="162"/>
        <v>840106-GSBLK-ML</v>
      </c>
      <c r="U2585" s="24">
        <f>IF(C2585="NET","",IF(C2585="","",IFERROR(VLOOKUP(T2585,EAN!$A:$B,2,FALSE),"MANGLER - MÅ OPPDATERE EAN-FANEN")))</f>
        <v>7048652987358</v>
      </c>
      <c r="V2585" s="22">
        <f t="shared" si="160"/>
        <v>9</v>
      </c>
      <c r="W2585" s="22">
        <f t="shared" si="161"/>
        <v>9</v>
      </c>
      <c r="X2585" s="2"/>
      <c r="Y2585" s="21">
        <f>IF(C2585="NET","",IFERROR(VLOOKUP(U2585,'2) Order Form'!$V$9:$V$894,1,FALSE),"Ikke med I order form"))</f>
        <v>7048652987358</v>
      </c>
    </row>
    <row r="2586" spans="1:25">
      <c r="A2586" s="175">
        <f t="shared" si="163"/>
        <v>7048652987341</v>
      </c>
      <c r="B2586">
        <v>840106</v>
      </c>
      <c r="C2586" t="s">
        <v>2210</v>
      </c>
      <c r="D2586" t="s">
        <v>2991</v>
      </c>
      <c r="E2586" t="s">
        <v>297</v>
      </c>
      <c r="F2586" t="s">
        <v>295</v>
      </c>
      <c r="G2586" t="s">
        <v>66</v>
      </c>
      <c r="H2586" t="s">
        <v>87</v>
      </c>
      <c r="I2586">
        <v>19</v>
      </c>
      <c r="J2586">
        <v>19</v>
      </c>
      <c r="K2586">
        <v>19</v>
      </c>
      <c r="L2586">
        <v>19</v>
      </c>
      <c r="M2586">
        <v>19</v>
      </c>
      <c r="N2586">
        <v>19</v>
      </c>
      <c r="O2586">
        <v>19</v>
      </c>
      <c r="P2586">
        <v>19</v>
      </c>
      <c r="Q2586">
        <v>19</v>
      </c>
      <c r="R2586">
        <v>19</v>
      </c>
      <c r="T2586" s="22" t="str">
        <f t="shared" si="162"/>
        <v>840106-GSBLK-LXL</v>
      </c>
      <c r="U2586" s="24">
        <f>IF(C2586="NET","",IF(C2586="","",IFERROR(VLOOKUP(T2586,EAN!$A:$B,2,FALSE),"MANGLER - MÅ OPPDATERE EAN-FANEN")))</f>
        <v>7048652987341</v>
      </c>
      <c r="V2586" s="22">
        <f t="shared" si="160"/>
        <v>19</v>
      </c>
      <c r="W2586" s="22">
        <f t="shared" si="161"/>
        <v>19</v>
      </c>
      <c r="X2586" s="2"/>
      <c r="Y2586" s="21">
        <f>IF(C2586="NET","",IFERROR(VLOOKUP(U2586,'2) Order Form'!$V$9:$V$894,1,FALSE),"Ikke med I order form"))</f>
        <v>7048652987341</v>
      </c>
    </row>
    <row r="2587" spans="1:25">
      <c r="A2587" s="175">
        <f t="shared" si="163"/>
        <v>7048652966735</v>
      </c>
      <c r="B2587">
        <v>840106</v>
      </c>
      <c r="C2587" t="s">
        <v>2210</v>
      </c>
      <c r="D2587" t="s">
        <v>2991</v>
      </c>
      <c r="E2587" t="s">
        <v>319</v>
      </c>
      <c r="F2587" t="s">
        <v>125</v>
      </c>
      <c r="G2587" t="s">
        <v>67</v>
      </c>
      <c r="H2587" t="s">
        <v>87</v>
      </c>
      <c r="I2587">
        <v>1</v>
      </c>
      <c r="J2587">
        <v>1</v>
      </c>
      <c r="K2587">
        <v>1</v>
      </c>
      <c r="L2587">
        <v>1</v>
      </c>
      <c r="M2587">
        <v>1</v>
      </c>
      <c r="N2587">
        <v>1</v>
      </c>
      <c r="O2587">
        <v>1</v>
      </c>
      <c r="P2587">
        <v>1</v>
      </c>
      <c r="Q2587">
        <v>1</v>
      </c>
      <c r="R2587">
        <v>1</v>
      </c>
      <c r="T2587" s="22" t="str">
        <f t="shared" si="162"/>
        <v>840106-GSWHT-XSS</v>
      </c>
      <c r="U2587" s="24">
        <f>IF(C2587="NET","",IF(C2587="","",IFERROR(VLOOKUP(T2587,EAN!$A:$B,2,FALSE),"MANGLER - MÅ OPPDATERE EAN-FANEN")))</f>
        <v>7048652966735</v>
      </c>
      <c r="V2587" s="22">
        <f t="shared" si="160"/>
        <v>1</v>
      </c>
      <c r="W2587" s="22">
        <f t="shared" si="161"/>
        <v>1</v>
      </c>
      <c r="X2587" s="2"/>
      <c r="Y2587" s="21">
        <f>IF(C2587="NET","",IFERROR(VLOOKUP(U2587,'2) Order Form'!$V$9:$V$894,1,FALSE),"Ikke med I order form"))</f>
        <v>7048652966735</v>
      </c>
    </row>
    <row r="2588" spans="1:25">
      <c r="A2588" s="175">
        <f t="shared" si="163"/>
        <v>7048652966728</v>
      </c>
      <c r="B2588">
        <v>840106</v>
      </c>
      <c r="C2588" t="s">
        <v>2210</v>
      </c>
      <c r="D2588" t="s">
        <v>2991</v>
      </c>
      <c r="E2588" t="s">
        <v>135</v>
      </c>
      <c r="F2588" t="s">
        <v>125</v>
      </c>
      <c r="G2588" t="s">
        <v>64</v>
      </c>
      <c r="H2588" t="s">
        <v>87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T2588" s="22" t="str">
        <f t="shared" si="162"/>
        <v>840106-GSWHT-SM</v>
      </c>
      <c r="U2588" s="24">
        <f>IF(C2588="NET","",IF(C2588="","",IFERROR(VLOOKUP(T2588,EAN!$A:$B,2,FALSE),"MANGLER - MÅ OPPDATERE EAN-FANEN")))</f>
        <v>7048652966728</v>
      </c>
      <c r="V2588" s="22">
        <f t="shared" si="160"/>
        <v>0</v>
      </c>
      <c r="W2588" s="22">
        <f t="shared" si="161"/>
        <v>0</v>
      </c>
      <c r="X2588" s="2"/>
      <c r="Y2588" s="21">
        <f>IF(C2588="NET","",IFERROR(VLOOKUP(U2588,'2) Order Form'!$V$9:$V$894,1,FALSE),"Ikke med I order form"))</f>
        <v>7048652966728</v>
      </c>
    </row>
    <row r="2589" spans="1:25">
      <c r="A2589" s="175">
        <f t="shared" si="163"/>
        <v>7048652966711</v>
      </c>
      <c r="B2589">
        <v>840106</v>
      </c>
      <c r="C2589" t="s">
        <v>2210</v>
      </c>
      <c r="D2589" t="s">
        <v>2991</v>
      </c>
      <c r="E2589" t="s">
        <v>136</v>
      </c>
      <c r="F2589" t="s">
        <v>125</v>
      </c>
      <c r="G2589" t="s">
        <v>65</v>
      </c>
      <c r="H2589" t="s">
        <v>87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T2589" s="22" t="str">
        <f t="shared" si="162"/>
        <v>840106-GSWHT-ML</v>
      </c>
      <c r="U2589" s="24">
        <f>IF(C2589="NET","",IF(C2589="","",IFERROR(VLOOKUP(T2589,EAN!$A:$B,2,FALSE),"MANGLER - MÅ OPPDATERE EAN-FANEN")))</f>
        <v>7048652966711</v>
      </c>
      <c r="V2589" s="22">
        <f t="shared" si="160"/>
        <v>0</v>
      </c>
      <c r="W2589" s="22">
        <f t="shared" si="161"/>
        <v>0</v>
      </c>
      <c r="X2589" s="2"/>
      <c r="Y2589" s="21">
        <f>IF(C2589="NET","",IFERROR(VLOOKUP(U2589,'2) Order Form'!$V$9:$V$894,1,FALSE),"Ikke med I order form"))</f>
        <v>7048652966711</v>
      </c>
    </row>
    <row r="2590" spans="1:25">
      <c r="A2590" s="175">
        <f t="shared" si="163"/>
        <v>7048652966704</v>
      </c>
      <c r="B2590">
        <v>840106</v>
      </c>
      <c r="C2590" t="s">
        <v>2210</v>
      </c>
      <c r="D2590" t="s">
        <v>2991</v>
      </c>
      <c r="E2590" t="s">
        <v>137</v>
      </c>
      <c r="F2590" t="s">
        <v>125</v>
      </c>
      <c r="G2590" t="s">
        <v>66</v>
      </c>
      <c r="H2590" t="s">
        <v>87</v>
      </c>
      <c r="I2590">
        <v>22</v>
      </c>
      <c r="J2590">
        <v>22</v>
      </c>
      <c r="K2590">
        <v>22</v>
      </c>
      <c r="L2590">
        <v>22</v>
      </c>
      <c r="M2590">
        <v>22</v>
      </c>
      <c r="N2590">
        <v>22</v>
      </c>
      <c r="O2590">
        <v>22</v>
      </c>
      <c r="P2590">
        <v>22</v>
      </c>
      <c r="Q2590">
        <v>22</v>
      </c>
      <c r="R2590">
        <v>22</v>
      </c>
      <c r="T2590" s="22" t="str">
        <f t="shared" si="162"/>
        <v>840106-GSWHT-LXL</v>
      </c>
      <c r="U2590" s="24">
        <f>IF(C2590="NET","",IF(C2590="","",IFERROR(VLOOKUP(T2590,EAN!$A:$B,2,FALSE),"MANGLER - MÅ OPPDATERE EAN-FANEN")))</f>
        <v>7048652966704</v>
      </c>
      <c r="V2590" s="22">
        <f t="shared" si="160"/>
        <v>22</v>
      </c>
      <c r="W2590" s="22">
        <f t="shared" si="161"/>
        <v>22</v>
      </c>
      <c r="X2590" s="2"/>
      <c r="Y2590" s="21">
        <f>IF(C2590="NET","",IFERROR(VLOOKUP(U2590,'2) Order Form'!$V$9:$V$894,1,FALSE),"Ikke med I order form"))</f>
        <v>7048652966704</v>
      </c>
    </row>
    <row r="2591" spans="1:25">
      <c r="A2591" s="175">
        <f t="shared" si="163"/>
        <v>7048652966810</v>
      </c>
      <c r="B2591">
        <v>840106</v>
      </c>
      <c r="C2591" t="s">
        <v>2210</v>
      </c>
      <c r="D2591" t="s">
        <v>2991</v>
      </c>
      <c r="E2591" t="s">
        <v>2211</v>
      </c>
      <c r="F2591" t="s">
        <v>2191</v>
      </c>
      <c r="G2591" t="s">
        <v>67</v>
      </c>
      <c r="H2591" t="s">
        <v>225</v>
      </c>
      <c r="I2591">
        <v>66</v>
      </c>
      <c r="J2591">
        <v>66</v>
      </c>
      <c r="K2591">
        <v>66</v>
      </c>
      <c r="L2591">
        <v>66</v>
      </c>
      <c r="M2591">
        <v>66</v>
      </c>
      <c r="N2591">
        <v>66</v>
      </c>
      <c r="O2591">
        <v>66</v>
      </c>
      <c r="P2591">
        <v>66</v>
      </c>
      <c r="Q2591">
        <v>66</v>
      </c>
      <c r="R2591">
        <v>66</v>
      </c>
      <c r="T2591" s="22" t="str">
        <f t="shared" si="162"/>
        <v>840106-MTURQ-XSS</v>
      </c>
      <c r="U2591" s="24">
        <f>IF(C2591="NET","",IF(C2591="","",IFERROR(VLOOKUP(T2591,EAN!$A:$B,2,FALSE),"MANGLER - MÅ OPPDATERE EAN-FANEN")))</f>
        <v>7048652966810</v>
      </c>
      <c r="V2591" s="22">
        <f t="shared" si="160"/>
        <v>66</v>
      </c>
      <c r="W2591" s="22">
        <f t="shared" si="161"/>
        <v>66</v>
      </c>
      <c r="X2591" s="2"/>
      <c r="Y2591" s="21">
        <f>IF(C2591="NET","",IFERROR(VLOOKUP(U2591,'2) Order Form'!$V$9:$V$894,1,FALSE),"Ikke med I order form"))</f>
        <v>7048652966810</v>
      </c>
    </row>
    <row r="2592" spans="1:25">
      <c r="A2592" s="175">
        <f t="shared" si="163"/>
        <v>7048652966803</v>
      </c>
      <c r="B2592">
        <v>840106</v>
      </c>
      <c r="C2592" t="s">
        <v>2210</v>
      </c>
      <c r="D2592" t="s">
        <v>2991</v>
      </c>
      <c r="E2592" t="s">
        <v>2196</v>
      </c>
      <c r="F2592" t="s">
        <v>2191</v>
      </c>
      <c r="G2592" t="s">
        <v>64</v>
      </c>
      <c r="H2592" t="s">
        <v>225</v>
      </c>
      <c r="I2592">
        <v>34</v>
      </c>
      <c r="J2592">
        <v>34</v>
      </c>
      <c r="K2592">
        <v>34</v>
      </c>
      <c r="L2592">
        <v>34</v>
      </c>
      <c r="M2592">
        <v>34</v>
      </c>
      <c r="N2592">
        <v>34</v>
      </c>
      <c r="O2592">
        <v>34</v>
      </c>
      <c r="P2592">
        <v>34</v>
      </c>
      <c r="Q2592">
        <v>34</v>
      </c>
      <c r="R2592">
        <v>34</v>
      </c>
      <c r="T2592" s="22" t="str">
        <f t="shared" si="162"/>
        <v>840106-MTURQ-SM</v>
      </c>
      <c r="U2592" s="24">
        <f>IF(C2592="NET","",IF(C2592="","",IFERROR(VLOOKUP(T2592,EAN!$A:$B,2,FALSE),"MANGLER - MÅ OPPDATERE EAN-FANEN")))</f>
        <v>7048652966803</v>
      </c>
      <c r="V2592" s="22">
        <f t="shared" si="160"/>
        <v>34</v>
      </c>
      <c r="W2592" s="22">
        <f t="shared" si="161"/>
        <v>34</v>
      </c>
      <c r="X2592" s="2"/>
      <c r="Y2592" s="21">
        <f>IF(C2592="NET","",IFERROR(VLOOKUP(U2592,'2) Order Form'!$V$9:$V$894,1,FALSE),"Ikke med I order form"))</f>
        <v>7048652966803</v>
      </c>
    </row>
    <row r="2593" spans="1:25">
      <c r="A2593" s="175">
        <f t="shared" si="163"/>
        <v>7048652966797</v>
      </c>
      <c r="B2593">
        <v>840106</v>
      </c>
      <c r="C2593" t="s">
        <v>2210</v>
      </c>
      <c r="D2593" t="s">
        <v>2991</v>
      </c>
      <c r="E2593" t="s">
        <v>2197</v>
      </c>
      <c r="F2593" t="s">
        <v>2191</v>
      </c>
      <c r="G2593" t="s">
        <v>65</v>
      </c>
      <c r="H2593" t="s">
        <v>225</v>
      </c>
      <c r="I2593">
        <v>29</v>
      </c>
      <c r="J2593">
        <v>29</v>
      </c>
      <c r="K2593">
        <v>29</v>
      </c>
      <c r="L2593">
        <v>29</v>
      </c>
      <c r="M2593">
        <v>29</v>
      </c>
      <c r="N2593">
        <v>29</v>
      </c>
      <c r="O2593">
        <v>29</v>
      </c>
      <c r="P2593">
        <v>29</v>
      </c>
      <c r="Q2593">
        <v>29</v>
      </c>
      <c r="R2593">
        <v>29</v>
      </c>
      <c r="T2593" s="22" t="str">
        <f t="shared" si="162"/>
        <v>840106-MTURQ-ML</v>
      </c>
      <c r="U2593" s="24">
        <f>IF(C2593="NET","",IF(C2593="","",IFERROR(VLOOKUP(T2593,EAN!$A:$B,2,FALSE),"MANGLER - MÅ OPPDATERE EAN-FANEN")))</f>
        <v>7048652966797</v>
      </c>
      <c r="V2593" s="22">
        <f t="shared" si="160"/>
        <v>29</v>
      </c>
      <c r="W2593" s="22">
        <f t="shared" si="161"/>
        <v>29</v>
      </c>
      <c r="X2593" s="2"/>
      <c r="Y2593" s="21">
        <f>IF(C2593="NET","",IFERROR(VLOOKUP(U2593,'2) Order Form'!$V$9:$V$894,1,FALSE),"Ikke med I order form"))</f>
        <v>7048652966797</v>
      </c>
    </row>
    <row r="2594" spans="1:25">
      <c r="A2594" s="175">
        <f t="shared" si="163"/>
        <v>7048652966780</v>
      </c>
      <c r="B2594">
        <v>840106</v>
      </c>
      <c r="C2594" t="s">
        <v>2210</v>
      </c>
      <c r="D2594" t="s">
        <v>2991</v>
      </c>
      <c r="E2594" t="s">
        <v>2202</v>
      </c>
      <c r="F2594" t="s">
        <v>2191</v>
      </c>
      <c r="G2594" t="s">
        <v>66</v>
      </c>
      <c r="H2594" t="s">
        <v>225</v>
      </c>
      <c r="I2594">
        <v>65</v>
      </c>
      <c r="J2594">
        <v>65</v>
      </c>
      <c r="K2594">
        <v>65</v>
      </c>
      <c r="L2594">
        <v>65</v>
      </c>
      <c r="M2594">
        <v>65</v>
      </c>
      <c r="N2594">
        <v>65</v>
      </c>
      <c r="O2594">
        <v>65</v>
      </c>
      <c r="P2594">
        <v>65</v>
      </c>
      <c r="Q2594">
        <v>65</v>
      </c>
      <c r="R2594">
        <v>65</v>
      </c>
      <c r="T2594" s="22" t="str">
        <f t="shared" si="162"/>
        <v>840106-MTURQ-LXL</v>
      </c>
      <c r="U2594" s="24">
        <f>IF(C2594="NET","",IF(C2594="","",IFERROR(VLOOKUP(T2594,EAN!$A:$B,2,FALSE),"MANGLER - MÅ OPPDATERE EAN-FANEN")))</f>
        <v>7048652966780</v>
      </c>
      <c r="V2594" s="22">
        <f t="shared" si="160"/>
        <v>65</v>
      </c>
      <c r="W2594" s="22">
        <f t="shared" si="161"/>
        <v>65</v>
      </c>
      <c r="X2594" s="2"/>
      <c r="Y2594" s="21">
        <f>IF(C2594="NET","",IFERROR(VLOOKUP(U2594,'2) Order Form'!$V$9:$V$894,1,FALSE),"Ikke med I order form"))</f>
        <v>7048652966780</v>
      </c>
    </row>
    <row r="2595" spans="1:25">
      <c r="A2595" s="175">
        <f t="shared" si="163"/>
        <v>7048652966858</v>
      </c>
      <c r="B2595">
        <v>840106</v>
      </c>
      <c r="C2595" t="s">
        <v>2210</v>
      </c>
      <c r="D2595" t="s">
        <v>2991</v>
      </c>
      <c r="E2595" t="s">
        <v>2212</v>
      </c>
      <c r="F2595" t="s">
        <v>2193</v>
      </c>
      <c r="G2595" t="s">
        <v>67</v>
      </c>
      <c r="H2595" t="s">
        <v>225</v>
      </c>
      <c r="I2595">
        <v>80</v>
      </c>
      <c r="J2595">
        <v>80</v>
      </c>
      <c r="K2595">
        <v>80</v>
      </c>
      <c r="L2595">
        <v>80</v>
      </c>
      <c r="M2595">
        <v>80</v>
      </c>
      <c r="N2595">
        <v>80</v>
      </c>
      <c r="O2595">
        <v>80</v>
      </c>
      <c r="P2595">
        <v>80</v>
      </c>
      <c r="Q2595">
        <v>80</v>
      </c>
      <c r="R2595">
        <v>80</v>
      </c>
      <c r="T2595" s="22" t="str">
        <f t="shared" si="162"/>
        <v>840106-PANTH-XSS</v>
      </c>
      <c r="U2595" s="24">
        <f>IF(C2595="NET","",IF(C2595="","",IFERROR(VLOOKUP(T2595,EAN!$A:$B,2,FALSE),"MANGLER - MÅ OPPDATERE EAN-FANEN")))</f>
        <v>7048652966858</v>
      </c>
      <c r="V2595" s="22">
        <f t="shared" si="160"/>
        <v>80</v>
      </c>
      <c r="W2595" s="22">
        <f t="shared" si="161"/>
        <v>80</v>
      </c>
      <c r="X2595" s="2"/>
      <c r="Y2595" s="21">
        <f>IF(C2595="NET","",IFERROR(VLOOKUP(U2595,'2) Order Form'!$V$9:$V$894,1,FALSE),"Ikke med I order form"))</f>
        <v>7048652966858</v>
      </c>
    </row>
    <row r="2596" spans="1:25">
      <c r="A2596" s="175">
        <f t="shared" si="163"/>
        <v>7048652966841</v>
      </c>
      <c r="B2596">
        <v>840106</v>
      </c>
      <c r="C2596" t="s">
        <v>2210</v>
      </c>
      <c r="D2596" t="s">
        <v>2991</v>
      </c>
      <c r="E2596" t="s">
        <v>2203</v>
      </c>
      <c r="F2596" t="s">
        <v>2193</v>
      </c>
      <c r="G2596" t="s">
        <v>64</v>
      </c>
      <c r="H2596" t="s">
        <v>225</v>
      </c>
      <c r="I2596">
        <v>24</v>
      </c>
      <c r="J2596">
        <v>24</v>
      </c>
      <c r="K2596">
        <v>24</v>
      </c>
      <c r="L2596">
        <v>24</v>
      </c>
      <c r="M2596">
        <v>24</v>
      </c>
      <c r="N2596">
        <v>24</v>
      </c>
      <c r="O2596">
        <v>24</v>
      </c>
      <c r="P2596">
        <v>24</v>
      </c>
      <c r="Q2596">
        <v>24</v>
      </c>
      <c r="R2596">
        <v>24</v>
      </c>
      <c r="T2596" s="22" t="str">
        <f t="shared" si="162"/>
        <v>840106-PANTH-SM</v>
      </c>
      <c r="U2596" s="24">
        <f>IF(C2596="NET","",IF(C2596="","",IFERROR(VLOOKUP(T2596,EAN!$A:$B,2,FALSE),"MANGLER - MÅ OPPDATERE EAN-FANEN")))</f>
        <v>7048652966841</v>
      </c>
      <c r="V2596" s="22">
        <f t="shared" si="160"/>
        <v>24</v>
      </c>
      <c r="W2596" s="22">
        <f t="shared" si="161"/>
        <v>24</v>
      </c>
      <c r="X2596" s="2"/>
      <c r="Y2596" s="21">
        <f>IF(C2596="NET","",IFERROR(VLOOKUP(U2596,'2) Order Form'!$V$9:$V$894,1,FALSE),"Ikke med I order form"))</f>
        <v>7048652966841</v>
      </c>
    </row>
    <row r="2597" spans="1:25">
      <c r="A2597" s="175">
        <f t="shared" si="163"/>
        <v>7048652966834</v>
      </c>
      <c r="B2597">
        <v>840106</v>
      </c>
      <c r="C2597" t="s">
        <v>2210</v>
      </c>
      <c r="D2597" t="s">
        <v>2991</v>
      </c>
      <c r="E2597" t="s">
        <v>2204</v>
      </c>
      <c r="F2597" t="s">
        <v>2193</v>
      </c>
      <c r="G2597" t="s">
        <v>65</v>
      </c>
      <c r="H2597" t="s">
        <v>225</v>
      </c>
      <c r="I2597">
        <v>33</v>
      </c>
      <c r="J2597">
        <v>33</v>
      </c>
      <c r="K2597">
        <v>33</v>
      </c>
      <c r="L2597">
        <v>33</v>
      </c>
      <c r="M2597">
        <v>33</v>
      </c>
      <c r="N2597">
        <v>33</v>
      </c>
      <c r="O2597">
        <v>33</v>
      </c>
      <c r="P2597">
        <v>33</v>
      </c>
      <c r="Q2597">
        <v>33</v>
      </c>
      <c r="R2597">
        <v>33</v>
      </c>
      <c r="T2597" s="22" t="str">
        <f t="shared" si="162"/>
        <v>840106-PANTH-ML</v>
      </c>
      <c r="U2597" s="24">
        <f>IF(C2597="NET","",IF(C2597="","",IFERROR(VLOOKUP(T2597,EAN!$A:$B,2,FALSE),"MANGLER - MÅ OPPDATERE EAN-FANEN")))</f>
        <v>7048652966834</v>
      </c>
      <c r="V2597" s="22">
        <f t="shared" si="160"/>
        <v>33</v>
      </c>
      <c r="W2597" s="22">
        <f t="shared" si="161"/>
        <v>33</v>
      </c>
      <c r="X2597" s="2"/>
      <c r="Y2597" s="21">
        <f>IF(C2597="NET","",IFERROR(VLOOKUP(U2597,'2) Order Form'!$V$9:$V$894,1,FALSE),"Ikke med I order form"))</f>
        <v>7048652966834</v>
      </c>
    </row>
    <row r="2598" spans="1:25">
      <c r="A2598" s="175">
        <f t="shared" si="163"/>
        <v>7048652966827</v>
      </c>
      <c r="B2598">
        <v>840106</v>
      </c>
      <c r="C2598" t="s">
        <v>2210</v>
      </c>
      <c r="D2598" t="s">
        <v>2991</v>
      </c>
      <c r="E2598" t="s">
        <v>2205</v>
      </c>
      <c r="F2598" t="s">
        <v>2193</v>
      </c>
      <c r="G2598" t="s">
        <v>66</v>
      </c>
      <c r="H2598" t="s">
        <v>225</v>
      </c>
      <c r="I2598">
        <v>79</v>
      </c>
      <c r="J2598">
        <v>79</v>
      </c>
      <c r="K2598">
        <v>79</v>
      </c>
      <c r="L2598">
        <v>79</v>
      </c>
      <c r="M2598">
        <v>79</v>
      </c>
      <c r="N2598">
        <v>79</v>
      </c>
      <c r="O2598">
        <v>79</v>
      </c>
      <c r="P2598">
        <v>79</v>
      </c>
      <c r="Q2598">
        <v>79</v>
      </c>
      <c r="R2598">
        <v>79</v>
      </c>
      <c r="T2598" s="22" t="str">
        <f t="shared" si="162"/>
        <v>840106-PANTH-LXL</v>
      </c>
      <c r="U2598" s="24">
        <f>IF(C2598="NET","",IF(C2598="","",IFERROR(VLOOKUP(T2598,EAN!$A:$B,2,FALSE),"MANGLER - MÅ OPPDATERE EAN-FANEN")))</f>
        <v>7048652966827</v>
      </c>
      <c r="V2598" s="22">
        <f t="shared" si="160"/>
        <v>79</v>
      </c>
      <c r="W2598" s="22">
        <f t="shared" si="161"/>
        <v>79</v>
      </c>
      <c r="X2598" s="2"/>
      <c r="Y2598" s="21">
        <f>IF(C2598="NET","",IFERROR(VLOOKUP(U2598,'2) Order Form'!$V$9:$V$894,1,FALSE),"Ikke med I order form"))</f>
        <v>7048652966827</v>
      </c>
    </row>
    <row r="2599" spans="1:25">
      <c r="A2599" s="175">
        <f t="shared" si="163"/>
        <v>0</v>
      </c>
      <c r="B2599" s="37">
        <v>840107</v>
      </c>
      <c r="C2599" t="s">
        <v>131</v>
      </c>
      <c r="I2599" s="37">
        <v>202409</v>
      </c>
      <c r="J2599" s="37">
        <v>202410</v>
      </c>
      <c r="K2599" s="37">
        <v>202411</v>
      </c>
      <c r="L2599" s="37">
        <v>202412</v>
      </c>
      <c r="M2599" s="37">
        <v>202413</v>
      </c>
      <c r="N2599" s="37">
        <v>202414</v>
      </c>
      <c r="O2599" s="37">
        <v>202415</v>
      </c>
      <c r="P2599" s="37">
        <v>202415</v>
      </c>
      <c r="Q2599" s="37">
        <v>202415</v>
      </c>
      <c r="R2599" s="37">
        <v>202415</v>
      </c>
      <c r="T2599" s="22" t="str">
        <f t="shared" si="162"/>
        <v>840107-</v>
      </c>
      <c r="U2599" s="24" t="str">
        <f>IF(C2599="NET","",IF(C2599="","",IFERROR(VLOOKUP(T2599,EAN!$A:$B,2,FALSE),"MANGLER - MÅ OPPDATERE EAN-FANEN")))</f>
        <v/>
      </c>
      <c r="V2599" s="22">
        <f t="shared" si="160"/>
        <v>202409</v>
      </c>
      <c r="W2599" s="22">
        <f t="shared" si="161"/>
        <v>202415</v>
      </c>
      <c r="X2599" s="2"/>
      <c r="Y2599" s="21" t="str">
        <f>IF(C2599="NET","",IFERROR(VLOOKUP(U2599,'2) Order Form'!$V$9:$V$894,1,FALSE),"Ikke med I order form"))</f>
        <v/>
      </c>
    </row>
    <row r="2600" spans="1:25">
      <c r="A2600" s="175">
        <f t="shared" si="163"/>
        <v>7048653117440</v>
      </c>
      <c r="B2600">
        <v>840107</v>
      </c>
      <c r="C2600" t="s">
        <v>2515</v>
      </c>
      <c r="D2600" t="s">
        <v>2991</v>
      </c>
      <c r="E2600" t="s">
        <v>3736</v>
      </c>
      <c r="F2600" t="s">
        <v>2207</v>
      </c>
      <c r="G2600" t="s">
        <v>67</v>
      </c>
      <c r="H2600" t="s">
        <v>87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T2600" s="22" t="str">
        <f t="shared" si="162"/>
        <v>840107-HK006-XSS</v>
      </c>
      <c r="U2600" s="24">
        <f>IF(C2600="NET","",IF(C2600="","",IFERROR(VLOOKUP(T2600,EAN!$A:$B,2,FALSE),"MANGLER - MÅ OPPDATERE EAN-FANEN")))</f>
        <v>7048653117440</v>
      </c>
      <c r="V2600" s="22">
        <f t="shared" si="160"/>
        <v>0</v>
      </c>
      <c r="W2600" s="22">
        <f t="shared" si="161"/>
        <v>0</v>
      </c>
      <c r="X2600" s="2"/>
      <c r="Y2600" s="21" t="str">
        <f>IF(C2600="NET","",IFERROR(VLOOKUP(U2600,'2) Order Form'!$V$9:$V$894,1,FALSE),"Ikke med I order form"))</f>
        <v>Ikke med I order form</v>
      </c>
    </row>
    <row r="2601" spans="1:25">
      <c r="A2601" s="175">
        <f t="shared" si="163"/>
        <v>7048652966926</v>
      </c>
      <c r="B2601">
        <v>840107</v>
      </c>
      <c r="C2601" t="s">
        <v>2515</v>
      </c>
      <c r="D2601" t="s">
        <v>2991</v>
      </c>
      <c r="E2601" t="s">
        <v>2206</v>
      </c>
      <c r="F2601" t="s">
        <v>2207</v>
      </c>
      <c r="G2601" t="s">
        <v>64</v>
      </c>
      <c r="H2601" t="s">
        <v>87</v>
      </c>
      <c r="I2601">
        <v>3</v>
      </c>
      <c r="J2601">
        <v>3</v>
      </c>
      <c r="K2601">
        <v>3</v>
      </c>
      <c r="L2601">
        <v>3</v>
      </c>
      <c r="M2601">
        <v>3</v>
      </c>
      <c r="N2601">
        <v>3</v>
      </c>
      <c r="O2601">
        <v>3</v>
      </c>
      <c r="P2601">
        <v>3</v>
      </c>
      <c r="Q2601">
        <v>3</v>
      </c>
      <c r="R2601">
        <v>3</v>
      </c>
      <c r="T2601" s="22" t="str">
        <f t="shared" si="162"/>
        <v>840107-HK006-SM</v>
      </c>
      <c r="U2601" s="24">
        <f>IF(C2601="NET","",IF(C2601="","",IFERROR(VLOOKUP(T2601,EAN!$A:$B,2,FALSE),"MANGLER - MÅ OPPDATERE EAN-FANEN")))</f>
        <v>7048652966926</v>
      </c>
      <c r="V2601" s="22">
        <f t="shared" si="160"/>
        <v>3</v>
      </c>
      <c r="W2601" s="22">
        <f t="shared" si="161"/>
        <v>3</v>
      </c>
      <c r="X2601" s="2"/>
      <c r="Y2601" s="21">
        <f>IF(C2601="NET","",IFERROR(VLOOKUP(U2601,'2) Order Form'!$V$9:$V$894,1,FALSE),"Ikke med I order form"))</f>
        <v>7048652966926</v>
      </c>
    </row>
    <row r="2602" spans="1:25">
      <c r="A2602" s="175">
        <f t="shared" si="163"/>
        <v>7048652966919</v>
      </c>
      <c r="B2602">
        <v>840107</v>
      </c>
      <c r="C2602" t="s">
        <v>2515</v>
      </c>
      <c r="D2602" t="s">
        <v>2991</v>
      </c>
      <c r="E2602" t="s">
        <v>2208</v>
      </c>
      <c r="F2602" t="s">
        <v>2207</v>
      </c>
      <c r="G2602" t="s">
        <v>65</v>
      </c>
      <c r="H2602" t="s">
        <v>87</v>
      </c>
      <c r="I2602">
        <v>25</v>
      </c>
      <c r="J2602">
        <v>25</v>
      </c>
      <c r="K2602">
        <v>25</v>
      </c>
      <c r="L2602">
        <v>25</v>
      </c>
      <c r="M2602">
        <v>25</v>
      </c>
      <c r="N2602">
        <v>25</v>
      </c>
      <c r="O2602">
        <v>25</v>
      </c>
      <c r="P2602">
        <v>25</v>
      </c>
      <c r="Q2602">
        <v>25</v>
      </c>
      <c r="R2602">
        <v>25</v>
      </c>
      <c r="T2602" s="22" t="str">
        <f t="shared" si="162"/>
        <v>840107-HK006-ML</v>
      </c>
      <c r="U2602" s="24">
        <f>IF(C2602="NET","",IF(C2602="","",IFERROR(VLOOKUP(T2602,EAN!$A:$B,2,FALSE),"MANGLER - MÅ OPPDATERE EAN-FANEN")))</f>
        <v>7048652966919</v>
      </c>
      <c r="V2602" s="22">
        <f t="shared" si="160"/>
        <v>25</v>
      </c>
      <c r="W2602" s="22">
        <f t="shared" si="161"/>
        <v>25</v>
      </c>
      <c r="X2602" s="2"/>
      <c r="Y2602" s="21">
        <f>IF(C2602="NET","",IFERROR(VLOOKUP(U2602,'2) Order Form'!$V$9:$V$894,1,FALSE),"Ikke med I order form"))</f>
        <v>7048652966919</v>
      </c>
    </row>
    <row r="2603" spans="1:25">
      <c r="A2603" s="175">
        <f t="shared" si="163"/>
        <v>7048652966902</v>
      </c>
      <c r="B2603">
        <v>840107</v>
      </c>
      <c r="C2603" t="s">
        <v>2515</v>
      </c>
      <c r="D2603" t="s">
        <v>2991</v>
      </c>
      <c r="E2603" t="s">
        <v>2209</v>
      </c>
      <c r="F2603" t="s">
        <v>2207</v>
      </c>
      <c r="G2603" t="s">
        <v>66</v>
      </c>
      <c r="H2603" t="s">
        <v>87</v>
      </c>
      <c r="I2603">
        <v>26</v>
      </c>
      <c r="J2603">
        <v>26</v>
      </c>
      <c r="K2603">
        <v>26</v>
      </c>
      <c r="L2603">
        <v>26</v>
      </c>
      <c r="M2603">
        <v>26</v>
      </c>
      <c r="N2603">
        <v>26</v>
      </c>
      <c r="O2603">
        <v>26</v>
      </c>
      <c r="P2603">
        <v>26</v>
      </c>
      <c r="Q2603">
        <v>26</v>
      </c>
      <c r="R2603">
        <v>26</v>
      </c>
      <c r="T2603" s="22" t="str">
        <f t="shared" si="162"/>
        <v>840107-HK006-LXL</v>
      </c>
      <c r="U2603" s="24">
        <f>IF(C2603="NET","",IF(C2603="","",IFERROR(VLOOKUP(T2603,EAN!$A:$B,2,FALSE),"MANGLER - MÅ OPPDATERE EAN-FANEN")))</f>
        <v>7048652966902</v>
      </c>
      <c r="V2603" s="22">
        <f t="shared" si="160"/>
        <v>26</v>
      </c>
      <c r="W2603" s="22">
        <f t="shared" si="161"/>
        <v>26</v>
      </c>
      <c r="X2603" s="2"/>
      <c r="Y2603" s="21">
        <f>IF(C2603="NET","",IFERROR(VLOOKUP(U2603,'2) Order Form'!$V$9:$V$894,1,FALSE),"Ikke med I order form"))</f>
        <v>7048652966902</v>
      </c>
    </row>
    <row r="2604" spans="1:25">
      <c r="A2604" s="175">
        <f t="shared" si="163"/>
        <v>0</v>
      </c>
      <c r="B2604" s="37">
        <v>840108</v>
      </c>
      <c r="C2604" t="s">
        <v>131</v>
      </c>
      <c r="I2604" s="37">
        <v>202409</v>
      </c>
      <c r="J2604" s="37">
        <v>202410</v>
      </c>
      <c r="K2604" s="37">
        <v>202411</v>
      </c>
      <c r="L2604" s="37">
        <v>202412</v>
      </c>
      <c r="M2604" s="37">
        <v>202413</v>
      </c>
      <c r="N2604" s="37">
        <v>202414</v>
      </c>
      <c r="O2604" s="37">
        <v>202415</v>
      </c>
      <c r="P2604" s="37">
        <v>202415</v>
      </c>
      <c r="Q2604" s="37">
        <v>202415</v>
      </c>
      <c r="R2604" s="37">
        <v>202415</v>
      </c>
      <c r="T2604" s="22" t="str">
        <f t="shared" si="162"/>
        <v>840108-</v>
      </c>
      <c r="U2604" s="24" t="str">
        <f>IF(C2604="NET","",IF(C2604="","",IFERROR(VLOOKUP(T2604,EAN!$A:$B,2,FALSE),"MANGLER - MÅ OPPDATERE EAN-FANEN")))</f>
        <v/>
      </c>
      <c r="V2604" s="22">
        <f t="shared" si="160"/>
        <v>202409</v>
      </c>
      <c r="W2604" s="22">
        <f t="shared" si="161"/>
        <v>202415</v>
      </c>
      <c r="X2604" s="2"/>
      <c r="Y2604" s="21" t="str">
        <f>IF(C2604="NET","",IFERROR(VLOOKUP(U2604,'2) Order Form'!$V$9:$V$894,1,FALSE),"Ikke med I order form"))</f>
        <v/>
      </c>
    </row>
    <row r="2605" spans="1:25">
      <c r="A2605" s="175">
        <f t="shared" si="163"/>
        <v>7048652966988</v>
      </c>
      <c r="B2605">
        <v>840108</v>
      </c>
      <c r="C2605" t="s">
        <v>2217</v>
      </c>
      <c r="D2605" t="s">
        <v>2991</v>
      </c>
      <c r="E2605" t="s">
        <v>132</v>
      </c>
      <c r="F2605" t="s">
        <v>124</v>
      </c>
      <c r="G2605" t="s">
        <v>64</v>
      </c>
      <c r="H2605" t="s">
        <v>87</v>
      </c>
      <c r="I2605">
        <v>21</v>
      </c>
      <c r="J2605">
        <v>21</v>
      </c>
      <c r="K2605">
        <v>21</v>
      </c>
      <c r="L2605">
        <v>21</v>
      </c>
      <c r="M2605">
        <v>21</v>
      </c>
      <c r="N2605">
        <v>21</v>
      </c>
      <c r="O2605">
        <v>21</v>
      </c>
      <c r="P2605">
        <v>21</v>
      </c>
      <c r="Q2605">
        <v>21</v>
      </c>
      <c r="R2605">
        <v>21</v>
      </c>
      <c r="T2605" s="22" t="str">
        <f t="shared" si="162"/>
        <v>840108-DTBLK-SM</v>
      </c>
      <c r="U2605" s="24">
        <f>IF(C2605="NET","",IF(C2605="","",IFERROR(VLOOKUP(T2605,EAN!$A:$B,2,FALSE),"MANGLER - MÅ OPPDATERE EAN-FANEN")))</f>
        <v>7048652966988</v>
      </c>
      <c r="V2605" s="22">
        <f t="shared" si="160"/>
        <v>21</v>
      </c>
      <c r="W2605" s="22">
        <f t="shared" si="161"/>
        <v>21</v>
      </c>
      <c r="X2605" s="2"/>
      <c r="Y2605" s="21">
        <f>IF(C2605="NET","",IFERROR(VLOOKUP(U2605,'2) Order Form'!$V$9:$V$894,1,FALSE),"Ikke med I order form"))</f>
        <v>7048652966988</v>
      </c>
    </row>
    <row r="2606" spans="1:25">
      <c r="A2606" s="175">
        <f t="shared" si="163"/>
        <v>7048652966971</v>
      </c>
      <c r="B2606">
        <v>840108</v>
      </c>
      <c r="C2606" t="s">
        <v>2217</v>
      </c>
      <c r="D2606" t="s">
        <v>2991</v>
      </c>
      <c r="E2606" t="s">
        <v>133</v>
      </c>
      <c r="F2606" t="s">
        <v>124</v>
      </c>
      <c r="G2606" t="s">
        <v>65</v>
      </c>
      <c r="H2606" t="s">
        <v>87</v>
      </c>
      <c r="I2606">
        <v>15</v>
      </c>
      <c r="J2606">
        <v>15</v>
      </c>
      <c r="K2606">
        <v>15</v>
      </c>
      <c r="L2606">
        <v>15</v>
      </c>
      <c r="M2606">
        <v>15</v>
      </c>
      <c r="N2606">
        <v>15</v>
      </c>
      <c r="O2606">
        <v>15</v>
      </c>
      <c r="P2606">
        <v>15</v>
      </c>
      <c r="Q2606">
        <v>15</v>
      </c>
      <c r="R2606">
        <v>15</v>
      </c>
      <c r="T2606" s="22" t="str">
        <f t="shared" si="162"/>
        <v>840108-DTBLK-ML</v>
      </c>
      <c r="U2606" s="24">
        <f>IF(C2606="NET","",IF(C2606="","",IFERROR(VLOOKUP(T2606,EAN!$A:$B,2,FALSE),"MANGLER - MÅ OPPDATERE EAN-FANEN")))</f>
        <v>7048652966971</v>
      </c>
      <c r="V2606" s="22">
        <f t="shared" si="160"/>
        <v>15</v>
      </c>
      <c r="W2606" s="22">
        <f t="shared" si="161"/>
        <v>15</v>
      </c>
      <c r="X2606" s="2"/>
      <c r="Y2606" s="21">
        <f>IF(C2606="NET","",IFERROR(VLOOKUP(U2606,'2) Order Form'!$V$9:$V$894,1,FALSE),"Ikke med I order form"))</f>
        <v>7048652966971</v>
      </c>
    </row>
    <row r="2607" spans="1:25">
      <c r="A2607" s="175">
        <f t="shared" si="163"/>
        <v>7048652966964</v>
      </c>
      <c r="B2607">
        <v>840108</v>
      </c>
      <c r="C2607" t="s">
        <v>2217</v>
      </c>
      <c r="D2607" t="s">
        <v>2991</v>
      </c>
      <c r="E2607" t="s">
        <v>134</v>
      </c>
      <c r="F2607" t="s">
        <v>124</v>
      </c>
      <c r="G2607" t="s">
        <v>66</v>
      </c>
      <c r="H2607" t="s">
        <v>87</v>
      </c>
      <c r="I2607">
        <v>10</v>
      </c>
      <c r="J2607">
        <v>10</v>
      </c>
      <c r="K2607">
        <v>10</v>
      </c>
      <c r="L2607">
        <v>10</v>
      </c>
      <c r="M2607">
        <v>10</v>
      </c>
      <c r="N2607">
        <v>10</v>
      </c>
      <c r="O2607">
        <v>10</v>
      </c>
      <c r="P2607">
        <v>10</v>
      </c>
      <c r="Q2607">
        <v>10</v>
      </c>
      <c r="R2607">
        <v>10</v>
      </c>
      <c r="T2607" s="22" t="str">
        <f t="shared" si="162"/>
        <v>840108-DTBLK-LXL</v>
      </c>
      <c r="U2607" s="24">
        <f>IF(C2607="NET","",IF(C2607="","",IFERROR(VLOOKUP(T2607,EAN!$A:$B,2,FALSE),"MANGLER - MÅ OPPDATERE EAN-FANEN")))</f>
        <v>7048652966964</v>
      </c>
      <c r="V2607" s="22">
        <f t="shared" si="160"/>
        <v>10</v>
      </c>
      <c r="W2607" s="22">
        <f t="shared" si="161"/>
        <v>10</v>
      </c>
      <c r="X2607" s="2"/>
      <c r="Y2607" s="21">
        <f>IF(C2607="NET","",IFERROR(VLOOKUP(U2607,'2) Order Form'!$V$9:$V$894,1,FALSE),"Ikke med I order form"))</f>
        <v>7048652966964</v>
      </c>
    </row>
    <row r="2608" spans="1:25">
      <c r="A2608" s="175">
        <f t="shared" si="163"/>
        <v>7048652967015</v>
      </c>
      <c r="B2608">
        <v>840108</v>
      </c>
      <c r="C2608" t="s">
        <v>2217</v>
      </c>
      <c r="D2608" t="s">
        <v>2991</v>
      </c>
      <c r="E2608" t="s">
        <v>135</v>
      </c>
      <c r="F2608" t="s">
        <v>125</v>
      </c>
      <c r="G2608" t="s">
        <v>64</v>
      </c>
      <c r="H2608" t="s">
        <v>87</v>
      </c>
      <c r="I2608">
        <v>18</v>
      </c>
      <c r="J2608">
        <v>18</v>
      </c>
      <c r="K2608">
        <v>18</v>
      </c>
      <c r="L2608">
        <v>18</v>
      </c>
      <c r="M2608">
        <v>18</v>
      </c>
      <c r="N2608">
        <v>18</v>
      </c>
      <c r="O2608">
        <v>18</v>
      </c>
      <c r="P2608">
        <v>18</v>
      </c>
      <c r="Q2608">
        <v>18</v>
      </c>
      <c r="R2608">
        <v>18</v>
      </c>
      <c r="T2608" s="22" t="str">
        <f t="shared" si="162"/>
        <v>840108-GSWHT-SM</v>
      </c>
      <c r="U2608" s="24">
        <f>IF(C2608="NET","",IF(C2608="","",IFERROR(VLOOKUP(T2608,EAN!$A:$B,2,FALSE),"MANGLER - MÅ OPPDATERE EAN-FANEN")))</f>
        <v>7048652967015</v>
      </c>
      <c r="V2608" s="22">
        <f t="shared" si="160"/>
        <v>18</v>
      </c>
      <c r="W2608" s="22">
        <f t="shared" si="161"/>
        <v>18</v>
      </c>
      <c r="X2608" s="2"/>
      <c r="Y2608" s="21">
        <f>IF(C2608="NET","",IFERROR(VLOOKUP(U2608,'2) Order Form'!$V$9:$V$894,1,FALSE),"Ikke med I order form"))</f>
        <v>7048652967015</v>
      </c>
    </row>
    <row r="2609" spans="1:25">
      <c r="A2609" s="175">
        <f t="shared" si="163"/>
        <v>7048652967008</v>
      </c>
      <c r="B2609">
        <v>840108</v>
      </c>
      <c r="C2609" t="s">
        <v>2217</v>
      </c>
      <c r="D2609" t="s">
        <v>2991</v>
      </c>
      <c r="E2609" t="s">
        <v>136</v>
      </c>
      <c r="F2609" t="s">
        <v>125</v>
      </c>
      <c r="G2609" t="s">
        <v>65</v>
      </c>
      <c r="H2609" t="s">
        <v>87</v>
      </c>
      <c r="I2609">
        <v>8</v>
      </c>
      <c r="J2609">
        <v>8</v>
      </c>
      <c r="K2609">
        <v>8</v>
      </c>
      <c r="L2609">
        <v>8</v>
      </c>
      <c r="M2609">
        <v>8</v>
      </c>
      <c r="N2609">
        <v>8</v>
      </c>
      <c r="O2609">
        <v>8</v>
      </c>
      <c r="P2609">
        <v>8</v>
      </c>
      <c r="Q2609">
        <v>8</v>
      </c>
      <c r="R2609">
        <v>8</v>
      </c>
      <c r="T2609" s="22" t="str">
        <f t="shared" si="162"/>
        <v>840108-GSWHT-ML</v>
      </c>
      <c r="U2609" s="24">
        <f>IF(C2609="NET","",IF(C2609="","",IFERROR(VLOOKUP(T2609,EAN!$A:$B,2,FALSE),"MANGLER - MÅ OPPDATERE EAN-FANEN")))</f>
        <v>7048652967008</v>
      </c>
      <c r="V2609" s="22">
        <f t="shared" si="160"/>
        <v>8</v>
      </c>
      <c r="W2609" s="22">
        <f t="shared" si="161"/>
        <v>8</v>
      </c>
      <c r="X2609" s="2"/>
      <c r="Y2609" s="21">
        <f>IF(C2609="NET","",IFERROR(VLOOKUP(U2609,'2) Order Form'!$V$9:$V$894,1,FALSE),"Ikke med I order form"))</f>
        <v>7048652967008</v>
      </c>
    </row>
    <row r="2610" spans="1:25">
      <c r="A2610" s="175">
        <f t="shared" si="163"/>
        <v>7048652966995</v>
      </c>
      <c r="B2610">
        <v>840108</v>
      </c>
      <c r="C2610" t="s">
        <v>2217</v>
      </c>
      <c r="D2610" t="s">
        <v>2991</v>
      </c>
      <c r="E2610" t="s">
        <v>137</v>
      </c>
      <c r="F2610" t="s">
        <v>125</v>
      </c>
      <c r="G2610" t="s">
        <v>66</v>
      </c>
      <c r="H2610" t="s">
        <v>87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T2610" s="22" t="str">
        <f t="shared" si="162"/>
        <v>840108-GSWHT-LXL</v>
      </c>
      <c r="U2610" s="24">
        <f>IF(C2610="NET","",IF(C2610="","",IFERROR(VLOOKUP(T2610,EAN!$A:$B,2,FALSE),"MANGLER - MÅ OPPDATERE EAN-FANEN")))</f>
        <v>7048652966995</v>
      </c>
      <c r="V2610" s="22">
        <f t="shared" si="160"/>
        <v>0</v>
      </c>
      <c r="W2610" s="22">
        <f t="shared" si="161"/>
        <v>0</v>
      </c>
      <c r="X2610" s="2"/>
      <c r="Y2610" s="21">
        <f>IF(C2610="NET","",IFERROR(VLOOKUP(U2610,'2) Order Form'!$V$9:$V$894,1,FALSE),"Ikke med I order form"))</f>
        <v>7048652966995</v>
      </c>
    </row>
    <row r="2611" spans="1:25">
      <c r="A2611" s="175">
        <f t="shared" si="163"/>
        <v>7048652967046</v>
      </c>
      <c r="B2611">
        <v>840108</v>
      </c>
      <c r="C2611" t="s">
        <v>2217</v>
      </c>
      <c r="D2611" t="s">
        <v>2991</v>
      </c>
      <c r="E2611" t="s">
        <v>2196</v>
      </c>
      <c r="F2611" t="s">
        <v>2191</v>
      </c>
      <c r="G2611" t="s">
        <v>64</v>
      </c>
      <c r="H2611" t="s">
        <v>225</v>
      </c>
      <c r="I2611">
        <v>36</v>
      </c>
      <c r="J2611">
        <v>36</v>
      </c>
      <c r="K2611">
        <v>36</v>
      </c>
      <c r="L2611">
        <v>36</v>
      </c>
      <c r="M2611">
        <v>36</v>
      </c>
      <c r="N2611">
        <v>36</v>
      </c>
      <c r="O2611">
        <v>36</v>
      </c>
      <c r="P2611">
        <v>36</v>
      </c>
      <c r="Q2611">
        <v>36</v>
      </c>
      <c r="R2611">
        <v>36</v>
      </c>
      <c r="T2611" s="22" t="str">
        <f t="shared" si="162"/>
        <v>840108-MTURQ-SM</v>
      </c>
      <c r="U2611" s="24">
        <f>IF(C2611="NET","",IF(C2611="","",IFERROR(VLOOKUP(T2611,EAN!$A:$B,2,FALSE),"MANGLER - MÅ OPPDATERE EAN-FANEN")))</f>
        <v>7048652967046</v>
      </c>
      <c r="V2611" s="22">
        <f t="shared" si="160"/>
        <v>36</v>
      </c>
      <c r="W2611" s="22">
        <f t="shared" si="161"/>
        <v>36</v>
      </c>
      <c r="X2611" s="2"/>
      <c r="Y2611" s="21">
        <f>IF(C2611="NET","",IFERROR(VLOOKUP(U2611,'2) Order Form'!$V$9:$V$894,1,FALSE),"Ikke med I order form"))</f>
        <v>7048652967046</v>
      </c>
    </row>
    <row r="2612" spans="1:25">
      <c r="A2612" s="175">
        <f t="shared" si="163"/>
        <v>7048652967039</v>
      </c>
      <c r="B2612">
        <v>840108</v>
      </c>
      <c r="C2612" t="s">
        <v>2217</v>
      </c>
      <c r="D2612" t="s">
        <v>2991</v>
      </c>
      <c r="E2612" t="s">
        <v>2197</v>
      </c>
      <c r="F2612" t="s">
        <v>2191</v>
      </c>
      <c r="G2612" t="s">
        <v>65</v>
      </c>
      <c r="H2612" t="s">
        <v>225</v>
      </c>
      <c r="I2612">
        <v>25</v>
      </c>
      <c r="J2612">
        <v>25</v>
      </c>
      <c r="K2612">
        <v>25</v>
      </c>
      <c r="L2612">
        <v>25</v>
      </c>
      <c r="M2612">
        <v>25</v>
      </c>
      <c r="N2612">
        <v>25</v>
      </c>
      <c r="O2612">
        <v>25</v>
      </c>
      <c r="P2612">
        <v>25</v>
      </c>
      <c r="Q2612">
        <v>25</v>
      </c>
      <c r="R2612">
        <v>25</v>
      </c>
      <c r="T2612" s="22" t="str">
        <f t="shared" si="162"/>
        <v>840108-MTURQ-ML</v>
      </c>
      <c r="U2612" s="24">
        <f>IF(C2612="NET","",IF(C2612="","",IFERROR(VLOOKUP(T2612,EAN!$A:$B,2,FALSE),"MANGLER - MÅ OPPDATERE EAN-FANEN")))</f>
        <v>7048652967039</v>
      </c>
      <c r="V2612" s="22">
        <f t="shared" si="160"/>
        <v>25</v>
      </c>
      <c r="W2612" s="22">
        <f t="shared" si="161"/>
        <v>25</v>
      </c>
      <c r="X2612" s="2"/>
      <c r="Y2612" s="21">
        <f>IF(C2612="NET","",IFERROR(VLOOKUP(U2612,'2) Order Form'!$V$9:$V$894,1,FALSE),"Ikke med I order form"))</f>
        <v>7048652967039</v>
      </c>
    </row>
    <row r="2613" spans="1:25">
      <c r="A2613" s="175">
        <f t="shared" si="163"/>
        <v>7048652967022</v>
      </c>
      <c r="B2613">
        <v>840108</v>
      </c>
      <c r="C2613" t="s">
        <v>2217</v>
      </c>
      <c r="D2613" t="s">
        <v>2991</v>
      </c>
      <c r="E2613" t="s">
        <v>2202</v>
      </c>
      <c r="F2613" t="s">
        <v>2191</v>
      </c>
      <c r="G2613" t="s">
        <v>66</v>
      </c>
      <c r="H2613" t="s">
        <v>225</v>
      </c>
      <c r="I2613">
        <v>44</v>
      </c>
      <c r="J2613">
        <v>44</v>
      </c>
      <c r="K2613">
        <v>44</v>
      </c>
      <c r="L2613">
        <v>44</v>
      </c>
      <c r="M2613">
        <v>44</v>
      </c>
      <c r="N2613">
        <v>44</v>
      </c>
      <c r="O2613">
        <v>44</v>
      </c>
      <c r="P2613">
        <v>44</v>
      </c>
      <c r="Q2613">
        <v>44</v>
      </c>
      <c r="R2613">
        <v>44</v>
      </c>
      <c r="T2613" s="22" t="str">
        <f t="shared" si="162"/>
        <v>840108-MTURQ-LXL</v>
      </c>
      <c r="U2613" s="24">
        <f>IF(C2613="NET","",IF(C2613="","",IFERROR(VLOOKUP(T2613,EAN!$A:$B,2,FALSE),"MANGLER - MÅ OPPDATERE EAN-FANEN")))</f>
        <v>7048652967022</v>
      </c>
      <c r="V2613" s="22">
        <f t="shared" ref="V2613:V2676" si="164">I2613</f>
        <v>44</v>
      </c>
      <c r="W2613" s="22">
        <f t="shared" ref="W2613:W2676" si="165">R2613</f>
        <v>44</v>
      </c>
      <c r="X2613" s="2"/>
      <c r="Y2613" s="21">
        <f>IF(C2613="NET","",IFERROR(VLOOKUP(U2613,'2) Order Form'!$V$9:$V$894,1,FALSE),"Ikke med I order form"))</f>
        <v>7048652967022</v>
      </c>
    </row>
    <row r="2614" spans="1:25">
      <c r="A2614" s="175">
        <f t="shared" si="163"/>
        <v>0</v>
      </c>
      <c r="B2614" s="37">
        <v>840109</v>
      </c>
      <c r="C2614" t="s">
        <v>131</v>
      </c>
      <c r="I2614" s="37">
        <v>202409</v>
      </c>
      <c r="J2614" s="37">
        <v>202410</v>
      </c>
      <c r="K2614" s="37">
        <v>202411</v>
      </c>
      <c r="L2614" s="37">
        <v>202412</v>
      </c>
      <c r="M2614" s="37">
        <v>202413</v>
      </c>
      <c r="N2614" s="37">
        <v>202414</v>
      </c>
      <c r="O2614" s="37">
        <v>202415</v>
      </c>
      <c r="P2614" s="37">
        <v>202415</v>
      </c>
      <c r="Q2614" s="37">
        <v>202415</v>
      </c>
      <c r="R2614" s="37">
        <v>202415</v>
      </c>
      <c r="T2614" s="22" t="str">
        <f t="shared" si="162"/>
        <v>840109-</v>
      </c>
      <c r="U2614" s="24" t="str">
        <f>IF(C2614="NET","",IF(C2614="","",IFERROR(VLOOKUP(T2614,EAN!$A:$B,2,FALSE),"MANGLER - MÅ OPPDATERE EAN-FANEN")))</f>
        <v/>
      </c>
      <c r="V2614" s="22">
        <f t="shared" si="164"/>
        <v>202409</v>
      </c>
      <c r="W2614" s="22">
        <f t="shared" si="165"/>
        <v>202415</v>
      </c>
      <c r="X2614" s="2"/>
      <c r="Y2614" s="21" t="str">
        <f>IF(C2614="NET","",IFERROR(VLOOKUP(U2614,'2) Order Form'!$V$9:$V$894,1,FALSE),"Ikke med I order form"))</f>
        <v/>
      </c>
    </row>
    <row r="2615" spans="1:25">
      <c r="A2615" s="175">
        <f t="shared" si="163"/>
        <v>7048653117457</v>
      </c>
      <c r="B2615">
        <v>840109</v>
      </c>
      <c r="C2615" t="s">
        <v>2516</v>
      </c>
      <c r="D2615" t="s">
        <v>2991</v>
      </c>
      <c r="E2615" t="s">
        <v>3737</v>
      </c>
      <c r="F2615" t="s">
        <v>2214</v>
      </c>
      <c r="G2615" t="s">
        <v>67</v>
      </c>
      <c r="H2615" t="s">
        <v>87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T2615" s="22" t="str">
        <f t="shared" si="162"/>
        <v>840109-RM005-XSS</v>
      </c>
      <c r="U2615" s="24">
        <f>IF(C2615="NET","",IF(C2615="","",IFERROR(VLOOKUP(T2615,EAN!$A:$B,2,FALSE),"MANGLER - MÅ OPPDATERE EAN-FANEN")))</f>
        <v>7048653117457</v>
      </c>
      <c r="V2615" s="22">
        <f t="shared" si="164"/>
        <v>0</v>
      </c>
      <c r="W2615" s="22">
        <f t="shared" si="165"/>
        <v>0</v>
      </c>
      <c r="X2615" s="2"/>
      <c r="Y2615" s="21" t="str">
        <f>IF(C2615="NET","",IFERROR(VLOOKUP(U2615,'2) Order Form'!$V$9:$V$894,1,FALSE),"Ikke med I order form"))</f>
        <v>Ikke med I order form</v>
      </c>
    </row>
    <row r="2616" spans="1:25">
      <c r="A2616" s="175">
        <f t="shared" si="163"/>
        <v>7048652969033</v>
      </c>
      <c r="B2616">
        <v>840109</v>
      </c>
      <c r="C2616" t="s">
        <v>2516</v>
      </c>
      <c r="D2616" t="s">
        <v>2991</v>
      </c>
      <c r="E2616" t="s">
        <v>2213</v>
      </c>
      <c r="F2616" t="s">
        <v>2214</v>
      </c>
      <c r="G2616" t="s">
        <v>64</v>
      </c>
      <c r="H2616" t="s">
        <v>87</v>
      </c>
      <c r="I2616">
        <v>31</v>
      </c>
      <c r="J2616">
        <v>31</v>
      </c>
      <c r="K2616">
        <v>31</v>
      </c>
      <c r="L2616">
        <v>31</v>
      </c>
      <c r="M2616">
        <v>31</v>
      </c>
      <c r="N2616">
        <v>31</v>
      </c>
      <c r="O2616">
        <v>31</v>
      </c>
      <c r="P2616">
        <v>31</v>
      </c>
      <c r="Q2616">
        <v>31</v>
      </c>
      <c r="R2616">
        <v>31</v>
      </c>
      <c r="T2616" s="22" t="str">
        <f t="shared" si="162"/>
        <v>840109-RM005-SM</v>
      </c>
      <c r="U2616" s="24">
        <f>IF(C2616="NET","",IF(C2616="","",IFERROR(VLOOKUP(T2616,EAN!$A:$B,2,FALSE),"MANGLER - MÅ OPPDATERE EAN-FANEN")))</f>
        <v>7048652969033</v>
      </c>
      <c r="V2616" s="22">
        <f t="shared" si="164"/>
        <v>31</v>
      </c>
      <c r="W2616" s="22">
        <f t="shared" si="165"/>
        <v>31</v>
      </c>
      <c r="X2616" s="2"/>
      <c r="Y2616" s="21">
        <f>IF(C2616="NET","",IFERROR(VLOOKUP(U2616,'2) Order Form'!$V$9:$V$894,1,FALSE),"Ikke med I order form"))</f>
        <v>7048652969033</v>
      </c>
    </row>
    <row r="2617" spans="1:25">
      <c r="A2617" s="175">
        <f t="shared" si="163"/>
        <v>7048652969026</v>
      </c>
      <c r="B2617">
        <v>840109</v>
      </c>
      <c r="C2617" t="s">
        <v>2516</v>
      </c>
      <c r="D2617" t="s">
        <v>2991</v>
      </c>
      <c r="E2617" t="s">
        <v>2215</v>
      </c>
      <c r="F2617" t="s">
        <v>2214</v>
      </c>
      <c r="G2617" t="s">
        <v>65</v>
      </c>
      <c r="H2617" t="s">
        <v>87</v>
      </c>
      <c r="I2617">
        <v>31</v>
      </c>
      <c r="J2617">
        <v>31</v>
      </c>
      <c r="K2617">
        <v>31</v>
      </c>
      <c r="L2617">
        <v>31</v>
      </c>
      <c r="M2617">
        <v>31</v>
      </c>
      <c r="N2617">
        <v>31</v>
      </c>
      <c r="O2617">
        <v>31</v>
      </c>
      <c r="P2617">
        <v>31</v>
      </c>
      <c r="Q2617">
        <v>31</v>
      </c>
      <c r="R2617">
        <v>31</v>
      </c>
      <c r="T2617" s="22" t="str">
        <f t="shared" si="162"/>
        <v>840109-RM005-ML</v>
      </c>
      <c r="U2617" s="24">
        <f>IF(C2617="NET","",IF(C2617="","",IFERROR(VLOOKUP(T2617,EAN!$A:$B,2,FALSE),"MANGLER - MÅ OPPDATERE EAN-FANEN")))</f>
        <v>7048652969026</v>
      </c>
      <c r="V2617" s="22">
        <f t="shared" si="164"/>
        <v>31</v>
      </c>
      <c r="W2617" s="22">
        <f t="shared" si="165"/>
        <v>31</v>
      </c>
      <c r="X2617" s="2"/>
      <c r="Y2617" s="21">
        <f>IF(C2617="NET","",IFERROR(VLOOKUP(U2617,'2) Order Form'!$V$9:$V$894,1,FALSE),"Ikke med I order form"))</f>
        <v>7048652969026</v>
      </c>
    </row>
    <row r="2618" spans="1:25">
      <c r="A2618" s="175">
        <f t="shared" si="163"/>
        <v>7048652969019</v>
      </c>
      <c r="B2618">
        <v>840109</v>
      </c>
      <c r="C2618" t="s">
        <v>2516</v>
      </c>
      <c r="D2618" t="s">
        <v>2991</v>
      </c>
      <c r="E2618" t="s">
        <v>2216</v>
      </c>
      <c r="F2618" t="s">
        <v>2214</v>
      </c>
      <c r="G2618" t="s">
        <v>66</v>
      </c>
      <c r="H2618" t="s">
        <v>87</v>
      </c>
      <c r="I2618">
        <v>63</v>
      </c>
      <c r="J2618">
        <v>63</v>
      </c>
      <c r="K2618">
        <v>63</v>
      </c>
      <c r="L2618">
        <v>63</v>
      </c>
      <c r="M2618">
        <v>63</v>
      </c>
      <c r="N2618">
        <v>63</v>
      </c>
      <c r="O2618">
        <v>63</v>
      </c>
      <c r="P2618">
        <v>63</v>
      </c>
      <c r="Q2618">
        <v>63</v>
      </c>
      <c r="R2618">
        <v>63</v>
      </c>
      <c r="T2618" s="22" t="str">
        <f t="shared" si="162"/>
        <v>840109-RM005-LXL</v>
      </c>
      <c r="U2618" s="24">
        <f>IF(C2618="NET","",IF(C2618="","",IFERROR(VLOOKUP(T2618,EAN!$A:$B,2,FALSE),"MANGLER - MÅ OPPDATERE EAN-FANEN")))</f>
        <v>7048652969019</v>
      </c>
      <c r="V2618" s="22">
        <f t="shared" si="164"/>
        <v>63</v>
      </c>
      <c r="W2618" s="22">
        <f t="shared" si="165"/>
        <v>63</v>
      </c>
      <c r="X2618" s="2"/>
      <c r="Y2618" s="21">
        <f>IF(C2618="NET","",IFERROR(VLOOKUP(U2618,'2) Order Form'!$V$9:$V$894,1,FALSE),"Ikke med I order form"))</f>
        <v>7048652969019</v>
      </c>
    </row>
    <row r="2619" spans="1:25">
      <c r="A2619" s="175">
        <f t="shared" si="163"/>
        <v>0</v>
      </c>
      <c r="B2619" s="37">
        <v>840110</v>
      </c>
      <c r="C2619" t="s">
        <v>131</v>
      </c>
      <c r="I2619" s="37">
        <v>202409</v>
      </c>
      <c r="J2619" s="37">
        <v>202410</v>
      </c>
      <c r="K2619" s="37">
        <v>202411</v>
      </c>
      <c r="L2619" s="37">
        <v>202412</v>
      </c>
      <c r="M2619" s="37">
        <v>202413</v>
      </c>
      <c r="N2619" s="37">
        <v>202414</v>
      </c>
      <c r="O2619" s="37">
        <v>202415</v>
      </c>
      <c r="P2619" s="37">
        <v>202415</v>
      </c>
      <c r="Q2619" s="37">
        <v>202415</v>
      </c>
      <c r="R2619" s="37">
        <v>202415</v>
      </c>
      <c r="T2619" s="22" t="str">
        <f t="shared" si="162"/>
        <v>840110-</v>
      </c>
      <c r="U2619" s="24" t="str">
        <f>IF(C2619="NET","",IF(C2619="","",IFERROR(VLOOKUP(T2619,EAN!$A:$B,2,FALSE),"MANGLER - MÅ OPPDATERE EAN-FANEN")))</f>
        <v/>
      </c>
      <c r="V2619" s="22">
        <f t="shared" si="164"/>
        <v>202409</v>
      </c>
      <c r="W2619" s="22">
        <f t="shared" si="165"/>
        <v>202415</v>
      </c>
      <c r="X2619" s="2"/>
      <c r="Y2619" s="21" t="str">
        <f>IF(C2619="NET","",IFERROR(VLOOKUP(U2619,'2) Order Form'!$V$9:$V$894,1,FALSE),"Ikke med I order form"))</f>
        <v/>
      </c>
    </row>
    <row r="2620" spans="1:25">
      <c r="A2620" s="175">
        <f t="shared" si="163"/>
        <v>7048653047761</v>
      </c>
      <c r="B2620">
        <v>840110</v>
      </c>
      <c r="C2620" t="s">
        <v>3738</v>
      </c>
      <c r="D2620" t="s">
        <v>2991</v>
      </c>
      <c r="E2620" t="s">
        <v>3111</v>
      </c>
      <c r="F2620" t="s">
        <v>3010</v>
      </c>
      <c r="G2620" t="s">
        <v>64</v>
      </c>
      <c r="H2620" t="s">
        <v>87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T2620" s="22" t="str">
        <f t="shared" si="162"/>
        <v>840110-BRWHT-SM</v>
      </c>
      <c r="U2620" s="24">
        <f>IF(C2620="NET","",IF(C2620="","",IFERROR(VLOOKUP(T2620,EAN!$A:$B,2,FALSE),"MANGLER - MÅ OPPDATERE EAN-FANEN")))</f>
        <v>7048653047761</v>
      </c>
      <c r="V2620" s="22">
        <f t="shared" si="164"/>
        <v>0</v>
      </c>
      <c r="W2620" s="22">
        <f t="shared" si="165"/>
        <v>0</v>
      </c>
      <c r="X2620" s="2"/>
      <c r="Y2620" s="21" t="str">
        <f>IF(C2620="NET","",IFERROR(VLOOKUP(U2620,'2) Order Form'!$V$9:$V$894,1,FALSE),"Ikke med I order form"))</f>
        <v>Ikke med I order form</v>
      </c>
    </row>
    <row r="2621" spans="1:25">
      <c r="A2621" s="175">
        <f t="shared" si="163"/>
        <v>7048653047778</v>
      </c>
      <c r="B2621">
        <v>840110</v>
      </c>
      <c r="C2621" t="s">
        <v>3738</v>
      </c>
      <c r="D2621" t="s">
        <v>2991</v>
      </c>
      <c r="E2621" t="s">
        <v>3112</v>
      </c>
      <c r="F2621" t="s">
        <v>3010</v>
      </c>
      <c r="G2621" t="s">
        <v>65</v>
      </c>
      <c r="H2621" t="s">
        <v>87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T2621" s="22" t="str">
        <f t="shared" si="162"/>
        <v>840110-BRWHT-ML</v>
      </c>
      <c r="U2621" s="24">
        <f>IF(C2621="NET","",IF(C2621="","",IFERROR(VLOOKUP(T2621,EAN!$A:$B,2,FALSE),"MANGLER - MÅ OPPDATERE EAN-FANEN")))</f>
        <v>7048653047778</v>
      </c>
      <c r="V2621" s="22">
        <f t="shared" si="164"/>
        <v>0</v>
      </c>
      <c r="W2621" s="22">
        <f t="shared" si="165"/>
        <v>0</v>
      </c>
      <c r="X2621" s="2"/>
      <c r="Y2621" s="21" t="str">
        <f>IF(C2621="NET","",IFERROR(VLOOKUP(U2621,'2) Order Form'!$V$9:$V$894,1,FALSE),"Ikke med I order form"))</f>
        <v>Ikke med I order form</v>
      </c>
    </row>
    <row r="2622" spans="1:25">
      <c r="A2622" s="175">
        <f t="shared" si="163"/>
        <v>7048653047785</v>
      </c>
      <c r="B2622">
        <v>840110</v>
      </c>
      <c r="C2622" t="s">
        <v>3738</v>
      </c>
      <c r="D2622" t="s">
        <v>2991</v>
      </c>
      <c r="E2622" t="s">
        <v>3113</v>
      </c>
      <c r="F2622" t="s">
        <v>3010</v>
      </c>
      <c r="G2622" t="s">
        <v>66</v>
      </c>
      <c r="H2622" t="s">
        <v>87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T2622" s="22" t="str">
        <f t="shared" si="162"/>
        <v>840110-BRWHT-LXL</v>
      </c>
      <c r="U2622" s="24">
        <f>IF(C2622="NET","",IF(C2622="","",IFERROR(VLOOKUP(T2622,EAN!$A:$B,2,FALSE),"MANGLER - MÅ OPPDATERE EAN-FANEN")))</f>
        <v>7048653047785</v>
      </c>
      <c r="V2622" s="22">
        <f t="shared" si="164"/>
        <v>0</v>
      </c>
      <c r="W2622" s="22">
        <f t="shared" si="165"/>
        <v>0</v>
      </c>
      <c r="X2622" s="2"/>
      <c r="Y2622" s="21" t="str">
        <f>IF(C2622="NET","",IFERROR(VLOOKUP(U2622,'2) Order Form'!$V$9:$V$894,1,FALSE),"Ikke med I order form"))</f>
        <v>Ikke med I order form</v>
      </c>
    </row>
    <row r="2623" spans="1:25">
      <c r="A2623" s="175">
        <f t="shared" si="163"/>
        <v>7048653047884</v>
      </c>
      <c r="B2623">
        <v>840110</v>
      </c>
      <c r="C2623" t="s">
        <v>3738</v>
      </c>
      <c r="D2623" t="s">
        <v>2991</v>
      </c>
      <c r="E2623" t="s">
        <v>3718</v>
      </c>
      <c r="F2623" t="s">
        <v>3694</v>
      </c>
      <c r="G2623" t="s">
        <v>64</v>
      </c>
      <c r="H2623" t="s">
        <v>87</v>
      </c>
      <c r="I2623">
        <v>-8</v>
      </c>
      <c r="J2623">
        <v>-8</v>
      </c>
      <c r="K2623">
        <v>-8</v>
      </c>
      <c r="L2623">
        <v>-8</v>
      </c>
      <c r="M2623">
        <v>-8</v>
      </c>
      <c r="N2623">
        <v>-8</v>
      </c>
      <c r="O2623">
        <v>-8</v>
      </c>
      <c r="P2623">
        <v>-8</v>
      </c>
      <c r="Q2623">
        <v>-8</v>
      </c>
      <c r="R2623">
        <v>-8</v>
      </c>
      <c r="T2623" s="22" t="str">
        <f t="shared" si="162"/>
        <v>840110-CNPNK-SM</v>
      </c>
      <c r="U2623" s="24">
        <f>IF(C2623="NET","",IF(C2623="","",IFERROR(VLOOKUP(T2623,EAN!$A:$B,2,FALSE),"MANGLER - MÅ OPPDATERE EAN-FANEN")))</f>
        <v>7048653047884</v>
      </c>
      <c r="V2623" s="22">
        <f t="shared" si="164"/>
        <v>-8</v>
      </c>
      <c r="W2623" s="22">
        <f t="shared" si="165"/>
        <v>-8</v>
      </c>
      <c r="X2623" s="2"/>
      <c r="Y2623" s="21" t="str">
        <f>IF(C2623="NET","",IFERROR(VLOOKUP(U2623,'2) Order Form'!$V$9:$V$894,1,FALSE),"Ikke med I order form"))</f>
        <v>Ikke med I order form</v>
      </c>
    </row>
    <row r="2624" spans="1:25">
      <c r="A2624" s="175">
        <f t="shared" si="163"/>
        <v>7048653047891</v>
      </c>
      <c r="B2624">
        <v>840110</v>
      </c>
      <c r="C2624" t="s">
        <v>3738</v>
      </c>
      <c r="D2624" t="s">
        <v>2991</v>
      </c>
      <c r="E2624" t="s">
        <v>3734</v>
      </c>
      <c r="F2624" t="s">
        <v>3694</v>
      </c>
      <c r="G2624" t="s">
        <v>65</v>
      </c>
      <c r="H2624" t="s">
        <v>87</v>
      </c>
      <c r="I2624">
        <v>-16</v>
      </c>
      <c r="J2624">
        <v>-16</v>
      </c>
      <c r="K2624">
        <v>-16</v>
      </c>
      <c r="L2624">
        <v>-16</v>
      </c>
      <c r="M2624">
        <v>-16</v>
      </c>
      <c r="N2624">
        <v>-16</v>
      </c>
      <c r="O2624">
        <v>-16</v>
      </c>
      <c r="P2624">
        <v>-16</v>
      </c>
      <c r="Q2624">
        <v>-16</v>
      </c>
      <c r="R2624">
        <v>-16</v>
      </c>
      <c r="T2624" s="22" t="str">
        <f t="shared" si="162"/>
        <v>840110-CNPNK-ML</v>
      </c>
      <c r="U2624" s="24">
        <f>IF(C2624="NET","",IF(C2624="","",IFERROR(VLOOKUP(T2624,EAN!$A:$B,2,FALSE),"MANGLER - MÅ OPPDATERE EAN-FANEN")))</f>
        <v>7048653047891</v>
      </c>
      <c r="V2624" s="22">
        <f t="shared" si="164"/>
        <v>-16</v>
      </c>
      <c r="W2624" s="22">
        <f t="shared" si="165"/>
        <v>-16</v>
      </c>
      <c r="X2624" s="2"/>
      <c r="Y2624" s="21" t="str">
        <f>IF(C2624="NET","",IFERROR(VLOOKUP(U2624,'2) Order Form'!$V$9:$V$894,1,FALSE),"Ikke med I order form"))</f>
        <v>Ikke med I order form</v>
      </c>
    </row>
    <row r="2625" spans="1:25">
      <c r="A2625" s="175">
        <f t="shared" si="163"/>
        <v>7048653047907</v>
      </c>
      <c r="B2625">
        <v>840110</v>
      </c>
      <c r="C2625" t="s">
        <v>3738</v>
      </c>
      <c r="D2625" t="s">
        <v>2991</v>
      </c>
      <c r="E2625" t="s">
        <v>3735</v>
      </c>
      <c r="F2625" t="s">
        <v>3694</v>
      </c>
      <c r="G2625" t="s">
        <v>66</v>
      </c>
      <c r="H2625" t="s">
        <v>87</v>
      </c>
      <c r="I2625">
        <v>-8</v>
      </c>
      <c r="J2625">
        <v>-8</v>
      </c>
      <c r="K2625">
        <v>-8</v>
      </c>
      <c r="L2625">
        <v>-8</v>
      </c>
      <c r="M2625">
        <v>-8</v>
      </c>
      <c r="N2625">
        <v>-8</v>
      </c>
      <c r="O2625">
        <v>-8</v>
      </c>
      <c r="P2625">
        <v>-8</v>
      </c>
      <c r="Q2625">
        <v>-8</v>
      </c>
      <c r="R2625">
        <v>-8</v>
      </c>
      <c r="T2625" s="22" t="str">
        <f t="shared" si="162"/>
        <v>840110-CNPNK-LXL</v>
      </c>
      <c r="U2625" s="24">
        <f>IF(C2625="NET","",IF(C2625="","",IFERROR(VLOOKUP(T2625,EAN!$A:$B,2,FALSE),"MANGLER - MÅ OPPDATERE EAN-FANEN")))</f>
        <v>7048653047907</v>
      </c>
      <c r="V2625" s="22">
        <f t="shared" si="164"/>
        <v>-8</v>
      </c>
      <c r="W2625" s="22">
        <f t="shared" si="165"/>
        <v>-8</v>
      </c>
      <c r="X2625" s="2"/>
      <c r="Y2625" s="21" t="str">
        <f>IF(C2625="NET","",IFERROR(VLOOKUP(U2625,'2) Order Form'!$V$9:$V$894,1,FALSE),"Ikke med I order form"))</f>
        <v>Ikke med I order form</v>
      </c>
    </row>
    <row r="2626" spans="1:25">
      <c r="A2626" s="175">
        <f t="shared" si="163"/>
        <v>7048653047730</v>
      </c>
      <c r="B2626">
        <v>840110</v>
      </c>
      <c r="C2626" t="s">
        <v>3738</v>
      </c>
      <c r="D2626" t="s">
        <v>2991</v>
      </c>
      <c r="E2626" t="s">
        <v>132</v>
      </c>
      <c r="F2626" t="s">
        <v>124</v>
      </c>
      <c r="G2626" t="s">
        <v>64</v>
      </c>
      <c r="H2626" t="s">
        <v>87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T2626" s="22" t="str">
        <f t="shared" si="162"/>
        <v>840110-DTBLK-SM</v>
      </c>
      <c r="U2626" s="24">
        <f>IF(C2626="NET","",IF(C2626="","",IFERROR(VLOOKUP(T2626,EAN!$A:$B,2,FALSE),"MANGLER - MÅ OPPDATERE EAN-FANEN")))</f>
        <v>7048653047730</v>
      </c>
      <c r="V2626" s="22">
        <f t="shared" si="164"/>
        <v>0</v>
      </c>
      <c r="W2626" s="22">
        <f t="shared" si="165"/>
        <v>0</v>
      </c>
      <c r="X2626" s="2"/>
      <c r="Y2626" s="21" t="str">
        <f>IF(C2626="NET","",IFERROR(VLOOKUP(U2626,'2) Order Form'!$V$9:$V$894,1,FALSE),"Ikke med I order form"))</f>
        <v>Ikke med I order form</v>
      </c>
    </row>
    <row r="2627" spans="1:25">
      <c r="A2627" s="175">
        <f t="shared" si="163"/>
        <v>7048653047747</v>
      </c>
      <c r="B2627">
        <v>840110</v>
      </c>
      <c r="C2627" t="s">
        <v>3738</v>
      </c>
      <c r="D2627" t="s">
        <v>2991</v>
      </c>
      <c r="E2627" t="s">
        <v>133</v>
      </c>
      <c r="F2627" t="s">
        <v>124</v>
      </c>
      <c r="G2627" t="s">
        <v>65</v>
      </c>
      <c r="H2627" t="s">
        <v>87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T2627" s="22" t="str">
        <f t="shared" si="162"/>
        <v>840110-DTBLK-ML</v>
      </c>
      <c r="U2627" s="24">
        <f>IF(C2627="NET","",IF(C2627="","",IFERROR(VLOOKUP(T2627,EAN!$A:$B,2,FALSE),"MANGLER - MÅ OPPDATERE EAN-FANEN")))</f>
        <v>7048653047747</v>
      </c>
      <c r="V2627" s="22">
        <f t="shared" si="164"/>
        <v>0</v>
      </c>
      <c r="W2627" s="22">
        <f t="shared" si="165"/>
        <v>0</v>
      </c>
      <c r="X2627" s="2"/>
      <c r="Y2627" s="21" t="str">
        <f>IF(C2627="NET","",IFERROR(VLOOKUP(U2627,'2) Order Form'!$V$9:$V$894,1,FALSE),"Ikke med I order form"))</f>
        <v>Ikke med I order form</v>
      </c>
    </row>
    <row r="2628" spans="1:25">
      <c r="A2628" s="175">
        <f t="shared" si="163"/>
        <v>7048653047754</v>
      </c>
      <c r="B2628">
        <v>840110</v>
      </c>
      <c r="C2628" t="s">
        <v>3738</v>
      </c>
      <c r="D2628" t="s">
        <v>2991</v>
      </c>
      <c r="E2628" t="s">
        <v>134</v>
      </c>
      <c r="F2628" t="s">
        <v>124</v>
      </c>
      <c r="G2628" t="s">
        <v>66</v>
      </c>
      <c r="H2628" t="s">
        <v>87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T2628" s="22" t="str">
        <f t="shared" ref="T2628:T2691" si="166">CONCATENATE(B2628,"-",E2628)</f>
        <v>840110-DTBLK-LXL</v>
      </c>
      <c r="U2628" s="24">
        <f>IF(C2628="NET","",IF(C2628="","",IFERROR(VLOOKUP(T2628,EAN!$A:$B,2,FALSE),"MANGLER - MÅ OPPDATERE EAN-FANEN")))</f>
        <v>7048653047754</v>
      </c>
      <c r="V2628" s="22">
        <f t="shared" si="164"/>
        <v>0</v>
      </c>
      <c r="W2628" s="22">
        <f t="shared" si="165"/>
        <v>0</v>
      </c>
      <c r="X2628" s="2"/>
      <c r="Y2628" s="21" t="str">
        <f>IF(C2628="NET","",IFERROR(VLOOKUP(U2628,'2) Order Form'!$V$9:$V$894,1,FALSE),"Ikke med I order form"))</f>
        <v>Ikke med I order form</v>
      </c>
    </row>
    <row r="2629" spans="1:25">
      <c r="A2629" s="175">
        <f t="shared" ref="A2629:A2692" si="167">SUM(U2629)</f>
        <v>7048653047853</v>
      </c>
      <c r="B2629">
        <v>840110</v>
      </c>
      <c r="C2629" t="s">
        <v>3738</v>
      </c>
      <c r="D2629" t="s">
        <v>2991</v>
      </c>
      <c r="E2629" t="s">
        <v>3721</v>
      </c>
      <c r="F2629" t="s">
        <v>3720</v>
      </c>
      <c r="G2629" t="s">
        <v>64</v>
      </c>
      <c r="H2629" t="s">
        <v>87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T2629" s="22" t="str">
        <f t="shared" si="166"/>
        <v>840110-GRPHT-SM</v>
      </c>
      <c r="U2629" s="24">
        <f>IF(C2629="NET","",IF(C2629="","",IFERROR(VLOOKUP(T2629,EAN!$A:$B,2,FALSE),"MANGLER - MÅ OPPDATERE EAN-FANEN")))</f>
        <v>7048653047853</v>
      </c>
      <c r="V2629" s="22">
        <f t="shared" si="164"/>
        <v>0</v>
      </c>
      <c r="W2629" s="22">
        <f t="shared" si="165"/>
        <v>0</v>
      </c>
      <c r="X2629" s="2"/>
      <c r="Y2629" s="21" t="str">
        <f>IF(C2629="NET","",IFERROR(VLOOKUP(U2629,'2) Order Form'!$V$9:$V$894,1,FALSE),"Ikke med I order form"))</f>
        <v>Ikke med I order form</v>
      </c>
    </row>
    <row r="2630" spans="1:25">
      <c r="A2630" s="175">
        <f t="shared" si="167"/>
        <v>7048653047860</v>
      </c>
      <c r="B2630">
        <v>840110</v>
      </c>
      <c r="C2630" t="s">
        <v>3738</v>
      </c>
      <c r="D2630" t="s">
        <v>2991</v>
      </c>
      <c r="E2630" t="s">
        <v>3722</v>
      </c>
      <c r="F2630" t="s">
        <v>3720</v>
      </c>
      <c r="G2630" t="s">
        <v>65</v>
      </c>
      <c r="H2630" t="s">
        <v>87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T2630" s="22" t="str">
        <f t="shared" si="166"/>
        <v>840110-GRPHT-ML</v>
      </c>
      <c r="U2630" s="24">
        <f>IF(C2630="NET","",IF(C2630="","",IFERROR(VLOOKUP(T2630,EAN!$A:$B,2,FALSE),"MANGLER - MÅ OPPDATERE EAN-FANEN")))</f>
        <v>7048653047860</v>
      </c>
      <c r="V2630" s="22">
        <f t="shared" si="164"/>
        <v>0</v>
      </c>
      <c r="W2630" s="22">
        <f t="shared" si="165"/>
        <v>0</v>
      </c>
      <c r="X2630" s="2"/>
      <c r="Y2630" s="21" t="str">
        <f>IF(C2630="NET","",IFERROR(VLOOKUP(U2630,'2) Order Form'!$V$9:$V$894,1,FALSE),"Ikke med I order form"))</f>
        <v>Ikke med I order form</v>
      </c>
    </row>
    <row r="2631" spans="1:25">
      <c r="A2631" s="175">
        <f t="shared" si="167"/>
        <v>7048653047877</v>
      </c>
      <c r="B2631">
        <v>840110</v>
      </c>
      <c r="C2631" t="s">
        <v>3738</v>
      </c>
      <c r="D2631" t="s">
        <v>2991</v>
      </c>
      <c r="E2631" t="s">
        <v>3723</v>
      </c>
      <c r="F2631" t="s">
        <v>3720</v>
      </c>
      <c r="G2631" t="s">
        <v>66</v>
      </c>
      <c r="H2631" t="s">
        <v>87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T2631" s="22" t="str">
        <f t="shared" si="166"/>
        <v>840110-GRPHT-LXL</v>
      </c>
      <c r="U2631" s="24">
        <f>IF(C2631="NET","",IF(C2631="","",IFERROR(VLOOKUP(T2631,EAN!$A:$B,2,FALSE),"MANGLER - MÅ OPPDATERE EAN-FANEN")))</f>
        <v>7048653047877</v>
      </c>
      <c r="V2631" s="22">
        <f t="shared" si="164"/>
        <v>0</v>
      </c>
      <c r="W2631" s="22">
        <f t="shared" si="165"/>
        <v>0</v>
      </c>
      <c r="X2631" s="2"/>
      <c r="Y2631" s="21" t="str">
        <f>IF(C2631="NET","",IFERROR(VLOOKUP(U2631,'2) Order Form'!$V$9:$V$894,1,FALSE),"Ikke med I order form"))</f>
        <v>Ikke med I order form</v>
      </c>
    </row>
    <row r="2632" spans="1:25">
      <c r="A2632" s="175">
        <f t="shared" si="167"/>
        <v>7048653047792</v>
      </c>
      <c r="B2632">
        <v>840110</v>
      </c>
      <c r="C2632" t="s">
        <v>3738</v>
      </c>
      <c r="D2632" t="s">
        <v>2991</v>
      </c>
      <c r="E2632" t="s">
        <v>3726</v>
      </c>
      <c r="F2632" t="s">
        <v>3725</v>
      </c>
      <c r="G2632" t="s">
        <v>64</v>
      </c>
      <c r="H2632" t="s">
        <v>87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T2632" s="22" t="str">
        <f t="shared" si="166"/>
        <v>840110-JNPBL-SM</v>
      </c>
      <c r="U2632" s="24">
        <f>IF(C2632="NET","",IF(C2632="","",IFERROR(VLOOKUP(T2632,EAN!$A:$B,2,FALSE),"MANGLER - MÅ OPPDATERE EAN-FANEN")))</f>
        <v>7048653047792</v>
      </c>
      <c r="V2632" s="22">
        <f t="shared" si="164"/>
        <v>0</v>
      </c>
      <c r="W2632" s="22">
        <f t="shared" si="165"/>
        <v>0</v>
      </c>
      <c r="X2632" s="2"/>
      <c r="Y2632" s="21" t="str">
        <f>IF(C2632="NET","",IFERROR(VLOOKUP(U2632,'2) Order Form'!$V$9:$V$894,1,FALSE),"Ikke med I order form"))</f>
        <v>Ikke med I order form</v>
      </c>
    </row>
    <row r="2633" spans="1:25">
      <c r="A2633" s="175">
        <f t="shared" si="167"/>
        <v>7048653047808</v>
      </c>
      <c r="B2633">
        <v>840110</v>
      </c>
      <c r="C2633" t="s">
        <v>3738</v>
      </c>
      <c r="D2633" t="s">
        <v>2991</v>
      </c>
      <c r="E2633" t="s">
        <v>3727</v>
      </c>
      <c r="F2633" t="s">
        <v>3725</v>
      </c>
      <c r="G2633" t="s">
        <v>65</v>
      </c>
      <c r="H2633" t="s">
        <v>87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T2633" s="22" t="str">
        <f t="shared" si="166"/>
        <v>840110-JNPBL-ML</v>
      </c>
      <c r="U2633" s="24">
        <f>IF(C2633="NET","",IF(C2633="","",IFERROR(VLOOKUP(T2633,EAN!$A:$B,2,FALSE),"MANGLER - MÅ OPPDATERE EAN-FANEN")))</f>
        <v>7048653047808</v>
      </c>
      <c r="V2633" s="22">
        <f t="shared" si="164"/>
        <v>0</v>
      </c>
      <c r="W2633" s="22">
        <f t="shared" si="165"/>
        <v>0</v>
      </c>
      <c r="X2633" s="2"/>
      <c r="Y2633" s="21" t="str">
        <f>IF(C2633="NET","",IFERROR(VLOOKUP(U2633,'2) Order Form'!$V$9:$V$894,1,FALSE),"Ikke med I order form"))</f>
        <v>Ikke med I order form</v>
      </c>
    </row>
    <row r="2634" spans="1:25">
      <c r="A2634" s="175">
        <f t="shared" si="167"/>
        <v>7048653047815</v>
      </c>
      <c r="B2634">
        <v>840110</v>
      </c>
      <c r="C2634" t="s">
        <v>3738</v>
      </c>
      <c r="D2634" t="s">
        <v>2991</v>
      </c>
      <c r="E2634" t="s">
        <v>3728</v>
      </c>
      <c r="F2634" t="s">
        <v>3725</v>
      </c>
      <c r="G2634" t="s">
        <v>66</v>
      </c>
      <c r="H2634" t="s">
        <v>87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T2634" s="22" t="str">
        <f t="shared" si="166"/>
        <v>840110-JNPBL-LXL</v>
      </c>
      <c r="U2634" s="24">
        <f>IF(C2634="NET","",IF(C2634="","",IFERROR(VLOOKUP(T2634,EAN!$A:$B,2,FALSE),"MANGLER - MÅ OPPDATERE EAN-FANEN")))</f>
        <v>7048653047815</v>
      </c>
      <c r="V2634" s="22">
        <f t="shared" si="164"/>
        <v>0</v>
      </c>
      <c r="W2634" s="22">
        <f t="shared" si="165"/>
        <v>0</v>
      </c>
      <c r="X2634" s="2"/>
      <c r="Y2634" s="21" t="str">
        <f>IF(C2634="NET","",IFERROR(VLOOKUP(U2634,'2) Order Form'!$V$9:$V$894,1,FALSE),"Ikke med I order form"))</f>
        <v>Ikke med I order form</v>
      </c>
    </row>
    <row r="2635" spans="1:25">
      <c r="A2635" s="175">
        <f t="shared" si="167"/>
        <v>7048653047822</v>
      </c>
      <c r="B2635">
        <v>840110</v>
      </c>
      <c r="C2635" t="s">
        <v>3738</v>
      </c>
      <c r="D2635" t="s">
        <v>2991</v>
      </c>
      <c r="E2635" t="s">
        <v>3731</v>
      </c>
      <c r="F2635" t="s">
        <v>3730</v>
      </c>
      <c r="G2635" t="s">
        <v>64</v>
      </c>
      <c r="H2635" t="s">
        <v>87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T2635" s="22" t="str">
        <f t="shared" si="166"/>
        <v>840110-WIGRN-SM</v>
      </c>
      <c r="U2635" s="24">
        <f>IF(C2635="NET","",IF(C2635="","",IFERROR(VLOOKUP(T2635,EAN!$A:$B,2,FALSE),"MANGLER - MÅ OPPDATERE EAN-FANEN")))</f>
        <v>7048653047822</v>
      </c>
      <c r="V2635" s="22">
        <f t="shared" si="164"/>
        <v>0</v>
      </c>
      <c r="W2635" s="22">
        <f t="shared" si="165"/>
        <v>0</v>
      </c>
      <c r="X2635" s="2"/>
      <c r="Y2635" s="21" t="str">
        <f>IF(C2635="NET","",IFERROR(VLOOKUP(U2635,'2) Order Form'!$V$9:$V$894,1,FALSE),"Ikke med I order form"))</f>
        <v>Ikke med I order form</v>
      </c>
    </row>
    <row r="2636" spans="1:25">
      <c r="A2636" s="175">
        <f t="shared" si="167"/>
        <v>7048653047839</v>
      </c>
      <c r="B2636">
        <v>840110</v>
      </c>
      <c r="C2636" t="s">
        <v>3738</v>
      </c>
      <c r="D2636" t="s">
        <v>2991</v>
      </c>
      <c r="E2636" t="s">
        <v>3732</v>
      </c>
      <c r="F2636" t="s">
        <v>3730</v>
      </c>
      <c r="G2636" t="s">
        <v>65</v>
      </c>
      <c r="H2636" t="s">
        <v>87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T2636" s="22" t="str">
        <f t="shared" si="166"/>
        <v>840110-WIGRN-ML</v>
      </c>
      <c r="U2636" s="24">
        <f>IF(C2636="NET","",IF(C2636="","",IFERROR(VLOOKUP(T2636,EAN!$A:$B,2,FALSE),"MANGLER - MÅ OPPDATERE EAN-FANEN")))</f>
        <v>7048653047839</v>
      </c>
      <c r="V2636" s="22">
        <f t="shared" si="164"/>
        <v>0</v>
      </c>
      <c r="W2636" s="22">
        <f t="shared" si="165"/>
        <v>0</v>
      </c>
      <c r="X2636" s="2"/>
      <c r="Y2636" s="21" t="str">
        <f>IF(C2636="NET","",IFERROR(VLOOKUP(U2636,'2) Order Form'!$V$9:$V$894,1,FALSE),"Ikke med I order form"))</f>
        <v>Ikke med I order form</v>
      </c>
    </row>
    <row r="2637" spans="1:25">
      <c r="A2637" s="175">
        <f t="shared" si="167"/>
        <v>7048653047846</v>
      </c>
      <c r="B2637">
        <v>840110</v>
      </c>
      <c r="C2637" t="s">
        <v>3738</v>
      </c>
      <c r="D2637" t="s">
        <v>2991</v>
      </c>
      <c r="E2637" t="s">
        <v>3733</v>
      </c>
      <c r="F2637" t="s">
        <v>3730</v>
      </c>
      <c r="G2637" t="s">
        <v>66</v>
      </c>
      <c r="H2637" t="s">
        <v>87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T2637" s="22" t="str">
        <f t="shared" si="166"/>
        <v>840110-WIGRN-LXL</v>
      </c>
      <c r="U2637" s="24">
        <f>IF(C2637="NET","",IF(C2637="","",IFERROR(VLOOKUP(T2637,EAN!$A:$B,2,FALSE),"MANGLER - MÅ OPPDATERE EAN-FANEN")))</f>
        <v>7048653047846</v>
      </c>
      <c r="V2637" s="22">
        <f t="shared" si="164"/>
        <v>0</v>
      </c>
      <c r="W2637" s="22">
        <f t="shared" si="165"/>
        <v>0</v>
      </c>
      <c r="X2637" s="2"/>
      <c r="Y2637" s="21" t="str">
        <f>IF(C2637="NET","",IFERROR(VLOOKUP(U2637,'2) Order Form'!$V$9:$V$894,1,FALSE),"Ikke med I order form"))</f>
        <v>Ikke med I order form</v>
      </c>
    </row>
    <row r="2638" spans="1:25">
      <c r="A2638" s="175">
        <f t="shared" si="167"/>
        <v>0</v>
      </c>
      <c r="B2638" s="37">
        <v>840111</v>
      </c>
      <c r="C2638" t="s">
        <v>131</v>
      </c>
      <c r="I2638" s="37">
        <v>202409</v>
      </c>
      <c r="J2638" s="37">
        <v>202410</v>
      </c>
      <c r="K2638" s="37">
        <v>202411</v>
      </c>
      <c r="L2638" s="37">
        <v>202412</v>
      </c>
      <c r="M2638" s="37">
        <v>202413</v>
      </c>
      <c r="N2638" s="37">
        <v>202414</v>
      </c>
      <c r="O2638" s="37">
        <v>202415</v>
      </c>
      <c r="P2638" s="37">
        <v>202415</v>
      </c>
      <c r="Q2638" s="37">
        <v>202415</v>
      </c>
      <c r="R2638" s="37">
        <v>202415</v>
      </c>
      <c r="T2638" s="22" t="str">
        <f t="shared" si="166"/>
        <v>840111-</v>
      </c>
      <c r="U2638" s="24" t="str">
        <f>IF(C2638="NET","",IF(C2638="","",IFERROR(VLOOKUP(T2638,EAN!$A:$B,2,FALSE),"MANGLER - MÅ OPPDATERE EAN-FANEN")))</f>
        <v/>
      </c>
      <c r="V2638" s="22">
        <f t="shared" si="164"/>
        <v>202409</v>
      </c>
      <c r="W2638" s="22">
        <f t="shared" si="165"/>
        <v>202415</v>
      </c>
      <c r="X2638" s="2"/>
      <c r="Y2638" s="21" t="str">
        <f>IF(C2638="NET","",IFERROR(VLOOKUP(U2638,'2) Order Form'!$V$9:$V$894,1,FALSE),"Ikke med I order form"))</f>
        <v/>
      </c>
    </row>
    <row r="2639" spans="1:25">
      <c r="A2639" s="175">
        <f t="shared" si="167"/>
        <v>7048653117464</v>
      </c>
      <c r="B2639">
        <v>840111</v>
      </c>
      <c r="C2639" t="s">
        <v>3739</v>
      </c>
      <c r="D2639" t="s">
        <v>2991</v>
      </c>
      <c r="E2639" t="s">
        <v>3740</v>
      </c>
      <c r="F2639" t="s">
        <v>3741</v>
      </c>
      <c r="G2639" t="s">
        <v>67</v>
      </c>
      <c r="H2639" t="s">
        <v>87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T2639" s="22" t="str">
        <f t="shared" si="166"/>
        <v>840111-SA001-XSS</v>
      </c>
      <c r="U2639" s="24">
        <f>IF(C2639="NET","",IF(C2639="","",IFERROR(VLOOKUP(T2639,EAN!$A:$B,2,FALSE),"MANGLER - MÅ OPPDATERE EAN-FANEN")))</f>
        <v>7048653117464</v>
      </c>
      <c r="V2639" s="22">
        <f t="shared" si="164"/>
        <v>0</v>
      </c>
      <c r="W2639" s="22">
        <f t="shared" si="165"/>
        <v>0</v>
      </c>
      <c r="X2639" s="2"/>
      <c r="Y2639" s="21" t="str">
        <f>IF(C2639="NET","",IFERROR(VLOOKUP(U2639,'2) Order Form'!$V$9:$V$894,1,FALSE),"Ikke med I order form"))</f>
        <v>Ikke med I order form</v>
      </c>
    </row>
    <row r="2640" spans="1:25">
      <c r="A2640" s="175">
        <f t="shared" si="167"/>
        <v>7048653109735</v>
      </c>
      <c r="B2640">
        <v>840111</v>
      </c>
      <c r="C2640" t="s">
        <v>3739</v>
      </c>
      <c r="D2640" t="s">
        <v>2991</v>
      </c>
      <c r="E2640" t="s">
        <v>3742</v>
      </c>
      <c r="F2640" t="s">
        <v>3741</v>
      </c>
      <c r="G2640" t="s">
        <v>64</v>
      </c>
      <c r="H2640" t="s">
        <v>87</v>
      </c>
      <c r="I2640">
        <v>-1</v>
      </c>
      <c r="J2640">
        <v>-1</v>
      </c>
      <c r="K2640">
        <v>-1</v>
      </c>
      <c r="L2640">
        <v>-1</v>
      </c>
      <c r="M2640">
        <v>-1</v>
      </c>
      <c r="N2640">
        <v>-1</v>
      </c>
      <c r="O2640">
        <v>-1</v>
      </c>
      <c r="P2640">
        <v>-1</v>
      </c>
      <c r="Q2640">
        <v>-1</v>
      </c>
      <c r="R2640">
        <v>-1</v>
      </c>
      <c r="T2640" s="22" t="str">
        <f t="shared" si="166"/>
        <v>840111-SA001-SM</v>
      </c>
      <c r="U2640" s="24">
        <f>IF(C2640="NET","",IF(C2640="","",IFERROR(VLOOKUP(T2640,EAN!$A:$B,2,FALSE),"MANGLER - MÅ OPPDATERE EAN-FANEN")))</f>
        <v>7048653109735</v>
      </c>
      <c r="V2640" s="22">
        <f t="shared" si="164"/>
        <v>-1</v>
      </c>
      <c r="W2640" s="22">
        <f t="shared" si="165"/>
        <v>-1</v>
      </c>
      <c r="X2640" s="2"/>
      <c r="Y2640" s="21" t="str">
        <f>IF(C2640="NET","",IFERROR(VLOOKUP(U2640,'2) Order Form'!$V$9:$V$894,1,FALSE),"Ikke med I order form"))</f>
        <v>Ikke med I order form</v>
      </c>
    </row>
    <row r="2641" spans="1:25">
      <c r="A2641" s="175">
        <f t="shared" si="167"/>
        <v>7048653109728</v>
      </c>
      <c r="B2641">
        <v>840111</v>
      </c>
      <c r="C2641" t="s">
        <v>3739</v>
      </c>
      <c r="D2641" t="s">
        <v>2991</v>
      </c>
      <c r="E2641" t="s">
        <v>3743</v>
      </c>
      <c r="F2641" t="s">
        <v>3741</v>
      </c>
      <c r="G2641" t="s">
        <v>65</v>
      </c>
      <c r="H2641" t="s">
        <v>87</v>
      </c>
      <c r="I2641">
        <v>-1</v>
      </c>
      <c r="J2641">
        <v>-1</v>
      </c>
      <c r="K2641">
        <v>-1</v>
      </c>
      <c r="L2641">
        <v>-1</v>
      </c>
      <c r="M2641">
        <v>-1</v>
      </c>
      <c r="N2641">
        <v>-1</v>
      </c>
      <c r="O2641">
        <v>-1</v>
      </c>
      <c r="P2641">
        <v>-1</v>
      </c>
      <c r="Q2641">
        <v>-1</v>
      </c>
      <c r="R2641">
        <v>-1</v>
      </c>
      <c r="T2641" s="22" t="str">
        <f t="shared" si="166"/>
        <v>840111-SA001-ML</v>
      </c>
      <c r="U2641" s="24">
        <f>IF(C2641="NET","",IF(C2641="","",IFERROR(VLOOKUP(T2641,EAN!$A:$B,2,FALSE),"MANGLER - MÅ OPPDATERE EAN-FANEN")))</f>
        <v>7048653109728</v>
      </c>
      <c r="V2641" s="22">
        <f t="shared" si="164"/>
        <v>-1</v>
      </c>
      <c r="W2641" s="22">
        <f t="shared" si="165"/>
        <v>-1</v>
      </c>
      <c r="X2641" s="2"/>
      <c r="Y2641" s="21" t="str">
        <f>IF(C2641="NET","",IFERROR(VLOOKUP(U2641,'2) Order Form'!$V$9:$V$894,1,FALSE),"Ikke med I order form"))</f>
        <v>Ikke med I order form</v>
      </c>
    </row>
    <row r="2642" spans="1:25">
      <c r="A2642" s="175">
        <f t="shared" si="167"/>
        <v>7048653109711</v>
      </c>
      <c r="B2642">
        <v>840111</v>
      </c>
      <c r="C2642" t="s">
        <v>3739</v>
      </c>
      <c r="D2642" t="s">
        <v>2991</v>
      </c>
      <c r="E2642" t="s">
        <v>3744</v>
      </c>
      <c r="F2642" t="s">
        <v>3741</v>
      </c>
      <c r="G2642" t="s">
        <v>66</v>
      </c>
      <c r="H2642" t="s">
        <v>87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T2642" s="22" t="str">
        <f t="shared" si="166"/>
        <v>840111-SA001-LXL</v>
      </c>
      <c r="U2642" s="24">
        <f>IF(C2642="NET","",IF(C2642="","",IFERROR(VLOOKUP(T2642,EAN!$A:$B,2,FALSE),"MANGLER - MÅ OPPDATERE EAN-FANEN")))</f>
        <v>7048653109711</v>
      </c>
      <c r="V2642" s="22">
        <f t="shared" si="164"/>
        <v>0</v>
      </c>
      <c r="W2642" s="22">
        <f t="shared" si="165"/>
        <v>0</v>
      </c>
      <c r="X2642" s="2"/>
      <c r="Y2642" s="21" t="str">
        <f>IF(C2642="NET","",IFERROR(VLOOKUP(U2642,'2) Order Form'!$V$9:$V$894,1,FALSE),"Ikke med I order form"))</f>
        <v>Ikke med I order form</v>
      </c>
    </row>
    <row r="2643" spans="1:25">
      <c r="A2643" s="175">
        <f t="shared" si="167"/>
        <v>0</v>
      </c>
      <c r="B2643" s="37">
        <v>845070</v>
      </c>
      <c r="C2643" t="s">
        <v>131</v>
      </c>
      <c r="I2643" s="37">
        <v>202409</v>
      </c>
      <c r="J2643" s="37">
        <v>202410</v>
      </c>
      <c r="K2643" s="37">
        <v>202411</v>
      </c>
      <c r="L2643" s="37">
        <v>202412</v>
      </c>
      <c r="M2643" s="37">
        <v>202413</v>
      </c>
      <c r="N2643" s="37">
        <v>202414</v>
      </c>
      <c r="O2643" s="37">
        <v>202415</v>
      </c>
      <c r="P2643" s="37">
        <v>202415</v>
      </c>
      <c r="Q2643" s="37">
        <v>202415</v>
      </c>
      <c r="R2643" s="37">
        <v>202415</v>
      </c>
      <c r="T2643" s="22" t="str">
        <f t="shared" si="166"/>
        <v>845070-</v>
      </c>
      <c r="U2643" s="24" t="str">
        <f>IF(C2643="NET","",IF(C2643="","",IFERROR(VLOOKUP(T2643,EAN!$A:$B,2,FALSE),"MANGLER - MÅ OPPDATERE EAN-FANEN")))</f>
        <v/>
      </c>
      <c r="V2643" s="22">
        <f t="shared" si="164"/>
        <v>202409</v>
      </c>
      <c r="W2643" s="22">
        <f t="shared" si="165"/>
        <v>202415</v>
      </c>
      <c r="X2643" s="2"/>
      <c r="Y2643" s="21" t="str">
        <f>IF(C2643="NET","",IFERROR(VLOOKUP(U2643,'2) Order Form'!$V$9:$V$894,1,FALSE),"Ikke med I order form"))</f>
        <v/>
      </c>
    </row>
    <row r="2644" spans="1:25">
      <c r="A2644" s="175">
        <f t="shared" si="167"/>
        <v>0</v>
      </c>
      <c r="B2644">
        <v>845070</v>
      </c>
      <c r="C2644" t="s">
        <v>3305</v>
      </c>
      <c r="D2644" t="s">
        <v>2991</v>
      </c>
      <c r="E2644" t="s">
        <v>3111</v>
      </c>
      <c r="F2644" t="s">
        <v>3010</v>
      </c>
      <c r="G2644" t="s">
        <v>64</v>
      </c>
      <c r="H2644" t="s">
        <v>225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T2644" s="22" t="str">
        <f t="shared" si="166"/>
        <v>845070-BRWHT-SM</v>
      </c>
      <c r="U2644" s="24" t="str">
        <f>IF(C2644="NET","",IF(C2644="","",IFERROR(VLOOKUP(T2644,EAN!$A:$B,2,FALSE),"MANGLER - MÅ OPPDATERE EAN-FANEN")))</f>
        <v>MANGLER - MÅ OPPDATERE EAN-FANEN</v>
      </c>
      <c r="V2644" s="22">
        <f t="shared" si="164"/>
        <v>0</v>
      </c>
      <c r="W2644" s="22">
        <f t="shared" si="165"/>
        <v>0</v>
      </c>
      <c r="X2644" s="2"/>
      <c r="Y2644" s="21" t="str">
        <f>IF(C2644="NET","",IFERROR(VLOOKUP(U2644,'2) Order Form'!$V$9:$V$894,1,FALSE),"Ikke med I order form"))</f>
        <v>Ikke med I order form</v>
      </c>
    </row>
    <row r="2645" spans="1:25">
      <c r="A2645" s="175">
        <f t="shared" si="167"/>
        <v>0</v>
      </c>
      <c r="B2645">
        <v>845070</v>
      </c>
      <c r="C2645" t="s">
        <v>3305</v>
      </c>
      <c r="D2645" t="s">
        <v>2991</v>
      </c>
      <c r="E2645" t="s">
        <v>3112</v>
      </c>
      <c r="F2645" t="s">
        <v>3010</v>
      </c>
      <c r="G2645" t="s">
        <v>65</v>
      </c>
      <c r="H2645" t="s">
        <v>225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T2645" s="22" t="str">
        <f t="shared" si="166"/>
        <v>845070-BRWHT-ML</v>
      </c>
      <c r="U2645" s="24" t="str">
        <f>IF(C2645="NET","",IF(C2645="","",IFERROR(VLOOKUP(T2645,EAN!$A:$B,2,FALSE),"MANGLER - MÅ OPPDATERE EAN-FANEN")))</f>
        <v>MANGLER - MÅ OPPDATERE EAN-FANEN</v>
      </c>
      <c r="V2645" s="22">
        <f t="shared" si="164"/>
        <v>0</v>
      </c>
      <c r="W2645" s="22">
        <f t="shared" si="165"/>
        <v>0</v>
      </c>
      <c r="X2645" s="2"/>
      <c r="Y2645" s="21" t="str">
        <f>IF(C2645="NET","",IFERROR(VLOOKUP(U2645,'2) Order Form'!$V$9:$V$894,1,FALSE),"Ikke med I order form"))</f>
        <v>Ikke med I order form</v>
      </c>
    </row>
    <row r="2646" spans="1:25">
      <c r="A2646" s="175">
        <f t="shared" si="167"/>
        <v>0</v>
      </c>
      <c r="B2646">
        <v>845070</v>
      </c>
      <c r="C2646" t="s">
        <v>3305</v>
      </c>
      <c r="D2646" t="s">
        <v>2991</v>
      </c>
      <c r="E2646" t="s">
        <v>3113</v>
      </c>
      <c r="F2646" t="s">
        <v>3010</v>
      </c>
      <c r="G2646" t="s">
        <v>66</v>
      </c>
      <c r="H2646" t="s">
        <v>225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T2646" s="22" t="str">
        <f t="shared" si="166"/>
        <v>845070-BRWHT-LXL</v>
      </c>
      <c r="U2646" s="24" t="str">
        <f>IF(C2646="NET","",IF(C2646="","",IFERROR(VLOOKUP(T2646,EAN!$A:$B,2,FALSE),"MANGLER - MÅ OPPDATERE EAN-FANEN")))</f>
        <v>MANGLER - MÅ OPPDATERE EAN-FANEN</v>
      </c>
      <c r="V2646" s="22">
        <f t="shared" si="164"/>
        <v>0</v>
      </c>
      <c r="W2646" s="22">
        <f t="shared" si="165"/>
        <v>0</v>
      </c>
      <c r="X2646" s="2"/>
      <c r="Y2646" s="21" t="str">
        <f>IF(C2646="NET","",IFERROR(VLOOKUP(U2646,'2) Order Form'!$V$9:$V$894,1,FALSE),"Ikke med I order form"))</f>
        <v>Ikke med I order form</v>
      </c>
    </row>
    <row r="2647" spans="1:25">
      <c r="A2647" s="175">
        <f t="shared" si="167"/>
        <v>0</v>
      </c>
      <c r="B2647">
        <v>845070</v>
      </c>
      <c r="C2647" t="s">
        <v>3305</v>
      </c>
      <c r="D2647" t="s">
        <v>2991</v>
      </c>
      <c r="E2647" t="s">
        <v>3114</v>
      </c>
      <c r="F2647" t="s">
        <v>3014</v>
      </c>
      <c r="G2647" t="s">
        <v>64</v>
      </c>
      <c r="H2647" t="s">
        <v>225</v>
      </c>
      <c r="I2647">
        <v>58</v>
      </c>
      <c r="J2647">
        <v>58</v>
      </c>
      <c r="K2647">
        <v>58</v>
      </c>
      <c r="L2647">
        <v>58</v>
      </c>
      <c r="M2647">
        <v>58</v>
      </c>
      <c r="N2647">
        <v>58</v>
      </c>
      <c r="O2647">
        <v>58</v>
      </c>
      <c r="P2647">
        <v>58</v>
      </c>
      <c r="Q2647">
        <v>58</v>
      </c>
      <c r="R2647">
        <v>58</v>
      </c>
      <c r="T2647" s="22" t="str">
        <f t="shared" si="166"/>
        <v>845070-DUSK-SM</v>
      </c>
      <c r="U2647" s="24" t="str">
        <f>IF(C2647="NET","",IF(C2647="","",IFERROR(VLOOKUP(T2647,EAN!$A:$B,2,FALSE),"MANGLER - MÅ OPPDATERE EAN-FANEN")))</f>
        <v>MANGLER - MÅ OPPDATERE EAN-FANEN</v>
      </c>
      <c r="V2647" s="22">
        <f t="shared" si="164"/>
        <v>58</v>
      </c>
      <c r="W2647" s="22">
        <f t="shared" si="165"/>
        <v>58</v>
      </c>
      <c r="X2647" s="2"/>
      <c r="Y2647" s="21" t="str">
        <f>IF(C2647="NET","",IFERROR(VLOOKUP(U2647,'2) Order Form'!$V$9:$V$894,1,FALSE),"Ikke med I order form"))</f>
        <v>Ikke med I order form</v>
      </c>
    </row>
    <row r="2648" spans="1:25">
      <c r="A2648" s="175">
        <f t="shared" si="167"/>
        <v>0</v>
      </c>
      <c r="B2648">
        <v>845070</v>
      </c>
      <c r="C2648" t="s">
        <v>3305</v>
      </c>
      <c r="D2648" t="s">
        <v>2991</v>
      </c>
      <c r="E2648" t="s">
        <v>3115</v>
      </c>
      <c r="F2648" t="s">
        <v>3014</v>
      </c>
      <c r="G2648" t="s">
        <v>65</v>
      </c>
      <c r="H2648" t="s">
        <v>225</v>
      </c>
      <c r="I2648">
        <v>118</v>
      </c>
      <c r="J2648">
        <v>118</v>
      </c>
      <c r="K2648">
        <v>118</v>
      </c>
      <c r="L2648">
        <v>118</v>
      </c>
      <c r="M2648">
        <v>118</v>
      </c>
      <c r="N2648">
        <v>118</v>
      </c>
      <c r="O2648">
        <v>118</v>
      </c>
      <c r="P2648">
        <v>118</v>
      </c>
      <c r="Q2648">
        <v>118</v>
      </c>
      <c r="R2648">
        <v>118</v>
      </c>
      <c r="T2648" s="22" t="str">
        <f t="shared" si="166"/>
        <v>845070-DUSK-ML</v>
      </c>
      <c r="U2648" s="24" t="str">
        <f>IF(C2648="NET","",IF(C2648="","",IFERROR(VLOOKUP(T2648,EAN!$A:$B,2,FALSE),"MANGLER - MÅ OPPDATERE EAN-FANEN")))</f>
        <v>MANGLER - MÅ OPPDATERE EAN-FANEN</v>
      </c>
      <c r="V2648" s="22">
        <f t="shared" si="164"/>
        <v>118</v>
      </c>
      <c r="W2648" s="22">
        <f t="shared" si="165"/>
        <v>118</v>
      </c>
      <c r="X2648" s="2"/>
      <c r="Y2648" s="21" t="str">
        <f>IF(C2648="NET","",IFERROR(VLOOKUP(U2648,'2) Order Form'!$V$9:$V$894,1,FALSE),"Ikke med I order form"))</f>
        <v>Ikke med I order form</v>
      </c>
    </row>
    <row r="2649" spans="1:25">
      <c r="A2649" s="175">
        <f t="shared" si="167"/>
        <v>0</v>
      </c>
      <c r="B2649">
        <v>845070</v>
      </c>
      <c r="C2649" t="s">
        <v>3305</v>
      </c>
      <c r="D2649" t="s">
        <v>2991</v>
      </c>
      <c r="E2649" t="s">
        <v>3116</v>
      </c>
      <c r="F2649" t="s">
        <v>3014</v>
      </c>
      <c r="G2649" t="s">
        <v>66</v>
      </c>
      <c r="H2649" t="s">
        <v>225</v>
      </c>
      <c r="I2649">
        <v>101</v>
      </c>
      <c r="J2649">
        <v>101</v>
      </c>
      <c r="K2649">
        <v>101</v>
      </c>
      <c r="L2649">
        <v>101</v>
      </c>
      <c r="M2649">
        <v>101</v>
      </c>
      <c r="N2649">
        <v>101</v>
      </c>
      <c r="O2649">
        <v>101</v>
      </c>
      <c r="P2649">
        <v>101</v>
      </c>
      <c r="Q2649">
        <v>101</v>
      </c>
      <c r="R2649">
        <v>101</v>
      </c>
      <c r="T2649" s="22" t="str">
        <f t="shared" si="166"/>
        <v>845070-DUSK-LXL</v>
      </c>
      <c r="U2649" s="24" t="str">
        <f>IF(C2649="NET","",IF(C2649="","",IFERROR(VLOOKUP(T2649,EAN!$A:$B,2,FALSE),"MANGLER - MÅ OPPDATERE EAN-FANEN")))</f>
        <v>MANGLER - MÅ OPPDATERE EAN-FANEN</v>
      </c>
      <c r="V2649" s="22">
        <f t="shared" si="164"/>
        <v>101</v>
      </c>
      <c r="W2649" s="22">
        <f t="shared" si="165"/>
        <v>101</v>
      </c>
      <c r="X2649" s="2"/>
      <c r="Y2649" s="21" t="str">
        <f>IF(C2649="NET","",IFERROR(VLOOKUP(U2649,'2) Order Form'!$V$9:$V$894,1,FALSE),"Ikke med I order form"))</f>
        <v>Ikke med I order form</v>
      </c>
    </row>
    <row r="2650" spans="1:25">
      <c r="A2650" s="175">
        <f t="shared" si="167"/>
        <v>0</v>
      </c>
      <c r="B2650">
        <v>845070</v>
      </c>
      <c r="C2650" t="s">
        <v>3305</v>
      </c>
      <c r="D2650" t="s">
        <v>2991</v>
      </c>
      <c r="E2650" t="s">
        <v>3124</v>
      </c>
      <c r="F2650" t="s">
        <v>3017</v>
      </c>
      <c r="G2650" t="s">
        <v>64</v>
      </c>
      <c r="H2650" t="s">
        <v>87</v>
      </c>
      <c r="I2650">
        <v>306</v>
      </c>
      <c r="J2650">
        <v>306</v>
      </c>
      <c r="K2650">
        <v>306</v>
      </c>
      <c r="L2650">
        <v>306</v>
      </c>
      <c r="M2650">
        <v>306</v>
      </c>
      <c r="N2650">
        <v>306</v>
      </c>
      <c r="O2650">
        <v>306</v>
      </c>
      <c r="P2650">
        <v>306</v>
      </c>
      <c r="Q2650">
        <v>306</v>
      </c>
      <c r="R2650">
        <v>306</v>
      </c>
      <c r="T2650" s="22" t="str">
        <f t="shared" si="166"/>
        <v>845070-MBLCK-SM</v>
      </c>
      <c r="U2650" s="24" t="str">
        <f>IF(C2650="NET","",IF(C2650="","",IFERROR(VLOOKUP(T2650,EAN!$A:$B,2,FALSE),"MANGLER - MÅ OPPDATERE EAN-FANEN")))</f>
        <v>MANGLER - MÅ OPPDATERE EAN-FANEN</v>
      </c>
      <c r="V2650" s="22">
        <f t="shared" si="164"/>
        <v>306</v>
      </c>
      <c r="W2650" s="22">
        <f t="shared" si="165"/>
        <v>306</v>
      </c>
      <c r="X2650" s="2"/>
      <c r="Y2650" s="21" t="str">
        <f>IF(C2650="NET","",IFERROR(VLOOKUP(U2650,'2) Order Form'!$V$9:$V$894,1,FALSE),"Ikke med I order form"))</f>
        <v>Ikke med I order form</v>
      </c>
    </row>
    <row r="2651" spans="1:25">
      <c r="A2651" s="175">
        <f t="shared" si="167"/>
        <v>0</v>
      </c>
      <c r="B2651">
        <v>845070</v>
      </c>
      <c r="C2651" t="s">
        <v>3305</v>
      </c>
      <c r="D2651" t="s">
        <v>2991</v>
      </c>
      <c r="E2651" t="s">
        <v>3125</v>
      </c>
      <c r="F2651" t="s">
        <v>3017</v>
      </c>
      <c r="G2651" t="s">
        <v>65</v>
      </c>
      <c r="H2651" t="s">
        <v>87</v>
      </c>
      <c r="I2651">
        <v>808</v>
      </c>
      <c r="J2651">
        <v>808</v>
      </c>
      <c r="K2651">
        <v>808</v>
      </c>
      <c r="L2651">
        <v>808</v>
      </c>
      <c r="M2651">
        <v>808</v>
      </c>
      <c r="N2651">
        <v>808</v>
      </c>
      <c r="O2651">
        <v>808</v>
      </c>
      <c r="P2651">
        <v>808</v>
      </c>
      <c r="Q2651">
        <v>808</v>
      </c>
      <c r="R2651">
        <v>808</v>
      </c>
      <c r="T2651" s="22" t="str">
        <f t="shared" si="166"/>
        <v>845070-MBLCK-ML</v>
      </c>
      <c r="U2651" s="24" t="str">
        <f>IF(C2651="NET","",IF(C2651="","",IFERROR(VLOOKUP(T2651,EAN!$A:$B,2,FALSE),"MANGLER - MÅ OPPDATERE EAN-FANEN")))</f>
        <v>MANGLER - MÅ OPPDATERE EAN-FANEN</v>
      </c>
      <c r="V2651" s="22">
        <f t="shared" si="164"/>
        <v>808</v>
      </c>
      <c r="W2651" s="22">
        <f t="shared" si="165"/>
        <v>808</v>
      </c>
      <c r="X2651" s="2"/>
      <c r="Y2651" s="21" t="str">
        <f>IF(C2651="NET","",IFERROR(VLOOKUP(U2651,'2) Order Form'!$V$9:$V$894,1,FALSE),"Ikke med I order form"))</f>
        <v>Ikke med I order form</v>
      </c>
    </row>
    <row r="2652" spans="1:25">
      <c r="A2652" s="175">
        <f t="shared" si="167"/>
        <v>0</v>
      </c>
      <c r="B2652">
        <v>845070</v>
      </c>
      <c r="C2652" t="s">
        <v>3305</v>
      </c>
      <c r="D2652" t="s">
        <v>2991</v>
      </c>
      <c r="E2652" t="s">
        <v>3126</v>
      </c>
      <c r="F2652" t="s">
        <v>3017</v>
      </c>
      <c r="G2652" t="s">
        <v>66</v>
      </c>
      <c r="H2652" t="s">
        <v>87</v>
      </c>
      <c r="I2652">
        <v>337</v>
      </c>
      <c r="J2652">
        <v>337</v>
      </c>
      <c r="K2652">
        <v>337</v>
      </c>
      <c r="L2652">
        <v>337</v>
      </c>
      <c r="M2652">
        <v>337</v>
      </c>
      <c r="N2652">
        <v>337</v>
      </c>
      <c r="O2652">
        <v>337</v>
      </c>
      <c r="P2652">
        <v>337</v>
      </c>
      <c r="Q2652">
        <v>337</v>
      </c>
      <c r="R2652">
        <v>337</v>
      </c>
      <c r="T2652" s="22" t="str">
        <f t="shared" si="166"/>
        <v>845070-MBLCK-LXL</v>
      </c>
      <c r="U2652" s="24" t="str">
        <f>IF(C2652="NET","",IF(C2652="","",IFERROR(VLOOKUP(T2652,EAN!$A:$B,2,FALSE),"MANGLER - MÅ OPPDATERE EAN-FANEN")))</f>
        <v>MANGLER - MÅ OPPDATERE EAN-FANEN</v>
      </c>
      <c r="V2652" s="22">
        <f t="shared" si="164"/>
        <v>337</v>
      </c>
      <c r="W2652" s="22">
        <f t="shared" si="165"/>
        <v>337</v>
      </c>
      <c r="X2652" s="2"/>
      <c r="Y2652" s="21" t="str">
        <f>IF(C2652="NET","",IFERROR(VLOOKUP(U2652,'2) Order Form'!$V$9:$V$894,1,FALSE),"Ikke med I order form"))</f>
        <v>Ikke med I order form</v>
      </c>
    </row>
    <row r="2653" spans="1:25">
      <c r="A2653" s="175">
        <f t="shared" si="167"/>
        <v>0</v>
      </c>
      <c r="B2653">
        <v>845070</v>
      </c>
      <c r="C2653" t="s">
        <v>3305</v>
      </c>
      <c r="D2653" t="s">
        <v>2991</v>
      </c>
      <c r="E2653" t="s">
        <v>2747</v>
      </c>
      <c r="F2653" t="s">
        <v>2748</v>
      </c>
      <c r="G2653" t="s">
        <v>64</v>
      </c>
      <c r="H2653" t="s">
        <v>225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T2653" s="22" t="str">
        <f t="shared" si="166"/>
        <v>845070-MEAME-SM</v>
      </c>
      <c r="U2653" s="24" t="str">
        <f>IF(C2653="NET","",IF(C2653="","",IFERROR(VLOOKUP(T2653,EAN!$A:$B,2,FALSE),"MANGLER - MÅ OPPDATERE EAN-FANEN")))</f>
        <v>MANGLER - MÅ OPPDATERE EAN-FANEN</v>
      </c>
      <c r="V2653" s="22">
        <f t="shared" si="164"/>
        <v>0</v>
      </c>
      <c r="W2653" s="22">
        <f t="shared" si="165"/>
        <v>0</v>
      </c>
      <c r="X2653" s="2"/>
      <c r="Y2653" s="21" t="str">
        <f>IF(C2653="NET","",IFERROR(VLOOKUP(U2653,'2) Order Form'!$V$9:$V$894,1,FALSE),"Ikke med I order form"))</f>
        <v>Ikke med I order form</v>
      </c>
    </row>
    <row r="2654" spans="1:25">
      <c r="A2654" s="175">
        <f t="shared" si="167"/>
        <v>0</v>
      </c>
      <c r="B2654">
        <v>845070</v>
      </c>
      <c r="C2654" t="s">
        <v>3305</v>
      </c>
      <c r="D2654" t="s">
        <v>2991</v>
      </c>
      <c r="E2654" t="s">
        <v>2749</v>
      </c>
      <c r="F2654" t="s">
        <v>2748</v>
      </c>
      <c r="G2654" t="s">
        <v>65</v>
      </c>
      <c r="H2654" t="s">
        <v>225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T2654" s="22" t="str">
        <f t="shared" si="166"/>
        <v>845070-MEAME-ML</v>
      </c>
      <c r="U2654" s="24" t="str">
        <f>IF(C2654="NET","",IF(C2654="","",IFERROR(VLOOKUP(T2654,EAN!$A:$B,2,FALSE),"MANGLER - MÅ OPPDATERE EAN-FANEN")))</f>
        <v>MANGLER - MÅ OPPDATERE EAN-FANEN</v>
      </c>
      <c r="V2654" s="22">
        <f t="shared" si="164"/>
        <v>0</v>
      </c>
      <c r="W2654" s="22">
        <f t="shared" si="165"/>
        <v>0</v>
      </c>
      <c r="X2654" s="2"/>
      <c r="Y2654" s="21" t="str">
        <f>IF(C2654="NET","",IFERROR(VLOOKUP(U2654,'2) Order Form'!$V$9:$V$894,1,FALSE),"Ikke med I order form"))</f>
        <v>Ikke med I order form</v>
      </c>
    </row>
    <row r="2655" spans="1:25">
      <c r="A2655" s="175">
        <f t="shared" si="167"/>
        <v>0</v>
      </c>
      <c r="B2655">
        <v>845070</v>
      </c>
      <c r="C2655" t="s">
        <v>3305</v>
      </c>
      <c r="D2655" t="s">
        <v>2991</v>
      </c>
      <c r="E2655" t="s">
        <v>3306</v>
      </c>
      <c r="F2655" t="s">
        <v>2748</v>
      </c>
      <c r="G2655" t="s">
        <v>66</v>
      </c>
      <c r="H2655" t="s">
        <v>225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T2655" s="22" t="str">
        <f t="shared" si="166"/>
        <v>845070-MEAME-LXL</v>
      </c>
      <c r="U2655" s="24" t="str">
        <f>IF(C2655="NET","",IF(C2655="","",IFERROR(VLOOKUP(T2655,EAN!$A:$B,2,FALSE),"MANGLER - MÅ OPPDATERE EAN-FANEN")))</f>
        <v>MANGLER - MÅ OPPDATERE EAN-FANEN</v>
      </c>
      <c r="V2655" s="22">
        <f t="shared" si="164"/>
        <v>0</v>
      </c>
      <c r="W2655" s="22">
        <f t="shared" si="165"/>
        <v>0</v>
      </c>
      <c r="X2655" s="2"/>
      <c r="Y2655" s="21" t="str">
        <f>IF(C2655="NET","",IFERROR(VLOOKUP(U2655,'2) Order Form'!$V$9:$V$894,1,FALSE),"Ikke med I order form"))</f>
        <v>Ikke med I order form</v>
      </c>
    </row>
    <row r="2656" spans="1:25">
      <c r="A2656" s="175">
        <f t="shared" si="167"/>
        <v>0</v>
      </c>
      <c r="B2656">
        <v>845070</v>
      </c>
      <c r="C2656" t="s">
        <v>3305</v>
      </c>
      <c r="D2656" t="s">
        <v>2991</v>
      </c>
      <c r="E2656" t="s">
        <v>3307</v>
      </c>
      <c r="F2656" t="s">
        <v>3023</v>
      </c>
      <c r="G2656" t="s">
        <v>64</v>
      </c>
      <c r="H2656" t="s">
        <v>225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T2656" s="22" t="str">
        <f t="shared" si="166"/>
        <v>845070-MFGRN-SM</v>
      </c>
      <c r="U2656" s="24" t="str">
        <f>IF(C2656="NET","",IF(C2656="","",IFERROR(VLOOKUP(T2656,EAN!$A:$B,2,FALSE),"MANGLER - MÅ OPPDATERE EAN-FANEN")))</f>
        <v>MANGLER - MÅ OPPDATERE EAN-FANEN</v>
      </c>
      <c r="V2656" s="22">
        <f t="shared" si="164"/>
        <v>0</v>
      </c>
      <c r="W2656" s="22">
        <f t="shared" si="165"/>
        <v>0</v>
      </c>
      <c r="X2656" s="2"/>
      <c r="Y2656" s="21" t="str">
        <f>IF(C2656="NET","",IFERROR(VLOOKUP(U2656,'2) Order Form'!$V$9:$V$894,1,FALSE),"Ikke med I order form"))</f>
        <v>Ikke med I order form</v>
      </c>
    </row>
    <row r="2657" spans="1:25">
      <c r="A2657" s="175">
        <f t="shared" si="167"/>
        <v>0</v>
      </c>
      <c r="B2657">
        <v>845070</v>
      </c>
      <c r="C2657" t="s">
        <v>3305</v>
      </c>
      <c r="D2657" t="s">
        <v>2991</v>
      </c>
      <c r="E2657" t="s">
        <v>3308</v>
      </c>
      <c r="F2657" t="s">
        <v>3023</v>
      </c>
      <c r="G2657" t="s">
        <v>65</v>
      </c>
      <c r="H2657" t="s">
        <v>225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T2657" s="22" t="str">
        <f t="shared" si="166"/>
        <v>845070-MFGRN-ML</v>
      </c>
      <c r="U2657" s="24" t="str">
        <f>IF(C2657="NET","",IF(C2657="","",IFERROR(VLOOKUP(T2657,EAN!$A:$B,2,FALSE),"MANGLER - MÅ OPPDATERE EAN-FANEN")))</f>
        <v>MANGLER - MÅ OPPDATERE EAN-FANEN</v>
      </c>
      <c r="V2657" s="22">
        <f t="shared" si="164"/>
        <v>0</v>
      </c>
      <c r="W2657" s="22">
        <f t="shared" si="165"/>
        <v>0</v>
      </c>
      <c r="X2657" s="2"/>
      <c r="Y2657" s="21" t="str">
        <f>IF(C2657="NET","",IFERROR(VLOOKUP(U2657,'2) Order Form'!$V$9:$V$894,1,FALSE),"Ikke med I order form"))</f>
        <v>Ikke med I order form</v>
      </c>
    </row>
    <row r="2658" spans="1:25">
      <c r="A2658" s="175">
        <f t="shared" si="167"/>
        <v>0</v>
      </c>
      <c r="B2658">
        <v>845070</v>
      </c>
      <c r="C2658" t="s">
        <v>3305</v>
      </c>
      <c r="D2658" t="s">
        <v>2991</v>
      </c>
      <c r="E2658" t="s">
        <v>3309</v>
      </c>
      <c r="F2658" t="s">
        <v>3023</v>
      </c>
      <c r="G2658" t="s">
        <v>66</v>
      </c>
      <c r="H2658" t="s">
        <v>225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T2658" s="22" t="str">
        <f t="shared" si="166"/>
        <v>845070-MFGRN-LXL</v>
      </c>
      <c r="U2658" s="24" t="str">
        <f>IF(C2658="NET","",IF(C2658="","",IFERROR(VLOOKUP(T2658,EAN!$A:$B,2,FALSE),"MANGLER - MÅ OPPDATERE EAN-FANEN")))</f>
        <v>MANGLER - MÅ OPPDATERE EAN-FANEN</v>
      </c>
      <c r="V2658" s="22">
        <f t="shared" si="164"/>
        <v>0</v>
      </c>
      <c r="W2658" s="22">
        <f t="shared" si="165"/>
        <v>0</v>
      </c>
      <c r="X2658" s="2"/>
      <c r="Y2658" s="21" t="str">
        <f>IF(C2658="NET","",IFERROR(VLOOKUP(U2658,'2) Order Form'!$V$9:$V$894,1,FALSE),"Ikke med I order form"))</f>
        <v>Ikke med I order form</v>
      </c>
    </row>
    <row r="2659" spans="1:25">
      <c r="A2659" s="175">
        <f t="shared" si="167"/>
        <v>0</v>
      </c>
      <c r="B2659">
        <v>845070</v>
      </c>
      <c r="C2659" t="s">
        <v>3305</v>
      </c>
      <c r="D2659" t="s">
        <v>2991</v>
      </c>
      <c r="E2659" t="s">
        <v>116</v>
      </c>
      <c r="F2659" t="s">
        <v>113</v>
      </c>
      <c r="G2659" t="s">
        <v>64</v>
      </c>
      <c r="H2659" t="s">
        <v>225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T2659" s="22" t="str">
        <f t="shared" si="166"/>
        <v>845070-MMBLU-SM</v>
      </c>
      <c r="U2659" s="24" t="str">
        <f>IF(C2659="NET","",IF(C2659="","",IFERROR(VLOOKUP(T2659,EAN!$A:$B,2,FALSE),"MANGLER - MÅ OPPDATERE EAN-FANEN")))</f>
        <v>MANGLER - MÅ OPPDATERE EAN-FANEN</v>
      </c>
      <c r="V2659" s="22">
        <f t="shared" si="164"/>
        <v>0</v>
      </c>
      <c r="W2659" s="22">
        <f t="shared" si="165"/>
        <v>0</v>
      </c>
      <c r="X2659" s="2"/>
      <c r="Y2659" s="21" t="str">
        <f>IF(C2659="NET","",IFERROR(VLOOKUP(U2659,'2) Order Form'!$V$9:$V$894,1,FALSE),"Ikke med I order form"))</f>
        <v>Ikke med I order form</v>
      </c>
    </row>
    <row r="2660" spans="1:25">
      <c r="A2660" s="175">
        <f t="shared" si="167"/>
        <v>0</v>
      </c>
      <c r="B2660">
        <v>845070</v>
      </c>
      <c r="C2660" t="s">
        <v>3305</v>
      </c>
      <c r="D2660" t="s">
        <v>2991</v>
      </c>
      <c r="E2660" t="s">
        <v>117</v>
      </c>
      <c r="F2660" t="s">
        <v>113</v>
      </c>
      <c r="G2660" t="s">
        <v>65</v>
      </c>
      <c r="H2660" t="s">
        <v>225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T2660" s="22" t="str">
        <f t="shared" si="166"/>
        <v>845070-MMBLU-ML</v>
      </c>
      <c r="U2660" s="24" t="str">
        <f>IF(C2660="NET","",IF(C2660="","",IFERROR(VLOOKUP(T2660,EAN!$A:$B,2,FALSE),"MANGLER - MÅ OPPDATERE EAN-FANEN")))</f>
        <v>MANGLER - MÅ OPPDATERE EAN-FANEN</v>
      </c>
      <c r="V2660" s="22">
        <f t="shared" si="164"/>
        <v>0</v>
      </c>
      <c r="W2660" s="22">
        <f t="shared" si="165"/>
        <v>0</v>
      </c>
      <c r="X2660" s="2"/>
      <c r="Y2660" s="21" t="str">
        <f>IF(C2660="NET","",IFERROR(VLOOKUP(U2660,'2) Order Form'!$V$9:$V$894,1,FALSE),"Ikke med I order form"))</f>
        <v>Ikke med I order form</v>
      </c>
    </row>
    <row r="2661" spans="1:25">
      <c r="A2661" s="175">
        <f t="shared" si="167"/>
        <v>0</v>
      </c>
      <c r="B2661">
        <v>845070</v>
      </c>
      <c r="C2661" t="s">
        <v>3305</v>
      </c>
      <c r="D2661" t="s">
        <v>2991</v>
      </c>
      <c r="E2661" t="s">
        <v>118</v>
      </c>
      <c r="F2661" t="s">
        <v>113</v>
      </c>
      <c r="G2661" t="s">
        <v>66</v>
      </c>
      <c r="H2661" t="s">
        <v>225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T2661" s="22" t="str">
        <f t="shared" si="166"/>
        <v>845070-MMBLU-LXL</v>
      </c>
      <c r="U2661" s="24" t="str">
        <f>IF(C2661="NET","",IF(C2661="","",IFERROR(VLOOKUP(T2661,EAN!$A:$B,2,FALSE),"MANGLER - MÅ OPPDATERE EAN-FANEN")))</f>
        <v>MANGLER - MÅ OPPDATERE EAN-FANEN</v>
      </c>
      <c r="V2661" s="22">
        <f t="shared" si="164"/>
        <v>0</v>
      </c>
      <c r="W2661" s="22">
        <f t="shared" si="165"/>
        <v>0</v>
      </c>
      <c r="X2661" s="2"/>
      <c r="Y2661" s="21" t="str">
        <f>IF(C2661="NET","",IFERROR(VLOOKUP(U2661,'2) Order Form'!$V$9:$V$894,1,FALSE),"Ikke med I order form"))</f>
        <v>Ikke med I order form</v>
      </c>
    </row>
    <row r="2662" spans="1:25">
      <c r="A2662" s="175">
        <f t="shared" si="167"/>
        <v>0</v>
      </c>
      <c r="B2662">
        <v>845070</v>
      </c>
      <c r="C2662" t="s">
        <v>3305</v>
      </c>
      <c r="D2662" t="s">
        <v>2991</v>
      </c>
      <c r="E2662" t="s">
        <v>755</v>
      </c>
      <c r="F2662" t="s">
        <v>756</v>
      </c>
      <c r="G2662" t="s">
        <v>64</v>
      </c>
      <c r="H2662" t="s">
        <v>225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T2662" s="22" t="str">
        <f t="shared" si="166"/>
        <v>845070-MROGD-SM</v>
      </c>
      <c r="U2662" s="24" t="str">
        <f>IF(C2662="NET","",IF(C2662="","",IFERROR(VLOOKUP(T2662,EAN!$A:$B,2,FALSE),"MANGLER - MÅ OPPDATERE EAN-FANEN")))</f>
        <v>MANGLER - MÅ OPPDATERE EAN-FANEN</v>
      </c>
      <c r="V2662" s="22">
        <f t="shared" si="164"/>
        <v>0</v>
      </c>
      <c r="W2662" s="22">
        <f t="shared" si="165"/>
        <v>0</v>
      </c>
      <c r="X2662" s="2"/>
      <c r="Y2662" s="21" t="str">
        <f>IF(C2662="NET","",IFERROR(VLOOKUP(U2662,'2) Order Form'!$V$9:$V$894,1,FALSE),"Ikke med I order form"))</f>
        <v>Ikke med I order form</v>
      </c>
    </row>
    <row r="2663" spans="1:25">
      <c r="A2663" s="175">
        <f t="shared" si="167"/>
        <v>0</v>
      </c>
      <c r="B2663">
        <v>845070</v>
      </c>
      <c r="C2663" t="s">
        <v>3305</v>
      </c>
      <c r="D2663" t="s">
        <v>2991</v>
      </c>
      <c r="E2663" t="s">
        <v>757</v>
      </c>
      <c r="F2663" t="s">
        <v>756</v>
      </c>
      <c r="G2663" t="s">
        <v>65</v>
      </c>
      <c r="H2663" t="s">
        <v>225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T2663" s="22" t="str">
        <f t="shared" si="166"/>
        <v>845070-MROGD-ML</v>
      </c>
      <c r="U2663" s="24" t="str">
        <f>IF(C2663="NET","",IF(C2663="","",IFERROR(VLOOKUP(T2663,EAN!$A:$B,2,FALSE),"MANGLER - MÅ OPPDATERE EAN-FANEN")))</f>
        <v>MANGLER - MÅ OPPDATERE EAN-FANEN</v>
      </c>
      <c r="V2663" s="22">
        <f t="shared" si="164"/>
        <v>0</v>
      </c>
      <c r="W2663" s="22">
        <f t="shared" si="165"/>
        <v>0</v>
      </c>
      <c r="X2663" s="2"/>
      <c r="Y2663" s="21" t="str">
        <f>IF(C2663="NET","",IFERROR(VLOOKUP(U2663,'2) Order Form'!$V$9:$V$894,1,FALSE),"Ikke med I order form"))</f>
        <v>Ikke med I order form</v>
      </c>
    </row>
    <row r="2664" spans="1:25">
      <c r="A2664" s="175">
        <f t="shared" si="167"/>
        <v>0</v>
      </c>
      <c r="B2664">
        <v>845070</v>
      </c>
      <c r="C2664" t="s">
        <v>3305</v>
      </c>
      <c r="D2664" t="s">
        <v>2991</v>
      </c>
      <c r="E2664" t="s">
        <v>758</v>
      </c>
      <c r="F2664" t="s">
        <v>756</v>
      </c>
      <c r="G2664" t="s">
        <v>66</v>
      </c>
      <c r="H2664" t="s">
        <v>225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T2664" s="22" t="str">
        <f t="shared" si="166"/>
        <v>845070-MROGD-LXL</v>
      </c>
      <c r="U2664" s="24" t="str">
        <f>IF(C2664="NET","",IF(C2664="","",IFERROR(VLOOKUP(T2664,EAN!$A:$B,2,FALSE),"MANGLER - MÅ OPPDATERE EAN-FANEN")))</f>
        <v>MANGLER - MÅ OPPDATERE EAN-FANEN</v>
      </c>
      <c r="V2664" s="22">
        <f t="shared" si="164"/>
        <v>0</v>
      </c>
      <c r="W2664" s="22">
        <f t="shared" si="165"/>
        <v>0</v>
      </c>
      <c r="X2664" s="2"/>
      <c r="Y2664" s="21" t="str">
        <f>IF(C2664="NET","",IFERROR(VLOOKUP(U2664,'2) Order Form'!$V$9:$V$894,1,FALSE),"Ikke med I order form"))</f>
        <v>Ikke med I order form</v>
      </c>
    </row>
    <row r="2665" spans="1:25">
      <c r="A2665" s="175">
        <f t="shared" si="167"/>
        <v>0</v>
      </c>
      <c r="B2665">
        <v>845070</v>
      </c>
      <c r="C2665" t="s">
        <v>3305</v>
      </c>
      <c r="D2665" t="s">
        <v>2991</v>
      </c>
      <c r="E2665" t="s">
        <v>119</v>
      </c>
      <c r="F2665" t="s">
        <v>114</v>
      </c>
      <c r="G2665" t="s">
        <v>64</v>
      </c>
      <c r="H2665" t="s">
        <v>225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T2665" s="22" t="str">
        <f t="shared" si="166"/>
        <v>845070-MSBMC-SM</v>
      </c>
      <c r="U2665" s="24" t="str">
        <f>IF(C2665="NET","",IF(C2665="","",IFERROR(VLOOKUP(T2665,EAN!$A:$B,2,FALSE),"MANGLER - MÅ OPPDATERE EAN-FANEN")))</f>
        <v>MANGLER - MÅ OPPDATERE EAN-FANEN</v>
      </c>
      <c r="V2665" s="22">
        <f t="shared" si="164"/>
        <v>0</v>
      </c>
      <c r="W2665" s="22">
        <f t="shared" si="165"/>
        <v>0</v>
      </c>
      <c r="X2665" s="2"/>
      <c r="Y2665" s="21" t="str">
        <f>IF(C2665="NET","",IFERROR(VLOOKUP(U2665,'2) Order Form'!$V$9:$V$894,1,FALSE),"Ikke med I order form"))</f>
        <v>Ikke med I order form</v>
      </c>
    </row>
    <row r="2666" spans="1:25">
      <c r="A2666" s="175">
        <f t="shared" si="167"/>
        <v>0</v>
      </c>
      <c r="B2666">
        <v>845070</v>
      </c>
      <c r="C2666" t="s">
        <v>3305</v>
      </c>
      <c r="D2666" t="s">
        <v>2991</v>
      </c>
      <c r="E2666" t="s">
        <v>120</v>
      </c>
      <c r="F2666" t="s">
        <v>114</v>
      </c>
      <c r="G2666" t="s">
        <v>65</v>
      </c>
      <c r="H2666" t="s">
        <v>225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T2666" s="22" t="str">
        <f t="shared" si="166"/>
        <v>845070-MSBMC-ML</v>
      </c>
      <c r="U2666" s="24" t="str">
        <f>IF(C2666="NET","",IF(C2666="","",IFERROR(VLOOKUP(T2666,EAN!$A:$B,2,FALSE),"MANGLER - MÅ OPPDATERE EAN-FANEN")))</f>
        <v>MANGLER - MÅ OPPDATERE EAN-FANEN</v>
      </c>
      <c r="V2666" s="22">
        <f t="shared" si="164"/>
        <v>0</v>
      </c>
      <c r="W2666" s="22">
        <f t="shared" si="165"/>
        <v>0</v>
      </c>
      <c r="X2666" s="2"/>
      <c r="Y2666" s="21" t="str">
        <f>IF(C2666="NET","",IFERROR(VLOOKUP(U2666,'2) Order Form'!$V$9:$V$894,1,FALSE),"Ikke med I order form"))</f>
        <v>Ikke med I order form</v>
      </c>
    </row>
    <row r="2667" spans="1:25">
      <c r="A2667" s="175">
        <f t="shared" si="167"/>
        <v>0</v>
      </c>
      <c r="B2667">
        <v>845070</v>
      </c>
      <c r="C2667" t="s">
        <v>3305</v>
      </c>
      <c r="D2667" t="s">
        <v>2991</v>
      </c>
      <c r="E2667" t="s">
        <v>121</v>
      </c>
      <c r="F2667" t="s">
        <v>114</v>
      </c>
      <c r="G2667" t="s">
        <v>66</v>
      </c>
      <c r="H2667" t="s">
        <v>225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T2667" s="22" t="str">
        <f t="shared" si="166"/>
        <v>845070-MSBMC-LXL</v>
      </c>
      <c r="U2667" s="24" t="str">
        <f>IF(C2667="NET","",IF(C2667="","",IFERROR(VLOOKUP(T2667,EAN!$A:$B,2,FALSE),"MANGLER - MÅ OPPDATERE EAN-FANEN")))</f>
        <v>MANGLER - MÅ OPPDATERE EAN-FANEN</v>
      </c>
      <c r="V2667" s="22">
        <f t="shared" si="164"/>
        <v>0</v>
      </c>
      <c r="W2667" s="22">
        <f t="shared" si="165"/>
        <v>0</v>
      </c>
      <c r="X2667" s="2"/>
      <c r="Y2667" s="21" t="str">
        <f>IF(C2667="NET","",IFERROR(VLOOKUP(U2667,'2) Order Form'!$V$9:$V$894,1,FALSE),"Ikke med I order form"))</f>
        <v>Ikke med I order form</v>
      </c>
    </row>
    <row r="2668" spans="1:25">
      <c r="A2668" s="175">
        <f t="shared" si="167"/>
        <v>0</v>
      </c>
      <c r="B2668">
        <v>845070</v>
      </c>
      <c r="C2668" t="s">
        <v>3305</v>
      </c>
      <c r="D2668" t="s">
        <v>2991</v>
      </c>
      <c r="E2668" t="s">
        <v>3310</v>
      </c>
      <c r="F2668" t="s">
        <v>3004</v>
      </c>
      <c r="G2668" t="s">
        <v>64</v>
      </c>
      <c r="H2668" t="s">
        <v>225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T2668" s="22" t="str">
        <f t="shared" si="166"/>
        <v>845070-MSGMC-SM</v>
      </c>
      <c r="U2668" s="24" t="str">
        <f>IF(C2668="NET","",IF(C2668="","",IFERROR(VLOOKUP(T2668,EAN!$A:$B,2,FALSE),"MANGLER - MÅ OPPDATERE EAN-FANEN")))</f>
        <v>MANGLER - MÅ OPPDATERE EAN-FANEN</v>
      </c>
      <c r="V2668" s="22">
        <f t="shared" si="164"/>
        <v>0</v>
      </c>
      <c r="W2668" s="22">
        <f t="shared" si="165"/>
        <v>0</v>
      </c>
      <c r="X2668" s="2"/>
      <c r="Y2668" s="21" t="str">
        <f>IF(C2668="NET","",IFERROR(VLOOKUP(U2668,'2) Order Form'!$V$9:$V$894,1,FALSE),"Ikke med I order form"))</f>
        <v>Ikke med I order form</v>
      </c>
    </row>
    <row r="2669" spans="1:25">
      <c r="A2669" s="175">
        <f t="shared" si="167"/>
        <v>0</v>
      </c>
      <c r="B2669">
        <v>845070</v>
      </c>
      <c r="C2669" t="s">
        <v>3305</v>
      </c>
      <c r="D2669" t="s">
        <v>2991</v>
      </c>
      <c r="E2669" t="s">
        <v>3311</v>
      </c>
      <c r="F2669" t="s">
        <v>3004</v>
      </c>
      <c r="G2669" t="s">
        <v>65</v>
      </c>
      <c r="H2669" t="s">
        <v>225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T2669" s="22" t="str">
        <f t="shared" si="166"/>
        <v>845070-MSGMC-ML</v>
      </c>
      <c r="U2669" s="24" t="str">
        <f>IF(C2669="NET","",IF(C2669="","",IFERROR(VLOOKUP(T2669,EAN!$A:$B,2,FALSE),"MANGLER - MÅ OPPDATERE EAN-FANEN")))</f>
        <v>MANGLER - MÅ OPPDATERE EAN-FANEN</v>
      </c>
      <c r="V2669" s="22">
        <f t="shared" si="164"/>
        <v>0</v>
      </c>
      <c r="W2669" s="22">
        <f t="shared" si="165"/>
        <v>0</v>
      </c>
      <c r="X2669" s="2"/>
      <c r="Y2669" s="21" t="str">
        <f>IF(C2669="NET","",IFERROR(VLOOKUP(U2669,'2) Order Form'!$V$9:$V$894,1,FALSE),"Ikke med I order form"))</f>
        <v>Ikke med I order form</v>
      </c>
    </row>
    <row r="2670" spans="1:25">
      <c r="A2670" s="175">
        <f t="shared" si="167"/>
        <v>0</v>
      </c>
      <c r="B2670">
        <v>845070</v>
      </c>
      <c r="C2670" t="s">
        <v>3305</v>
      </c>
      <c r="D2670" t="s">
        <v>2991</v>
      </c>
      <c r="E2670" t="s">
        <v>3312</v>
      </c>
      <c r="F2670" t="s">
        <v>3004</v>
      </c>
      <c r="G2670" t="s">
        <v>66</v>
      </c>
      <c r="H2670" t="s">
        <v>225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T2670" s="22" t="str">
        <f t="shared" si="166"/>
        <v>845070-MSGMC-LXL</v>
      </c>
      <c r="U2670" s="24" t="str">
        <f>IF(C2670="NET","",IF(C2670="","",IFERROR(VLOOKUP(T2670,EAN!$A:$B,2,FALSE),"MANGLER - MÅ OPPDATERE EAN-FANEN")))</f>
        <v>MANGLER - MÅ OPPDATERE EAN-FANEN</v>
      </c>
      <c r="V2670" s="22">
        <f t="shared" si="164"/>
        <v>0</v>
      </c>
      <c r="W2670" s="22">
        <f t="shared" si="165"/>
        <v>0</v>
      </c>
      <c r="X2670" s="2"/>
      <c r="Y2670" s="21" t="str">
        <f>IF(C2670="NET","",IFERROR(VLOOKUP(U2670,'2) Order Form'!$V$9:$V$894,1,FALSE),"Ikke med I order form"))</f>
        <v>Ikke med I order form</v>
      </c>
    </row>
    <row r="2671" spans="1:25">
      <c r="A2671" s="175">
        <f t="shared" si="167"/>
        <v>0</v>
      </c>
      <c r="B2671">
        <v>845070</v>
      </c>
      <c r="C2671" t="s">
        <v>3305</v>
      </c>
      <c r="D2671" t="s">
        <v>2991</v>
      </c>
      <c r="E2671" t="s">
        <v>2727</v>
      </c>
      <c r="F2671" t="s">
        <v>2728</v>
      </c>
      <c r="G2671" t="s">
        <v>64</v>
      </c>
      <c r="H2671" t="s">
        <v>87</v>
      </c>
      <c r="I2671">
        <v>145</v>
      </c>
      <c r="J2671">
        <v>145</v>
      </c>
      <c r="K2671">
        <v>145</v>
      </c>
      <c r="L2671">
        <v>145</v>
      </c>
      <c r="M2671">
        <v>145</v>
      </c>
      <c r="N2671">
        <v>145</v>
      </c>
      <c r="O2671">
        <v>145</v>
      </c>
      <c r="P2671">
        <v>145</v>
      </c>
      <c r="Q2671">
        <v>145</v>
      </c>
      <c r="R2671">
        <v>145</v>
      </c>
      <c r="T2671" s="22" t="str">
        <f t="shared" si="166"/>
        <v>845070-MWHTE-SM</v>
      </c>
      <c r="U2671" s="24" t="str">
        <f>IF(C2671="NET","",IF(C2671="","",IFERROR(VLOOKUP(T2671,EAN!$A:$B,2,FALSE),"MANGLER - MÅ OPPDATERE EAN-FANEN")))</f>
        <v>MANGLER - MÅ OPPDATERE EAN-FANEN</v>
      </c>
      <c r="V2671" s="22">
        <f t="shared" si="164"/>
        <v>145</v>
      </c>
      <c r="W2671" s="22">
        <f t="shared" si="165"/>
        <v>145</v>
      </c>
      <c r="X2671" s="2"/>
      <c r="Y2671" s="21" t="str">
        <f>IF(C2671="NET","",IFERROR(VLOOKUP(U2671,'2) Order Form'!$V$9:$V$894,1,FALSE),"Ikke med I order form"))</f>
        <v>Ikke med I order form</v>
      </c>
    </row>
    <row r="2672" spans="1:25">
      <c r="A2672" s="175">
        <f t="shared" si="167"/>
        <v>0</v>
      </c>
      <c r="B2672">
        <v>845070</v>
      </c>
      <c r="C2672" t="s">
        <v>3305</v>
      </c>
      <c r="D2672" t="s">
        <v>2991</v>
      </c>
      <c r="E2672" t="s">
        <v>2729</v>
      </c>
      <c r="F2672" t="s">
        <v>2728</v>
      </c>
      <c r="G2672" t="s">
        <v>65</v>
      </c>
      <c r="H2672" t="s">
        <v>87</v>
      </c>
      <c r="I2672">
        <v>357</v>
      </c>
      <c r="J2672">
        <v>357</v>
      </c>
      <c r="K2672">
        <v>357</v>
      </c>
      <c r="L2672">
        <v>357</v>
      </c>
      <c r="M2672">
        <v>357</v>
      </c>
      <c r="N2672">
        <v>357</v>
      </c>
      <c r="O2672">
        <v>357</v>
      </c>
      <c r="P2672">
        <v>357</v>
      </c>
      <c r="Q2672">
        <v>357</v>
      </c>
      <c r="R2672">
        <v>357</v>
      </c>
      <c r="T2672" s="22" t="str">
        <f t="shared" si="166"/>
        <v>845070-MWHTE-ML</v>
      </c>
      <c r="U2672" s="24" t="str">
        <f>IF(C2672="NET","",IF(C2672="","",IFERROR(VLOOKUP(T2672,EAN!$A:$B,2,FALSE),"MANGLER - MÅ OPPDATERE EAN-FANEN")))</f>
        <v>MANGLER - MÅ OPPDATERE EAN-FANEN</v>
      </c>
      <c r="V2672" s="22">
        <f t="shared" si="164"/>
        <v>357</v>
      </c>
      <c r="W2672" s="22">
        <f t="shared" si="165"/>
        <v>357</v>
      </c>
      <c r="X2672" s="2"/>
      <c r="Y2672" s="21" t="str">
        <f>IF(C2672="NET","",IFERROR(VLOOKUP(U2672,'2) Order Form'!$V$9:$V$894,1,FALSE),"Ikke med I order form"))</f>
        <v>Ikke med I order form</v>
      </c>
    </row>
    <row r="2673" spans="1:25">
      <c r="A2673" s="175">
        <f t="shared" si="167"/>
        <v>0</v>
      </c>
      <c r="B2673">
        <v>845070</v>
      </c>
      <c r="C2673" t="s">
        <v>3305</v>
      </c>
      <c r="D2673" t="s">
        <v>2991</v>
      </c>
      <c r="E2673" t="s">
        <v>2730</v>
      </c>
      <c r="F2673" t="s">
        <v>2728</v>
      </c>
      <c r="G2673" t="s">
        <v>66</v>
      </c>
      <c r="H2673" t="s">
        <v>87</v>
      </c>
      <c r="I2673">
        <v>185</v>
      </c>
      <c r="J2673">
        <v>185</v>
      </c>
      <c r="K2673">
        <v>185</v>
      </c>
      <c r="L2673">
        <v>185</v>
      </c>
      <c r="M2673">
        <v>185</v>
      </c>
      <c r="N2673">
        <v>185</v>
      </c>
      <c r="O2673">
        <v>185</v>
      </c>
      <c r="P2673">
        <v>185</v>
      </c>
      <c r="Q2673">
        <v>185</v>
      </c>
      <c r="R2673">
        <v>185</v>
      </c>
      <c r="T2673" s="22" t="str">
        <f t="shared" si="166"/>
        <v>845070-MWHTE-LXL</v>
      </c>
      <c r="U2673" s="24" t="str">
        <f>IF(C2673="NET","",IF(C2673="","",IFERROR(VLOOKUP(T2673,EAN!$A:$B,2,FALSE),"MANGLER - MÅ OPPDATERE EAN-FANEN")))</f>
        <v>MANGLER - MÅ OPPDATERE EAN-FANEN</v>
      </c>
      <c r="V2673" s="22">
        <f t="shared" si="164"/>
        <v>185</v>
      </c>
      <c r="W2673" s="22">
        <f t="shared" si="165"/>
        <v>185</v>
      </c>
      <c r="X2673" s="2"/>
      <c r="Y2673" s="21" t="str">
        <f>IF(C2673="NET","",IFERROR(VLOOKUP(U2673,'2) Order Form'!$V$9:$V$894,1,FALSE),"Ikke med I order form"))</f>
        <v>Ikke med I order form</v>
      </c>
    </row>
    <row r="2674" spans="1:25">
      <c r="A2674" s="175">
        <f t="shared" si="167"/>
        <v>0</v>
      </c>
      <c r="B2674">
        <v>845070</v>
      </c>
      <c r="C2674" t="s">
        <v>3305</v>
      </c>
      <c r="D2674" t="s">
        <v>2991</v>
      </c>
      <c r="E2674" t="s">
        <v>3313</v>
      </c>
      <c r="F2674" t="s">
        <v>3038</v>
      </c>
      <c r="G2674" t="s">
        <v>64</v>
      </c>
      <c r="H2674" t="s">
        <v>225</v>
      </c>
      <c r="I2674">
        <v>9</v>
      </c>
      <c r="J2674">
        <v>9</v>
      </c>
      <c r="K2674">
        <v>9</v>
      </c>
      <c r="L2674">
        <v>9</v>
      </c>
      <c r="M2674">
        <v>9</v>
      </c>
      <c r="N2674">
        <v>9</v>
      </c>
      <c r="O2674">
        <v>9</v>
      </c>
      <c r="P2674">
        <v>9</v>
      </c>
      <c r="Q2674">
        <v>9</v>
      </c>
      <c r="R2674">
        <v>9</v>
      </c>
      <c r="T2674" s="22" t="str">
        <f t="shared" si="166"/>
        <v>845070-SEAME-SM</v>
      </c>
      <c r="U2674" s="24" t="str">
        <f>IF(C2674="NET","",IF(C2674="","",IFERROR(VLOOKUP(T2674,EAN!$A:$B,2,FALSE),"MANGLER - MÅ OPPDATERE EAN-FANEN")))</f>
        <v>MANGLER - MÅ OPPDATERE EAN-FANEN</v>
      </c>
      <c r="V2674" s="22">
        <f t="shared" si="164"/>
        <v>9</v>
      </c>
      <c r="W2674" s="22">
        <f t="shared" si="165"/>
        <v>9</v>
      </c>
      <c r="X2674" s="2"/>
      <c r="Y2674" s="21" t="str">
        <f>IF(C2674="NET","",IFERROR(VLOOKUP(U2674,'2) Order Form'!$V$9:$V$894,1,FALSE),"Ikke med I order form"))</f>
        <v>Ikke med I order form</v>
      </c>
    </row>
    <row r="2675" spans="1:25">
      <c r="A2675" s="175">
        <f t="shared" si="167"/>
        <v>0</v>
      </c>
      <c r="B2675">
        <v>845070</v>
      </c>
      <c r="C2675" t="s">
        <v>3305</v>
      </c>
      <c r="D2675" t="s">
        <v>2991</v>
      </c>
      <c r="E2675" t="s">
        <v>3314</v>
      </c>
      <c r="F2675" t="s">
        <v>3038</v>
      </c>
      <c r="G2675" t="s">
        <v>65</v>
      </c>
      <c r="H2675" t="s">
        <v>225</v>
      </c>
      <c r="I2675">
        <v>11</v>
      </c>
      <c r="J2675">
        <v>11</v>
      </c>
      <c r="K2675">
        <v>11</v>
      </c>
      <c r="L2675">
        <v>11</v>
      </c>
      <c r="M2675">
        <v>11</v>
      </c>
      <c r="N2675">
        <v>11</v>
      </c>
      <c r="O2675">
        <v>11</v>
      </c>
      <c r="P2675">
        <v>11</v>
      </c>
      <c r="Q2675">
        <v>11</v>
      </c>
      <c r="R2675">
        <v>11</v>
      </c>
      <c r="T2675" s="22" t="str">
        <f t="shared" si="166"/>
        <v>845070-SEAME-ML</v>
      </c>
      <c r="U2675" s="24" t="str">
        <f>IF(C2675="NET","",IF(C2675="","",IFERROR(VLOOKUP(T2675,EAN!$A:$B,2,FALSE),"MANGLER - MÅ OPPDATERE EAN-FANEN")))</f>
        <v>MANGLER - MÅ OPPDATERE EAN-FANEN</v>
      </c>
      <c r="V2675" s="22">
        <f t="shared" si="164"/>
        <v>11</v>
      </c>
      <c r="W2675" s="22">
        <f t="shared" si="165"/>
        <v>11</v>
      </c>
      <c r="X2675" s="2"/>
      <c r="Y2675" s="21" t="str">
        <f>IF(C2675="NET","",IFERROR(VLOOKUP(U2675,'2) Order Form'!$V$9:$V$894,1,FALSE),"Ikke med I order form"))</f>
        <v>Ikke med I order form</v>
      </c>
    </row>
    <row r="2676" spans="1:25">
      <c r="A2676" s="175">
        <f t="shared" si="167"/>
        <v>0</v>
      </c>
      <c r="B2676">
        <v>845070</v>
      </c>
      <c r="C2676" t="s">
        <v>3305</v>
      </c>
      <c r="D2676" t="s">
        <v>2991</v>
      </c>
      <c r="E2676" t="s">
        <v>3315</v>
      </c>
      <c r="F2676" t="s">
        <v>3038</v>
      </c>
      <c r="G2676" t="s">
        <v>66</v>
      </c>
      <c r="H2676" t="s">
        <v>225</v>
      </c>
      <c r="I2676">
        <v>12</v>
      </c>
      <c r="J2676">
        <v>12</v>
      </c>
      <c r="K2676">
        <v>12</v>
      </c>
      <c r="L2676">
        <v>12</v>
      </c>
      <c r="M2676">
        <v>12</v>
      </c>
      <c r="N2676">
        <v>12</v>
      </c>
      <c r="O2676">
        <v>12</v>
      </c>
      <c r="P2676">
        <v>12</v>
      </c>
      <c r="Q2676">
        <v>12</v>
      </c>
      <c r="R2676">
        <v>12</v>
      </c>
      <c r="T2676" s="22" t="str">
        <f t="shared" si="166"/>
        <v>845070-SEAME-LXL</v>
      </c>
      <c r="U2676" s="24" t="str">
        <f>IF(C2676="NET","",IF(C2676="","",IFERROR(VLOOKUP(T2676,EAN!$A:$B,2,FALSE),"MANGLER - MÅ OPPDATERE EAN-FANEN")))</f>
        <v>MANGLER - MÅ OPPDATERE EAN-FANEN</v>
      </c>
      <c r="V2676" s="22">
        <f t="shared" si="164"/>
        <v>12</v>
      </c>
      <c r="W2676" s="22">
        <f t="shared" si="165"/>
        <v>12</v>
      </c>
      <c r="X2676" s="2"/>
      <c r="Y2676" s="21" t="str">
        <f>IF(C2676="NET","",IFERROR(VLOOKUP(U2676,'2) Order Form'!$V$9:$V$894,1,FALSE),"Ikke med I order form"))</f>
        <v>Ikke med I order form</v>
      </c>
    </row>
    <row r="2677" spans="1:25">
      <c r="A2677" s="175">
        <f t="shared" si="167"/>
        <v>0</v>
      </c>
      <c r="B2677">
        <v>845070</v>
      </c>
      <c r="C2677" t="s">
        <v>3305</v>
      </c>
      <c r="D2677" t="s">
        <v>2991</v>
      </c>
      <c r="E2677" t="s">
        <v>3316</v>
      </c>
      <c r="F2677" t="s">
        <v>3317</v>
      </c>
      <c r="G2677" t="s">
        <v>64</v>
      </c>
      <c r="H2677" t="s">
        <v>225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T2677" s="22" t="str">
        <f t="shared" si="166"/>
        <v>845070-SGMFL-SM</v>
      </c>
      <c r="U2677" s="24" t="str">
        <f>IF(C2677="NET","",IF(C2677="","",IFERROR(VLOOKUP(T2677,EAN!$A:$B,2,FALSE),"MANGLER - MÅ OPPDATERE EAN-FANEN")))</f>
        <v>MANGLER - MÅ OPPDATERE EAN-FANEN</v>
      </c>
      <c r="V2677" s="22">
        <f t="shared" ref="V2677:V2740" si="168">I2677</f>
        <v>0</v>
      </c>
      <c r="W2677" s="22">
        <f t="shared" ref="W2677:W2740" si="169">R2677</f>
        <v>0</v>
      </c>
      <c r="X2677" s="2"/>
      <c r="Y2677" s="21" t="str">
        <f>IF(C2677="NET","",IFERROR(VLOOKUP(U2677,'2) Order Form'!$V$9:$V$894,1,FALSE),"Ikke med I order form"))</f>
        <v>Ikke med I order form</v>
      </c>
    </row>
    <row r="2678" spans="1:25">
      <c r="A2678" s="175">
        <f t="shared" si="167"/>
        <v>0</v>
      </c>
      <c r="B2678">
        <v>845070</v>
      </c>
      <c r="C2678" t="s">
        <v>3305</v>
      </c>
      <c r="D2678" t="s">
        <v>2991</v>
      </c>
      <c r="E2678" t="s">
        <v>3318</v>
      </c>
      <c r="F2678" t="s">
        <v>3317</v>
      </c>
      <c r="G2678" t="s">
        <v>65</v>
      </c>
      <c r="H2678" t="s">
        <v>225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T2678" s="22" t="str">
        <f t="shared" si="166"/>
        <v>845070-SGMFL-ML</v>
      </c>
      <c r="U2678" s="24" t="str">
        <f>IF(C2678="NET","",IF(C2678="","",IFERROR(VLOOKUP(T2678,EAN!$A:$B,2,FALSE),"MANGLER - MÅ OPPDATERE EAN-FANEN")))</f>
        <v>MANGLER - MÅ OPPDATERE EAN-FANEN</v>
      </c>
      <c r="V2678" s="22">
        <f t="shared" si="168"/>
        <v>0</v>
      </c>
      <c r="W2678" s="22">
        <f t="shared" si="169"/>
        <v>0</v>
      </c>
      <c r="X2678" s="2"/>
      <c r="Y2678" s="21" t="str">
        <f>IF(C2678="NET","",IFERROR(VLOOKUP(U2678,'2) Order Form'!$V$9:$V$894,1,FALSE),"Ikke med I order form"))</f>
        <v>Ikke med I order form</v>
      </c>
    </row>
    <row r="2679" spans="1:25">
      <c r="A2679" s="175">
        <f t="shared" si="167"/>
        <v>0</v>
      </c>
      <c r="B2679">
        <v>845070</v>
      </c>
      <c r="C2679" t="s">
        <v>3305</v>
      </c>
      <c r="D2679" t="s">
        <v>2991</v>
      </c>
      <c r="E2679" t="s">
        <v>3319</v>
      </c>
      <c r="F2679" t="s">
        <v>3317</v>
      </c>
      <c r="G2679" t="s">
        <v>66</v>
      </c>
      <c r="H2679" t="s">
        <v>225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T2679" s="22" t="str">
        <f t="shared" si="166"/>
        <v>845070-SGMFL-LXL</v>
      </c>
      <c r="U2679" s="24" t="str">
        <f>IF(C2679="NET","",IF(C2679="","",IFERROR(VLOOKUP(T2679,EAN!$A:$B,2,FALSE),"MANGLER - MÅ OPPDATERE EAN-FANEN")))</f>
        <v>MANGLER - MÅ OPPDATERE EAN-FANEN</v>
      </c>
      <c r="V2679" s="22">
        <f t="shared" si="168"/>
        <v>0</v>
      </c>
      <c r="W2679" s="22">
        <f t="shared" si="169"/>
        <v>0</v>
      </c>
      <c r="X2679" s="2"/>
      <c r="Y2679" s="21" t="str">
        <f>IF(C2679="NET","",IFERROR(VLOOKUP(U2679,'2) Order Form'!$V$9:$V$894,1,FALSE),"Ikke med I order form"))</f>
        <v>Ikke med I order form</v>
      </c>
    </row>
    <row r="2680" spans="1:25">
      <c r="A2680" s="175">
        <f t="shared" si="167"/>
        <v>0</v>
      </c>
      <c r="B2680">
        <v>845070</v>
      </c>
      <c r="C2680" t="s">
        <v>3305</v>
      </c>
      <c r="D2680" t="s">
        <v>2991</v>
      </c>
      <c r="E2680" t="s">
        <v>104</v>
      </c>
      <c r="F2680" t="s">
        <v>75</v>
      </c>
      <c r="G2680" t="s">
        <v>64</v>
      </c>
      <c r="H2680" t="s">
        <v>225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T2680" s="22" t="str">
        <f t="shared" si="166"/>
        <v>845070-SGRME-SM</v>
      </c>
      <c r="U2680" s="24" t="str">
        <f>IF(C2680="NET","",IF(C2680="","",IFERROR(VLOOKUP(T2680,EAN!$A:$B,2,FALSE),"MANGLER - MÅ OPPDATERE EAN-FANEN")))</f>
        <v>MANGLER - MÅ OPPDATERE EAN-FANEN</v>
      </c>
      <c r="V2680" s="22">
        <f t="shared" si="168"/>
        <v>0</v>
      </c>
      <c r="W2680" s="22">
        <f t="shared" si="169"/>
        <v>0</v>
      </c>
      <c r="X2680" s="2"/>
      <c r="Y2680" s="21" t="str">
        <f>IF(C2680="NET","",IFERROR(VLOOKUP(U2680,'2) Order Form'!$V$9:$V$894,1,FALSE),"Ikke med I order form"))</f>
        <v>Ikke med I order form</v>
      </c>
    </row>
    <row r="2681" spans="1:25">
      <c r="A2681" s="175">
        <f t="shared" si="167"/>
        <v>0</v>
      </c>
      <c r="B2681">
        <v>845070</v>
      </c>
      <c r="C2681" t="s">
        <v>3305</v>
      </c>
      <c r="D2681" t="s">
        <v>2991</v>
      </c>
      <c r="E2681" t="s">
        <v>105</v>
      </c>
      <c r="F2681" t="s">
        <v>75</v>
      </c>
      <c r="G2681" t="s">
        <v>65</v>
      </c>
      <c r="H2681" t="s">
        <v>225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T2681" s="22" t="str">
        <f t="shared" si="166"/>
        <v>845070-SGRME-ML</v>
      </c>
      <c r="U2681" s="24" t="str">
        <f>IF(C2681="NET","",IF(C2681="","",IFERROR(VLOOKUP(T2681,EAN!$A:$B,2,FALSE),"MANGLER - MÅ OPPDATERE EAN-FANEN")))</f>
        <v>MANGLER - MÅ OPPDATERE EAN-FANEN</v>
      </c>
      <c r="V2681" s="22">
        <f t="shared" si="168"/>
        <v>0</v>
      </c>
      <c r="W2681" s="22">
        <f t="shared" si="169"/>
        <v>0</v>
      </c>
      <c r="X2681" s="2"/>
      <c r="Y2681" s="21" t="str">
        <f>IF(C2681="NET","",IFERROR(VLOOKUP(U2681,'2) Order Form'!$V$9:$V$894,1,FALSE),"Ikke med I order form"))</f>
        <v>Ikke med I order form</v>
      </c>
    </row>
    <row r="2682" spans="1:25">
      <c r="A2682" s="175">
        <f t="shared" si="167"/>
        <v>0</v>
      </c>
      <c r="B2682">
        <v>845070</v>
      </c>
      <c r="C2682" t="s">
        <v>3305</v>
      </c>
      <c r="D2682" t="s">
        <v>2991</v>
      </c>
      <c r="E2682" t="s">
        <v>265</v>
      </c>
      <c r="F2682" t="s">
        <v>75</v>
      </c>
      <c r="G2682" t="s">
        <v>66</v>
      </c>
      <c r="H2682" t="s">
        <v>225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T2682" s="22" t="str">
        <f t="shared" si="166"/>
        <v>845070-SGRME-LXL</v>
      </c>
      <c r="U2682" s="24" t="str">
        <f>IF(C2682="NET","",IF(C2682="","",IFERROR(VLOOKUP(T2682,EAN!$A:$B,2,FALSE),"MANGLER - MÅ OPPDATERE EAN-FANEN")))</f>
        <v>MANGLER - MÅ OPPDATERE EAN-FANEN</v>
      </c>
      <c r="V2682" s="22">
        <f t="shared" si="168"/>
        <v>0</v>
      </c>
      <c r="W2682" s="22">
        <f t="shared" si="169"/>
        <v>0</v>
      </c>
      <c r="X2682" s="2"/>
      <c r="Y2682" s="21" t="str">
        <f>IF(C2682="NET","",IFERROR(VLOOKUP(U2682,'2) Order Form'!$V$9:$V$894,1,FALSE),"Ikke med I order form"))</f>
        <v>Ikke med I order form</v>
      </c>
    </row>
    <row r="2683" spans="1:25">
      <c r="A2683" s="175">
        <f t="shared" si="167"/>
        <v>0</v>
      </c>
      <c r="B2683">
        <v>845070</v>
      </c>
      <c r="C2683" t="s">
        <v>3305</v>
      </c>
      <c r="D2683" t="s">
        <v>2991</v>
      </c>
      <c r="E2683" t="s">
        <v>1988</v>
      </c>
      <c r="F2683" t="s">
        <v>1977</v>
      </c>
      <c r="G2683" t="s">
        <v>64</v>
      </c>
      <c r="H2683" t="s">
        <v>87</v>
      </c>
      <c r="I2683">
        <v>16</v>
      </c>
      <c r="J2683">
        <v>16</v>
      </c>
      <c r="K2683">
        <v>16</v>
      </c>
      <c r="L2683">
        <v>16</v>
      </c>
      <c r="M2683">
        <v>16</v>
      </c>
      <c r="N2683">
        <v>16</v>
      </c>
      <c r="O2683">
        <v>80</v>
      </c>
      <c r="P2683">
        <v>80</v>
      </c>
      <c r="Q2683">
        <v>80</v>
      </c>
      <c r="R2683">
        <v>80</v>
      </c>
      <c r="T2683" s="22" t="str">
        <f t="shared" si="166"/>
        <v>845070-WOLND-SM</v>
      </c>
      <c r="U2683" s="24" t="str">
        <f>IF(C2683="NET","",IF(C2683="","",IFERROR(VLOOKUP(T2683,EAN!$A:$B,2,FALSE),"MANGLER - MÅ OPPDATERE EAN-FANEN")))</f>
        <v>MANGLER - MÅ OPPDATERE EAN-FANEN</v>
      </c>
      <c r="V2683" s="22">
        <f t="shared" si="168"/>
        <v>16</v>
      </c>
      <c r="W2683" s="22">
        <f t="shared" si="169"/>
        <v>80</v>
      </c>
      <c r="X2683" s="2"/>
      <c r="Y2683" s="21" t="str">
        <f>IF(C2683="NET","",IFERROR(VLOOKUP(U2683,'2) Order Form'!$V$9:$V$894,1,FALSE),"Ikke med I order form"))</f>
        <v>Ikke med I order form</v>
      </c>
    </row>
    <row r="2684" spans="1:25">
      <c r="A2684" s="175">
        <f t="shared" si="167"/>
        <v>0</v>
      </c>
      <c r="B2684">
        <v>845070</v>
      </c>
      <c r="C2684" t="s">
        <v>3305</v>
      </c>
      <c r="D2684" t="s">
        <v>2991</v>
      </c>
      <c r="E2684" t="s">
        <v>1989</v>
      </c>
      <c r="F2684" t="s">
        <v>1977</v>
      </c>
      <c r="G2684" t="s">
        <v>65</v>
      </c>
      <c r="H2684" t="s">
        <v>87</v>
      </c>
      <c r="I2684">
        <v>26</v>
      </c>
      <c r="J2684">
        <v>26</v>
      </c>
      <c r="K2684">
        <v>26</v>
      </c>
      <c r="L2684">
        <v>26</v>
      </c>
      <c r="M2684">
        <v>26</v>
      </c>
      <c r="N2684">
        <v>26</v>
      </c>
      <c r="O2684">
        <v>98</v>
      </c>
      <c r="P2684">
        <v>98</v>
      </c>
      <c r="Q2684">
        <v>98</v>
      </c>
      <c r="R2684">
        <v>98</v>
      </c>
      <c r="T2684" s="22" t="str">
        <f t="shared" si="166"/>
        <v>845070-WOLND-ML</v>
      </c>
      <c r="U2684" s="24" t="str">
        <f>IF(C2684="NET","",IF(C2684="","",IFERROR(VLOOKUP(T2684,EAN!$A:$B,2,FALSE),"MANGLER - MÅ OPPDATERE EAN-FANEN")))</f>
        <v>MANGLER - MÅ OPPDATERE EAN-FANEN</v>
      </c>
      <c r="V2684" s="22">
        <f t="shared" si="168"/>
        <v>26</v>
      </c>
      <c r="W2684" s="22">
        <f t="shared" si="169"/>
        <v>98</v>
      </c>
      <c r="X2684" s="2"/>
      <c r="Y2684" s="21" t="str">
        <f>IF(C2684="NET","",IFERROR(VLOOKUP(U2684,'2) Order Form'!$V$9:$V$894,1,FALSE),"Ikke med I order form"))</f>
        <v>Ikke med I order form</v>
      </c>
    </row>
    <row r="2685" spans="1:25">
      <c r="A2685" s="175">
        <f t="shared" si="167"/>
        <v>0</v>
      </c>
      <c r="B2685">
        <v>845070</v>
      </c>
      <c r="C2685" t="s">
        <v>3305</v>
      </c>
      <c r="D2685" t="s">
        <v>2991</v>
      </c>
      <c r="E2685" t="s">
        <v>1990</v>
      </c>
      <c r="F2685" t="s">
        <v>1977</v>
      </c>
      <c r="G2685" t="s">
        <v>66</v>
      </c>
      <c r="H2685" t="s">
        <v>87</v>
      </c>
      <c r="I2685">
        <v>7</v>
      </c>
      <c r="J2685">
        <v>7</v>
      </c>
      <c r="K2685">
        <v>7</v>
      </c>
      <c r="L2685">
        <v>7</v>
      </c>
      <c r="M2685">
        <v>7</v>
      </c>
      <c r="N2685">
        <v>7</v>
      </c>
      <c r="O2685">
        <v>7</v>
      </c>
      <c r="P2685">
        <v>7</v>
      </c>
      <c r="Q2685">
        <v>7</v>
      </c>
      <c r="R2685">
        <v>7</v>
      </c>
      <c r="T2685" s="22" t="str">
        <f t="shared" si="166"/>
        <v>845070-WOLND-LXL</v>
      </c>
      <c r="U2685" s="24" t="str">
        <f>IF(C2685="NET","",IF(C2685="","",IFERROR(VLOOKUP(T2685,EAN!$A:$B,2,FALSE),"MANGLER - MÅ OPPDATERE EAN-FANEN")))</f>
        <v>MANGLER - MÅ OPPDATERE EAN-FANEN</v>
      </c>
      <c r="V2685" s="22">
        <f t="shared" si="168"/>
        <v>7</v>
      </c>
      <c r="W2685" s="22">
        <f t="shared" si="169"/>
        <v>7</v>
      </c>
      <c r="X2685" s="2"/>
      <c r="Y2685" s="21" t="str">
        <f>IF(C2685="NET","",IFERROR(VLOOKUP(U2685,'2) Order Form'!$V$9:$V$894,1,FALSE),"Ikke med I order form"))</f>
        <v>Ikke med I order form</v>
      </c>
    </row>
    <row r="2686" spans="1:25">
      <c r="A2686" s="175">
        <f t="shared" si="167"/>
        <v>0</v>
      </c>
      <c r="B2686" s="37">
        <v>845073</v>
      </c>
      <c r="C2686" t="s">
        <v>131</v>
      </c>
      <c r="I2686" s="37">
        <v>202409</v>
      </c>
      <c r="J2686" s="37">
        <v>202410</v>
      </c>
      <c r="K2686" s="37">
        <v>202411</v>
      </c>
      <c r="L2686" s="37">
        <v>202412</v>
      </c>
      <c r="M2686" s="37">
        <v>202413</v>
      </c>
      <c r="N2686" s="37">
        <v>202414</v>
      </c>
      <c r="O2686" s="37">
        <v>202415</v>
      </c>
      <c r="P2686" s="37">
        <v>202415</v>
      </c>
      <c r="Q2686" s="37">
        <v>202415</v>
      </c>
      <c r="R2686" s="37">
        <v>202415</v>
      </c>
      <c r="T2686" s="22" t="str">
        <f t="shared" si="166"/>
        <v>845073-</v>
      </c>
      <c r="U2686" s="24" t="str">
        <f>IF(C2686="NET","",IF(C2686="","",IFERROR(VLOOKUP(T2686,EAN!$A:$B,2,FALSE),"MANGLER - MÅ OPPDATERE EAN-FANEN")))</f>
        <v/>
      </c>
      <c r="V2686" s="22">
        <f t="shared" si="168"/>
        <v>202409</v>
      </c>
      <c r="W2686" s="22">
        <f t="shared" si="169"/>
        <v>202415</v>
      </c>
      <c r="X2686" s="2"/>
      <c r="Y2686" s="21" t="str">
        <f>IF(C2686="NET","",IFERROR(VLOOKUP(U2686,'2) Order Form'!$V$9:$V$894,1,FALSE),"Ikke med I order form"))</f>
        <v/>
      </c>
    </row>
    <row r="2687" spans="1:25">
      <c r="A2687" s="175">
        <f t="shared" si="167"/>
        <v>0</v>
      </c>
      <c r="B2687">
        <v>845073</v>
      </c>
      <c r="C2687" t="s">
        <v>3323</v>
      </c>
      <c r="D2687" t="s">
        <v>2991</v>
      </c>
      <c r="E2687" t="s">
        <v>3324</v>
      </c>
      <c r="F2687" t="s">
        <v>3325</v>
      </c>
      <c r="G2687" t="s">
        <v>64</v>
      </c>
      <c r="H2687" t="s">
        <v>225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T2687" s="22" t="str">
        <f t="shared" si="166"/>
        <v>845073-BWHNC-SM</v>
      </c>
      <c r="U2687" s="24" t="str">
        <f>IF(C2687="NET","",IF(C2687="","",IFERROR(VLOOKUP(T2687,EAN!$A:$B,2,FALSE),"MANGLER - MÅ OPPDATERE EAN-FANEN")))</f>
        <v>MANGLER - MÅ OPPDATERE EAN-FANEN</v>
      </c>
      <c r="V2687" s="22">
        <f t="shared" si="168"/>
        <v>0</v>
      </c>
      <c r="W2687" s="22">
        <f t="shared" si="169"/>
        <v>0</v>
      </c>
      <c r="X2687" s="2"/>
      <c r="Y2687" s="21" t="str">
        <f>IF(C2687="NET","",IFERROR(VLOOKUP(U2687,'2) Order Form'!$V$9:$V$894,1,FALSE),"Ikke med I order form"))</f>
        <v>Ikke med I order form</v>
      </c>
    </row>
    <row r="2688" spans="1:25">
      <c r="A2688" s="175">
        <f t="shared" si="167"/>
        <v>0</v>
      </c>
      <c r="B2688">
        <v>845073</v>
      </c>
      <c r="C2688" t="s">
        <v>3323</v>
      </c>
      <c r="D2688" t="s">
        <v>2991</v>
      </c>
      <c r="E2688" t="s">
        <v>3326</v>
      </c>
      <c r="F2688" t="s">
        <v>3325</v>
      </c>
      <c r="G2688" t="s">
        <v>65</v>
      </c>
      <c r="H2688" t="s">
        <v>225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T2688" s="22" t="str">
        <f t="shared" si="166"/>
        <v>845073-BWHNC-ML</v>
      </c>
      <c r="U2688" s="24" t="str">
        <f>IF(C2688="NET","",IF(C2688="","",IFERROR(VLOOKUP(T2688,EAN!$A:$B,2,FALSE),"MANGLER - MÅ OPPDATERE EAN-FANEN")))</f>
        <v>MANGLER - MÅ OPPDATERE EAN-FANEN</v>
      </c>
      <c r="V2688" s="22">
        <f t="shared" si="168"/>
        <v>0</v>
      </c>
      <c r="W2688" s="22">
        <f t="shared" si="169"/>
        <v>0</v>
      </c>
      <c r="X2688" s="2"/>
      <c r="Y2688" s="21" t="str">
        <f>IF(C2688="NET","",IFERROR(VLOOKUP(U2688,'2) Order Form'!$V$9:$V$894,1,FALSE),"Ikke med I order form"))</f>
        <v>Ikke med I order form</v>
      </c>
    </row>
    <row r="2689" spans="1:25">
      <c r="A2689" s="175">
        <f t="shared" si="167"/>
        <v>0</v>
      </c>
      <c r="B2689">
        <v>845073</v>
      </c>
      <c r="C2689" t="s">
        <v>3323</v>
      </c>
      <c r="D2689" t="s">
        <v>2991</v>
      </c>
      <c r="E2689" t="s">
        <v>3327</v>
      </c>
      <c r="F2689" t="s">
        <v>3328</v>
      </c>
      <c r="G2689" t="s">
        <v>64</v>
      </c>
      <c r="H2689" t="s">
        <v>225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T2689" s="22" t="str">
        <f t="shared" si="166"/>
        <v>845073-CORNC-SM</v>
      </c>
      <c r="U2689" s="24" t="str">
        <f>IF(C2689="NET","",IF(C2689="","",IFERROR(VLOOKUP(T2689,EAN!$A:$B,2,FALSE),"MANGLER - MÅ OPPDATERE EAN-FANEN")))</f>
        <v>MANGLER - MÅ OPPDATERE EAN-FANEN</v>
      </c>
      <c r="V2689" s="22">
        <f t="shared" si="168"/>
        <v>0</v>
      </c>
      <c r="W2689" s="22">
        <f t="shared" si="169"/>
        <v>0</v>
      </c>
      <c r="X2689" s="2"/>
      <c r="Y2689" s="21" t="str">
        <f>IF(C2689="NET","",IFERROR(VLOOKUP(U2689,'2) Order Form'!$V$9:$V$894,1,FALSE),"Ikke med I order form"))</f>
        <v>Ikke med I order form</v>
      </c>
    </row>
    <row r="2690" spans="1:25">
      <c r="A2690" s="175">
        <f t="shared" si="167"/>
        <v>0</v>
      </c>
      <c r="B2690">
        <v>845073</v>
      </c>
      <c r="C2690" t="s">
        <v>3323</v>
      </c>
      <c r="D2690" t="s">
        <v>2991</v>
      </c>
      <c r="E2690" t="s">
        <v>3329</v>
      </c>
      <c r="F2690" t="s">
        <v>3328</v>
      </c>
      <c r="G2690" t="s">
        <v>65</v>
      </c>
      <c r="H2690" t="s">
        <v>225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T2690" s="22" t="str">
        <f t="shared" si="166"/>
        <v>845073-CORNC-ML</v>
      </c>
      <c r="U2690" s="24" t="str">
        <f>IF(C2690="NET","",IF(C2690="","",IFERROR(VLOOKUP(T2690,EAN!$A:$B,2,FALSE),"MANGLER - MÅ OPPDATERE EAN-FANEN")))</f>
        <v>MANGLER - MÅ OPPDATERE EAN-FANEN</v>
      </c>
      <c r="V2690" s="22">
        <f t="shared" si="168"/>
        <v>0</v>
      </c>
      <c r="W2690" s="22">
        <f t="shared" si="169"/>
        <v>0</v>
      </c>
      <c r="X2690" s="2"/>
      <c r="Y2690" s="21" t="str">
        <f>IF(C2690="NET","",IFERROR(VLOOKUP(U2690,'2) Order Form'!$V$9:$V$894,1,FALSE),"Ikke med I order form"))</f>
        <v>Ikke med I order form</v>
      </c>
    </row>
    <row r="2691" spans="1:25">
      <c r="A2691" s="175">
        <f t="shared" si="167"/>
        <v>0</v>
      </c>
      <c r="B2691">
        <v>845073</v>
      </c>
      <c r="C2691" t="s">
        <v>3323</v>
      </c>
      <c r="D2691" t="s">
        <v>2991</v>
      </c>
      <c r="E2691" t="s">
        <v>3330</v>
      </c>
      <c r="F2691" t="s">
        <v>3331</v>
      </c>
      <c r="G2691" t="s">
        <v>64</v>
      </c>
      <c r="H2691" t="s">
        <v>225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T2691" s="22" t="str">
        <f t="shared" si="166"/>
        <v>845073-DPUNC-SM</v>
      </c>
      <c r="U2691" s="24" t="str">
        <f>IF(C2691="NET","",IF(C2691="","",IFERROR(VLOOKUP(T2691,EAN!$A:$B,2,FALSE),"MANGLER - MÅ OPPDATERE EAN-FANEN")))</f>
        <v>MANGLER - MÅ OPPDATERE EAN-FANEN</v>
      </c>
      <c r="V2691" s="22">
        <f t="shared" si="168"/>
        <v>0</v>
      </c>
      <c r="W2691" s="22">
        <f t="shared" si="169"/>
        <v>0</v>
      </c>
      <c r="X2691" s="2"/>
      <c r="Y2691" s="21" t="str">
        <f>IF(C2691="NET","",IFERROR(VLOOKUP(U2691,'2) Order Form'!$V$9:$V$894,1,FALSE),"Ikke med I order form"))</f>
        <v>Ikke med I order form</v>
      </c>
    </row>
    <row r="2692" spans="1:25">
      <c r="A2692" s="175">
        <f t="shared" si="167"/>
        <v>0</v>
      </c>
      <c r="B2692">
        <v>845073</v>
      </c>
      <c r="C2692" t="s">
        <v>3323</v>
      </c>
      <c r="D2692" t="s">
        <v>2991</v>
      </c>
      <c r="E2692" t="s">
        <v>3332</v>
      </c>
      <c r="F2692" t="s">
        <v>3331</v>
      </c>
      <c r="G2692" t="s">
        <v>65</v>
      </c>
      <c r="H2692" t="s">
        <v>225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T2692" s="22" t="str">
        <f t="shared" ref="T2692:T2755" si="170">CONCATENATE(B2692,"-",E2692)</f>
        <v>845073-DPUNC-ML</v>
      </c>
      <c r="U2692" s="24" t="str">
        <f>IF(C2692="NET","",IF(C2692="","",IFERROR(VLOOKUP(T2692,EAN!$A:$B,2,FALSE),"MANGLER - MÅ OPPDATERE EAN-FANEN")))</f>
        <v>MANGLER - MÅ OPPDATERE EAN-FANEN</v>
      </c>
      <c r="V2692" s="22">
        <f t="shared" si="168"/>
        <v>0</v>
      </c>
      <c r="W2692" s="22">
        <f t="shared" si="169"/>
        <v>0</v>
      </c>
      <c r="X2692" s="2"/>
      <c r="Y2692" s="21" t="str">
        <f>IF(C2692="NET","",IFERROR(VLOOKUP(U2692,'2) Order Form'!$V$9:$V$894,1,FALSE),"Ikke med I order form"))</f>
        <v>Ikke med I order form</v>
      </c>
    </row>
    <row r="2693" spans="1:25">
      <c r="A2693" s="175">
        <f t="shared" ref="A2693:A2756" si="171">SUM(U2693)</f>
        <v>0</v>
      </c>
      <c r="B2693">
        <v>845073</v>
      </c>
      <c r="C2693" t="s">
        <v>3323</v>
      </c>
      <c r="D2693" t="s">
        <v>2991</v>
      </c>
      <c r="E2693" t="s">
        <v>3114</v>
      </c>
      <c r="F2693" t="s">
        <v>3014</v>
      </c>
      <c r="G2693" t="s">
        <v>64</v>
      </c>
      <c r="H2693" t="s">
        <v>225</v>
      </c>
      <c r="I2693">
        <v>49</v>
      </c>
      <c r="J2693">
        <v>49</v>
      </c>
      <c r="K2693">
        <v>49</v>
      </c>
      <c r="L2693">
        <v>49</v>
      </c>
      <c r="M2693">
        <v>49</v>
      </c>
      <c r="N2693">
        <v>49</v>
      </c>
      <c r="O2693">
        <v>49</v>
      </c>
      <c r="P2693">
        <v>49</v>
      </c>
      <c r="Q2693">
        <v>49</v>
      </c>
      <c r="R2693">
        <v>49</v>
      </c>
      <c r="T2693" s="22" t="str">
        <f t="shared" si="170"/>
        <v>845073-DUSK-SM</v>
      </c>
      <c r="U2693" s="24" t="str">
        <f>IF(C2693="NET","",IF(C2693="","",IFERROR(VLOOKUP(T2693,EAN!$A:$B,2,FALSE),"MANGLER - MÅ OPPDATERE EAN-FANEN")))</f>
        <v>MANGLER - MÅ OPPDATERE EAN-FANEN</v>
      </c>
      <c r="V2693" s="22">
        <f t="shared" si="168"/>
        <v>49</v>
      </c>
      <c r="W2693" s="22">
        <f t="shared" si="169"/>
        <v>49</v>
      </c>
      <c r="X2693" s="2"/>
      <c r="Y2693" s="21" t="str">
        <f>IF(C2693="NET","",IFERROR(VLOOKUP(U2693,'2) Order Form'!$V$9:$V$894,1,FALSE),"Ikke med I order form"))</f>
        <v>Ikke med I order form</v>
      </c>
    </row>
    <row r="2694" spans="1:25">
      <c r="A2694" s="175">
        <f t="shared" si="171"/>
        <v>0</v>
      </c>
      <c r="B2694">
        <v>845073</v>
      </c>
      <c r="C2694" t="s">
        <v>3323</v>
      </c>
      <c r="D2694" t="s">
        <v>2991</v>
      </c>
      <c r="E2694" t="s">
        <v>3115</v>
      </c>
      <c r="F2694" t="s">
        <v>3014</v>
      </c>
      <c r="G2694" t="s">
        <v>65</v>
      </c>
      <c r="H2694" t="s">
        <v>225</v>
      </c>
      <c r="I2694">
        <v>76</v>
      </c>
      <c r="J2694">
        <v>76</v>
      </c>
      <c r="K2694">
        <v>76</v>
      </c>
      <c r="L2694">
        <v>76</v>
      </c>
      <c r="M2694">
        <v>76</v>
      </c>
      <c r="N2694">
        <v>76</v>
      </c>
      <c r="O2694">
        <v>76</v>
      </c>
      <c r="P2694">
        <v>76</v>
      </c>
      <c r="Q2694">
        <v>76</v>
      </c>
      <c r="R2694">
        <v>76</v>
      </c>
      <c r="T2694" s="22" t="str">
        <f t="shared" si="170"/>
        <v>845073-DUSK-ML</v>
      </c>
      <c r="U2694" s="24" t="str">
        <f>IF(C2694="NET","",IF(C2694="","",IFERROR(VLOOKUP(T2694,EAN!$A:$B,2,FALSE),"MANGLER - MÅ OPPDATERE EAN-FANEN")))</f>
        <v>MANGLER - MÅ OPPDATERE EAN-FANEN</v>
      </c>
      <c r="V2694" s="22">
        <f t="shared" si="168"/>
        <v>76</v>
      </c>
      <c r="W2694" s="22">
        <f t="shared" si="169"/>
        <v>76</v>
      </c>
      <c r="X2694" s="2"/>
      <c r="Y2694" s="21" t="str">
        <f>IF(C2694="NET","",IFERROR(VLOOKUP(U2694,'2) Order Form'!$V$9:$V$894,1,FALSE),"Ikke med I order form"))</f>
        <v>Ikke med I order form</v>
      </c>
    </row>
    <row r="2695" spans="1:25">
      <c r="A2695" s="175">
        <f t="shared" si="171"/>
        <v>0</v>
      </c>
      <c r="B2695">
        <v>845073</v>
      </c>
      <c r="C2695" t="s">
        <v>3323</v>
      </c>
      <c r="D2695" t="s">
        <v>2991</v>
      </c>
      <c r="E2695" t="s">
        <v>3117</v>
      </c>
      <c r="F2695" t="s">
        <v>3054</v>
      </c>
      <c r="G2695" t="s">
        <v>64</v>
      </c>
      <c r="H2695" t="s">
        <v>87</v>
      </c>
      <c r="I2695">
        <v>15</v>
      </c>
      <c r="J2695">
        <v>15</v>
      </c>
      <c r="K2695">
        <v>15</v>
      </c>
      <c r="L2695">
        <v>15</v>
      </c>
      <c r="M2695">
        <v>15</v>
      </c>
      <c r="N2695">
        <v>15</v>
      </c>
      <c r="O2695">
        <v>15</v>
      </c>
      <c r="P2695">
        <v>15</v>
      </c>
      <c r="Q2695">
        <v>15</v>
      </c>
      <c r="R2695">
        <v>15</v>
      </c>
      <c r="T2695" s="22" t="str">
        <f t="shared" si="170"/>
        <v>845073-LAVA-SM</v>
      </c>
      <c r="U2695" s="24" t="str">
        <f>IF(C2695="NET","",IF(C2695="","",IFERROR(VLOOKUP(T2695,EAN!$A:$B,2,FALSE),"MANGLER - MÅ OPPDATERE EAN-FANEN")))</f>
        <v>MANGLER - MÅ OPPDATERE EAN-FANEN</v>
      </c>
      <c r="V2695" s="22">
        <f t="shared" si="168"/>
        <v>15</v>
      </c>
      <c r="W2695" s="22">
        <f t="shared" si="169"/>
        <v>15</v>
      </c>
      <c r="X2695" s="2"/>
      <c r="Y2695" s="21" t="str">
        <f>IF(C2695="NET","",IFERROR(VLOOKUP(U2695,'2) Order Form'!$V$9:$V$894,1,FALSE),"Ikke med I order form"))</f>
        <v>Ikke med I order form</v>
      </c>
    </row>
    <row r="2696" spans="1:25">
      <c r="A2696" s="175">
        <f t="shared" si="171"/>
        <v>0</v>
      </c>
      <c r="B2696">
        <v>845073</v>
      </c>
      <c r="C2696" t="s">
        <v>3323</v>
      </c>
      <c r="D2696" t="s">
        <v>2991</v>
      </c>
      <c r="E2696" t="s">
        <v>3118</v>
      </c>
      <c r="F2696" t="s">
        <v>3054</v>
      </c>
      <c r="G2696" t="s">
        <v>65</v>
      </c>
      <c r="H2696" t="s">
        <v>87</v>
      </c>
      <c r="I2696">
        <v>29</v>
      </c>
      <c r="J2696">
        <v>29</v>
      </c>
      <c r="K2696">
        <v>29</v>
      </c>
      <c r="L2696">
        <v>29</v>
      </c>
      <c r="M2696">
        <v>29</v>
      </c>
      <c r="N2696">
        <v>29</v>
      </c>
      <c r="O2696">
        <v>29</v>
      </c>
      <c r="P2696">
        <v>29</v>
      </c>
      <c r="Q2696">
        <v>29</v>
      </c>
      <c r="R2696">
        <v>29</v>
      </c>
      <c r="T2696" s="22" t="str">
        <f t="shared" si="170"/>
        <v>845073-LAVA-ML</v>
      </c>
      <c r="U2696" s="24" t="str">
        <f>IF(C2696="NET","",IF(C2696="","",IFERROR(VLOOKUP(T2696,EAN!$A:$B,2,FALSE),"MANGLER - MÅ OPPDATERE EAN-FANEN")))</f>
        <v>MANGLER - MÅ OPPDATERE EAN-FANEN</v>
      </c>
      <c r="V2696" s="22">
        <f t="shared" si="168"/>
        <v>29</v>
      </c>
      <c r="W2696" s="22">
        <f t="shared" si="169"/>
        <v>29</v>
      </c>
      <c r="X2696" s="2"/>
      <c r="Y2696" s="21" t="str">
        <f>IF(C2696="NET","",IFERROR(VLOOKUP(U2696,'2) Order Form'!$V$9:$V$894,1,FALSE),"Ikke med I order form"))</f>
        <v>Ikke med I order form</v>
      </c>
    </row>
    <row r="2697" spans="1:25">
      <c r="A2697" s="175">
        <f t="shared" si="171"/>
        <v>0</v>
      </c>
      <c r="B2697">
        <v>845073</v>
      </c>
      <c r="C2697" t="s">
        <v>3323</v>
      </c>
      <c r="D2697" t="s">
        <v>2991</v>
      </c>
      <c r="E2697" t="s">
        <v>3333</v>
      </c>
      <c r="F2697" t="s">
        <v>3334</v>
      </c>
      <c r="G2697" t="s">
        <v>64</v>
      </c>
      <c r="H2697" t="s">
        <v>87</v>
      </c>
      <c r="I2697">
        <v>224</v>
      </c>
      <c r="J2697">
        <v>224</v>
      </c>
      <c r="K2697">
        <v>224</v>
      </c>
      <c r="L2697">
        <v>224</v>
      </c>
      <c r="M2697">
        <v>224</v>
      </c>
      <c r="N2697">
        <v>224</v>
      </c>
      <c r="O2697">
        <v>224</v>
      </c>
      <c r="P2697">
        <v>224</v>
      </c>
      <c r="Q2697">
        <v>224</v>
      </c>
      <c r="R2697">
        <v>224</v>
      </c>
      <c r="T2697" s="22" t="str">
        <f t="shared" si="170"/>
        <v>845073-MBKNC-SM</v>
      </c>
      <c r="U2697" s="24" t="str">
        <f>IF(C2697="NET","",IF(C2697="","",IFERROR(VLOOKUP(T2697,EAN!$A:$B,2,FALSE),"MANGLER - MÅ OPPDATERE EAN-FANEN")))</f>
        <v>MANGLER - MÅ OPPDATERE EAN-FANEN</v>
      </c>
      <c r="V2697" s="22">
        <f t="shared" si="168"/>
        <v>224</v>
      </c>
      <c r="W2697" s="22">
        <f t="shared" si="169"/>
        <v>224</v>
      </c>
      <c r="X2697" s="2"/>
      <c r="Y2697" s="21" t="str">
        <f>IF(C2697="NET","",IFERROR(VLOOKUP(U2697,'2) Order Form'!$V$9:$V$894,1,FALSE),"Ikke med I order form"))</f>
        <v>Ikke med I order form</v>
      </c>
    </row>
    <row r="2698" spans="1:25">
      <c r="A2698" s="175">
        <f t="shared" si="171"/>
        <v>0</v>
      </c>
      <c r="B2698">
        <v>845073</v>
      </c>
      <c r="C2698" t="s">
        <v>3323</v>
      </c>
      <c r="D2698" t="s">
        <v>2991</v>
      </c>
      <c r="E2698" t="s">
        <v>3335</v>
      </c>
      <c r="F2698" t="s">
        <v>3334</v>
      </c>
      <c r="G2698" t="s">
        <v>65</v>
      </c>
      <c r="H2698" t="s">
        <v>87</v>
      </c>
      <c r="I2698">
        <v>439</v>
      </c>
      <c r="J2698">
        <v>439</v>
      </c>
      <c r="K2698">
        <v>439</v>
      </c>
      <c r="L2698">
        <v>439</v>
      </c>
      <c r="M2698">
        <v>439</v>
      </c>
      <c r="N2698">
        <v>439</v>
      </c>
      <c r="O2698">
        <v>439</v>
      </c>
      <c r="P2698">
        <v>439</v>
      </c>
      <c r="Q2698">
        <v>439</v>
      </c>
      <c r="R2698">
        <v>439</v>
      </c>
      <c r="T2698" s="22" t="str">
        <f t="shared" si="170"/>
        <v>845073-MBKNC-ML</v>
      </c>
      <c r="U2698" s="24" t="str">
        <f>IF(C2698="NET","",IF(C2698="","",IFERROR(VLOOKUP(T2698,EAN!$A:$B,2,FALSE),"MANGLER - MÅ OPPDATERE EAN-FANEN")))</f>
        <v>MANGLER - MÅ OPPDATERE EAN-FANEN</v>
      </c>
      <c r="V2698" s="22">
        <f t="shared" si="168"/>
        <v>439</v>
      </c>
      <c r="W2698" s="22">
        <f t="shared" si="169"/>
        <v>439</v>
      </c>
      <c r="X2698" s="2"/>
      <c r="Y2698" s="21" t="str">
        <f>IF(C2698="NET","",IFERROR(VLOOKUP(U2698,'2) Order Form'!$V$9:$V$894,1,FALSE),"Ikke med I order form"))</f>
        <v>Ikke med I order form</v>
      </c>
    </row>
    <row r="2699" spans="1:25">
      <c r="A2699" s="175">
        <f t="shared" si="171"/>
        <v>0</v>
      </c>
      <c r="B2699">
        <v>845073</v>
      </c>
      <c r="C2699" t="s">
        <v>3323</v>
      </c>
      <c r="D2699" t="s">
        <v>2991</v>
      </c>
      <c r="E2699" t="s">
        <v>3336</v>
      </c>
      <c r="F2699" t="s">
        <v>3337</v>
      </c>
      <c r="G2699" t="s">
        <v>64</v>
      </c>
      <c r="H2699" t="s">
        <v>225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T2699" s="22" t="str">
        <f t="shared" si="170"/>
        <v>845073-MFLNC-SM</v>
      </c>
      <c r="U2699" s="24" t="str">
        <f>IF(C2699="NET","",IF(C2699="","",IFERROR(VLOOKUP(T2699,EAN!$A:$B,2,FALSE),"MANGLER - MÅ OPPDATERE EAN-FANEN")))</f>
        <v>MANGLER - MÅ OPPDATERE EAN-FANEN</v>
      </c>
      <c r="V2699" s="22">
        <f t="shared" si="168"/>
        <v>0</v>
      </c>
      <c r="W2699" s="22">
        <f t="shared" si="169"/>
        <v>0</v>
      </c>
      <c r="X2699" s="2"/>
      <c r="Y2699" s="21" t="str">
        <f>IF(C2699="NET","",IFERROR(VLOOKUP(U2699,'2) Order Form'!$V$9:$V$894,1,FALSE),"Ikke med I order form"))</f>
        <v>Ikke med I order form</v>
      </c>
    </row>
    <row r="2700" spans="1:25">
      <c r="A2700" s="175">
        <f t="shared" si="171"/>
        <v>0</v>
      </c>
      <c r="B2700">
        <v>845073</v>
      </c>
      <c r="C2700" t="s">
        <v>3323</v>
      </c>
      <c r="D2700" t="s">
        <v>2991</v>
      </c>
      <c r="E2700" t="s">
        <v>3338</v>
      </c>
      <c r="F2700" t="s">
        <v>3337</v>
      </c>
      <c r="G2700" t="s">
        <v>65</v>
      </c>
      <c r="H2700" t="s">
        <v>225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T2700" s="22" t="str">
        <f t="shared" si="170"/>
        <v>845073-MFLNC-ML</v>
      </c>
      <c r="U2700" s="24" t="str">
        <f>IF(C2700="NET","",IF(C2700="","",IFERROR(VLOOKUP(T2700,EAN!$A:$B,2,FALSE),"MANGLER - MÅ OPPDATERE EAN-FANEN")))</f>
        <v>MANGLER - MÅ OPPDATERE EAN-FANEN</v>
      </c>
      <c r="V2700" s="22">
        <f t="shared" si="168"/>
        <v>0</v>
      </c>
      <c r="W2700" s="22">
        <f t="shared" si="169"/>
        <v>0</v>
      </c>
      <c r="X2700" s="2"/>
      <c r="Y2700" s="21" t="str">
        <f>IF(C2700="NET","",IFERROR(VLOOKUP(U2700,'2) Order Form'!$V$9:$V$894,1,FALSE),"Ikke med I order form"))</f>
        <v>Ikke med I order form</v>
      </c>
    </row>
    <row r="2701" spans="1:25">
      <c r="A2701" s="175">
        <f t="shared" si="171"/>
        <v>0</v>
      </c>
      <c r="B2701">
        <v>845073</v>
      </c>
      <c r="C2701" t="s">
        <v>3323</v>
      </c>
      <c r="D2701" t="s">
        <v>2991</v>
      </c>
      <c r="E2701" t="s">
        <v>3339</v>
      </c>
      <c r="F2701" t="s">
        <v>3340</v>
      </c>
      <c r="G2701" t="s">
        <v>64</v>
      </c>
      <c r="H2701" t="s">
        <v>225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T2701" s="22" t="str">
        <f t="shared" si="170"/>
        <v>845073-NGRNC-SM</v>
      </c>
      <c r="U2701" s="24" t="str">
        <f>IF(C2701="NET","",IF(C2701="","",IFERROR(VLOOKUP(T2701,EAN!$A:$B,2,FALSE),"MANGLER - MÅ OPPDATERE EAN-FANEN")))</f>
        <v>MANGLER - MÅ OPPDATERE EAN-FANEN</v>
      </c>
      <c r="V2701" s="22">
        <f t="shared" si="168"/>
        <v>0</v>
      </c>
      <c r="W2701" s="22">
        <f t="shared" si="169"/>
        <v>0</v>
      </c>
      <c r="X2701" s="2"/>
      <c r="Y2701" s="21" t="str">
        <f>IF(C2701="NET","",IFERROR(VLOOKUP(U2701,'2) Order Form'!$V$9:$V$894,1,FALSE),"Ikke med I order form"))</f>
        <v>Ikke med I order form</v>
      </c>
    </row>
    <row r="2702" spans="1:25">
      <c r="A2702" s="175">
        <f t="shared" si="171"/>
        <v>0</v>
      </c>
      <c r="B2702">
        <v>845073</v>
      </c>
      <c r="C2702" t="s">
        <v>3323</v>
      </c>
      <c r="D2702" t="s">
        <v>2991</v>
      </c>
      <c r="E2702" t="s">
        <v>3341</v>
      </c>
      <c r="F2702" t="s">
        <v>3340</v>
      </c>
      <c r="G2702" t="s">
        <v>65</v>
      </c>
      <c r="H2702" t="s">
        <v>225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T2702" s="22" t="str">
        <f t="shared" si="170"/>
        <v>845073-NGRNC-ML</v>
      </c>
      <c r="U2702" s="24" t="str">
        <f>IF(C2702="NET","",IF(C2702="","",IFERROR(VLOOKUP(T2702,EAN!$A:$B,2,FALSE),"MANGLER - MÅ OPPDATERE EAN-FANEN")))</f>
        <v>MANGLER - MÅ OPPDATERE EAN-FANEN</v>
      </c>
      <c r="V2702" s="22">
        <f t="shared" si="168"/>
        <v>0</v>
      </c>
      <c r="W2702" s="22">
        <f t="shared" si="169"/>
        <v>0</v>
      </c>
      <c r="X2702" s="2"/>
      <c r="Y2702" s="21" t="str">
        <f>IF(C2702="NET","",IFERROR(VLOOKUP(U2702,'2) Order Form'!$V$9:$V$894,1,FALSE),"Ikke med I order form"))</f>
        <v>Ikke med I order form</v>
      </c>
    </row>
    <row r="2703" spans="1:25">
      <c r="A2703" s="175">
        <f t="shared" si="171"/>
        <v>0</v>
      </c>
      <c r="B2703">
        <v>845073</v>
      </c>
      <c r="C2703" t="s">
        <v>3323</v>
      </c>
      <c r="D2703" t="s">
        <v>2991</v>
      </c>
      <c r="E2703" t="s">
        <v>2203</v>
      </c>
      <c r="F2703" t="s">
        <v>2193</v>
      </c>
      <c r="G2703" t="s">
        <v>64</v>
      </c>
      <c r="H2703" t="s">
        <v>87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50</v>
      </c>
      <c r="P2703">
        <v>50</v>
      </c>
      <c r="Q2703">
        <v>50</v>
      </c>
      <c r="R2703">
        <v>50</v>
      </c>
      <c r="T2703" s="22" t="str">
        <f t="shared" si="170"/>
        <v>845073-PANTH-SM</v>
      </c>
      <c r="U2703" s="24" t="str">
        <f>IF(C2703="NET","",IF(C2703="","",IFERROR(VLOOKUP(T2703,EAN!$A:$B,2,FALSE),"MANGLER - MÅ OPPDATERE EAN-FANEN")))</f>
        <v>MANGLER - MÅ OPPDATERE EAN-FANEN</v>
      </c>
      <c r="V2703" s="22">
        <f t="shared" si="168"/>
        <v>0</v>
      </c>
      <c r="W2703" s="22">
        <f t="shared" si="169"/>
        <v>50</v>
      </c>
      <c r="X2703" s="2"/>
      <c r="Y2703" s="21" t="str">
        <f>IF(C2703="NET","",IFERROR(VLOOKUP(U2703,'2) Order Form'!$V$9:$V$894,1,FALSE),"Ikke med I order form"))</f>
        <v>Ikke med I order form</v>
      </c>
    </row>
    <row r="2704" spans="1:25">
      <c r="A2704" s="175">
        <f t="shared" si="171"/>
        <v>0</v>
      </c>
      <c r="B2704">
        <v>845073</v>
      </c>
      <c r="C2704" t="s">
        <v>3323</v>
      </c>
      <c r="D2704" t="s">
        <v>2991</v>
      </c>
      <c r="E2704" t="s">
        <v>2204</v>
      </c>
      <c r="F2704" t="s">
        <v>2193</v>
      </c>
      <c r="G2704" t="s">
        <v>65</v>
      </c>
      <c r="H2704" t="s">
        <v>87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67</v>
      </c>
      <c r="P2704">
        <v>67</v>
      </c>
      <c r="Q2704">
        <v>67</v>
      </c>
      <c r="R2704">
        <v>67</v>
      </c>
      <c r="T2704" s="22" t="str">
        <f t="shared" si="170"/>
        <v>845073-PANTH-ML</v>
      </c>
      <c r="U2704" s="24" t="str">
        <f>IF(C2704="NET","",IF(C2704="","",IFERROR(VLOOKUP(T2704,EAN!$A:$B,2,FALSE),"MANGLER - MÅ OPPDATERE EAN-FANEN")))</f>
        <v>MANGLER - MÅ OPPDATERE EAN-FANEN</v>
      </c>
      <c r="V2704" s="22">
        <f t="shared" si="168"/>
        <v>0</v>
      </c>
      <c r="W2704" s="22">
        <f t="shared" si="169"/>
        <v>67</v>
      </c>
      <c r="X2704" s="2"/>
      <c r="Y2704" s="21" t="str">
        <f>IF(C2704="NET","",IFERROR(VLOOKUP(U2704,'2) Order Form'!$V$9:$V$894,1,FALSE),"Ikke med I order form"))</f>
        <v>Ikke med I order form</v>
      </c>
    </row>
    <row r="2705" spans="1:25">
      <c r="A2705" s="175">
        <f t="shared" si="171"/>
        <v>0</v>
      </c>
      <c r="B2705">
        <v>845073</v>
      </c>
      <c r="C2705" t="s">
        <v>3323</v>
      </c>
      <c r="D2705" t="s">
        <v>2991</v>
      </c>
      <c r="E2705" t="s">
        <v>3342</v>
      </c>
      <c r="F2705" t="s">
        <v>3343</v>
      </c>
      <c r="G2705" t="s">
        <v>64</v>
      </c>
      <c r="H2705" t="s">
        <v>225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T2705" s="22" t="str">
        <f t="shared" si="170"/>
        <v>845073-RBNCN-SM</v>
      </c>
      <c r="U2705" s="24" t="str">
        <f>IF(C2705="NET","",IF(C2705="","",IFERROR(VLOOKUP(T2705,EAN!$A:$B,2,FALSE),"MANGLER - MÅ OPPDATERE EAN-FANEN")))</f>
        <v>MANGLER - MÅ OPPDATERE EAN-FANEN</v>
      </c>
      <c r="V2705" s="22">
        <f t="shared" si="168"/>
        <v>0</v>
      </c>
      <c r="W2705" s="22">
        <f t="shared" si="169"/>
        <v>0</v>
      </c>
      <c r="X2705" s="2"/>
      <c r="Y2705" s="21" t="str">
        <f>IF(C2705="NET","",IFERROR(VLOOKUP(U2705,'2) Order Form'!$V$9:$V$894,1,FALSE),"Ikke med I order form"))</f>
        <v>Ikke med I order form</v>
      </c>
    </row>
    <row r="2706" spans="1:25">
      <c r="A2706" s="175">
        <f t="shared" si="171"/>
        <v>0</v>
      </c>
      <c r="B2706">
        <v>845073</v>
      </c>
      <c r="C2706" t="s">
        <v>3323</v>
      </c>
      <c r="D2706" t="s">
        <v>2991</v>
      </c>
      <c r="E2706" t="s">
        <v>3344</v>
      </c>
      <c r="F2706" t="s">
        <v>3343</v>
      </c>
      <c r="G2706" t="s">
        <v>65</v>
      </c>
      <c r="H2706" t="s">
        <v>225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T2706" s="22" t="str">
        <f t="shared" si="170"/>
        <v>845073-RBNCN-ML</v>
      </c>
      <c r="U2706" s="24" t="str">
        <f>IF(C2706="NET","",IF(C2706="","",IFERROR(VLOOKUP(T2706,EAN!$A:$B,2,FALSE),"MANGLER - MÅ OPPDATERE EAN-FANEN")))</f>
        <v>MANGLER - MÅ OPPDATERE EAN-FANEN</v>
      </c>
      <c r="V2706" s="22">
        <f t="shared" si="168"/>
        <v>0</v>
      </c>
      <c r="W2706" s="22">
        <f t="shared" si="169"/>
        <v>0</v>
      </c>
      <c r="X2706" s="2"/>
      <c r="Y2706" s="21" t="str">
        <f>IF(C2706="NET","",IFERROR(VLOOKUP(U2706,'2) Order Form'!$V$9:$V$894,1,FALSE),"Ikke med I order form"))</f>
        <v>Ikke med I order form</v>
      </c>
    </row>
    <row r="2707" spans="1:25">
      <c r="A2707" s="175">
        <f t="shared" si="171"/>
        <v>0</v>
      </c>
      <c r="B2707">
        <v>845073</v>
      </c>
      <c r="C2707" t="s">
        <v>3323</v>
      </c>
      <c r="D2707" t="s">
        <v>2991</v>
      </c>
      <c r="E2707" t="s">
        <v>104</v>
      </c>
      <c r="F2707" t="s">
        <v>75</v>
      </c>
      <c r="G2707" t="s">
        <v>64</v>
      </c>
      <c r="H2707" t="s">
        <v>225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T2707" s="22" t="str">
        <f t="shared" si="170"/>
        <v>845073-SGRME-SM</v>
      </c>
      <c r="U2707" s="24" t="str">
        <f>IF(C2707="NET","",IF(C2707="","",IFERROR(VLOOKUP(T2707,EAN!$A:$B,2,FALSE),"MANGLER - MÅ OPPDATERE EAN-FANEN")))</f>
        <v>MANGLER - MÅ OPPDATERE EAN-FANEN</v>
      </c>
      <c r="V2707" s="22">
        <f t="shared" si="168"/>
        <v>0</v>
      </c>
      <c r="W2707" s="22">
        <f t="shared" si="169"/>
        <v>0</v>
      </c>
      <c r="X2707" s="2"/>
      <c r="Y2707" s="21" t="str">
        <f>IF(C2707="NET","",IFERROR(VLOOKUP(U2707,'2) Order Form'!$V$9:$V$894,1,FALSE),"Ikke med I order form"))</f>
        <v>Ikke med I order form</v>
      </c>
    </row>
    <row r="2708" spans="1:25">
      <c r="A2708" s="175">
        <f t="shared" si="171"/>
        <v>0</v>
      </c>
      <c r="B2708">
        <v>845073</v>
      </c>
      <c r="C2708" t="s">
        <v>3323</v>
      </c>
      <c r="D2708" t="s">
        <v>2991</v>
      </c>
      <c r="E2708" t="s">
        <v>105</v>
      </c>
      <c r="F2708" t="s">
        <v>75</v>
      </c>
      <c r="G2708" t="s">
        <v>65</v>
      </c>
      <c r="H2708" t="s">
        <v>225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T2708" s="22" t="str">
        <f t="shared" si="170"/>
        <v>845073-SGRME-ML</v>
      </c>
      <c r="U2708" s="24" t="str">
        <f>IF(C2708="NET","",IF(C2708="","",IFERROR(VLOOKUP(T2708,EAN!$A:$B,2,FALSE),"MANGLER - MÅ OPPDATERE EAN-FANEN")))</f>
        <v>MANGLER - MÅ OPPDATERE EAN-FANEN</v>
      </c>
      <c r="V2708" s="22">
        <f t="shared" si="168"/>
        <v>0</v>
      </c>
      <c r="W2708" s="22">
        <f t="shared" si="169"/>
        <v>0</v>
      </c>
      <c r="X2708" s="2"/>
      <c r="Y2708" s="21" t="str">
        <f>IF(C2708="NET","",IFERROR(VLOOKUP(U2708,'2) Order Form'!$V$9:$V$894,1,FALSE),"Ikke med I order form"))</f>
        <v>Ikke med I order form</v>
      </c>
    </row>
    <row r="2709" spans="1:25">
      <c r="A2709" s="175">
        <f t="shared" si="171"/>
        <v>0</v>
      </c>
      <c r="B2709">
        <v>845073</v>
      </c>
      <c r="C2709" t="s">
        <v>3323</v>
      </c>
      <c r="D2709" t="s">
        <v>2991</v>
      </c>
      <c r="E2709" t="s">
        <v>1988</v>
      </c>
      <c r="F2709" t="s">
        <v>1977</v>
      </c>
      <c r="G2709" t="s">
        <v>64</v>
      </c>
      <c r="H2709" t="s">
        <v>87</v>
      </c>
      <c r="I2709">
        <v>58</v>
      </c>
      <c r="J2709">
        <v>58</v>
      </c>
      <c r="K2709">
        <v>58</v>
      </c>
      <c r="L2709">
        <v>58</v>
      </c>
      <c r="M2709">
        <v>58</v>
      </c>
      <c r="N2709">
        <v>58</v>
      </c>
      <c r="O2709">
        <v>107</v>
      </c>
      <c r="P2709">
        <v>107</v>
      </c>
      <c r="Q2709">
        <v>107</v>
      </c>
      <c r="R2709">
        <v>107</v>
      </c>
      <c r="T2709" s="22" t="str">
        <f t="shared" si="170"/>
        <v>845073-WOLND-SM</v>
      </c>
      <c r="U2709" s="24" t="str">
        <f>IF(C2709="NET","",IF(C2709="","",IFERROR(VLOOKUP(T2709,EAN!$A:$B,2,FALSE),"MANGLER - MÅ OPPDATERE EAN-FANEN")))</f>
        <v>MANGLER - MÅ OPPDATERE EAN-FANEN</v>
      </c>
      <c r="V2709" s="22">
        <f t="shared" si="168"/>
        <v>58</v>
      </c>
      <c r="W2709" s="22">
        <f t="shared" si="169"/>
        <v>107</v>
      </c>
      <c r="X2709" s="2"/>
      <c r="Y2709" s="21" t="str">
        <f>IF(C2709="NET","",IFERROR(VLOOKUP(U2709,'2) Order Form'!$V$9:$V$894,1,FALSE),"Ikke med I order form"))</f>
        <v>Ikke med I order form</v>
      </c>
    </row>
    <row r="2710" spans="1:25">
      <c r="A2710" s="175">
        <f t="shared" si="171"/>
        <v>0</v>
      </c>
      <c r="B2710">
        <v>845073</v>
      </c>
      <c r="C2710" t="s">
        <v>3323</v>
      </c>
      <c r="D2710" t="s">
        <v>2991</v>
      </c>
      <c r="E2710" t="s">
        <v>1989</v>
      </c>
      <c r="F2710" t="s">
        <v>1977</v>
      </c>
      <c r="G2710" t="s">
        <v>65</v>
      </c>
      <c r="H2710" t="s">
        <v>87</v>
      </c>
      <c r="I2710">
        <v>74</v>
      </c>
      <c r="J2710">
        <v>74</v>
      </c>
      <c r="K2710">
        <v>74</v>
      </c>
      <c r="L2710">
        <v>74</v>
      </c>
      <c r="M2710">
        <v>74</v>
      </c>
      <c r="N2710">
        <v>74</v>
      </c>
      <c r="O2710">
        <v>131</v>
      </c>
      <c r="P2710">
        <v>131</v>
      </c>
      <c r="Q2710">
        <v>131</v>
      </c>
      <c r="R2710">
        <v>131</v>
      </c>
      <c r="T2710" s="22" t="str">
        <f t="shared" si="170"/>
        <v>845073-WOLND-ML</v>
      </c>
      <c r="U2710" s="24" t="str">
        <f>IF(C2710="NET","",IF(C2710="","",IFERROR(VLOOKUP(T2710,EAN!$A:$B,2,FALSE),"MANGLER - MÅ OPPDATERE EAN-FANEN")))</f>
        <v>MANGLER - MÅ OPPDATERE EAN-FANEN</v>
      </c>
      <c r="V2710" s="22">
        <f t="shared" si="168"/>
        <v>74</v>
      </c>
      <c r="W2710" s="22">
        <f t="shared" si="169"/>
        <v>131</v>
      </c>
      <c r="X2710" s="2"/>
      <c r="Y2710" s="21" t="str">
        <f>IF(C2710="NET","",IFERROR(VLOOKUP(U2710,'2) Order Form'!$V$9:$V$894,1,FALSE),"Ikke med I order form"))</f>
        <v>Ikke med I order form</v>
      </c>
    </row>
    <row r="2711" spans="1:25">
      <c r="A2711" s="175">
        <f t="shared" si="171"/>
        <v>0</v>
      </c>
      <c r="B2711" s="37">
        <v>845074</v>
      </c>
      <c r="C2711" t="s">
        <v>131</v>
      </c>
      <c r="I2711" s="37">
        <v>202409</v>
      </c>
      <c r="J2711" s="37">
        <v>202410</v>
      </c>
      <c r="K2711" s="37">
        <v>202411</v>
      </c>
      <c r="L2711" s="37">
        <v>202412</v>
      </c>
      <c r="M2711" s="37">
        <v>202413</v>
      </c>
      <c r="N2711" s="37">
        <v>202414</v>
      </c>
      <c r="O2711" s="37">
        <v>202415</v>
      </c>
      <c r="P2711" s="37">
        <v>202415</v>
      </c>
      <c r="Q2711" s="37">
        <v>202415</v>
      </c>
      <c r="R2711" s="37">
        <v>202415</v>
      </c>
      <c r="T2711" s="22" t="str">
        <f t="shared" si="170"/>
        <v>845074-</v>
      </c>
      <c r="U2711" s="24" t="str">
        <f>IF(C2711="NET","",IF(C2711="","",IFERROR(VLOOKUP(T2711,EAN!$A:$B,2,FALSE),"MANGLER - MÅ OPPDATERE EAN-FANEN")))</f>
        <v/>
      </c>
      <c r="V2711" s="22">
        <f t="shared" si="168"/>
        <v>202409</v>
      </c>
      <c r="W2711" s="22">
        <f t="shared" si="169"/>
        <v>202415</v>
      </c>
      <c r="X2711" s="2"/>
      <c r="Y2711" s="21" t="str">
        <f>IF(C2711="NET","",IFERROR(VLOOKUP(U2711,'2) Order Form'!$V$9:$V$894,1,FALSE),"Ikke med I order form"))</f>
        <v/>
      </c>
    </row>
    <row r="2712" spans="1:25">
      <c r="A2712" s="175">
        <f t="shared" si="171"/>
        <v>0</v>
      </c>
      <c r="B2712">
        <v>845074</v>
      </c>
      <c r="C2712" t="s">
        <v>3345</v>
      </c>
      <c r="D2712" t="s">
        <v>2991</v>
      </c>
      <c r="E2712" t="s">
        <v>3346</v>
      </c>
      <c r="F2712" t="s">
        <v>3012</v>
      </c>
      <c r="G2712" t="s">
        <v>67</v>
      </c>
      <c r="H2712" t="s">
        <v>225</v>
      </c>
      <c r="I2712">
        <v>100</v>
      </c>
      <c r="J2712">
        <v>100</v>
      </c>
      <c r="K2712">
        <v>100</v>
      </c>
      <c r="L2712">
        <v>100</v>
      </c>
      <c r="M2712">
        <v>100</v>
      </c>
      <c r="N2712">
        <v>100</v>
      </c>
      <c r="O2712">
        <v>100</v>
      </c>
      <c r="P2712">
        <v>100</v>
      </c>
      <c r="Q2712">
        <v>100</v>
      </c>
      <c r="R2712">
        <v>100</v>
      </c>
      <c r="T2712" s="22" t="str">
        <f t="shared" si="170"/>
        <v>845074-DALIM-XSS</v>
      </c>
      <c r="U2712" s="24" t="str">
        <f>IF(C2712="NET","",IF(C2712="","",IFERROR(VLOOKUP(T2712,EAN!$A:$B,2,FALSE),"MANGLER - MÅ OPPDATERE EAN-FANEN")))</f>
        <v>MANGLER - MÅ OPPDATERE EAN-FANEN</v>
      </c>
      <c r="V2712" s="22">
        <f t="shared" si="168"/>
        <v>100</v>
      </c>
      <c r="W2712" s="22">
        <f t="shared" si="169"/>
        <v>100</v>
      </c>
      <c r="X2712" s="2"/>
      <c r="Y2712" s="21" t="str">
        <f>IF(C2712="NET","",IFERROR(VLOOKUP(U2712,'2) Order Form'!$V$9:$V$894,1,FALSE),"Ikke med I order form"))</f>
        <v>Ikke med I order form</v>
      </c>
    </row>
    <row r="2713" spans="1:25">
      <c r="A2713" s="175">
        <f t="shared" si="171"/>
        <v>0</v>
      </c>
      <c r="B2713">
        <v>845074</v>
      </c>
      <c r="C2713" t="s">
        <v>3345</v>
      </c>
      <c r="D2713" t="s">
        <v>2991</v>
      </c>
      <c r="E2713" t="s">
        <v>3347</v>
      </c>
      <c r="F2713" t="s">
        <v>3012</v>
      </c>
      <c r="G2713" t="s">
        <v>64</v>
      </c>
      <c r="H2713" t="s">
        <v>225</v>
      </c>
      <c r="I2713">
        <v>158</v>
      </c>
      <c r="J2713">
        <v>158</v>
      </c>
      <c r="K2713">
        <v>158</v>
      </c>
      <c r="L2713">
        <v>158</v>
      </c>
      <c r="M2713">
        <v>158</v>
      </c>
      <c r="N2713">
        <v>158</v>
      </c>
      <c r="O2713">
        <v>158</v>
      </c>
      <c r="P2713">
        <v>158</v>
      </c>
      <c r="Q2713">
        <v>158</v>
      </c>
      <c r="R2713">
        <v>158</v>
      </c>
      <c r="T2713" s="22" t="str">
        <f t="shared" si="170"/>
        <v>845074-DALIM-SM</v>
      </c>
      <c r="U2713" s="24" t="str">
        <f>IF(C2713="NET","",IF(C2713="","",IFERROR(VLOOKUP(T2713,EAN!$A:$B,2,FALSE),"MANGLER - MÅ OPPDATERE EAN-FANEN")))</f>
        <v>MANGLER - MÅ OPPDATERE EAN-FANEN</v>
      </c>
      <c r="V2713" s="22">
        <f t="shared" si="168"/>
        <v>158</v>
      </c>
      <c r="W2713" s="22">
        <f t="shared" si="169"/>
        <v>158</v>
      </c>
      <c r="X2713" s="2"/>
      <c r="Y2713" s="21" t="str">
        <f>IF(C2713="NET","",IFERROR(VLOOKUP(U2713,'2) Order Form'!$V$9:$V$894,1,FALSE),"Ikke med I order form"))</f>
        <v>Ikke med I order form</v>
      </c>
    </row>
    <row r="2714" spans="1:25">
      <c r="A2714" s="175">
        <f t="shared" si="171"/>
        <v>0</v>
      </c>
      <c r="B2714">
        <v>845074</v>
      </c>
      <c r="C2714" t="s">
        <v>3345</v>
      </c>
      <c r="D2714" t="s">
        <v>2991</v>
      </c>
      <c r="E2714" t="s">
        <v>1069</v>
      </c>
      <c r="F2714" t="s">
        <v>1055</v>
      </c>
      <c r="G2714" t="s">
        <v>67</v>
      </c>
      <c r="H2714" t="s">
        <v>225</v>
      </c>
      <c r="I2714">
        <v>32</v>
      </c>
      <c r="J2714">
        <v>32</v>
      </c>
      <c r="K2714">
        <v>32</v>
      </c>
      <c r="L2714">
        <v>32</v>
      </c>
      <c r="M2714">
        <v>32</v>
      </c>
      <c r="N2714">
        <v>32</v>
      </c>
      <c r="O2714">
        <v>32</v>
      </c>
      <c r="P2714">
        <v>32</v>
      </c>
      <c r="Q2714">
        <v>32</v>
      </c>
      <c r="R2714">
        <v>32</v>
      </c>
      <c r="T2714" s="22" t="str">
        <f t="shared" si="170"/>
        <v>845074-GLBLM-XSS</v>
      </c>
      <c r="U2714" s="24" t="str">
        <f>IF(C2714="NET","",IF(C2714="","",IFERROR(VLOOKUP(T2714,EAN!$A:$B,2,FALSE),"MANGLER - MÅ OPPDATERE EAN-FANEN")))</f>
        <v>MANGLER - MÅ OPPDATERE EAN-FANEN</v>
      </c>
      <c r="V2714" s="22">
        <f t="shared" si="168"/>
        <v>32</v>
      </c>
      <c r="W2714" s="22">
        <f t="shared" si="169"/>
        <v>32</v>
      </c>
      <c r="X2714" s="2"/>
      <c r="Y2714" s="21" t="str">
        <f>IF(C2714="NET","",IFERROR(VLOOKUP(U2714,'2) Order Form'!$V$9:$V$894,1,FALSE),"Ikke med I order form"))</f>
        <v>Ikke med I order form</v>
      </c>
    </row>
    <row r="2715" spans="1:25">
      <c r="A2715" s="175">
        <f t="shared" si="171"/>
        <v>0</v>
      </c>
      <c r="B2715">
        <v>845074</v>
      </c>
      <c r="C2715" t="s">
        <v>3345</v>
      </c>
      <c r="D2715" t="s">
        <v>2991</v>
      </c>
      <c r="E2715" t="s">
        <v>1070</v>
      </c>
      <c r="F2715" t="s">
        <v>1055</v>
      </c>
      <c r="G2715" t="s">
        <v>64</v>
      </c>
      <c r="H2715" t="s">
        <v>225</v>
      </c>
      <c r="I2715">
        <v>48</v>
      </c>
      <c r="J2715">
        <v>48</v>
      </c>
      <c r="K2715">
        <v>48</v>
      </c>
      <c r="L2715">
        <v>48</v>
      </c>
      <c r="M2715">
        <v>48</v>
      </c>
      <c r="N2715">
        <v>48</v>
      </c>
      <c r="O2715">
        <v>48</v>
      </c>
      <c r="P2715">
        <v>48</v>
      </c>
      <c r="Q2715">
        <v>48</v>
      </c>
      <c r="R2715">
        <v>48</v>
      </c>
      <c r="T2715" s="22" t="str">
        <f t="shared" si="170"/>
        <v>845074-GLBLM-SM</v>
      </c>
      <c r="U2715" s="24" t="str">
        <f>IF(C2715="NET","",IF(C2715="","",IFERROR(VLOOKUP(T2715,EAN!$A:$B,2,FALSE),"MANGLER - MÅ OPPDATERE EAN-FANEN")))</f>
        <v>MANGLER - MÅ OPPDATERE EAN-FANEN</v>
      </c>
      <c r="V2715" s="22">
        <f t="shared" si="168"/>
        <v>48</v>
      </c>
      <c r="W2715" s="22">
        <f t="shared" si="169"/>
        <v>48</v>
      </c>
      <c r="X2715" s="2"/>
      <c r="Y2715" s="21" t="str">
        <f>IF(C2715="NET","",IFERROR(VLOOKUP(U2715,'2) Order Form'!$V$9:$V$894,1,FALSE),"Ikke med I order form"))</f>
        <v>Ikke med I order form</v>
      </c>
    </row>
    <row r="2716" spans="1:25">
      <c r="A2716" s="175">
        <f t="shared" si="171"/>
        <v>0</v>
      </c>
      <c r="B2716">
        <v>845074</v>
      </c>
      <c r="C2716" t="s">
        <v>3345</v>
      </c>
      <c r="D2716" t="s">
        <v>2991</v>
      </c>
      <c r="E2716" t="s">
        <v>3348</v>
      </c>
      <c r="F2716" t="s">
        <v>3017</v>
      </c>
      <c r="G2716" t="s">
        <v>67</v>
      </c>
      <c r="H2716" t="s">
        <v>87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59</v>
      </c>
      <c r="P2716">
        <v>59</v>
      </c>
      <c r="Q2716">
        <v>59</v>
      </c>
      <c r="R2716">
        <v>59</v>
      </c>
      <c r="T2716" s="22" t="str">
        <f t="shared" si="170"/>
        <v>845074-MBLCK-XSS</v>
      </c>
      <c r="U2716" s="24" t="str">
        <f>IF(C2716="NET","",IF(C2716="","",IFERROR(VLOOKUP(T2716,EAN!$A:$B,2,FALSE),"MANGLER - MÅ OPPDATERE EAN-FANEN")))</f>
        <v>MANGLER - MÅ OPPDATERE EAN-FANEN</v>
      </c>
      <c r="V2716" s="22">
        <f t="shared" si="168"/>
        <v>0</v>
      </c>
      <c r="W2716" s="22">
        <f t="shared" si="169"/>
        <v>59</v>
      </c>
      <c r="X2716" s="2"/>
      <c r="Y2716" s="21" t="str">
        <f>IF(C2716="NET","",IFERROR(VLOOKUP(U2716,'2) Order Form'!$V$9:$V$894,1,FALSE),"Ikke med I order form"))</f>
        <v>Ikke med I order form</v>
      </c>
    </row>
    <row r="2717" spans="1:25">
      <c r="A2717" s="175">
        <f t="shared" si="171"/>
        <v>0</v>
      </c>
      <c r="B2717">
        <v>845074</v>
      </c>
      <c r="C2717" t="s">
        <v>3345</v>
      </c>
      <c r="D2717" t="s">
        <v>2991</v>
      </c>
      <c r="E2717" t="s">
        <v>3124</v>
      </c>
      <c r="F2717" t="s">
        <v>3017</v>
      </c>
      <c r="G2717" t="s">
        <v>64</v>
      </c>
      <c r="H2717" t="s">
        <v>87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56</v>
      </c>
      <c r="P2717">
        <v>56</v>
      </c>
      <c r="Q2717">
        <v>56</v>
      </c>
      <c r="R2717">
        <v>56</v>
      </c>
      <c r="T2717" s="22" t="str">
        <f t="shared" si="170"/>
        <v>845074-MBLCK-SM</v>
      </c>
      <c r="U2717" s="24" t="str">
        <f>IF(C2717="NET","",IF(C2717="","",IFERROR(VLOOKUP(T2717,EAN!$A:$B,2,FALSE),"MANGLER - MÅ OPPDATERE EAN-FANEN")))</f>
        <v>MANGLER - MÅ OPPDATERE EAN-FANEN</v>
      </c>
      <c r="V2717" s="22">
        <f t="shared" si="168"/>
        <v>0</v>
      </c>
      <c r="W2717" s="22">
        <f t="shared" si="169"/>
        <v>56</v>
      </c>
      <c r="X2717" s="2"/>
      <c r="Y2717" s="21" t="str">
        <f>IF(C2717="NET","",IFERROR(VLOOKUP(U2717,'2) Order Form'!$V$9:$V$894,1,FALSE),"Ikke med I order form"))</f>
        <v>Ikke med I order form</v>
      </c>
    </row>
    <row r="2718" spans="1:25">
      <c r="A2718" s="175">
        <f t="shared" si="171"/>
        <v>0</v>
      </c>
      <c r="B2718">
        <v>845074</v>
      </c>
      <c r="C2718" t="s">
        <v>3345</v>
      </c>
      <c r="D2718" t="s">
        <v>2991</v>
      </c>
      <c r="E2718" t="s">
        <v>3349</v>
      </c>
      <c r="F2718" t="s">
        <v>3000</v>
      </c>
      <c r="G2718" t="s">
        <v>67</v>
      </c>
      <c r="H2718" t="s">
        <v>225</v>
      </c>
      <c r="I2718">
        <v>53</v>
      </c>
      <c r="J2718">
        <v>53</v>
      </c>
      <c r="K2718">
        <v>53</v>
      </c>
      <c r="L2718">
        <v>53</v>
      </c>
      <c r="M2718">
        <v>53</v>
      </c>
      <c r="N2718">
        <v>53</v>
      </c>
      <c r="O2718">
        <v>53</v>
      </c>
      <c r="P2718">
        <v>53</v>
      </c>
      <c r="Q2718">
        <v>53</v>
      </c>
      <c r="R2718">
        <v>53</v>
      </c>
      <c r="T2718" s="22" t="str">
        <f t="shared" si="170"/>
        <v>845074-MFLUO-XSS</v>
      </c>
      <c r="U2718" s="24" t="str">
        <f>IF(C2718="NET","",IF(C2718="","",IFERROR(VLOOKUP(T2718,EAN!$A:$B,2,FALSE),"MANGLER - MÅ OPPDATERE EAN-FANEN")))</f>
        <v>MANGLER - MÅ OPPDATERE EAN-FANEN</v>
      </c>
      <c r="V2718" s="22">
        <f t="shared" si="168"/>
        <v>53</v>
      </c>
      <c r="W2718" s="22">
        <f t="shared" si="169"/>
        <v>53</v>
      </c>
      <c r="X2718" s="2"/>
      <c r="Y2718" s="21" t="str">
        <f>IF(C2718="NET","",IFERROR(VLOOKUP(U2718,'2) Order Form'!$V$9:$V$894,1,FALSE),"Ikke med I order form"))</f>
        <v>Ikke med I order form</v>
      </c>
    </row>
    <row r="2719" spans="1:25">
      <c r="A2719" s="175">
        <f t="shared" si="171"/>
        <v>0</v>
      </c>
      <c r="B2719">
        <v>845074</v>
      </c>
      <c r="C2719" t="s">
        <v>3345</v>
      </c>
      <c r="D2719" t="s">
        <v>2991</v>
      </c>
      <c r="E2719" t="s">
        <v>3350</v>
      </c>
      <c r="F2719" t="s">
        <v>3000</v>
      </c>
      <c r="G2719" t="s">
        <v>64</v>
      </c>
      <c r="H2719" t="s">
        <v>225</v>
      </c>
      <c r="I2719">
        <v>54</v>
      </c>
      <c r="J2719">
        <v>54</v>
      </c>
      <c r="K2719">
        <v>54</v>
      </c>
      <c r="L2719">
        <v>54</v>
      </c>
      <c r="M2719">
        <v>54</v>
      </c>
      <c r="N2719">
        <v>54</v>
      </c>
      <c r="O2719">
        <v>54</v>
      </c>
      <c r="P2719">
        <v>54</v>
      </c>
      <c r="Q2719">
        <v>54</v>
      </c>
      <c r="R2719">
        <v>54</v>
      </c>
      <c r="T2719" s="22" t="str">
        <f t="shared" si="170"/>
        <v>845074-MFLUO-SM</v>
      </c>
      <c r="U2719" s="24" t="str">
        <f>IF(C2719="NET","",IF(C2719="","",IFERROR(VLOOKUP(T2719,EAN!$A:$B,2,FALSE),"MANGLER - MÅ OPPDATERE EAN-FANEN")))</f>
        <v>MANGLER - MÅ OPPDATERE EAN-FANEN</v>
      </c>
      <c r="V2719" s="22">
        <f t="shared" si="168"/>
        <v>54</v>
      </c>
      <c r="W2719" s="22">
        <f t="shared" si="169"/>
        <v>54</v>
      </c>
      <c r="X2719" s="2"/>
      <c r="Y2719" s="21" t="str">
        <f>IF(C2719="NET","",IFERROR(VLOOKUP(U2719,'2) Order Form'!$V$9:$V$894,1,FALSE),"Ikke med I order form"))</f>
        <v>Ikke med I order form</v>
      </c>
    </row>
    <row r="2720" spans="1:25">
      <c r="A2720" s="175">
        <f t="shared" si="171"/>
        <v>0</v>
      </c>
      <c r="B2720">
        <v>845074</v>
      </c>
      <c r="C2720" t="s">
        <v>3345</v>
      </c>
      <c r="D2720" t="s">
        <v>2991</v>
      </c>
      <c r="E2720" t="s">
        <v>3351</v>
      </c>
      <c r="F2720" t="s">
        <v>256</v>
      </c>
      <c r="G2720" t="s">
        <v>67</v>
      </c>
      <c r="H2720" t="s">
        <v>225</v>
      </c>
      <c r="I2720">
        <v>30</v>
      </c>
      <c r="J2720">
        <v>30</v>
      </c>
      <c r="K2720">
        <v>30</v>
      </c>
      <c r="L2720">
        <v>30</v>
      </c>
      <c r="M2720">
        <v>30</v>
      </c>
      <c r="N2720">
        <v>30</v>
      </c>
      <c r="O2720">
        <v>30</v>
      </c>
      <c r="P2720">
        <v>30</v>
      </c>
      <c r="Q2720">
        <v>30</v>
      </c>
      <c r="R2720">
        <v>30</v>
      </c>
      <c r="T2720" s="22" t="str">
        <f t="shared" si="170"/>
        <v>845074-MNGRY-XSS</v>
      </c>
      <c r="U2720" s="24" t="str">
        <f>IF(C2720="NET","",IF(C2720="","",IFERROR(VLOOKUP(T2720,EAN!$A:$B,2,FALSE),"MANGLER - MÅ OPPDATERE EAN-FANEN")))</f>
        <v>MANGLER - MÅ OPPDATERE EAN-FANEN</v>
      </c>
      <c r="V2720" s="22">
        <f t="shared" si="168"/>
        <v>30</v>
      </c>
      <c r="W2720" s="22">
        <f t="shared" si="169"/>
        <v>30</v>
      </c>
      <c r="X2720" s="2"/>
      <c r="Y2720" s="21" t="str">
        <f>IF(C2720="NET","",IFERROR(VLOOKUP(U2720,'2) Order Form'!$V$9:$V$894,1,FALSE),"Ikke med I order form"))</f>
        <v>Ikke med I order form</v>
      </c>
    </row>
    <row r="2721" spans="1:25">
      <c r="A2721" s="175">
        <f t="shared" si="171"/>
        <v>0</v>
      </c>
      <c r="B2721">
        <v>845074</v>
      </c>
      <c r="C2721" t="s">
        <v>3345</v>
      </c>
      <c r="D2721" t="s">
        <v>2991</v>
      </c>
      <c r="E2721" t="s">
        <v>255</v>
      </c>
      <c r="F2721" t="s">
        <v>256</v>
      </c>
      <c r="G2721" t="s">
        <v>64</v>
      </c>
      <c r="H2721" t="s">
        <v>225</v>
      </c>
      <c r="I2721">
        <v>24</v>
      </c>
      <c r="J2721">
        <v>24</v>
      </c>
      <c r="K2721">
        <v>24</v>
      </c>
      <c r="L2721">
        <v>24</v>
      </c>
      <c r="M2721">
        <v>24</v>
      </c>
      <c r="N2721">
        <v>24</v>
      </c>
      <c r="O2721">
        <v>24</v>
      </c>
      <c r="P2721">
        <v>24</v>
      </c>
      <c r="Q2721">
        <v>24</v>
      </c>
      <c r="R2721">
        <v>24</v>
      </c>
      <c r="T2721" s="22" t="str">
        <f t="shared" si="170"/>
        <v>845074-MNGRY-SM</v>
      </c>
      <c r="U2721" s="24" t="str">
        <f>IF(C2721="NET","",IF(C2721="","",IFERROR(VLOOKUP(T2721,EAN!$A:$B,2,FALSE),"MANGLER - MÅ OPPDATERE EAN-FANEN")))</f>
        <v>MANGLER - MÅ OPPDATERE EAN-FANEN</v>
      </c>
      <c r="V2721" s="22">
        <f t="shared" si="168"/>
        <v>24</v>
      </c>
      <c r="W2721" s="22">
        <f t="shared" si="169"/>
        <v>24</v>
      </c>
      <c r="X2721" s="2"/>
      <c r="Y2721" s="21" t="str">
        <f>IF(C2721="NET","",IFERROR(VLOOKUP(U2721,'2) Order Form'!$V$9:$V$894,1,FALSE),"Ikke med I order form"))</f>
        <v>Ikke med I order form</v>
      </c>
    </row>
    <row r="2722" spans="1:25">
      <c r="A2722" s="175">
        <f t="shared" si="171"/>
        <v>0</v>
      </c>
      <c r="B2722">
        <v>845074</v>
      </c>
      <c r="C2722" t="s">
        <v>3345</v>
      </c>
      <c r="D2722" t="s">
        <v>2991</v>
      </c>
      <c r="E2722" t="s">
        <v>3352</v>
      </c>
      <c r="F2722" t="s">
        <v>2762</v>
      </c>
      <c r="G2722" t="s">
        <v>67</v>
      </c>
      <c r="H2722" t="s">
        <v>225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T2722" s="22" t="str">
        <f t="shared" si="170"/>
        <v>845074-MOPRE-XSS</v>
      </c>
      <c r="U2722" s="24" t="str">
        <f>IF(C2722="NET","",IF(C2722="","",IFERROR(VLOOKUP(T2722,EAN!$A:$B,2,FALSE),"MANGLER - MÅ OPPDATERE EAN-FANEN")))</f>
        <v>MANGLER - MÅ OPPDATERE EAN-FANEN</v>
      </c>
      <c r="V2722" s="22">
        <f t="shared" si="168"/>
        <v>0</v>
      </c>
      <c r="W2722" s="22">
        <f t="shared" si="169"/>
        <v>0</v>
      </c>
      <c r="X2722" s="2"/>
      <c r="Y2722" s="21" t="str">
        <f>IF(C2722="NET","",IFERROR(VLOOKUP(U2722,'2) Order Form'!$V$9:$V$894,1,FALSE),"Ikke med I order form"))</f>
        <v>Ikke med I order form</v>
      </c>
    </row>
    <row r="2723" spans="1:25">
      <c r="A2723" s="175">
        <f t="shared" si="171"/>
        <v>0</v>
      </c>
      <c r="B2723">
        <v>845074</v>
      </c>
      <c r="C2723" t="s">
        <v>3345</v>
      </c>
      <c r="D2723" t="s">
        <v>2991</v>
      </c>
      <c r="E2723" t="s">
        <v>2761</v>
      </c>
      <c r="F2723" t="s">
        <v>2762</v>
      </c>
      <c r="G2723" t="s">
        <v>64</v>
      </c>
      <c r="H2723" t="s">
        <v>225</v>
      </c>
      <c r="I2723">
        <v>4</v>
      </c>
      <c r="J2723">
        <v>4</v>
      </c>
      <c r="K2723">
        <v>4</v>
      </c>
      <c r="L2723">
        <v>4</v>
      </c>
      <c r="M2723">
        <v>4</v>
      </c>
      <c r="N2723">
        <v>4</v>
      </c>
      <c r="O2723">
        <v>4</v>
      </c>
      <c r="P2723">
        <v>4</v>
      </c>
      <c r="Q2723">
        <v>4</v>
      </c>
      <c r="R2723">
        <v>4</v>
      </c>
      <c r="T2723" s="22" t="str">
        <f t="shared" si="170"/>
        <v>845074-MOPRE-SM</v>
      </c>
      <c r="U2723" s="24" t="str">
        <f>IF(C2723="NET","",IF(C2723="","",IFERROR(VLOOKUP(T2723,EAN!$A:$B,2,FALSE),"MANGLER - MÅ OPPDATERE EAN-FANEN")))</f>
        <v>MANGLER - MÅ OPPDATERE EAN-FANEN</v>
      </c>
      <c r="V2723" s="22">
        <f t="shared" si="168"/>
        <v>4</v>
      </c>
      <c r="W2723" s="22">
        <f t="shared" si="169"/>
        <v>4</v>
      </c>
      <c r="X2723" s="2"/>
      <c r="Y2723" s="21" t="str">
        <f>IF(C2723="NET","",IFERROR(VLOOKUP(U2723,'2) Order Form'!$V$9:$V$894,1,FALSE),"Ikke med I order form"))</f>
        <v>Ikke med I order form</v>
      </c>
    </row>
    <row r="2724" spans="1:25">
      <c r="A2724" s="175">
        <f t="shared" si="171"/>
        <v>0</v>
      </c>
      <c r="B2724">
        <v>845074</v>
      </c>
      <c r="C2724" t="s">
        <v>3345</v>
      </c>
      <c r="D2724" t="s">
        <v>2991</v>
      </c>
      <c r="E2724" t="s">
        <v>3353</v>
      </c>
      <c r="F2724" t="s">
        <v>3354</v>
      </c>
      <c r="G2724" t="s">
        <v>67</v>
      </c>
      <c r="H2724" t="s">
        <v>225</v>
      </c>
      <c r="I2724">
        <v>3</v>
      </c>
      <c r="J2724">
        <v>3</v>
      </c>
      <c r="K2724">
        <v>3</v>
      </c>
      <c r="L2724">
        <v>3</v>
      </c>
      <c r="M2724">
        <v>3</v>
      </c>
      <c r="N2724">
        <v>3</v>
      </c>
      <c r="O2724">
        <v>3</v>
      </c>
      <c r="P2724">
        <v>3</v>
      </c>
      <c r="Q2724">
        <v>3</v>
      </c>
      <c r="R2724">
        <v>3</v>
      </c>
      <c r="T2724" s="22" t="str">
        <f t="shared" si="170"/>
        <v>845074-MRBCO-XSS</v>
      </c>
      <c r="U2724" s="24" t="str">
        <f>IF(C2724="NET","",IF(C2724="","",IFERROR(VLOOKUP(T2724,EAN!$A:$B,2,FALSE),"MANGLER - MÅ OPPDATERE EAN-FANEN")))</f>
        <v>MANGLER - MÅ OPPDATERE EAN-FANEN</v>
      </c>
      <c r="V2724" s="22">
        <f t="shared" si="168"/>
        <v>3</v>
      </c>
      <c r="W2724" s="22">
        <f t="shared" si="169"/>
        <v>3</v>
      </c>
      <c r="X2724" s="2"/>
      <c r="Y2724" s="21" t="str">
        <f>IF(C2724="NET","",IFERROR(VLOOKUP(U2724,'2) Order Form'!$V$9:$V$894,1,FALSE),"Ikke med I order form"))</f>
        <v>Ikke med I order form</v>
      </c>
    </row>
    <row r="2725" spans="1:25">
      <c r="A2725" s="175">
        <f t="shared" si="171"/>
        <v>0</v>
      </c>
      <c r="B2725">
        <v>845074</v>
      </c>
      <c r="C2725" t="s">
        <v>3345</v>
      </c>
      <c r="D2725" t="s">
        <v>2991</v>
      </c>
      <c r="E2725" t="s">
        <v>3355</v>
      </c>
      <c r="F2725" t="s">
        <v>3354</v>
      </c>
      <c r="G2725" t="s">
        <v>64</v>
      </c>
      <c r="H2725" t="s">
        <v>225</v>
      </c>
      <c r="I2725">
        <v>41</v>
      </c>
      <c r="J2725">
        <v>41</v>
      </c>
      <c r="K2725">
        <v>41</v>
      </c>
      <c r="L2725">
        <v>41</v>
      </c>
      <c r="M2725">
        <v>41</v>
      </c>
      <c r="N2725">
        <v>41</v>
      </c>
      <c r="O2725">
        <v>41</v>
      </c>
      <c r="P2725">
        <v>41</v>
      </c>
      <c r="Q2725">
        <v>41</v>
      </c>
      <c r="R2725">
        <v>41</v>
      </c>
      <c r="T2725" s="22" t="str">
        <f t="shared" si="170"/>
        <v>845074-MRBCO-SM</v>
      </c>
      <c r="U2725" s="24" t="str">
        <f>IF(C2725="NET","",IF(C2725="","",IFERROR(VLOOKUP(T2725,EAN!$A:$B,2,FALSE),"MANGLER - MÅ OPPDATERE EAN-FANEN")))</f>
        <v>MANGLER - MÅ OPPDATERE EAN-FANEN</v>
      </c>
      <c r="V2725" s="22">
        <f t="shared" si="168"/>
        <v>41</v>
      </c>
      <c r="W2725" s="22">
        <f t="shared" si="169"/>
        <v>41</v>
      </c>
      <c r="X2725" s="2"/>
      <c r="Y2725" s="21" t="str">
        <f>IF(C2725="NET","",IFERROR(VLOOKUP(U2725,'2) Order Form'!$V$9:$V$894,1,FALSE),"Ikke med I order form"))</f>
        <v>Ikke med I order form</v>
      </c>
    </row>
    <row r="2726" spans="1:25">
      <c r="A2726" s="175">
        <f t="shared" si="171"/>
        <v>0</v>
      </c>
      <c r="B2726">
        <v>845074</v>
      </c>
      <c r="C2726" t="s">
        <v>3345</v>
      </c>
      <c r="D2726" t="s">
        <v>2991</v>
      </c>
      <c r="E2726" t="s">
        <v>3356</v>
      </c>
      <c r="F2726" t="s">
        <v>3040</v>
      </c>
      <c r="G2726" t="s">
        <v>67</v>
      </c>
      <c r="H2726" t="s">
        <v>87</v>
      </c>
      <c r="I2726">
        <v>66</v>
      </c>
      <c r="J2726">
        <v>66</v>
      </c>
      <c r="K2726">
        <v>66</v>
      </c>
      <c r="L2726">
        <v>66</v>
      </c>
      <c r="M2726">
        <v>66</v>
      </c>
      <c r="N2726">
        <v>66</v>
      </c>
      <c r="O2726">
        <v>66</v>
      </c>
      <c r="P2726">
        <v>66</v>
      </c>
      <c r="Q2726">
        <v>66</v>
      </c>
      <c r="R2726">
        <v>66</v>
      </c>
      <c r="T2726" s="22" t="str">
        <f t="shared" si="170"/>
        <v>845074-SKBLM-XSS</v>
      </c>
      <c r="U2726" s="24" t="str">
        <f>IF(C2726="NET","",IF(C2726="","",IFERROR(VLOOKUP(T2726,EAN!$A:$B,2,FALSE),"MANGLER - MÅ OPPDATERE EAN-FANEN")))</f>
        <v>MANGLER - MÅ OPPDATERE EAN-FANEN</v>
      </c>
      <c r="V2726" s="22">
        <f t="shared" si="168"/>
        <v>66</v>
      </c>
      <c r="W2726" s="22">
        <f t="shared" si="169"/>
        <v>66</v>
      </c>
      <c r="X2726" s="2"/>
      <c r="Y2726" s="21" t="str">
        <f>IF(C2726="NET","",IFERROR(VLOOKUP(U2726,'2) Order Form'!$V$9:$V$894,1,FALSE),"Ikke med I order form"))</f>
        <v>Ikke med I order form</v>
      </c>
    </row>
    <row r="2727" spans="1:25">
      <c r="A2727" s="175">
        <f t="shared" si="171"/>
        <v>0</v>
      </c>
      <c r="B2727">
        <v>845074</v>
      </c>
      <c r="C2727" t="s">
        <v>3345</v>
      </c>
      <c r="D2727" t="s">
        <v>2991</v>
      </c>
      <c r="E2727" t="s">
        <v>3357</v>
      </c>
      <c r="F2727" t="s">
        <v>3040</v>
      </c>
      <c r="G2727" t="s">
        <v>64</v>
      </c>
      <c r="H2727" t="s">
        <v>87</v>
      </c>
      <c r="I2727">
        <v>86</v>
      </c>
      <c r="J2727">
        <v>86</v>
      </c>
      <c r="K2727">
        <v>86</v>
      </c>
      <c r="L2727">
        <v>86</v>
      </c>
      <c r="M2727">
        <v>86</v>
      </c>
      <c r="N2727">
        <v>86</v>
      </c>
      <c r="O2727">
        <v>86</v>
      </c>
      <c r="P2727">
        <v>86</v>
      </c>
      <c r="Q2727">
        <v>86</v>
      </c>
      <c r="R2727">
        <v>86</v>
      </c>
      <c r="T2727" s="22" t="str">
        <f t="shared" si="170"/>
        <v>845074-SKBLM-SM</v>
      </c>
      <c r="U2727" s="24" t="str">
        <f>IF(C2727="NET","",IF(C2727="","",IFERROR(VLOOKUP(T2727,EAN!$A:$B,2,FALSE),"MANGLER - MÅ OPPDATERE EAN-FANEN")))</f>
        <v>MANGLER - MÅ OPPDATERE EAN-FANEN</v>
      </c>
      <c r="V2727" s="22">
        <f t="shared" si="168"/>
        <v>86</v>
      </c>
      <c r="W2727" s="22">
        <f t="shared" si="169"/>
        <v>86</v>
      </c>
      <c r="X2727" s="2"/>
      <c r="Y2727" s="21" t="str">
        <f>IF(C2727="NET","",IFERROR(VLOOKUP(U2727,'2) Order Form'!$V$9:$V$894,1,FALSE),"Ikke med I order form"))</f>
        <v>Ikke med I order form</v>
      </c>
    </row>
    <row r="2728" spans="1:25">
      <c r="A2728" s="175">
        <f t="shared" si="171"/>
        <v>0</v>
      </c>
      <c r="B2728">
        <v>845074</v>
      </c>
      <c r="C2728" t="s">
        <v>3345</v>
      </c>
      <c r="D2728" t="s">
        <v>2991</v>
      </c>
      <c r="E2728" t="s">
        <v>2034</v>
      </c>
      <c r="F2728" t="s">
        <v>1977</v>
      </c>
      <c r="G2728" t="s">
        <v>67</v>
      </c>
      <c r="H2728" t="s">
        <v>87</v>
      </c>
      <c r="I2728">
        <v>92</v>
      </c>
      <c r="J2728">
        <v>92</v>
      </c>
      <c r="K2728">
        <v>92</v>
      </c>
      <c r="L2728">
        <v>92</v>
      </c>
      <c r="M2728">
        <v>92</v>
      </c>
      <c r="N2728">
        <v>92</v>
      </c>
      <c r="O2728">
        <v>92</v>
      </c>
      <c r="P2728">
        <v>92</v>
      </c>
      <c r="Q2728">
        <v>92</v>
      </c>
      <c r="R2728">
        <v>92</v>
      </c>
      <c r="T2728" s="22" t="str">
        <f t="shared" si="170"/>
        <v>845074-WOLND-XSS</v>
      </c>
      <c r="U2728" s="24" t="str">
        <f>IF(C2728="NET","",IF(C2728="","",IFERROR(VLOOKUP(T2728,EAN!$A:$B,2,FALSE),"MANGLER - MÅ OPPDATERE EAN-FANEN")))</f>
        <v>MANGLER - MÅ OPPDATERE EAN-FANEN</v>
      </c>
      <c r="V2728" s="22">
        <f t="shared" si="168"/>
        <v>92</v>
      </c>
      <c r="W2728" s="22">
        <f t="shared" si="169"/>
        <v>92</v>
      </c>
      <c r="X2728" s="2"/>
      <c r="Y2728" s="21" t="str">
        <f>IF(C2728="NET","",IFERROR(VLOOKUP(U2728,'2) Order Form'!$V$9:$V$894,1,FALSE),"Ikke med I order form"))</f>
        <v>Ikke med I order form</v>
      </c>
    </row>
    <row r="2729" spans="1:25">
      <c r="A2729" s="175">
        <f t="shared" si="171"/>
        <v>0</v>
      </c>
      <c r="B2729">
        <v>845074</v>
      </c>
      <c r="C2729" t="s">
        <v>3345</v>
      </c>
      <c r="D2729" t="s">
        <v>2991</v>
      </c>
      <c r="E2729" t="s">
        <v>1988</v>
      </c>
      <c r="F2729" t="s">
        <v>1977</v>
      </c>
      <c r="G2729" t="s">
        <v>64</v>
      </c>
      <c r="H2729" t="s">
        <v>87</v>
      </c>
      <c r="I2729">
        <v>185</v>
      </c>
      <c r="J2729">
        <v>185</v>
      </c>
      <c r="K2729">
        <v>185</v>
      </c>
      <c r="L2729">
        <v>185</v>
      </c>
      <c r="M2729">
        <v>185</v>
      </c>
      <c r="N2729">
        <v>185</v>
      </c>
      <c r="O2729">
        <v>185</v>
      </c>
      <c r="P2729">
        <v>185</v>
      </c>
      <c r="Q2729">
        <v>185</v>
      </c>
      <c r="R2729">
        <v>185</v>
      </c>
      <c r="T2729" s="22" t="str">
        <f t="shared" si="170"/>
        <v>845074-WOLND-SM</v>
      </c>
      <c r="U2729" s="24" t="str">
        <f>IF(C2729="NET","",IF(C2729="","",IFERROR(VLOOKUP(T2729,EAN!$A:$B,2,FALSE),"MANGLER - MÅ OPPDATERE EAN-FANEN")))</f>
        <v>MANGLER - MÅ OPPDATERE EAN-FANEN</v>
      </c>
      <c r="V2729" s="22">
        <f t="shared" si="168"/>
        <v>185</v>
      </c>
      <c r="W2729" s="22">
        <f t="shared" si="169"/>
        <v>185</v>
      </c>
      <c r="X2729" s="2"/>
      <c r="Y2729" s="21" t="str">
        <f>IF(C2729="NET","",IFERROR(VLOOKUP(U2729,'2) Order Form'!$V$9:$V$894,1,FALSE),"Ikke med I order form"))</f>
        <v>Ikke med I order form</v>
      </c>
    </row>
    <row r="2730" spans="1:25">
      <c r="A2730" s="175">
        <f t="shared" si="171"/>
        <v>0</v>
      </c>
      <c r="B2730" s="37">
        <v>845082</v>
      </c>
      <c r="C2730" t="s">
        <v>131</v>
      </c>
      <c r="I2730" s="37">
        <v>202409</v>
      </c>
      <c r="J2730" s="37">
        <v>202410</v>
      </c>
      <c r="K2730" s="37">
        <v>202411</v>
      </c>
      <c r="L2730" s="37">
        <v>202412</v>
      </c>
      <c r="M2730" s="37">
        <v>202413</v>
      </c>
      <c r="N2730" s="37">
        <v>202414</v>
      </c>
      <c r="O2730" s="37">
        <v>202415</v>
      </c>
      <c r="P2730" s="37">
        <v>202415</v>
      </c>
      <c r="Q2730" s="37">
        <v>202415</v>
      </c>
      <c r="R2730" s="37">
        <v>202415</v>
      </c>
      <c r="T2730" s="22" t="str">
        <f t="shared" si="170"/>
        <v>845082-</v>
      </c>
      <c r="U2730" s="24" t="str">
        <f>IF(C2730="NET","",IF(C2730="","",IFERROR(VLOOKUP(T2730,EAN!$A:$B,2,FALSE),"MANGLER - MÅ OPPDATERE EAN-FANEN")))</f>
        <v/>
      </c>
      <c r="V2730" s="22">
        <f t="shared" si="168"/>
        <v>202409</v>
      </c>
      <c r="W2730" s="22">
        <f t="shared" si="169"/>
        <v>202415</v>
      </c>
      <c r="X2730" s="2"/>
      <c r="Y2730" s="21" t="str">
        <f>IF(C2730="NET","",IFERROR(VLOOKUP(U2730,'2) Order Form'!$V$9:$V$894,1,FALSE),"Ikke med I order form"))</f>
        <v/>
      </c>
    </row>
    <row r="2731" spans="1:25">
      <c r="A2731" s="175">
        <f t="shared" si="171"/>
        <v>0</v>
      </c>
      <c r="B2731">
        <v>845082</v>
      </c>
      <c r="C2731" t="s">
        <v>3358</v>
      </c>
      <c r="D2731" t="s">
        <v>2991</v>
      </c>
      <c r="E2731" t="s">
        <v>3359</v>
      </c>
      <c r="F2731" t="s">
        <v>2199</v>
      </c>
      <c r="G2731" t="s">
        <v>8</v>
      </c>
      <c r="H2731" t="s">
        <v>87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44</v>
      </c>
      <c r="P2731">
        <v>44</v>
      </c>
      <c r="Q2731">
        <v>44</v>
      </c>
      <c r="R2731">
        <v>44</v>
      </c>
      <c r="T2731" s="22" t="str">
        <f t="shared" si="170"/>
        <v>845082-BARBM-S</v>
      </c>
      <c r="U2731" s="24" t="str">
        <f>IF(C2731="NET","",IF(C2731="","",IFERROR(VLOOKUP(T2731,EAN!$A:$B,2,FALSE),"MANGLER - MÅ OPPDATERE EAN-FANEN")))</f>
        <v>MANGLER - MÅ OPPDATERE EAN-FANEN</v>
      </c>
      <c r="V2731" s="22">
        <f t="shared" si="168"/>
        <v>0</v>
      </c>
      <c r="W2731" s="22">
        <f t="shared" si="169"/>
        <v>44</v>
      </c>
      <c r="X2731" s="2"/>
      <c r="Y2731" s="21" t="str">
        <f>IF(C2731="NET","",IFERROR(VLOOKUP(U2731,'2) Order Form'!$V$9:$V$894,1,FALSE),"Ikke med I order form"))</f>
        <v>Ikke med I order form</v>
      </c>
    </row>
    <row r="2732" spans="1:25">
      <c r="A2732" s="175">
        <f t="shared" si="171"/>
        <v>0</v>
      </c>
      <c r="B2732">
        <v>845082</v>
      </c>
      <c r="C2732" t="s">
        <v>3358</v>
      </c>
      <c r="D2732" t="s">
        <v>2991</v>
      </c>
      <c r="E2732" t="s">
        <v>3360</v>
      </c>
      <c r="F2732" t="s">
        <v>2199</v>
      </c>
      <c r="G2732" t="s">
        <v>7</v>
      </c>
      <c r="H2732" t="s">
        <v>87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115</v>
      </c>
      <c r="P2732">
        <v>115</v>
      </c>
      <c r="Q2732">
        <v>115</v>
      </c>
      <c r="R2732">
        <v>115</v>
      </c>
      <c r="T2732" s="22" t="str">
        <f t="shared" si="170"/>
        <v>845082-BARBM-M</v>
      </c>
      <c r="U2732" s="24" t="str">
        <f>IF(C2732="NET","",IF(C2732="","",IFERROR(VLOOKUP(T2732,EAN!$A:$B,2,FALSE),"MANGLER - MÅ OPPDATERE EAN-FANEN")))</f>
        <v>MANGLER - MÅ OPPDATERE EAN-FANEN</v>
      </c>
      <c r="V2732" s="22">
        <f t="shared" si="168"/>
        <v>0</v>
      </c>
      <c r="W2732" s="22">
        <f t="shared" si="169"/>
        <v>115</v>
      </c>
      <c r="X2732" s="2"/>
      <c r="Y2732" s="21" t="str">
        <f>IF(C2732="NET","",IFERROR(VLOOKUP(U2732,'2) Order Form'!$V$9:$V$894,1,FALSE),"Ikke med I order form"))</f>
        <v>Ikke med I order form</v>
      </c>
    </row>
    <row r="2733" spans="1:25">
      <c r="A2733" s="175">
        <f t="shared" si="171"/>
        <v>0</v>
      </c>
      <c r="B2733">
        <v>845082</v>
      </c>
      <c r="C2733" t="s">
        <v>3358</v>
      </c>
      <c r="D2733" t="s">
        <v>2991</v>
      </c>
      <c r="E2733" t="s">
        <v>3361</v>
      </c>
      <c r="F2733" t="s">
        <v>2199</v>
      </c>
      <c r="G2733" t="s">
        <v>52</v>
      </c>
      <c r="H2733" t="s">
        <v>87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50</v>
      </c>
      <c r="P2733">
        <v>50</v>
      </c>
      <c r="Q2733">
        <v>50</v>
      </c>
      <c r="R2733">
        <v>50</v>
      </c>
      <c r="T2733" s="22" t="str">
        <f t="shared" si="170"/>
        <v>845082-BARBM-L</v>
      </c>
      <c r="U2733" s="24" t="str">
        <f>IF(C2733="NET","",IF(C2733="","",IFERROR(VLOOKUP(T2733,EAN!$A:$B,2,FALSE),"MANGLER - MÅ OPPDATERE EAN-FANEN")))</f>
        <v>MANGLER - MÅ OPPDATERE EAN-FANEN</v>
      </c>
      <c r="V2733" s="22">
        <f t="shared" si="168"/>
        <v>0</v>
      </c>
      <c r="W2733" s="22">
        <f t="shared" si="169"/>
        <v>50</v>
      </c>
      <c r="X2733" s="2"/>
      <c r="Y2733" s="21" t="str">
        <f>IF(C2733="NET","",IFERROR(VLOOKUP(U2733,'2) Order Form'!$V$9:$V$894,1,FALSE),"Ikke med I order form"))</f>
        <v>Ikke med I order form</v>
      </c>
    </row>
    <row r="2734" spans="1:25">
      <c r="A2734" s="175">
        <f t="shared" si="171"/>
        <v>0</v>
      </c>
      <c r="B2734">
        <v>845082</v>
      </c>
      <c r="C2734" t="s">
        <v>3358</v>
      </c>
      <c r="D2734" t="s">
        <v>2991</v>
      </c>
      <c r="E2734" t="s">
        <v>3362</v>
      </c>
      <c r="F2734" t="s">
        <v>782</v>
      </c>
      <c r="G2734" t="s">
        <v>8</v>
      </c>
      <c r="H2734" t="s">
        <v>225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T2734" s="22" t="str">
        <f t="shared" si="170"/>
        <v>845082-BGRRG-S</v>
      </c>
      <c r="U2734" s="24" t="str">
        <f>IF(C2734="NET","",IF(C2734="","",IFERROR(VLOOKUP(T2734,EAN!$A:$B,2,FALSE),"MANGLER - MÅ OPPDATERE EAN-FANEN")))</f>
        <v>MANGLER - MÅ OPPDATERE EAN-FANEN</v>
      </c>
      <c r="V2734" s="22">
        <f t="shared" si="168"/>
        <v>0</v>
      </c>
      <c r="W2734" s="22">
        <f t="shared" si="169"/>
        <v>0</v>
      </c>
      <c r="X2734" s="2"/>
      <c r="Y2734" s="21" t="str">
        <f>IF(C2734="NET","",IFERROR(VLOOKUP(U2734,'2) Order Form'!$V$9:$V$894,1,FALSE),"Ikke med I order form"))</f>
        <v>Ikke med I order form</v>
      </c>
    </row>
    <row r="2735" spans="1:25">
      <c r="A2735" s="175">
        <f t="shared" si="171"/>
        <v>0</v>
      </c>
      <c r="B2735">
        <v>845082</v>
      </c>
      <c r="C2735" t="s">
        <v>3358</v>
      </c>
      <c r="D2735" t="s">
        <v>2991</v>
      </c>
      <c r="E2735" t="s">
        <v>3363</v>
      </c>
      <c r="F2735" t="s">
        <v>782</v>
      </c>
      <c r="G2735" t="s">
        <v>7</v>
      </c>
      <c r="H2735" t="s">
        <v>225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T2735" s="22" t="str">
        <f t="shared" si="170"/>
        <v>845082-BGRRG-M</v>
      </c>
      <c r="U2735" s="24" t="str">
        <f>IF(C2735="NET","",IF(C2735="","",IFERROR(VLOOKUP(T2735,EAN!$A:$B,2,FALSE),"MANGLER - MÅ OPPDATERE EAN-FANEN")))</f>
        <v>MANGLER - MÅ OPPDATERE EAN-FANEN</v>
      </c>
      <c r="V2735" s="22">
        <f t="shared" si="168"/>
        <v>0</v>
      </c>
      <c r="W2735" s="22">
        <f t="shared" si="169"/>
        <v>0</v>
      </c>
      <c r="X2735" s="2"/>
      <c r="Y2735" s="21" t="str">
        <f>IF(C2735="NET","",IFERROR(VLOOKUP(U2735,'2) Order Form'!$V$9:$V$894,1,FALSE),"Ikke med I order form"))</f>
        <v>Ikke med I order form</v>
      </c>
    </row>
    <row r="2736" spans="1:25">
      <c r="A2736" s="175">
        <f t="shared" si="171"/>
        <v>0</v>
      </c>
      <c r="B2736">
        <v>845082</v>
      </c>
      <c r="C2736" t="s">
        <v>3358</v>
      </c>
      <c r="D2736" t="s">
        <v>2991</v>
      </c>
      <c r="E2736" t="s">
        <v>3364</v>
      </c>
      <c r="F2736" t="s">
        <v>782</v>
      </c>
      <c r="G2736" t="s">
        <v>52</v>
      </c>
      <c r="H2736" t="s">
        <v>225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T2736" s="22" t="str">
        <f t="shared" si="170"/>
        <v>845082-BGRRG-L</v>
      </c>
      <c r="U2736" s="24" t="str">
        <f>IF(C2736="NET","",IF(C2736="","",IFERROR(VLOOKUP(T2736,EAN!$A:$B,2,FALSE),"MANGLER - MÅ OPPDATERE EAN-FANEN")))</f>
        <v>MANGLER - MÅ OPPDATERE EAN-FANEN</v>
      </c>
      <c r="V2736" s="22">
        <f t="shared" si="168"/>
        <v>0</v>
      </c>
      <c r="W2736" s="22">
        <f t="shared" si="169"/>
        <v>0</v>
      </c>
      <c r="X2736" s="2"/>
      <c r="Y2736" s="21" t="str">
        <f>IF(C2736="NET","",IFERROR(VLOOKUP(U2736,'2) Order Form'!$V$9:$V$894,1,FALSE),"Ikke med I order form"))</f>
        <v>Ikke med I order form</v>
      </c>
    </row>
    <row r="2737" spans="1:25">
      <c r="A2737" s="175">
        <f t="shared" si="171"/>
        <v>0</v>
      </c>
      <c r="B2737">
        <v>845082</v>
      </c>
      <c r="C2737" t="s">
        <v>3358</v>
      </c>
      <c r="D2737" t="s">
        <v>2991</v>
      </c>
      <c r="E2737" t="s">
        <v>3365</v>
      </c>
      <c r="F2737" t="s">
        <v>3366</v>
      </c>
      <c r="G2737" t="s">
        <v>8</v>
      </c>
      <c r="H2737" t="s">
        <v>87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52</v>
      </c>
      <c r="P2737">
        <v>52</v>
      </c>
      <c r="Q2737">
        <v>52</v>
      </c>
      <c r="R2737">
        <v>52</v>
      </c>
      <c r="T2737" s="22" t="str">
        <f t="shared" si="170"/>
        <v>845082-BLKME-S</v>
      </c>
      <c r="U2737" s="24" t="str">
        <f>IF(C2737="NET","",IF(C2737="","",IFERROR(VLOOKUP(T2737,EAN!$A:$B,2,FALSE),"MANGLER - MÅ OPPDATERE EAN-FANEN")))</f>
        <v>MANGLER - MÅ OPPDATERE EAN-FANEN</v>
      </c>
      <c r="V2737" s="22">
        <f t="shared" si="168"/>
        <v>0</v>
      </c>
      <c r="W2737" s="22">
        <f t="shared" si="169"/>
        <v>52</v>
      </c>
      <c r="X2737" s="2"/>
      <c r="Y2737" s="21" t="str">
        <f>IF(C2737="NET","",IFERROR(VLOOKUP(U2737,'2) Order Form'!$V$9:$V$894,1,FALSE),"Ikke med I order form"))</f>
        <v>Ikke med I order form</v>
      </c>
    </row>
    <row r="2738" spans="1:25">
      <c r="A2738" s="175">
        <f t="shared" si="171"/>
        <v>0</v>
      </c>
      <c r="B2738">
        <v>845082</v>
      </c>
      <c r="C2738" t="s">
        <v>3358</v>
      </c>
      <c r="D2738" t="s">
        <v>2991</v>
      </c>
      <c r="E2738" t="s">
        <v>3367</v>
      </c>
      <c r="F2738" t="s">
        <v>3366</v>
      </c>
      <c r="G2738" t="s">
        <v>7</v>
      </c>
      <c r="H2738" t="s">
        <v>87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108</v>
      </c>
      <c r="P2738">
        <v>108</v>
      </c>
      <c r="Q2738">
        <v>108</v>
      </c>
      <c r="R2738">
        <v>108</v>
      </c>
      <c r="T2738" s="22" t="str">
        <f t="shared" si="170"/>
        <v>845082-BLKME-M</v>
      </c>
      <c r="U2738" s="24" t="str">
        <f>IF(C2738="NET","",IF(C2738="","",IFERROR(VLOOKUP(T2738,EAN!$A:$B,2,FALSE),"MANGLER - MÅ OPPDATERE EAN-FANEN")))</f>
        <v>MANGLER - MÅ OPPDATERE EAN-FANEN</v>
      </c>
      <c r="V2738" s="22">
        <f t="shared" si="168"/>
        <v>0</v>
      </c>
      <c r="W2738" s="22">
        <f t="shared" si="169"/>
        <v>108</v>
      </c>
      <c r="X2738" s="2"/>
      <c r="Y2738" s="21" t="str">
        <f>IF(C2738="NET","",IFERROR(VLOOKUP(U2738,'2) Order Form'!$V$9:$V$894,1,FALSE),"Ikke med I order form"))</f>
        <v>Ikke med I order form</v>
      </c>
    </row>
    <row r="2739" spans="1:25">
      <c r="A2739" s="175">
        <f t="shared" si="171"/>
        <v>0</v>
      </c>
      <c r="B2739">
        <v>845082</v>
      </c>
      <c r="C2739" t="s">
        <v>3358</v>
      </c>
      <c r="D2739" t="s">
        <v>2991</v>
      </c>
      <c r="E2739" t="s">
        <v>3368</v>
      </c>
      <c r="F2739" t="s">
        <v>3366</v>
      </c>
      <c r="G2739" t="s">
        <v>52</v>
      </c>
      <c r="H2739" t="s">
        <v>87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73</v>
      </c>
      <c r="P2739">
        <v>73</v>
      </c>
      <c r="Q2739">
        <v>73</v>
      </c>
      <c r="R2739">
        <v>73</v>
      </c>
      <c r="T2739" s="22" t="str">
        <f t="shared" si="170"/>
        <v>845082-BLKME-L</v>
      </c>
      <c r="U2739" s="24" t="str">
        <f>IF(C2739="NET","",IF(C2739="","",IFERROR(VLOOKUP(T2739,EAN!$A:$B,2,FALSE),"MANGLER - MÅ OPPDATERE EAN-FANEN")))</f>
        <v>MANGLER - MÅ OPPDATERE EAN-FANEN</v>
      </c>
      <c r="V2739" s="22">
        <f t="shared" si="168"/>
        <v>0</v>
      </c>
      <c r="W2739" s="22">
        <f t="shared" si="169"/>
        <v>73</v>
      </c>
      <c r="X2739" s="2"/>
      <c r="Y2739" s="21" t="str">
        <f>IF(C2739="NET","",IFERROR(VLOOKUP(U2739,'2) Order Form'!$V$9:$V$894,1,FALSE),"Ikke med I order form"))</f>
        <v>Ikke med I order form</v>
      </c>
    </row>
    <row r="2740" spans="1:25">
      <c r="A2740" s="175">
        <f t="shared" si="171"/>
        <v>0</v>
      </c>
      <c r="B2740">
        <v>845082</v>
      </c>
      <c r="C2740" t="s">
        <v>3358</v>
      </c>
      <c r="D2740" t="s">
        <v>2991</v>
      </c>
      <c r="E2740" t="s">
        <v>3369</v>
      </c>
      <c r="F2740" t="s">
        <v>3010</v>
      </c>
      <c r="G2740" t="s">
        <v>8</v>
      </c>
      <c r="H2740" t="s">
        <v>225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T2740" s="22" t="str">
        <f t="shared" si="170"/>
        <v>845082-BRWHT-S</v>
      </c>
      <c r="U2740" s="24" t="str">
        <f>IF(C2740="NET","",IF(C2740="","",IFERROR(VLOOKUP(T2740,EAN!$A:$B,2,FALSE),"MANGLER - MÅ OPPDATERE EAN-FANEN")))</f>
        <v>MANGLER - MÅ OPPDATERE EAN-FANEN</v>
      </c>
      <c r="V2740" s="22">
        <f t="shared" si="168"/>
        <v>0</v>
      </c>
      <c r="W2740" s="22">
        <f t="shared" si="169"/>
        <v>0</v>
      </c>
      <c r="X2740" s="2"/>
      <c r="Y2740" s="21" t="str">
        <f>IF(C2740="NET","",IFERROR(VLOOKUP(U2740,'2) Order Form'!$V$9:$V$894,1,FALSE),"Ikke med I order form"))</f>
        <v>Ikke med I order form</v>
      </c>
    </row>
    <row r="2741" spans="1:25">
      <c r="A2741" s="175">
        <f t="shared" si="171"/>
        <v>0</v>
      </c>
      <c r="B2741">
        <v>845082</v>
      </c>
      <c r="C2741" t="s">
        <v>3358</v>
      </c>
      <c r="D2741" t="s">
        <v>2991</v>
      </c>
      <c r="E2741" t="s">
        <v>3370</v>
      </c>
      <c r="F2741" t="s">
        <v>3010</v>
      </c>
      <c r="G2741" t="s">
        <v>7</v>
      </c>
      <c r="H2741" t="s">
        <v>225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T2741" s="22" t="str">
        <f t="shared" si="170"/>
        <v>845082-BRWHT-M</v>
      </c>
      <c r="U2741" s="24" t="str">
        <f>IF(C2741="NET","",IF(C2741="","",IFERROR(VLOOKUP(T2741,EAN!$A:$B,2,FALSE),"MANGLER - MÅ OPPDATERE EAN-FANEN")))</f>
        <v>MANGLER - MÅ OPPDATERE EAN-FANEN</v>
      </c>
      <c r="V2741" s="22">
        <f t="shared" ref="V2741:V2762" si="172">I2741</f>
        <v>0</v>
      </c>
      <c r="W2741" s="22">
        <f t="shared" ref="W2741:W2762" si="173">R2741</f>
        <v>0</v>
      </c>
      <c r="X2741" s="2"/>
      <c r="Y2741" s="21" t="str">
        <f>IF(C2741="NET","",IFERROR(VLOOKUP(U2741,'2) Order Form'!$V$9:$V$894,1,FALSE),"Ikke med I order form"))</f>
        <v>Ikke med I order form</v>
      </c>
    </row>
    <row r="2742" spans="1:25">
      <c r="A2742" s="175">
        <f t="shared" si="171"/>
        <v>0</v>
      </c>
      <c r="B2742">
        <v>845082</v>
      </c>
      <c r="C2742" t="s">
        <v>3358</v>
      </c>
      <c r="D2742" t="s">
        <v>2991</v>
      </c>
      <c r="E2742" t="s">
        <v>3371</v>
      </c>
      <c r="F2742" t="s">
        <v>3010</v>
      </c>
      <c r="G2742" t="s">
        <v>52</v>
      </c>
      <c r="H2742" t="s">
        <v>225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T2742" s="22" t="str">
        <f t="shared" si="170"/>
        <v>845082-BRWHT-L</v>
      </c>
      <c r="U2742" s="24" t="str">
        <f>IF(C2742="NET","",IF(C2742="","",IFERROR(VLOOKUP(T2742,EAN!$A:$B,2,FALSE),"MANGLER - MÅ OPPDATERE EAN-FANEN")))</f>
        <v>MANGLER - MÅ OPPDATERE EAN-FANEN</v>
      </c>
      <c r="V2742" s="22">
        <f t="shared" si="172"/>
        <v>0</v>
      </c>
      <c r="W2742" s="22">
        <f t="shared" si="173"/>
        <v>0</v>
      </c>
      <c r="X2742" s="2"/>
      <c r="Y2742" s="21" t="str">
        <f>IF(C2742="NET","",IFERROR(VLOOKUP(U2742,'2) Order Form'!$V$9:$V$894,1,FALSE),"Ikke med I order form"))</f>
        <v>Ikke med I order form</v>
      </c>
    </row>
    <row r="2743" spans="1:25">
      <c r="A2743" s="175">
        <f t="shared" si="171"/>
        <v>0</v>
      </c>
      <c r="B2743">
        <v>845082</v>
      </c>
      <c r="C2743" t="s">
        <v>3358</v>
      </c>
      <c r="D2743" t="s">
        <v>2991</v>
      </c>
      <c r="E2743" t="s">
        <v>3372</v>
      </c>
      <c r="F2743" t="s">
        <v>3373</v>
      </c>
      <c r="G2743" t="s">
        <v>8</v>
      </c>
      <c r="H2743" t="s">
        <v>225</v>
      </c>
      <c r="I2743">
        <v>39</v>
      </c>
      <c r="J2743">
        <v>39</v>
      </c>
      <c r="K2743">
        <v>39</v>
      </c>
      <c r="L2743">
        <v>39</v>
      </c>
      <c r="M2743">
        <v>39</v>
      </c>
      <c r="N2743">
        <v>39</v>
      </c>
      <c r="O2743">
        <v>39</v>
      </c>
      <c r="P2743">
        <v>39</v>
      </c>
      <c r="Q2743">
        <v>39</v>
      </c>
      <c r="R2743">
        <v>39</v>
      </c>
      <c r="T2743" s="22" t="str">
        <f t="shared" si="170"/>
        <v>845082-BUORE-S</v>
      </c>
      <c r="U2743" s="24" t="str">
        <f>IF(C2743="NET","",IF(C2743="","",IFERROR(VLOOKUP(T2743,EAN!$A:$B,2,FALSE),"MANGLER - MÅ OPPDATERE EAN-FANEN")))</f>
        <v>MANGLER - MÅ OPPDATERE EAN-FANEN</v>
      </c>
      <c r="V2743" s="22">
        <f t="shared" si="172"/>
        <v>39</v>
      </c>
      <c r="W2743" s="22">
        <f t="shared" si="173"/>
        <v>39</v>
      </c>
      <c r="X2743" s="2"/>
      <c r="Y2743" s="21" t="str">
        <f>IF(C2743="NET","",IFERROR(VLOOKUP(U2743,'2) Order Form'!$V$9:$V$894,1,FALSE),"Ikke med I order form"))</f>
        <v>Ikke med I order form</v>
      </c>
    </row>
    <row r="2744" spans="1:25">
      <c r="A2744" s="175">
        <f t="shared" si="171"/>
        <v>0</v>
      </c>
      <c r="B2744">
        <v>845082</v>
      </c>
      <c r="C2744" t="s">
        <v>3358</v>
      </c>
      <c r="D2744" t="s">
        <v>2991</v>
      </c>
      <c r="E2744" t="s">
        <v>3374</v>
      </c>
      <c r="F2744" t="s">
        <v>3373</v>
      </c>
      <c r="G2744" t="s">
        <v>7</v>
      </c>
      <c r="H2744" t="s">
        <v>225</v>
      </c>
      <c r="I2744">
        <v>53</v>
      </c>
      <c r="J2744">
        <v>53</v>
      </c>
      <c r="K2744">
        <v>53</v>
      </c>
      <c r="L2744">
        <v>53</v>
      </c>
      <c r="M2744">
        <v>53</v>
      </c>
      <c r="N2744">
        <v>53</v>
      </c>
      <c r="O2744">
        <v>53</v>
      </c>
      <c r="P2744">
        <v>53</v>
      </c>
      <c r="Q2744">
        <v>53</v>
      </c>
      <c r="R2744">
        <v>53</v>
      </c>
      <c r="T2744" s="22" t="str">
        <f t="shared" si="170"/>
        <v>845082-BUORE-M</v>
      </c>
      <c r="U2744" s="24" t="str">
        <f>IF(C2744="NET","",IF(C2744="","",IFERROR(VLOOKUP(T2744,EAN!$A:$B,2,FALSE),"MANGLER - MÅ OPPDATERE EAN-FANEN")))</f>
        <v>MANGLER - MÅ OPPDATERE EAN-FANEN</v>
      </c>
      <c r="V2744" s="22">
        <f t="shared" si="172"/>
        <v>53</v>
      </c>
      <c r="W2744" s="22">
        <f t="shared" si="173"/>
        <v>53</v>
      </c>
      <c r="X2744" s="2"/>
      <c r="Y2744" s="21" t="str">
        <f>IF(C2744="NET","",IFERROR(VLOOKUP(U2744,'2) Order Form'!$V$9:$V$894,1,FALSE),"Ikke med I order form"))</f>
        <v>Ikke med I order form</v>
      </c>
    </row>
    <row r="2745" spans="1:25">
      <c r="A2745" s="175">
        <f t="shared" si="171"/>
        <v>0</v>
      </c>
      <c r="B2745">
        <v>845082</v>
      </c>
      <c r="C2745" t="s">
        <v>3358</v>
      </c>
      <c r="D2745" t="s">
        <v>2991</v>
      </c>
      <c r="E2745" t="s">
        <v>3375</v>
      </c>
      <c r="F2745" t="s">
        <v>3373</v>
      </c>
      <c r="G2745" t="s">
        <v>52</v>
      </c>
      <c r="H2745" t="s">
        <v>225</v>
      </c>
      <c r="I2745">
        <v>9</v>
      </c>
      <c r="J2745">
        <v>9</v>
      </c>
      <c r="K2745">
        <v>9</v>
      </c>
      <c r="L2745">
        <v>9</v>
      </c>
      <c r="M2745">
        <v>9</v>
      </c>
      <c r="N2745">
        <v>9</v>
      </c>
      <c r="O2745">
        <v>9</v>
      </c>
      <c r="P2745">
        <v>9</v>
      </c>
      <c r="Q2745">
        <v>9</v>
      </c>
      <c r="R2745">
        <v>9</v>
      </c>
      <c r="T2745" s="22" t="str">
        <f t="shared" si="170"/>
        <v>845082-BUORE-L</v>
      </c>
      <c r="U2745" s="24" t="str">
        <f>IF(C2745="NET","",IF(C2745="","",IFERROR(VLOOKUP(T2745,EAN!$A:$B,2,FALSE),"MANGLER - MÅ OPPDATERE EAN-FANEN")))</f>
        <v>MANGLER - MÅ OPPDATERE EAN-FANEN</v>
      </c>
      <c r="V2745" s="22">
        <f t="shared" si="172"/>
        <v>9</v>
      </c>
      <c r="W2745" s="22">
        <f t="shared" si="173"/>
        <v>9</v>
      </c>
      <c r="X2745" s="2"/>
      <c r="Y2745" s="21" t="str">
        <f>IF(C2745="NET","",IFERROR(VLOOKUP(U2745,'2) Order Form'!$V$9:$V$894,1,FALSE),"Ikke med I order form"))</f>
        <v>Ikke med I order form</v>
      </c>
    </row>
    <row r="2746" spans="1:25">
      <c r="A2746" s="175">
        <f t="shared" si="171"/>
        <v>0</v>
      </c>
      <c r="B2746">
        <v>845082</v>
      </c>
      <c r="C2746" t="s">
        <v>3358</v>
      </c>
      <c r="D2746" t="s">
        <v>2991</v>
      </c>
      <c r="E2746" t="s">
        <v>3376</v>
      </c>
      <c r="F2746" t="s">
        <v>3014</v>
      </c>
      <c r="G2746" t="s">
        <v>8</v>
      </c>
      <c r="H2746" t="s">
        <v>225</v>
      </c>
      <c r="I2746">
        <v>51</v>
      </c>
      <c r="J2746">
        <v>51</v>
      </c>
      <c r="K2746">
        <v>51</v>
      </c>
      <c r="L2746">
        <v>51</v>
      </c>
      <c r="M2746">
        <v>51</v>
      </c>
      <c r="N2746">
        <v>51</v>
      </c>
      <c r="O2746">
        <v>51</v>
      </c>
      <c r="P2746">
        <v>51</v>
      </c>
      <c r="Q2746">
        <v>51</v>
      </c>
      <c r="R2746">
        <v>51</v>
      </c>
      <c r="T2746" s="22" t="str">
        <f t="shared" si="170"/>
        <v>845082-DUSK-S</v>
      </c>
      <c r="U2746" s="24" t="str">
        <f>IF(C2746="NET","",IF(C2746="","",IFERROR(VLOOKUP(T2746,EAN!$A:$B,2,FALSE),"MANGLER - MÅ OPPDATERE EAN-FANEN")))</f>
        <v>MANGLER - MÅ OPPDATERE EAN-FANEN</v>
      </c>
      <c r="V2746" s="22">
        <f t="shared" si="172"/>
        <v>51</v>
      </c>
      <c r="W2746" s="22">
        <f t="shared" si="173"/>
        <v>51</v>
      </c>
      <c r="X2746" s="2"/>
      <c r="Y2746" s="21" t="str">
        <f>IF(C2746="NET","",IFERROR(VLOOKUP(U2746,'2) Order Form'!$V$9:$V$894,1,FALSE),"Ikke med I order form"))</f>
        <v>Ikke med I order form</v>
      </c>
    </row>
    <row r="2747" spans="1:25">
      <c r="A2747" s="175">
        <f t="shared" si="171"/>
        <v>0</v>
      </c>
      <c r="B2747">
        <v>845082</v>
      </c>
      <c r="C2747" t="s">
        <v>3358</v>
      </c>
      <c r="D2747" t="s">
        <v>2991</v>
      </c>
      <c r="E2747" t="s">
        <v>3377</v>
      </c>
      <c r="F2747" t="s">
        <v>3014</v>
      </c>
      <c r="G2747" t="s">
        <v>7</v>
      </c>
      <c r="H2747" t="s">
        <v>225</v>
      </c>
      <c r="I2747">
        <v>172</v>
      </c>
      <c r="J2747">
        <v>172</v>
      </c>
      <c r="K2747">
        <v>172</v>
      </c>
      <c r="L2747">
        <v>172</v>
      </c>
      <c r="M2747">
        <v>172</v>
      </c>
      <c r="N2747">
        <v>172</v>
      </c>
      <c r="O2747">
        <v>172</v>
      </c>
      <c r="P2747">
        <v>172</v>
      </c>
      <c r="Q2747">
        <v>172</v>
      </c>
      <c r="R2747">
        <v>172</v>
      </c>
      <c r="T2747" s="22" t="str">
        <f t="shared" si="170"/>
        <v>845082-DUSK-M</v>
      </c>
      <c r="U2747" s="24" t="str">
        <f>IF(C2747="NET","",IF(C2747="","",IFERROR(VLOOKUP(T2747,EAN!$A:$B,2,FALSE),"MANGLER - MÅ OPPDATERE EAN-FANEN")))</f>
        <v>MANGLER - MÅ OPPDATERE EAN-FANEN</v>
      </c>
      <c r="V2747" s="22">
        <f t="shared" si="172"/>
        <v>172</v>
      </c>
      <c r="W2747" s="22">
        <f t="shared" si="173"/>
        <v>172</v>
      </c>
      <c r="X2747" s="2"/>
      <c r="Y2747" s="21" t="str">
        <f>IF(C2747="NET","",IFERROR(VLOOKUP(U2747,'2) Order Form'!$V$9:$V$894,1,FALSE),"Ikke med I order form"))</f>
        <v>Ikke med I order form</v>
      </c>
    </row>
    <row r="2748" spans="1:25">
      <c r="A2748" s="175">
        <f t="shared" si="171"/>
        <v>0</v>
      </c>
      <c r="B2748">
        <v>845082</v>
      </c>
      <c r="C2748" t="s">
        <v>3358</v>
      </c>
      <c r="D2748" t="s">
        <v>2991</v>
      </c>
      <c r="E2748" t="s">
        <v>3378</v>
      </c>
      <c r="F2748" t="s">
        <v>3014</v>
      </c>
      <c r="G2748" t="s">
        <v>52</v>
      </c>
      <c r="H2748" t="s">
        <v>225</v>
      </c>
      <c r="I2748">
        <v>124</v>
      </c>
      <c r="J2748">
        <v>124</v>
      </c>
      <c r="K2748">
        <v>124</v>
      </c>
      <c r="L2748">
        <v>124</v>
      </c>
      <c r="M2748">
        <v>124</v>
      </c>
      <c r="N2748">
        <v>124</v>
      </c>
      <c r="O2748">
        <v>124</v>
      </c>
      <c r="P2748">
        <v>124</v>
      </c>
      <c r="Q2748">
        <v>124</v>
      </c>
      <c r="R2748">
        <v>124</v>
      </c>
      <c r="T2748" s="22" t="str">
        <f t="shared" si="170"/>
        <v>845082-DUSK-L</v>
      </c>
      <c r="U2748" s="24" t="str">
        <f>IF(C2748="NET","",IF(C2748="","",IFERROR(VLOOKUP(T2748,EAN!$A:$B,2,FALSE),"MANGLER - MÅ OPPDATERE EAN-FANEN")))</f>
        <v>MANGLER - MÅ OPPDATERE EAN-FANEN</v>
      </c>
      <c r="V2748" s="22">
        <f t="shared" si="172"/>
        <v>124</v>
      </c>
      <c r="W2748" s="22">
        <f t="shared" si="173"/>
        <v>124</v>
      </c>
      <c r="X2748" s="2"/>
      <c r="Y2748" s="21" t="str">
        <f>IF(C2748="NET","",IFERROR(VLOOKUP(U2748,'2) Order Form'!$V$9:$V$894,1,FALSE),"Ikke med I order form"))</f>
        <v>Ikke med I order form</v>
      </c>
    </row>
    <row r="2749" spans="1:25">
      <c r="A2749" s="175">
        <f t="shared" si="171"/>
        <v>0</v>
      </c>
      <c r="B2749">
        <v>845082</v>
      </c>
      <c r="C2749" t="s">
        <v>3358</v>
      </c>
      <c r="D2749" t="s">
        <v>2991</v>
      </c>
      <c r="E2749" t="s">
        <v>3379</v>
      </c>
      <c r="F2749" t="s">
        <v>3380</v>
      </c>
      <c r="G2749" t="s">
        <v>8</v>
      </c>
      <c r="H2749" t="s">
        <v>225</v>
      </c>
      <c r="I2749">
        <v>16</v>
      </c>
      <c r="J2749">
        <v>16</v>
      </c>
      <c r="K2749">
        <v>16</v>
      </c>
      <c r="L2749">
        <v>16</v>
      </c>
      <c r="M2749">
        <v>16</v>
      </c>
      <c r="N2749">
        <v>16</v>
      </c>
      <c r="O2749">
        <v>16</v>
      </c>
      <c r="P2749">
        <v>16</v>
      </c>
      <c r="Q2749">
        <v>16</v>
      </c>
      <c r="R2749">
        <v>16</v>
      </c>
      <c r="T2749" s="22" t="str">
        <f t="shared" si="170"/>
        <v>845082-FLARM-S</v>
      </c>
      <c r="U2749" s="24" t="str">
        <f>IF(C2749="NET","",IF(C2749="","",IFERROR(VLOOKUP(T2749,EAN!$A:$B,2,FALSE),"MANGLER - MÅ OPPDATERE EAN-FANEN")))</f>
        <v>MANGLER - MÅ OPPDATERE EAN-FANEN</v>
      </c>
      <c r="V2749" s="22">
        <f t="shared" si="172"/>
        <v>16</v>
      </c>
      <c r="W2749" s="22">
        <f t="shared" si="173"/>
        <v>16</v>
      </c>
      <c r="X2749" s="2"/>
      <c r="Y2749" s="21" t="str">
        <f>IF(C2749="NET","",IFERROR(VLOOKUP(U2749,'2) Order Form'!$V$9:$V$894,1,FALSE),"Ikke med I order form"))</f>
        <v>Ikke med I order form</v>
      </c>
    </row>
    <row r="2750" spans="1:25">
      <c r="A2750" s="175">
        <f t="shared" si="171"/>
        <v>0</v>
      </c>
      <c r="B2750">
        <v>845082</v>
      </c>
      <c r="C2750" t="s">
        <v>3358</v>
      </c>
      <c r="D2750" t="s">
        <v>2991</v>
      </c>
      <c r="E2750" t="s">
        <v>3381</v>
      </c>
      <c r="F2750" t="s">
        <v>3380</v>
      </c>
      <c r="G2750" t="s">
        <v>7</v>
      </c>
      <c r="H2750" t="s">
        <v>225</v>
      </c>
      <c r="I2750">
        <v>35</v>
      </c>
      <c r="J2750">
        <v>35</v>
      </c>
      <c r="K2750">
        <v>35</v>
      </c>
      <c r="L2750">
        <v>35</v>
      </c>
      <c r="M2750">
        <v>35</v>
      </c>
      <c r="N2750">
        <v>35</v>
      </c>
      <c r="O2750">
        <v>35</v>
      </c>
      <c r="P2750">
        <v>35</v>
      </c>
      <c r="Q2750">
        <v>35</v>
      </c>
      <c r="R2750">
        <v>35</v>
      </c>
      <c r="T2750" s="22" t="str">
        <f t="shared" si="170"/>
        <v>845082-FLARM-M</v>
      </c>
      <c r="U2750" s="24" t="str">
        <f>IF(C2750="NET","",IF(C2750="","",IFERROR(VLOOKUP(T2750,EAN!$A:$B,2,FALSE),"MANGLER - MÅ OPPDATERE EAN-FANEN")))</f>
        <v>MANGLER - MÅ OPPDATERE EAN-FANEN</v>
      </c>
      <c r="V2750" s="22">
        <f t="shared" si="172"/>
        <v>35</v>
      </c>
      <c r="W2750" s="22">
        <f t="shared" si="173"/>
        <v>35</v>
      </c>
      <c r="X2750" s="2"/>
      <c r="Y2750" s="21" t="str">
        <f>IF(C2750="NET","",IFERROR(VLOOKUP(U2750,'2) Order Form'!$V$9:$V$894,1,FALSE),"Ikke med I order form"))</f>
        <v>Ikke med I order form</v>
      </c>
    </row>
    <row r="2751" spans="1:25">
      <c r="A2751" s="175">
        <f t="shared" si="171"/>
        <v>0</v>
      </c>
      <c r="B2751">
        <v>845082</v>
      </c>
      <c r="C2751" t="s">
        <v>3358</v>
      </c>
      <c r="D2751" t="s">
        <v>2991</v>
      </c>
      <c r="E2751" t="s">
        <v>3382</v>
      </c>
      <c r="F2751" t="s">
        <v>3380</v>
      </c>
      <c r="G2751" t="s">
        <v>52</v>
      </c>
      <c r="H2751" t="s">
        <v>225</v>
      </c>
      <c r="I2751">
        <v>17</v>
      </c>
      <c r="J2751">
        <v>17</v>
      </c>
      <c r="K2751">
        <v>17</v>
      </c>
      <c r="L2751">
        <v>17</v>
      </c>
      <c r="M2751">
        <v>17</v>
      </c>
      <c r="N2751">
        <v>17</v>
      </c>
      <c r="O2751">
        <v>17</v>
      </c>
      <c r="P2751">
        <v>17</v>
      </c>
      <c r="Q2751">
        <v>17</v>
      </c>
      <c r="R2751">
        <v>17</v>
      </c>
      <c r="T2751" s="22" t="str">
        <f t="shared" si="170"/>
        <v>845082-FLARM-L</v>
      </c>
      <c r="U2751" s="24" t="str">
        <f>IF(C2751="NET","",IF(C2751="","",IFERROR(VLOOKUP(T2751,EAN!$A:$B,2,FALSE),"MANGLER - MÅ OPPDATERE EAN-FANEN")))</f>
        <v>MANGLER - MÅ OPPDATERE EAN-FANEN</v>
      </c>
      <c r="V2751" s="22">
        <f t="shared" si="172"/>
        <v>17</v>
      </c>
      <c r="W2751" s="22">
        <f t="shared" si="173"/>
        <v>17</v>
      </c>
      <c r="X2751" s="2"/>
      <c r="Y2751" s="21" t="str">
        <f>IF(C2751="NET","",IFERROR(VLOOKUP(U2751,'2) Order Form'!$V$9:$V$894,1,FALSE),"Ikke med I order form"))</f>
        <v>Ikke med I order form</v>
      </c>
    </row>
    <row r="2752" spans="1:25">
      <c r="A2752" s="175">
        <f t="shared" si="171"/>
        <v>0</v>
      </c>
      <c r="B2752">
        <v>845082</v>
      </c>
      <c r="C2752" t="s">
        <v>3358</v>
      </c>
      <c r="D2752" t="s">
        <v>2991</v>
      </c>
      <c r="E2752" t="s">
        <v>3383</v>
      </c>
      <c r="F2752" t="s">
        <v>3072</v>
      </c>
      <c r="G2752" t="s">
        <v>8</v>
      </c>
      <c r="H2752" t="s">
        <v>225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T2752" s="22" t="str">
        <f t="shared" si="170"/>
        <v>845082-GFGRN-S</v>
      </c>
      <c r="U2752" s="24" t="str">
        <f>IF(C2752="NET","",IF(C2752="","",IFERROR(VLOOKUP(T2752,EAN!$A:$B,2,FALSE),"MANGLER - MÅ OPPDATERE EAN-FANEN")))</f>
        <v>MANGLER - MÅ OPPDATERE EAN-FANEN</v>
      </c>
      <c r="V2752" s="22">
        <f t="shared" si="172"/>
        <v>0</v>
      </c>
      <c r="W2752" s="22">
        <f t="shared" si="173"/>
        <v>0</v>
      </c>
      <c r="X2752" s="2"/>
      <c r="Y2752" s="21" t="str">
        <f>IF(C2752="NET","",IFERROR(VLOOKUP(U2752,'2) Order Form'!$V$9:$V$894,1,FALSE),"Ikke med I order form"))</f>
        <v>Ikke med I order form</v>
      </c>
    </row>
    <row r="2753" spans="1:25">
      <c r="A2753" s="175">
        <f t="shared" si="171"/>
        <v>0</v>
      </c>
      <c r="B2753">
        <v>845082</v>
      </c>
      <c r="C2753" t="s">
        <v>3358</v>
      </c>
      <c r="D2753" t="s">
        <v>2991</v>
      </c>
      <c r="E2753" t="s">
        <v>3384</v>
      </c>
      <c r="F2753" t="s">
        <v>3072</v>
      </c>
      <c r="G2753" t="s">
        <v>7</v>
      </c>
      <c r="H2753" t="s">
        <v>225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T2753" s="22" t="str">
        <f t="shared" si="170"/>
        <v>845082-GFGRN-M</v>
      </c>
      <c r="U2753" s="24" t="str">
        <f>IF(C2753="NET","",IF(C2753="","",IFERROR(VLOOKUP(T2753,EAN!$A:$B,2,FALSE),"MANGLER - MÅ OPPDATERE EAN-FANEN")))</f>
        <v>MANGLER - MÅ OPPDATERE EAN-FANEN</v>
      </c>
      <c r="V2753" s="22">
        <f t="shared" si="172"/>
        <v>0</v>
      </c>
      <c r="W2753" s="22">
        <f t="shared" si="173"/>
        <v>0</v>
      </c>
      <c r="X2753" s="2"/>
      <c r="Y2753" s="21" t="str">
        <f>IF(C2753="NET","",IFERROR(VLOOKUP(U2753,'2) Order Form'!$V$9:$V$894,1,FALSE),"Ikke med I order form"))</f>
        <v>Ikke med I order form</v>
      </c>
    </row>
    <row r="2754" spans="1:25">
      <c r="A2754" s="175">
        <f t="shared" si="171"/>
        <v>0</v>
      </c>
      <c r="B2754">
        <v>845082</v>
      </c>
      <c r="C2754" t="s">
        <v>3358</v>
      </c>
      <c r="D2754" t="s">
        <v>2991</v>
      </c>
      <c r="E2754" t="s">
        <v>3385</v>
      </c>
      <c r="F2754" t="s">
        <v>3072</v>
      </c>
      <c r="G2754" t="s">
        <v>52</v>
      </c>
      <c r="H2754" t="s">
        <v>225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T2754" s="22" t="str">
        <f t="shared" si="170"/>
        <v>845082-GFGRN-L</v>
      </c>
      <c r="U2754" s="24" t="str">
        <f>IF(C2754="NET","",IF(C2754="","",IFERROR(VLOOKUP(T2754,EAN!$A:$B,2,FALSE),"MANGLER - MÅ OPPDATERE EAN-FANEN")))</f>
        <v>MANGLER - MÅ OPPDATERE EAN-FANEN</v>
      </c>
      <c r="V2754" s="22">
        <f t="shared" si="172"/>
        <v>0</v>
      </c>
      <c r="W2754" s="22">
        <f t="shared" si="173"/>
        <v>0</v>
      </c>
      <c r="X2754" s="2"/>
      <c r="Y2754" s="21" t="str">
        <f>IF(C2754="NET","",IFERROR(VLOOKUP(U2754,'2) Order Form'!$V$9:$V$894,1,FALSE),"Ikke med I order form"))</f>
        <v>Ikke med I order form</v>
      </c>
    </row>
    <row r="2755" spans="1:25">
      <c r="A2755" s="175">
        <f t="shared" si="171"/>
        <v>0</v>
      </c>
      <c r="B2755">
        <v>845082</v>
      </c>
      <c r="C2755" t="s">
        <v>3358</v>
      </c>
      <c r="D2755" t="s">
        <v>2991</v>
      </c>
      <c r="E2755" t="s">
        <v>3386</v>
      </c>
      <c r="F2755" t="s">
        <v>115</v>
      </c>
      <c r="G2755" t="s">
        <v>8</v>
      </c>
      <c r="H2755" t="s">
        <v>225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T2755" s="22" t="str">
        <f t="shared" si="170"/>
        <v>845082-GMBLU-S</v>
      </c>
      <c r="U2755" s="24" t="str">
        <f>IF(C2755="NET","",IF(C2755="","",IFERROR(VLOOKUP(T2755,EAN!$A:$B,2,FALSE),"MANGLER - MÅ OPPDATERE EAN-FANEN")))</f>
        <v>MANGLER - MÅ OPPDATERE EAN-FANEN</v>
      </c>
      <c r="V2755" s="22">
        <f t="shared" si="172"/>
        <v>0</v>
      </c>
      <c r="W2755" s="22">
        <f t="shared" si="173"/>
        <v>0</v>
      </c>
      <c r="X2755" s="2"/>
      <c r="Y2755" s="21" t="str">
        <f>IF(C2755="NET","",IFERROR(VLOOKUP(U2755,'2) Order Form'!$V$9:$V$894,1,FALSE),"Ikke med I order form"))</f>
        <v>Ikke med I order form</v>
      </c>
    </row>
    <row r="2756" spans="1:25">
      <c r="A2756" s="175">
        <f t="shared" si="171"/>
        <v>0</v>
      </c>
      <c r="B2756">
        <v>845082</v>
      </c>
      <c r="C2756" t="s">
        <v>3358</v>
      </c>
      <c r="D2756" t="s">
        <v>2991</v>
      </c>
      <c r="E2756" t="s">
        <v>3387</v>
      </c>
      <c r="F2756" t="s">
        <v>115</v>
      </c>
      <c r="G2756" t="s">
        <v>7</v>
      </c>
      <c r="H2756" t="s">
        <v>225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T2756" s="22" t="str">
        <f t="shared" ref="T2756:T2819" si="174">CONCATENATE(B2756,"-",E2756)</f>
        <v>845082-GMBLU-M</v>
      </c>
      <c r="U2756" s="24" t="str">
        <f>IF(C2756="NET","",IF(C2756="","",IFERROR(VLOOKUP(T2756,EAN!$A:$B,2,FALSE),"MANGLER - MÅ OPPDATERE EAN-FANEN")))</f>
        <v>MANGLER - MÅ OPPDATERE EAN-FANEN</v>
      </c>
      <c r="V2756" s="22">
        <f t="shared" si="172"/>
        <v>0</v>
      </c>
      <c r="W2756" s="22">
        <f t="shared" si="173"/>
        <v>0</v>
      </c>
      <c r="X2756" s="2"/>
      <c r="Y2756" s="21" t="str">
        <f>IF(C2756="NET","",IFERROR(VLOOKUP(U2756,'2) Order Form'!$V$9:$V$894,1,FALSE),"Ikke med I order form"))</f>
        <v>Ikke med I order form</v>
      </c>
    </row>
    <row r="2757" spans="1:25">
      <c r="A2757" s="175">
        <f t="shared" ref="A2757:A2762" si="175">SUM(U2757)</f>
        <v>0</v>
      </c>
      <c r="B2757">
        <v>845082</v>
      </c>
      <c r="C2757" t="s">
        <v>3358</v>
      </c>
      <c r="D2757" t="s">
        <v>2991</v>
      </c>
      <c r="E2757" t="s">
        <v>3388</v>
      </c>
      <c r="F2757" t="s">
        <v>115</v>
      </c>
      <c r="G2757" t="s">
        <v>52</v>
      </c>
      <c r="H2757" t="s">
        <v>225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T2757" s="22" t="str">
        <f t="shared" si="174"/>
        <v>845082-GMBLU-L</v>
      </c>
      <c r="U2757" s="24" t="str">
        <f>IF(C2757="NET","",IF(C2757="","",IFERROR(VLOOKUP(T2757,EAN!$A:$B,2,FALSE),"MANGLER - MÅ OPPDATERE EAN-FANEN")))</f>
        <v>MANGLER - MÅ OPPDATERE EAN-FANEN</v>
      </c>
      <c r="V2757" s="22">
        <f t="shared" si="172"/>
        <v>0</v>
      </c>
      <c r="W2757" s="22">
        <f t="shared" si="173"/>
        <v>0</v>
      </c>
      <c r="X2757" s="2"/>
      <c r="Y2757" s="21" t="str">
        <f>IF(C2757="NET","",IFERROR(VLOOKUP(U2757,'2) Order Form'!$V$9:$V$894,1,FALSE),"Ikke med I order form"))</f>
        <v>Ikke med I order form</v>
      </c>
    </row>
    <row r="2758" spans="1:25">
      <c r="A2758" s="175">
        <f t="shared" si="175"/>
        <v>0</v>
      </c>
      <c r="B2758">
        <v>845082</v>
      </c>
      <c r="C2758" t="s">
        <v>3358</v>
      </c>
      <c r="D2758" t="s">
        <v>2991</v>
      </c>
      <c r="E2758" t="s">
        <v>3389</v>
      </c>
      <c r="F2758" t="s">
        <v>3054</v>
      </c>
      <c r="G2758" t="s">
        <v>8</v>
      </c>
      <c r="H2758" t="s">
        <v>87</v>
      </c>
      <c r="I2758">
        <v>22</v>
      </c>
      <c r="J2758">
        <v>22</v>
      </c>
      <c r="K2758">
        <v>22</v>
      </c>
      <c r="L2758">
        <v>22</v>
      </c>
      <c r="M2758">
        <v>22</v>
      </c>
      <c r="N2758">
        <v>22</v>
      </c>
      <c r="O2758">
        <v>22</v>
      </c>
      <c r="P2758">
        <v>22</v>
      </c>
      <c r="Q2758">
        <v>22</v>
      </c>
      <c r="R2758">
        <v>22</v>
      </c>
      <c r="T2758" s="22" t="str">
        <f t="shared" si="174"/>
        <v>845082-LAVA-S</v>
      </c>
      <c r="U2758" s="24" t="str">
        <f>IF(C2758="NET","",IF(C2758="","",IFERROR(VLOOKUP(T2758,EAN!$A:$B,2,FALSE),"MANGLER - MÅ OPPDATERE EAN-FANEN")))</f>
        <v>MANGLER - MÅ OPPDATERE EAN-FANEN</v>
      </c>
      <c r="V2758" s="22">
        <f t="shared" si="172"/>
        <v>22</v>
      </c>
      <c r="W2758" s="22">
        <f t="shared" si="173"/>
        <v>22</v>
      </c>
      <c r="X2758" s="2"/>
      <c r="Y2758" s="21" t="str">
        <f>IF(C2758="NET","",IFERROR(VLOOKUP(U2758,'2) Order Form'!$V$9:$V$894,1,FALSE),"Ikke med I order form"))</f>
        <v>Ikke med I order form</v>
      </c>
    </row>
    <row r="2759" spans="1:25">
      <c r="A2759" s="175">
        <f t="shared" si="175"/>
        <v>0</v>
      </c>
      <c r="B2759">
        <v>845082</v>
      </c>
      <c r="C2759" t="s">
        <v>3358</v>
      </c>
      <c r="D2759" t="s">
        <v>2991</v>
      </c>
      <c r="E2759" t="s">
        <v>3390</v>
      </c>
      <c r="F2759" t="s">
        <v>3054</v>
      </c>
      <c r="G2759" t="s">
        <v>7</v>
      </c>
      <c r="H2759" t="s">
        <v>87</v>
      </c>
      <c r="I2759">
        <v>26</v>
      </c>
      <c r="J2759">
        <v>26</v>
      </c>
      <c r="K2759">
        <v>26</v>
      </c>
      <c r="L2759">
        <v>26</v>
      </c>
      <c r="M2759">
        <v>26</v>
      </c>
      <c r="N2759">
        <v>26</v>
      </c>
      <c r="O2759">
        <v>26</v>
      </c>
      <c r="P2759">
        <v>26</v>
      </c>
      <c r="Q2759">
        <v>26</v>
      </c>
      <c r="R2759">
        <v>26</v>
      </c>
      <c r="T2759" s="22" t="str">
        <f t="shared" si="174"/>
        <v>845082-LAVA-M</v>
      </c>
      <c r="U2759" s="24" t="str">
        <f>IF(C2759="NET","",IF(C2759="","",IFERROR(VLOOKUP(T2759,EAN!$A:$B,2,FALSE),"MANGLER - MÅ OPPDATERE EAN-FANEN")))</f>
        <v>MANGLER - MÅ OPPDATERE EAN-FANEN</v>
      </c>
      <c r="V2759" s="22">
        <f t="shared" si="172"/>
        <v>26</v>
      </c>
      <c r="W2759" s="22">
        <f t="shared" si="173"/>
        <v>26</v>
      </c>
      <c r="X2759" s="2"/>
      <c r="Y2759" s="21"/>
    </row>
    <row r="2760" spans="1:25">
      <c r="A2760" s="175">
        <f t="shared" si="175"/>
        <v>0</v>
      </c>
      <c r="B2760">
        <v>845082</v>
      </c>
      <c r="C2760" t="s">
        <v>3358</v>
      </c>
      <c r="D2760" t="s">
        <v>2991</v>
      </c>
      <c r="E2760" t="s">
        <v>3391</v>
      </c>
      <c r="F2760" t="s">
        <v>3054</v>
      </c>
      <c r="G2760" t="s">
        <v>52</v>
      </c>
      <c r="H2760" t="s">
        <v>87</v>
      </c>
      <c r="I2760">
        <v>10</v>
      </c>
      <c r="J2760">
        <v>10</v>
      </c>
      <c r="K2760">
        <v>10</v>
      </c>
      <c r="L2760">
        <v>10</v>
      </c>
      <c r="M2760">
        <v>10</v>
      </c>
      <c r="N2760">
        <v>10</v>
      </c>
      <c r="O2760">
        <v>10</v>
      </c>
      <c r="P2760">
        <v>10</v>
      </c>
      <c r="Q2760">
        <v>10</v>
      </c>
      <c r="R2760">
        <v>10</v>
      </c>
      <c r="T2760" s="22" t="str">
        <f t="shared" si="174"/>
        <v>845082-LAVA-L</v>
      </c>
      <c r="U2760" s="24" t="str">
        <f>IF(C2760="NET","",IF(C2760="","",IFERROR(VLOOKUP(T2760,EAN!$A:$B,2,FALSE),"MANGLER - MÅ OPPDATERE EAN-FANEN")))</f>
        <v>MANGLER - MÅ OPPDATERE EAN-FANEN</v>
      </c>
      <c r="V2760" s="22">
        <f t="shared" si="172"/>
        <v>10</v>
      </c>
      <c r="W2760" s="22">
        <f t="shared" si="173"/>
        <v>10</v>
      </c>
      <c r="X2760" s="2"/>
      <c r="Y2760" s="21"/>
    </row>
    <row r="2761" spans="1:25">
      <c r="A2761" s="175">
        <f t="shared" si="175"/>
        <v>0</v>
      </c>
      <c r="B2761">
        <v>845082</v>
      </c>
      <c r="C2761" t="s">
        <v>3358</v>
      </c>
      <c r="D2761" t="s">
        <v>2991</v>
      </c>
      <c r="E2761" t="s">
        <v>3392</v>
      </c>
      <c r="F2761" t="s">
        <v>3121</v>
      </c>
      <c r="G2761" t="s">
        <v>8</v>
      </c>
      <c r="H2761" t="s">
        <v>225</v>
      </c>
      <c r="I2761">
        <v>22</v>
      </c>
      <c r="J2761">
        <v>22</v>
      </c>
      <c r="K2761">
        <v>22</v>
      </c>
      <c r="L2761">
        <v>22</v>
      </c>
      <c r="M2761">
        <v>22</v>
      </c>
      <c r="N2761">
        <v>22</v>
      </c>
      <c r="O2761">
        <v>22</v>
      </c>
      <c r="P2761">
        <v>22</v>
      </c>
      <c r="Q2761">
        <v>22</v>
      </c>
      <c r="R2761">
        <v>22</v>
      </c>
      <c r="T2761" s="22" t="str">
        <f t="shared" si="174"/>
        <v>845082-LUSH-S</v>
      </c>
      <c r="U2761" s="24" t="str">
        <f>IF(C2761="NET","",IF(C2761="","",IFERROR(VLOOKUP(T2761,EAN!$A:$B,2,FALSE),"MANGLER - MÅ OPPDATERE EAN-FANEN")))</f>
        <v>MANGLER - MÅ OPPDATERE EAN-FANEN</v>
      </c>
      <c r="V2761" s="22">
        <f t="shared" si="172"/>
        <v>22</v>
      </c>
      <c r="W2761" s="22">
        <f t="shared" si="173"/>
        <v>22</v>
      </c>
      <c r="X2761" s="2"/>
      <c r="Y2761" s="21"/>
    </row>
    <row r="2762" spans="1:25">
      <c r="A2762" s="175">
        <f t="shared" si="175"/>
        <v>0</v>
      </c>
      <c r="B2762">
        <v>845082</v>
      </c>
      <c r="C2762" t="s">
        <v>3358</v>
      </c>
      <c r="D2762" t="s">
        <v>2991</v>
      </c>
      <c r="E2762" t="s">
        <v>3393</v>
      </c>
      <c r="F2762" t="s">
        <v>3121</v>
      </c>
      <c r="G2762" t="s">
        <v>7</v>
      </c>
      <c r="H2762" t="s">
        <v>225</v>
      </c>
      <c r="I2762">
        <v>29</v>
      </c>
      <c r="J2762">
        <v>29</v>
      </c>
      <c r="K2762">
        <v>29</v>
      </c>
      <c r="L2762">
        <v>29</v>
      </c>
      <c r="M2762">
        <v>29</v>
      </c>
      <c r="N2762">
        <v>29</v>
      </c>
      <c r="O2762">
        <v>29</v>
      </c>
      <c r="P2762">
        <v>29</v>
      </c>
      <c r="Q2762">
        <v>29</v>
      </c>
      <c r="R2762">
        <v>29</v>
      </c>
      <c r="T2762" s="22" t="str">
        <f t="shared" si="174"/>
        <v>845082-LUSH-M</v>
      </c>
      <c r="U2762" s="24" t="str">
        <f>IF(C2762="NET","",IF(C2762="","",IFERROR(VLOOKUP(T2762,EAN!$A:$B,2,FALSE),"MANGLER - MÅ OPPDATERE EAN-FANEN")))</f>
        <v>MANGLER - MÅ OPPDATERE EAN-FANEN</v>
      </c>
      <c r="V2762" s="22">
        <f t="shared" si="172"/>
        <v>29</v>
      </c>
      <c r="W2762" s="22">
        <f t="shared" si="173"/>
        <v>29</v>
      </c>
      <c r="X2762" s="2"/>
      <c r="Y2762" s="21"/>
    </row>
    <row r="2763" spans="1:25">
      <c r="B2763">
        <v>845082</v>
      </c>
      <c r="C2763" t="s">
        <v>3358</v>
      </c>
      <c r="D2763" t="s">
        <v>2991</v>
      </c>
      <c r="E2763" t="s">
        <v>3394</v>
      </c>
      <c r="F2763" t="s">
        <v>3121</v>
      </c>
      <c r="G2763" t="s">
        <v>52</v>
      </c>
      <c r="H2763" t="s">
        <v>225</v>
      </c>
      <c r="I2763">
        <v>10</v>
      </c>
      <c r="J2763">
        <v>10</v>
      </c>
      <c r="K2763">
        <v>10</v>
      </c>
      <c r="L2763">
        <v>10</v>
      </c>
      <c r="M2763">
        <v>10</v>
      </c>
      <c r="N2763">
        <v>10</v>
      </c>
      <c r="O2763">
        <v>10</v>
      </c>
      <c r="P2763">
        <v>10</v>
      </c>
      <c r="Q2763">
        <v>10</v>
      </c>
      <c r="R2763">
        <v>10</v>
      </c>
      <c r="T2763" s="22" t="str">
        <f t="shared" si="174"/>
        <v>845082-LUSH-L</v>
      </c>
      <c r="U2763" s="24" t="str">
        <f>IF(C2763="NET","",IF(C2763="","",IFERROR(VLOOKUP(T2763,EAN!$A:$B,2,FALSE),"MANGLER - MÅ OPPDATERE EAN-FANEN")))</f>
        <v>MANGLER - MÅ OPPDATERE EAN-FANEN</v>
      </c>
      <c r="V2763" s="22">
        <f t="shared" ref="V2763:V2826" si="176">I2763</f>
        <v>10</v>
      </c>
      <c r="W2763" s="22">
        <f t="shared" ref="W2763:W2826" si="177">R2763</f>
        <v>10</v>
      </c>
    </row>
    <row r="2764" spans="1:25">
      <c r="B2764">
        <v>845082</v>
      </c>
      <c r="C2764" t="s">
        <v>3358</v>
      </c>
      <c r="D2764" t="s">
        <v>2991</v>
      </c>
      <c r="E2764" t="s">
        <v>3395</v>
      </c>
      <c r="F2764" t="s">
        <v>3017</v>
      </c>
      <c r="G2764" t="s">
        <v>8</v>
      </c>
      <c r="H2764" t="s">
        <v>87</v>
      </c>
      <c r="I2764">
        <v>373</v>
      </c>
      <c r="J2764">
        <v>373</v>
      </c>
      <c r="K2764">
        <v>373</v>
      </c>
      <c r="L2764">
        <v>373</v>
      </c>
      <c r="M2764">
        <v>373</v>
      </c>
      <c r="N2764">
        <v>373</v>
      </c>
      <c r="O2764">
        <v>373</v>
      </c>
      <c r="P2764">
        <v>373</v>
      </c>
      <c r="Q2764">
        <v>373</v>
      </c>
      <c r="R2764">
        <v>373</v>
      </c>
      <c r="T2764" s="22" t="str">
        <f t="shared" si="174"/>
        <v>845082-MBL20-S</v>
      </c>
      <c r="U2764" s="24" t="str">
        <f>IF(C2764="NET","",IF(C2764="","",IFERROR(VLOOKUP(T2764,EAN!$A:$B,2,FALSE),"MANGLER - MÅ OPPDATERE EAN-FANEN")))</f>
        <v>MANGLER - MÅ OPPDATERE EAN-FANEN</v>
      </c>
      <c r="V2764" s="22">
        <f t="shared" si="176"/>
        <v>373</v>
      </c>
      <c r="W2764" s="22">
        <f t="shared" si="177"/>
        <v>373</v>
      </c>
    </row>
    <row r="2765" spans="1:25">
      <c r="B2765">
        <v>845082</v>
      </c>
      <c r="C2765" t="s">
        <v>3358</v>
      </c>
      <c r="D2765" t="s">
        <v>2991</v>
      </c>
      <c r="E2765" t="s">
        <v>3396</v>
      </c>
      <c r="F2765" t="s">
        <v>3017</v>
      </c>
      <c r="G2765" t="s">
        <v>7</v>
      </c>
      <c r="H2765" t="s">
        <v>87</v>
      </c>
      <c r="I2765">
        <v>1609</v>
      </c>
      <c r="J2765">
        <v>1609</v>
      </c>
      <c r="K2765">
        <v>1609</v>
      </c>
      <c r="L2765">
        <v>1609</v>
      </c>
      <c r="M2765">
        <v>1609</v>
      </c>
      <c r="N2765">
        <v>1609</v>
      </c>
      <c r="O2765">
        <v>1609</v>
      </c>
      <c r="P2765">
        <v>1609</v>
      </c>
      <c r="Q2765">
        <v>1609</v>
      </c>
      <c r="R2765">
        <v>1609</v>
      </c>
      <c r="T2765" s="22" t="str">
        <f t="shared" si="174"/>
        <v>845082-MBL20-M</v>
      </c>
      <c r="U2765" s="24" t="str">
        <f>IF(C2765="NET","",IF(C2765="","",IFERROR(VLOOKUP(T2765,EAN!$A:$B,2,FALSE),"MANGLER - MÅ OPPDATERE EAN-FANEN")))</f>
        <v>MANGLER - MÅ OPPDATERE EAN-FANEN</v>
      </c>
      <c r="V2765" s="22">
        <f t="shared" si="176"/>
        <v>1609</v>
      </c>
      <c r="W2765" s="22">
        <f t="shared" si="177"/>
        <v>1609</v>
      </c>
    </row>
    <row r="2766" spans="1:25">
      <c r="B2766">
        <v>845082</v>
      </c>
      <c r="C2766" t="s">
        <v>3358</v>
      </c>
      <c r="D2766" t="s">
        <v>2991</v>
      </c>
      <c r="E2766" t="s">
        <v>3397</v>
      </c>
      <c r="F2766" t="s">
        <v>3017</v>
      </c>
      <c r="G2766" t="s">
        <v>52</v>
      </c>
      <c r="H2766" t="s">
        <v>87</v>
      </c>
      <c r="I2766">
        <v>746</v>
      </c>
      <c r="J2766">
        <v>746</v>
      </c>
      <c r="K2766">
        <v>746</v>
      </c>
      <c r="L2766">
        <v>746</v>
      </c>
      <c r="M2766">
        <v>746</v>
      </c>
      <c r="N2766">
        <v>746</v>
      </c>
      <c r="O2766">
        <v>746</v>
      </c>
      <c r="P2766">
        <v>746</v>
      </c>
      <c r="Q2766">
        <v>746</v>
      </c>
      <c r="R2766">
        <v>746</v>
      </c>
      <c r="T2766" s="22" t="str">
        <f t="shared" si="174"/>
        <v>845082-MBL20-L</v>
      </c>
      <c r="U2766" s="24" t="str">
        <f>IF(C2766="NET","",IF(C2766="","",IFERROR(VLOOKUP(T2766,EAN!$A:$B,2,FALSE),"MANGLER - MÅ OPPDATERE EAN-FANEN")))</f>
        <v>MANGLER - MÅ OPPDATERE EAN-FANEN</v>
      </c>
      <c r="V2766" s="22">
        <f t="shared" si="176"/>
        <v>746</v>
      </c>
      <c r="W2766" s="22">
        <f t="shared" si="177"/>
        <v>746</v>
      </c>
    </row>
    <row r="2767" spans="1:25">
      <c r="B2767">
        <v>845082</v>
      </c>
      <c r="C2767" t="s">
        <v>3358</v>
      </c>
      <c r="D2767" t="s">
        <v>2991</v>
      </c>
      <c r="E2767" t="s">
        <v>3398</v>
      </c>
      <c r="F2767" t="s">
        <v>3017</v>
      </c>
      <c r="G2767" t="s">
        <v>8</v>
      </c>
      <c r="H2767" t="s">
        <v>225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T2767" s="22" t="str">
        <f t="shared" si="174"/>
        <v>845082-MBLCK-S</v>
      </c>
      <c r="U2767" s="24" t="str">
        <f>IF(C2767="NET","",IF(C2767="","",IFERROR(VLOOKUP(T2767,EAN!$A:$B,2,FALSE),"MANGLER - MÅ OPPDATERE EAN-FANEN")))</f>
        <v>MANGLER - MÅ OPPDATERE EAN-FANEN</v>
      </c>
      <c r="V2767" s="22">
        <f t="shared" si="176"/>
        <v>0</v>
      </c>
      <c r="W2767" s="22">
        <f t="shared" si="177"/>
        <v>0</v>
      </c>
    </row>
    <row r="2768" spans="1:25">
      <c r="B2768">
        <v>845082</v>
      </c>
      <c r="C2768" t="s">
        <v>3358</v>
      </c>
      <c r="D2768" t="s">
        <v>2991</v>
      </c>
      <c r="E2768" t="s">
        <v>3399</v>
      </c>
      <c r="F2768" t="s">
        <v>3017</v>
      </c>
      <c r="G2768" t="s">
        <v>7</v>
      </c>
      <c r="H2768" t="s">
        <v>225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T2768" s="22" t="str">
        <f t="shared" si="174"/>
        <v>845082-MBLCK-M</v>
      </c>
      <c r="U2768" s="24" t="str">
        <f>IF(C2768="NET","",IF(C2768="","",IFERROR(VLOOKUP(T2768,EAN!$A:$B,2,FALSE),"MANGLER - MÅ OPPDATERE EAN-FANEN")))</f>
        <v>MANGLER - MÅ OPPDATERE EAN-FANEN</v>
      </c>
      <c r="V2768" s="22">
        <f t="shared" si="176"/>
        <v>0</v>
      </c>
      <c r="W2768" s="22">
        <f t="shared" si="177"/>
        <v>0</v>
      </c>
    </row>
    <row r="2769" spans="2:23">
      <c r="B2769">
        <v>845082</v>
      </c>
      <c r="C2769" t="s">
        <v>3358</v>
      </c>
      <c r="D2769" t="s">
        <v>2991</v>
      </c>
      <c r="E2769" t="s">
        <v>3400</v>
      </c>
      <c r="F2769" t="s">
        <v>3017</v>
      </c>
      <c r="G2769" t="s">
        <v>52</v>
      </c>
      <c r="H2769" t="s">
        <v>225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T2769" s="22" t="str">
        <f t="shared" si="174"/>
        <v>845082-MBLCK-L</v>
      </c>
      <c r="U2769" s="24" t="str">
        <f>IF(C2769="NET","",IF(C2769="","",IFERROR(VLOOKUP(T2769,EAN!$A:$B,2,FALSE),"MANGLER - MÅ OPPDATERE EAN-FANEN")))</f>
        <v>MANGLER - MÅ OPPDATERE EAN-FANEN</v>
      </c>
      <c r="V2769" s="22">
        <f t="shared" si="176"/>
        <v>0</v>
      </c>
      <c r="W2769" s="22">
        <f t="shared" si="177"/>
        <v>0</v>
      </c>
    </row>
    <row r="2770" spans="2:23">
      <c r="B2770">
        <v>845082</v>
      </c>
      <c r="C2770" t="s">
        <v>3358</v>
      </c>
      <c r="D2770" t="s">
        <v>2991</v>
      </c>
      <c r="E2770" t="s">
        <v>3401</v>
      </c>
      <c r="F2770" t="s">
        <v>663</v>
      </c>
      <c r="G2770" t="s">
        <v>8</v>
      </c>
      <c r="H2770" t="s">
        <v>225</v>
      </c>
      <c r="I2770">
        <v>7</v>
      </c>
      <c r="J2770">
        <v>7</v>
      </c>
      <c r="K2770">
        <v>7</v>
      </c>
      <c r="L2770">
        <v>7</v>
      </c>
      <c r="M2770">
        <v>7</v>
      </c>
      <c r="N2770">
        <v>7</v>
      </c>
      <c r="O2770">
        <v>7</v>
      </c>
      <c r="P2770">
        <v>7</v>
      </c>
      <c r="Q2770">
        <v>7</v>
      </c>
      <c r="R2770">
        <v>7</v>
      </c>
      <c r="T2770" s="22" t="str">
        <f t="shared" si="174"/>
        <v>845082-MCHOR-S</v>
      </c>
      <c r="U2770" s="24" t="str">
        <f>IF(C2770="NET","",IF(C2770="","",IFERROR(VLOOKUP(T2770,EAN!$A:$B,2,FALSE),"MANGLER - MÅ OPPDATERE EAN-FANEN")))</f>
        <v>MANGLER - MÅ OPPDATERE EAN-FANEN</v>
      </c>
      <c r="V2770" s="22">
        <f t="shared" si="176"/>
        <v>7</v>
      </c>
      <c r="W2770" s="22">
        <f t="shared" si="177"/>
        <v>7</v>
      </c>
    </row>
    <row r="2771" spans="2:23">
      <c r="B2771">
        <v>845082</v>
      </c>
      <c r="C2771" t="s">
        <v>3358</v>
      </c>
      <c r="D2771" t="s">
        <v>2991</v>
      </c>
      <c r="E2771" t="s">
        <v>3402</v>
      </c>
      <c r="F2771" t="s">
        <v>663</v>
      </c>
      <c r="G2771" t="s">
        <v>7</v>
      </c>
      <c r="H2771" t="s">
        <v>225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T2771" s="22" t="str">
        <f t="shared" si="174"/>
        <v>845082-MCHOR-M</v>
      </c>
      <c r="U2771" s="24" t="str">
        <f>IF(C2771="NET","",IF(C2771="","",IFERROR(VLOOKUP(T2771,EAN!$A:$B,2,FALSE),"MANGLER - MÅ OPPDATERE EAN-FANEN")))</f>
        <v>MANGLER - MÅ OPPDATERE EAN-FANEN</v>
      </c>
      <c r="V2771" s="22">
        <f t="shared" si="176"/>
        <v>0</v>
      </c>
      <c r="W2771" s="22">
        <f t="shared" si="177"/>
        <v>0</v>
      </c>
    </row>
    <row r="2772" spans="2:23">
      <c r="B2772">
        <v>845082</v>
      </c>
      <c r="C2772" t="s">
        <v>3358</v>
      </c>
      <c r="D2772" t="s">
        <v>2991</v>
      </c>
      <c r="E2772" t="s">
        <v>3403</v>
      </c>
      <c r="F2772" t="s">
        <v>663</v>
      </c>
      <c r="G2772" t="s">
        <v>52</v>
      </c>
      <c r="H2772" t="s">
        <v>225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T2772" s="22" t="str">
        <f t="shared" si="174"/>
        <v>845082-MCHOR-L</v>
      </c>
      <c r="U2772" s="24" t="str">
        <f>IF(C2772="NET","",IF(C2772="","",IFERROR(VLOOKUP(T2772,EAN!$A:$B,2,FALSE),"MANGLER - MÅ OPPDATERE EAN-FANEN")))</f>
        <v>MANGLER - MÅ OPPDATERE EAN-FANEN</v>
      </c>
      <c r="V2772" s="22">
        <f t="shared" si="176"/>
        <v>0</v>
      </c>
      <c r="W2772" s="22">
        <f t="shared" si="177"/>
        <v>0</v>
      </c>
    </row>
    <row r="2773" spans="2:23">
      <c r="B2773">
        <v>845082</v>
      </c>
      <c r="C2773" t="s">
        <v>3358</v>
      </c>
      <c r="D2773" t="s">
        <v>2991</v>
      </c>
      <c r="E2773" t="s">
        <v>3404</v>
      </c>
      <c r="F2773" t="s">
        <v>2748</v>
      </c>
      <c r="G2773" t="s">
        <v>8</v>
      </c>
      <c r="H2773" t="s">
        <v>225</v>
      </c>
      <c r="I2773">
        <v>2</v>
      </c>
      <c r="J2773">
        <v>2</v>
      </c>
      <c r="K2773">
        <v>2</v>
      </c>
      <c r="L2773">
        <v>2</v>
      </c>
      <c r="M2773">
        <v>2</v>
      </c>
      <c r="N2773">
        <v>2</v>
      </c>
      <c r="O2773">
        <v>2</v>
      </c>
      <c r="P2773">
        <v>2</v>
      </c>
      <c r="Q2773">
        <v>2</v>
      </c>
      <c r="R2773">
        <v>2</v>
      </c>
      <c r="T2773" s="22" t="str">
        <f t="shared" si="174"/>
        <v>845082-MEAME-S</v>
      </c>
      <c r="U2773" s="24" t="str">
        <f>IF(C2773="NET","",IF(C2773="","",IFERROR(VLOOKUP(T2773,EAN!$A:$B,2,FALSE),"MANGLER - MÅ OPPDATERE EAN-FANEN")))</f>
        <v>MANGLER - MÅ OPPDATERE EAN-FANEN</v>
      </c>
      <c r="V2773" s="22">
        <f t="shared" si="176"/>
        <v>2</v>
      </c>
      <c r="W2773" s="22">
        <f t="shared" si="177"/>
        <v>2</v>
      </c>
    </row>
    <row r="2774" spans="2:23">
      <c r="B2774">
        <v>845082</v>
      </c>
      <c r="C2774" t="s">
        <v>3358</v>
      </c>
      <c r="D2774" t="s">
        <v>2991</v>
      </c>
      <c r="E2774" t="s">
        <v>3405</v>
      </c>
      <c r="F2774" t="s">
        <v>2748</v>
      </c>
      <c r="G2774" t="s">
        <v>7</v>
      </c>
      <c r="H2774" t="s">
        <v>225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T2774" s="22" t="str">
        <f t="shared" si="174"/>
        <v>845082-MEAME-M</v>
      </c>
      <c r="U2774" s="24" t="str">
        <f>IF(C2774="NET","",IF(C2774="","",IFERROR(VLOOKUP(T2774,EAN!$A:$B,2,FALSE),"MANGLER - MÅ OPPDATERE EAN-FANEN")))</f>
        <v>MANGLER - MÅ OPPDATERE EAN-FANEN</v>
      </c>
      <c r="V2774" s="22">
        <f t="shared" si="176"/>
        <v>0</v>
      </c>
      <c r="W2774" s="22">
        <f t="shared" si="177"/>
        <v>0</v>
      </c>
    </row>
    <row r="2775" spans="2:23">
      <c r="B2775">
        <v>845082</v>
      </c>
      <c r="C2775" t="s">
        <v>3358</v>
      </c>
      <c r="D2775" t="s">
        <v>2991</v>
      </c>
      <c r="E2775" t="s">
        <v>3406</v>
      </c>
      <c r="F2775" t="s">
        <v>2748</v>
      </c>
      <c r="G2775" t="s">
        <v>52</v>
      </c>
      <c r="H2775" t="s">
        <v>225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T2775" s="22" t="str">
        <f t="shared" si="174"/>
        <v>845082-MEAME-L</v>
      </c>
      <c r="U2775" s="24" t="str">
        <f>IF(C2775="NET","",IF(C2775="","",IFERROR(VLOOKUP(T2775,EAN!$A:$B,2,FALSE),"MANGLER - MÅ OPPDATERE EAN-FANEN")))</f>
        <v>MANGLER - MÅ OPPDATERE EAN-FANEN</v>
      </c>
      <c r="V2775" s="22">
        <f t="shared" si="176"/>
        <v>0</v>
      </c>
      <c r="W2775" s="22">
        <f t="shared" si="177"/>
        <v>0</v>
      </c>
    </row>
    <row r="2776" spans="2:23">
      <c r="B2776">
        <v>845082</v>
      </c>
      <c r="C2776" t="s">
        <v>3358</v>
      </c>
      <c r="D2776" t="s">
        <v>2991</v>
      </c>
      <c r="E2776" t="s">
        <v>3407</v>
      </c>
      <c r="F2776" t="s">
        <v>68</v>
      </c>
      <c r="G2776" t="s">
        <v>8</v>
      </c>
      <c r="H2776" t="s">
        <v>225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T2776" s="22" t="str">
        <f t="shared" si="174"/>
        <v>845082-MNAVY-S</v>
      </c>
      <c r="U2776" s="24" t="str">
        <f>IF(C2776="NET","",IF(C2776="","",IFERROR(VLOOKUP(T2776,EAN!$A:$B,2,FALSE),"MANGLER - MÅ OPPDATERE EAN-FANEN")))</f>
        <v>MANGLER - MÅ OPPDATERE EAN-FANEN</v>
      </c>
      <c r="V2776" s="22">
        <f t="shared" si="176"/>
        <v>0</v>
      </c>
      <c r="W2776" s="22">
        <f t="shared" si="177"/>
        <v>0</v>
      </c>
    </row>
    <row r="2777" spans="2:23">
      <c r="B2777">
        <v>845082</v>
      </c>
      <c r="C2777" t="s">
        <v>3358</v>
      </c>
      <c r="D2777" t="s">
        <v>2991</v>
      </c>
      <c r="E2777" t="s">
        <v>3408</v>
      </c>
      <c r="F2777" t="s">
        <v>68</v>
      </c>
      <c r="G2777" t="s">
        <v>7</v>
      </c>
      <c r="H2777" t="s">
        <v>225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T2777" s="22" t="str">
        <f t="shared" si="174"/>
        <v>845082-MNAVY-M</v>
      </c>
      <c r="U2777" s="24" t="str">
        <f>IF(C2777="NET","",IF(C2777="","",IFERROR(VLOOKUP(T2777,EAN!$A:$B,2,FALSE),"MANGLER - MÅ OPPDATERE EAN-FANEN")))</f>
        <v>MANGLER - MÅ OPPDATERE EAN-FANEN</v>
      </c>
      <c r="V2777" s="22">
        <f t="shared" si="176"/>
        <v>0</v>
      </c>
      <c r="W2777" s="22">
        <f t="shared" si="177"/>
        <v>0</v>
      </c>
    </row>
    <row r="2778" spans="2:23">
      <c r="B2778">
        <v>845082</v>
      </c>
      <c r="C2778" t="s">
        <v>3358</v>
      </c>
      <c r="D2778" t="s">
        <v>2991</v>
      </c>
      <c r="E2778" t="s">
        <v>3409</v>
      </c>
      <c r="F2778" t="s">
        <v>68</v>
      </c>
      <c r="G2778" t="s">
        <v>52</v>
      </c>
      <c r="H2778" t="s">
        <v>225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T2778" s="22" t="str">
        <f t="shared" si="174"/>
        <v>845082-MNAVY-L</v>
      </c>
      <c r="U2778" s="24" t="str">
        <f>IF(C2778="NET","",IF(C2778="","",IFERROR(VLOOKUP(T2778,EAN!$A:$B,2,FALSE),"MANGLER - MÅ OPPDATERE EAN-FANEN")))</f>
        <v>MANGLER - MÅ OPPDATERE EAN-FANEN</v>
      </c>
      <c r="V2778" s="22">
        <f t="shared" si="176"/>
        <v>0</v>
      </c>
      <c r="W2778" s="22">
        <f t="shared" si="177"/>
        <v>0</v>
      </c>
    </row>
    <row r="2779" spans="2:23">
      <c r="B2779">
        <v>845082</v>
      </c>
      <c r="C2779" t="s">
        <v>3358</v>
      </c>
      <c r="D2779" t="s">
        <v>2991</v>
      </c>
      <c r="E2779" t="s">
        <v>3410</v>
      </c>
      <c r="F2779" t="s">
        <v>256</v>
      </c>
      <c r="G2779" t="s">
        <v>8</v>
      </c>
      <c r="H2779" t="s">
        <v>225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T2779" s="22" t="str">
        <f t="shared" si="174"/>
        <v>845082-MNGRY-S</v>
      </c>
      <c r="U2779" s="24" t="str">
        <f>IF(C2779="NET","",IF(C2779="","",IFERROR(VLOOKUP(T2779,EAN!$A:$B,2,FALSE),"MANGLER - MÅ OPPDATERE EAN-FANEN")))</f>
        <v>MANGLER - MÅ OPPDATERE EAN-FANEN</v>
      </c>
      <c r="V2779" s="22">
        <f t="shared" si="176"/>
        <v>0</v>
      </c>
      <c r="W2779" s="22">
        <f t="shared" si="177"/>
        <v>0</v>
      </c>
    </row>
    <row r="2780" spans="2:23">
      <c r="B2780">
        <v>845082</v>
      </c>
      <c r="C2780" t="s">
        <v>3358</v>
      </c>
      <c r="D2780" t="s">
        <v>2991</v>
      </c>
      <c r="E2780" t="s">
        <v>3411</v>
      </c>
      <c r="F2780" t="s">
        <v>256</v>
      </c>
      <c r="G2780" t="s">
        <v>7</v>
      </c>
      <c r="H2780" t="s">
        <v>225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T2780" s="22" t="str">
        <f t="shared" si="174"/>
        <v>845082-MNGRY-M</v>
      </c>
      <c r="U2780" s="24" t="str">
        <f>IF(C2780="NET","",IF(C2780="","",IFERROR(VLOOKUP(T2780,EAN!$A:$B,2,FALSE),"MANGLER - MÅ OPPDATERE EAN-FANEN")))</f>
        <v>MANGLER - MÅ OPPDATERE EAN-FANEN</v>
      </c>
      <c r="V2780" s="22">
        <f t="shared" si="176"/>
        <v>0</v>
      </c>
      <c r="W2780" s="22">
        <f t="shared" si="177"/>
        <v>0</v>
      </c>
    </row>
    <row r="2781" spans="2:23">
      <c r="B2781">
        <v>845082</v>
      </c>
      <c r="C2781" t="s">
        <v>3358</v>
      </c>
      <c r="D2781" t="s">
        <v>2991</v>
      </c>
      <c r="E2781" t="s">
        <v>3412</v>
      </c>
      <c r="F2781" t="s">
        <v>256</v>
      </c>
      <c r="G2781" t="s">
        <v>52</v>
      </c>
      <c r="H2781" t="s">
        <v>225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T2781" s="22" t="str">
        <f t="shared" si="174"/>
        <v>845082-MNGRY-L</v>
      </c>
      <c r="U2781" s="24" t="str">
        <f>IF(C2781="NET","",IF(C2781="","",IFERROR(VLOOKUP(T2781,EAN!$A:$B,2,FALSE),"MANGLER - MÅ OPPDATERE EAN-FANEN")))</f>
        <v>MANGLER - MÅ OPPDATERE EAN-FANEN</v>
      </c>
      <c r="V2781" s="22">
        <f t="shared" si="176"/>
        <v>0</v>
      </c>
      <c r="W2781" s="22">
        <f t="shared" si="177"/>
        <v>0</v>
      </c>
    </row>
    <row r="2782" spans="2:23">
      <c r="B2782">
        <v>845082</v>
      </c>
      <c r="C2782" t="s">
        <v>3358</v>
      </c>
      <c r="D2782" t="s">
        <v>2991</v>
      </c>
      <c r="E2782" t="s">
        <v>3413</v>
      </c>
      <c r="F2782" t="s">
        <v>3028</v>
      </c>
      <c r="G2782" t="s">
        <v>8</v>
      </c>
      <c r="H2782" t="s">
        <v>225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T2782" s="22" t="str">
        <f t="shared" si="174"/>
        <v>845082-MOEDB-S</v>
      </c>
      <c r="U2782" s="24" t="str">
        <f>IF(C2782="NET","",IF(C2782="","",IFERROR(VLOOKUP(T2782,EAN!$A:$B,2,FALSE),"MANGLER - MÅ OPPDATERE EAN-FANEN")))</f>
        <v>MANGLER - MÅ OPPDATERE EAN-FANEN</v>
      </c>
      <c r="V2782" s="22">
        <f t="shared" si="176"/>
        <v>0</v>
      </c>
      <c r="W2782" s="22">
        <f t="shared" si="177"/>
        <v>0</v>
      </c>
    </row>
    <row r="2783" spans="2:23">
      <c r="B2783">
        <v>845082</v>
      </c>
      <c r="C2783" t="s">
        <v>3358</v>
      </c>
      <c r="D2783" t="s">
        <v>2991</v>
      </c>
      <c r="E2783" t="s">
        <v>3414</v>
      </c>
      <c r="F2783" t="s">
        <v>3028</v>
      </c>
      <c r="G2783" t="s">
        <v>7</v>
      </c>
      <c r="H2783" t="s">
        <v>225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T2783" s="22" t="str">
        <f t="shared" si="174"/>
        <v>845082-MOEDB-M</v>
      </c>
      <c r="U2783" s="24" t="str">
        <f>IF(C2783="NET","",IF(C2783="","",IFERROR(VLOOKUP(T2783,EAN!$A:$B,2,FALSE),"MANGLER - MÅ OPPDATERE EAN-FANEN")))</f>
        <v>MANGLER - MÅ OPPDATERE EAN-FANEN</v>
      </c>
      <c r="V2783" s="22">
        <f t="shared" si="176"/>
        <v>0</v>
      </c>
      <c r="W2783" s="22">
        <f t="shared" si="177"/>
        <v>0</v>
      </c>
    </row>
    <row r="2784" spans="2:23">
      <c r="B2784">
        <v>845082</v>
      </c>
      <c r="C2784" t="s">
        <v>3358</v>
      </c>
      <c r="D2784" t="s">
        <v>2991</v>
      </c>
      <c r="E2784" t="s">
        <v>3415</v>
      </c>
      <c r="F2784" t="s">
        <v>3028</v>
      </c>
      <c r="G2784" t="s">
        <v>52</v>
      </c>
      <c r="H2784" t="s">
        <v>225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T2784" s="22" t="str">
        <f t="shared" si="174"/>
        <v>845082-MOEDB-L</v>
      </c>
      <c r="U2784" s="24" t="str">
        <f>IF(C2784="NET","",IF(C2784="","",IFERROR(VLOOKUP(T2784,EAN!$A:$B,2,FALSE),"MANGLER - MÅ OPPDATERE EAN-FANEN")))</f>
        <v>MANGLER - MÅ OPPDATERE EAN-FANEN</v>
      </c>
      <c r="V2784" s="22">
        <f t="shared" si="176"/>
        <v>0</v>
      </c>
      <c r="W2784" s="22">
        <f t="shared" si="177"/>
        <v>0</v>
      </c>
    </row>
    <row r="2785" spans="2:23">
      <c r="B2785">
        <v>845082</v>
      </c>
      <c r="C2785" t="s">
        <v>3358</v>
      </c>
      <c r="D2785" t="s">
        <v>2991</v>
      </c>
      <c r="E2785" t="s">
        <v>3416</v>
      </c>
      <c r="F2785" t="s">
        <v>3417</v>
      </c>
      <c r="G2785" t="s">
        <v>8</v>
      </c>
      <c r="H2785" t="s">
        <v>225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T2785" s="22" t="str">
        <f t="shared" si="174"/>
        <v>845082-MOWHT-S</v>
      </c>
      <c r="U2785" s="24" t="str">
        <f>IF(C2785="NET","",IF(C2785="","",IFERROR(VLOOKUP(T2785,EAN!$A:$B,2,FALSE),"MANGLER - MÅ OPPDATERE EAN-FANEN")))</f>
        <v>MANGLER - MÅ OPPDATERE EAN-FANEN</v>
      </c>
      <c r="V2785" s="22">
        <f t="shared" si="176"/>
        <v>0</v>
      </c>
      <c r="W2785" s="22">
        <f t="shared" si="177"/>
        <v>0</v>
      </c>
    </row>
    <row r="2786" spans="2:23">
      <c r="B2786">
        <v>845082</v>
      </c>
      <c r="C2786" t="s">
        <v>3358</v>
      </c>
      <c r="D2786" t="s">
        <v>2991</v>
      </c>
      <c r="E2786" t="s">
        <v>3418</v>
      </c>
      <c r="F2786" t="s">
        <v>3417</v>
      </c>
      <c r="G2786" t="s">
        <v>7</v>
      </c>
      <c r="H2786" t="s">
        <v>225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T2786" s="22" t="str">
        <f t="shared" si="174"/>
        <v>845082-MOWHT-M</v>
      </c>
      <c r="U2786" s="24" t="str">
        <f>IF(C2786="NET","",IF(C2786="","",IFERROR(VLOOKUP(T2786,EAN!$A:$B,2,FALSE),"MANGLER - MÅ OPPDATERE EAN-FANEN")))</f>
        <v>MANGLER - MÅ OPPDATERE EAN-FANEN</v>
      </c>
      <c r="V2786" s="22">
        <f t="shared" si="176"/>
        <v>0</v>
      </c>
      <c r="W2786" s="22">
        <f t="shared" si="177"/>
        <v>0</v>
      </c>
    </row>
    <row r="2787" spans="2:23">
      <c r="B2787">
        <v>845082</v>
      </c>
      <c r="C2787" t="s">
        <v>3358</v>
      </c>
      <c r="D2787" t="s">
        <v>2991</v>
      </c>
      <c r="E2787" t="s">
        <v>3419</v>
      </c>
      <c r="F2787" t="s">
        <v>3417</v>
      </c>
      <c r="G2787" t="s">
        <v>52</v>
      </c>
      <c r="H2787" t="s">
        <v>225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T2787" s="22" t="str">
        <f t="shared" si="174"/>
        <v>845082-MOWHT-L</v>
      </c>
      <c r="U2787" s="24" t="str">
        <f>IF(C2787="NET","",IF(C2787="","",IFERROR(VLOOKUP(T2787,EAN!$A:$B,2,FALSE),"MANGLER - MÅ OPPDATERE EAN-FANEN")))</f>
        <v>MANGLER - MÅ OPPDATERE EAN-FANEN</v>
      </c>
      <c r="V2787" s="22">
        <f t="shared" si="176"/>
        <v>0</v>
      </c>
      <c r="W2787" s="22">
        <f t="shared" si="177"/>
        <v>0</v>
      </c>
    </row>
    <row r="2788" spans="2:23">
      <c r="B2788">
        <v>845082</v>
      </c>
      <c r="C2788" t="s">
        <v>3358</v>
      </c>
      <c r="D2788" t="s">
        <v>2991</v>
      </c>
      <c r="E2788" t="s">
        <v>3420</v>
      </c>
      <c r="F2788" t="s">
        <v>114</v>
      </c>
      <c r="G2788" t="s">
        <v>8</v>
      </c>
      <c r="H2788" t="s">
        <v>225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T2788" s="22" t="str">
        <f t="shared" si="174"/>
        <v>845082-MSBMC-S</v>
      </c>
      <c r="U2788" s="24" t="str">
        <f>IF(C2788="NET","",IF(C2788="","",IFERROR(VLOOKUP(T2788,EAN!$A:$B,2,FALSE),"MANGLER - MÅ OPPDATERE EAN-FANEN")))</f>
        <v>MANGLER - MÅ OPPDATERE EAN-FANEN</v>
      </c>
      <c r="V2788" s="22">
        <f t="shared" si="176"/>
        <v>0</v>
      </c>
      <c r="W2788" s="22">
        <f t="shared" si="177"/>
        <v>0</v>
      </c>
    </row>
    <row r="2789" spans="2:23">
      <c r="B2789">
        <v>845082</v>
      </c>
      <c r="C2789" t="s">
        <v>3358</v>
      </c>
      <c r="D2789" t="s">
        <v>2991</v>
      </c>
      <c r="E2789" t="s">
        <v>3421</v>
      </c>
      <c r="F2789" t="s">
        <v>114</v>
      </c>
      <c r="G2789" t="s">
        <v>7</v>
      </c>
      <c r="H2789" t="s">
        <v>225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T2789" s="22" t="str">
        <f t="shared" si="174"/>
        <v>845082-MSBMC-M</v>
      </c>
      <c r="U2789" s="24" t="str">
        <f>IF(C2789="NET","",IF(C2789="","",IFERROR(VLOOKUP(T2789,EAN!$A:$B,2,FALSE),"MANGLER - MÅ OPPDATERE EAN-FANEN")))</f>
        <v>MANGLER - MÅ OPPDATERE EAN-FANEN</v>
      </c>
      <c r="V2789" s="22">
        <f t="shared" si="176"/>
        <v>0</v>
      </c>
      <c r="W2789" s="22">
        <f t="shared" si="177"/>
        <v>0</v>
      </c>
    </row>
    <row r="2790" spans="2:23">
      <c r="B2790">
        <v>845082</v>
      </c>
      <c r="C2790" t="s">
        <v>3358</v>
      </c>
      <c r="D2790" t="s">
        <v>2991</v>
      </c>
      <c r="E2790" t="s">
        <v>3422</v>
      </c>
      <c r="F2790" t="s">
        <v>114</v>
      </c>
      <c r="G2790" t="s">
        <v>52</v>
      </c>
      <c r="H2790" t="s">
        <v>225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T2790" s="22" t="str">
        <f t="shared" si="174"/>
        <v>845082-MSBMC-L</v>
      </c>
      <c r="U2790" s="24" t="str">
        <f>IF(C2790="NET","",IF(C2790="","",IFERROR(VLOOKUP(T2790,EAN!$A:$B,2,FALSE),"MANGLER - MÅ OPPDATERE EAN-FANEN")))</f>
        <v>MANGLER - MÅ OPPDATERE EAN-FANEN</v>
      </c>
      <c r="V2790" s="22">
        <f t="shared" si="176"/>
        <v>0</v>
      </c>
      <c r="W2790" s="22">
        <f t="shared" si="177"/>
        <v>0</v>
      </c>
    </row>
    <row r="2791" spans="2:23">
      <c r="B2791">
        <v>845082</v>
      </c>
      <c r="C2791" t="s">
        <v>3358</v>
      </c>
      <c r="D2791" t="s">
        <v>2991</v>
      </c>
      <c r="E2791" t="s">
        <v>3423</v>
      </c>
      <c r="F2791" t="s">
        <v>3004</v>
      </c>
      <c r="G2791" t="s">
        <v>8</v>
      </c>
      <c r="H2791" t="s">
        <v>225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T2791" s="22" t="str">
        <f t="shared" si="174"/>
        <v>845082-MSGMC-S</v>
      </c>
      <c r="U2791" s="24" t="str">
        <f>IF(C2791="NET","",IF(C2791="","",IFERROR(VLOOKUP(T2791,EAN!$A:$B,2,FALSE),"MANGLER - MÅ OPPDATERE EAN-FANEN")))</f>
        <v>MANGLER - MÅ OPPDATERE EAN-FANEN</v>
      </c>
      <c r="V2791" s="22">
        <f t="shared" si="176"/>
        <v>0</v>
      </c>
      <c r="W2791" s="22">
        <f t="shared" si="177"/>
        <v>0</v>
      </c>
    </row>
    <row r="2792" spans="2:23">
      <c r="B2792">
        <v>845082</v>
      </c>
      <c r="C2792" t="s">
        <v>3358</v>
      </c>
      <c r="D2792" t="s">
        <v>2991</v>
      </c>
      <c r="E2792" t="s">
        <v>3424</v>
      </c>
      <c r="F2792" t="s">
        <v>3004</v>
      </c>
      <c r="G2792" t="s">
        <v>7</v>
      </c>
      <c r="H2792" t="s">
        <v>225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T2792" s="22" t="str">
        <f t="shared" si="174"/>
        <v>845082-MSGMC-M</v>
      </c>
      <c r="U2792" s="24" t="str">
        <f>IF(C2792="NET","",IF(C2792="","",IFERROR(VLOOKUP(T2792,EAN!$A:$B,2,FALSE),"MANGLER - MÅ OPPDATERE EAN-FANEN")))</f>
        <v>MANGLER - MÅ OPPDATERE EAN-FANEN</v>
      </c>
      <c r="V2792" s="22">
        <f t="shared" si="176"/>
        <v>0</v>
      </c>
      <c r="W2792" s="22">
        <f t="shared" si="177"/>
        <v>0</v>
      </c>
    </row>
    <row r="2793" spans="2:23">
      <c r="B2793">
        <v>845082</v>
      </c>
      <c r="C2793" t="s">
        <v>3358</v>
      </c>
      <c r="D2793" t="s">
        <v>2991</v>
      </c>
      <c r="E2793" t="s">
        <v>3425</v>
      </c>
      <c r="F2793" t="s">
        <v>3004</v>
      </c>
      <c r="G2793" t="s">
        <v>52</v>
      </c>
      <c r="H2793" t="s">
        <v>225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T2793" s="22" t="str">
        <f t="shared" si="174"/>
        <v>845082-MSGMC-L</v>
      </c>
      <c r="U2793" s="24" t="str">
        <f>IF(C2793="NET","",IF(C2793="","",IFERROR(VLOOKUP(T2793,EAN!$A:$B,2,FALSE),"MANGLER - MÅ OPPDATERE EAN-FANEN")))</f>
        <v>MANGLER - MÅ OPPDATERE EAN-FANEN</v>
      </c>
      <c r="V2793" s="22">
        <f t="shared" si="176"/>
        <v>0</v>
      </c>
      <c r="W2793" s="22">
        <f t="shared" si="177"/>
        <v>0</v>
      </c>
    </row>
    <row r="2794" spans="2:23">
      <c r="B2794">
        <v>845082</v>
      </c>
      <c r="C2794" t="s">
        <v>3358</v>
      </c>
      <c r="D2794" t="s">
        <v>2991</v>
      </c>
      <c r="E2794" t="s">
        <v>3426</v>
      </c>
      <c r="F2794" t="s">
        <v>2191</v>
      </c>
      <c r="G2794" t="s">
        <v>8</v>
      </c>
      <c r="H2794" t="s">
        <v>87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65</v>
      </c>
      <c r="P2794">
        <v>65</v>
      </c>
      <c r="Q2794">
        <v>65</v>
      </c>
      <c r="R2794">
        <v>65</v>
      </c>
      <c r="T2794" s="22" t="str">
        <f t="shared" si="174"/>
        <v>845082-MTURQ-S</v>
      </c>
      <c r="U2794" s="24" t="str">
        <f>IF(C2794="NET","",IF(C2794="","",IFERROR(VLOOKUP(T2794,EAN!$A:$B,2,FALSE),"MANGLER - MÅ OPPDATERE EAN-FANEN")))</f>
        <v>MANGLER - MÅ OPPDATERE EAN-FANEN</v>
      </c>
      <c r="V2794" s="22">
        <f t="shared" si="176"/>
        <v>0</v>
      </c>
      <c r="W2794" s="22">
        <f t="shared" si="177"/>
        <v>65</v>
      </c>
    </row>
    <row r="2795" spans="2:23">
      <c r="B2795">
        <v>845082</v>
      </c>
      <c r="C2795" t="s">
        <v>3358</v>
      </c>
      <c r="D2795" t="s">
        <v>2991</v>
      </c>
      <c r="E2795" t="s">
        <v>3427</v>
      </c>
      <c r="F2795" t="s">
        <v>2191</v>
      </c>
      <c r="G2795" t="s">
        <v>7</v>
      </c>
      <c r="H2795" t="s">
        <v>87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78</v>
      </c>
      <c r="P2795">
        <v>78</v>
      </c>
      <c r="Q2795">
        <v>78</v>
      </c>
      <c r="R2795">
        <v>78</v>
      </c>
      <c r="T2795" s="22" t="str">
        <f t="shared" si="174"/>
        <v>845082-MTURQ-M</v>
      </c>
      <c r="U2795" s="24" t="str">
        <f>IF(C2795="NET","",IF(C2795="","",IFERROR(VLOOKUP(T2795,EAN!$A:$B,2,FALSE),"MANGLER - MÅ OPPDATERE EAN-FANEN")))</f>
        <v>MANGLER - MÅ OPPDATERE EAN-FANEN</v>
      </c>
      <c r="V2795" s="22">
        <f t="shared" si="176"/>
        <v>0</v>
      </c>
      <c r="W2795" s="22">
        <f t="shared" si="177"/>
        <v>78</v>
      </c>
    </row>
    <row r="2796" spans="2:23">
      <c r="B2796">
        <v>845082</v>
      </c>
      <c r="C2796" t="s">
        <v>3358</v>
      </c>
      <c r="D2796" t="s">
        <v>2991</v>
      </c>
      <c r="E2796" t="s">
        <v>3428</v>
      </c>
      <c r="F2796" t="s">
        <v>2191</v>
      </c>
      <c r="G2796" t="s">
        <v>52</v>
      </c>
      <c r="H2796" t="s">
        <v>87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44</v>
      </c>
      <c r="P2796">
        <v>44</v>
      </c>
      <c r="Q2796">
        <v>44</v>
      </c>
      <c r="R2796">
        <v>44</v>
      </c>
      <c r="T2796" s="22" t="str">
        <f t="shared" si="174"/>
        <v>845082-MTURQ-L</v>
      </c>
      <c r="U2796" s="24" t="str">
        <f>IF(C2796="NET","",IF(C2796="","",IFERROR(VLOOKUP(T2796,EAN!$A:$B,2,FALSE),"MANGLER - MÅ OPPDATERE EAN-FANEN")))</f>
        <v>MANGLER - MÅ OPPDATERE EAN-FANEN</v>
      </c>
      <c r="V2796" s="22">
        <f t="shared" si="176"/>
        <v>0</v>
      </c>
      <c r="W2796" s="22">
        <f t="shared" si="177"/>
        <v>44</v>
      </c>
    </row>
    <row r="2797" spans="2:23">
      <c r="B2797">
        <v>845082</v>
      </c>
      <c r="C2797" t="s">
        <v>3358</v>
      </c>
      <c r="D2797" t="s">
        <v>2991</v>
      </c>
      <c r="E2797" t="s">
        <v>3429</v>
      </c>
      <c r="F2797" t="s">
        <v>2728</v>
      </c>
      <c r="G2797" t="s">
        <v>8</v>
      </c>
      <c r="H2797" t="s">
        <v>87</v>
      </c>
      <c r="I2797">
        <v>46</v>
      </c>
      <c r="J2797">
        <v>46</v>
      </c>
      <c r="K2797">
        <v>46</v>
      </c>
      <c r="L2797">
        <v>46</v>
      </c>
      <c r="M2797">
        <v>46</v>
      </c>
      <c r="N2797">
        <v>46</v>
      </c>
      <c r="O2797">
        <v>76</v>
      </c>
      <c r="P2797">
        <v>76</v>
      </c>
      <c r="Q2797">
        <v>76</v>
      </c>
      <c r="R2797">
        <v>76</v>
      </c>
      <c r="T2797" s="22" t="str">
        <f t="shared" si="174"/>
        <v>845082-MWHTE-S</v>
      </c>
      <c r="U2797" s="24" t="str">
        <f>IF(C2797="NET","",IF(C2797="","",IFERROR(VLOOKUP(T2797,EAN!$A:$B,2,FALSE),"MANGLER - MÅ OPPDATERE EAN-FANEN")))</f>
        <v>MANGLER - MÅ OPPDATERE EAN-FANEN</v>
      </c>
      <c r="V2797" s="22">
        <f t="shared" si="176"/>
        <v>46</v>
      </c>
      <c r="W2797" s="22">
        <f t="shared" si="177"/>
        <v>76</v>
      </c>
    </row>
    <row r="2798" spans="2:23">
      <c r="B2798">
        <v>845082</v>
      </c>
      <c r="C2798" t="s">
        <v>3358</v>
      </c>
      <c r="D2798" t="s">
        <v>2991</v>
      </c>
      <c r="E2798" t="s">
        <v>3430</v>
      </c>
      <c r="F2798" t="s">
        <v>2728</v>
      </c>
      <c r="G2798" t="s">
        <v>7</v>
      </c>
      <c r="H2798" t="s">
        <v>87</v>
      </c>
      <c r="I2798">
        <v>397</v>
      </c>
      <c r="J2798">
        <v>397</v>
      </c>
      <c r="K2798">
        <v>397</v>
      </c>
      <c r="L2798">
        <v>397</v>
      </c>
      <c r="M2798">
        <v>397</v>
      </c>
      <c r="N2798">
        <v>397</v>
      </c>
      <c r="O2798">
        <v>397</v>
      </c>
      <c r="P2798">
        <v>397</v>
      </c>
      <c r="Q2798">
        <v>397</v>
      </c>
      <c r="R2798">
        <v>397</v>
      </c>
      <c r="T2798" s="22" t="str">
        <f t="shared" si="174"/>
        <v>845082-MWHTE-M</v>
      </c>
      <c r="U2798" s="24" t="str">
        <f>IF(C2798="NET","",IF(C2798="","",IFERROR(VLOOKUP(T2798,EAN!$A:$B,2,FALSE),"MANGLER - MÅ OPPDATERE EAN-FANEN")))</f>
        <v>MANGLER - MÅ OPPDATERE EAN-FANEN</v>
      </c>
      <c r="V2798" s="22">
        <f t="shared" si="176"/>
        <v>397</v>
      </c>
      <c r="W2798" s="22">
        <f t="shared" si="177"/>
        <v>397</v>
      </c>
    </row>
    <row r="2799" spans="2:23">
      <c r="B2799">
        <v>845082</v>
      </c>
      <c r="C2799" t="s">
        <v>3358</v>
      </c>
      <c r="D2799" t="s">
        <v>2991</v>
      </c>
      <c r="E2799" t="s">
        <v>3431</v>
      </c>
      <c r="F2799" t="s">
        <v>2728</v>
      </c>
      <c r="G2799" t="s">
        <v>52</v>
      </c>
      <c r="H2799" t="s">
        <v>87</v>
      </c>
      <c r="I2799">
        <v>347</v>
      </c>
      <c r="J2799">
        <v>347</v>
      </c>
      <c r="K2799">
        <v>347</v>
      </c>
      <c r="L2799">
        <v>347</v>
      </c>
      <c r="M2799">
        <v>347</v>
      </c>
      <c r="N2799">
        <v>347</v>
      </c>
      <c r="O2799">
        <v>347</v>
      </c>
      <c r="P2799">
        <v>347</v>
      </c>
      <c r="Q2799">
        <v>347</v>
      </c>
      <c r="R2799">
        <v>347</v>
      </c>
      <c r="T2799" s="22" t="str">
        <f t="shared" si="174"/>
        <v>845082-MWHTE-L</v>
      </c>
      <c r="U2799" s="24" t="str">
        <f>IF(C2799="NET","",IF(C2799="","",IFERROR(VLOOKUP(T2799,EAN!$A:$B,2,FALSE),"MANGLER - MÅ OPPDATERE EAN-FANEN")))</f>
        <v>MANGLER - MÅ OPPDATERE EAN-FANEN</v>
      </c>
      <c r="V2799" s="22">
        <f t="shared" si="176"/>
        <v>347</v>
      </c>
      <c r="W2799" s="22">
        <f t="shared" si="177"/>
        <v>347</v>
      </c>
    </row>
    <row r="2800" spans="2:23">
      <c r="B2800">
        <v>845082</v>
      </c>
      <c r="C2800" t="s">
        <v>3358</v>
      </c>
      <c r="D2800" t="s">
        <v>2991</v>
      </c>
      <c r="E2800" t="s">
        <v>3432</v>
      </c>
      <c r="F2800" t="s">
        <v>3317</v>
      </c>
      <c r="G2800" t="s">
        <v>8</v>
      </c>
      <c r="H2800" t="s">
        <v>225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T2800" s="22" t="str">
        <f t="shared" si="174"/>
        <v>845082-SGMFL-S</v>
      </c>
      <c r="U2800" s="24" t="str">
        <f>IF(C2800="NET","",IF(C2800="","",IFERROR(VLOOKUP(T2800,EAN!$A:$B,2,FALSE),"MANGLER - MÅ OPPDATERE EAN-FANEN")))</f>
        <v>MANGLER - MÅ OPPDATERE EAN-FANEN</v>
      </c>
      <c r="V2800" s="22">
        <f t="shared" si="176"/>
        <v>0</v>
      </c>
      <c r="W2800" s="22">
        <f t="shared" si="177"/>
        <v>0</v>
      </c>
    </row>
    <row r="2801" spans="2:23">
      <c r="B2801">
        <v>845082</v>
      </c>
      <c r="C2801" t="s">
        <v>3358</v>
      </c>
      <c r="D2801" t="s">
        <v>2991</v>
      </c>
      <c r="E2801" t="s">
        <v>3433</v>
      </c>
      <c r="F2801" t="s">
        <v>3317</v>
      </c>
      <c r="G2801" t="s">
        <v>7</v>
      </c>
      <c r="H2801" t="s">
        <v>225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T2801" s="22" t="str">
        <f t="shared" si="174"/>
        <v>845082-SGMFL-M</v>
      </c>
      <c r="U2801" s="24" t="str">
        <f>IF(C2801="NET","",IF(C2801="","",IFERROR(VLOOKUP(T2801,EAN!$A:$B,2,FALSE),"MANGLER - MÅ OPPDATERE EAN-FANEN")))</f>
        <v>MANGLER - MÅ OPPDATERE EAN-FANEN</v>
      </c>
      <c r="V2801" s="22">
        <f t="shared" si="176"/>
        <v>0</v>
      </c>
      <c r="W2801" s="22">
        <f t="shared" si="177"/>
        <v>0</v>
      </c>
    </row>
    <row r="2802" spans="2:23">
      <c r="B2802">
        <v>845082</v>
      </c>
      <c r="C2802" t="s">
        <v>3358</v>
      </c>
      <c r="D2802" t="s">
        <v>2991</v>
      </c>
      <c r="E2802" t="s">
        <v>3434</v>
      </c>
      <c r="F2802" t="s">
        <v>3317</v>
      </c>
      <c r="G2802" t="s">
        <v>52</v>
      </c>
      <c r="H2802" t="s">
        <v>225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T2802" s="22" t="str">
        <f t="shared" si="174"/>
        <v>845082-SGMFL-L</v>
      </c>
      <c r="U2802" s="24" t="str">
        <f>IF(C2802="NET","",IF(C2802="","",IFERROR(VLOOKUP(T2802,EAN!$A:$B,2,FALSE),"MANGLER - MÅ OPPDATERE EAN-FANEN")))</f>
        <v>MANGLER - MÅ OPPDATERE EAN-FANEN</v>
      </c>
      <c r="V2802" s="22">
        <f t="shared" si="176"/>
        <v>0</v>
      </c>
      <c r="W2802" s="22">
        <f t="shared" si="177"/>
        <v>0</v>
      </c>
    </row>
    <row r="2803" spans="2:23">
      <c r="B2803">
        <v>845082</v>
      </c>
      <c r="C2803" t="s">
        <v>3358</v>
      </c>
      <c r="D2803" t="s">
        <v>2991</v>
      </c>
      <c r="E2803" t="s">
        <v>3435</v>
      </c>
      <c r="F2803" t="s">
        <v>1977</v>
      </c>
      <c r="G2803" t="s">
        <v>8</v>
      </c>
      <c r="H2803" t="s">
        <v>87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74</v>
      </c>
      <c r="P2803">
        <v>74</v>
      </c>
      <c r="Q2803">
        <v>74</v>
      </c>
      <c r="R2803">
        <v>74</v>
      </c>
      <c r="T2803" s="22" t="str">
        <f t="shared" si="174"/>
        <v>845082-WOLND-S</v>
      </c>
      <c r="U2803" s="24" t="str">
        <f>IF(C2803="NET","",IF(C2803="","",IFERROR(VLOOKUP(T2803,EAN!$A:$B,2,FALSE),"MANGLER - MÅ OPPDATERE EAN-FANEN")))</f>
        <v>MANGLER - MÅ OPPDATERE EAN-FANEN</v>
      </c>
      <c r="V2803" s="22">
        <f t="shared" si="176"/>
        <v>0</v>
      </c>
      <c r="W2803" s="22">
        <f t="shared" si="177"/>
        <v>74</v>
      </c>
    </row>
    <row r="2804" spans="2:23">
      <c r="B2804">
        <v>845082</v>
      </c>
      <c r="C2804" t="s">
        <v>3358</v>
      </c>
      <c r="D2804" t="s">
        <v>2991</v>
      </c>
      <c r="E2804" t="s">
        <v>3436</v>
      </c>
      <c r="F2804" t="s">
        <v>1977</v>
      </c>
      <c r="G2804" t="s">
        <v>7</v>
      </c>
      <c r="H2804" t="s">
        <v>87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115</v>
      </c>
      <c r="P2804">
        <v>115</v>
      </c>
      <c r="Q2804">
        <v>115</v>
      </c>
      <c r="R2804">
        <v>115</v>
      </c>
      <c r="T2804" s="22" t="str">
        <f t="shared" si="174"/>
        <v>845082-WOLND-M</v>
      </c>
      <c r="U2804" s="24" t="str">
        <f>IF(C2804="NET","",IF(C2804="","",IFERROR(VLOOKUP(T2804,EAN!$A:$B,2,FALSE),"MANGLER - MÅ OPPDATERE EAN-FANEN")))</f>
        <v>MANGLER - MÅ OPPDATERE EAN-FANEN</v>
      </c>
      <c r="V2804" s="22">
        <f t="shared" si="176"/>
        <v>0</v>
      </c>
      <c r="W2804" s="22">
        <f t="shared" si="177"/>
        <v>115</v>
      </c>
    </row>
    <row r="2805" spans="2:23">
      <c r="B2805">
        <v>845082</v>
      </c>
      <c r="C2805" t="s">
        <v>3358</v>
      </c>
      <c r="D2805" t="s">
        <v>2991</v>
      </c>
      <c r="E2805" t="s">
        <v>3437</v>
      </c>
      <c r="F2805" t="s">
        <v>1977</v>
      </c>
      <c r="G2805" t="s">
        <v>52</v>
      </c>
      <c r="H2805" t="s">
        <v>87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76</v>
      </c>
      <c r="P2805">
        <v>76</v>
      </c>
      <c r="Q2805">
        <v>76</v>
      </c>
      <c r="R2805">
        <v>76</v>
      </c>
      <c r="T2805" s="22" t="str">
        <f t="shared" si="174"/>
        <v>845082-WOLND-L</v>
      </c>
      <c r="U2805" s="24" t="str">
        <f>IF(C2805="NET","",IF(C2805="","",IFERROR(VLOOKUP(T2805,EAN!$A:$B,2,FALSE),"MANGLER - MÅ OPPDATERE EAN-FANEN")))</f>
        <v>MANGLER - MÅ OPPDATERE EAN-FANEN</v>
      </c>
      <c r="V2805" s="22">
        <f t="shared" si="176"/>
        <v>0</v>
      </c>
      <c r="W2805" s="22">
        <f t="shared" si="177"/>
        <v>76</v>
      </c>
    </row>
    <row r="2806" spans="2:23">
      <c r="B2806" s="37">
        <v>845091</v>
      </c>
      <c r="C2806" t="s">
        <v>131</v>
      </c>
      <c r="I2806" s="37">
        <v>202409</v>
      </c>
      <c r="J2806" s="37">
        <v>202410</v>
      </c>
      <c r="K2806" s="37">
        <v>202411</v>
      </c>
      <c r="L2806" s="37">
        <v>202412</v>
      </c>
      <c r="M2806" s="37">
        <v>202413</v>
      </c>
      <c r="N2806" s="37">
        <v>202414</v>
      </c>
      <c r="O2806" s="37">
        <v>202415</v>
      </c>
      <c r="P2806" s="37">
        <v>202415</v>
      </c>
      <c r="Q2806" s="37">
        <v>202415</v>
      </c>
      <c r="R2806" s="37">
        <v>202415</v>
      </c>
      <c r="T2806" s="22" t="str">
        <f t="shared" si="174"/>
        <v>845091-</v>
      </c>
      <c r="U2806" s="24" t="str">
        <f>IF(C2806="NET","",IF(C2806="","",IFERROR(VLOOKUP(T2806,EAN!$A:$B,2,FALSE),"MANGLER - MÅ OPPDATERE EAN-FANEN")))</f>
        <v/>
      </c>
      <c r="V2806" s="22">
        <f t="shared" si="176"/>
        <v>202409</v>
      </c>
      <c r="W2806" s="22">
        <f t="shared" si="177"/>
        <v>202415</v>
      </c>
    </row>
    <row r="2807" spans="2:23">
      <c r="B2807">
        <v>845091</v>
      </c>
      <c r="C2807" t="s">
        <v>3438</v>
      </c>
      <c r="D2807" t="s">
        <v>2991</v>
      </c>
      <c r="E2807" t="s">
        <v>1071</v>
      </c>
      <c r="F2807" t="s">
        <v>1054</v>
      </c>
      <c r="G2807" t="s">
        <v>64</v>
      </c>
      <c r="H2807" t="s">
        <v>225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T2807" s="22" t="str">
        <f t="shared" si="174"/>
        <v>845091-DPUMC-SM</v>
      </c>
      <c r="U2807" s="24" t="str">
        <f>IF(C2807="NET","",IF(C2807="","",IFERROR(VLOOKUP(T2807,EAN!$A:$B,2,FALSE),"MANGLER - MÅ OPPDATERE EAN-FANEN")))</f>
        <v>MANGLER - MÅ OPPDATERE EAN-FANEN</v>
      </c>
      <c r="V2807" s="22">
        <f t="shared" si="176"/>
        <v>0</v>
      </c>
      <c r="W2807" s="22">
        <f t="shared" si="177"/>
        <v>0</v>
      </c>
    </row>
    <row r="2808" spans="2:23">
      <c r="B2808">
        <v>845091</v>
      </c>
      <c r="C2808" t="s">
        <v>3438</v>
      </c>
      <c r="D2808" t="s">
        <v>2991</v>
      </c>
      <c r="E2808" t="s">
        <v>1072</v>
      </c>
      <c r="F2808" t="s">
        <v>1054</v>
      </c>
      <c r="G2808" t="s">
        <v>65</v>
      </c>
      <c r="H2808" t="s">
        <v>225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T2808" s="22" t="str">
        <f t="shared" si="174"/>
        <v>845091-DPUMC-ML</v>
      </c>
      <c r="U2808" s="24" t="str">
        <f>IF(C2808="NET","",IF(C2808="","",IFERROR(VLOOKUP(T2808,EAN!$A:$B,2,FALSE),"MANGLER - MÅ OPPDATERE EAN-FANEN")))</f>
        <v>MANGLER - MÅ OPPDATERE EAN-FANEN</v>
      </c>
      <c r="V2808" s="22">
        <f t="shared" si="176"/>
        <v>0</v>
      </c>
      <c r="W2808" s="22">
        <f t="shared" si="177"/>
        <v>0</v>
      </c>
    </row>
    <row r="2809" spans="2:23">
      <c r="B2809">
        <v>845091</v>
      </c>
      <c r="C2809" t="s">
        <v>3438</v>
      </c>
      <c r="D2809" t="s">
        <v>2991</v>
      </c>
      <c r="E2809" t="s">
        <v>1073</v>
      </c>
      <c r="F2809" t="s">
        <v>1054</v>
      </c>
      <c r="G2809" t="s">
        <v>66</v>
      </c>
      <c r="H2809" t="s">
        <v>225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T2809" s="22" t="str">
        <f t="shared" si="174"/>
        <v>845091-DPUMC-LXL</v>
      </c>
      <c r="U2809" s="24" t="str">
        <f>IF(C2809="NET","",IF(C2809="","",IFERROR(VLOOKUP(T2809,EAN!$A:$B,2,FALSE),"MANGLER - MÅ OPPDATERE EAN-FANEN")))</f>
        <v>MANGLER - MÅ OPPDATERE EAN-FANEN</v>
      </c>
      <c r="V2809" s="22">
        <f t="shared" si="176"/>
        <v>0</v>
      </c>
      <c r="W2809" s="22">
        <f t="shared" si="177"/>
        <v>0</v>
      </c>
    </row>
    <row r="2810" spans="2:23">
      <c r="B2810">
        <v>845091</v>
      </c>
      <c r="C2810" t="s">
        <v>3438</v>
      </c>
      <c r="D2810" t="s">
        <v>2991</v>
      </c>
      <c r="E2810" t="s">
        <v>132</v>
      </c>
      <c r="F2810" t="s">
        <v>124</v>
      </c>
      <c r="G2810" t="s">
        <v>64</v>
      </c>
      <c r="H2810" t="s">
        <v>87</v>
      </c>
      <c r="I2810">
        <v>64</v>
      </c>
      <c r="J2810">
        <v>64</v>
      </c>
      <c r="K2810">
        <v>64</v>
      </c>
      <c r="L2810">
        <v>64</v>
      </c>
      <c r="M2810">
        <v>64</v>
      </c>
      <c r="N2810">
        <v>64</v>
      </c>
      <c r="O2810">
        <v>64</v>
      </c>
      <c r="P2810">
        <v>64</v>
      </c>
      <c r="Q2810">
        <v>64</v>
      </c>
      <c r="R2810">
        <v>64</v>
      </c>
      <c r="T2810" s="22" t="str">
        <f t="shared" si="174"/>
        <v>845091-DTBLK-SM</v>
      </c>
      <c r="U2810" s="24" t="str">
        <f>IF(C2810="NET","",IF(C2810="","",IFERROR(VLOOKUP(T2810,EAN!$A:$B,2,FALSE),"MANGLER - MÅ OPPDATERE EAN-FANEN")))</f>
        <v>MANGLER - MÅ OPPDATERE EAN-FANEN</v>
      </c>
      <c r="V2810" s="22">
        <f t="shared" si="176"/>
        <v>64</v>
      </c>
      <c r="W2810" s="22">
        <f t="shared" si="177"/>
        <v>64</v>
      </c>
    </row>
    <row r="2811" spans="2:23">
      <c r="B2811">
        <v>845091</v>
      </c>
      <c r="C2811" t="s">
        <v>3438</v>
      </c>
      <c r="D2811" t="s">
        <v>2991</v>
      </c>
      <c r="E2811" t="s">
        <v>133</v>
      </c>
      <c r="F2811" t="s">
        <v>124</v>
      </c>
      <c r="G2811" t="s">
        <v>65</v>
      </c>
      <c r="H2811" t="s">
        <v>87</v>
      </c>
      <c r="I2811">
        <v>68</v>
      </c>
      <c r="J2811">
        <v>68</v>
      </c>
      <c r="K2811">
        <v>68</v>
      </c>
      <c r="L2811">
        <v>68</v>
      </c>
      <c r="M2811">
        <v>68</v>
      </c>
      <c r="N2811">
        <v>68</v>
      </c>
      <c r="O2811">
        <v>68</v>
      </c>
      <c r="P2811">
        <v>68</v>
      </c>
      <c r="Q2811">
        <v>68</v>
      </c>
      <c r="R2811">
        <v>68</v>
      </c>
      <c r="T2811" s="22" t="str">
        <f t="shared" si="174"/>
        <v>845091-DTBLK-ML</v>
      </c>
      <c r="U2811" s="24" t="str">
        <f>IF(C2811="NET","",IF(C2811="","",IFERROR(VLOOKUP(T2811,EAN!$A:$B,2,FALSE),"MANGLER - MÅ OPPDATERE EAN-FANEN")))</f>
        <v>MANGLER - MÅ OPPDATERE EAN-FANEN</v>
      </c>
      <c r="V2811" s="22">
        <f t="shared" si="176"/>
        <v>68</v>
      </c>
      <c r="W2811" s="22">
        <f t="shared" si="177"/>
        <v>68</v>
      </c>
    </row>
    <row r="2812" spans="2:23">
      <c r="B2812">
        <v>845091</v>
      </c>
      <c r="C2812" t="s">
        <v>3438</v>
      </c>
      <c r="D2812" t="s">
        <v>2991</v>
      </c>
      <c r="E2812" t="s">
        <v>134</v>
      </c>
      <c r="F2812" t="s">
        <v>124</v>
      </c>
      <c r="G2812" t="s">
        <v>66</v>
      </c>
      <c r="H2812" t="s">
        <v>87</v>
      </c>
      <c r="I2812">
        <v>46</v>
      </c>
      <c r="J2812">
        <v>46</v>
      </c>
      <c r="K2812">
        <v>46</v>
      </c>
      <c r="L2812">
        <v>46</v>
      </c>
      <c r="M2812">
        <v>46</v>
      </c>
      <c r="N2812">
        <v>46</v>
      </c>
      <c r="O2812">
        <v>46</v>
      </c>
      <c r="P2812">
        <v>46</v>
      </c>
      <c r="Q2812">
        <v>46</v>
      </c>
      <c r="R2812">
        <v>46</v>
      </c>
      <c r="T2812" s="22" t="str">
        <f t="shared" si="174"/>
        <v>845091-DTBLK-LXL</v>
      </c>
      <c r="U2812" s="24" t="str">
        <f>IF(C2812="NET","",IF(C2812="","",IFERROR(VLOOKUP(T2812,EAN!$A:$B,2,FALSE),"MANGLER - MÅ OPPDATERE EAN-FANEN")))</f>
        <v>MANGLER - MÅ OPPDATERE EAN-FANEN</v>
      </c>
      <c r="V2812" s="22">
        <f t="shared" si="176"/>
        <v>46</v>
      </c>
      <c r="W2812" s="22">
        <f t="shared" si="177"/>
        <v>46</v>
      </c>
    </row>
    <row r="2813" spans="2:23">
      <c r="B2813">
        <v>845091</v>
      </c>
      <c r="C2813" t="s">
        <v>3438</v>
      </c>
      <c r="D2813" t="s">
        <v>2991</v>
      </c>
      <c r="E2813" t="s">
        <v>3439</v>
      </c>
      <c r="F2813" t="s">
        <v>3440</v>
      </c>
      <c r="G2813" t="s">
        <v>64</v>
      </c>
      <c r="H2813" t="s">
        <v>225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T2813" s="22" t="str">
        <f t="shared" si="174"/>
        <v>845091-GCHOR-SM</v>
      </c>
      <c r="U2813" s="24" t="str">
        <f>IF(C2813="NET","",IF(C2813="","",IFERROR(VLOOKUP(T2813,EAN!$A:$B,2,FALSE),"MANGLER - MÅ OPPDATERE EAN-FANEN")))</f>
        <v>MANGLER - MÅ OPPDATERE EAN-FANEN</v>
      </c>
      <c r="V2813" s="22">
        <f t="shared" si="176"/>
        <v>0</v>
      </c>
      <c r="W2813" s="22">
        <f t="shared" si="177"/>
        <v>0</v>
      </c>
    </row>
    <row r="2814" spans="2:23">
      <c r="B2814">
        <v>845091</v>
      </c>
      <c r="C2814" t="s">
        <v>3438</v>
      </c>
      <c r="D2814" t="s">
        <v>2991</v>
      </c>
      <c r="E2814" t="s">
        <v>3441</v>
      </c>
      <c r="F2814" t="s">
        <v>3440</v>
      </c>
      <c r="G2814" t="s">
        <v>65</v>
      </c>
      <c r="H2814" t="s">
        <v>225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T2814" s="22" t="str">
        <f t="shared" si="174"/>
        <v>845091-GCHOR-ML</v>
      </c>
      <c r="U2814" s="24" t="str">
        <f>IF(C2814="NET","",IF(C2814="","",IFERROR(VLOOKUP(T2814,EAN!$A:$B,2,FALSE),"MANGLER - MÅ OPPDATERE EAN-FANEN")))</f>
        <v>MANGLER - MÅ OPPDATERE EAN-FANEN</v>
      </c>
      <c r="V2814" s="22">
        <f t="shared" si="176"/>
        <v>0</v>
      </c>
      <c r="W2814" s="22">
        <f t="shared" si="177"/>
        <v>0</v>
      </c>
    </row>
    <row r="2815" spans="2:23">
      <c r="B2815">
        <v>845091</v>
      </c>
      <c r="C2815" t="s">
        <v>3438</v>
      </c>
      <c r="D2815" t="s">
        <v>2991</v>
      </c>
      <c r="E2815" t="s">
        <v>3442</v>
      </c>
      <c r="F2815" t="s">
        <v>3440</v>
      </c>
      <c r="G2815" t="s">
        <v>66</v>
      </c>
      <c r="H2815" t="s">
        <v>225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T2815" s="22" t="str">
        <f t="shared" si="174"/>
        <v>845091-GCHOR-LXL</v>
      </c>
      <c r="U2815" s="24" t="str">
        <f>IF(C2815="NET","",IF(C2815="","",IFERROR(VLOOKUP(T2815,EAN!$A:$B,2,FALSE),"MANGLER - MÅ OPPDATERE EAN-FANEN")))</f>
        <v>MANGLER - MÅ OPPDATERE EAN-FANEN</v>
      </c>
      <c r="V2815" s="22">
        <f t="shared" si="176"/>
        <v>0</v>
      </c>
      <c r="W2815" s="22">
        <f t="shared" si="177"/>
        <v>0</v>
      </c>
    </row>
    <row r="2816" spans="2:23">
      <c r="B2816">
        <v>845091</v>
      </c>
      <c r="C2816" t="s">
        <v>3438</v>
      </c>
      <c r="D2816" t="s">
        <v>2991</v>
      </c>
      <c r="E2816" t="s">
        <v>3443</v>
      </c>
      <c r="F2816" t="s">
        <v>3444</v>
      </c>
      <c r="G2816" t="s">
        <v>64</v>
      </c>
      <c r="H2816" t="s">
        <v>225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T2816" s="22" t="str">
        <f t="shared" si="174"/>
        <v>845091-GFRED-SM</v>
      </c>
      <c r="U2816" s="24" t="str">
        <f>IF(C2816="NET","",IF(C2816="","",IFERROR(VLOOKUP(T2816,EAN!$A:$B,2,FALSE),"MANGLER - MÅ OPPDATERE EAN-FANEN")))</f>
        <v>MANGLER - MÅ OPPDATERE EAN-FANEN</v>
      </c>
      <c r="V2816" s="22">
        <f t="shared" si="176"/>
        <v>0</v>
      </c>
      <c r="W2816" s="22">
        <f t="shared" si="177"/>
        <v>0</v>
      </c>
    </row>
    <row r="2817" spans="2:23">
      <c r="B2817">
        <v>845091</v>
      </c>
      <c r="C2817" t="s">
        <v>3438</v>
      </c>
      <c r="D2817" t="s">
        <v>2991</v>
      </c>
      <c r="E2817" t="s">
        <v>3445</v>
      </c>
      <c r="F2817" t="s">
        <v>3444</v>
      </c>
      <c r="G2817" t="s">
        <v>65</v>
      </c>
      <c r="H2817" t="s">
        <v>225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T2817" s="22" t="str">
        <f t="shared" si="174"/>
        <v>845091-GFRED-ML</v>
      </c>
      <c r="U2817" s="24" t="str">
        <f>IF(C2817="NET","",IF(C2817="","",IFERROR(VLOOKUP(T2817,EAN!$A:$B,2,FALSE),"MANGLER - MÅ OPPDATERE EAN-FANEN")))</f>
        <v>MANGLER - MÅ OPPDATERE EAN-FANEN</v>
      </c>
      <c r="V2817" s="22">
        <f t="shared" si="176"/>
        <v>0</v>
      </c>
      <c r="W2817" s="22">
        <f t="shared" si="177"/>
        <v>0</v>
      </c>
    </row>
    <row r="2818" spans="2:23">
      <c r="B2818">
        <v>845091</v>
      </c>
      <c r="C2818" t="s">
        <v>3438</v>
      </c>
      <c r="D2818" t="s">
        <v>2991</v>
      </c>
      <c r="E2818" t="s">
        <v>3446</v>
      </c>
      <c r="F2818" t="s">
        <v>3444</v>
      </c>
      <c r="G2818" t="s">
        <v>66</v>
      </c>
      <c r="H2818" t="s">
        <v>225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T2818" s="22" t="str">
        <f t="shared" si="174"/>
        <v>845091-GFRED-LXL</v>
      </c>
      <c r="U2818" s="24" t="str">
        <f>IF(C2818="NET","",IF(C2818="","",IFERROR(VLOOKUP(T2818,EAN!$A:$B,2,FALSE),"MANGLER - MÅ OPPDATERE EAN-FANEN")))</f>
        <v>MANGLER - MÅ OPPDATERE EAN-FANEN</v>
      </c>
      <c r="V2818" s="22">
        <f t="shared" si="176"/>
        <v>0</v>
      </c>
      <c r="W2818" s="22">
        <f t="shared" si="177"/>
        <v>0</v>
      </c>
    </row>
    <row r="2819" spans="2:23">
      <c r="B2819">
        <v>845091</v>
      </c>
      <c r="C2819" t="s">
        <v>3438</v>
      </c>
      <c r="D2819" t="s">
        <v>2991</v>
      </c>
      <c r="E2819" t="s">
        <v>3447</v>
      </c>
      <c r="F2819" t="s">
        <v>3448</v>
      </c>
      <c r="G2819" t="s">
        <v>64</v>
      </c>
      <c r="H2819" t="s">
        <v>225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T2819" s="22" t="str">
        <f t="shared" si="174"/>
        <v>845091-GLIAQM-SM</v>
      </c>
      <c r="U2819" s="24" t="str">
        <f>IF(C2819="NET","",IF(C2819="","",IFERROR(VLOOKUP(T2819,EAN!$A:$B,2,FALSE),"MANGLER - MÅ OPPDATERE EAN-FANEN")))</f>
        <v>MANGLER - MÅ OPPDATERE EAN-FANEN</v>
      </c>
      <c r="V2819" s="22">
        <f t="shared" si="176"/>
        <v>0</v>
      </c>
      <c r="W2819" s="22">
        <f t="shared" si="177"/>
        <v>0</v>
      </c>
    </row>
    <row r="2820" spans="2:23">
      <c r="B2820">
        <v>845091</v>
      </c>
      <c r="C2820" t="s">
        <v>3438</v>
      </c>
      <c r="D2820" t="s">
        <v>2991</v>
      </c>
      <c r="E2820" t="s">
        <v>3449</v>
      </c>
      <c r="F2820" t="s">
        <v>3448</v>
      </c>
      <c r="G2820" t="s">
        <v>65</v>
      </c>
      <c r="H2820" t="s">
        <v>225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T2820" s="22" t="str">
        <f t="shared" ref="T2820:T2883" si="178">CONCATENATE(B2820,"-",E2820)</f>
        <v>845091-GLIAQM-ML</v>
      </c>
      <c r="U2820" s="24" t="str">
        <f>IF(C2820="NET","",IF(C2820="","",IFERROR(VLOOKUP(T2820,EAN!$A:$B,2,FALSE),"MANGLER - MÅ OPPDATERE EAN-FANEN")))</f>
        <v>MANGLER - MÅ OPPDATERE EAN-FANEN</v>
      </c>
      <c r="V2820" s="22">
        <f t="shared" si="176"/>
        <v>0</v>
      </c>
      <c r="W2820" s="22">
        <f t="shared" si="177"/>
        <v>0</v>
      </c>
    </row>
    <row r="2821" spans="2:23">
      <c r="B2821">
        <v>845091</v>
      </c>
      <c r="C2821" t="s">
        <v>3438</v>
      </c>
      <c r="D2821" t="s">
        <v>2991</v>
      </c>
      <c r="E2821" t="s">
        <v>3450</v>
      </c>
      <c r="F2821" t="s">
        <v>3448</v>
      </c>
      <c r="G2821" t="s">
        <v>66</v>
      </c>
      <c r="H2821" t="s">
        <v>225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T2821" s="22" t="str">
        <f t="shared" si="178"/>
        <v>845091-GLIAQM-LXL</v>
      </c>
      <c r="U2821" s="24" t="str">
        <f>IF(C2821="NET","",IF(C2821="","",IFERROR(VLOOKUP(T2821,EAN!$A:$B,2,FALSE),"MANGLER - MÅ OPPDATERE EAN-FANEN")))</f>
        <v>MANGLER - MÅ OPPDATERE EAN-FANEN</v>
      </c>
      <c r="V2821" s="22">
        <f t="shared" si="176"/>
        <v>0</v>
      </c>
      <c r="W2821" s="22">
        <f t="shared" si="177"/>
        <v>0</v>
      </c>
    </row>
    <row r="2822" spans="2:23">
      <c r="B2822">
        <v>845091</v>
      </c>
      <c r="C2822" t="s">
        <v>3438</v>
      </c>
      <c r="D2822" t="s">
        <v>2991</v>
      </c>
      <c r="E2822" t="s">
        <v>3454</v>
      </c>
      <c r="F2822" t="s">
        <v>3452</v>
      </c>
      <c r="G2822" t="s">
        <v>64</v>
      </c>
      <c r="H2822" t="s">
        <v>87</v>
      </c>
      <c r="I2822">
        <v>22</v>
      </c>
      <c r="J2822">
        <v>22</v>
      </c>
      <c r="K2822">
        <v>22</v>
      </c>
      <c r="L2822">
        <v>22</v>
      </c>
      <c r="M2822">
        <v>22</v>
      </c>
      <c r="N2822">
        <v>22</v>
      </c>
      <c r="O2822">
        <v>22</v>
      </c>
      <c r="P2822">
        <v>22</v>
      </c>
      <c r="Q2822">
        <v>22</v>
      </c>
      <c r="R2822">
        <v>22</v>
      </c>
      <c r="T2822" s="22" t="str">
        <f t="shared" si="178"/>
        <v>845091-GSPNT-SM</v>
      </c>
      <c r="U2822" s="24" t="str">
        <f>IF(C2822="NET","",IF(C2822="","",IFERROR(VLOOKUP(T2822,EAN!$A:$B,2,FALSE),"MANGLER - MÅ OPPDATERE EAN-FANEN")))</f>
        <v>MANGLER - MÅ OPPDATERE EAN-FANEN</v>
      </c>
      <c r="V2822" s="22">
        <f t="shared" si="176"/>
        <v>22</v>
      </c>
      <c r="W2822" s="22">
        <f t="shared" si="177"/>
        <v>22</v>
      </c>
    </row>
    <row r="2823" spans="2:23">
      <c r="B2823">
        <v>845091</v>
      </c>
      <c r="C2823" t="s">
        <v>3438</v>
      </c>
      <c r="D2823" t="s">
        <v>2991</v>
      </c>
      <c r="E2823" t="s">
        <v>3453</v>
      </c>
      <c r="F2823" t="s">
        <v>3452</v>
      </c>
      <c r="G2823" t="s">
        <v>65</v>
      </c>
      <c r="H2823" t="s">
        <v>87</v>
      </c>
      <c r="I2823">
        <v>21</v>
      </c>
      <c r="J2823">
        <v>21</v>
      </c>
      <c r="K2823">
        <v>21</v>
      </c>
      <c r="L2823">
        <v>21</v>
      </c>
      <c r="M2823">
        <v>21</v>
      </c>
      <c r="N2823">
        <v>21</v>
      </c>
      <c r="O2823">
        <v>21</v>
      </c>
      <c r="P2823">
        <v>21</v>
      </c>
      <c r="Q2823">
        <v>21</v>
      </c>
      <c r="R2823">
        <v>21</v>
      </c>
      <c r="T2823" s="22" t="str">
        <f t="shared" si="178"/>
        <v>845091-GSPNT-ML</v>
      </c>
      <c r="U2823" s="24" t="str">
        <f>IF(C2823="NET","",IF(C2823="","",IFERROR(VLOOKUP(T2823,EAN!$A:$B,2,FALSE),"MANGLER - MÅ OPPDATERE EAN-FANEN")))</f>
        <v>MANGLER - MÅ OPPDATERE EAN-FANEN</v>
      </c>
      <c r="V2823" s="22">
        <f t="shared" si="176"/>
        <v>21</v>
      </c>
      <c r="W2823" s="22">
        <f t="shared" si="177"/>
        <v>21</v>
      </c>
    </row>
    <row r="2824" spans="2:23">
      <c r="B2824">
        <v>845091</v>
      </c>
      <c r="C2824" t="s">
        <v>3438</v>
      </c>
      <c r="D2824" t="s">
        <v>2991</v>
      </c>
      <c r="E2824" t="s">
        <v>3451</v>
      </c>
      <c r="F2824" t="s">
        <v>3452</v>
      </c>
      <c r="G2824" t="s">
        <v>66</v>
      </c>
      <c r="H2824" t="s">
        <v>87</v>
      </c>
      <c r="I2824">
        <v>24</v>
      </c>
      <c r="J2824">
        <v>24</v>
      </c>
      <c r="K2824">
        <v>24</v>
      </c>
      <c r="L2824">
        <v>24</v>
      </c>
      <c r="M2824">
        <v>24</v>
      </c>
      <c r="N2824">
        <v>24</v>
      </c>
      <c r="O2824">
        <v>24</v>
      </c>
      <c r="P2824">
        <v>24</v>
      </c>
      <c r="Q2824">
        <v>24</v>
      </c>
      <c r="R2824">
        <v>24</v>
      </c>
      <c r="T2824" s="22" t="str">
        <f t="shared" si="178"/>
        <v>845091-GSPNT-LXL</v>
      </c>
      <c r="U2824" s="24" t="str">
        <f>IF(C2824="NET","",IF(C2824="","",IFERROR(VLOOKUP(T2824,EAN!$A:$B,2,FALSE),"MANGLER - MÅ OPPDATERE EAN-FANEN")))</f>
        <v>MANGLER - MÅ OPPDATERE EAN-FANEN</v>
      </c>
      <c r="V2824" s="22">
        <f t="shared" si="176"/>
        <v>24</v>
      </c>
      <c r="W2824" s="22">
        <f t="shared" si="177"/>
        <v>24</v>
      </c>
    </row>
    <row r="2825" spans="2:23">
      <c r="B2825">
        <v>845091</v>
      </c>
      <c r="C2825" t="s">
        <v>3438</v>
      </c>
      <c r="D2825" t="s">
        <v>2991</v>
      </c>
      <c r="E2825" t="s">
        <v>3458</v>
      </c>
      <c r="F2825" t="s">
        <v>3456</v>
      </c>
      <c r="G2825" t="s">
        <v>64</v>
      </c>
      <c r="H2825" t="s">
        <v>87</v>
      </c>
      <c r="I2825">
        <v>15</v>
      </c>
      <c r="J2825">
        <v>15</v>
      </c>
      <c r="K2825">
        <v>15</v>
      </c>
      <c r="L2825">
        <v>15</v>
      </c>
      <c r="M2825">
        <v>15</v>
      </c>
      <c r="N2825">
        <v>15</v>
      </c>
      <c r="O2825">
        <v>70</v>
      </c>
      <c r="P2825">
        <v>70</v>
      </c>
      <c r="Q2825">
        <v>70</v>
      </c>
      <c r="R2825">
        <v>70</v>
      </c>
      <c r="T2825" s="22" t="str">
        <f t="shared" si="178"/>
        <v>845091-GSPRD-SM</v>
      </c>
      <c r="U2825" s="24" t="str">
        <f>IF(C2825="NET","",IF(C2825="","",IFERROR(VLOOKUP(T2825,EAN!$A:$B,2,FALSE),"MANGLER - MÅ OPPDATERE EAN-FANEN")))</f>
        <v>MANGLER - MÅ OPPDATERE EAN-FANEN</v>
      </c>
      <c r="V2825" s="22">
        <f t="shared" si="176"/>
        <v>15</v>
      </c>
      <c r="W2825" s="22">
        <f t="shared" si="177"/>
        <v>70</v>
      </c>
    </row>
    <row r="2826" spans="2:23">
      <c r="B2826">
        <v>845091</v>
      </c>
      <c r="C2826" t="s">
        <v>3438</v>
      </c>
      <c r="D2826" t="s">
        <v>2991</v>
      </c>
      <c r="E2826" t="s">
        <v>3457</v>
      </c>
      <c r="F2826" t="s">
        <v>3456</v>
      </c>
      <c r="G2826" t="s">
        <v>65</v>
      </c>
      <c r="H2826" t="s">
        <v>87</v>
      </c>
      <c r="I2826">
        <v>30</v>
      </c>
      <c r="J2826">
        <v>30</v>
      </c>
      <c r="K2826">
        <v>30</v>
      </c>
      <c r="L2826">
        <v>30</v>
      </c>
      <c r="M2826">
        <v>30</v>
      </c>
      <c r="N2826">
        <v>30</v>
      </c>
      <c r="O2826">
        <v>83</v>
      </c>
      <c r="P2826">
        <v>83</v>
      </c>
      <c r="Q2826">
        <v>83</v>
      </c>
      <c r="R2826">
        <v>83</v>
      </c>
      <c r="T2826" s="22" t="str">
        <f t="shared" si="178"/>
        <v>845091-GSPRD-ML</v>
      </c>
      <c r="U2826" s="24" t="str">
        <f>IF(C2826="NET","",IF(C2826="","",IFERROR(VLOOKUP(T2826,EAN!$A:$B,2,FALSE),"MANGLER - MÅ OPPDATERE EAN-FANEN")))</f>
        <v>MANGLER - MÅ OPPDATERE EAN-FANEN</v>
      </c>
      <c r="V2826" s="22">
        <f t="shared" si="176"/>
        <v>30</v>
      </c>
      <c r="W2826" s="22">
        <f t="shared" si="177"/>
        <v>83</v>
      </c>
    </row>
    <row r="2827" spans="2:23">
      <c r="B2827">
        <v>845091</v>
      </c>
      <c r="C2827" t="s">
        <v>3438</v>
      </c>
      <c r="D2827" t="s">
        <v>2991</v>
      </c>
      <c r="E2827" t="s">
        <v>3455</v>
      </c>
      <c r="F2827" t="s">
        <v>3456</v>
      </c>
      <c r="G2827" t="s">
        <v>66</v>
      </c>
      <c r="H2827" t="s">
        <v>87</v>
      </c>
      <c r="I2827">
        <v>30</v>
      </c>
      <c r="J2827">
        <v>30</v>
      </c>
      <c r="K2827">
        <v>30</v>
      </c>
      <c r="L2827">
        <v>30</v>
      </c>
      <c r="M2827">
        <v>30</v>
      </c>
      <c r="N2827">
        <v>30</v>
      </c>
      <c r="O2827">
        <v>85</v>
      </c>
      <c r="P2827">
        <v>85</v>
      </c>
      <c r="Q2827">
        <v>85</v>
      </c>
      <c r="R2827">
        <v>85</v>
      </c>
      <c r="T2827" s="22" t="str">
        <f t="shared" si="178"/>
        <v>845091-GSPRD-LXL</v>
      </c>
      <c r="U2827" s="24" t="str">
        <f>IF(C2827="NET","",IF(C2827="","",IFERROR(VLOOKUP(T2827,EAN!$A:$B,2,FALSE),"MANGLER - MÅ OPPDATERE EAN-FANEN")))</f>
        <v>MANGLER - MÅ OPPDATERE EAN-FANEN</v>
      </c>
      <c r="V2827" s="22">
        <f t="shared" ref="V2827:V2890" si="179">I2827</f>
        <v>30</v>
      </c>
      <c r="W2827" s="22">
        <f t="shared" ref="W2827:W2890" si="180">R2827</f>
        <v>85</v>
      </c>
    </row>
    <row r="2828" spans="2:23">
      <c r="B2828">
        <v>845091</v>
      </c>
      <c r="C2828" t="s">
        <v>3438</v>
      </c>
      <c r="D2828" t="s">
        <v>2991</v>
      </c>
      <c r="E2828" t="s">
        <v>135</v>
      </c>
      <c r="F2828" t="s">
        <v>125</v>
      </c>
      <c r="G2828" t="s">
        <v>64</v>
      </c>
      <c r="H2828" t="s">
        <v>87</v>
      </c>
      <c r="I2828">
        <v>25</v>
      </c>
      <c r="J2828">
        <v>25</v>
      </c>
      <c r="K2828">
        <v>25</v>
      </c>
      <c r="L2828">
        <v>25</v>
      </c>
      <c r="M2828">
        <v>25</v>
      </c>
      <c r="N2828">
        <v>25</v>
      </c>
      <c r="O2828">
        <v>89</v>
      </c>
      <c r="P2828">
        <v>89</v>
      </c>
      <c r="Q2828">
        <v>89</v>
      </c>
      <c r="R2828">
        <v>89</v>
      </c>
      <c r="T2828" s="22" t="str">
        <f t="shared" si="178"/>
        <v>845091-GSWHT-SM</v>
      </c>
      <c r="U2828" s="24" t="str">
        <f>IF(C2828="NET","",IF(C2828="","",IFERROR(VLOOKUP(T2828,EAN!$A:$B,2,FALSE),"MANGLER - MÅ OPPDATERE EAN-FANEN")))</f>
        <v>MANGLER - MÅ OPPDATERE EAN-FANEN</v>
      </c>
      <c r="V2828" s="22">
        <f t="shared" si="179"/>
        <v>25</v>
      </c>
      <c r="W2828" s="22">
        <f t="shared" si="180"/>
        <v>89</v>
      </c>
    </row>
    <row r="2829" spans="2:23">
      <c r="B2829">
        <v>845091</v>
      </c>
      <c r="C2829" t="s">
        <v>3438</v>
      </c>
      <c r="D2829" t="s">
        <v>2991</v>
      </c>
      <c r="E2829" t="s">
        <v>136</v>
      </c>
      <c r="F2829" t="s">
        <v>125</v>
      </c>
      <c r="G2829" t="s">
        <v>65</v>
      </c>
      <c r="H2829" t="s">
        <v>87</v>
      </c>
      <c r="I2829">
        <v>25</v>
      </c>
      <c r="J2829">
        <v>25</v>
      </c>
      <c r="K2829">
        <v>25</v>
      </c>
      <c r="L2829">
        <v>25</v>
      </c>
      <c r="M2829">
        <v>25</v>
      </c>
      <c r="N2829">
        <v>25</v>
      </c>
      <c r="O2829">
        <v>89</v>
      </c>
      <c r="P2829">
        <v>89</v>
      </c>
      <c r="Q2829">
        <v>89</v>
      </c>
      <c r="R2829">
        <v>89</v>
      </c>
      <c r="T2829" s="22" t="str">
        <f t="shared" si="178"/>
        <v>845091-GSWHT-ML</v>
      </c>
      <c r="U2829" s="24" t="str">
        <f>IF(C2829="NET","",IF(C2829="","",IFERROR(VLOOKUP(T2829,EAN!$A:$B,2,FALSE),"MANGLER - MÅ OPPDATERE EAN-FANEN")))</f>
        <v>MANGLER - MÅ OPPDATERE EAN-FANEN</v>
      </c>
      <c r="V2829" s="22">
        <f t="shared" si="179"/>
        <v>25</v>
      </c>
      <c r="W2829" s="22">
        <f t="shared" si="180"/>
        <v>89</v>
      </c>
    </row>
    <row r="2830" spans="2:23">
      <c r="B2830">
        <v>845091</v>
      </c>
      <c r="C2830" t="s">
        <v>3438</v>
      </c>
      <c r="D2830" t="s">
        <v>2991</v>
      </c>
      <c r="E2830" t="s">
        <v>137</v>
      </c>
      <c r="F2830" t="s">
        <v>125</v>
      </c>
      <c r="G2830" t="s">
        <v>66</v>
      </c>
      <c r="H2830" t="s">
        <v>87</v>
      </c>
      <c r="I2830">
        <v>30</v>
      </c>
      <c r="J2830">
        <v>30</v>
      </c>
      <c r="K2830">
        <v>30</v>
      </c>
      <c r="L2830">
        <v>30</v>
      </c>
      <c r="M2830">
        <v>30</v>
      </c>
      <c r="N2830">
        <v>30</v>
      </c>
      <c r="O2830">
        <v>94</v>
      </c>
      <c r="P2830">
        <v>94</v>
      </c>
      <c r="Q2830">
        <v>94</v>
      </c>
      <c r="R2830">
        <v>94</v>
      </c>
      <c r="T2830" s="22" t="str">
        <f t="shared" si="178"/>
        <v>845091-GSWHT-LXL</v>
      </c>
      <c r="U2830" s="24" t="str">
        <f>IF(C2830="NET","",IF(C2830="","",IFERROR(VLOOKUP(T2830,EAN!$A:$B,2,FALSE),"MANGLER - MÅ OPPDATERE EAN-FANEN")))</f>
        <v>MANGLER - MÅ OPPDATERE EAN-FANEN</v>
      </c>
      <c r="V2830" s="22">
        <f t="shared" si="179"/>
        <v>30</v>
      </c>
      <c r="W2830" s="22">
        <f t="shared" si="180"/>
        <v>94</v>
      </c>
    </row>
    <row r="2831" spans="2:23">
      <c r="B2831">
        <v>845091</v>
      </c>
      <c r="C2831" t="s">
        <v>3438</v>
      </c>
      <c r="D2831" t="s">
        <v>2991</v>
      </c>
      <c r="E2831" t="s">
        <v>1074</v>
      </c>
      <c r="F2831" t="s">
        <v>1976</v>
      </c>
      <c r="G2831" t="s">
        <v>64</v>
      </c>
      <c r="H2831" t="s">
        <v>225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T2831" s="22" t="str">
        <f t="shared" si="178"/>
        <v>845091-MBUOE-SM</v>
      </c>
      <c r="U2831" s="24" t="str">
        <f>IF(C2831="NET","",IF(C2831="","",IFERROR(VLOOKUP(T2831,EAN!$A:$B,2,FALSE),"MANGLER - MÅ OPPDATERE EAN-FANEN")))</f>
        <v>MANGLER - MÅ OPPDATERE EAN-FANEN</v>
      </c>
      <c r="V2831" s="22">
        <f t="shared" si="179"/>
        <v>0</v>
      </c>
      <c r="W2831" s="22">
        <f t="shared" si="180"/>
        <v>0</v>
      </c>
    </row>
    <row r="2832" spans="2:23">
      <c r="B2832">
        <v>845091</v>
      </c>
      <c r="C2832" t="s">
        <v>3438</v>
      </c>
      <c r="D2832" t="s">
        <v>2991</v>
      </c>
      <c r="E2832" t="s">
        <v>1075</v>
      </c>
      <c r="F2832" t="s">
        <v>1976</v>
      </c>
      <c r="G2832" t="s">
        <v>65</v>
      </c>
      <c r="H2832" t="s">
        <v>225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T2832" s="22" t="str">
        <f t="shared" si="178"/>
        <v>845091-MBUOE-ML</v>
      </c>
      <c r="U2832" s="24" t="str">
        <f>IF(C2832="NET","",IF(C2832="","",IFERROR(VLOOKUP(T2832,EAN!$A:$B,2,FALSE),"MANGLER - MÅ OPPDATERE EAN-FANEN")))</f>
        <v>MANGLER - MÅ OPPDATERE EAN-FANEN</v>
      </c>
      <c r="V2832" s="22">
        <f t="shared" si="179"/>
        <v>0</v>
      </c>
      <c r="W2832" s="22">
        <f t="shared" si="180"/>
        <v>0</v>
      </c>
    </row>
    <row r="2833" spans="2:23">
      <c r="B2833">
        <v>845091</v>
      </c>
      <c r="C2833" t="s">
        <v>3438</v>
      </c>
      <c r="D2833" t="s">
        <v>2991</v>
      </c>
      <c r="E2833" t="s">
        <v>1076</v>
      </c>
      <c r="F2833" t="s">
        <v>1976</v>
      </c>
      <c r="G2833" t="s">
        <v>66</v>
      </c>
      <c r="H2833" t="s">
        <v>225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T2833" s="22" t="str">
        <f t="shared" si="178"/>
        <v>845091-MBUOE-LXL</v>
      </c>
      <c r="U2833" s="24" t="str">
        <f>IF(C2833="NET","",IF(C2833="","",IFERROR(VLOOKUP(T2833,EAN!$A:$B,2,FALSE),"MANGLER - MÅ OPPDATERE EAN-FANEN")))</f>
        <v>MANGLER - MÅ OPPDATERE EAN-FANEN</v>
      </c>
      <c r="V2833" s="22">
        <f t="shared" si="179"/>
        <v>0</v>
      </c>
      <c r="W2833" s="22">
        <f t="shared" si="180"/>
        <v>0</v>
      </c>
    </row>
    <row r="2834" spans="2:23">
      <c r="B2834">
        <v>845091</v>
      </c>
      <c r="C2834" t="s">
        <v>3438</v>
      </c>
      <c r="D2834" t="s">
        <v>2991</v>
      </c>
      <c r="E2834" t="s">
        <v>3459</v>
      </c>
      <c r="F2834" t="s">
        <v>3460</v>
      </c>
      <c r="G2834" t="s">
        <v>64</v>
      </c>
      <c r="H2834" t="s">
        <v>225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T2834" s="22" t="str">
        <f t="shared" si="178"/>
        <v>845091-MFGMC-SM</v>
      </c>
      <c r="U2834" s="24" t="str">
        <f>IF(C2834="NET","",IF(C2834="","",IFERROR(VLOOKUP(T2834,EAN!$A:$B,2,FALSE),"MANGLER - MÅ OPPDATERE EAN-FANEN")))</f>
        <v>MANGLER - MÅ OPPDATERE EAN-FANEN</v>
      </c>
      <c r="V2834" s="22">
        <f t="shared" si="179"/>
        <v>0</v>
      </c>
      <c r="W2834" s="22">
        <f t="shared" si="180"/>
        <v>0</v>
      </c>
    </row>
    <row r="2835" spans="2:23">
      <c r="B2835">
        <v>845091</v>
      </c>
      <c r="C2835" t="s">
        <v>3438</v>
      </c>
      <c r="D2835" t="s">
        <v>2991</v>
      </c>
      <c r="E2835" t="s">
        <v>3461</v>
      </c>
      <c r="F2835" t="s">
        <v>3460</v>
      </c>
      <c r="G2835" t="s">
        <v>65</v>
      </c>
      <c r="H2835" t="s">
        <v>225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T2835" s="22" t="str">
        <f t="shared" si="178"/>
        <v>845091-MFGMC-ML</v>
      </c>
      <c r="U2835" s="24" t="str">
        <f>IF(C2835="NET","",IF(C2835="","",IFERROR(VLOOKUP(T2835,EAN!$A:$B,2,FALSE),"MANGLER - MÅ OPPDATERE EAN-FANEN")))</f>
        <v>MANGLER - MÅ OPPDATERE EAN-FANEN</v>
      </c>
      <c r="V2835" s="22">
        <f t="shared" si="179"/>
        <v>0</v>
      </c>
      <c r="W2835" s="22">
        <f t="shared" si="180"/>
        <v>0</v>
      </c>
    </row>
    <row r="2836" spans="2:23">
      <c r="B2836">
        <v>845091</v>
      </c>
      <c r="C2836" t="s">
        <v>3438</v>
      </c>
      <c r="D2836" t="s">
        <v>2991</v>
      </c>
      <c r="E2836" t="s">
        <v>3462</v>
      </c>
      <c r="F2836" t="s">
        <v>3460</v>
      </c>
      <c r="G2836" t="s">
        <v>66</v>
      </c>
      <c r="H2836" t="s">
        <v>225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T2836" s="22" t="str">
        <f t="shared" si="178"/>
        <v>845091-MFGMC-LXL</v>
      </c>
      <c r="U2836" s="24" t="str">
        <f>IF(C2836="NET","",IF(C2836="","",IFERROR(VLOOKUP(T2836,EAN!$A:$B,2,FALSE),"MANGLER - MÅ OPPDATERE EAN-FANEN")))</f>
        <v>MANGLER - MÅ OPPDATERE EAN-FANEN</v>
      </c>
      <c r="V2836" s="22">
        <f t="shared" si="179"/>
        <v>0</v>
      </c>
      <c r="W2836" s="22">
        <f t="shared" si="180"/>
        <v>0</v>
      </c>
    </row>
    <row r="2837" spans="2:23">
      <c r="B2837">
        <v>845091</v>
      </c>
      <c r="C2837" t="s">
        <v>3438</v>
      </c>
      <c r="D2837" t="s">
        <v>2991</v>
      </c>
      <c r="E2837" t="s">
        <v>3350</v>
      </c>
      <c r="F2837" t="s">
        <v>3000</v>
      </c>
      <c r="G2837" t="s">
        <v>64</v>
      </c>
      <c r="H2837" t="s">
        <v>225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T2837" s="22" t="str">
        <f t="shared" si="178"/>
        <v>845091-MFLUO-SM</v>
      </c>
      <c r="U2837" s="24" t="str">
        <f>IF(C2837="NET","",IF(C2837="","",IFERROR(VLOOKUP(T2837,EAN!$A:$B,2,FALSE),"MANGLER - MÅ OPPDATERE EAN-FANEN")))</f>
        <v>MANGLER - MÅ OPPDATERE EAN-FANEN</v>
      </c>
      <c r="V2837" s="22">
        <f t="shared" si="179"/>
        <v>0</v>
      </c>
      <c r="W2837" s="22">
        <f t="shared" si="180"/>
        <v>0</v>
      </c>
    </row>
    <row r="2838" spans="2:23">
      <c r="B2838">
        <v>845091</v>
      </c>
      <c r="C2838" t="s">
        <v>3438</v>
      </c>
      <c r="D2838" t="s">
        <v>2991</v>
      </c>
      <c r="E2838" t="s">
        <v>3463</v>
      </c>
      <c r="F2838" t="s">
        <v>3000</v>
      </c>
      <c r="G2838" t="s">
        <v>65</v>
      </c>
      <c r="H2838" t="s">
        <v>225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T2838" s="22" t="str">
        <f t="shared" si="178"/>
        <v>845091-MFLUO-ML</v>
      </c>
      <c r="U2838" s="24" t="str">
        <f>IF(C2838="NET","",IF(C2838="","",IFERROR(VLOOKUP(T2838,EAN!$A:$B,2,FALSE),"MANGLER - MÅ OPPDATERE EAN-FANEN")))</f>
        <v>MANGLER - MÅ OPPDATERE EAN-FANEN</v>
      </c>
      <c r="V2838" s="22">
        <f t="shared" si="179"/>
        <v>0</v>
      </c>
      <c r="W2838" s="22">
        <f t="shared" si="180"/>
        <v>0</v>
      </c>
    </row>
    <row r="2839" spans="2:23">
      <c r="B2839">
        <v>845091</v>
      </c>
      <c r="C2839" t="s">
        <v>3438</v>
      </c>
      <c r="D2839" t="s">
        <v>2991</v>
      </c>
      <c r="E2839" t="s">
        <v>3464</v>
      </c>
      <c r="F2839" t="s">
        <v>3000</v>
      </c>
      <c r="G2839" t="s">
        <v>66</v>
      </c>
      <c r="H2839" t="s">
        <v>225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T2839" s="22" t="str">
        <f t="shared" si="178"/>
        <v>845091-MFLUO-LXL</v>
      </c>
      <c r="U2839" s="24" t="str">
        <f>IF(C2839="NET","",IF(C2839="","",IFERROR(VLOOKUP(T2839,EAN!$A:$B,2,FALSE),"MANGLER - MÅ OPPDATERE EAN-FANEN")))</f>
        <v>MANGLER - MÅ OPPDATERE EAN-FANEN</v>
      </c>
      <c r="V2839" s="22">
        <f t="shared" si="179"/>
        <v>0</v>
      </c>
      <c r="W2839" s="22">
        <f t="shared" si="180"/>
        <v>0</v>
      </c>
    </row>
    <row r="2840" spans="2:23">
      <c r="B2840">
        <v>845091</v>
      </c>
      <c r="C2840" t="s">
        <v>3438</v>
      </c>
      <c r="D2840" t="s">
        <v>2991</v>
      </c>
      <c r="E2840" t="s">
        <v>255</v>
      </c>
      <c r="F2840" t="s">
        <v>256</v>
      </c>
      <c r="G2840" t="s">
        <v>64</v>
      </c>
      <c r="H2840" t="s">
        <v>225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T2840" s="22" t="str">
        <f t="shared" si="178"/>
        <v>845091-MNGRY-SM</v>
      </c>
      <c r="U2840" s="24" t="str">
        <f>IF(C2840="NET","",IF(C2840="","",IFERROR(VLOOKUP(T2840,EAN!$A:$B,2,FALSE),"MANGLER - MÅ OPPDATERE EAN-FANEN")))</f>
        <v>MANGLER - MÅ OPPDATERE EAN-FANEN</v>
      </c>
      <c r="V2840" s="22">
        <f t="shared" si="179"/>
        <v>0</v>
      </c>
      <c r="W2840" s="22">
        <f t="shared" si="180"/>
        <v>0</v>
      </c>
    </row>
    <row r="2841" spans="2:23">
      <c r="B2841">
        <v>845091</v>
      </c>
      <c r="C2841" t="s">
        <v>3438</v>
      </c>
      <c r="D2841" t="s">
        <v>2991</v>
      </c>
      <c r="E2841" t="s">
        <v>257</v>
      </c>
      <c r="F2841" t="s">
        <v>256</v>
      </c>
      <c r="G2841" t="s">
        <v>65</v>
      </c>
      <c r="H2841" t="s">
        <v>225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T2841" s="22" t="str">
        <f t="shared" si="178"/>
        <v>845091-MNGRY-ML</v>
      </c>
      <c r="U2841" s="24" t="str">
        <f>IF(C2841="NET","",IF(C2841="","",IFERROR(VLOOKUP(T2841,EAN!$A:$B,2,FALSE),"MANGLER - MÅ OPPDATERE EAN-FANEN")))</f>
        <v>MANGLER - MÅ OPPDATERE EAN-FANEN</v>
      </c>
      <c r="V2841" s="22">
        <f t="shared" si="179"/>
        <v>0</v>
      </c>
      <c r="W2841" s="22">
        <f t="shared" si="180"/>
        <v>0</v>
      </c>
    </row>
    <row r="2842" spans="2:23">
      <c r="B2842">
        <v>845091</v>
      </c>
      <c r="C2842" t="s">
        <v>3438</v>
      </c>
      <c r="D2842" t="s">
        <v>2991</v>
      </c>
      <c r="E2842" t="s">
        <v>258</v>
      </c>
      <c r="F2842" t="s">
        <v>256</v>
      </c>
      <c r="G2842" t="s">
        <v>66</v>
      </c>
      <c r="H2842" t="s">
        <v>225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T2842" s="22" t="str">
        <f t="shared" si="178"/>
        <v>845091-MNGRY-LXL</v>
      </c>
      <c r="U2842" s="24" t="str">
        <f>IF(C2842="NET","",IF(C2842="","",IFERROR(VLOOKUP(T2842,EAN!$A:$B,2,FALSE),"MANGLER - MÅ OPPDATERE EAN-FANEN")))</f>
        <v>MANGLER - MÅ OPPDATERE EAN-FANEN</v>
      </c>
      <c r="V2842" s="22">
        <f t="shared" si="179"/>
        <v>0</v>
      </c>
      <c r="W2842" s="22">
        <f t="shared" si="180"/>
        <v>0</v>
      </c>
    </row>
    <row r="2843" spans="2:23">
      <c r="B2843">
        <v>845091</v>
      </c>
      <c r="C2843" t="s">
        <v>3438</v>
      </c>
      <c r="D2843" t="s">
        <v>2991</v>
      </c>
      <c r="E2843" t="s">
        <v>3465</v>
      </c>
      <c r="F2843" t="s">
        <v>3466</v>
      </c>
      <c r="G2843" t="s">
        <v>64</v>
      </c>
      <c r="H2843" t="s">
        <v>225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T2843" s="22" t="str">
        <f t="shared" si="178"/>
        <v>845091-NAYME-SM</v>
      </c>
      <c r="U2843" s="24" t="str">
        <f>IF(C2843="NET","",IF(C2843="","",IFERROR(VLOOKUP(T2843,EAN!$A:$B,2,FALSE),"MANGLER - MÅ OPPDATERE EAN-FANEN")))</f>
        <v>MANGLER - MÅ OPPDATERE EAN-FANEN</v>
      </c>
      <c r="V2843" s="22">
        <f t="shared" si="179"/>
        <v>0</v>
      </c>
      <c r="W2843" s="22">
        <f t="shared" si="180"/>
        <v>0</v>
      </c>
    </row>
    <row r="2844" spans="2:23">
      <c r="B2844">
        <v>845091</v>
      </c>
      <c r="C2844" t="s">
        <v>3438</v>
      </c>
      <c r="D2844" t="s">
        <v>2991</v>
      </c>
      <c r="E2844" t="s">
        <v>3467</v>
      </c>
      <c r="F2844" t="s">
        <v>3466</v>
      </c>
      <c r="G2844" t="s">
        <v>65</v>
      </c>
      <c r="H2844" t="s">
        <v>225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T2844" s="22" t="str">
        <f t="shared" si="178"/>
        <v>845091-NAYME-ML</v>
      </c>
      <c r="U2844" s="24" t="str">
        <f>IF(C2844="NET","",IF(C2844="","",IFERROR(VLOOKUP(T2844,EAN!$A:$B,2,FALSE),"MANGLER - MÅ OPPDATERE EAN-FANEN")))</f>
        <v>MANGLER - MÅ OPPDATERE EAN-FANEN</v>
      </c>
      <c r="V2844" s="22">
        <f t="shared" si="179"/>
        <v>0</v>
      </c>
      <c r="W2844" s="22">
        <f t="shared" si="180"/>
        <v>0</v>
      </c>
    </row>
    <row r="2845" spans="2:23">
      <c r="B2845">
        <v>845091</v>
      </c>
      <c r="C2845" t="s">
        <v>3438</v>
      </c>
      <c r="D2845" t="s">
        <v>2991</v>
      </c>
      <c r="E2845" t="s">
        <v>3468</v>
      </c>
      <c r="F2845" t="s">
        <v>3466</v>
      </c>
      <c r="G2845" t="s">
        <v>66</v>
      </c>
      <c r="H2845" t="s">
        <v>225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T2845" s="22" t="str">
        <f t="shared" si="178"/>
        <v>845091-NAYME-LXL</v>
      </c>
      <c r="U2845" s="24" t="str">
        <f>IF(C2845="NET","",IF(C2845="","",IFERROR(VLOOKUP(T2845,EAN!$A:$B,2,FALSE),"MANGLER - MÅ OPPDATERE EAN-FANEN")))</f>
        <v>MANGLER - MÅ OPPDATERE EAN-FANEN</v>
      </c>
      <c r="V2845" s="22">
        <f t="shared" si="179"/>
        <v>0</v>
      </c>
      <c r="W2845" s="22">
        <f t="shared" si="180"/>
        <v>0</v>
      </c>
    </row>
    <row r="2846" spans="2:23">
      <c r="B2846">
        <v>845091</v>
      </c>
      <c r="C2846" t="s">
        <v>3438</v>
      </c>
      <c r="D2846" t="s">
        <v>2991</v>
      </c>
      <c r="E2846" t="s">
        <v>3469</v>
      </c>
      <c r="F2846" t="s">
        <v>3470</v>
      </c>
      <c r="G2846" t="s">
        <v>64</v>
      </c>
      <c r="H2846" t="s">
        <v>87</v>
      </c>
      <c r="I2846">
        <v>20</v>
      </c>
      <c r="J2846">
        <v>20</v>
      </c>
      <c r="K2846">
        <v>20</v>
      </c>
      <c r="L2846">
        <v>20</v>
      </c>
      <c r="M2846">
        <v>20</v>
      </c>
      <c r="N2846">
        <v>20</v>
      </c>
      <c r="O2846">
        <v>20</v>
      </c>
      <c r="P2846">
        <v>20</v>
      </c>
      <c r="Q2846">
        <v>20</v>
      </c>
      <c r="R2846">
        <v>20</v>
      </c>
      <c r="T2846" s="22" t="str">
        <f t="shared" si="178"/>
        <v>845091-NEOBL-SM</v>
      </c>
      <c r="U2846" s="24" t="str">
        <f>IF(C2846="NET","",IF(C2846="","",IFERROR(VLOOKUP(T2846,EAN!$A:$B,2,FALSE),"MANGLER - MÅ OPPDATERE EAN-FANEN")))</f>
        <v>MANGLER - MÅ OPPDATERE EAN-FANEN</v>
      </c>
      <c r="V2846" s="22">
        <f t="shared" si="179"/>
        <v>20</v>
      </c>
      <c r="W2846" s="22">
        <f t="shared" si="180"/>
        <v>20</v>
      </c>
    </row>
    <row r="2847" spans="2:23">
      <c r="B2847">
        <v>845091</v>
      </c>
      <c r="C2847" t="s">
        <v>3438</v>
      </c>
      <c r="D2847" t="s">
        <v>2991</v>
      </c>
      <c r="E2847" t="s">
        <v>3471</v>
      </c>
      <c r="F2847" t="s">
        <v>3470</v>
      </c>
      <c r="G2847" t="s">
        <v>65</v>
      </c>
      <c r="H2847" t="s">
        <v>87</v>
      </c>
      <c r="I2847">
        <v>9</v>
      </c>
      <c r="J2847">
        <v>9</v>
      </c>
      <c r="K2847">
        <v>9</v>
      </c>
      <c r="L2847">
        <v>9</v>
      </c>
      <c r="M2847">
        <v>9</v>
      </c>
      <c r="N2847">
        <v>9</v>
      </c>
      <c r="O2847">
        <v>9</v>
      </c>
      <c r="P2847">
        <v>9</v>
      </c>
      <c r="Q2847">
        <v>9</v>
      </c>
      <c r="R2847">
        <v>9</v>
      </c>
      <c r="T2847" s="22" t="str">
        <f t="shared" si="178"/>
        <v>845091-NEOBL-ML</v>
      </c>
      <c r="U2847" s="24" t="str">
        <f>IF(C2847="NET","",IF(C2847="","",IFERROR(VLOOKUP(T2847,EAN!$A:$B,2,FALSE),"MANGLER - MÅ OPPDATERE EAN-FANEN")))</f>
        <v>MANGLER - MÅ OPPDATERE EAN-FANEN</v>
      </c>
      <c r="V2847" s="22">
        <f t="shared" si="179"/>
        <v>9</v>
      </c>
      <c r="W2847" s="22">
        <f t="shared" si="180"/>
        <v>9</v>
      </c>
    </row>
    <row r="2848" spans="2:23">
      <c r="B2848">
        <v>845091</v>
      </c>
      <c r="C2848" t="s">
        <v>3438</v>
      </c>
      <c r="D2848" t="s">
        <v>2991</v>
      </c>
      <c r="E2848" t="s">
        <v>3472</v>
      </c>
      <c r="F2848" t="s">
        <v>3470</v>
      </c>
      <c r="G2848" t="s">
        <v>66</v>
      </c>
      <c r="H2848" t="s">
        <v>87</v>
      </c>
      <c r="I2848">
        <v>51</v>
      </c>
      <c r="J2848">
        <v>51</v>
      </c>
      <c r="K2848">
        <v>51</v>
      </c>
      <c r="L2848">
        <v>51</v>
      </c>
      <c r="M2848">
        <v>51</v>
      </c>
      <c r="N2848">
        <v>51</v>
      </c>
      <c r="O2848">
        <v>51</v>
      </c>
      <c r="P2848">
        <v>51</v>
      </c>
      <c r="Q2848">
        <v>51</v>
      </c>
      <c r="R2848">
        <v>51</v>
      </c>
      <c r="T2848" s="22" t="str">
        <f t="shared" si="178"/>
        <v>845091-NEOBL-LXL</v>
      </c>
      <c r="U2848" s="24" t="str">
        <f>IF(C2848="NET","",IF(C2848="","",IFERROR(VLOOKUP(T2848,EAN!$A:$B,2,FALSE),"MANGLER - MÅ OPPDATERE EAN-FANEN")))</f>
        <v>MANGLER - MÅ OPPDATERE EAN-FANEN</v>
      </c>
      <c r="V2848" s="22">
        <f t="shared" si="179"/>
        <v>51</v>
      </c>
      <c r="W2848" s="22">
        <f t="shared" si="180"/>
        <v>51</v>
      </c>
    </row>
    <row r="2849" spans="2:23">
      <c r="B2849">
        <v>845091</v>
      </c>
      <c r="C2849" t="s">
        <v>3438</v>
      </c>
      <c r="D2849" t="s">
        <v>2991</v>
      </c>
      <c r="E2849" t="s">
        <v>3473</v>
      </c>
      <c r="F2849" t="s">
        <v>3474</v>
      </c>
      <c r="G2849" t="s">
        <v>64</v>
      </c>
      <c r="H2849" t="s">
        <v>225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T2849" s="22" t="str">
        <f t="shared" si="178"/>
        <v>845091-NEOPI-SM</v>
      </c>
      <c r="U2849" s="24" t="str">
        <f>IF(C2849="NET","",IF(C2849="","",IFERROR(VLOOKUP(T2849,EAN!$A:$B,2,FALSE),"MANGLER - MÅ OPPDATERE EAN-FANEN")))</f>
        <v>MANGLER - MÅ OPPDATERE EAN-FANEN</v>
      </c>
      <c r="V2849" s="22">
        <f t="shared" si="179"/>
        <v>0</v>
      </c>
      <c r="W2849" s="22">
        <f t="shared" si="180"/>
        <v>0</v>
      </c>
    </row>
    <row r="2850" spans="2:23">
      <c r="B2850">
        <v>845091</v>
      </c>
      <c r="C2850" t="s">
        <v>3438</v>
      </c>
      <c r="D2850" t="s">
        <v>2991</v>
      </c>
      <c r="E2850" t="s">
        <v>3475</v>
      </c>
      <c r="F2850" t="s">
        <v>3474</v>
      </c>
      <c r="G2850" t="s">
        <v>65</v>
      </c>
      <c r="H2850" t="s">
        <v>225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T2850" s="22" t="str">
        <f t="shared" si="178"/>
        <v>845091-NEOPI-ML</v>
      </c>
      <c r="U2850" s="24" t="str">
        <f>IF(C2850="NET","",IF(C2850="","",IFERROR(VLOOKUP(T2850,EAN!$A:$B,2,FALSE),"MANGLER - MÅ OPPDATERE EAN-FANEN")))</f>
        <v>MANGLER - MÅ OPPDATERE EAN-FANEN</v>
      </c>
      <c r="V2850" s="22">
        <f t="shared" si="179"/>
        <v>0</v>
      </c>
      <c r="W2850" s="22">
        <f t="shared" si="180"/>
        <v>0</v>
      </c>
    </row>
    <row r="2851" spans="2:23">
      <c r="B2851">
        <v>845091</v>
      </c>
      <c r="C2851" t="s">
        <v>3438</v>
      </c>
      <c r="D2851" t="s">
        <v>2991</v>
      </c>
      <c r="E2851" t="s">
        <v>3476</v>
      </c>
      <c r="F2851" t="s">
        <v>3474</v>
      </c>
      <c r="G2851" t="s">
        <v>66</v>
      </c>
      <c r="H2851" t="s">
        <v>225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T2851" s="22" t="str">
        <f t="shared" si="178"/>
        <v>845091-NEOPI-LXL</v>
      </c>
      <c r="U2851" s="24" t="str">
        <f>IF(C2851="NET","",IF(C2851="","",IFERROR(VLOOKUP(T2851,EAN!$A:$B,2,FALSE),"MANGLER - MÅ OPPDATERE EAN-FANEN")))</f>
        <v>MANGLER - MÅ OPPDATERE EAN-FANEN</v>
      </c>
      <c r="V2851" s="22">
        <f t="shared" si="179"/>
        <v>0</v>
      </c>
      <c r="W2851" s="22">
        <f t="shared" si="180"/>
        <v>0</v>
      </c>
    </row>
    <row r="2852" spans="2:23">
      <c r="B2852">
        <v>845091</v>
      </c>
      <c r="C2852" t="s">
        <v>3438</v>
      </c>
      <c r="D2852" t="s">
        <v>2991</v>
      </c>
      <c r="E2852" t="s">
        <v>3477</v>
      </c>
      <c r="F2852" t="s">
        <v>3056</v>
      </c>
      <c r="G2852" t="s">
        <v>64</v>
      </c>
      <c r="H2852" t="s">
        <v>225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T2852" s="22" t="str">
        <f t="shared" si="178"/>
        <v>845091-RBLUE-SM</v>
      </c>
      <c r="U2852" s="24" t="str">
        <f>IF(C2852="NET","",IF(C2852="","",IFERROR(VLOOKUP(T2852,EAN!$A:$B,2,FALSE),"MANGLER - MÅ OPPDATERE EAN-FANEN")))</f>
        <v>MANGLER - MÅ OPPDATERE EAN-FANEN</v>
      </c>
      <c r="V2852" s="22">
        <f t="shared" si="179"/>
        <v>0</v>
      </c>
      <c r="W2852" s="22">
        <f t="shared" si="180"/>
        <v>0</v>
      </c>
    </row>
    <row r="2853" spans="2:23">
      <c r="B2853">
        <v>845091</v>
      </c>
      <c r="C2853" t="s">
        <v>3438</v>
      </c>
      <c r="D2853" t="s">
        <v>2991</v>
      </c>
      <c r="E2853" t="s">
        <v>3478</v>
      </c>
      <c r="F2853" t="s">
        <v>3056</v>
      </c>
      <c r="G2853" t="s">
        <v>65</v>
      </c>
      <c r="H2853" t="s">
        <v>225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T2853" s="22" t="str">
        <f t="shared" si="178"/>
        <v>845091-RBLUE-ML</v>
      </c>
      <c r="U2853" s="24" t="str">
        <f>IF(C2853="NET","",IF(C2853="","",IFERROR(VLOOKUP(T2853,EAN!$A:$B,2,FALSE),"MANGLER - MÅ OPPDATERE EAN-FANEN")))</f>
        <v>MANGLER - MÅ OPPDATERE EAN-FANEN</v>
      </c>
      <c r="V2853" s="22">
        <f t="shared" si="179"/>
        <v>0</v>
      </c>
      <c r="W2853" s="22">
        <f t="shared" si="180"/>
        <v>0</v>
      </c>
    </row>
    <row r="2854" spans="2:23">
      <c r="B2854">
        <v>845091</v>
      </c>
      <c r="C2854" t="s">
        <v>3438</v>
      </c>
      <c r="D2854" t="s">
        <v>2991</v>
      </c>
      <c r="E2854" t="s">
        <v>3479</v>
      </c>
      <c r="F2854" t="s">
        <v>3056</v>
      </c>
      <c r="G2854" t="s">
        <v>66</v>
      </c>
      <c r="H2854" t="s">
        <v>225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T2854" s="22" t="str">
        <f t="shared" si="178"/>
        <v>845091-RBLUE-LXL</v>
      </c>
      <c r="U2854" s="24" t="str">
        <f>IF(C2854="NET","",IF(C2854="","",IFERROR(VLOOKUP(T2854,EAN!$A:$B,2,FALSE),"MANGLER - MÅ OPPDATERE EAN-FANEN")))</f>
        <v>MANGLER - MÅ OPPDATERE EAN-FANEN</v>
      </c>
      <c r="V2854" s="22">
        <f t="shared" si="179"/>
        <v>0</v>
      </c>
      <c r="W2854" s="22">
        <f t="shared" si="180"/>
        <v>0</v>
      </c>
    </row>
    <row r="2855" spans="2:23">
      <c r="B2855">
        <v>845091</v>
      </c>
      <c r="C2855" t="s">
        <v>3438</v>
      </c>
      <c r="D2855" t="s">
        <v>2991</v>
      </c>
      <c r="E2855" t="s">
        <v>3480</v>
      </c>
      <c r="F2855" t="s">
        <v>3481</v>
      </c>
      <c r="G2855" t="s">
        <v>64</v>
      </c>
      <c r="H2855" t="s">
        <v>225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T2855" s="22" t="str">
        <f t="shared" si="178"/>
        <v>845091-SHRED-SM</v>
      </c>
      <c r="U2855" s="24" t="str">
        <f>IF(C2855="NET","",IF(C2855="","",IFERROR(VLOOKUP(T2855,EAN!$A:$B,2,FALSE),"MANGLER - MÅ OPPDATERE EAN-FANEN")))</f>
        <v>MANGLER - MÅ OPPDATERE EAN-FANEN</v>
      </c>
      <c r="V2855" s="22">
        <f t="shared" si="179"/>
        <v>0</v>
      </c>
      <c r="W2855" s="22">
        <f t="shared" si="180"/>
        <v>0</v>
      </c>
    </row>
    <row r="2856" spans="2:23">
      <c r="B2856">
        <v>845091</v>
      </c>
      <c r="C2856" t="s">
        <v>3438</v>
      </c>
      <c r="D2856" t="s">
        <v>2991</v>
      </c>
      <c r="E2856" t="s">
        <v>3482</v>
      </c>
      <c r="F2856" t="s">
        <v>3481</v>
      </c>
      <c r="G2856" t="s">
        <v>65</v>
      </c>
      <c r="H2856" t="s">
        <v>225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T2856" s="22" t="str">
        <f t="shared" si="178"/>
        <v>845091-SHRED-ML</v>
      </c>
      <c r="U2856" s="24" t="str">
        <f>IF(C2856="NET","",IF(C2856="","",IFERROR(VLOOKUP(T2856,EAN!$A:$B,2,FALSE),"MANGLER - MÅ OPPDATERE EAN-FANEN")))</f>
        <v>MANGLER - MÅ OPPDATERE EAN-FANEN</v>
      </c>
      <c r="V2856" s="22">
        <f t="shared" si="179"/>
        <v>0</v>
      </c>
      <c r="W2856" s="22">
        <f t="shared" si="180"/>
        <v>0</v>
      </c>
    </row>
    <row r="2857" spans="2:23">
      <c r="B2857">
        <v>845091</v>
      </c>
      <c r="C2857" t="s">
        <v>3438</v>
      </c>
      <c r="D2857" t="s">
        <v>2991</v>
      </c>
      <c r="E2857" t="s">
        <v>3483</v>
      </c>
      <c r="F2857" t="s">
        <v>3481</v>
      </c>
      <c r="G2857" t="s">
        <v>66</v>
      </c>
      <c r="H2857" t="s">
        <v>225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T2857" s="22" t="str">
        <f t="shared" si="178"/>
        <v>845091-SHRED-LXL</v>
      </c>
      <c r="U2857" s="24" t="str">
        <f>IF(C2857="NET","",IF(C2857="","",IFERROR(VLOOKUP(T2857,EAN!$A:$B,2,FALSE),"MANGLER - MÅ OPPDATERE EAN-FANEN")))</f>
        <v>MANGLER - MÅ OPPDATERE EAN-FANEN</v>
      </c>
      <c r="V2857" s="22">
        <f t="shared" si="179"/>
        <v>0</v>
      </c>
      <c r="W2857" s="22">
        <f t="shared" si="180"/>
        <v>0</v>
      </c>
    </row>
    <row r="2858" spans="2:23">
      <c r="B2858">
        <v>845091</v>
      </c>
      <c r="C2858" t="s">
        <v>3438</v>
      </c>
      <c r="D2858" t="s">
        <v>2991</v>
      </c>
      <c r="E2858" t="s">
        <v>1988</v>
      </c>
      <c r="F2858" t="s">
        <v>1977</v>
      </c>
      <c r="G2858" t="s">
        <v>64</v>
      </c>
      <c r="H2858" t="s">
        <v>225</v>
      </c>
      <c r="I2858">
        <v>4</v>
      </c>
      <c r="J2858">
        <v>4</v>
      </c>
      <c r="K2858">
        <v>4</v>
      </c>
      <c r="L2858">
        <v>4</v>
      </c>
      <c r="M2858">
        <v>4</v>
      </c>
      <c r="N2858">
        <v>4</v>
      </c>
      <c r="O2858">
        <v>4</v>
      </c>
      <c r="P2858">
        <v>4</v>
      </c>
      <c r="Q2858">
        <v>4</v>
      </c>
      <c r="R2858">
        <v>4</v>
      </c>
      <c r="T2858" s="22" t="str">
        <f t="shared" si="178"/>
        <v>845091-WOLND-SM</v>
      </c>
      <c r="U2858" s="24" t="str">
        <f>IF(C2858="NET","",IF(C2858="","",IFERROR(VLOOKUP(T2858,EAN!$A:$B,2,FALSE),"MANGLER - MÅ OPPDATERE EAN-FANEN")))</f>
        <v>MANGLER - MÅ OPPDATERE EAN-FANEN</v>
      </c>
      <c r="V2858" s="22">
        <f t="shared" si="179"/>
        <v>4</v>
      </c>
      <c r="W2858" s="22">
        <f t="shared" si="180"/>
        <v>4</v>
      </c>
    </row>
    <row r="2859" spans="2:23">
      <c r="B2859">
        <v>845091</v>
      </c>
      <c r="C2859" t="s">
        <v>3438</v>
      </c>
      <c r="D2859" t="s">
        <v>2991</v>
      </c>
      <c r="E2859" t="s">
        <v>1989</v>
      </c>
      <c r="F2859" t="s">
        <v>1977</v>
      </c>
      <c r="G2859" t="s">
        <v>65</v>
      </c>
      <c r="H2859" t="s">
        <v>225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T2859" s="22" t="str">
        <f t="shared" si="178"/>
        <v>845091-WOLND-ML</v>
      </c>
      <c r="U2859" s="24" t="str">
        <f>IF(C2859="NET","",IF(C2859="","",IFERROR(VLOOKUP(T2859,EAN!$A:$B,2,FALSE),"MANGLER - MÅ OPPDATERE EAN-FANEN")))</f>
        <v>MANGLER - MÅ OPPDATERE EAN-FANEN</v>
      </c>
      <c r="V2859" s="22">
        <f t="shared" si="179"/>
        <v>0</v>
      </c>
      <c r="W2859" s="22">
        <f t="shared" si="180"/>
        <v>0</v>
      </c>
    </row>
    <row r="2860" spans="2:23">
      <c r="B2860">
        <v>845091</v>
      </c>
      <c r="C2860" t="s">
        <v>3438</v>
      </c>
      <c r="D2860" t="s">
        <v>2991</v>
      </c>
      <c r="E2860" t="s">
        <v>1990</v>
      </c>
      <c r="F2860" t="s">
        <v>1977</v>
      </c>
      <c r="G2860" t="s">
        <v>66</v>
      </c>
      <c r="H2860" t="s">
        <v>225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T2860" s="22" t="str">
        <f t="shared" si="178"/>
        <v>845091-WOLND-LXL</v>
      </c>
      <c r="U2860" s="24" t="str">
        <f>IF(C2860="NET","",IF(C2860="","",IFERROR(VLOOKUP(T2860,EAN!$A:$B,2,FALSE),"MANGLER - MÅ OPPDATERE EAN-FANEN")))</f>
        <v>MANGLER - MÅ OPPDATERE EAN-FANEN</v>
      </c>
      <c r="V2860" s="22">
        <f t="shared" si="179"/>
        <v>0</v>
      </c>
      <c r="W2860" s="22">
        <f t="shared" si="180"/>
        <v>0</v>
      </c>
    </row>
    <row r="2861" spans="2:23">
      <c r="B2861" s="37">
        <v>845104</v>
      </c>
      <c r="C2861" t="s">
        <v>131</v>
      </c>
      <c r="I2861" s="37">
        <v>202409</v>
      </c>
      <c r="J2861" s="37">
        <v>202410</v>
      </c>
      <c r="K2861" s="37">
        <v>202411</v>
      </c>
      <c r="L2861" s="37">
        <v>202412</v>
      </c>
      <c r="M2861" s="37">
        <v>202413</v>
      </c>
      <c r="N2861" s="37">
        <v>202414</v>
      </c>
      <c r="O2861" s="37">
        <v>202415</v>
      </c>
      <c r="P2861" s="37">
        <v>202415</v>
      </c>
      <c r="Q2861" s="37">
        <v>202415</v>
      </c>
      <c r="R2861" s="37">
        <v>202415</v>
      </c>
      <c r="T2861" s="22" t="str">
        <f t="shared" si="178"/>
        <v>845104-</v>
      </c>
      <c r="U2861" s="24" t="str">
        <f>IF(C2861="NET","",IF(C2861="","",IFERROR(VLOOKUP(T2861,EAN!$A:$B,2,FALSE),"MANGLER - MÅ OPPDATERE EAN-FANEN")))</f>
        <v/>
      </c>
      <c r="V2861" s="22">
        <f t="shared" si="179"/>
        <v>202409</v>
      </c>
      <c r="W2861" s="22">
        <f t="shared" si="180"/>
        <v>202415</v>
      </c>
    </row>
    <row r="2862" spans="2:23">
      <c r="B2862">
        <v>845104</v>
      </c>
      <c r="C2862" t="s">
        <v>3484</v>
      </c>
      <c r="D2862" t="s">
        <v>2991</v>
      </c>
      <c r="E2862" t="s">
        <v>2198</v>
      </c>
      <c r="F2862" t="s">
        <v>2199</v>
      </c>
      <c r="G2862" t="s">
        <v>64</v>
      </c>
      <c r="H2862" t="s">
        <v>87</v>
      </c>
      <c r="I2862">
        <v>69</v>
      </c>
      <c r="J2862">
        <v>69</v>
      </c>
      <c r="K2862">
        <v>69</v>
      </c>
      <c r="L2862">
        <v>69</v>
      </c>
      <c r="M2862">
        <v>69</v>
      </c>
      <c r="N2862">
        <v>69</v>
      </c>
      <c r="O2862">
        <v>69</v>
      </c>
      <c r="P2862">
        <v>69</v>
      </c>
      <c r="Q2862">
        <v>69</v>
      </c>
      <c r="R2862">
        <v>69</v>
      </c>
      <c r="T2862" s="22" t="str">
        <f t="shared" si="178"/>
        <v>845104-BARBM-SM</v>
      </c>
      <c r="U2862" s="24" t="str">
        <f>IF(C2862="NET","",IF(C2862="","",IFERROR(VLOOKUP(T2862,EAN!$A:$B,2,FALSE),"MANGLER - MÅ OPPDATERE EAN-FANEN")))</f>
        <v>MANGLER - MÅ OPPDATERE EAN-FANEN</v>
      </c>
      <c r="V2862" s="22">
        <f t="shared" si="179"/>
        <v>69</v>
      </c>
      <c r="W2862" s="22">
        <f t="shared" si="180"/>
        <v>69</v>
      </c>
    </row>
    <row r="2863" spans="2:23">
      <c r="B2863">
        <v>845104</v>
      </c>
      <c r="C2863" t="s">
        <v>3484</v>
      </c>
      <c r="D2863" t="s">
        <v>2991</v>
      </c>
      <c r="E2863" t="s">
        <v>2200</v>
      </c>
      <c r="F2863" t="s">
        <v>2199</v>
      </c>
      <c r="G2863" t="s">
        <v>65</v>
      </c>
      <c r="H2863" t="s">
        <v>87</v>
      </c>
      <c r="I2863">
        <v>82</v>
      </c>
      <c r="J2863">
        <v>82</v>
      </c>
      <c r="K2863">
        <v>82</v>
      </c>
      <c r="L2863">
        <v>82</v>
      </c>
      <c r="M2863">
        <v>82</v>
      </c>
      <c r="N2863">
        <v>82</v>
      </c>
      <c r="O2863">
        <v>82</v>
      </c>
      <c r="P2863">
        <v>82</v>
      </c>
      <c r="Q2863">
        <v>82</v>
      </c>
      <c r="R2863">
        <v>82</v>
      </c>
      <c r="T2863" s="22" t="str">
        <f t="shared" si="178"/>
        <v>845104-BARBM-ML</v>
      </c>
      <c r="U2863" s="24" t="str">
        <f>IF(C2863="NET","",IF(C2863="","",IFERROR(VLOOKUP(T2863,EAN!$A:$B,2,FALSE),"MANGLER - MÅ OPPDATERE EAN-FANEN")))</f>
        <v>MANGLER - MÅ OPPDATERE EAN-FANEN</v>
      </c>
      <c r="V2863" s="22">
        <f t="shared" si="179"/>
        <v>82</v>
      </c>
      <c r="W2863" s="22">
        <f t="shared" si="180"/>
        <v>82</v>
      </c>
    </row>
    <row r="2864" spans="2:23">
      <c r="B2864">
        <v>845104</v>
      </c>
      <c r="C2864" t="s">
        <v>3484</v>
      </c>
      <c r="D2864" t="s">
        <v>2991</v>
      </c>
      <c r="E2864" t="s">
        <v>2201</v>
      </c>
      <c r="F2864" t="s">
        <v>2199</v>
      </c>
      <c r="G2864" t="s">
        <v>66</v>
      </c>
      <c r="H2864" t="s">
        <v>87</v>
      </c>
      <c r="I2864">
        <v>39</v>
      </c>
      <c r="J2864">
        <v>39</v>
      </c>
      <c r="K2864">
        <v>39</v>
      </c>
      <c r="L2864">
        <v>39</v>
      </c>
      <c r="M2864">
        <v>39</v>
      </c>
      <c r="N2864">
        <v>39</v>
      </c>
      <c r="O2864">
        <v>39</v>
      </c>
      <c r="P2864">
        <v>39</v>
      </c>
      <c r="Q2864">
        <v>39</v>
      </c>
      <c r="R2864">
        <v>39</v>
      </c>
      <c r="T2864" s="22" t="str">
        <f t="shared" si="178"/>
        <v>845104-BARBM-LXL</v>
      </c>
      <c r="U2864" s="24" t="str">
        <f>IF(C2864="NET","",IF(C2864="","",IFERROR(VLOOKUP(T2864,EAN!$A:$B,2,FALSE),"MANGLER - MÅ OPPDATERE EAN-FANEN")))</f>
        <v>MANGLER - MÅ OPPDATERE EAN-FANEN</v>
      </c>
      <c r="V2864" s="22">
        <f t="shared" si="179"/>
        <v>39</v>
      </c>
      <c r="W2864" s="22">
        <f t="shared" si="180"/>
        <v>39</v>
      </c>
    </row>
    <row r="2865" spans="2:23">
      <c r="B2865">
        <v>845104</v>
      </c>
      <c r="C2865" t="s">
        <v>3484</v>
      </c>
      <c r="D2865" t="s">
        <v>2991</v>
      </c>
      <c r="E2865" t="s">
        <v>781</v>
      </c>
      <c r="F2865" t="s">
        <v>782</v>
      </c>
      <c r="G2865" t="s">
        <v>64</v>
      </c>
      <c r="H2865" t="s">
        <v>225</v>
      </c>
      <c r="I2865">
        <v>152</v>
      </c>
      <c r="J2865">
        <v>152</v>
      </c>
      <c r="K2865">
        <v>152</v>
      </c>
      <c r="L2865">
        <v>152</v>
      </c>
      <c r="M2865">
        <v>152</v>
      </c>
      <c r="N2865">
        <v>152</v>
      </c>
      <c r="O2865">
        <v>152</v>
      </c>
      <c r="P2865">
        <v>152</v>
      </c>
      <c r="Q2865">
        <v>152</v>
      </c>
      <c r="R2865">
        <v>152</v>
      </c>
      <c r="T2865" s="22" t="str">
        <f t="shared" si="178"/>
        <v>845104-BGRRG-SM</v>
      </c>
      <c r="U2865" s="24" t="str">
        <f>IF(C2865="NET","",IF(C2865="","",IFERROR(VLOOKUP(T2865,EAN!$A:$B,2,FALSE),"MANGLER - MÅ OPPDATERE EAN-FANEN")))</f>
        <v>MANGLER - MÅ OPPDATERE EAN-FANEN</v>
      </c>
      <c r="V2865" s="22">
        <f t="shared" si="179"/>
        <v>152</v>
      </c>
      <c r="W2865" s="22">
        <f t="shared" si="180"/>
        <v>152</v>
      </c>
    </row>
    <row r="2866" spans="2:23">
      <c r="B2866">
        <v>845104</v>
      </c>
      <c r="C2866" t="s">
        <v>3484</v>
      </c>
      <c r="D2866" t="s">
        <v>2991</v>
      </c>
      <c r="E2866" t="s">
        <v>783</v>
      </c>
      <c r="F2866" t="s">
        <v>782</v>
      </c>
      <c r="G2866" t="s">
        <v>65</v>
      </c>
      <c r="H2866" t="s">
        <v>225</v>
      </c>
      <c r="I2866">
        <v>293</v>
      </c>
      <c r="J2866">
        <v>293</v>
      </c>
      <c r="K2866">
        <v>293</v>
      </c>
      <c r="L2866">
        <v>293</v>
      </c>
      <c r="M2866">
        <v>293</v>
      </c>
      <c r="N2866">
        <v>293</v>
      </c>
      <c r="O2866">
        <v>293</v>
      </c>
      <c r="P2866">
        <v>293</v>
      </c>
      <c r="Q2866">
        <v>293</v>
      </c>
      <c r="R2866">
        <v>293</v>
      </c>
      <c r="T2866" s="22" t="str">
        <f t="shared" si="178"/>
        <v>845104-BGRRG-ML</v>
      </c>
      <c r="U2866" s="24" t="str">
        <f>IF(C2866="NET","",IF(C2866="","",IFERROR(VLOOKUP(T2866,EAN!$A:$B,2,FALSE),"MANGLER - MÅ OPPDATERE EAN-FANEN")))</f>
        <v>MANGLER - MÅ OPPDATERE EAN-FANEN</v>
      </c>
      <c r="V2866" s="22">
        <f t="shared" si="179"/>
        <v>293</v>
      </c>
      <c r="W2866" s="22">
        <f t="shared" si="180"/>
        <v>293</v>
      </c>
    </row>
    <row r="2867" spans="2:23">
      <c r="B2867">
        <v>845104</v>
      </c>
      <c r="C2867" t="s">
        <v>3484</v>
      </c>
      <c r="D2867" t="s">
        <v>2991</v>
      </c>
      <c r="E2867" t="s">
        <v>784</v>
      </c>
      <c r="F2867" t="s">
        <v>782</v>
      </c>
      <c r="G2867" t="s">
        <v>66</v>
      </c>
      <c r="H2867" t="s">
        <v>225</v>
      </c>
      <c r="I2867">
        <v>128</v>
      </c>
      <c r="J2867">
        <v>128</v>
      </c>
      <c r="K2867">
        <v>128</v>
      </c>
      <c r="L2867">
        <v>128</v>
      </c>
      <c r="M2867">
        <v>128</v>
      </c>
      <c r="N2867">
        <v>128</v>
      </c>
      <c r="O2867">
        <v>128</v>
      </c>
      <c r="P2867">
        <v>128</v>
      </c>
      <c r="Q2867">
        <v>128</v>
      </c>
      <c r="R2867">
        <v>128</v>
      </c>
      <c r="T2867" s="22" t="str">
        <f t="shared" si="178"/>
        <v>845104-BGRRG-LXL</v>
      </c>
      <c r="U2867" s="24" t="str">
        <f>IF(C2867="NET","",IF(C2867="","",IFERROR(VLOOKUP(T2867,EAN!$A:$B,2,FALSE),"MANGLER - MÅ OPPDATERE EAN-FANEN")))</f>
        <v>MANGLER - MÅ OPPDATERE EAN-FANEN</v>
      </c>
      <c r="V2867" s="22">
        <f t="shared" si="179"/>
        <v>128</v>
      </c>
      <c r="W2867" s="22">
        <f t="shared" si="180"/>
        <v>128</v>
      </c>
    </row>
    <row r="2868" spans="2:23">
      <c r="B2868">
        <v>845104</v>
      </c>
      <c r="C2868" t="s">
        <v>3484</v>
      </c>
      <c r="D2868" t="s">
        <v>2991</v>
      </c>
      <c r="E2868" t="s">
        <v>3111</v>
      </c>
      <c r="F2868" t="s">
        <v>3010</v>
      </c>
      <c r="G2868" t="s">
        <v>64</v>
      </c>
      <c r="H2868" t="s">
        <v>225</v>
      </c>
      <c r="I2868">
        <v>1</v>
      </c>
      <c r="J2868">
        <v>1</v>
      </c>
      <c r="K2868">
        <v>1</v>
      </c>
      <c r="L2868">
        <v>1</v>
      </c>
      <c r="M2868">
        <v>1</v>
      </c>
      <c r="N2868">
        <v>1</v>
      </c>
      <c r="O2868">
        <v>1</v>
      </c>
      <c r="P2868">
        <v>1</v>
      </c>
      <c r="Q2868">
        <v>1</v>
      </c>
      <c r="R2868">
        <v>1</v>
      </c>
      <c r="T2868" s="22" t="str">
        <f t="shared" si="178"/>
        <v>845104-BRWHT-SM</v>
      </c>
      <c r="U2868" s="24" t="str">
        <f>IF(C2868="NET","",IF(C2868="","",IFERROR(VLOOKUP(T2868,EAN!$A:$B,2,FALSE),"MANGLER - MÅ OPPDATERE EAN-FANEN")))</f>
        <v>MANGLER - MÅ OPPDATERE EAN-FANEN</v>
      </c>
      <c r="V2868" s="22">
        <f t="shared" si="179"/>
        <v>1</v>
      </c>
      <c r="W2868" s="22">
        <f t="shared" si="180"/>
        <v>1</v>
      </c>
    </row>
    <row r="2869" spans="2:23">
      <c r="B2869">
        <v>845104</v>
      </c>
      <c r="C2869" t="s">
        <v>3484</v>
      </c>
      <c r="D2869" t="s">
        <v>2991</v>
      </c>
      <c r="E2869" t="s">
        <v>3112</v>
      </c>
      <c r="F2869" t="s">
        <v>3010</v>
      </c>
      <c r="G2869" t="s">
        <v>65</v>
      </c>
      <c r="H2869" t="s">
        <v>225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T2869" s="22" t="str">
        <f t="shared" si="178"/>
        <v>845104-BRWHT-ML</v>
      </c>
      <c r="U2869" s="24" t="str">
        <f>IF(C2869="NET","",IF(C2869="","",IFERROR(VLOOKUP(T2869,EAN!$A:$B,2,FALSE),"MANGLER - MÅ OPPDATERE EAN-FANEN")))</f>
        <v>MANGLER - MÅ OPPDATERE EAN-FANEN</v>
      </c>
      <c r="V2869" s="22">
        <f t="shared" si="179"/>
        <v>0</v>
      </c>
      <c r="W2869" s="22">
        <f t="shared" si="180"/>
        <v>0</v>
      </c>
    </row>
    <row r="2870" spans="2:23">
      <c r="B2870">
        <v>845104</v>
      </c>
      <c r="C2870" t="s">
        <v>3484</v>
      </c>
      <c r="D2870" t="s">
        <v>2991</v>
      </c>
      <c r="E2870" t="s">
        <v>3113</v>
      </c>
      <c r="F2870" t="s">
        <v>3010</v>
      </c>
      <c r="G2870" t="s">
        <v>66</v>
      </c>
      <c r="H2870" t="s">
        <v>225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T2870" s="22" t="str">
        <f t="shared" si="178"/>
        <v>845104-BRWHT-LXL</v>
      </c>
      <c r="U2870" s="24" t="str">
        <f>IF(C2870="NET","",IF(C2870="","",IFERROR(VLOOKUP(T2870,EAN!$A:$B,2,FALSE),"MANGLER - MÅ OPPDATERE EAN-FANEN")))</f>
        <v>MANGLER - MÅ OPPDATERE EAN-FANEN</v>
      </c>
      <c r="V2870" s="22">
        <f t="shared" si="179"/>
        <v>0</v>
      </c>
      <c r="W2870" s="22">
        <f t="shared" si="180"/>
        <v>0</v>
      </c>
    </row>
    <row r="2871" spans="2:23">
      <c r="B2871">
        <v>845104</v>
      </c>
      <c r="C2871" t="s">
        <v>3484</v>
      </c>
      <c r="D2871" t="s">
        <v>2991</v>
      </c>
      <c r="E2871" t="s">
        <v>3114</v>
      </c>
      <c r="F2871" t="s">
        <v>3014</v>
      </c>
      <c r="G2871" t="s">
        <v>64</v>
      </c>
      <c r="H2871" t="s">
        <v>225</v>
      </c>
      <c r="I2871">
        <v>106</v>
      </c>
      <c r="J2871">
        <v>106</v>
      </c>
      <c r="K2871">
        <v>106</v>
      </c>
      <c r="L2871">
        <v>106</v>
      </c>
      <c r="M2871">
        <v>106</v>
      </c>
      <c r="N2871">
        <v>106</v>
      </c>
      <c r="O2871">
        <v>106</v>
      </c>
      <c r="P2871">
        <v>106</v>
      </c>
      <c r="Q2871">
        <v>106</v>
      </c>
      <c r="R2871">
        <v>106</v>
      </c>
      <c r="T2871" s="22" t="str">
        <f t="shared" si="178"/>
        <v>845104-DUSK-SM</v>
      </c>
      <c r="U2871" s="24" t="str">
        <f>IF(C2871="NET","",IF(C2871="","",IFERROR(VLOOKUP(T2871,EAN!$A:$B,2,FALSE),"MANGLER - MÅ OPPDATERE EAN-FANEN")))</f>
        <v>MANGLER - MÅ OPPDATERE EAN-FANEN</v>
      </c>
      <c r="V2871" s="22">
        <f t="shared" si="179"/>
        <v>106</v>
      </c>
      <c r="W2871" s="22">
        <f t="shared" si="180"/>
        <v>106</v>
      </c>
    </row>
    <row r="2872" spans="2:23">
      <c r="B2872">
        <v>845104</v>
      </c>
      <c r="C2872" t="s">
        <v>3484</v>
      </c>
      <c r="D2872" t="s">
        <v>2991</v>
      </c>
      <c r="E2872" t="s">
        <v>3115</v>
      </c>
      <c r="F2872" t="s">
        <v>3014</v>
      </c>
      <c r="G2872" t="s">
        <v>65</v>
      </c>
      <c r="H2872" t="s">
        <v>225</v>
      </c>
      <c r="I2872">
        <v>284</v>
      </c>
      <c r="J2872">
        <v>284</v>
      </c>
      <c r="K2872">
        <v>284</v>
      </c>
      <c r="L2872">
        <v>284</v>
      </c>
      <c r="M2872">
        <v>284</v>
      </c>
      <c r="N2872">
        <v>284</v>
      </c>
      <c r="O2872">
        <v>284</v>
      </c>
      <c r="P2872">
        <v>284</v>
      </c>
      <c r="Q2872">
        <v>284</v>
      </c>
      <c r="R2872">
        <v>284</v>
      </c>
      <c r="T2872" s="22" t="str">
        <f t="shared" si="178"/>
        <v>845104-DUSK-ML</v>
      </c>
      <c r="U2872" s="24" t="str">
        <f>IF(C2872="NET","",IF(C2872="","",IFERROR(VLOOKUP(T2872,EAN!$A:$B,2,FALSE),"MANGLER - MÅ OPPDATERE EAN-FANEN")))</f>
        <v>MANGLER - MÅ OPPDATERE EAN-FANEN</v>
      </c>
      <c r="V2872" s="22">
        <f t="shared" si="179"/>
        <v>284</v>
      </c>
      <c r="W2872" s="22">
        <f t="shared" si="180"/>
        <v>284</v>
      </c>
    </row>
    <row r="2873" spans="2:23">
      <c r="B2873">
        <v>845104</v>
      </c>
      <c r="C2873" t="s">
        <v>3484</v>
      </c>
      <c r="D2873" t="s">
        <v>2991</v>
      </c>
      <c r="E2873" t="s">
        <v>3116</v>
      </c>
      <c r="F2873" t="s">
        <v>3014</v>
      </c>
      <c r="G2873" t="s">
        <v>66</v>
      </c>
      <c r="H2873" t="s">
        <v>225</v>
      </c>
      <c r="I2873">
        <v>203</v>
      </c>
      <c r="J2873">
        <v>203</v>
      </c>
      <c r="K2873">
        <v>203</v>
      </c>
      <c r="L2873">
        <v>203</v>
      </c>
      <c r="M2873">
        <v>203</v>
      </c>
      <c r="N2873">
        <v>203</v>
      </c>
      <c r="O2873">
        <v>203</v>
      </c>
      <c r="P2873">
        <v>203</v>
      </c>
      <c r="Q2873">
        <v>203</v>
      </c>
      <c r="R2873">
        <v>203</v>
      </c>
      <c r="T2873" s="22" t="str">
        <f t="shared" si="178"/>
        <v>845104-DUSK-LXL</v>
      </c>
      <c r="U2873" s="24" t="str">
        <f>IF(C2873="NET","",IF(C2873="","",IFERROR(VLOOKUP(T2873,EAN!$A:$B,2,FALSE),"MANGLER - MÅ OPPDATERE EAN-FANEN")))</f>
        <v>MANGLER - MÅ OPPDATERE EAN-FANEN</v>
      </c>
      <c r="V2873" s="22">
        <f t="shared" si="179"/>
        <v>203</v>
      </c>
      <c r="W2873" s="22">
        <f t="shared" si="180"/>
        <v>203</v>
      </c>
    </row>
    <row r="2874" spans="2:23">
      <c r="B2874">
        <v>845104</v>
      </c>
      <c r="C2874" t="s">
        <v>3484</v>
      </c>
      <c r="D2874" t="s">
        <v>2991</v>
      </c>
      <c r="E2874" t="s">
        <v>3485</v>
      </c>
      <c r="F2874" t="s">
        <v>3072</v>
      </c>
      <c r="G2874" t="s">
        <v>64</v>
      </c>
      <c r="H2874" t="s">
        <v>225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T2874" s="22" t="str">
        <f t="shared" si="178"/>
        <v>845104-GFGRN-SM</v>
      </c>
      <c r="U2874" s="24" t="str">
        <f>IF(C2874="NET","",IF(C2874="","",IFERROR(VLOOKUP(T2874,EAN!$A:$B,2,FALSE),"MANGLER - MÅ OPPDATERE EAN-FANEN")))</f>
        <v>MANGLER - MÅ OPPDATERE EAN-FANEN</v>
      </c>
      <c r="V2874" s="22">
        <f t="shared" si="179"/>
        <v>0</v>
      </c>
      <c r="W2874" s="22">
        <f t="shared" si="180"/>
        <v>0</v>
      </c>
    </row>
    <row r="2875" spans="2:23">
      <c r="B2875">
        <v>845104</v>
      </c>
      <c r="C2875" t="s">
        <v>3484</v>
      </c>
      <c r="D2875" t="s">
        <v>2991</v>
      </c>
      <c r="E2875" t="s">
        <v>3486</v>
      </c>
      <c r="F2875" t="s">
        <v>3072</v>
      </c>
      <c r="G2875" t="s">
        <v>65</v>
      </c>
      <c r="H2875" t="s">
        <v>225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T2875" s="22" t="str">
        <f t="shared" si="178"/>
        <v>845104-GFGRN-ML</v>
      </c>
      <c r="U2875" s="24" t="str">
        <f>IF(C2875="NET","",IF(C2875="","",IFERROR(VLOOKUP(T2875,EAN!$A:$B,2,FALSE),"MANGLER - MÅ OPPDATERE EAN-FANEN")))</f>
        <v>MANGLER - MÅ OPPDATERE EAN-FANEN</v>
      </c>
      <c r="V2875" s="22">
        <f t="shared" si="179"/>
        <v>0</v>
      </c>
      <c r="W2875" s="22">
        <f t="shared" si="180"/>
        <v>0</v>
      </c>
    </row>
    <row r="2876" spans="2:23">
      <c r="B2876">
        <v>845104</v>
      </c>
      <c r="C2876" t="s">
        <v>3484</v>
      </c>
      <c r="D2876" t="s">
        <v>2991</v>
      </c>
      <c r="E2876" t="s">
        <v>3117</v>
      </c>
      <c r="F2876" t="s">
        <v>3054</v>
      </c>
      <c r="G2876" t="s">
        <v>64</v>
      </c>
      <c r="H2876" t="s">
        <v>87</v>
      </c>
      <c r="I2876">
        <v>38</v>
      </c>
      <c r="J2876">
        <v>38</v>
      </c>
      <c r="K2876">
        <v>38</v>
      </c>
      <c r="L2876">
        <v>38</v>
      </c>
      <c r="M2876">
        <v>38</v>
      </c>
      <c r="N2876">
        <v>38</v>
      </c>
      <c r="O2876">
        <v>38</v>
      </c>
      <c r="P2876">
        <v>38</v>
      </c>
      <c r="Q2876">
        <v>38</v>
      </c>
      <c r="R2876">
        <v>38</v>
      </c>
      <c r="T2876" s="22" t="str">
        <f t="shared" si="178"/>
        <v>845104-LAVA-SM</v>
      </c>
      <c r="U2876" s="24" t="str">
        <f>IF(C2876="NET","",IF(C2876="","",IFERROR(VLOOKUP(T2876,EAN!$A:$B,2,FALSE),"MANGLER - MÅ OPPDATERE EAN-FANEN")))</f>
        <v>MANGLER - MÅ OPPDATERE EAN-FANEN</v>
      </c>
      <c r="V2876" s="22">
        <f t="shared" si="179"/>
        <v>38</v>
      </c>
      <c r="W2876" s="22">
        <f t="shared" si="180"/>
        <v>38</v>
      </c>
    </row>
    <row r="2877" spans="2:23">
      <c r="B2877">
        <v>845104</v>
      </c>
      <c r="C2877" t="s">
        <v>3484</v>
      </c>
      <c r="D2877" t="s">
        <v>2991</v>
      </c>
      <c r="E2877" t="s">
        <v>3118</v>
      </c>
      <c r="F2877" t="s">
        <v>3054</v>
      </c>
      <c r="G2877" t="s">
        <v>65</v>
      </c>
      <c r="H2877" t="s">
        <v>87</v>
      </c>
      <c r="I2877">
        <v>116</v>
      </c>
      <c r="J2877">
        <v>116</v>
      </c>
      <c r="K2877">
        <v>116</v>
      </c>
      <c r="L2877">
        <v>116</v>
      </c>
      <c r="M2877">
        <v>116</v>
      </c>
      <c r="N2877">
        <v>116</v>
      </c>
      <c r="O2877">
        <v>116</v>
      </c>
      <c r="P2877">
        <v>116</v>
      </c>
      <c r="Q2877">
        <v>116</v>
      </c>
      <c r="R2877">
        <v>116</v>
      </c>
      <c r="T2877" s="22" t="str">
        <f t="shared" si="178"/>
        <v>845104-LAVA-ML</v>
      </c>
      <c r="U2877" s="24" t="str">
        <f>IF(C2877="NET","",IF(C2877="","",IFERROR(VLOOKUP(T2877,EAN!$A:$B,2,FALSE),"MANGLER - MÅ OPPDATERE EAN-FANEN")))</f>
        <v>MANGLER - MÅ OPPDATERE EAN-FANEN</v>
      </c>
      <c r="V2877" s="22">
        <f t="shared" si="179"/>
        <v>116</v>
      </c>
      <c r="W2877" s="22">
        <f t="shared" si="180"/>
        <v>116</v>
      </c>
    </row>
    <row r="2878" spans="2:23">
      <c r="B2878">
        <v>845104</v>
      </c>
      <c r="C2878" t="s">
        <v>3484</v>
      </c>
      <c r="D2878" t="s">
        <v>2991</v>
      </c>
      <c r="E2878" t="s">
        <v>3119</v>
      </c>
      <c r="F2878" t="s">
        <v>3054</v>
      </c>
      <c r="G2878" t="s">
        <v>66</v>
      </c>
      <c r="H2878" t="s">
        <v>87</v>
      </c>
      <c r="I2878">
        <v>75</v>
      </c>
      <c r="J2878">
        <v>75</v>
      </c>
      <c r="K2878">
        <v>75</v>
      </c>
      <c r="L2878">
        <v>75</v>
      </c>
      <c r="M2878">
        <v>75</v>
      </c>
      <c r="N2878">
        <v>75</v>
      </c>
      <c r="O2878">
        <v>75</v>
      </c>
      <c r="P2878">
        <v>75</v>
      </c>
      <c r="Q2878">
        <v>75</v>
      </c>
      <c r="R2878">
        <v>75</v>
      </c>
      <c r="T2878" s="22" t="str">
        <f t="shared" si="178"/>
        <v>845104-LAVA-LXL</v>
      </c>
      <c r="U2878" s="24" t="str">
        <f>IF(C2878="NET","",IF(C2878="","",IFERROR(VLOOKUP(T2878,EAN!$A:$B,2,FALSE),"MANGLER - MÅ OPPDATERE EAN-FANEN")))</f>
        <v>MANGLER - MÅ OPPDATERE EAN-FANEN</v>
      </c>
      <c r="V2878" s="22">
        <f t="shared" si="179"/>
        <v>75</v>
      </c>
      <c r="W2878" s="22">
        <f t="shared" si="180"/>
        <v>75</v>
      </c>
    </row>
    <row r="2879" spans="2:23">
      <c r="B2879">
        <v>845104</v>
      </c>
      <c r="C2879" t="s">
        <v>3484</v>
      </c>
      <c r="D2879" t="s">
        <v>2991</v>
      </c>
      <c r="E2879" t="s">
        <v>3487</v>
      </c>
      <c r="F2879" t="s">
        <v>3074</v>
      </c>
      <c r="G2879" t="s">
        <v>64</v>
      </c>
      <c r="H2879" t="s">
        <v>225</v>
      </c>
      <c r="I2879">
        <v>77</v>
      </c>
      <c r="J2879">
        <v>77</v>
      </c>
      <c r="K2879">
        <v>77</v>
      </c>
      <c r="L2879">
        <v>77</v>
      </c>
      <c r="M2879">
        <v>77</v>
      </c>
      <c r="N2879">
        <v>77</v>
      </c>
      <c r="O2879">
        <v>77</v>
      </c>
      <c r="P2879">
        <v>77</v>
      </c>
      <c r="Q2879">
        <v>77</v>
      </c>
      <c r="R2879">
        <v>77</v>
      </c>
      <c r="T2879" s="22" t="str">
        <f t="shared" si="178"/>
        <v>845104-LILAM-SM</v>
      </c>
      <c r="U2879" s="24" t="str">
        <f>IF(C2879="NET","",IF(C2879="","",IFERROR(VLOOKUP(T2879,EAN!$A:$B,2,FALSE),"MANGLER - MÅ OPPDATERE EAN-FANEN")))</f>
        <v>MANGLER - MÅ OPPDATERE EAN-FANEN</v>
      </c>
      <c r="V2879" s="22">
        <f t="shared" si="179"/>
        <v>77</v>
      </c>
      <c r="W2879" s="22">
        <f t="shared" si="180"/>
        <v>77</v>
      </c>
    </row>
    <row r="2880" spans="2:23">
      <c r="B2880">
        <v>845104</v>
      </c>
      <c r="C2880" t="s">
        <v>3484</v>
      </c>
      <c r="D2880" t="s">
        <v>2991</v>
      </c>
      <c r="E2880" t="s">
        <v>3488</v>
      </c>
      <c r="F2880" t="s">
        <v>3074</v>
      </c>
      <c r="G2880" t="s">
        <v>65</v>
      </c>
      <c r="H2880" t="s">
        <v>225</v>
      </c>
      <c r="I2880">
        <v>49</v>
      </c>
      <c r="J2880">
        <v>49</v>
      </c>
      <c r="K2880">
        <v>49</v>
      </c>
      <c r="L2880">
        <v>49</v>
      </c>
      <c r="M2880">
        <v>49</v>
      </c>
      <c r="N2880">
        <v>49</v>
      </c>
      <c r="O2880">
        <v>49</v>
      </c>
      <c r="P2880">
        <v>49</v>
      </c>
      <c r="Q2880">
        <v>49</v>
      </c>
      <c r="R2880">
        <v>49</v>
      </c>
      <c r="T2880" s="22" t="str">
        <f t="shared" si="178"/>
        <v>845104-LILAM-ML</v>
      </c>
      <c r="U2880" s="24" t="str">
        <f>IF(C2880="NET","",IF(C2880="","",IFERROR(VLOOKUP(T2880,EAN!$A:$B,2,FALSE),"MANGLER - MÅ OPPDATERE EAN-FANEN")))</f>
        <v>MANGLER - MÅ OPPDATERE EAN-FANEN</v>
      </c>
      <c r="V2880" s="22">
        <f t="shared" si="179"/>
        <v>49</v>
      </c>
      <c r="W2880" s="22">
        <f t="shared" si="180"/>
        <v>49</v>
      </c>
    </row>
    <row r="2881" spans="2:23">
      <c r="B2881">
        <v>845104</v>
      </c>
      <c r="C2881" t="s">
        <v>3484</v>
      </c>
      <c r="D2881" t="s">
        <v>2991</v>
      </c>
      <c r="E2881" t="s">
        <v>3489</v>
      </c>
      <c r="F2881" t="s">
        <v>3074</v>
      </c>
      <c r="G2881" t="s">
        <v>66</v>
      </c>
      <c r="H2881" t="s">
        <v>225</v>
      </c>
      <c r="I2881">
        <v>69</v>
      </c>
      <c r="J2881">
        <v>69</v>
      </c>
      <c r="K2881">
        <v>69</v>
      </c>
      <c r="L2881">
        <v>69</v>
      </c>
      <c r="M2881">
        <v>69</v>
      </c>
      <c r="N2881">
        <v>69</v>
      </c>
      <c r="O2881">
        <v>69</v>
      </c>
      <c r="P2881">
        <v>69</v>
      </c>
      <c r="Q2881">
        <v>69</v>
      </c>
      <c r="R2881">
        <v>69</v>
      </c>
      <c r="T2881" s="22" t="str">
        <f t="shared" si="178"/>
        <v>845104-LILAM-LXL</v>
      </c>
      <c r="U2881" s="24" t="str">
        <f>IF(C2881="NET","",IF(C2881="","",IFERROR(VLOOKUP(T2881,EAN!$A:$B,2,FALSE),"MANGLER - MÅ OPPDATERE EAN-FANEN")))</f>
        <v>MANGLER - MÅ OPPDATERE EAN-FANEN</v>
      </c>
      <c r="V2881" s="22">
        <f t="shared" si="179"/>
        <v>69</v>
      </c>
      <c r="W2881" s="22">
        <f t="shared" si="180"/>
        <v>69</v>
      </c>
    </row>
    <row r="2882" spans="2:23">
      <c r="B2882">
        <v>845104</v>
      </c>
      <c r="C2882" t="s">
        <v>3484</v>
      </c>
      <c r="D2882" t="s">
        <v>2991</v>
      </c>
      <c r="E2882" t="s">
        <v>3124</v>
      </c>
      <c r="F2882" t="s">
        <v>3017</v>
      </c>
      <c r="G2882" t="s">
        <v>64</v>
      </c>
      <c r="H2882" t="s">
        <v>87</v>
      </c>
      <c r="I2882">
        <v>625</v>
      </c>
      <c r="J2882">
        <v>625</v>
      </c>
      <c r="K2882">
        <v>625</v>
      </c>
      <c r="L2882">
        <v>625</v>
      </c>
      <c r="M2882">
        <v>625</v>
      </c>
      <c r="N2882">
        <v>625</v>
      </c>
      <c r="O2882">
        <v>625</v>
      </c>
      <c r="P2882">
        <v>625</v>
      </c>
      <c r="Q2882">
        <v>625</v>
      </c>
      <c r="R2882">
        <v>625</v>
      </c>
      <c r="T2882" s="22" t="str">
        <f t="shared" si="178"/>
        <v>845104-MBLCK-SM</v>
      </c>
      <c r="U2882" s="24" t="str">
        <f>IF(C2882="NET","",IF(C2882="","",IFERROR(VLOOKUP(T2882,EAN!$A:$B,2,FALSE),"MANGLER - MÅ OPPDATERE EAN-FANEN")))</f>
        <v>MANGLER - MÅ OPPDATERE EAN-FANEN</v>
      </c>
      <c r="V2882" s="22">
        <f t="shared" si="179"/>
        <v>625</v>
      </c>
      <c r="W2882" s="22">
        <f t="shared" si="180"/>
        <v>625</v>
      </c>
    </row>
    <row r="2883" spans="2:23">
      <c r="B2883">
        <v>845104</v>
      </c>
      <c r="C2883" t="s">
        <v>3484</v>
      </c>
      <c r="D2883" t="s">
        <v>2991</v>
      </c>
      <c r="E2883" t="s">
        <v>3125</v>
      </c>
      <c r="F2883" t="s">
        <v>3017</v>
      </c>
      <c r="G2883" t="s">
        <v>65</v>
      </c>
      <c r="H2883" t="s">
        <v>87</v>
      </c>
      <c r="I2883">
        <v>1422</v>
      </c>
      <c r="J2883">
        <v>1422</v>
      </c>
      <c r="K2883">
        <v>1422</v>
      </c>
      <c r="L2883">
        <v>1422</v>
      </c>
      <c r="M2883">
        <v>1422</v>
      </c>
      <c r="N2883">
        <v>1422</v>
      </c>
      <c r="O2883">
        <v>1422</v>
      </c>
      <c r="P2883">
        <v>1422</v>
      </c>
      <c r="Q2883">
        <v>1422</v>
      </c>
      <c r="R2883">
        <v>1422</v>
      </c>
      <c r="T2883" s="22" t="str">
        <f t="shared" si="178"/>
        <v>845104-MBLCK-ML</v>
      </c>
      <c r="U2883" s="24" t="str">
        <f>IF(C2883="NET","",IF(C2883="","",IFERROR(VLOOKUP(T2883,EAN!$A:$B,2,FALSE),"MANGLER - MÅ OPPDATERE EAN-FANEN")))</f>
        <v>MANGLER - MÅ OPPDATERE EAN-FANEN</v>
      </c>
      <c r="V2883" s="22">
        <f t="shared" si="179"/>
        <v>1422</v>
      </c>
      <c r="W2883" s="22">
        <f t="shared" si="180"/>
        <v>1422</v>
      </c>
    </row>
    <row r="2884" spans="2:23">
      <c r="B2884">
        <v>845104</v>
      </c>
      <c r="C2884" t="s">
        <v>3484</v>
      </c>
      <c r="D2884" t="s">
        <v>2991</v>
      </c>
      <c r="E2884" t="s">
        <v>3126</v>
      </c>
      <c r="F2884" t="s">
        <v>3017</v>
      </c>
      <c r="G2884" t="s">
        <v>66</v>
      </c>
      <c r="H2884" t="s">
        <v>87</v>
      </c>
      <c r="I2884">
        <v>893</v>
      </c>
      <c r="J2884">
        <v>893</v>
      </c>
      <c r="K2884">
        <v>893</v>
      </c>
      <c r="L2884">
        <v>893</v>
      </c>
      <c r="M2884">
        <v>893</v>
      </c>
      <c r="N2884">
        <v>893</v>
      </c>
      <c r="O2884">
        <v>893</v>
      </c>
      <c r="P2884">
        <v>893</v>
      </c>
      <c r="Q2884">
        <v>893</v>
      </c>
      <c r="R2884">
        <v>893</v>
      </c>
      <c r="T2884" s="22" t="str">
        <f t="shared" ref="T2884:T2947" si="181">CONCATENATE(B2884,"-",E2884)</f>
        <v>845104-MBLCK-LXL</v>
      </c>
      <c r="U2884" s="24" t="str">
        <f>IF(C2884="NET","",IF(C2884="","",IFERROR(VLOOKUP(T2884,EAN!$A:$B,2,FALSE),"MANGLER - MÅ OPPDATERE EAN-FANEN")))</f>
        <v>MANGLER - MÅ OPPDATERE EAN-FANEN</v>
      </c>
      <c r="V2884" s="22">
        <f t="shared" si="179"/>
        <v>893</v>
      </c>
      <c r="W2884" s="22">
        <f t="shared" si="180"/>
        <v>893</v>
      </c>
    </row>
    <row r="2885" spans="2:23">
      <c r="B2885">
        <v>845104</v>
      </c>
      <c r="C2885" t="s">
        <v>3484</v>
      </c>
      <c r="D2885" t="s">
        <v>2991</v>
      </c>
      <c r="E2885" t="s">
        <v>2747</v>
      </c>
      <c r="F2885" t="s">
        <v>2748</v>
      </c>
      <c r="G2885" t="s">
        <v>64</v>
      </c>
      <c r="H2885" t="s">
        <v>225</v>
      </c>
      <c r="I2885">
        <v>31</v>
      </c>
      <c r="J2885">
        <v>31</v>
      </c>
      <c r="K2885">
        <v>31</v>
      </c>
      <c r="L2885">
        <v>31</v>
      </c>
      <c r="M2885">
        <v>31</v>
      </c>
      <c r="N2885">
        <v>31</v>
      </c>
      <c r="O2885">
        <v>31</v>
      </c>
      <c r="P2885">
        <v>31</v>
      </c>
      <c r="Q2885">
        <v>31</v>
      </c>
      <c r="R2885">
        <v>31</v>
      </c>
      <c r="T2885" s="22" t="str">
        <f t="shared" si="181"/>
        <v>845104-MEAME-SM</v>
      </c>
      <c r="U2885" s="24" t="str">
        <f>IF(C2885="NET","",IF(C2885="","",IFERROR(VLOOKUP(T2885,EAN!$A:$B,2,FALSE),"MANGLER - MÅ OPPDATERE EAN-FANEN")))</f>
        <v>MANGLER - MÅ OPPDATERE EAN-FANEN</v>
      </c>
      <c r="V2885" s="22">
        <f t="shared" si="179"/>
        <v>31</v>
      </c>
      <c r="W2885" s="22">
        <f t="shared" si="180"/>
        <v>31</v>
      </c>
    </row>
    <row r="2886" spans="2:23">
      <c r="B2886">
        <v>845104</v>
      </c>
      <c r="C2886" t="s">
        <v>3484</v>
      </c>
      <c r="D2886" t="s">
        <v>2991</v>
      </c>
      <c r="E2886" t="s">
        <v>3350</v>
      </c>
      <c r="F2886" t="s">
        <v>3000</v>
      </c>
      <c r="G2886" t="s">
        <v>64</v>
      </c>
      <c r="H2886" t="s">
        <v>225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T2886" s="22" t="str">
        <f t="shared" si="181"/>
        <v>845104-MFLUO-SM</v>
      </c>
      <c r="U2886" s="24" t="str">
        <f>IF(C2886="NET","",IF(C2886="","",IFERROR(VLOOKUP(T2886,EAN!$A:$B,2,FALSE),"MANGLER - MÅ OPPDATERE EAN-FANEN")))</f>
        <v>MANGLER - MÅ OPPDATERE EAN-FANEN</v>
      </c>
      <c r="V2886" s="22">
        <f t="shared" si="179"/>
        <v>0</v>
      </c>
      <c r="W2886" s="22">
        <f t="shared" si="180"/>
        <v>0</v>
      </c>
    </row>
    <row r="2887" spans="2:23">
      <c r="B2887">
        <v>845104</v>
      </c>
      <c r="C2887" t="s">
        <v>3484</v>
      </c>
      <c r="D2887" t="s">
        <v>2991</v>
      </c>
      <c r="E2887" t="s">
        <v>3463</v>
      </c>
      <c r="F2887" t="s">
        <v>3000</v>
      </c>
      <c r="G2887" t="s">
        <v>65</v>
      </c>
      <c r="H2887" t="s">
        <v>225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T2887" s="22" t="str">
        <f t="shared" si="181"/>
        <v>845104-MFLUO-ML</v>
      </c>
      <c r="U2887" s="24" t="str">
        <f>IF(C2887="NET","",IF(C2887="","",IFERROR(VLOOKUP(T2887,EAN!$A:$B,2,FALSE),"MANGLER - MÅ OPPDATERE EAN-FANEN")))</f>
        <v>MANGLER - MÅ OPPDATERE EAN-FANEN</v>
      </c>
      <c r="V2887" s="22">
        <f t="shared" si="179"/>
        <v>0</v>
      </c>
      <c r="W2887" s="22">
        <f t="shared" si="180"/>
        <v>0</v>
      </c>
    </row>
    <row r="2888" spans="2:23">
      <c r="B2888">
        <v>845104</v>
      </c>
      <c r="C2888" t="s">
        <v>3484</v>
      </c>
      <c r="D2888" t="s">
        <v>2991</v>
      </c>
      <c r="E2888" t="s">
        <v>3464</v>
      </c>
      <c r="F2888" t="s">
        <v>3000</v>
      </c>
      <c r="G2888" t="s">
        <v>66</v>
      </c>
      <c r="H2888" t="s">
        <v>225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T2888" s="22" t="str">
        <f t="shared" si="181"/>
        <v>845104-MFLUO-LXL</v>
      </c>
      <c r="U2888" s="24" t="str">
        <f>IF(C2888="NET","",IF(C2888="","",IFERROR(VLOOKUP(T2888,EAN!$A:$B,2,FALSE),"MANGLER - MÅ OPPDATERE EAN-FANEN")))</f>
        <v>MANGLER - MÅ OPPDATERE EAN-FANEN</v>
      </c>
      <c r="V2888" s="22">
        <f t="shared" si="179"/>
        <v>0</v>
      </c>
      <c r="W2888" s="22">
        <f t="shared" si="180"/>
        <v>0</v>
      </c>
    </row>
    <row r="2889" spans="2:23">
      <c r="B2889">
        <v>845104</v>
      </c>
      <c r="C2889" t="s">
        <v>3484</v>
      </c>
      <c r="D2889" t="s">
        <v>2991</v>
      </c>
      <c r="E2889" t="s">
        <v>255</v>
      </c>
      <c r="F2889" t="s">
        <v>256</v>
      </c>
      <c r="G2889" t="s">
        <v>64</v>
      </c>
      <c r="H2889" t="s">
        <v>225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T2889" s="22" t="str">
        <f t="shared" si="181"/>
        <v>845104-MNGRY-SM</v>
      </c>
      <c r="U2889" s="24" t="str">
        <f>IF(C2889="NET","",IF(C2889="","",IFERROR(VLOOKUP(T2889,EAN!$A:$B,2,FALSE),"MANGLER - MÅ OPPDATERE EAN-FANEN")))</f>
        <v>MANGLER - MÅ OPPDATERE EAN-FANEN</v>
      </c>
      <c r="V2889" s="22">
        <f t="shared" si="179"/>
        <v>0</v>
      </c>
      <c r="W2889" s="22">
        <f t="shared" si="180"/>
        <v>0</v>
      </c>
    </row>
    <row r="2890" spans="2:23">
      <c r="B2890">
        <v>845104</v>
      </c>
      <c r="C2890" t="s">
        <v>3484</v>
      </c>
      <c r="D2890" t="s">
        <v>2991</v>
      </c>
      <c r="E2890" t="s">
        <v>257</v>
      </c>
      <c r="F2890" t="s">
        <v>256</v>
      </c>
      <c r="G2890" t="s">
        <v>65</v>
      </c>
      <c r="H2890" t="s">
        <v>225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T2890" s="22" t="str">
        <f t="shared" si="181"/>
        <v>845104-MNGRY-ML</v>
      </c>
      <c r="U2890" s="24" t="str">
        <f>IF(C2890="NET","",IF(C2890="","",IFERROR(VLOOKUP(T2890,EAN!$A:$B,2,FALSE),"MANGLER - MÅ OPPDATERE EAN-FANEN")))</f>
        <v>MANGLER - MÅ OPPDATERE EAN-FANEN</v>
      </c>
      <c r="V2890" s="22">
        <f t="shared" si="179"/>
        <v>0</v>
      </c>
      <c r="W2890" s="22">
        <f t="shared" si="180"/>
        <v>0</v>
      </c>
    </row>
    <row r="2891" spans="2:23">
      <c r="B2891">
        <v>845104</v>
      </c>
      <c r="C2891" t="s">
        <v>3484</v>
      </c>
      <c r="D2891" t="s">
        <v>2991</v>
      </c>
      <c r="E2891" t="s">
        <v>2196</v>
      </c>
      <c r="F2891" t="s">
        <v>2191</v>
      </c>
      <c r="G2891" t="s">
        <v>64</v>
      </c>
      <c r="H2891" t="s">
        <v>87</v>
      </c>
      <c r="I2891">
        <v>44</v>
      </c>
      <c r="J2891">
        <v>44</v>
      </c>
      <c r="K2891">
        <v>44</v>
      </c>
      <c r="L2891">
        <v>44</v>
      </c>
      <c r="M2891">
        <v>44</v>
      </c>
      <c r="N2891">
        <v>44</v>
      </c>
      <c r="O2891">
        <v>44</v>
      </c>
      <c r="P2891">
        <v>44</v>
      </c>
      <c r="Q2891">
        <v>44</v>
      </c>
      <c r="R2891">
        <v>44</v>
      </c>
      <c r="T2891" s="22" t="str">
        <f t="shared" si="181"/>
        <v>845104-MTURQ-SM</v>
      </c>
      <c r="U2891" s="24" t="str">
        <f>IF(C2891="NET","",IF(C2891="","",IFERROR(VLOOKUP(T2891,EAN!$A:$B,2,FALSE),"MANGLER - MÅ OPPDATERE EAN-FANEN")))</f>
        <v>MANGLER - MÅ OPPDATERE EAN-FANEN</v>
      </c>
      <c r="V2891" s="22">
        <f t="shared" ref="V2891:V2954" si="182">I2891</f>
        <v>44</v>
      </c>
      <c r="W2891" s="22">
        <f t="shared" ref="W2891:W2954" si="183">R2891</f>
        <v>44</v>
      </c>
    </row>
    <row r="2892" spans="2:23">
      <c r="B2892">
        <v>845104</v>
      </c>
      <c r="C2892" t="s">
        <v>3484</v>
      </c>
      <c r="D2892" t="s">
        <v>2991</v>
      </c>
      <c r="E2892" t="s">
        <v>2197</v>
      </c>
      <c r="F2892" t="s">
        <v>2191</v>
      </c>
      <c r="G2892" t="s">
        <v>65</v>
      </c>
      <c r="H2892" t="s">
        <v>87</v>
      </c>
      <c r="I2892">
        <v>59</v>
      </c>
      <c r="J2892">
        <v>59</v>
      </c>
      <c r="K2892">
        <v>59</v>
      </c>
      <c r="L2892">
        <v>59</v>
      </c>
      <c r="M2892">
        <v>59</v>
      </c>
      <c r="N2892">
        <v>59</v>
      </c>
      <c r="O2892">
        <v>59</v>
      </c>
      <c r="P2892">
        <v>59</v>
      </c>
      <c r="Q2892">
        <v>59</v>
      </c>
      <c r="R2892">
        <v>59</v>
      </c>
      <c r="T2892" s="22" t="str">
        <f t="shared" si="181"/>
        <v>845104-MTURQ-ML</v>
      </c>
      <c r="U2892" s="24" t="str">
        <f>IF(C2892="NET","",IF(C2892="","",IFERROR(VLOOKUP(T2892,EAN!$A:$B,2,FALSE),"MANGLER - MÅ OPPDATERE EAN-FANEN")))</f>
        <v>MANGLER - MÅ OPPDATERE EAN-FANEN</v>
      </c>
      <c r="V2892" s="22">
        <f t="shared" si="182"/>
        <v>59</v>
      </c>
      <c r="W2892" s="22">
        <f t="shared" si="183"/>
        <v>59</v>
      </c>
    </row>
    <row r="2893" spans="2:23">
      <c r="B2893">
        <v>845104</v>
      </c>
      <c r="C2893" t="s">
        <v>3484</v>
      </c>
      <c r="D2893" t="s">
        <v>2991</v>
      </c>
      <c r="E2893" t="s">
        <v>2202</v>
      </c>
      <c r="F2893" t="s">
        <v>2191</v>
      </c>
      <c r="G2893" t="s">
        <v>66</v>
      </c>
      <c r="H2893" t="s">
        <v>87</v>
      </c>
      <c r="I2893">
        <v>19</v>
      </c>
      <c r="J2893">
        <v>19</v>
      </c>
      <c r="K2893">
        <v>19</v>
      </c>
      <c r="L2893">
        <v>19</v>
      </c>
      <c r="M2893">
        <v>19</v>
      </c>
      <c r="N2893">
        <v>19</v>
      </c>
      <c r="O2893">
        <v>19</v>
      </c>
      <c r="P2893">
        <v>19</v>
      </c>
      <c r="Q2893">
        <v>19</v>
      </c>
      <c r="R2893">
        <v>19</v>
      </c>
      <c r="T2893" s="22" t="str">
        <f t="shared" si="181"/>
        <v>845104-MTURQ-LXL</v>
      </c>
      <c r="U2893" s="24" t="str">
        <f>IF(C2893="NET","",IF(C2893="","",IFERROR(VLOOKUP(T2893,EAN!$A:$B,2,FALSE),"MANGLER - MÅ OPPDATERE EAN-FANEN")))</f>
        <v>MANGLER - MÅ OPPDATERE EAN-FANEN</v>
      </c>
      <c r="V2893" s="22">
        <f t="shared" si="182"/>
        <v>19</v>
      </c>
      <c r="W2893" s="22">
        <f t="shared" si="183"/>
        <v>19</v>
      </c>
    </row>
    <row r="2894" spans="2:23">
      <c r="B2894">
        <v>845104</v>
      </c>
      <c r="C2894" t="s">
        <v>3484</v>
      </c>
      <c r="D2894" t="s">
        <v>2991</v>
      </c>
      <c r="E2894" t="s">
        <v>2727</v>
      </c>
      <c r="F2894" t="s">
        <v>2728</v>
      </c>
      <c r="G2894" t="s">
        <v>64</v>
      </c>
      <c r="H2894" t="s">
        <v>87</v>
      </c>
      <c r="I2894">
        <v>125</v>
      </c>
      <c r="J2894">
        <v>125</v>
      </c>
      <c r="K2894">
        <v>125</v>
      </c>
      <c r="L2894">
        <v>125</v>
      </c>
      <c r="M2894">
        <v>125</v>
      </c>
      <c r="N2894">
        <v>125</v>
      </c>
      <c r="O2894">
        <v>125</v>
      </c>
      <c r="P2894">
        <v>125</v>
      </c>
      <c r="Q2894">
        <v>125</v>
      </c>
      <c r="R2894">
        <v>125</v>
      </c>
      <c r="T2894" s="22" t="str">
        <f t="shared" si="181"/>
        <v>845104-MWHTE-SM</v>
      </c>
      <c r="U2894" s="24" t="str">
        <f>IF(C2894="NET","",IF(C2894="","",IFERROR(VLOOKUP(T2894,EAN!$A:$B,2,FALSE),"MANGLER - MÅ OPPDATERE EAN-FANEN")))</f>
        <v>MANGLER - MÅ OPPDATERE EAN-FANEN</v>
      </c>
      <c r="V2894" s="22">
        <f t="shared" si="182"/>
        <v>125</v>
      </c>
      <c r="W2894" s="22">
        <f t="shared" si="183"/>
        <v>125</v>
      </c>
    </row>
    <row r="2895" spans="2:23">
      <c r="B2895">
        <v>845104</v>
      </c>
      <c r="C2895" t="s">
        <v>3484</v>
      </c>
      <c r="D2895" t="s">
        <v>2991</v>
      </c>
      <c r="E2895" t="s">
        <v>2729</v>
      </c>
      <c r="F2895" t="s">
        <v>2728</v>
      </c>
      <c r="G2895" t="s">
        <v>65</v>
      </c>
      <c r="H2895" t="s">
        <v>87</v>
      </c>
      <c r="I2895">
        <v>582</v>
      </c>
      <c r="J2895">
        <v>582</v>
      </c>
      <c r="K2895">
        <v>582</v>
      </c>
      <c r="L2895">
        <v>582</v>
      </c>
      <c r="M2895">
        <v>622</v>
      </c>
      <c r="N2895">
        <v>622</v>
      </c>
      <c r="O2895">
        <v>622</v>
      </c>
      <c r="P2895">
        <v>622</v>
      </c>
      <c r="Q2895">
        <v>622</v>
      </c>
      <c r="R2895">
        <v>622</v>
      </c>
      <c r="T2895" s="22" t="str">
        <f t="shared" si="181"/>
        <v>845104-MWHTE-ML</v>
      </c>
      <c r="U2895" s="24" t="str">
        <f>IF(C2895="NET","",IF(C2895="","",IFERROR(VLOOKUP(T2895,EAN!$A:$B,2,FALSE),"MANGLER - MÅ OPPDATERE EAN-FANEN")))</f>
        <v>MANGLER - MÅ OPPDATERE EAN-FANEN</v>
      </c>
      <c r="V2895" s="22">
        <f t="shared" si="182"/>
        <v>582</v>
      </c>
      <c r="W2895" s="22">
        <f t="shared" si="183"/>
        <v>622</v>
      </c>
    </row>
    <row r="2896" spans="2:23">
      <c r="B2896">
        <v>845104</v>
      </c>
      <c r="C2896" t="s">
        <v>3484</v>
      </c>
      <c r="D2896" t="s">
        <v>2991</v>
      </c>
      <c r="E2896" t="s">
        <v>2730</v>
      </c>
      <c r="F2896" t="s">
        <v>2728</v>
      </c>
      <c r="G2896" t="s">
        <v>66</v>
      </c>
      <c r="H2896" t="s">
        <v>87</v>
      </c>
      <c r="I2896">
        <v>324</v>
      </c>
      <c r="J2896">
        <v>324</v>
      </c>
      <c r="K2896">
        <v>324</v>
      </c>
      <c r="L2896">
        <v>324</v>
      </c>
      <c r="M2896">
        <v>324</v>
      </c>
      <c r="N2896">
        <v>324</v>
      </c>
      <c r="O2896">
        <v>324</v>
      </c>
      <c r="P2896">
        <v>324</v>
      </c>
      <c r="Q2896">
        <v>324</v>
      </c>
      <c r="R2896">
        <v>324</v>
      </c>
      <c r="T2896" s="22" t="str">
        <f t="shared" si="181"/>
        <v>845104-MWHTE-LXL</v>
      </c>
      <c r="U2896" s="24" t="str">
        <f>IF(C2896="NET","",IF(C2896="","",IFERROR(VLOOKUP(T2896,EAN!$A:$B,2,FALSE),"MANGLER - MÅ OPPDATERE EAN-FANEN")))</f>
        <v>MANGLER - MÅ OPPDATERE EAN-FANEN</v>
      </c>
      <c r="V2896" s="22">
        <f t="shared" si="182"/>
        <v>324</v>
      </c>
      <c r="W2896" s="22">
        <f t="shared" si="183"/>
        <v>324</v>
      </c>
    </row>
    <row r="2897" spans="2:23">
      <c r="B2897">
        <v>845104</v>
      </c>
      <c r="C2897" t="s">
        <v>3484</v>
      </c>
      <c r="D2897" t="s">
        <v>2991</v>
      </c>
      <c r="E2897" t="s">
        <v>3127</v>
      </c>
      <c r="F2897" t="s">
        <v>3076</v>
      </c>
      <c r="G2897" t="s">
        <v>64</v>
      </c>
      <c r="H2897" t="s">
        <v>225</v>
      </c>
      <c r="I2897">
        <v>12</v>
      </c>
      <c r="J2897">
        <v>12</v>
      </c>
      <c r="K2897">
        <v>12</v>
      </c>
      <c r="L2897">
        <v>12</v>
      </c>
      <c r="M2897">
        <v>12</v>
      </c>
      <c r="N2897">
        <v>12</v>
      </c>
      <c r="O2897">
        <v>12</v>
      </c>
      <c r="P2897">
        <v>12</v>
      </c>
      <c r="Q2897">
        <v>12</v>
      </c>
      <c r="R2897">
        <v>12</v>
      </c>
      <c r="T2897" s="22" t="str">
        <f t="shared" si="181"/>
        <v>845104-NANI-SM</v>
      </c>
      <c r="U2897" s="24" t="str">
        <f>IF(C2897="NET","",IF(C2897="","",IFERROR(VLOOKUP(T2897,EAN!$A:$B,2,FALSE),"MANGLER - MÅ OPPDATERE EAN-FANEN")))</f>
        <v>MANGLER - MÅ OPPDATERE EAN-FANEN</v>
      </c>
      <c r="V2897" s="22">
        <f t="shared" si="182"/>
        <v>12</v>
      </c>
      <c r="W2897" s="22">
        <f t="shared" si="183"/>
        <v>12</v>
      </c>
    </row>
    <row r="2898" spans="2:23">
      <c r="B2898">
        <v>845104</v>
      </c>
      <c r="C2898" t="s">
        <v>3484</v>
      </c>
      <c r="D2898" t="s">
        <v>2991</v>
      </c>
      <c r="E2898" t="s">
        <v>3128</v>
      </c>
      <c r="F2898" t="s">
        <v>3076</v>
      </c>
      <c r="G2898" t="s">
        <v>65</v>
      </c>
      <c r="H2898" t="s">
        <v>225</v>
      </c>
      <c r="I2898">
        <v>62</v>
      </c>
      <c r="J2898">
        <v>62</v>
      </c>
      <c r="K2898">
        <v>62</v>
      </c>
      <c r="L2898">
        <v>62</v>
      </c>
      <c r="M2898">
        <v>62</v>
      </c>
      <c r="N2898">
        <v>62</v>
      </c>
      <c r="O2898">
        <v>62</v>
      </c>
      <c r="P2898">
        <v>62</v>
      </c>
      <c r="Q2898">
        <v>62</v>
      </c>
      <c r="R2898">
        <v>62</v>
      </c>
      <c r="T2898" s="22" t="str">
        <f t="shared" si="181"/>
        <v>845104-NANI-ML</v>
      </c>
      <c r="U2898" s="24" t="str">
        <f>IF(C2898="NET","",IF(C2898="","",IFERROR(VLOOKUP(T2898,EAN!$A:$B,2,FALSE),"MANGLER - MÅ OPPDATERE EAN-FANEN")))</f>
        <v>MANGLER - MÅ OPPDATERE EAN-FANEN</v>
      </c>
      <c r="V2898" s="22">
        <f t="shared" si="182"/>
        <v>62</v>
      </c>
      <c r="W2898" s="22">
        <f t="shared" si="183"/>
        <v>62</v>
      </c>
    </row>
    <row r="2899" spans="2:23">
      <c r="B2899">
        <v>845104</v>
      </c>
      <c r="C2899" t="s">
        <v>3484</v>
      </c>
      <c r="D2899" t="s">
        <v>2991</v>
      </c>
      <c r="E2899" t="s">
        <v>3129</v>
      </c>
      <c r="F2899" t="s">
        <v>3076</v>
      </c>
      <c r="G2899" t="s">
        <v>66</v>
      </c>
      <c r="H2899" t="s">
        <v>225</v>
      </c>
      <c r="I2899">
        <v>43</v>
      </c>
      <c r="J2899">
        <v>43</v>
      </c>
      <c r="K2899">
        <v>43</v>
      </c>
      <c r="L2899">
        <v>43</v>
      </c>
      <c r="M2899">
        <v>43</v>
      </c>
      <c r="N2899">
        <v>43</v>
      </c>
      <c r="O2899">
        <v>43</v>
      </c>
      <c r="P2899">
        <v>43</v>
      </c>
      <c r="Q2899">
        <v>43</v>
      </c>
      <c r="R2899">
        <v>43</v>
      </c>
      <c r="T2899" s="22" t="str">
        <f t="shared" si="181"/>
        <v>845104-NANI-LXL</v>
      </c>
      <c r="U2899" s="24" t="str">
        <f>IF(C2899="NET","",IF(C2899="","",IFERROR(VLOOKUP(T2899,EAN!$A:$B,2,FALSE),"MANGLER - MÅ OPPDATERE EAN-FANEN")))</f>
        <v>MANGLER - MÅ OPPDATERE EAN-FANEN</v>
      </c>
      <c r="V2899" s="22">
        <f t="shared" si="182"/>
        <v>43</v>
      </c>
      <c r="W2899" s="22">
        <f t="shared" si="183"/>
        <v>43</v>
      </c>
    </row>
    <row r="2900" spans="2:23">
      <c r="B2900">
        <v>845104</v>
      </c>
      <c r="C2900" t="s">
        <v>3484</v>
      </c>
      <c r="D2900" t="s">
        <v>2991</v>
      </c>
      <c r="E2900" t="s">
        <v>3490</v>
      </c>
      <c r="F2900" t="s">
        <v>3491</v>
      </c>
      <c r="G2900" t="s">
        <v>64</v>
      </c>
      <c r="H2900" t="s">
        <v>225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T2900" s="22" t="str">
        <f t="shared" si="181"/>
        <v>845104-SGRBO-SM</v>
      </c>
      <c r="U2900" s="24" t="str">
        <f>IF(C2900="NET","",IF(C2900="","",IFERROR(VLOOKUP(T2900,EAN!$A:$B,2,FALSE),"MANGLER - MÅ OPPDATERE EAN-FANEN")))</f>
        <v>MANGLER - MÅ OPPDATERE EAN-FANEN</v>
      </c>
      <c r="V2900" s="22">
        <f t="shared" si="182"/>
        <v>0</v>
      </c>
      <c r="W2900" s="22">
        <f t="shared" si="183"/>
        <v>0</v>
      </c>
    </row>
    <row r="2901" spans="2:23">
      <c r="B2901">
        <v>845104</v>
      </c>
      <c r="C2901" t="s">
        <v>3484</v>
      </c>
      <c r="D2901" t="s">
        <v>2991</v>
      </c>
      <c r="E2901" t="s">
        <v>3492</v>
      </c>
      <c r="F2901" t="s">
        <v>3491</v>
      </c>
      <c r="G2901" t="s">
        <v>65</v>
      </c>
      <c r="H2901" t="s">
        <v>225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T2901" s="22" t="str">
        <f t="shared" si="181"/>
        <v>845104-SGRBO-ML</v>
      </c>
      <c r="U2901" s="24" t="str">
        <f>IF(C2901="NET","",IF(C2901="","",IFERROR(VLOOKUP(T2901,EAN!$A:$B,2,FALSE),"MANGLER - MÅ OPPDATERE EAN-FANEN")))</f>
        <v>MANGLER - MÅ OPPDATERE EAN-FANEN</v>
      </c>
      <c r="V2901" s="22">
        <f t="shared" si="182"/>
        <v>0</v>
      </c>
      <c r="W2901" s="22">
        <f t="shared" si="183"/>
        <v>0</v>
      </c>
    </row>
    <row r="2902" spans="2:23">
      <c r="B2902">
        <v>845104</v>
      </c>
      <c r="C2902" t="s">
        <v>3484</v>
      </c>
      <c r="D2902" t="s">
        <v>2991</v>
      </c>
      <c r="E2902" t="s">
        <v>3493</v>
      </c>
      <c r="F2902" t="s">
        <v>3491</v>
      </c>
      <c r="G2902" t="s">
        <v>66</v>
      </c>
      <c r="H2902" t="s">
        <v>225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T2902" s="22" t="str">
        <f t="shared" si="181"/>
        <v>845104-SGRBO-LXL</v>
      </c>
      <c r="U2902" s="24" t="str">
        <f>IF(C2902="NET","",IF(C2902="","",IFERROR(VLOOKUP(T2902,EAN!$A:$B,2,FALSE),"MANGLER - MÅ OPPDATERE EAN-FANEN")))</f>
        <v>MANGLER - MÅ OPPDATERE EAN-FANEN</v>
      </c>
      <c r="V2902" s="22">
        <f t="shared" si="182"/>
        <v>0</v>
      </c>
      <c r="W2902" s="22">
        <f t="shared" si="183"/>
        <v>0</v>
      </c>
    </row>
    <row r="2903" spans="2:23">
      <c r="B2903">
        <v>845104</v>
      </c>
      <c r="C2903" t="s">
        <v>3484</v>
      </c>
      <c r="D2903" t="s">
        <v>2991</v>
      </c>
      <c r="E2903" t="s">
        <v>104</v>
      </c>
      <c r="F2903" t="s">
        <v>75</v>
      </c>
      <c r="G2903" t="s">
        <v>64</v>
      </c>
      <c r="H2903" t="s">
        <v>225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T2903" s="22" t="str">
        <f t="shared" si="181"/>
        <v>845104-SGRME-SM</v>
      </c>
      <c r="U2903" s="24" t="str">
        <f>IF(C2903="NET","",IF(C2903="","",IFERROR(VLOOKUP(T2903,EAN!$A:$B,2,FALSE),"MANGLER - MÅ OPPDATERE EAN-FANEN")))</f>
        <v>MANGLER - MÅ OPPDATERE EAN-FANEN</v>
      </c>
      <c r="V2903" s="22">
        <f t="shared" si="182"/>
        <v>0</v>
      </c>
      <c r="W2903" s="22">
        <f t="shared" si="183"/>
        <v>0</v>
      </c>
    </row>
    <row r="2904" spans="2:23">
      <c r="B2904">
        <v>845104</v>
      </c>
      <c r="C2904" t="s">
        <v>3484</v>
      </c>
      <c r="D2904" t="s">
        <v>2991</v>
      </c>
      <c r="E2904" t="s">
        <v>105</v>
      </c>
      <c r="F2904" t="s">
        <v>75</v>
      </c>
      <c r="G2904" t="s">
        <v>65</v>
      </c>
      <c r="H2904" t="s">
        <v>225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T2904" s="22" t="str">
        <f t="shared" si="181"/>
        <v>845104-SGRME-ML</v>
      </c>
      <c r="U2904" s="24" t="str">
        <f>IF(C2904="NET","",IF(C2904="","",IFERROR(VLOOKUP(T2904,EAN!$A:$B,2,FALSE),"MANGLER - MÅ OPPDATERE EAN-FANEN")))</f>
        <v>MANGLER - MÅ OPPDATERE EAN-FANEN</v>
      </c>
      <c r="V2904" s="22">
        <f t="shared" si="182"/>
        <v>0</v>
      </c>
      <c r="W2904" s="22">
        <f t="shared" si="183"/>
        <v>0</v>
      </c>
    </row>
    <row r="2905" spans="2:23">
      <c r="B2905">
        <v>845104</v>
      </c>
      <c r="C2905" t="s">
        <v>3484</v>
      </c>
      <c r="D2905" t="s">
        <v>2991</v>
      </c>
      <c r="E2905" t="s">
        <v>265</v>
      </c>
      <c r="F2905" t="s">
        <v>75</v>
      </c>
      <c r="G2905" t="s">
        <v>66</v>
      </c>
      <c r="H2905" t="s">
        <v>225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T2905" s="22" t="str">
        <f t="shared" si="181"/>
        <v>845104-SGRME-LXL</v>
      </c>
      <c r="U2905" s="24" t="str">
        <f>IF(C2905="NET","",IF(C2905="","",IFERROR(VLOOKUP(T2905,EAN!$A:$B,2,FALSE),"MANGLER - MÅ OPPDATERE EAN-FANEN")))</f>
        <v>MANGLER - MÅ OPPDATERE EAN-FANEN</v>
      </c>
      <c r="V2905" s="22">
        <f t="shared" si="182"/>
        <v>0</v>
      </c>
      <c r="W2905" s="22">
        <f t="shared" si="183"/>
        <v>0</v>
      </c>
    </row>
    <row r="2906" spans="2:23">
      <c r="B2906">
        <v>845104</v>
      </c>
      <c r="C2906" t="s">
        <v>3484</v>
      </c>
      <c r="D2906" t="s">
        <v>2991</v>
      </c>
      <c r="E2906" t="s">
        <v>3322</v>
      </c>
      <c r="F2906" t="s">
        <v>3042</v>
      </c>
      <c r="G2906" t="s">
        <v>64</v>
      </c>
      <c r="H2906" t="s">
        <v>87</v>
      </c>
      <c r="I2906">
        <v>6</v>
      </c>
      <c r="J2906">
        <v>6</v>
      </c>
      <c r="K2906">
        <v>6</v>
      </c>
      <c r="L2906">
        <v>6</v>
      </c>
      <c r="M2906">
        <v>53</v>
      </c>
      <c r="N2906">
        <v>53</v>
      </c>
      <c r="O2906">
        <v>53</v>
      </c>
      <c r="P2906">
        <v>53</v>
      </c>
      <c r="Q2906">
        <v>53</v>
      </c>
      <c r="R2906">
        <v>53</v>
      </c>
      <c r="T2906" s="22" t="str">
        <f t="shared" si="181"/>
        <v>845104-TUSKN-SM</v>
      </c>
      <c r="U2906" s="24" t="str">
        <f>IF(C2906="NET","",IF(C2906="","",IFERROR(VLOOKUP(T2906,EAN!$A:$B,2,FALSE),"MANGLER - MÅ OPPDATERE EAN-FANEN")))</f>
        <v>MANGLER - MÅ OPPDATERE EAN-FANEN</v>
      </c>
      <c r="V2906" s="22">
        <f t="shared" si="182"/>
        <v>6</v>
      </c>
      <c r="W2906" s="22">
        <f t="shared" si="183"/>
        <v>53</v>
      </c>
    </row>
    <row r="2907" spans="2:23">
      <c r="B2907">
        <v>845104</v>
      </c>
      <c r="C2907" t="s">
        <v>3484</v>
      </c>
      <c r="D2907" t="s">
        <v>2991</v>
      </c>
      <c r="E2907" t="s">
        <v>3321</v>
      </c>
      <c r="F2907" t="s">
        <v>3042</v>
      </c>
      <c r="G2907" t="s">
        <v>65</v>
      </c>
      <c r="H2907" t="s">
        <v>87</v>
      </c>
      <c r="I2907">
        <v>61</v>
      </c>
      <c r="J2907">
        <v>61</v>
      </c>
      <c r="K2907">
        <v>61</v>
      </c>
      <c r="L2907">
        <v>61</v>
      </c>
      <c r="M2907">
        <v>128</v>
      </c>
      <c r="N2907">
        <v>128</v>
      </c>
      <c r="O2907">
        <v>128</v>
      </c>
      <c r="P2907">
        <v>128</v>
      </c>
      <c r="Q2907">
        <v>128</v>
      </c>
      <c r="R2907">
        <v>128</v>
      </c>
      <c r="T2907" s="22" t="str">
        <f t="shared" si="181"/>
        <v>845104-TUSKN-ML</v>
      </c>
      <c r="U2907" s="24" t="str">
        <f>IF(C2907="NET","",IF(C2907="","",IFERROR(VLOOKUP(T2907,EAN!$A:$B,2,FALSE),"MANGLER - MÅ OPPDATERE EAN-FANEN")))</f>
        <v>MANGLER - MÅ OPPDATERE EAN-FANEN</v>
      </c>
      <c r="V2907" s="22">
        <f t="shared" si="182"/>
        <v>61</v>
      </c>
      <c r="W2907" s="22">
        <f t="shared" si="183"/>
        <v>128</v>
      </c>
    </row>
    <row r="2908" spans="2:23">
      <c r="B2908">
        <v>845104</v>
      </c>
      <c r="C2908" t="s">
        <v>3484</v>
      </c>
      <c r="D2908" t="s">
        <v>2991</v>
      </c>
      <c r="E2908" t="s">
        <v>3320</v>
      </c>
      <c r="F2908" t="s">
        <v>3042</v>
      </c>
      <c r="G2908" t="s">
        <v>66</v>
      </c>
      <c r="H2908" t="s">
        <v>87</v>
      </c>
      <c r="I2908">
        <v>12</v>
      </c>
      <c r="J2908">
        <v>12</v>
      </c>
      <c r="K2908">
        <v>12</v>
      </c>
      <c r="L2908">
        <v>12</v>
      </c>
      <c r="M2908">
        <v>79</v>
      </c>
      <c r="N2908">
        <v>79</v>
      </c>
      <c r="O2908">
        <v>79</v>
      </c>
      <c r="P2908">
        <v>79</v>
      </c>
      <c r="Q2908">
        <v>79</v>
      </c>
      <c r="R2908">
        <v>79</v>
      </c>
      <c r="T2908" s="22" t="str">
        <f t="shared" si="181"/>
        <v>845104-TUSKN-LXL</v>
      </c>
      <c r="U2908" s="24" t="str">
        <f>IF(C2908="NET","",IF(C2908="","",IFERROR(VLOOKUP(T2908,EAN!$A:$B,2,FALSE),"MANGLER - MÅ OPPDATERE EAN-FANEN")))</f>
        <v>MANGLER - MÅ OPPDATERE EAN-FANEN</v>
      </c>
      <c r="V2908" s="22">
        <f t="shared" si="182"/>
        <v>12</v>
      </c>
      <c r="W2908" s="22">
        <f t="shared" si="183"/>
        <v>79</v>
      </c>
    </row>
    <row r="2909" spans="2:23">
      <c r="B2909">
        <v>845104</v>
      </c>
      <c r="C2909" t="s">
        <v>3484</v>
      </c>
      <c r="D2909" t="s">
        <v>2991</v>
      </c>
      <c r="E2909" t="s">
        <v>1988</v>
      </c>
      <c r="F2909" t="s">
        <v>1977</v>
      </c>
      <c r="G2909" t="s">
        <v>64</v>
      </c>
      <c r="H2909" t="s">
        <v>87</v>
      </c>
      <c r="I2909">
        <v>21</v>
      </c>
      <c r="J2909">
        <v>21</v>
      </c>
      <c r="K2909">
        <v>21</v>
      </c>
      <c r="L2909">
        <v>21</v>
      </c>
      <c r="M2909">
        <v>59</v>
      </c>
      <c r="N2909">
        <v>59</v>
      </c>
      <c r="O2909">
        <v>59</v>
      </c>
      <c r="P2909">
        <v>59</v>
      </c>
      <c r="Q2909">
        <v>59</v>
      </c>
      <c r="R2909">
        <v>59</v>
      </c>
      <c r="T2909" s="22" t="str">
        <f t="shared" si="181"/>
        <v>845104-WOLND-SM</v>
      </c>
      <c r="U2909" s="24" t="str">
        <f>IF(C2909="NET","",IF(C2909="","",IFERROR(VLOOKUP(T2909,EAN!$A:$B,2,FALSE),"MANGLER - MÅ OPPDATERE EAN-FANEN")))</f>
        <v>MANGLER - MÅ OPPDATERE EAN-FANEN</v>
      </c>
      <c r="V2909" s="22">
        <f t="shared" si="182"/>
        <v>21</v>
      </c>
      <c r="W2909" s="22">
        <f t="shared" si="183"/>
        <v>59</v>
      </c>
    </row>
    <row r="2910" spans="2:23">
      <c r="B2910">
        <v>845104</v>
      </c>
      <c r="C2910" t="s">
        <v>3484</v>
      </c>
      <c r="D2910" t="s">
        <v>2991</v>
      </c>
      <c r="E2910" t="s">
        <v>1989</v>
      </c>
      <c r="F2910" t="s">
        <v>1977</v>
      </c>
      <c r="G2910" t="s">
        <v>65</v>
      </c>
      <c r="H2910" t="s">
        <v>87</v>
      </c>
      <c r="I2910">
        <v>68</v>
      </c>
      <c r="J2910">
        <v>68</v>
      </c>
      <c r="K2910">
        <v>68</v>
      </c>
      <c r="L2910">
        <v>68</v>
      </c>
      <c r="M2910">
        <v>120</v>
      </c>
      <c r="N2910">
        <v>120</v>
      </c>
      <c r="O2910">
        <v>120</v>
      </c>
      <c r="P2910">
        <v>120</v>
      </c>
      <c r="Q2910">
        <v>120</v>
      </c>
      <c r="R2910">
        <v>120</v>
      </c>
      <c r="T2910" s="22" t="str">
        <f t="shared" si="181"/>
        <v>845104-WOLND-ML</v>
      </c>
      <c r="U2910" s="24" t="str">
        <f>IF(C2910="NET","",IF(C2910="","",IFERROR(VLOOKUP(T2910,EAN!$A:$B,2,FALSE),"MANGLER - MÅ OPPDATERE EAN-FANEN")))</f>
        <v>MANGLER - MÅ OPPDATERE EAN-FANEN</v>
      </c>
      <c r="V2910" s="22">
        <f t="shared" si="182"/>
        <v>68</v>
      </c>
      <c r="W2910" s="22">
        <f t="shared" si="183"/>
        <v>120</v>
      </c>
    </row>
    <row r="2911" spans="2:23">
      <c r="B2911">
        <v>845104</v>
      </c>
      <c r="C2911" t="s">
        <v>3484</v>
      </c>
      <c r="D2911" t="s">
        <v>2991</v>
      </c>
      <c r="E2911" t="s">
        <v>1990</v>
      </c>
      <c r="F2911" t="s">
        <v>1977</v>
      </c>
      <c r="G2911" t="s">
        <v>66</v>
      </c>
      <c r="H2911" t="s">
        <v>87</v>
      </c>
      <c r="I2911">
        <v>36</v>
      </c>
      <c r="J2911">
        <v>36</v>
      </c>
      <c r="K2911">
        <v>36</v>
      </c>
      <c r="L2911">
        <v>36</v>
      </c>
      <c r="M2911">
        <v>56</v>
      </c>
      <c r="N2911">
        <v>56</v>
      </c>
      <c r="O2911">
        <v>56</v>
      </c>
      <c r="P2911">
        <v>56</v>
      </c>
      <c r="Q2911">
        <v>56</v>
      </c>
      <c r="R2911">
        <v>56</v>
      </c>
      <c r="T2911" s="22" t="str">
        <f t="shared" si="181"/>
        <v>845104-WOLND-LXL</v>
      </c>
      <c r="U2911" s="24" t="str">
        <f>IF(C2911="NET","",IF(C2911="","",IFERROR(VLOOKUP(T2911,EAN!$A:$B,2,FALSE),"MANGLER - MÅ OPPDATERE EAN-FANEN")))</f>
        <v>MANGLER - MÅ OPPDATERE EAN-FANEN</v>
      </c>
      <c r="V2911" s="22">
        <f t="shared" si="182"/>
        <v>36</v>
      </c>
      <c r="W2911" s="22">
        <f t="shared" si="183"/>
        <v>56</v>
      </c>
    </row>
    <row r="2912" spans="2:23">
      <c r="B2912" s="37">
        <v>845105</v>
      </c>
      <c r="C2912" t="s">
        <v>131</v>
      </c>
      <c r="I2912" s="37">
        <v>202409</v>
      </c>
      <c r="J2912" s="37">
        <v>202410</v>
      </c>
      <c r="K2912" s="37">
        <v>202411</v>
      </c>
      <c r="L2912" s="37">
        <v>202412</v>
      </c>
      <c r="M2912" s="37">
        <v>202413</v>
      </c>
      <c r="N2912" s="37">
        <v>202414</v>
      </c>
      <c r="O2912" s="37">
        <v>202415</v>
      </c>
      <c r="P2912" s="37">
        <v>202415</v>
      </c>
      <c r="Q2912" s="37">
        <v>202415</v>
      </c>
      <c r="R2912" s="37">
        <v>202415</v>
      </c>
      <c r="T2912" s="22" t="str">
        <f t="shared" si="181"/>
        <v>845105-</v>
      </c>
      <c r="U2912" s="24" t="str">
        <f>IF(C2912="NET","",IF(C2912="","",IFERROR(VLOOKUP(T2912,EAN!$A:$B,2,FALSE),"MANGLER - MÅ OPPDATERE EAN-FANEN")))</f>
        <v/>
      </c>
      <c r="V2912" s="22">
        <f t="shared" si="182"/>
        <v>202409</v>
      </c>
      <c r="W2912" s="22">
        <f t="shared" si="183"/>
        <v>202415</v>
      </c>
    </row>
    <row r="2913" spans="2:23">
      <c r="B2913">
        <v>845105</v>
      </c>
      <c r="C2913" t="s">
        <v>3494</v>
      </c>
      <c r="D2913" t="s">
        <v>2991</v>
      </c>
      <c r="E2913" t="s">
        <v>3495</v>
      </c>
      <c r="F2913" t="s">
        <v>782</v>
      </c>
      <c r="G2913" t="s">
        <v>3108</v>
      </c>
      <c r="H2913" t="s">
        <v>225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T2913" s="22" t="str">
        <f t="shared" si="181"/>
        <v>845105-BGRG-53/61</v>
      </c>
      <c r="U2913" s="24" t="str">
        <f>IF(C2913="NET","",IF(C2913="","",IFERROR(VLOOKUP(T2913,EAN!$A:$B,2,FALSE),"MANGLER - MÅ OPPDATERE EAN-FANEN")))</f>
        <v>MANGLER - MÅ OPPDATERE EAN-FANEN</v>
      </c>
      <c r="V2913" s="22">
        <f t="shared" si="182"/>
        <v>0</v>
      </c>
      <c r="W2913" s="22">
        <f t="shared" si="183"/>
        <v>0</v>
      </c>
    </row>
    <row r="2914" spans="2:23">
      <c r="B2914">
        <v>845105</v>
      </c>
      <c r="C2914" t="s">
        <v>3494</v>
      </c>
      <c r="D2914" t="s">
        <v>2991</v>
      </c>
      <c r="E2914" t="s">
        <v>3496</v>
      </c>
      <c r="F2914" t="s">
        <v>3010</v>
      </c>
      <c r="G2914" t="s">
        <v>3108</v>
      </c>
      <c r="H2914" t="s">
        <v>225</v>
      </c>
      <c r="I2914">
        <v>10</v>
      </c>
      <c r="J2914">
        <v>10</v>
      </c>
      <c r="K2914">
        <v>10</v>
      </c>
      <c r="L2914">
        <v>10</v>
      </c>
      <c r="M2914">
        <v>10</v>
      </c>
      <c r="N2914">
        <v>10</v>
      </c>
      <c r="O2914">
        <v>10</v>
      </c>
      <c r="P2914">
        <v>10</v>
      </c>
      <c r="Q2914">
        <v>10</v>
      </c>
      <c r="R2914">
        <v>10</v>
      </c>
      <c r="T2914" s="22" t="str">
        <f t="shared" si="181"/>
        <v>845105-BRWT-53/61</v>
      </c>
      <c r="U2914" s="24" t="str">
        <f>IF(C2914="NET","",IF(C2914="","",IFERROR(VLOOKUP(T2914,EAN!$A:$B,2,FALSE),"MANGLER - MÅ OPPDATERE EAN-FANEN")))</f>
        <v>MANGLER - MÅ OPPDATERE EAN-FANEN</v>
      </c>
      <c r="V2914" s="22">
        <f t="shared" si="182"/>
        <v>10</v>
      </c>
      <c r="W2914" s="22">
        <f t="shared" si="183"/>
        <v>10</v>
      </c>
    </row>
    <row r="2915" spans="2:23">
      <c r="B2915">
        <v>845105</v>
      </c>
      <c r="C2915" t="s">
        <v>3494</v>
      </c>
      <c r="D2915" t="s">
        <v>2991</v>
      </c>
      <c r="E2915" t="s">
        <v>3497</v>
      </c>
      <c r="F2915" t="s">
        <v>3373</v>
      </c>
      <c r="G2915" t="s">
        <v>3108</v>
      </c>
      <c r="H2915" t="s">
        <v>225</v>
      </c>
      <c r="I2915">
        <v>21</v>
      </c>
      <c r="J2915">
        <v>21</v>
      </c>
      <c r="K2915">
        <v>21</v>
      </c>
      <c r="L2915">
        <v>21</v>
      </c>
      <c r="M2915">
        <v>21</v>
      </c>
      <c r="N2915">
        <v>21</v>
      </c>
      <c r="O2915">
        <v>21</v>
      </c>
      <c r="P2915">
        <v>21</v>
      </c>
      <c r="Q2915">
        <v>21</v>
      </c>
      <c r="R2915">
        <v>21</v>
      </c>
      <c r="T2915" s="22" t="str">
        <f t="shared" si="181"/>
        <v>845105-BUOR-53/61</v>
      </c>
      <c r="U2915" s="24" t="str">
        <f>IF(C2915="NET","",IF(C2915="","",IFERROR(VLOOKUP(T2915,EAN!$A:$B,2,FALSE),"MANGLER - MÅ OPPDATERE EAN-FANEN")))</f>
        <v>MANGLER - MÅ OPPDATERE EAN-FANEN</v>
      </c>
      <c r="V2915" s="22">
        <f t="shared" si="182"/>
        <v>21</v>
      </c>
      <c r="W2915" s="22">
        <f t="shared" si="183"/>
        <v>21</v>
      </c>
    </row>
    <row r="2916" spans="2:23">
      <c r="B2916">
        <v>845105</v>
      </c>
      <c r="C2916" t="s">
        <v>3494</v>
      </c>
      <c r="D2916" t="s">
        <v>2991</v>
      </c>
      <c r="E2916" t="s">
        <v>3498</v>
      </c>
      <c r="F2916" t="s">
        <v>1054</v>
      </c>
      <c r="G2916" t="s">
        <v>3108</v>
      </c>
      <c r="H2916" t="s">
        <v>225</v>
      </c>
      <c r="I2916">
        <v>21</v>
      </c>
      <c r="J2916">
        <v>21</v>
      </c>
      <c r="K2916">
        <v>21</v>
      </c>
      <c r="L2916">
        <v>21</v>
      </c>
      <c r="M2916">
        <v>21</v>
      </c>
      <c r="N2916">
        <v>21</v>
      </c>
      <c r="O2916">
        <v>21</v>
      </c>
      <c r="P2916">
        <v>21</v>
      </c>
      <c r="Q2916">
        <v>21</v>
      </c>
      <c r="R2916">
        <v>21</v>
      </c>
      <c r="T2916" s="22" t="str">
        <f t="shared" si="181"/>
        <v>845105-DPMC-53/61</v>
      </c>
      <c r="U2916" s="24" t="str">
        <f>IF(C2916="NET","",IF(C2916="","",IFERROR(VLOOKUP(T2916,EAN!$A:$B,2,FALSE),"MANGLER - MÅ OPPDATERE EAN-FANEN")))</f>
        <v>MANGLER - MÅ OPPDATERE EAN-FANEN</v>
      </c>
      <c r="V2916" s="22">
        <f t="shared" si="182"/>
        <v>21</v>
      </c>
      <c r="W2916" s="22">
        <f t="shared" si="183"/>
        <v>21</v>
      </c>
    </row>
    <row r="2917" spans="2:23">
      <c r="B2917">
        <v>845105</v>
      </c>
      <c r="C2917" t="s">
        <v>3494</v>
      </c>
      <c r="D2917" t="s">
        <v>2991</v>
      </c>
      <c r="E2917" t="s">
        <v>3499</v>
      </c>
      <c r="F2917" t="s">
        <v>3014</v>
      </c>
      <c r="G2917" t="s">
        <v>3108</v>
      </c>
      <c r="H2917" t="s">
        <v>225</v>
      </c>
      <c r="I2917">
        <v>45</v>
      </c>
      <c r="J2917">
        <v>45</v>
      </c>
      <c r="K2917">
        <v>45</v>
      </c>
      <c r="L2917">
        <v>45</v>
      </c>
      <c r="M2917">
        <v>45</v>
      </c>
      <c r="N2917">
        <v>45</v>
      </c>
      <c r="O2917">
        <v>45</v>
      </c>
      <c r="P2917">
        <v>45</v>
      </c>
      <c r="Q2917">
        <v>45</v>
      </c>
      <c r="R2917">
        <v>45</v>
      </c>
      <c r="T2917" s="22" t="str">
        <f t="shared" si="181"/>
        <v>845105-DUSK-53/61</v>
      </c>
      <c r="U2917" s="24" t="str">
        <f>IF(C2917="NET","",IF(C2917="","",IFERROR(VLOOKUP(T2917,EAN!$A:$B,2,FALSE),"MANGLER - MÅ OPPDATERE EAN-FANEN")))</f>
        <v>MANGLER - MÅ OPPDATERE EAN-FANEN</v>
      </c>
      <c r="V2917" s="22">
        <f t="shared" si="182"/>
        <v>45</v>
      </c>
      <c r="W2917" s="22">
        <f t="shared" si="183"/>
        <v>45</v>
      </c>
    </row>
    <row r="2918" spans="2:23">
      <c r="B2918">
        <v>845105</v>
      </c>
      <c r="C2918" t="s">
        <v>3494</v>
      </c>
      <c r="D2918" t="s">
        <v>2991</v>
      </c>
      <c r="E2918" t="s">
        <v>3500</v>
      </c>
      <c r="F2918" t="s">
        <v>3380</v>
      </c>
      <c r="G2918" t="s">
        <v>3108</v>
      </c>
      <c r="H2918" t="s">
        <v>225</v>
      </c>
      <c r="I2918">
        <v>22</v>
      </c>
      <c r="J2918">
        <v>22</v>
      </c>
      <c r="K2918">
        <v>22</v>
      </c>
      <c r="L2918">
        <v>22</v>
      </c>
      <c r="M2918">
        <v>22</v>
      </c>
      <c r="N2918">
        <v>22</v>
      </c>
      <c r="O2918">
        <v>22</v>
      </c>
      <c r="P2918">
        <v>22</v>
      </c>
      <c r="Q2918">
        <v>22</v>
      </c>
      <c r="R2918">
        <v>22</v>
      </c>
      <c r="T2918" s="22" t="str">
        <f t="shared" si="181"/>
        <v>845105-FLRM-53/61</v>
      </c>
      <c r="U2918" s="24" t="str">
        <f>IF(C2918="NET","",IF(C2918="","",IFERROR(VLOOKUP(T2918,EAN!$A:$B,2,FALSE),"MANGLER - MÅ OPPDATERE EAN-FANEN")))</f>
        <v>MANGLER - MÅ OPPDATERE EAN-FANEN</v>
      </c>
      <c r="V2918" s="22">
        <f t="shared" si="182"/>
        <v>22</v>
      </c>
      <c r="W2918" s="22">
        <f t="shared" si="183"/>
        <v>22</v>
      </c>
    </row>
    <row r="2919" spans="2:23">
      <c r="B2919">
        <v>845105</v>
      </c>
      <c r="C2919" t="s">
        <v>3494</v>
      </c>
      <c r="D2919" t="s">
        <v>2991</v>
      </c>
      <c r="E2919" t="s">
        <v>3501</v>
      </c>
      <c r="F2919" t="s">
        <v>3054</v>
      </c>
      <c r="G2919" t="s">
        <v>3108</v>
      </c>
      <c r="H2919" t="s">
        <v>87</v>
      </c>
      <c r="I2919">
        <v>432</v>
      </c>
      <c r="J2919">
        <v>432</v>
      </c>
      <c r="K2919">
        <v>432</v>
      </c>
      <c r="L2919">
        <v>432</v>
      </c>
      <c r="M2919">
        <v>432</v>
      </c>
      <c r="N2919">
        <v>432</v>
      </c>
      <c r="O2919">
        <v>432</v>
      </c>
      <c r="P2919">
        <v>432</v>
      </c>
      <c r="Q2919">
        <v>432</v>
      </c>
      <c r="R2919">
        <v>432</v>
      </c>
      <c r="T2919" s="22" t="str">
        <f t="shared" si="181"/>
        <v>845105-LAVA-53/61</v>
      </c>
      <c r="U2919" s="24" t="str">
        <f>IF(C2919="NET","",IF(C2919="","",IFERROR(VLOOKUP(T2919,EAN!$A:$B,2,FALSE),"MANGLER - MÅ OPPDATERE EAN-FANEN")))</f>
        <v>MANGLER - MÅ OPPDATERE EAN-FANEN</v>
      </c>
      <c r="V2919" s="22">
        <f t="shared" si="182"/>
        <v>432</v>
      </c>
      <c r="W2919" s="22">
        <f t="shared" si="183"/>
        <v>432</v>
      </c>
    </row>
    <row r="2920" spans="2:23">
      <c r="B2920">
        <v>845105</v>
      </c>
      <c r="C2920" t="s">
        <v>3494</v>
      </c>
      <c r="D2920" t="s">
        <v>2991</v>
      </c>
      <c r="E2920" t="s">
        <v>3502</v>
      </c>
      <c r="F2920" t="s">
        <v>3074</v>
      </c>
      <c r="G2920" t="s">
        <v>3108</v>
      </c>
      <c r="H2920" t="s">
        <v>225</v>
      </c>
      <c r="I2920">
        <v>301</v>
      </c>
      <c r="J2920">
        <v>301</v>
      </c>
      <c r="K2920">
        <v>301</v>
      </c>
      <c r="L2920">
        <v>301</v>
      </c>
      <c r="M2920">
        <v>301</v>
      </c>
      <c r="N2920">
        <v>301</v>
      </c>
      <c r="O2920">
        <v>301</v>
      </c>
      <c r="P2920">
        <v>301</v>
      </c>
      <c r="Q2920">
        <v>301</v>
      </c>
      <c r="R2920">
        <v>301</v>
      </c>
      <c r="T2920" s="22" t="str">
        <f t="shared" si="181"/>
        <v>845105-LIAM-53/61</v>
      </c>
      <c r="U2920" s="24" t="str">
        <f>IF(C2920="NET","",IF(C2920="","",IFERROR(VLOOKUP(T2920,EAN!$A:$B,2,FALSE),"MANGLER - MÅ OPPDATERE EAN-FANEN")))</f>
        <v>MANGLER - MÅ OPPDATERE EAN-FANEN</v>
      </c>
      <c r="V2920" s="22">
        <f t="shared" si="182"/>
        <v>301</v>
      </c>
      <c r="W2920" s="22">
        <f t="shared" si="183"/>
        <v>301</v>
      </c>
    </row>
    <row r="2921" spans="2:23">
      <c r="B2921">
        <v>845105</v>
      </c>
      <c r="C2921" t="s">
        <v>3494</v>
      </c>
      <c r="D2921" t="s">
        <v>2991</v>
      </c>
      <c r="E2921" t="s">
        <v>3503</v>
      </c>
      <c r="F2921" t="s">
        <v>2748</v>
      </c>
      <c r="G2921" t="s">
        <v>3108</v>
      </c>
      <c r="H2921" t="s">
        <v>225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T2921" s="22" t="str">
        <f t="shared" si="181"/>
        <v>845105-MAQM-53/61</v>
      </c>
      <c r="U2921" s="24" t="str">
        <f>IF(C2921="NET","",IF(C2921="","",IFERROR(VLOOKUP(T2921,EAN!$A:$B,2,FALSE),"MANGLER - MÅ OPPDATERE EAN-FANEN")))</f>
        <v>MANGLER - MÅ OPPDATERE EAN-FANEN</v>
      </c>
      <c r="V2921" s="22">
        <f t="shared" si="182"/>
        <v>0</v>
      </c>
      <c r="W2921" s="22">
        <f t="shared" si="183"/>
        <v>0</v>
      </c>
    </row>
    <row r="2922" spans="2:23">
      <c r="B2922">
        <v>845105</v>
      </c>
      <c r="C2922" t="s">
        <v>3494</v>
      </c>
      <c r="D2922" t="s">
        <v>2991</v>
      </c>
      <c r="E2922" t="s">
        <v>3107</v>
      </c>
      <c r="F2922" t="s">
        <v>3017</v>
      </c>
      <c r="G2922" t="s">
        <v>3108</v>
      </c>
      <c r="H2922" t="s">
        <v>87</v>
      </c>
      <c r="I2922">
        <v>922</v>
      </c>
      <c r="J2922">
        <v>922</v>
      </c>
      <c r="K2922">
        <v>922</v>
      </c>
      <c r="L2922">
        <v>922</v>
      </c>
      <c r="M2922">
        <v>922</v>
      </c>
      <c r="N2922">
        <v>922</v>
      </c>
      <c r="O2922">
        <v>922</v>
      </c>
      <c r="P2922">
        <v>922</v>
      </c>
      <c r="Q2922">
        <v>922</v>
      </c>
      <c r="R2922">
        <v>922</v>
      </c>
      <c r="T2922" s="22" t="str">
        <f t="shared" si="181"/>
        <v>845105-MBLK-53/61</v>
      </c>
      <c r="U2922" s="24" t="str">
        <f>IF(C2922="NET","",IF(C2922="","",IFERROR(VLOOKUP(T2922,EAN!$A:$B,2,FALSE),"MANGLER - MÅ OPPDATERE EAN-FANEN")))</f>
        <v>MANGLER - MÅ OPPDATERE EAN-FANEN</v>
      </c>
      <c r="V2922" s="22">
        <f t="shared" si="182"/>
        <v>922</v>
      </c>
      <c r="W2922" s="22">
        <f t="shared" si="183"/>
        <v>922</v>
      </c>
    </row>
    <row r="2923" spans="2:23">
      <c r="B2923">
        <v>845105</v>
      </c>
      <c r="C2923" t="s">
        <v>3494</v>
      </c>
      <c r="D2923" t="s">
        <v>2991</v>
      </c>
      <c r="E2923" t="s">
        <v>3504</v>
      </c>
      <c r="F2923" t="s">
        <v>2191</v>
      </c>
      <c r="G2923" t="s">
        <v>3108</v>
      </c>
      <c r="H2923" t="s">
        <v>87</v>
      </c>
      <c r="I2923">
        <v>34</v>
      </c>
      <c r="J2923">
        <v>34</v>
      </c>
      <c r="K2923">
        <v>34</v>
      </c>
      <c r="L2923">
        <v>34</v>
      </c>
      <c r="M2923">
        <v>34</v>
      </c>
      <c r="N2923">
        <v>34</v>
      </c>
      <c r="O2923">
        <v>34</v>
      </c>
      <c r="P2923">
        <v>34</v>
      </c>
      <c r="Q2923">
        <v>34</v>
      </c>
      <c r="R2923">
        <v>34</v>
      </c>
      <c r="T2923" s="22" t="str">
        <f t="shared" si="181"/>
        <v>845105-MTRQ-53/61</v>
      </c>
      <c r="U2923" s="24" t="str">
        <f>IF(C2923="NET","",IF(C2923="","",IFERROR(VLOOKUP(T2923,EAN!$A:$B,2,FALSE),"MANGLER - MÅ OPPDATERE EAN-FANEN")))</f>
        <v>MANGLER - MÅ OPPDATERE EAN-FANEN</v>
      </c>
      <c r="V2923" s="22">
        <f t="shared" si="182"/>
        <v>34</v>
      </c>
      <c r="W2923" s="22">
        <f t="shared" si="183"/>
        <v>34</v>
      </c>
    </row>
    <row r="2924" spans="2:23">
      <c r="B2924">
        <v>845105</v>
      </c>
      <c r="C2924" t="s">
        <v>3494</v>
      </c>
      <c r="D2924" t="s">
        <v>2991</v>
      </c>
      <c r="E2924" t="s">
        <v>3505</v>
      </c>
      <c r="F2924" t="s">
        <v>2728</v>
      </c>
      <c r="G2924" t="s">
        <v>3108</v>
      </c>
      <c r="H2924" t="s">
        <v>87</v>
      </c>
      <c r="I2924">
        <v>393</v>
      </c>
      <c r="J2924">
        <v>393</v>
      </c>
      <c r="K2924">
        <v>393</v>
      </c>
      <c r="L2924">
        <v>393</v>
      </c>
      <c r="M2924">
        <v>393</v>
      </c>
      <c r="N2924">
        <v>393</v>
      </c>
      <c r="O2924">
        <v>393</v>
      </c>
      <c r="P2924">
        <v>393</v>
      </c>
      <c r="Q2924">
        <v>393</v>
      </c>
      <c r="R2924">
        <v>393</v>
      </c>
      <c r="T2924" s="22" t="str">
        <f t="shared" si="181"/>
        <v>845105-MWHT-53/61</v>
      </c>
      <c r="U2924" s="24" t="str">
        <f>IF(C2924="NET","",IF(C2924="","",IFERROR(VLOOKUP(T2924,EAN!$A:$B,2,FALSE),"MANGLER - MÅ OPPDATERE EAN-FANEN")))</f>
        <v>MANGLER - MÅ OPPDATERE EAN-FANEN</v>
      </c>
      <c r="V2924" s="22">
        <f t="shared" si="182"/>
        <v>393</v>
      </c>
      <c r="W2924" s="22">
        <f t="shared" si="183"/>
        <v>393</v>
      </c>
    </row>
    <row r="2925" spans="2:23">
      <c r="B2925">
        <v>845105</v>
      </c>
      <c r="C2925" t="s">
        <v>3494</v>
      </c>
      <c r="D2925" t="s">
        <v>2991</v>
      </c>
      <c r="E2925" t="s">
        <v>3506</v>
      </c>
      <c r="F2925" t="s">
        <v>2193</v>
      </c>
      <c r="G2925" t="s">
        <v>3108</v>
      </c>
      <c r="H2925" t="s">
        <v>87</v>
      </c>
      <c r="I2925">
        <v>62</v>
      </c>
      <c r="J2925">
        <v>62</v>
      </c>
      <c r="K2925">
        <v>62</v>
      </c>
      <c r="L2925">
        <v>62</v>
      </c>
      <c r="M2925">
        <v>129</v>
      </c>
      <c r="N2925">
        <v>129</v>
      </c>
      <c r="O2925">
        <v>129</v>
      </c>
      <c r="P2925">
        <v>129</v>
      </c>
      <c r="Q2925">
        <v>129</v>
      </c>
      <c r="R2925">
        <v>129</v>
      </c>
      <c r="T2925" s="22" t="str">
        <f t="shared" si="181"/>
        <v>845105-PNTH-53/61</v>
      </c>
      <c r="U2925" s="24" t="str">
        <f>IF(C2925="NET","",IF(C2925="","",IFERROR(VLOOKUP(T2925,EAN!$A:$B,2,FALSE),"MANGLER - MÅ OPPDATERE EAN-FANEN")))</f>
        <v>MANGLER - MÅ OPPDATERE EAN-FANEN</v>
      </c>
      <c r="V2925" s="22">
        <f t="shared" si="182"/>
        <v>62</v>
      </c>
      <c r="W2925" s="22">
        <f t="shared" si="183"/>
        <v>129</v>
      </c>
    </row>
    <row r="2926" spans="2:23">
      <c r="B2926">
        <v>845105</v>
      </c>
      <c r="C2926" t="s">
        <v>3494</v>
      </c>
      <c r="D2926" t="s">
        <v>2991</v>
      </c>
      <c r="E2926" t="s">
        <v>3507</v>
      </c>
      <c r="F2926" t="s">
        <v>3038</v>
      </c>
      <c r="G2926" t="s">
        <v>3108</v>
      </c>
      <c r="H2926" t="s">
        <v>225</v>
      </c>
      <c r="I2926">
        <v>7</v>
      </c>
      <c r="J2926">
        <v>7</v>
      </c>
      <c r="K2926">
        <v>7</v>
      </c>
      <c r="L2926">
        <v>7</v>
      </c>
      <c r="M2926">
        <v>7</v>
      </c>
      <c r="N2926">
        <v>7</v>
      </c>
      <c r="O2926">
        <v>7</v>
      </c>
      <c r="P2926">
        <v>7</v>
      </c>
      <c r="Q2926">
        <v>7</v>
      </c>
      <c r="R2926">
        <v>7</v>
      </c>
      <c r="T2926" s="22" t="str">
        <f t="shared" si="181"/>
        <v>845105-SAME-53/61</v>
      </c>
      <c r="U2926" s="24" t="str">
        <f>IF(C2926="NET","",IF(C2926="","",IFERROR(VLOOKUP(T2926,EAN!$A:$B,2,FALSE),"MANGLER - MÅ OPPDATERE EAN-FANEN")))</f>
        <v>MANGLER - MÅ OPPDATERE EAN-FANEN</v>
      </c>
      <c r="V2926" s="22">
        <f t="shared" si="182"/>
        <v>7</v>
      </c>
      <c r="W2926" s="22">
        <f t="shared" si="183"/>
        <v>7</v>
      </c>
    </row>
    <row r="2927" spans="2:23">
      <c r="B2927">
        <v>845105</v>
      </c>
      <c r="C2927" t="s">
        <v>3494</v>
      </c>
      <c r="D2927" t="s">
        <v>2991</v>
      </c>
      <c r="E2927" t="s">
        <v>3508</v>
      </c>
      <c r="F2927" t="s">
        <v>3080</v>
      </c>
      <c r="G2927" t="s">
        <v>3108</v>
      </c>
      <c r="H2927" t="s">
        <v>225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T2927" s="22" t="str">
        <f t="shared" si="181"/>
        <v>845105-SGRM-53/61</v>
      </c>
      <c r="U2927" s="24" t="str">
        <f>IF(C2927="NET","",IF(C2927="","",IFERROR(VLOOKUP(T2927,EAN!$A:$B,2,FALSE),"MANGLER - MÅ OPPDATERE EAN-FANEN")))</f>
        <v>MANGLER - MÅ OPPDATERE EAN-FANEN</v>
      </c>
      <c r="V2927" s="22">
        <f t="shared" si="182"/>
        <v>0</v>
      </c>
      <c r="W2927" s="22">
        <f t="shared" si="183"/>
        <v>0</v>
      </c>
    </row>
    <row r="2928" spans="2:23">
      <c r="B2928">
        <v>845105</v>
      </c>
      <c r="C2928" t="s">
        <v>3494</v>
      </c>
      <c r="D2928" t="s">
        <v>2991</v>
      </c>
      <c r="E2928" t="s">
        <v>3509</v>
      </c>
      <c r="F2928" t="s">
        <v>3042</v>
      </c>
      <c r="G2928" t="s">
        <v>3108</v>
      </c>
      <c r="H2928" t="s">
        <v>87</v>
      </c>
      <c r="I2928">
        <v>26</v>
      </c>
      <c r="J2928">
        <v>26</v>
      </c>
      <c r="K2928">
        <v>26</v>
      </c>
      <c r="L2928">
        <v>26</v>
      </c>
      <c r="M2928">
        <v>133</v>
      </c>
      <c r="N2928">
        <v>133</v>
      </c>
      <c r="O2928">
        <v>133</v>
      </c>
      <c r="P2928">
        <v>133</v>
      </c>
      <c r="Q2928">
        <v>133</v>
      </c>
      <c r="R2928">
        <v>133</v>
      </c>
      <c r="T2928" s="22" t="str">
        <f t="shared" si="181"/>
        <v>845105-TSKN-53/61</v>
      </c>
      <c r="U2928" s="24" t="str">
        <f>IF(C2928="NET","",IF(C2928="","",IFERROR(VLOOKUP(T2928,EAN!$A:$B,2,FALSE),"MANGLER - MÅ OPPDATERE EAN-FANEN")))</f>
        <v>MANGLER - MÅ OPPDATERE EAN-FANEN</v>
      </c>
      <c r="V2928" s="22">
        <f t="shared" si="182"/>
        <v>26</v>
      </c>
      <c r="W2928" s="22">
        <f t="shared" si="183"/>
        <v>133</v>
      </c>
    </row>
    <row r="2929" spans="2:23">
      <c r="B2929">
        <v>845105</v>
      </c>
      <c r="C2929" t="s">
        <v>3494</v>
      </c>
      <c r="D2929" t="s">
        <v>2991</v>
      </c>
      <c r="E2929" t="s">
        <v>3510</v>
      </c>
      <c r="F2929" t="s">
        <v>1977</v>
      </c>
      <c r="G2929" t="s">
        <v>3108</v>
      </c>
      <c r="H2929" t="s">
        <v>87</v>
      </c>
      <c r="I2929">
        <v>35</v>
      </c>
      <c r="J2929">
        <v>35</v>
      </c>
      <c r="K2929">
        <v>35</v>
      </c>
      <c r="L2929">
        <v>35</v>
      </c>
      <c r="M2929">
        <v>35</v>
      </c>
      <c r="N2929">
        <v>35</v>
      </c>
      <c r="O2929">
        <v>35</v>
      </c>
      <c r="P2929">
        <v>35</v>
      </c>
      <c r="Q2929">
        <v>35</v>
      </c>
      <c r="R2929">
        <v>35</v>
      </c>
      <c r="T2929" s="22" t="str">
        <f t="shared" si="181"/>
        <v>845105-WOLD-53/61</v>
      </c>
      <c r="U2929" s="24" t="str">
        <f>IF(C2929="NET","",IF(C2929="","",IFERROR(VLOOKUP(T2929,EAN!$A:$B,2,FALSE),"MANGLER - MÅ OPPDATERE EAN-FANEN")))</f>
        <v>MANGLER - MÅ OPPDATERE EAN-FANEN</v>
      </c>
      <c r="V2929" s="22">
        <f t="shared" si="182"/>
        <v>35</v>
      </c>
      <c r="W2929" s="22">
        <f t="shared" si="183"/>
        <v>35</v>
      </c>
    </row>
    <row r="2930" spans="2:23">
      <c r="B2930" s="37">
        <v>845106</v>
      </c>
      <c r="C2930" t="s">
        <v>131</v>
      </c>
      <c r="I2930" s="37">
        <v>202409</v>
      </c>
      <c r="J2930" s="37">
        <v>202410</v>
      </c>
      <c r="K2930" s="37">
        <v>202411</v>
      </c>
      <c r="L2930" s="37">
        <v>202412</v>
      </c>
      <c r="M2930" s="37">
        <v>202413</v>
      </c>
      <c r="N2930" s="37">
        <v>202414</v>
      </c>
      <c r="O2930" s="37">
        <v>202415</v>
      </c>
      <c r="P2930" s="37">
        <v>202415</v>
      </c>
      <c r="Q2930" s="37">
        <v>202415</v>
      </c>
      <c r="R2930" s="37">
        <v>202415</v>
      </c>
      <c r="T2930" s="22" t="str">
        <f t="shared" si="181"/>
        <v>845106-</v>
      </c>
      <c r="U2930" s="24" t="str">
        <f>IF(C2930="NET","",IF(C2930="","",IFERROR(VLOOKUP(T2930,EAN!$A:$B,2,FALSE),"MANGLER - MÅ OPPDATERE EAN-FANEN")))</f>
        <v/>
      </c>
      <c r="V2930" s="22">
        <f t="shared" si="182"/>
        <v>202409</v>
      </c>
      <c r="W2930" s="22">
        <f t="shared" si="183"/>
        <v>202415</v>
      </c>
    </row>
    <row r="2931" spans="2:23">
      <c r="B2931">
        <v>845106</v>
      </c>
      <c r="C2931" t="s">
        <v>3511</v>
      </c>
      <c r="D2931" t="s">
        <v>2991</v>
      </c>
      <c r="E2931" t="s">
        <v>3495</v>
      </c>
      <c r="F2931" t="s">
        <v>782</v>
      </c>
      <c r="G2931" t="s">
        <v>3108</v>
      </c>
      <c r="H2931" t="s">
        <v>225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T2931" s="22" t="str">
        <f t="shared" si="181"/>
        <v>845106-BGRG-53/61</v>
      </c>
      <c r="U2931" s="24" t="str">
        <f>IF(C2931="NET","",IF(C2931="","",IFERROR(VLOOKUP(T2931,EAN!$A:$B,2,FALSE),"MANGLER - MÅ OPPDATERE EAN-FANEN")))</f>
        <v>MANGLER - MÅ OPPDATERE EAN-FANEN</v>
      </c>
      <c r="V2931" s="22">
        <f t="shared" si="182"/>
        <v>0</v>
      </c>
      <c r="W2931" s="22">
        <f t="shared" si="183"/>
        <v>0</v>
      </c>
    </row>
    <row r="2932" spans="2:23">
      <c r="B2932">
        <v>845106</v>
      </c>
      <c r="C2932" t="s">
        <v>3511</v>
      </c>
      <c r="D2932" t="s">
        <v>2991</v>
      </c>
      <c r="E2932" t="s">
        <v>3496</v>
      </c>
      <c r="F2932" t="s">
        <v>3010</v>
      </c>
      <c r="G2932" t="s">
        <v>3108</v>
      </c>
      <c r="H2932" t="s">
        <v>225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T2932" s="22" t="str">
        <f t="shared" si="181"/>
        <v>845106-BRWT-53/61</v>
      </c>
      <c r="U2932" s="24" t="str">
        <f>IF(C2932="NET","",IF(C2932="","",IFERROR(VLOOKUP(T2932,EAN!$A:$B,2,FALSE),"MANGLER - MÅ OPPDATERE EAN-FANEN")))</f>
        <v>MANGLER - MÅ OPPDATERE EAN-FANEN</v>
      </c>
      <c r="V2932" s="22">
        <f t="shared" si="182"/>
        <v>0</v>
      </c>
      <c r="W2932" s="22">
        <f t="shared" si="183"/>
        <v>0</v>
      </c>
    </row>
    <row r="2933" spans="2:23">
      <c r="B2933">
        <v>845106</v>
      </c>
      <c r="C2933" t="s">
        <v>3511</v>
      </c>
      <c r="D2933" t="s">
        <v>2991</v>
      </c>
      <c r="E2933" t="s">
        <v>3497</v>
      </c>
      <c r="F2933" t="s">
        <v>3373</v>
      </c>
      <c r="G2933" t="s">
        <v>3108</v>
      </c>
      <c r="H2933" t="s">
        <v>225</v>
      </c>
      <c r="I2933">
        <v>36</v>
      </c>
      <c r="J2933">
        <v>36</v>
      </c>
      <c r="K2933">
        <v>36</v>
      </c>
      <c r="L2933">
        <v>36</v>
      </c>
      <c r="M2933">
        <v>36</v>
      </c>
      <c r="N2933">
        <v>36</v>
      </c>
      <c r="O2933">
        <v>36</v>
      </c>
      <c r="P2933">
        <v>36</v>
      </c>
      <c r="Q2933">
        <v>36</v>
      </c>
      <c r="R2933">
        <v>36</v>
      </c>
      <c r="T2933" s="22" t="str">
        <f t="shared" si="181"/>
        <v>845106-BUOR-53/61</v>
      </c>
      <c r="U2933" s="24" t="str">
        <f>IF(C2933="NET","",IF(C2933="","",IFERROR(VLOOKUP(T2933,EAN!$A:$B,2,FALSE),"MANGLER - MÅ OPPDATERE EAN-FANEN")))</f>
        <v>MANGLER - MÅ OPPDATERE EAN-FANEN</v>
      </c>
      <c r="V2933" s="22">
        <f t="shared" si="182"/>
        <v>36</v>
      </c>
      <c r="W2933" s="22">
        <f t="shared" si="183"/>
        <v>36</v>
      </c>
    </row>
    <row r="2934" spans="2:23">
      <c r="B2934">
        <v>845106</v>
      </c>
      <c r="C2934" t="s">
        <v>3511</v>
      </c>
      <c r="D2934" t="s">
        <v>2991</v>
      </c>
      <c r="E2934" t="s">
        <v>3498</v>
      </c>
      <c r="F2934" t="s">
        <v>1054</v>
      </c>
      <c r="G2934" t="s">
        <v>3108</v>
      </c>
      <c r="H2934" t="s">
        <v>225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T2934" s="22" t="str">
        <f t="shared" si="181"/>
        <v>845106-DPMC-53/61</v>
      </c>
      <c r="U2934" s="24" t="str">
        <f>IF(C2934="NET","",IF(C2934="","",IFERROR(VLOOKUP(T2934,EAN!$A:$B,2,FALSE),"MANGLER - MÅ OPPDATERE EAN-FANEN")))</f>
        <v>MANGLER - MÅ OPPDATERE EAN-FANEN</v>
      </c>
      <c r="V2934" s="22">
        <f t="shared" si="182"/>
        <v>0</v>
      </c>
      <c r="W2934" s="22">
        <f t="shared" si="183"/>
        <v>0</v>
      </c>
    </row>
    <row r="2935" spans="2:23">
      <c r="B2935">
        <v>845106</v>
      </c>
      <c r="C2935" t="s">
        <v>3511</v>
      </c>
      <c r="D2935" t="s">
        <v>2991</v>
      </c>
      <c r="E2935" t="s">
        <v>3499</v>
      </c>
      <c r="F2935" t="s">
        <v>3014</v>
      </c>
      <c r="G2935" t="s">
        <v>3108</v>
      </c>
      <c r="H2935" t="s">
        <v>225</v>
      </c>
      <c r="I2935">
        <v>216</v>
      </c>
      <c r="J2935">
        <v>216</v>
      </c>
      <c r="K2935">
        <v>216</v>
      </c>
      <c r="L2935">
        <v>216</v>
      </c>
      <c r="M2935">
        <v>216</v>
      </c>
      <c r="N2935">
        <v>216</v>
      </c>
      <c r="O2935">
        <v>216</v>
      </c>
      <c r="P2935">
        <v>216</v>
      </c>
      <c r="Q2935">
        <v>216</v>
      </c>
      <c r="R2935">
        <v>216</v>
      </c>
      <c r="T2935" s="22" t="str">
        <f t="shared" si="181"/>
        <v>845106-DUSK-53/61</v>
      </c>
      <c r="U2935" s="24" t="str">
        <f>IF(C2935="NET","",IF(C2935="","",IFERROR(VLOOKUP(T2935,EAN!$A:$B,2,FALSE),"MANGLER - MÅ OPPDATERE EAN-FANEN")))</f>
        <v>MANGLER - MÅ OPPDATERE EAN-FANEN</v>
      </c>
      <c r="V2935" s="22">
        <f t="shared" si="182"/>
        <v>216</v>
      </c>
      <c r="W2935" s="22">
        <f t="shared" si="183"/>
        <v>216</v>
      </c>
    </row>
    <row r="2936" spans="2:23">
      <c r="B2936">
        <v>845106</v>
      </c>
      <c r="C2936" t="s">
        <v>3511</v>
      </c>
      <c r="D2936" t="s">
        <v>2991</v>
      </c>
      <c r="E2936" t="s">
        <v>3500</v>
      </c>
      <c r="F2936" t="s">
        <v>3380</v>
      </c>
      <c r="G2936" t="s">
        <v>3108</v>
      </c>
      <c r="H2936" t="s">
        <v>225</v>
      </c>
      <c r="I2936">
        <v>121</v>
      </c>
      <c r="J2936">
        <v>121</v>
      </c>
      <c r="K2936">
        <v>121</v>
      </c>
      <c r="L2936">
        <v>121</v>
      </c>
      <c r="M2936">
        <v>121</v>
      </c>
      <c r="N2936">
        <v>121</v>
      </c>
      <c r="O2936">
        <v>121</v>
      </c>
      <c r="P2936">
        <v>121</v>
      </c>
      <c r="Q2936">
        <v>121</v>
      </c>
      <c r="R2936">
        <v>121</v>
      </c>
      <c r="T2936" s="22" t="str">
        <f t="shared" si="181"/>
        <v>845106-FLRM-53/61</v>
      </c>
      <c r="U2936" s="24" t="str">
        <f>IF(C2936="NET","",IF(C2936="","",IFERROR(VLOOKUP(T2936,EAN!$A:$B,2,FALSE),"MANGLER - MÅ OPPDATERE EAN-FANEN")))</f>
        <v>MANGLER - MÅ OPPDATERE EAN-FANEN</v>
      </c>
      <c r="V2936" s="22">
        <f t="shared" si="182"/>
        <v>121</v>
      </c>
      <c r="W2936" s="22">
        <f t="shared" si="183"/>
        <v>121</v>
      </c>
    </row>
    <row r="2937" spans="2:23">
      <c r="B2937">
        <v>845106</v>
      </c>
      <c r="C2937" t="s">
        <v>3511</v>
      </c>
      <c r="D2937" t="s">
        <v>2991</v>
      </c>
      <c r="E2937" t="s">
        <v>3501</v>
      </c>
      <c r="F2937" t="s">
        <v>3054</v>
      </c>
      <c r="G2937" t="s">
        <v>3108</v>
      </c>
      <c r="H2937" t="s">
        <v>87</v>
      </c>
      <c r="I2937">
        <v>379</v>
      </c>
      <c r="J2937">
        <v>379</v>
      </c>
      <c r="K2937">
        <v>379</v>
      </c>
      <c r="L2937">
        <v>379</v>
      </c>
      <c r="M2937">
        <v>379</v>
      </c>
      <c r="N2937">
        <v>379</v>
      </c>
      <c r="O2937">
        <v>379</v>
      </c>
      <c r="P2937">
        <v>379</v>
      </c>
      <c r="Q2937">
        <v>379</v>
      </c>
      <c r="R2937">
        <v>379</v>
      </c>
      <c r="T2937" s="22" t="str">
        <f t="shared" si="181"/>
        <v>845106-LAVA-53/61</v>
      </c>
      <c r="U2937" s="24" t="str">
        <f>IF(C2937="NET","",IF(C2937="","",IFERROR(VLOOKUP(T2937,EAN!$A:$B,2,FALSE),"MANGLER - MÅ OPPDATERE EAN-FANEN")))</f>
        <v>MANGLER - MÅ OPPDATERE EAN-FANEN</v>
      </c>
      <c r="V2937" s="22">
        <f t="shared" si="182"/>
        <v>379</v>
      </c>
      <c r="W2937" s="22">
        <f t="shared" si="183"/>
        <v>379</v>
      </c>
    </row>
    <row r="2938" spans="2:23">
      <c r="B2938">
        <v>845106</v>
      </c>
      <c r="C2938" t="s">
        <v>3511</v>
      </c>
      <c r="D2938" t="s">
        <v>2991</v>
      </c>
      <c r="E2938" t="s">
        <v>3502</v>
      </c>
      <c r="F2938" t="s">
        <v>3074</v>
      </c>
      <c r="G2938" t="s">
        <v>3108</v>
      </c>
      <c r="H2938" t="s">
        <v>225</v>
      </c>
      <c r="I2938">
        <v>116</v>
      </c>
      <c r="J2938">
        <v>116</v>
      </c>
      <c r="K2938">
        <v>116</v>
      </c>
      <c r="L2938">
        <v>116</v>
      </c>
      <c r="M2938">
        <v>116</v>
      </c>
      <c r="N2938">
        <v>116</v>
      </c>
      <c r="O2938">
        <v>116</v>
      </c>
      <c r="P2938">
        <v>116</v>
      </c>
      <c r="Q2938">
        <v>116</v>
      </c>
      <c r="R2938">
        <v>116</v>
      </c>
      <c r="T2938" s="22" t="str">
        <f t="shared" si="181"/>
        <v>845106-LIAM-53/61</v>
      </c>
      <c r="U2938" s="24" t="str">
        <f>IF(C2938="NET","",IF(C2938="","",IFERROR(VLOOKUP(T2938,EAN!$A:$B,2,FALSE),"MANGLER - MÅ OPPDATERE EAN-FANEN")))</f>
        <v>MANGLER - MÅ OPPDATERE EAN-FANEN</v>
      </c>
      <c r="V2938" s="22">
        <f t="shared" si="182"/>
        <v>116</v>
      </c>
      <c r="W2938" s="22">
        <f t="shared" si="183"/>
        <v>116</v>
      </c>
    </row>
    <row r="2939" spans="2:23">
      <c r="B2939">
        <v>845106</v>
      </c>
      <c r="C2939" t="s">
        <v>3511</v>
      </c>
      <c r="D2939" t="s">
        <v>2991</v>
      </c>
      <c r="E2939" t="s">
        <v>3503</v>
      </c>
      <c r="F2939" t="s">
        <v>2748</v>
      </c>
      <c r="G2939" t="s">
        <v>3108</v>
      </c>
      <c r="H2939" t="s">
        <v>225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T2939" s="22" t="str">
        <f t="shared" si="181"/>
        <v>845106-MAQM-53/61</v>
      </c>
      <c r="U2939" s="24" t="str">
        <f>IF(C2939="NET","",IF(C2939="","",IFERROR(VLOOKUP(T2939,EAN!$A:$B,2,FALSE),"MANGLER - MÅ OPPDATERE EAN-FANEN")))</f>
        <v>MANGLER - MÅ OPPDATERE EAN-FANEN</v>
      </c>
      <c r="V2939" s="22">
        <f t="shared" si="182"/>
        <v>0</v>
      </c>
      <c r="W2939" s="22">
        <f t="shared" si="183"/>
        <v>0</v>
      </c>
    </row>
    <row r="2940" spans="2:23">
      <c r="B2940">
        <v>845106</v>
      </c>
      <c r="C2940" t="s">
        <v>3511</v>
      </c>
      <c r="D2940" t="s">
        <v>2991</v>
      </c>
      <c r="E2940" t="s">
        <v>3107</v>
      </c>
      <c r="F2940" t="s">
        <v>3017</v>
      </c>
      <c r="G2940" t="s">
        <v>3108</v>
      </c>
      <c r="H2940" t="s">
        <v>87</v>
      </c>
      <c r="I2940">
        <v>1709</v>
      </c>
      <c r="J2940">
        <v>1709</v>
      </c>
      <c r="K2940">
        <v>1709</v>
      </c>
      <c r="L2940">
        <v>1709</v>
      </c>
      <c r="M2940">
        <v>1709</v>
      </c>
      <c r="N2940">
        <v>1709</v>
      </c>
      <c r="O2940">
        <v>1709</v>
      </c>
      <c r="P2940">
        <v>1709</v>
      </c>
      <c r="Q2940">
        <v>1709</v>
      </c>
      <c r="R2940">
        <v>1709</v>
      </c>
      <c r="T2940" s="22" t="str">
        <f t="shared" si="181"/>
        <v>845106-MBLK-53/61</v>
      </c>
      <c r="U2940" s="24" t="str">
        <f>IF(C2940="NET","",IF(C2940="","",IFERROR(VLOOKUP(T2940,EAN!$A:$B,2,FALSE),"MANGLER - MÅ OPPDATERE EAN-FANEN")))</f>
        <v>MANGLER - MÅ OPPDATERE EAN-FANEN</v>
      </c>
      <c r="V2940" s="22">
        <f t="shared" si="182"/>
        <v>1709</v>
      </c>
      <c r="W2940" s="22">
        <f t="shared" si="183"/>
        <v>1709</v>
      </c>
    </row>
    <row r="2941" spans="2:23">
      <c r="B2941">
        <v>845106</v>
      </c>
      <c r="C2941" t="s">
        <v>3511</v>
      </c>
      <c r="D2941" t="s">
        <v>2991</v>
      </c>
      <c r="E2941" t="s">
        <v>3512</v>
      </c>
      <c r="F2941" t="s">
        <v>3023</v>
      </c>
      <c r="G2941" t="s">
        <v>3108</v>
      </c>
      <c r="H2941" t="s">
        <v>225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T2941" s="22" t="str">
        <f t="shared" si="181"/>
        <v>845106-MFGN-53/61</v>
      </c>
      <c r="U2941" s="24" t="str">
        <f>IF(C2941="NET","",IF(C2941="","",IFERROR(VLOOKUP(T2941,EAN!$A:$B,2,FALSE),"MANGLER - MÅ OPPDATERE EAN-FANEN")))</f>
        <v>MANGLER - MÅ OPPDATERE EAN-FANEN</v>
      </c>
      <c r="V2941" s="22">
        <f t="shared" si="182"/>
        <v>0</v>
      </c>
      <c r="W2941" s="22">
        <f t="shared" si="183"/>
        <v>0</v>
      </c>
    </row>
    <row r="2942" spans="2:23">
      <c r="B2942">
        <v>845106</v>
      </c>
      <c r="C2942" t="s">
        <v>3511</v>
      </c>
      <c r="D2942" t="s">
        <v>2991</v>
      </c>
      <c r="E2942" t="s">
        <v>3513</v>
      </c>
      <c r="F2942" t="s">
        <v>114</v>
      </c>
      <c r="G2942" t="s">
        <v>3108</v>
      </c>
      <c r="H2942" t="s">
        <v>225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T2942" s="22" t="str">
        <f t="shared" si="181"/>
        <v>845106-MSBM-53/61</v>
      </c>
      <c r="U2942" s="24" t="str">
        <f>IF(C2942="NET","",IF(C2942="","",IFERROR(VLOOKUP(T2942,EAN!$A:$B,2,FALSE),"MANGLER - MÅ OPPDATERE EAN-FANEN")))</f>
        <v>MANGLER - MÅ OPPDATERE EAN-FANEN</v>
      </c>
      <c r="V2942" s="22">
        <f t="shared" si="182"/>
        <v>0</v>
      </c>
      <c r="W2942" s="22">
        <f t="shared" si="183"/>
        <v>0</v>
      </c>
    </row>
    <row r="2943" spans="2:23">
      <c r="B2943">
        <v>845106</v>
      </c>
      <c r="C2943" t="s">
        <v>3511</v>
      </c>
      <c r="D2943" t="s">
        <v>2991</v>
      </c>
      <c r="E2943" t="s">
        <v>3514</v>
      </c>
      <c r="F2943" t="s">
        <v>3004</v>
      </c>
      <c r="G2943" t="s">
        <v>3108</v>
      </c>
      <c r="H2943" t="s">
        <v>225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T2943" s="22" t="str">
        <f t="shared" si="181"/>
        <v>845106-MSGM-53/61</v>
      </c>
      <c r="U2943" s="24" t="str">
        <f>IF(C2943="NET","",IF(C2943="","",IFERROR(VLOOKUP(T2943,EAN!$A:$B,2,FALSE),"MANGLER - MÅ OPPDATERE EAN-FANEN")))</f>
        <v>MANGLER - MÅ OPPDATERE EAN-FANEN</v>
      </c>
      <c r="V2943" s="22">
        <f t="shared" si="182"/>
        <v>0</v>
      </c>
      <c r="W2943" s="22">
        <f t="shared" si="183"/>
        <v>0</v>
      </c>
    </row>
    <row r="2944" spans="2:23">
      <c r="B2944">
        <v>845106</v>
      </c>
      <c r="C2944" t="s">
        <v>3511</v>
      </c>
      <c r="D2944" t="s">
        <v>2991</v>
      </c>
      <c r="E2944" t="s">
        <v>3504</v>
      </c>
      <c r="F2944" t="s">
        <v>2191</v>
      </c>
      <c r="G2944" t="s">
        <v>3108</v>
      </c>
      <c r="H2944" t="s">
        <v>87</v>
      </c>
      <c r="I2944">
        <v>65</v>
      </c>
      <c r="J2944">
        <v>65</v>
      </c>
      <c r="K2944">
        <v>65</v>
      </c>
      <c r="L2944">
        <v>65</v>
      </c>
      <c r="M2944">
        <v>124</v>
      </c>
      <c r="N2944">
        <v>124</v>
      </c>
      <c r="O2944">
        <v>124</v>
      </c>
      <c r="P2944">
        <v>124</v>
      </c>
      <c r="Q2944">
        <v>124</v>
      </c>
      <c r="R2944">
        <v>124</v>
      </c>
      <c r="T2944" s="22" t="str">
        <f t="shared" si="181"/>
        <v>845106-MTRQ-53/61</v>
      </c>
      <c r="U2944" s="24" t="str">
        <f>IF(C2944="NET","",IF(C2944="","",IFERROR(VLOOKUP(T2944,EAN!$A:$B,2,FALSE),"MANGLER - MÅ OPPDATERE EAN-FANEN")))</f>
        <v>MANGLER - MÅ OPPDATERE EAN-FANEN</v>
      </c>
      <c r="V2944" s="22">
        <f t="shared" si="182"/>
        <v>65</v>
      </c>
      <c r="W2944" s="22">
        <f t="shared" si="183"/>
        <v>124</v>
      </c>
    </row>
    <row r="2945" spans="2:23">
      <c r="B2945">
        <v>845106</v>
      </c>
      <c r="C2945" t="s">
        <v>3511</v>
      </c>
      <c r="D2945" t="s">
        <v>2991</v>
      </c>
      <c r="E2945" t="s">
        <v>3505</v>
      </c>
      <c r="F2945" t="s">
        <v>2728</v>
      </c>
      <c r="G2945" t="s">
        <v>3108</v>
      </c>
      <c r="H2945" t="s">
        <v>87</v>
      </c>
      <c r="I2945">
        <v>1015</v>
      </c>
      <c r="J2945">
        <v>1015</v>
      </c>
      <c r="K2945">
        <v>1015</v>
      </c>
      <c r="L2945">
        <v>1015</v>
      </c>
      <c r="M2945">
        <v>1015</v>
      </c>
      <c r="N2945">
        <v>1015</v>
      </c>
      <c r="O2945">
        <v>1015</v>
      </c>
      <c r="P2945">
        <v>1015</v>
      </c>
      <c r="Q2945">
        <v>1015</v>
      </c>
      <c r="R2945">
        <v>1015</v>
      </c>
      <c r="T2945" s="22" t="str">
        <f t="shared" si="181"/>
        <v>845106-MWHT-53/61</v>
      </c>
      <c r="U2945" s="24" t="str">
        <f>IF(C2945="NET","",IF(C2945="","",IFERROR(VLOOKUP(T2945,EAN!$A:$B,2,FALSE),"MANGLER - MÅ OPPDATERE EAN-FANEN")))</f>
        <v>MANGLER - MÅ OPPDATERE EAN-FANEN</v>
      </c>
      <c r="V2945" s="22">
        <f t="shared" si="182"/>
        <v>1015</v>
      </c>
      <c r="W2945" s="22">
        <f t="shared" si="183"/>
        <v>1015</v>
      </c>
    </row>
    <row r="2946" spans="2:23">
      <c r="B2946">
        <v>845106</v>
      </c>
      <c r="C2946" t="s">
        <v>3511</v>
      </c>
      <c r="D2946" t="s">
        <v>2991</v>
      </c>
      <c r="E2946" t="s">
        <v>3506</v>
      </c>
      <c r="F2946" t="s">
        <v>2193</v>
      </c>
      <c r="G2946" t="s">
        <v>3108</v>
      </c>
      <c r="H2946" t="s">
        <v>87</v>
      </c>
      <c r="I2946">
        <v>90</v>
      </c>
      <c r="J2946">
        <v>90</v>
      </c>
      <c r="K2946">
        <v>90</v>
      </c>
      <c r="L2946">
        <v>90</v>
      </c>
      <c r="M2946">
        <v>145</v>
      </c>
      <c r="N2946">
        <v>145</v>
      </c>
      <c r="O2946">
        <v>145</v>
      </c>
      <c r="P2946">
        <v>145</v>
      </c>
      <c r="Q2946">
        <v>145</v>
      </c>
      <c r="R2946">
        <v>145</v>
      </c>
      <c r="T2946" s="22" t="str">
        <f t="shared" si="181"/>
        <v>845106-PNTH-53/61</v>
      </c>
      <c r="U2946" s="24" t="str">
        <f>IF(C2946="NET","",IF(C2946="","",IFERROR(VLOOKUP(T2946,EAN!$A:$B,2,FALSE),"MANGLER - MÅ OPPDATERE EAN-FANEN")))</f>
        <v>MANGLER - MÅ OPPDATERE EAN-FANEN</v>
      </c>
      <c r="V2946" s="22">
        <f t="shared" si="182"/>
        <v>90</v>
      </c>
      <c r="W2946" s="22">
        <f t="shared" si="183"/>
        <v>145</v>
      </c>
    </row>
    <row r="2947" spans="2:23">
      <c r="B2947">
        <v>845106</v>
      </c>
      <c r="C2947" t="s">
        <v>3511</v>
      </c>
      <c r="D2947" t="s">
        <v>2991</v>
      </c>
      <c r="E2947" t="s">
        <v>3507</v>
      </c>
      <c r="F2947" t="s">
        <v>3038</v>
      </c>
      <c r="G2947" t="s">
        <v>3108</v>
      </c>
      <c r="H2947" t="s">
        <v>225</v>
      </c>
      <c r="I2947">
        <v>4</v>
      </c>
      <c r="J2947">
        <v>4</v>
      </c>
      <c r="K2947">
        <v>4</v>
      </c>
      <c r="L2947">
        <v>4</v>
      </c>
      <c r="M2947">
        <v>4</v>
      </c>
      <c r="N2947">
        <v>4</v>
      </c>
      <c r="O2947">
        <v>4</v>
      </c>
      <c r="P2947">
        <v>4</v>
      </c>
      <c r="Q2947">
        <v>4</v>
      </c>
      <c r="R2947">
        <v>4</v>
      </c>
      <c r="T2947" s="22" t="str">
        <f t="shared" si="181"/>
        <v>845106-SAME-53/61</v>
      </c>
      <c r="U2947" s="24" t="str">
        <f>IF(C2947="NET","",IF(C2947="","",IFERROR(VLOOKUP(T2947,EAN!$A:$B,2,FALSE),"MANGLER - MÅ OPPDATERE EAN-FANEN")))</f>
        <v>MANGLER - MÅ OPPDATERE EAN-FANEN</v>
      </c>
      <c r="V2947" s="22">
        <f t="shared" si="182"/>
        <v>4</v>
      </c>
      <c r="W2947" s="22">
        <f t="shared" si="183"/>
        <v>4</v>
      </c>
    </row>
    <row r="2948" spans="2:23">
      <c r="B2948">
        <v>845106</v>
      </c>
      <c r="C2948" t="s">
        <v>3511</v>
      </c>
      <c r="D2948" t="s">
        <v>2991</v>
      </c>
      <c r="E2948" t="s">
        <v>3508</v>
      </c>
      <c r="F2948" t="s">
        <v>3080</v>
      </c>
      <c r="G2948" t="s">
        <v>3108</v>
      </c>
      <c r="H2948" t="s">
        <v>225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T2948" s="22" t="str">
        <f t="shared" ref="T2948:T3011" si="184">CONCATENATE(B2948,"-",E2948)</f>
        <v>845106-SGRM-53/61</v>
      </c>
      <c r="U2948" s="24" t="str">
        <f>IF(C2948="NET","",IF(C2948="","",IFERROR(VLOOKUP(T2948,EAN!$A:$B,2,FALSE),"MANGLER - MÅ OPPDATERE EAN-FANEN")))</f>
        <v>MANGLER - MÅ OPPDATERE EAN-FANEN</v>
      </c>
      <c r="V2948" s="22">
        <f t="shared" si="182"/>
        <v>0</v>
      </c>
      <c r="W2948" s="22">
        <f t="shared" si="183"/>
        <v>0</v>
      </c>
    </row>
    <row r="2949" spans="2:23">
      <c r="B2949">
        <v>845106</v>
      </c>
      <c r="C2949" t="s">
        <v>3511</v>
      </c>
      <c r="D2949" t="s">
        <v>2991</v>
      </c>
      <c r="E2949" t="s">
        <v>3509</v>
      </c>
      <c r="F2949" t="s">
        <v>3042</v>
      </c>
      <c r="G2949" t="s">
        <v>3108</v>
      </c>
      <c r="H2949" t="s">
        <v>87</v>
      </c>
      <c r="I2949">
        <v>17</v>
      </c>
      <c r="J2949">
        <v>17</v>
      </c>
      <c r="K2949">
        <v>17</v>
      </c>
      <c r="L2949">
        <v>17</v>
      </c>
      <c r="M2949">
        <v>34</v>
      </c>
      <c r="N2949">
        <v>34</v>
      </c>
      <c r="O2949">
        <v>34</v>
      </c>
      <c r="P2949">
        <v>34</v>
      </c>
      <c r="Q2949">
        <v>34</v>
      </c>
      <c r="R2949">
        <v>34</v>
      </c>
      <c r="T2949" s="22" t="str">
        <f t="shared" si="184"/>
        <v>845106-TSKN-53/61</v>
      </c>
      <c r="U2949" s="24" t="str">
        <f>IF(C2949="NET","",IF(C2949="","",IFERROR(VLOOKUP(T2949,EAN!$A:$B,2,FALSE),"MANGLER - MÅ OPPDATERE EAN-FANEN")))</f>
        <v>MANGLER - MÅ OPPDATERE EAN-FANEN</v>
      </c>
      <c r="V2949" s="22">
        <f t="shared" si="182"/>
        <v>17</v>
      </c>
      <c r="W2949" s="22">
        <f t="shared" si="183"/>
        <v>34</v>
      </c>
    </row>
    <row r="2950" spans="2:23">
      <c r="B2950">
        <v>845106</v>
      </c>
      <c r="C2950" t="s">
        <v>3511</v>
      </c>
      <c r="D2950" t="s">
        <v>2991</v>
      </c>
      <c r="E2950" t="s">
        <v>3510</v>
      </c>
      <c r="F2950" t="s">
        <v>1977</v>
      </c>
      <c r="G2950" t="s">
        <v>3108</v>
      </c>
      <c r="H2950" t="s">
        <v>87</v>
      </c>
      <c r="I2950">
        <v>98</v>
      </c>
      <c r="J2950">
        <v>98</v>
      </c>
      <c r="K2950">
        <v>98</v>
      </c>
      <c r="L2950">
        <v>98</v>
      </c>
      <c r="M2950">
        <v>98</v>
      </c>
      <c r="N2950">
        <v>98</v>
      </c>
      <c r="O2950">
        <v>98</v>
      </c>
      <c r="P2950">
        <v>98</v>
      </c>
      <c r="Q2950">
        <v>98</v>
      </c>
      <c r="R2950">
        <v>98</v>
      </c>
      <c r="T2950" s="22" t="str">
        <f t="shared" si="184"/>
        <v>845106-WOLD-53/61</v>
      </c>
      <c r="U2950" s="24" t="str">
        <f>IF(C2950="NET","",IF(C2950="","",IFERROR(VLOOKUP(T2950,EAN!$A:$B,2,FALSE),"MANGLER - MÅ OPPDATERE EAN-FANEN")))</f>
        <v>MANGLER - MÅ OPPDATERE EAN-FANEN</v>
      </c>
      <c r="V2950" s="22">
        <f t="shared" si="182"/>
        <v>98</v>
      </c>
      <c r="W2950" s="22">
        <f t="shared" si="183"/>
        <v>98</v>
      </c>
    </row>
    <row r="2951" spans="2:23">
      <c r="B2951" s="37">
        <v>845107</v>
      </c>
      <c r="C2951" t="s">
        <v>131</v>
      </c>
      <c r="I2951" s="37">
        <v>202409</v>
      </c>
      <c r="J2951" s="37">
        <v>202410</v>
      </c>
      <c r="K2951" s="37">
        <v>202411</v>
      </c>
      <c r="L2951" s="37">
        <v>202412</v>
      </c>
      <c r="M2951" s="37">
        <v>202413</v>
      </c>
      <c r="N2951" s="37">
        <v>202414</v>
      </c>
      <c r="O2951" s="37">
        <v>202415</v>
      </c>
      <c r="P2951" s="37">
        <v>202415</v>
      </c>
      <c r="Q2951" s="37">
        <v>202415</v>
      </c>
      <c r="R2951" s="37">
        <v>202415</v>
      </c>
      <c r="T2951" s="22" t="str">
        <f t="shared" si="184"/>
        <v>845107-</v>
      </c>
      <c r="U2951" s="24" t="str">
        <f>IF(C2951="NET","",IF(C2951="","",IFERROR(VLOOKUP(T2951,EAN!$A:$B,2,FALSE),"MANGLER - MÅ OPPDATERE EAN-FANEN")))</f>
        <v/>
      </c>
      <c r="V2951" s="22">
        <f t="shared" si="182"/>
        <v>202409</v>
      </c>
      <c r="W2951" s="22">
        <f t="shared" si="183"/>
        <v>202415</v>
      </c>
    </row>
    <row r="2952" spans="2:23">
      <c r="B2952">
        <v>845107</v>
      </c>
      <c r="C2952" t="s">
        <v>3515</v>
      </c>
      <c r="D2952" t="s">
        <v>2991</v>
      </c>
      <c r="E2952" t="s">
        <v>3516</v>
      </c>
      <c r="F2952" t="s">
        <v>3517</v>
      </c>
      <c r="G2952" t="s">
        <v>3106</v>
      </c>
      <c r="H2952" t="s">
        <v>225</v>
      </c>
      <c r="I2952">
        <v>46</v>
      </c>
      <c r="J2952">
        <v>46</v>
      </c>
      <c r="K2952">
        <v>46</v>
      </c>
      <c r="L2952">
        <v>46</v>
      </c>
      <c r="M2952">
        <v>46</v>
      </c>
      <c r="N2952">
        <v>46</v>
      </c>
      <c r="O2952">
        <v>46</v>
      </c>
      <c r="P2952">
        <v>46</v>
      </c>
      <c r="Q2952">
        <v>46</v>
      </c>
      <c r="R2952">
        <v>46</v>
      </c>
      <c r="T2952" s="22" t="str">
        <f t="shared" si="184"/>
        <v>845107-BLTI-48/53</v>
      </c>
      <c r="U2952" s="24" t="str">
        <f>IF(C2952="NET","",IF(C2952="","",IFERROR(VLOOKUP(T2952,EAN!$A:$B,2,FALSE),"MANGLER - MÅ OPPDATERE EAN-FANEN")))</f>
        <v>MANGLER - MÅ OPPDATERE EAN-FANEN</v>
      </c>
      <c r="V2952" s="22">
        <f t="shared" si="182"/>
        <v>46</v>
      </c>
      <c r="W2952" s="22">
        <f t="shared" si="183"/>
        <v>46</v>
      </c>
    </row>
    <row r="2953" spans="2:23">
      <c r="B2953">
        <v>845107</v>
      </c>
      <c r="C2953" t="s">
        <v>3515</v>
      </c>
      <c r="D2953" t="s">
        <v>2991</v>
      </c>
      <c r="E2953" t="s">
        <v>3518</v>
      </c>
      <c r="F2953" t="s">
        <v>3012</v>
      </c>
      <c r="G2953" t="s">
        <v>3106</v>
      </c>
      <c r="H2953" t="s">
        <v>225</v>
      </c>
      <c r="I2953">
        <v>224</v>
      </c>
      <c r="J2953">
        <v>224</v>
      </c>
      <c r="K2953">
        <v>224</v>
      </c>
      <c r="L2953">
        <v>224</v>
      </c>
      <c r="M2953">
        <v>224</v>
      </c>
      <c r="N2953">
        <v>224</v>
      </c>
      <c r="O2953">
        <v>224</v>
      </c>
      <c r="P2953">
        <v>224</v>
      </c>
      <c r="Q2953">
        <v>224</v>
      </c>
      <c r="R2953">
        <v>224</v>
      </c>
      <c r="T2953" s="22" t="str">
        <f t="shared" si="184"/>
        <v>845107-DLIM-48/53</v>
      </c>
      <c r="U2953" s="24" t="str">
        <f>IF(C2953="NET","",IF(C2953="","",IFERROR(VLOOKUP(T2953,EAN!$A:$B,2,FALSE),"MANGLER - MÅ OPPDATERE EAN-FANEN")))</f>
        <v>MANGLER - MÅ OPPDATERE EAN-FANEN</v>
      </c>
      <c r="V2953" s="22">
        <f t="shared" si="182"/>
        <v>224</v>
      </c>
      <c r="W2953" s="22">
        <f t="shared" si="183"/>
        <v>224</v>
      </c>
    </row>
    <row r="2954" spans="2:23">
      <c r="B2954">
        <v>845107</v>
      </c>
      <c r="C2954" t="s">
        <v>3515</v>
      </c>
      <c r="D2954" t="s">
        <v>2991</v>
      </c>
      <c r="E2954" t="s">
        <v>3519</v>
      </c>
      <c r="F2954" t="s">
        <v>3520</v>
      </c>
      <c r="G2954" t="s">
        <v>3106</v>
      </c>
      <c r="H2954" t="s">
        <v>225</v>
      </c>
      <c r="I2954">
        <v>87</v>
      </c>
      <c r="J2954">
        <v>87</v>
      </c>
      <c r="K2954">
        <v>87</v>
      </c>
      <c r="L2954">
        <v>87</v>
      </c>
      <c r="M2954">
        <v>87</v>
      </c>
      <c r="N2954">
        <v>87</v>
      </c>
      <c r="O2954">
        <v>87</v>
      </c>
      <c r="P2954">
        <v>87</v>
      </c>
      <c r="Q2954">
        <v>87</v>
      </c>
      <c r="R2954">
        <v>87</v>
      </c>
      <c r="T2954" s="22" t="str">
        <f t="shared" si="184"/>
        <v>845107-GLBM-48/53</v>
      </c>
      <c r="U2954" s="24" t="str">
        <f>IF(C2954="NET","",IF(C2954="","",IFERROR(VLOOKUP(T2954,EAN!$A:$B,2,FALSE),"MANGLER - MÅ OPPDATERE EAN-FANEN")))</f>
        <v>MANGLER - MÅ OPPDATERE EAN-FANEN</v>
      </c>
      <c r="V2954" s="22">
        <f t="shared" si="182"/>
        <v>87</v>
      </c>
      <c r="W2954" s="22">
        <f t="shared" si="183"/>
        <v>87</v>
      </c>
    </row>
    <row r="2955" spans="2:23">
      <c r="B2955">
        <v>845107</v>
      </c>
      <c r="C2955" t="s">
        <v>3515</v>
      </c>
      <c r="D2955" t="s">
        <v>2991</v>
      </c>
      <c r="E2955" t="s">
        <v>3105</v>
      </c>
      <c r="F2955" t="s">
        <v>3017</v>
      </c>
      <c r="G2955" t="s">
        <v>3106</v>
      </c>
      <c r="H2955" t="s">
        <v>87</v>
      </c>
      <c r="I2955">
        <v>734</v>
      </c>
      <c r="J2955">
        <v>734</v>
      </c>
      <c r="K2955">
        <v>734</v>
      </c>
      <c r="L2955">
        <v>734</v>
      </c>
      <c r="M2955">
        <v>734</v>
      </c>
      <c r="N2955">
        <v>734</v>
      </c>
      <c r="O2955">
        <v>734</v>
      </c>
      <c r="P2955">
        <v>734</v>
      </c>
      <c r="Q2955">
        <v>734</v>
      </c>
      <c r="R2955">
        <v>734</v>
      </c>
      <c r="T2955" s="22" t="str">
        <f t="shared" si="184"/>
        <v>845107-MBLK-48/53</v>
      </c>
      <c r="U2955" s="24" t="str">
        <f>IF(C2955="NET","",IF(C2955="","",IFERROR(VLOOKUP(T2955,EAN!$A:$B,2,FALSE),"MANGLER - MÅ OPPDATERE EAN-FANEN")))</f>
        <v>MANGLER - MÅ OPPDATERE EAN-FANEN</v>
      </c>
      <c r="V2955" s="22">
        <f t="shared" ref="V2955:V3018" si="185">I2955</f>
        <v>734</v>
      </c>
      <c r="W2955" s="22">
        <f t="shared" ref="W2955:W3018" si="186">R2955</f>
        <v>734</v>
      </c>
    </row>
    <row r="2956" spans="2:23">
      <c r="B2956">
        <v>845107</v>
      </c>
      <c r="C2956" t="s">
        <v>3515</v>
      </c>
      <c r="D2956" t="s">
        <v>2991</v>
      </c>
      <c r="E2956" t="s">
        <v>3521</v>
      </c>
      <c r="F2956" t="s">
        <v>3000</v>
      </c>
      <c r="G2956" t="s">
        <v>3106</v>
      </c>
      <c r="H2956" t="s">
        <v>225</v>
      </c>
      <c r="I2956">
        <v>274</v>
      </c>
      <c r="J2956">
        <v>274</v>
      </c>
      <c r="K2956">
        <v>274</v>
      </c>
      <c r="L2956">
        <v>274</v>
      </c>
      <c r="M2956">
        <v>274</v>
      </c>
      <c r="N2956">
        <v>274</v>
      </c>
      <c r="O2956">
        <v>274</v>
      </c>
      <c r="P2956">
        <v>274</v>
      </c>
      <c r="Q2956">
        <v>274</v>
      </c>
      <c r="R2956">
        <v>274</v>
      </c>
      <c r="T2956" s="22" t="str">
        <f t="shared" si="184"/>
        <v>845107-MFLU-48/53</v>
      </c>
      <c r="U2956" s="24" t="str">
        <f>IF(C2956="NET","",IF(C2956="","",IFERROR(VLOOKUP(T2956,EAN!$A:$B,2,FALSE),"MANGLER - MÅ OPPDATERE EAN-FANEN")))</f>
        <v>MANGLER - MÅ OPPDATERE EAN-FANEN</v>
      </c>
      <c r="V2956" s="22">
        <f t="shared" si="185"/>
        <v>274</v>
      </c>
      <c r="W2956" s="22">
        <f t="shared" si="186"/>
        <v>274</v>
      </c>
    </row>
    <row r="2957" spans="2:23">
      <c r="B2957">
        <v>845107</v>
      </c>
      <c r="C2957" t="s">
        <v>3515</v>
      </c>
      <c r="D2957" t="s">
        <v>2991</v>
      </c>
      <c r="E2957" t="s">
        <v>3522</v>
      </c>
      <c r="F2957" t="s">
        <v>3031</v>
      </c>
      <c r="G2957" t="s">
        <v>3106</v>
      </c>
      <c r="H2957" t="s">
        <v>225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T2957" s="22" t="str">
        <f t="shared" si="184"/>
        <v>845107-MRBE-48/53</v>
      </c>
      <c r="U2957" s="24" t="str">
        <f>IF(C2957="NET","",IF(C2957="","",IFERROR(VLOOKUP(T2957,EAN!$A:$B,2,FALSE),"MANGLER - MÅ OPPDATERE EAN-FANEN")))</f>
        <v>MANGLER - MÅ OPPDATERE EAN-FANEN</v>
      </c>
      <c r="V2957" s="22">
        <f t="shared" si="185"/>
        <v>0</v>
      </c>
      <c r="W2957" s="22">
        <f t="shared" si="186"/>
        <v>0</v>
      </c>
    </row>
    <row r="2958" spans="2:23">
      <c r="B2958">
        <v>845107</v>
      </c>
      <c r="C2958" t="s">
        <v>3515</v>
      </c>
      <c r="D2958" t="s">
        <v>2991</v>
      </c>
      <c r="E2958" t="s">
        <v>3523</v>
      </c>
      <c r="F2958" t="s">
        <v>2762</v>
      </c>
      <c r="G2958" t="s">
        <v>3106</v>
      </c>
      <c r="H2958" t="s">
        <v>225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T2958" s="22" t="str">
        <f t="shared" si="184"/>
        <v>845107-MROP-48/53</v>
      </c>
      <c r="U2958" s="24" t="str">
        <f>IF(C2958="NET","",IF(C2958="","",IFERROR(VLOOKUP(T2958,EAN!$A:$B,2,FALSE),"MANGLER - MÅ OPPDATERE EAN-FANEN")))</f>
        <v>MANGLER - MÅ OPPDATERE EAN-FANEN</v>
      </c>
      <c r="V2958" s="22">
        <f t="shared" si="185"/>
        <v>0</v>
      </c>
      <c r="W2958" s="22">
        <f t="shared" si="186"/>
        <v>0</v>
      </c>
    </row>
    <row r="2959" spans="2:23">
      <c r="B2959">
        <v>845107</v>
      </c>
      <c r="C2959" t="s">
        <v>3515</v>
      </c>
      <c r="D2959" t="s">
        <v>2991</v>
      </c>
      <c r="E2959" t="s">
        <v>3524</v>
      </c>
      <c r="F2959" t="s">
        <v>2191</v>
      </c>
      <c r="G2959" t="s">
        <v>3106</v>
      </c>
      <c r="H2959" t="s">
        <v>87</v>
      </c>
      <c r="I2959">
        <v>44</v>
      </c>
      <c r="J2959">
        <v>44</v>
      </c>
      <c r="K2959">
        <v>44</v>
      </c>
      <c r="L2959">
        <v>44</v>
      </c>
      <c r="M2959">
        <v>90</v>
      </c>
      <c r="N2959">
        <v>90</v>
      </c>
      <c r="O2959">
        <v>90</v>
      </c>
      <c r="P2959">
        <v>90</v>
      </c>
      <c r="Q2959">
        <v>90</v>
      </c>
      <c r="R2959">
        <v>90</v>
      </c>
      <c r="T2959" s="22" t="str">
        <f t="shared" si="184"/>
        <v>845107-MTRQ-48/53</v>
      </c>
      <c r="U2959" s="24" t="str">
        <f>IF(C2959="NET","",IF(C2959="","",IFERROR(VLOOKUP(T2959,EAN!$A:$B,2,FALSE),"MANGLER - MÅ OPPDATERE EAN-FANEN")))</f>
        <v>MANGLER - MÅ OPPDATERE EAN-FANEN</v>
      </c>
      <c r="V2959" s="22">
        <f t="shared" si="185"/>
        <v>44</v>
      </c>
      <c r="W2959" s="22">
        <f t="shared" si="186"/>
        <v>90</v>
      </c>
    </row>
    <row r="2960" spans="2:23">
      <c r="B2960">
        <v>845107</v>
      </c>
      <c r="C2960" t="s">
        <v>3515</v>
      </c>
      <c r="D2960" t="s">
        <v>2991</v>
      </c>
      <c r="E2960" t="s">
        <v>3525</v>
      </c>
      <c r="F2960" t="s">
        <v>2728</v>
      </c>
      <c r="G2960" t="s">
        <v>3106</v>
      </c>
      <c r="H2960" t="s">
        <v>87</v>
      </c>
      <c r="I2960">
        <v>470</v>
      </c>
      <c r="J2960">
        <v>470</v>
      </c>
      <c r="K2960">
        <v>470</v>
      </c>
      <c r="L2960">
        <v>470</v>
      </c>
      <c r="M2960">
        <v>470</v>
      </c>
      <c r="N2960">
        <v>470</v>
      </c>
      <c r="O2960">
        <v>470</v>
      </c>
      <c r="P2960">
        <v>470</v>
      </c>
      <c r="Q2960">
        <v>470</v>
      </c>
      <c r="R2960">
        <v>470</v>
      </c>
      <c r="T2960" s="22" t="str">
        <f t="shared" si="184"/>
        <v>845107-MWHT-48/53</v>
      </c>
      <c r="U2960" s="24" t="str">
        <f>IF(C2960="NET","",IF(C2960="","",IFERROR(VLOOKUP(T2960,EAN!$A:$B,2,FALSE),"MANGLER - MÅ OPPDATERE EAN-FANEN")))</f>
        <v>MANGLER - MÅ OPPDATERE EAN-FANEN</v>
      </c>
      <c r="V2960" s="22">
        <f t="shared" si="185"/>
        <v>470</v>
      </c>
      <c r="W2960" s="22">
        <f t="shared" si="186"/>
        <v>470</v>
      </c>
    </row>
    <row r="2961" spans="2:23">
      <c r="B2961">
        <v>845107</v>
      </c>
      <c r="C2961" t="s">
        <v>3515</v>
      </c>
      <c r="D2961" t="s">
        <v>2991</v>
      </c>
      <c r="E2961" t="s">
        <v>3526</v>
      </c>
      <c r="F2961" t="s">
        <v>3527</v>
      </c>
      <c r="G2961" t="s">
        <v>3106</v>
      </c>
      <c r="H2961" t="s">
        <v>225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T2961" s="22" t="str">
        <f t="shared" si="184"/>
        <v>845107-NGFL-48/53</v>
      </c>
      <c r="U2961" s="24" t="str">
        <f>IF(C2961="NET","",IF(C2961="","",IFERROR(VLOOKUP(T2961,EAN!$A:$B,2,FALSE),"MANGLER - MÅ OPPDATERE EAN-FANEN")))</f>
        <v>MANGLER - MÅ OPPDATERE EAN-FANEN</v>
      </c>
      <c r="V2961" s="22">
        <f t="shared" si="185"/>
        <v>0</v>
      </c>
      <c r="W2961" s="22">
        <f t="shared" si="186"/>
        <v>0</v>
      </c>
    </row>
    <row r="2962" spans="2:23">
      <c r="B2962">
        <v>845107</v>
      </c>
      <c r="C2962" t="s">
        <v>3515</v>
      </c>
      <c r="D2962" t="s">
        <v>2991</v>
      </c>
      <c r="E2962" t="s">
        <v>3528</v>
      </c>
      <c r="F2962" t="s">
        <v>2193</v>
      </c>
      <c r="G2962" t="s">
        <v>3106</v>
      </c>
      <c r="H2962" t="s">
        <v>87</v>
      </c>
      <c r="I2962">
        <v>0</v>
      </c>
      <c r="J2962">
        <v>0</v>
      </c>
      <c r="K2962">
        <v>0</v>
      </c>
      <c r="L2962">
        <v>0</v>
      </c>
      <c r="M2962">
        <v>56</v>
      </c>
      <c r="N2962">
        <v>56</v>
      </c>
      <c r="O2962">
        <v>56</v>
      </c>
      <c r="P2962">
        <v>56</v>
      </c>
      <c r="Q2962">
        <v>56</v>
      </c>
      <c r="R2962">
        <v>56</v>
      </c>
      <c r="T2962" s="22" t="str">
        <f t="shared" si="184"/>
        <v>845107-PNTH-48/53</v>
      </c>
      <c r="U2962" s="24" t="str">
        <f>IF(C2962="NET","",IF(C2962="","",IFERROR(VLOOKUP(T2962,EAN!$A:$B,2,FALSE),"MANGLER - MÅ OPPDATERE EAN-FANEN")))</f>
        <v>MANGLER - MÅ OPPDATERE EAN-FANEN</v>
      </c>
      <c r="V2962" s="22">
        <f t="shared" si="185"/>
        <v>0</v>
      </c>
      <c r="W2962" s="22">
        <f t="shared" si="186"/>
        <v>56</v>
      </c>
    </row>
    <row r="2963" spans="2:23">
      <c r="B2963">
        <v>845107</v>
      </c>
      <c r="C2963" t="s">
        <v>3515</v>
      </c>
      <c r="D2963" t="s">
        <v>2991</v>
      </c>
      <c r="E2963" t="s">
        <v>3529</v>
      </c>
      <c r="F2963" t="s">
        <v>3530</v>
      </c>
      <c r="G2963" t="s">
        <v>3106</v>
      </c>
      <c r="H2963" t="s">
        <v>225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T2963" s="22" t="str">
        <f t="shared" si="184"/>
        <v>845107-RGLD-48/53</v>
      </c>
      <c r="U2963" s="24" t="str">
        <f>IF(C2963="NET","",IF(C2963="","",IFERROR(VLOOKUP(T2963,EAN!$A:$B,2,FALSE),"MANGLER - MÅ OPPDATERE EAN-FANEN")))</f>
        <v>MANGLER - MÅ OPPDATERE EAN-FANEN</v>
      </c>
      <c r="V2963" s="22">
        <f t="shared" si="185"/>
        <v>0</v>
      </c>
      <c r="W2963" s="22">
        <f t="shared" si="186"/>
        <v>0</v>
      </c>
    </row>
    <row r="2964" spans="2:23">
      <c r="B2964">
        <v>845107</v>
      </c>
      <c r="C2964" t="s">
        <v>3515</v>
      </c>
      <c r="D2964" t="s">
        <v>2991</v>
      </c>
      <c r="E2964" t="s">
        <v>3531</v>
      </c>
      <c r="F2964" t="s">
        <v>3038</v>
      </c>
      <c r="G2964" t="s">
        <v>3106</v>
      </c>
      <c r="H2964" t="s">
        <v>225</v>
      </c>
      <c r="I2964">
        <v>29</v>
      </c>
      <c r="J2964">
        <v>29</v>
      </c>
      <c r="K2964">
        <v>29</v>
      </c>
      <c r="L2964">
        <v>29</v>
      </c>
      <c r="M2964">
        <v>29</v>
      </c>
      <c r="N2964">
        <v>29</v>
      </c>
      <c r="O2964">
        <v>29</v>
      </c>
      <c r="P2964">
        <v>29</v>
      </c>
      <c r="Q2964">
        <v>29</v>
      </c>
      <c r="R2964">
        <v>29</v>
      </c>
      <c r="T2964" s="22" t="str">
        <f t="shared" si="184"/>
        <v>845107-SAME-48/53</v>
      </c>
      <c r="U2964" s="24" t="str">
        <f>IF(C2964="NET","",IF(C2964="","",IFERROR(VLOOKUP(T2964,EAN!$A:$B,2,FALSE),"MANGLER - MÅ OPPDATERE EAN-FANEN")))</f>
        <v>MANGLER - MÅ OPPDATERE EAN-FANEN</v>
      </c>
      <c r="V2964" s="22">
        <f t="shared" si="185"/>
        <v>29</v>
      </c>
      <c r="W2964" s="22">
        <f t="shared" si="186"/>
        <v>29</v>
      </c>
    </row>
    <row r="2965" spans="2:23">
      <c r="B2965">
        <v>845107</v>
      </c>
      <c r="C2965" t="s">
        <v>3515</v>
      </c>
      <c r="D2965" t="s">
        <v>2991</v>
      </c>
      <c r="E2965" t="s">
        <v>3532</v>
      </c>
      <c r="F2965" t="s">
        <v>3533</v>
      </c>
      <c r="G2965" t="s">
        <v>3106</v>
      </c>
      <c r="H2965" t="s">
        <v>87</v>
      </c>
      <c r="I2965">
        <v>234</v>
      </c>
      <c r="J2965">
        <v>234</v>
      </c>
      <c r="K2965">
        <v>234</v>
      </c>
      <c r="L2965">
        <v>234</v>
      </c>
      <c r="M2965">
        <v>234</v>
      </c>
      <c r="N2965">
        <v>234</v>
      </c>
      <c r="O2965">
        <v>234</v>
      </c>
      <c r="P2965">
        <v>234</v>
      </c>
      <c r="Q2965">
        <v>234</v>
      </c>
      <c r="R2965">
        <v>234</v>
      </c>
      <c r="T2965" s="22" t="str">
        <f t="shared" si="184"/>
        <v>845107-SBLM-48/53</v>
      </c>
      <c r="U2965" s="24" t="str">
        <f>IF(C2965="NET","",IF(C2965="","",IFERROR(VLOOKUP(T2965,EAN!$A:$B,2,FALSE),"MANGLER - MÅ OPPDATERE EAN-FANEN")))</f>
        <v>MANGLER - MÅ OPPDATERE EAN-FANEN</v>
      </c>
      <c r="V2965" s="22">
        <f t="shared" si="185"/>
        <v>234</v>
      </c>
      <c r="W2965" s="22">
        <f t="shared" si="186"/>
        <v>234</v>
      </c>
    </row>
    <row r="2966" spans="2:23">
      <c r="B2966">
        <v>845107</v>
      </c>
      <c r="C2966" t="s">
        <v>3515</v>
      </c>
      <c r="D2966" t="s">
        <v>2991</v>
      </c>
      <c r="E2966" t="s">
        <v>3534</v>
      </c>
      <c r="F2966" t="s">
        <v>3080</v>
      </c>
      <c r="G2966" t="s">
        <v>3106</v>
      </c>
      <c r="H2966" t="s">
        <v>225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T2966" s="22" t="str">
        <f t="shared" si="184"/>
        <v>845107-SGRM-48/53</v>
      </c>
      <c r="U2966" s="24" t="str">
        <f>IF(C2966="NET","",IF(C2966="","",IFERROR(VLOOKUP(T2966,EAN!$A:$B,2,FALSE),"MANGLER - MÅ OPPDATERE EAN-FANEN")))</f>
        <v>MANGLER - MÅ OPPDATERE EAN-FANEN</v>
      </c>
      <c r="V2966" s="22">
        <f t="shared" si="185"/>
        <v>0</v>
      </c>
      <c r="W2966" s="22">
        <f t="shared" si="186"/>
        <v>0</v>
      </c>
    </row>
    <row r="2967" spans="2:23">
      <c r="B2967">
        <v>845107</v>
      </c>
      <c r="C2967" t="s">
        <v>3515</v>
      </c>
      <c r="D2967" t="s">
        <v>2991</v>
      </c>
      <c r="E2967" t="s">
        <v>3535</v>
      </c>
      <c r="F2967" t="s">
        <v>3536</v>
      </c>
      <c r="G2967" t="s">
        <v>3106</v>
      </c>
      <c r="H2967" t="s">
        <v>87</v>
      </c>
      <c r="I2967">
        <v>39</v>
      </c>
      <c r="J2967">
        <v>39</v>
      </c>
      <c r="K2967">
        <v>39</v>
      </c>
      <c r="L2967">
        <v>39</v>
      </c>
      <c r="M2967">
        <v>86</v>
      </c>
      <c r="N2967">
        <v>86</v>
      </c>
      <c r="O2967">
        <v>86</v>
      </c>
      <c r="P2967">
        <v>86</v>
      </c>
      <c r="Q2967">
        <v>86</v>
      </c>
      <c r="R2967">
        <v>86</v>
      </c>
      <c r="T2967" s="22" t="str">
        <f t="shared" si="184"/>
        <v>845107-TAME-48/53</v>
      </c>
      <c r="U2967" s="24" t="str">
        <f>IF(C2967="NET","",IF(C2967="","",IFERROR(VLOOKUP(T2967,EAN!$A:$B,2,FALSE),"MANGLER - MÅ OPPDATERE EAN-FANEN")))</f>
        <v>MANGLER - MÅ OPPDATERE EAN-FANEN</v>
      </c>
      <c r="V2967" s="22">
        <f t="shared" si="185"/>
        <v>39</v>
      </c>
      <c r="W2967" s="22">
        <f t="shared" si="186"/>
        <v>86</v>
      </c>
    </row>
    <row r="2968" spans="2:23">
      <c r="B2968">
        <v>845107</v>
      </c>
      <c r="C2968" t="s">
        <v>3515</v>
      </c>
      <c r="D2968" t="s">
        <v>2991</v>
      </c>
      <c r="E2968" t="s">
        <v>3537</v>
      </c>
      <c r="F2968" t="s">
        <v>1977</v>
      </c>
      <c r="G2968" t="s">
        <v>3106</v>
      </c>
      <c r="H2968" t="s">
        <v>87</v>
      </c>
      <c r="I2968">
        <v>35</v>
      </c>
      <c r="J2968">
        <v>35</v>
      </c>
      <c r="K2968">
        <v>35</v>
      </c>
      <c r="L2968">
        <v>35</v>
      </c>
      <c r="M2968">
        <v>35</v>
      </c>
      <c r="N2968">
        <v>35</v>
      </c>
      <c r="O2968">
        <v>35</v>
      </c>
      <c r="P2968">
        <v>35</v>
      </c>
      <c r="Q2968">
        <v>35</v>
      </c>
      <c r="R2968">
        <v>35</v>
      </c>
      <c r="T2968" s="22" t="str">
        <f t="shared" si="184"/>
        <v>845107-WOLD-48/53</v>
      </c>
      <c r="U2968" s="24" t="str">
        <f>IF(C2968="NET","",IF(C2968="","",IFERROR(VLOOKUP(T2968,EAN!$A:$B,2,FALSE),"MANGLER - MÅ OPPDATERE EAN-FANEN")))</f>
        <v>MANGLER - MÅ OPPDATERE EAN-FANEN</v>
      </c>
      <c r="V2968" s="22">
        <f t="shared" si="185"/>
        <v>35</v>
      </c>
      <c r="W2968" s="22">
        <f t="shared" si="186"/>
        <v>35</v>
      </c>
    </row>
    <row r="2969" spans="2:23">
      <c r="B2969" s="37">
        <v>845108</v>
      </c>
      <c r="C2969" t="s">
        <v>131</v>
      </c>
      <c r="I2969" s="37">
        <v>202409</v>
      </c>
      <c r="J2969" s="37">
        <v>202410</v>
      </c>
      <c r="K2969" s="37">
        <v>202411</v>
      </c>
      <c r="L2969" s="37">
        <v>202412</v>
      </c>
      <c r="M2969" s="37">
        <v>202413</v>
      </c>
      <c r="N2969" s="37">
        <v>202414</v>
      </c>
      <c r="O2969" s="37">
        <v>202415</v>
      </c>
      <c r="P2969" s="37">
        <v>202415</v>
      </c>
      <c r="Q2969" s="37">
        <v>202415</v>
      </c>
      <c r="R2969" s="37">
        <v>202415</v>
      </c>
      <c r="T2969" s="22" t="str">
        <f t="shared" si="184"/>
        <v>845108-</v>
      </c>
      <c r="U2969" s="24" t="str">
        <f>IF(C2969="NET","",IF(C2969="","",IFERROR(VLOOKUP(T2969,EAN!$A:$B,2,FALSE),"MANGLER - MÅ OPPDATERE EAN-FANEN")))</f>
        <v/>
      </c>
      <c r="V2969" s="22">
        <f t="shared" si="185"/>
        <v>202409</v>
      </c>
      <c r="W2969" s="22">
        <f t="shared" si="186"/>
        <v>202415</v>
      </c>
    </row>
    <row r="2970" spans="2:23">
      <c r="B2970">
        <v>845108</v>
      </c>
      <c r="C2970" t="s">
        <v>3538</v>
      </c>
      <c r="D2970" t="s">
        <v>2991</v>
      </c>
      <c r="E2970" t="s">
        <v>3516</v>
      </c>
      <c r="F2970" t="s">
        <v>3517</v>
      </c>
      <c r="G2970" t="s">
        <v>3106</v>
      </c>
      <c r="H2970" t="s">
        <v>225</v>
      </c>
      <c r="I2970">
        <v>52</v>
      </c>
      <c r="J2970">
        <v>52</v>
      </c>
      <c r="K2970">
        <v>52</v>
      </c>
      <c r="L2970">
        <v>52</v>
      </c>
      <c r="M2970">
        <v>52</v>
      </c>
      <c r="N2970">
        <v>52</v>
      </c>
      <c r="O2970">
        <v>52</v>
      </c>
      <c r="P2970">
        <v>52</v>
      </c>
      <c r="Q2970">
        <v>52</v>
      </c>
      <c r="R2970">
        <v>52</v>
      </c>
      <c r="T2970" s="22" t="str">
        <f t="shared" si="184"/>
        <v>845108-BLTI-48/53</v>
      </c>
      <c r="U2970" s="24" t="str">
        <f>IF(C2970="NET","",IF(C2970="","",IFERROR(VLOOKUP(T2970,EAN!$A:$B,2,FALSE),"MANGLER - MÅ OPPDATERE EAN-FANEN")))</f>
        <v>MANGLER - MÅ OPPDATERE EAN-FANEN</v>
      </c>
      <c r="V2970" s="22">
        <f t="shared" si="185"/>
        <v>52</v>
      </c>
      <c r="W2970" s="22">
        <f t="shared" si="186"/>
        <v>52</v>
      </c>
    </row>
    <row r="2971" spans="2:23">
      <c r="B2971">
        <v>845108</v>
      </c>
      <c r="C2971" t="s">
        <v>3538</v>
      </c>
      <c r="D2971" t="s">
        <v>2991</v>
      </c>
      <c r="E2971" t="s">
        <v>3518</v>
      </c>
      <c r="F2971" t="s">
        <v>3012</v>
      </c>
      <c r="G2971" t="s">
        <v>3106</v>
      </c>
      <c r="H2971" t="s">
        <v>225</v>
      </c>
      <c r="I2971">
        <v>531</v>
      </c>
      <c r="J2971">
        <v>531</v>
      </c>
      <c r="K2971">
        <v>531</v>
      </c>
      <c r="L2971">
        <v>531</v>
      </c>
      <c r="M2971">
        <v>531</v>
      </c>
      <c r="N2971">
        <v>531</v>
      </c>
      <c r="O2971">
        <v>531</v>
      </c>
      <c r="P2971">
        <v>531</v>
      </c>
      <c r="Q2971">
        <v>531</v>
      </c>
      <c r="R2971">
        <v>531</v>
      </c>
      <c r="T2971" s="22" t="str">
        <f t="shared" si="184"/>
        <v>845108-DLIM-48/53</v>
      </c>
      <c r="U2971" s="24" t="str">
        <f>IF(C2971="NET","",IF(C2971="","",IFERROR(VLOOKUP(T2971,EAN!$A:$B,2,FALSE),"MANGLER - MÅ OPPDATERE EAN-FANEN")))</f>
        <v>MANGLER - MÅ OPPDATERE EAN-FANEN</v>
      </c>
      <c r="V2971" s="22">
        <f t="shared" si="185"/>
        <v>531</v>
      </c>
      <c r="W2971" s="22">
        <f t="shared" si="186"/>
        <v>531</v>
      </c>
    </row>
    <row r="2972" spans="2:23">
      <c r="B2972">
        <v>845108</v>
      </c>
      <c r="C2972" t="s">
        <v>3538</v>
      </c>
      <c r="D2972" t="s">
        <v>2991</v>
      </c>
      <c r="E2972" t="s">
        <v>3519</v>
      </c>
      <c r="F2972" t="s">
        <v>3520</v>
      </c>
      <c r="G2972" t="s">
        <v>3106</v>
      </c>
      <c r="H2972" t="s">
        <v>225</v>
      </c>
      <c r="I2972">
        <v>17</v>
      </c>
      <c r="J2972">
        <v>17</v>
      </c>
      <c r="K2972">
        <v>17</v>
      </c>
      <c r="L2972">
        <v>17</v>
      </c>
      <c r="M2972">
        <v>17</v>
      </c>
      <c r="N2972">
        <v>17</v>
      </c>
      <c r="O2972">
        <v>17</v>
      </c>
      <c r="P2972">
        <v>17</v>
      </c>
      <c r="Q2972">
        <v>17</v>
      </c>
      <c r="R2972">
        <v>17</v>
      </c>
      <c r="T2972" s="22" t="str">
        <f t="shared" si="184"/>
        <v>845108-GLBM-48/53</v>
      </c>
      <c r="U2972" s="24" t="str">
        <f>IF(C2972="NET","",IF(C2972="","",IFERROR(VLOOKUP(T2972,EAN!$A:$B,2,FALSE),"MANGLER - MÅ OPPDATERE EAN-FANEN")))</f>
        <v>MANGLER - MÅ OPPDATERE EAN-FANEN</v>
      </c>
      <c r="V2972" s="22">
        <f t="shared" si="185"/>
        <v>17</v>
      </c>
      <c r="W2972" s="22">
        <f t="shared" si="186"/>
        <v>17</v>
      </c>
    </row>
    <row r="2973" spans="2:23">
      <c r="B2973">
        <v>845108</v>
      </c>
      <c r="C2973" t="s">
        <v>3538</v>
      </c>
      <c r="D2973" t="s">
        <v>2991</v>
      </c>
      <c r="E2973" t="s">
        <v>3105</v>
      </c>
      <c r="F2973" t="s">
        <v>3017</v>
      </c>
      <c r="G2973" t="s">
        <v>3106</v>
      </c>
      <c r="H2973" t="s">
        <v>87</v>
      </c>
      <c r="I2973">
        <v>1228</v>
      </c>
      <c r="J2973">
        <v>1228</v>
      </c>
      <c r="K2973">
        <v>1228</v>
      </c>
      <c r="L2973">
        <v>1228</v>
      </c>
      <c r="M2973">
        <v>1228</v>
      </c>
      <c r="N2973">
        <v>1228</v>
      </c>
      <c r="O2973">
        <v>1228</v>
      </c>
      <c r="P2973">
        <v>1228</v>
      </c>
      <c r="Q2973">
        <v>1228</v>
      </c>
      <c r="R2973">
        <v>1228</v>
      </c>
      <c r="T2973" s="22" t="str">
        <f t="shared" si="184"/>
        <v>845108-MBLK-48/53</v>
      </c>
      <c r="U2973" s="24" t="str">
        <f>IF(C2973="NET","",IF(C2973="","",IFERROR(VLOOKUP(T2973,EAN!$A:$B,2,FALSE),"MANGLER - MÅ OPPDATERE EAN-FANEN")))</f>
        <v>MANGLER - MÅ OPPDATERE EAN-FANEN</v>
      </c>
      <c r="V2973" s="22">
        <f t="shared" si="185"/>
        <v>1228</v>
      </c>
      <c r="W2973" s="22">
        <f t="shared" si="186"/>
        <v>1228</v>
      </c>
    </row>
    <row r="2974" spans="2:23">
      <c r="B2974">
        <v>845108</v>
      </c>
      <c r="C2974" t="s">
        <v>3538</v>
      </c>
      <c r="D2974" t="s">
        <v>2991</v>
      </c>
      <c r="E2974" t="s">
        <v>3521</v>
      </c>
      <c r="F2974" t="s">
        <v>3000</v>
      </c>
      <c r="G2974" t="s">
        <v>3106</v>
      </c>
      <c r="H2974" t="s">
        <v>225</v>
      </c>
      <c r="I2974">
        <v>264</v>
      </c>
      <c r="J2974">
        <v>264</v>
      </c>
      <c r="K2974">
        <v>264</v>
      </c>
      <c r="L2974">
        <v>264</v>
      </c>
      <c r="M2974">
        <v>264</v>
      </c>
      <c r="N2974">
        <v>264</v>
      </c>
      <c r="O2974">
        <v>264</v>
      </c>
      <c r="P2974">
        <v>264</v>
      </c>
      <c r="Q2974">
        <v>264</v>
      </c>
      <c r="R2974">
        <v>264</v>
      </c>
      <c r="T2974" s="22" t="str">
        <f t="shared" si="184"/>
        <v>845108-MFLU-48/53</v>
      </c>
      <c r="U2974" s="24" t="str">
        <f>IF(C2974="NET","",IF(C2974="","",IFERROR(VLOOKUP(T2974,EAN!$A:$B,2,FALSE),"MANGLER - MÅ OPPDATERE EAN-FANEN")))</f>
        <v>MANGLER - MÅ OPPDATERE EAN-FANEN</v>
      </c>
      <c r="V2974" s="22">
        <f t="shared" si="185"/>
        <v>264</v>
      </c>
      <c r="W2974" s="22">
        <f t="shared" si="186"/>
        <v>264</v>
      </c>
    </row>
    <row r="2975" spans="2:23">
      <c r="B2975">
        <v>845108</v>
      </c>
      <c r="C2975" t="s">
        <v>3538</v>
      </c>
      <c r="D2975" t="s">
        <v>2991</v>
      </c>
      <c r="E2975" t="s">
        <v>3522</v>
      </c>
      <c r="F2975" t="s">
        <v>3031</v>
      </c>
      <c r="G2975" t="s">
        <v>3106</v>
      </c>
      <c r="H2975" t="s">
        <v>225</v>
      </c>
      <c r="I2975">
        <v>109</v>
      </c>
      <c r="J2975">
        <v>109</v>
      </c>
      <c r="K2975">
        <v>109</v>
      </c>
      <c r="L2975">
        <v>109</v>
      </c>
      <c r="M2975">
        <v>109</v>
      </c>
      <c r="N2975">
        <v>109</v>
      </c>
      <c r="O2975">
        <v>109</v>
      </c>
      <c r="P2975">
        <v>109</v>
      </c>
      <c r="Q2975">
        <v>109</v>
      </c>
      <c r="R2975">
        <v>109</v>
      </c>
      <c r="T2975" s="22" t="str">
        <f t="shared" si="184"/>
        <v>845108-MRBE-48/53</v>
      </c>
      <c r="U2975" s="24" t="str">
        <f>IF(C2975="NET","",IF(C2975="","",IFERROR(VLOOKUP(T2975,EAN!$A:$B,2,FALSE),"MANGLER - MÅ OPPDATERE EAN-FANEN")))</f>
        <v>MANGLER - MÅ OPPDATERE EAN-FANEN</v>
      </c>
      <c r="V2975" s="22">
        <f t="shared" si="185"/>
        <v>109</v>
      </c>
      <c r="W2975" s="22">
        <f t="shared" si="186"/>
        <v>109</v>
      </c>
    </row>
    <row r="2976" spans="2:23">
      <c r="B2976">
        <v>845108</v>
      </c>
      <c r="C2976" t="s">
        <v>3538</v>
      </c>
      <c r="D2976" t="s">
        <v>2991</v>
      </c>
      <c r="E2976" t="s">
        <v>3523</v>
      </c>
      <c r="F2976" t="s">
        <v>2762</v>
      </c>
      <c r="G2976" t="s">
        <v>3106</v>
      </c>
      <c r="H2976" t="s">
        <v>225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T2976" s="22" t="str">
        <f t="shared" si="184"/>
        <v>845108-MROP-48/53</v>
      </c>
      <c r="U2976" s="24" t="str">
        <f>IF(C2976="NET","",IF(C2976="","",IFERROR(VLOOKUP(T2976,EAN!$A:$B,2,FALSE),"MANGLER - MÅ OPPDATERE EAN-FANEN")))</f>
        <v>MANGLER - MÅ OPPDATERE EAN-FANEN</v>
      </c>
      <c r="V2976" s="22">
        <f t="shared" si="185"/>
        <v>0</v>
      </c>
      <c r="W2976" s="22">
        <f t="shared" si="186"/>
        <v>0</v>
      </c>
    </row>
    <row r="2977" spans="2:23">
      <c r="B2977">
        <v>845108</v>
      </c>
      <c r="C2977" t="s">
        <v>3538</v>
      </c>
      <c r="D2977" t="s">
        <v>2991</v>
      </c>
      <c r="E2977" t="s">
        <v>3524</v>
      </c>
      <c r="F2977" t="s">
        <v>2191</v>
      </c>
      <c r="G2977" t="s">
        <v>3106</v>
      </c>
      <c r="H2977" t="s">
        <v>87</v>
      </c>
      <c r="I2977">
        <v>138</v>
      </c>
      <c r="J2977">
        <v>138</v>
      </c>
      <c r="K2977">
        <v>138</v>
      </c>
      <c r="L2977">
        <v>138</v>
      </c>
      <c r="M2977">
        <v>138</v>
      </c>
      <c r="N2977">
        <v>138</v>
      </c>
      <c r="O2977">
        <v>138</v>
      </c>
      <c r="P2977">
        <v>138</v>
      </c>
      <c r="Q2977">
        <v>138</v>
      </c>
      <c r="R2977">
        <v>138</v>
      </c>
      <c r="T2977" s="22" t="str">
        <f t="shared" si="184"/>
        <v>845108-MTRQ-48/53</v>
      </c>
      <c r="U2977" s="24" t="str">
        <f>IF(C2977="NET","",IF(C2977="","",IFERROR(VLOOKUP(T2977,EAN!$A:$B,2,FALSE),"MANGLER - MÅ OPPDATERE EAN-FANEN")))</f>
        <v>MANGLER - MÅ OPPDATERE EAN-FANEN</v>
      </c>
      <c r="V2977" s="22">
        <f t="shared" si="185"/>
        <v>138</v>
      </c>
      <c r="W2977" s="22">
        <f t="shared" si="186"/>
        <v>138</v>
      </c>
    </row>
    <row r="2978" spans="2:23">
      <c r="B2978">
        <v>845108</v>
      </c>
      <c r="C2978" t="s">
        <v>3538</v>
      </c>
      <c r="D2978" t="s">
        <v>2991</v>
      </c>
      <c r="E2978" t="s">
        <v>3525</v>
      </c>
      <c r="F2978" t="s">
        <v>2728</v>
      </c>
      <c r="G2978" t="s">
        <v>3106</v>
      </c>
      <c r="H2978" t="s">
        <v>87</v>
      </c>
      <c r="I2978">
        <v>529</v>
      </c>
      <c r="J2978">
        <v>529</v>
      </c>
      <c r="K2978">
        <v>529</v>
      </c>
      <c r="L2978">
        <v>529</v>
      </c>
      <c r="M2978">
        <v>529</v>
      </c>
      <c r="N2978">
        <v>529</v>
      </c>
      <c r="O2978">
        <v>529</v>
      </c>
      <c r="P2978">
        <v>529</v>
      </c>
      <c r="Q2978">
        <v>529</v>
      </c>
      <c r="R2978">
        <v>529</v>
      </c>
      <c r="T2978" s="22" t="str">
        <f t="shared" si="184"/>
        <v>845108-MWHT-48/53</v>
      </c>
      <c r="U2978" s="24" t="str">
        <f>IF(C2978="NET","",IF(C2978="","",IFERROR(VLOOKUP(T2978,EAN!$A:$B,2,FALSE),"MANGLER - MÅ OPPDATERE EAN-FANEN")))</f>
        <v>MANGLER - MÅ OPPDATERE EAN-FANEN</v>
      </c>
      <c r="V2978" s="22">
        <f t="shared" si="185"/>
        <v>529</v>
      </c>
      <c r="W2978" s="22">
        <f t="shared" si="186"/>
        <v>529</v>
      </c>
    </row>
    <row r="2979" spans="2:23">
      <c r="B2979">
        <v>845108</v>
      </c>
      <c r="C2979" t="s">
        <v>3538</v>
      </c>
      <c r="D2979" t="s">
        <v>2991</v>
      </c>
      <c r="E2979" t="s">
        <v>3526</v>
      </c>
      <c r="F2979" t="s">
        <v>3527</v>
      </c>
      <c r="G2979" t="s">
        <v>3106</v>
      </c>
      <c r="H2979" t="s">
        <v>225</v>
      </c>
      <c r="I2979">
        <v>51</v>
      </c>
      <c r="J2979">
        <v>51</v>
      </c>
      <c r="K2979">
        <v>51</v>
      </c>
      <c r="L2979">
        <v>51</v>
      </c>
      <c r="M2979">
        <v>51</v>
      </c>
      <c r="N2979">
        <v>51</v>
      </c>
      <c r="O2979">
        <v>51</v>
      </c>
      <c r="P2979">
        <v>51</v>
      </c>
      <c r="Q2979">
        <v>51</v>
      </c>
      <c r="R2979">
        <v>51</v>
      </c>
      <c r="T2979" s="22" t="str">
        <f t="shared" si="184"/>
        <v>845108-NGFL-48/53</v>
      </c>
      <c r="U2979" s="24" t="str">
        <f>IF(C2979="NET","",IF(C2979="","",IFERROR(VLOOKUP(T2979,EAN!$A:$B,2,FALSE),"MANGLER - MÅ OPPDATERE EAN-FANEN")))</f>
        <v>MANGLER - MÅ OPPDATERE EAN-FANEN</v>
      </c>
      <c r="V2979" s="22">
        <f t="shared" si="185"/>
        <v>51</v>
      </c>
      <c r="W2979" s="22">
        <f t="shared" si="186"/>
        <v>51</v>
      </c>
    </row>
    <row r="2980" spans="2:23">
      <c r="B2980">
        <v>845108</v>
      </c>
      <c r="C2980" t="s">
        <v>3538</v>
      </c>
      <c r="D2980" t="s">
        <v>2991</v>
      </c>
      <c r="E2980" t="s">
        <v>3528</v>
      </c>
      <c r="F2980" t="s">
        <v>2193</v>
      </c>
      <c r="G2980" t="s">
        <v>3106</v>
      </c>
      <c r="H2980" t="s">
        <v>87</v>
      </c>
      <c r="I2980">
        <v>28</v>
      </c>
      <c r="J2980">
        <v>28</v>
      </c>
      <c r="K2980">
        <v>28</v>
      </c>
      <c r="L2980">
        <v>28</v>
      </c>
      <c r="M2980">
        <v>94</v>
      </c>
      <c r="N2980">
        <v>94</v>
      </c>
      <c r="O2980">
        <v>94</v>
      </c>
      <c r="P2980">
        <v>94</v>
      </c>
      <c r="Q2980">
        <v>94</v>
      </c>
      <c r="R2980">
        <v>94</v>
      </c>
      <c r="T2980" s="22" t="str">
        <f t="shared" si="184"/>
        <v>845108-PNTH-48/53</v>
      </c>
      <c r="U2980" s="24" t="str">
        <f>IF(C2980="NET","",IF(C2980="","",IFERROR(VLOOKUP(T2980,EAN!$A:$B,2,FALSE),"MANGLER - MÅ OPPDATERE EAN-FANEN")))</f>
        <v>MANGLER - MÅ OPPDATERE EAN-FANEN</v>
      </c>
      <c r="V2980" s="22">
        <f t="shared" si="185"/>
        <v>28</v>
      </c>
      <c r="W2980" s="22">
        <f t="shared" si="186"/>
        <v>94</v>
      </c>
    </row>
    <row r="2981" spans="2:23">
      <c r="B2981">
        <v>845108</v>
      </c>
      <c r="C2981" t="s">
        <v>3538</v>
      </c>
      <c r="D2981" t="s">
        <v>2991</v>
      </c>
      <c r="E2981" t="s">
        <v>3529</v>
      </c>
      <c r="F2981" t="s">
        <v>3530</v>
      </c>
      <c r="G2981" t="s">
        <v>3106</v>
      </c>
      <c r="H2981" t="s">
        <v>225</v>
      </c>
      <c r="I2981">
        <v>-1</v>
      </c>
      <c r="J2981">
        <v>-1</v>
      </c>
      <c r="K2981">
        <v>-1</v>
      </c>
      <c r="L2981">
        <v>-1</v>
      </c>
      <c r="M2981">
        <v>-1</v>
      </c>
      <c r="N2981">
        <v>-1</v>
      </c>
      <c r="O2981">
        <v>-1</v>
      </c>
      <c r="P2981">
        <v>-1</v>
      </c>
      <c r="Q2981">
        <v>-1</v>
      </c>
      <c r="R2981">
        <v>-1</v>
      </c>
      <c r="T2981" s="22" t="str">
        <f t="shared" si="184"/>
        <v>845108-RGLD-48/53</v>
      </c>
      <c r="U2981" s="24" t="str">
        <f>IF(C2981="NET","",IF(C2981="","",IFERROR(VLOOKUP(T2981,EAN!$A:$B,2,FALSE),"MANGLER - MÅ OPPDATERE EAN-FANEN")))</f>
        <v>MANGLER - MÅ OPPDATERE EAN-FANEN</v>
      </c>
      <c r="V2981" s="22">
        <f t="shared" si="185"/>
        <v>-1</v>
      </c>
      <c r="W2981" s="22">
        <f t="shared" si="186"/>
        <v>-1</v>
      </c>
    </row>
    <row r="2982" spans="2:23">
      <c r="B2982">
        <v>845108</v>
      </c>
      <c r="C2982" t="s">
        <v>3538</v>
      </c>
      <c r="D2982" t="s">
        <v>2991</v>
      </c>
      <c r="E2982" t="s">
        <v>3531</v>
      </c>
      <c r="F2982" t="s">
        <v>3038</v>
      </c>
      <c r="G2982" t="s">
        <v>3106</v>
      </c>
      <c r="H2982" t="s">
        <v>225</v>
      </c>
      <c r="I2982">
        <v>35</v>
      </c>
      <c r="J2982">
        <v>35</v>
      </c>
      <c r="K2982">
        <v>35</v>
      </c>
      <c r="L2982">
        <v>35</v>
      </c>
      <c r="M2982">
        <v>35</v>
      </c>
      <c r="N2982">
        <v>35</v>
      </c>
      <c r="O2982">
        <v>35</v>
      </c>
      <c r="P2982">
        <v>35</v>
      </c>
      <c r="Q2982">
        <v>35</v>
      </c>
      <c r="R2982">
        <v>35</v>
      </c>
      <c r="T2982" s="22" t="str">
        <f t="shared" si="184"/>
        <v>845108-SAME-48/53</v>
      </c>
      <c r="U2982" s="24" t="str">
        <f>IF(C2982="NET","",IF(C2982="","",IFERROR(VLOOKUP(T2982,EAN!$A:$B,2,FALSE),"MANGLER - MÅ OPPDATERE EAN-FANEN")))</f>
        <v>MANGLER - MÅ OPPDATERE EAN-FANEN</v>
      </c>
      <c r="V2982" s="22">
        <f t="shared" si="185"/>
        <v>35</v>
      </c>
      <c r="W2982" s="22">
        <f t="shared" si="186"/>
        <v>35</v>
      </c>
    </row>
    <row r="2983" spans="2:23">
      <c r="B2983">
        <v>845108</v>
      </c>
      <c r="C2983" t="s">
        <v>3538</v>
      </c>
      <c r="D2983" t="s">
        <v>2991</v>
      </c>
      <c r="E2983" t="s">
        <v>3532</v>
      </c>
      <c r="F2983" t="s">
        <v>3533</v>
      </c>
      <c r="G2983" t="s">
        <v>3106</v>
      </c>
      <c r="H2983" t="s">
        <v>87</v>
      </c>
      <c r="I2983">
        <v>330</v>
      </c>
      <c r="J2983">
        <v>330</v>
      </c>
      <c r="K2983">
        <v>330</v>
      </c>
      <c r="L2983">
        <v>330</v>
      </c>
      <c r="M2983">
        <v>330</v>
      </c>
      <c r="N2983">
        <v>330</v>
      </c>
      <c r="O2983">
        <v>330</v>
      </c>
      <c r="P2983">
        <v>330</v>
      </c>
      <c r="Q2983">
        <v>330</v>
      </c>
      <c r="R2983">
        <v>330</v>
      </c>
      <c r="T2983" s="22" t="str">
        <f t="shared" si="184"/>
        <v>845108-SBLM-48/53</v>
      </c>
      <c r="U2983" s="24" t="str">
        <f>IF(C2983="NET","",IF(C2983="","",IFERROR(VLOOKUP(T2983,EAN!$A:$B,2,FALSE),"MANGLER - MÅ OPPDATERE EAN-FANEN")))</f>
        <v>MANGLER - MÅ OPPDATERE EAN-FANEN</v>
      </c>
      <c r="V2983" s="22">
        <f t="shared" si="185"/>
        <v>330</v>
      </c>
      <c r="W2983" s="22">
        <f t="shared" si="186"/>
        <v>330</v>
      </c>
    </row>
    <row r="2984" spans="2:23">
      <c r="B2984">
        <v>845108</v>
      </c>
      <c r="C2984" t="s">
        <v>3538</v>
      </c>
      <c r="D2984" t="s">
        <v>2991</v>
      </c>
      <c r="E2984" t="s">
        <v>3534</v>
      </c>
      <c r="F2984" t="s">
        <v>3080</v>
      </c>
      <c r="G2984" t="s">
        <v>3106</v>
      </c>
      <c r="H2984" t="s">
        <v>225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T2984" s="22" t="str">
        <f t="shared" si="184"/>
        <v>845108-SGRM-48/53</v>
      </c>
      <c r="U2984" s="24" t="str">
        <f>IF(C2984="NET","",IF(C2984="","",IFERROR(VLOOKUP(T2984,EAN!$A:$B,2,FALSE),"MANGLER - MÅ OPPDATERE EAN-FANEN")))</f>
        <v>MANGLER - MÅ OPPDATERE EAN-FANEN</v>
      </c>
      <c r="V2984" s="22">
        <f t="shared" si="185"/>
        <v>0</v>
      </c>
      <c r="W2984" s="22">
        <f t="shared" si="186"/>
        <v>0</v>
      </c>
    </row>
    <row r="2985" spans="2:23">
      <c r="B2985">
        <v>845108</v>
      </c>
      <c r="C2985" t="s">
        <v>3538</v>
      </c>
      <c r="D2985" t="s">
        <v>2991</v>
      </c>
      <c r="E2985" t="s">
        <v>3535</v>
      </c>
      <c r="F2985" t="s">
        <v>3536</v>
      </c>
      <c r="G2985" t="s">
        <v>3106</v>
      </c>
      <c r="H2985" t="s">
        <v>87</v>
      </c>
      <c r="I2985">
        <v>75</v>
      </c>
      <c r="J2985">
        <v>75</v>
      </c>
      <c r="K2985">
        <v>75</v>
      </c>
      <c r="L2985">
        <v>75</v>
      </c>
      <c r="M2985">
        <v>75</v>
      </c>
      <c r="N2985">
        <v>75</v>
      </c>
      <c r="O2985">
        <v>75</v>
      </c>
      <c r="P2985">
        <v>75</v>
      </c>
      <c r="Q2985">
        <v>75</v>
      </c>
      <c r="R2985">
        <v>75</v>
      </c>
      <c r="T2985" s="22" t="str">
        <f t="shared" si="184"/>
        <v>845108-TAME-48/53</v>
      </c>
      <c r="U2985" s="24" t="str">
        <f>IF(C2985="NET","",IF(C2985="","",IFERROR(VLOOKUP(T2985,EAN!$A:$B,2,FALSE),"MANGLER - MÅ OPPDATERE EAN-FANEN")))</f>
        <v>MANGLER - MÅ OPPDATERE EAN-FANEN</v>
      </c>
      <c r="V2985" s="22">
        <f t="shared" si="185"/>
        <v>75</v>
      </c>
      <c r="W2985" s="22">
        <f t="shared" si="186"/>
        <v>75</v>
      </c>
    </row>
    <row r="2986" spans="2:23">
      <c r="B2986">
        <v>845108</v>
      </c>
      <c r="C2986" t="s">
        <v>3538</v>
      </c>
      <c r="D2986" t="s">
        <v>2991</v>
      </c>
      <c r="E2986" t="s">
        <v>3537</v>
      </c>
      <c r="F2986" t="s">
        <v>1977</v>
      </c>
      <c r="G2986" t="s">
        <v>3106</v>
      </c>
      <c r="H2986" t="s">
        <v>87</v>
      </c>
      <c r="I2986">
        <v>210</v>
      </c>
      <c r="J2986">
        <v>210</v>
      </c>
      <c r="K2986">
        <v>210</v>
      </c>
      <c r="L2986">
        <v>210</v>
      </c>
      <c r="M2986">
        <v>210</v>
      </c>
      <c r="N2986">
        <v>210</v>
      </c>
      <c r="O2986">
        <v>210</v>
      </c>
      <c r="P2986">
        <v>210</v>
      </c>
      <c r="Q2986">
        <v>210</v>
      </c>
      <c r="R2986">
        <v>210</v>
      </c>
      <c r="T2986" s="22" t="str">
        <f t="shared" si="184"/>
        <v>845108-WOLD-48/53</v>
      </c>
      <c r="U2986" s="24" t="str">
        <f>IF(C2986="NET","",IF(C2986="","",IFERROR(VLOOKUP(T2986,EAN!$A:$B,2,FALSE),"MANGLER - MÅ OPPDATERE EAN-FANEN")))</f>
        <v>MANGLER - MÅ OPPDATERE EAN-FANEN</v>
      </c>
      <c r="V2986" s="22">
        <f t="shared" si="185"/>
        <v>210</v>
      </c>
      <c r="W2986" s="22">
        <f t="shared" si="186"/>
        <v>210</v>
      </c>
    </row>
    <row r="2987" spans="2:23">
      <c r="B2987" s="37">
        <v>845109</v>
      </c>
      <c r="C2987" t="s">
        <v>131</v>
      </c>
      <c r="I2987" s="37">
        <v>202409</v>
      </c>
      <c r="J2987" s="37">
        <v>202410</v>
      </c>
      <c r="K2987" s="37">
        <v>202411</v>
      </c>
      <c r="L2987" s="37">
        <v>202412</v>
      </c>
      <c r="M2987" s="37">
        <v>202413</v>
      </c>
      <c r="N2987" s="37">
        <v>202414</v>
      </c>
      <c r="O2987" s="37">
        <v>202415</v>
      </c>
      <c r="P2987" s="37">
        <v>202415</v>
      </c>
      <c r="Q2987" s="37">
        <v>202415</v>
      </c>
      <c r="R2987" s="37">
        <v>202415</v>
      </c>
      <c r="T2987" s="22" t="str">
        <f t="shared" si="184"/>
        <v>845109-</v>
      </c>
      <c r="U2987" s="24" t="str">
        <f>IF(C2987="NET","",IF(C2987="","",IFERROR(VLOOKUP(T2987,EAN!$A:$B,2,FALSE),"MANGLER - MÅ OPPDATERE EAN-FANEN")))</f>
        <v/>
      </c>
      <c r="V2987" s="22">
        <f t="shared" si="185"/>
        <v>202409</v>
      </c>
      <c r="W2987" s="22">
        <f t="shared" si="186"/>
        <v>202415</v>
      </c>
    </row>
    <row r="2988" spans="2:23">
      <c r="B2988">
        <v>845109</v>
      </c>
      <c r="C2988" t="s">
        <v>3539</v>
      </c>
      <c r="D2988" t="s">
        <v>2991</v>
      </c>
      <c r="E2988" t="s">
        <v>1072</v>
      </c>
      <c r="F2988" t="s">
        <v>1054</v>
      </c>
      <c r="G2988" t="s">
        <v>65</v>
      </c>
      <c r="H2988" t="s">
        <v>225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T2988" s="22" t="str">
        <f t="shared" si="184"/>
        <v>845109-DPUMC-ML</v>
      </c>
      <c r="U2988" s="24" t="str">
        <f>IF(C2988="NET","",IF(C2988="","",IFERROR(VLOOKUP(T2988,EAN!$A:$B,2,FALSE),"MANGLER - MÅ OPPDATERE EAN-FANEN")))</f>
        <v>MANGLER - MÅ OPPDATERE EAN-FANEN</v>
      </c>
      <c r="V2988" s="22">
        <f t="shared" si="185"/>
        <v>0</v>
      </c>
      <c r="W2988" s="22">
        <f t="shared" si="186"/>
        <v>0</v>
      </c>
    </row>
    <row r="2989" spans="2:23">
      <c r="B2989">
        <v>845109</v>
      </c>
      <c r="C2989" t="s">
        <v>3539</v>
      </c>
      <c r="D2989" t="s">
        <v>2991</v>
      </c>
      <c r="E2989" t="s">
        <v>1073</v>
      </c>
      <c r="F2989" t="s">
        <v>1054</v>
      </c>
      <c r="G2989" t="s">
        <v>66</v>
      </c>
      <c r="H2989" t="s">
        <v>225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T2989" s="22" t="str">
        <f t="shared" si="184"/>
        <v>845109-DPUMC-LXL</v>
      </c>
      <c r="U2989" s="24" t="str">
        <f>IF(C2989="NET","",IF(C2989="","",IFERROR(VLOOKUP(T2989,EAN!$A:$B,2,FALSE),"MANGLER - MÅ OPPDATERE EAN-FANEN")))</f>
        <v>MANGLER - MÅ OPPDATERE EAN-FANEN</v>
      </c>
      <c r="V2989" s="22">
        <f t="shared" si="185"/>
        <v>0</v>
      </c>
      <c r="W2989" s="22">
        <f t="shared" si="186"/>
        <v>0</v>
      </c>
    </row>
    <row r="2990" spans="2:23">
      <c r="B2990">
        <v>845109</v>
      </c>
      <c r="C2990" t="s">
        <v>3539</v>
      </c>
      <c r="D2990" t="s">
        <v>2991</v>
      </c>
      <c r="E2990" t="s">
        <v>133</v>
      </c>
      <c r="F2990" t="s">
        <v>124</v>
      </c>
      <c r="G2990" t="s">
        <v>65</v>
      </c>
      <c r="H2990" t="s">
        <v>87</v>
      </c>
      <c r="I2990">
        <v>32</v>
      </c>
      <c r="J2990">
        <v>32</v>
      </c>
      <c r="K2990">
        <v>32</v>
      </c>
      <c r="L2990">
        <v>32</v>
      </c>
      <c r="M2990">
        <v>32</v>
      </c>
      <c r="N2990">
        <v>32</v>
      </c>
      <c r="O2990">
        <v>32</v>
      </c>
      <c r="P2990">
        <v>32</v>
      </c>
      <c r="Q2990">
        <v>32</v>
      </c>
      <c r="R2990">
        <v>32</v>
      </c>
      <c r="T2990" s="22" t="str">
        <f t="shared" si="184"/>
        <v>845109-DTBLK-ML</v>
      </c>
      <c r="U2990" s="24" t="str">
        <f>IF(C2990="NET","",IF(C2990="","",IFERROR(VLOOKUP(T2990,EAN!$A:$B,2,FALSE),"MANGLER - MÅ OPPDATERE EAN-FANEN")))</f>
        <v>MANGLER - MÅ OPPDATERE EAN-FANEN</v>
      </c>
      <c r="V2990" s="22">
        <f t="shared" si="185"/>
        <v>32</v>
      </c>
      <c r="W2990" s="22">
        <f t="shared" si="186"/>
        <v>32</v>
      </c>
    </row>
    <row r="2991" spans="2:23">
      <c r="B2991">
        <v>845109</v>
      </c>
      <c r="C2991" t="s">
        <v>3539</v>
      </c>
      <c r="D2991" t="s">
        <v>2991</v>
      </c>
      <c r="E2991" t="s">
        <v>134</v>
      </c>
      <c r="F2991" t="s">
        <v>124</v>
      </c>
      <c r="G2991" t="s">
        <v>66</v>
      </c>
      <c r="H2991" t="s">
        <v>87</v>
      </c>
      <c r="I2991">
        <v>41</v>
      </c>
      <c r="J2991">
        <v>41</v>
      </c>
      <c r="K2991">
        <v>41</v>
      </c>
      <c r="L2991">
        <v>41</v>
      </c>
      <c r="M2991">
        <v>41</v>
      </c>
      <c r="N2991">
        <v>41</v>
      </c>
      <c r="O2991">
        <v>41</v>
      </c>
      <c r="P2991">
        <v>41</v>
      </c>
      <c r="Q2991">
        <v>41</v>
      </c>
      <c r="R2991">
        <v>41</v>
      </c>
      <c r="T2991" s="22" t="str">
        <f t="shared" si="184"/>
        <v>845109-DTBLK-LXL</v>
      </c>
      <c r="U2991" s="24" t="str">
        <f>IF(C2991="NET","",IF(C2991="","",IFERROR(VLOOKUP(T2991,EAN!$A:$B,2,FALSE),"MANGLER - MÅ OPPDATERE EAN-FANEN")))</f>
        <v>MANGLER - MÅ OPPDATERE EAN-FANEN</v>
      </c>
      <c r="V2991" s="22">
        <f t="shared" si="185"/>
        <v>41</v>
      </c>
      <c r="W2991" s="22">
        <f t="shared" si="186"/>
        <v>41</v>
      </c>
    </row>
    <row r="2992" spans="2:23">
      <c r="B2992">
        <v>845109</v>
      </c>
      <c r="C2992" t="s">
        <v>3539</v>
      </c>
      <c r="D2992" t="s">
        <v>2991</v>
      </c>
      <c r="E2992" t="s">
        <v>3542</v>
      </c>
      <c r="F2992" t="s">
        <v>3541</v>
      </c>
      <c r="G2992" t="s">
        <v>65</v>
      </c>
      <c r="H2992" t="s">
        <v>87</v>
      </c>
      <c r="I2992">
        <v>45</v>
      </c>
      <c r="J2992">
        <v>45</v>
      </c>
      <c r="K2992">
        <v>45</v>
      </c>
      <c r="L2992">
        <v>45</v>
      </c>
      <c r="M2992">
        <v>45</v>
      </c>
      <c r="N2992">
        <v>45</v>
      </c>
      <c r="O2992">
        <v>45</v>
      </c>
      <c r="P2992">
        <v>45</v>
      </c>
      <c r="Q2992">
        <v>45</v>
      </c>
      <c r="R2992">
        <v>45</v>
      </c>
      <c r="T2992" s="22" t="str">
        <f t="shared" si="184"/>
        <v>845109-GSMRK-ML</v>
      </c>
      <c r="U2992" s="24" t="str">
        <f>IF(C2992="NET","",IF(C2992="","",IFERROR(VLOOKUP(T2992,EAN!$A:$B,2,FALSE),"MANGLER - MÅ OPPDATERE EAN-FANEN")))</f>
        <v>MANGLER - MÅ OPPDATERE EAN-FANEN</v>
      </c>
      <c r="V2992" s="22">
        <f t="shared" si="185"/>
        <v>45</v>
      </c>
      <c r="W2992" s="22">
        <f t="shared" si="186"/>
        <v>45</v>
      </c>
    </row>
    <row r="2993" spans="2:23">
      <c r="B2993">
        <v>845109</v>
      </c>
      <c r="C2993" t="s">
        <v>3539</v>
      </c>
      <c r="D2993" t="s">
        <v>2991</v>
      </c>
      <c r="E2993" t="s">
        <v>3540</v>
      </c>
      <c r="F2993" t="s">
        <v>3541</v>
      </c>
      <c r="G2993" t="s">
        <v>66</v>
      </c>
      <c r="H2993" t="s">
        <v>87</v>
      </c>
      <c r="I2993">
        <v>51</v>
      </c>
      <c r="J2993">
        <v>51</v>
      </c>
      <c r="K2993">
        <v>51</v>
      </c>
      <c r="L2993">
        <v>51</v>
      </c>
      <c r="M2993">
        <v>51</v>
      </c>
      <c r="N2993">
        <v>51</v>
      </c>
      <c r="O2993">
        <v>51</v>
      </c>
      <c r="P2993">
        <v>51</v>
      </c>
      <c r="Q2993">
        <v>51</v>
      </c>
      <c r="R2993">
        <v>51</v>
      </c>
      <c r="T2993" s="22" t="str">
        <f t="shared" si="184"/>
        <v>845109-GSMRK-LXL</v>
      </c>
      <c r="U2993" s="24" t="str">
        <f>IF(C2993="NET","",IF(C2993="","",IFERROR(VLOOKUP(T2993,EAN!$A:$B,2,FALSE),"MANGLER - MÅ OPPDATERE EAN-FANEN")))</f>
        <v>MANGLER - MÅ OPPDATERE EAN-FANEN</v>
      </c>
      <c r="V2993" s="22">
        <f t="shared" si="185"/>
        <v>51</v>
      </c>
      <c r="W2993" s="22">
        <f t="shared" si="186"/>
        <v>51</v>
      </c>
    </row>
    <row r="2994" spans="2:23">
      <c r="B2994">
        <v>845109</v>
      </c>
      <c r="C2994" t="s">
        <v>3539</v>
      </c>
      <c r="D2994" t="s">
        <v>2991</v>
      </c>
      <c r="E2994" t="s">
        <v>3453</v>
      </c>
      <c r="F2994" t="s">
        <v>3452</v>
      </c>
      <c r="G2994" t="s">
        <v>65</v>
      </c>
      <c r="H2994" t="s">
        <v>87</v>
      </c>
      <c r="I2994">
        <v>25</v>
      </c>
      <c r="J2994">
        <v>25</v>
      </c>
      <c r="K2994">
        <v>25</v>
      </c>
      <c r="L2994">
        <v>25</v>
      </c>
      <c r="M2994">
        <v>25</v>
      </c>
      <c r="N2994">
        <v>25</v>
      </c>
      <c r="O2994">
        <v>45</v>
      </c>
      <c r="P2994">
        <v>45</v>
      </c>
      <c r="Q2994">
        <v>45</v>
      </c>
      <c r="R2994">
        <v>45</v>
      </c>
      <c r="T2994" s="22" t="str">
        <f t="shared" si="184"/>
        <v>845109-GSPNT-ML</v>
      </c>
      <c r="U2994" s="24" t="str">
        <f>IF(C2994="NET","",IF(C2994="","",IFERROR(VLOOKUP(T2994,EAN!$A:$B,2,FALSE),"MANGLER - MÅ OPPDATERE EAN-FANEN")))</f>
        <v>MANGLER - MÅ OPPDATERE EAN-FANEN</v>
      </c>
      <c r="V2994" s="22">
        <f t="shared" si="185"/>
        <v>25</v>
      </c>
      <c r="W2994" s="22">
        <f t="shared" si="186"/>
        <v>45</v>
      </c>
    </row>
    <row r="2995" spans="2:23">
      <c r="B2995">
        <v>845109</v>
      </c>
      <c r="C2995" t="s">
        <v>3539</v>
      </c>
      <c r="D2995" t="s">
        <v>2991</v>
      </c>
      <c r="E2995" t="s">
        <v>3451</v>
      </c>
      <c r="F2995" t="s">
        <v>3452</v>
      </c>
      <c r="G2995" t="s">
        <v>66</v>
      </c>
      <c r="H2995" t="s">
        <v>87</v>
      </c>
      <c r="I2995">
        <v>42</v>
      </c>
      <c r="J2995">
        <v>42</v>
      </c>
      <c r="K2995">
        <v>42</v>
      </c>
      <c r="L2995">
        <v>42</v>
      </c>
      <c r="M2995">
        <v>42</v>
      </c>
      <c r="N2995">
        <v>42</v>
      </c>
      <c r="O2995">
        <v>46</v>
      </c>
      <c r="P2995">
        <v>46</v>
      </c>
      <c r="Q2995">
        <v>46</v>
      </c>
      <c r="R2995">
        <v>46</v>
      </c>
      <c r="T2995" s="22" t="str">
        <f t="shared" si="184"/>
        <v>845109-GSPNT-LXL</v>
      </c>
      <c r="U2995" s="24" t="str">
        <f>IF(C2995="NET","",IF(C2995="","",IFERROR(VLOOKUP(T2995,EAN!$A:$B,2,FALSE),"MANGLER - MÅ OPPDATERE EAN-FANEN")))</f>
        <v>MANGLER - MÅ OPPDATERE EAN-FANEN</v>
      </c>
      <c r="V2995" s="22">
        <f t="shared" si="185"/>
        <v>42</v>
      </c>
      <c r="W2995" s="22">
        <f t="shared" si="186"/>
        <v>46</v>
      </c>
    </row>
    <row r="2996" spans="2:23">
      <c r="B2996">
        <v>845109</v>
      </c>
      <c r="C2996" t="s">
        <v>3539</v>
      </c>
      <c r="D2996" t="s">
        <v>2991</v>
      </c>
      <c r="E2996" t="s">
        <v>3457</v>
      </c>
      <c r="F2996" t="s">
        <v>3456</v>
      </c>
      <c r="G2996" t="s">
        <v>65</v>
      </c>
      <c r="H2996" t="s">
        <v>87</v>
      </c>
      <c r="I2996">
        <v>12</v>
      </c>
      <c r="J2996">
        <v>12</v>
      </c>
      <c r="K2996">
        <v>12</v>
      </c>
      <c r="L2996">
        <v>12</v>
      </c>
      <c r="M2996">
        <v>12</v>
      </c>
      <c r="N2996">
        <v>12</v>
      </c>
      <c r="O2996">
        <v>41</v>
      </c>
      <c r="P2996">
        <v>41</v>
      </c>
      <c r="Q2996">
        <v>41</v>
      </c>
      <c r="R2996">
        <v>41</v>
      </c>
      <c r="T2996" s="22" t="str">
        <f t="shared" si="184"/>
        <v>845109-GSPRD-ML</v>
      </c>
      <c r="U2996" s="24" t="str">
        <f>IF(C2996="NET","",IF(C2996="","",IFERROR(VLOOKUP(T2996,EAN!$A:$B,2,FALSE),"MANGLER - MÅ OPPDATERE EAN-FANEN")))</f>
        <v>MANGLER - MÅ OPPDATERE EAN-FANEN</v>
      </c>
      <c r="V2996" s="22">
        <f t="shared" si="185"/>
        <v>12</v>
      </c>
      <c r="W2996" s="22">
        <f t="shared" si="186"/>
        <v>41</v>
      </c>
    </row>
    <row r="2997" spans="2:23">
      <c r="B2997">
        <v>845109</v>
      </c>
      <c r="C2997" t="s">
        <v>3539</v>
      </c>
      <c r="D2997" t="s">
        <v>2991</v>
      </c>
      <c r="E2997" t="s">
        <v>3455</v>
      </c>
      <c r="F2997" t="s">
        <v>3456</v>
      </c>
      <c r="G2997" t="s">
        <v>66</v>
      </c>
      <c r="H2997" t="s">
        <v>87</v>
      </c>
      <c r="I2997">
        <v>3</v>
      </c>
      <c r="J2997">
        <v>3</v>
      </c>
      <c r="K2997">
        <v>3</v>
      </c>
      <c r="L2997">
        <v>3</v>
      </c>
      <c r="M2997">
        <v>3</v>
      </c>
      <c r="N2997">
        <v>3</v>
      </c>
      <c r="O2997">
        <v>36</v>
      </c>
      <c r="P2997">
        <v>36</v>
      </c>
      <c r="Q2997">
        <v>36</v>
      </c>
      <c r="R2997">
        <v>36</v>
      </c>
      <c r="T2997" s="22" t="str">
        <f t="shared" si="184"/>
        <v>845109-GSPRD-LXL</v>
      </c>
      <c r="U2997" s="24" t="str">
        <f>IF(C2997="NET","",IF(C2997="","",IFERROR(VLOOKUP(T2997,EAN!$A:$B,2,FALSE),"MANGLER - MÅ OPPDATERE EAN-FANEN")))</f>
        <v>MANGLER - MÅ OPPDATERE EAN-FANEN</v>
      </c>
      <c r="V2997" s="22">
        <f t="shared" si="185"/>
        <v>3</v>
      </c>
      <c r="W2997" s="22">
        <f t="shared" si="186"/>
        <v>36</v>
      </c>
    </row>
    <row r="2998" spans="2:23">
      <c r="B2998">
        <v>845109</v>
      </c>
      <c r="C2998" t="s">
        <v>3539</v>
      </c>
      <c r="D2998" t="s">
        <v>2991</v>
      </c>
      <c r="E2998" t="s">
        <v>136</v>
      </c>
      <c r="F2998" t="s">
        <v>125</v>
      </c>
      <c r="G2998" t="s">
        <v>65</v>
      </c>
      <c r="H2998" t="s">
        <v>87</v>
      </c>
      <c r="I2998">
        <v>31</v>
      </c>
      <c r="J2998">
        <v>31</v>
      </c>
      <c r="K2998">
        <v>31</v>
      </c>
      <c r="L2998">
        <v>31</v>
      </c>
      <c r="M2998">
        <v>31</v>
      </c>
      <c r="N2998">
        <v>31</v>
      </c>
      <c r="O2998">
        <v>63</v>
      </c>
      <c r="P2998">
        <v>63</v>
      </c>
      <c r="Q2998">
        <v>63</v>
      </c>
      <c r="R2998">
        <v>63</v>
      </c>
      <c r="T2998" s="22" t="str">
        <f t="shared" si="184"/>
        <v>845109-GSWHT-ML</v>
      </c>
      <c r="U2998" s="24" t="str">
        <f>IF(C2998="NET","",IF(C2998="","",IFERROR(VLOOKUP(T2998,EAN!$A:$B,2,FALSE),"MANGLER - MÅ OPPDATERE EAN-FANEN")))</f>
        <v>MANGLER - MÅ OPPDATERE EAN-FANEN</v>
      </c>
      <c r="V2998" s="22">
        <f t="shared" si="185"/>
        <v>31</v>
      </c>
      <c r="W2998" s="22">
        <f t="shared" si="186"/>
        <v>63</v>
      </c>
    </row>
    <row r="2999" spans="2:23">
      <c r="B2999">
        <v>845109</v>
      </c>
      <c r="C2999" t="s">
        <v>3539</v>
      </c>
      <c r="D2999" t="s">
        <v>2991</v>
      </c>
      <c r="E2999" t="s">
        <v>137</v>
      </c>
      <c r="F2999" t="s">
        <v>125</v>
      </c>
      <c r="G2999" t="s">
        <v>66</v>
      </c>
      <c r="H2999" t="s">
        <v>87</v>
      </c>
      <c r="I2999">
        <v>2</v>
      </c>
      <c r="J2999">
        <v>2</v>
      </c>
      <c r="K2999">
        <v>2</v>
      </c>
      <c r="L2999">
        <v>2</v>
      </c>
      <c r="M2999">
        <v>2</v>
      </c>
      <c r="N2999">
        <v>2</v>
      </c>
      <c r="O2999">
        <v>48</v>
      </c>
      <c r="P2999">
        <v>48</v>
      </c>
      <c r="Q2999">
        <v>48</v>
      </c>
      <c r="R2999">
        <v>48</v>
      </c>
      <c r="T2999" s="22" t="str">
        <f t="shared" si="184"/>
        <v>845109-GSWHT-LXL</v>
      </c>
      <c r="U2999" s="24" t="str">
        <f>IF(C2999="NET","",IF(C2999="","",IFERROR(VLOOKUP(T2999,EAN!$A:$B,2,FALSE),"MANGLER - MÅ OPPDATERE EAN-FANEN")))</f>
        <v>MANGLER - MÅ OPPDATERE EAN-FANEN</v>
      </c>
      <c r="V2999" s="22">
        <f t="shared" si="185"/>
        <v>2</v>
      </c>
      <c r="W2999" s="22">
        <f t="shared" si="186"/>
        <v>48</v>
      </c>
    </row>
    <row r="3000" spans="2:23">
      <c r="B3000">
        <v>845109</v>
      </c>
      <c r="C3000" t="s">
        <v>3539</v>
      </c>
      <c r="D3000" t="s">
        <v>2991</v>
      </c>
      <c r="E3000" t="s">
        <v>3543</v>
      </c>
      <c r="F3000" t="s">
        <v>3544</v>
      </c>
      <c r="G3000" t="s">
        <v>65</v>
      </c>
      <c r="H3000" t="s">
        <v>225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T3000" s="22" t="str">
        <f t="shared" si="184"/>
        <v>845109-MAQMM-ML</v>
      </c>
      <c r="U3000" s="24" t="str">
        <f>IF(C3000="NET","",IF(C3000="","",IFERROR(VLOOKUP(T3000,EAN!$A:$B,2,FALSE),"MANGLER - MÅ OPPDATERE EAN-FANEN")))</f>
        <v>MANGLER - MÅ OPPDATERE EAN-FANEN</v>
      </c>
      <c r="V3000" s="22">
        <f t="shared" si="185"/>
        <v>0</v>
      </c>
      <c r="W3000" s="22">
        <f t="shared" si="186"/>
        <v>0</v>
      </c>
    </row>
    <row r="3001" spans="2:23">
      <c r="B3001">
        <v>845109</v>
      </c>
      <c r="C3001" t="s">
        <v>3539</v>
      </c>
      <c r="D3001" t="s">
        <v>2991</v>
      </c>
      <c r="E3001" t="s">
        <v>3545</v>
      </c>
      <c r="F3001" t="s">
        <v>3544</v>
      </c>
      <c r="G3001" t="s">
        <v>66</v>
      </c>
      <c r="H3001" t="s">
        <v>225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T3001" s="22" t="str">
        <f t="shared" si="184"/>
        <v>845109-MAQMM-LXL</v>
      </c>
      <c r="U3001" s="24" t="str">
        <f>IF(C3001="NET","",IF(C3001="","",IFERROR(VLOOKUP(T3001,EAN!$A:$B,2,FALSE),"MANGLER - MÅ OPPDATERE EAN-FANEN")))</f>
        <v>MANGLER - MÅ OPPDATERE EAN-FANEN</v>
      </c>
      <c r="V3001" s="22">
        <f t="shared" si="185"/>
        <v>0</v>
      </c>
      <c r="W3001" s="22">
        <f t="shared" si="186"/>
        <v>0</v>
      </c>
    </row>
    <row r="3002" spans="2:23">
      <c r="B3002">
        <v>845109</v>
      </c>
      <c r="C3002" t="s">
        <v>3539</v>
      </c>
      <c r="D3002" t="s">
        <v>2991</v>
      </c>
      <c r="E3002" t="s">
        <v>1075</v>
      </c>
      <c r="F3002" t="s">
        <v>1976</v>
      </c>
      <c r="G3002" t="s">
        <v>65</v>
      </c>
      <c r="H3002" t="s">
        <v>225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T3002" s="22" t="str">
        <f t="shared" si="184"/>
        <v>845109-MBUOE-ML</v>
      </c>
      <c r="U3002" s="24" t="str">
        <f>IF(C3002="NET","",IF(C3002="","",IFERROR(VLOOKUP(T3002,EAN!$A:$B,2,FALSE),"MANGLER - MÅ OPPDATERE EAN-FANEN")))</f>
        <v>MANGLER - MÅ OPPDATERE EAN-FANEN</v>
      </c>
      <c r="V3002" s="22">
        <f t="shared" si="185"/>
        <v>0</v>
      </c>
      <c r="W3002" s="22">
        <f t="shared" si="186"/>
        <v>0</v>
      </c>
    </row>
    <row r="3003" spans="2:23">
      <c r="B3003">
        <v>845109</v>
      </c>
      <c r="C3003" t="s">
        <v>3539</v>
      </c>
      <c r="D3003" t="s">
        <v>2991</v>
      </c>
      <c r="E3003" t="s">
        <v>1076</v>
      </c>
      <c r="F3003" t="s">
        <v>1976</v>
      </c>
      <c r="G3003" t="s">
        <v>66</v>
      </c>
      <c r="H3003" t="s">
        <v>225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T3003" s="22" t="str">
        <f t="shared" si="184"/>
        <v>845109-MBUOE-LXL</v>
      </c>
      <c r="U3003" s="24" t="str">
        <f>IF(C3003="NET","",IF(C3003="","",IFERROR(VLOOKUP(T3003,EAN!$A:$B,2,FALSE),"MANGLER - MÅ OPPDATERE EAN-FANEN")))</f>
        <v>MANGLER - MÅ OPPDATERE EAN-FANEN</v>
      </c>
      <c r="V3003" s="22">
        <f t="shared" si="185"/>
        <v>0</v>
      </c>
      <c r="W3003" s="22">
        <f t="shared" si="186"/>
        <v>0</v>
      </c>
    </row>
    <row r="3004" spans="2:23">
      <c r="B3004">
        <v>845109</v>
      </c>
      <c r="C3004" t="s">
        <v>3539</v>
      </c>
      <c r="D3004" t="s">
        <v>2991</v>
      </c>
      <c r="E3004" t="s">
        <v>3546</v>
      </c>
      <c r="F3004" t="s">
        <v>3547</v>
      </c>
      <c r="G3004" t="s">
        <v>65</v>
      </c>
      <c r="H3004" t="s">
        <v>225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T3004" s="22" t="str">
        <f t="shared" si="184"/>
        <v>845109-MCHORM-ML</v>
      </c>
      <c r="U3004" s="24" t="str">
        <f>IF(C3004="NET","",IF(C3004="","",IFERROR(VLOOKUP(T3004,EAN!$A:$B,2,FALSE),"MANGLER - MÅ OPPDATERE EAN-FANEN")))</f>
        <v>MANGLER - MÅ OPPDATERE EAN-FANEN</v>
      </c>
      <c r="V3004" s="22">
        <f t="shared" si="185"/>
        <v>0</v>
      </c>
      <c r="W3004" s="22">
        <f t="shared" si="186"/>
        <v>0</v>
      </c>
    </row>
    <row r="3005" spans="2:23">
      <c r="B3005">
        <v>845109</v>
      </c>
      <c r="C3005" t="s">
        <v>3539</v>
      </c>
      <c r="D3005" t="s">
        <v>2991</v>
      </c>
      <c r="E3005" t="s">
        <v>3548</v>
      </c>
      <c r="F3005" t="s">
        <v>3547</v>
      </c>
      <c r="G3005" t="s">
        <v>66</v>
      </c>
      <c r="H3005" t="s">
        <v>225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T3005" s="22" t="str">
        <f t="shared" si="184"/>
        <v>845109-MCHORM-LXL</v>
      </c>
      <c r="U3005" s="24" t="str">
        <f>IF(C3005="NET","",IF(C3005="","",IFERROR(VLOOKUP(T3005,EAN!$A:$B,2,FALSE),"MANGLER - MÅ OPPDATERE EAN-FANEN")))</f>
        <v>MANGLER - MÅ OPPDATERE EAN-FANEN</v>
      </c>
      <c r="V3005" s="22">
        <f t="shared" si="185"/>
        <v>0</v>
      </c>
      <c r="W3005" s="22">
        <f t="shared" si="186"/>
        <v>0</v>
      </c>
    </row>
    <row r="3006" spans="2:23">
      <c r="B3006">
        <v>845109</v>
      </c>
      <c r="C3006" t="s">
        <v>3539</v>
      </c>
      <c r="D3006" t="s">
        <v>2991</v>
      </c>
      <c r="E3006" t="s">
        <v>3549</v>
      </c>
      <c r="F3006" t="s">
        <v>3000</v>
      </c>
      <c r="G3006" t="s">
        <v>65</v>
      </c>
      <c r="H3006" t="s">
        <v>225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T3006" s="22" t="str">
        <f t="shared" si="184"/>
        <v>845109-MFLU-ML</v>
      </c>
      <c r="U3006" s="24" t="str">
        <f>IF(C3006="NET","",IF(C3006="","",IFERROR(VLOOKUP(T3006,EAN!$A:$B,2,FALSE),"MANGLER - MÅ OPPDATERE EAN-FANEN")))</f>
        <v>MANGLER - MÅ OPPDATERE EAN-FANEN</v>
      </c>
      <c r="V3006" s="22">
        <f t="shared" si="185"/>
        <v>0</v>
      </c>
      <c r="W3006" s="22">
        <f t="shared" si="186"/>
        <v>0</v>
      </c>
    </row>
    <row r="3007" spans="2:23">
      <c r="B3007">
        <v>845109</v>
      </c>
      <c r="C3007" t="s">
        <v>3539</v>
      </c>
      <c r="D3007" t="s">
        <v>2991</v>
      </c>
      <c r="E3007" t="s">
        <v>3550</v>
      </c>
      <c r="F3007" t="s">
        <v>3000</v>
      </c>
      <c r="G3007" t="s">
        <v>66</v>
      </c>
      <c r="H3007" t="s">
        <v>225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T3007" s="22" t="str">
        <f t="shared" si="184"/>
        <v>845109-MFLU-LXL</v>
      </c>
      <c r="U3007" s="24" t="str">
        <f>IF(C3007="NET","",IF(C3007="","",IFERROR(VLOOKUP(T3007,EAN!$A:$B,2,FALSE),"MANGLER - MÅ OPPDATERE EAN-FANEN")))</f>
        <v>MANGLER - MÅ OPPDATERE EAN-FANEN</v>
      </c>
      <c r="V3007" s="22">
        <f t="shared" si="185"/>
        <v>0</v>
      </c>
      <c r="W3007" s="22">
        <f t="shared" si="186"/>
        <v>0</v>
      </c>
    </row>
    <row r="3008" spans="2:23">
      <c r="B3008">
        <v>845109</v>
      </c>
      <c r="C3008" t="s">
        <v>3539</v>
      </c>
      <c r="D3008" t="s">
        <v>2991</v>
      </c>
      <c r="E3008" t="s">
        <v>3551</v>
      </c>
      <c r="F3008" t="s">
        <v>3552</v>
      </c>
      <c r="G3008" t="s">
        <v>65</v>
      </c>
      <c r="H3008" t="s">
        <v>225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T3008" s="22" t="str">
        <f t="shared" si="184"/>
        <v>845109-MFRMC-ML</v>
      </c>
      <c r="U3008" s="24" t="str">
        <f>IF(C3008="NET","",IF(C3008="","",IFERROR(VLOOKUP(T3008,EAN!$A:$B,2,FALSE),"MANGLER - MÅ OPPDATERE EAN-FANEN")))</f>
        <v>MANGLER - MÅ OPPDATERE EAN-FANEN</v>
      </c>
      <c r="V3008" s="22">
        <f t="shared" si="185"/>
        <v>0</v>
      </c>
      <c r="W3008" s="22">
        <f t="shared" si="186"/>
        <v>0</v>
      </c>
    </row>
    <row r="3009" spans="2:23">
      <c r="B3009">
        <v>845109</v>
      </c>
      <c r="C3009" t="s">
        <v>3539</v>
      </c>
      <c r="D3009" t="s">
        <v>2991</v>
      </c>
      <c r="E3009" t="s">
        <v>3553</v>
      </c>
      <c r="F3009" t="s">
        <v>3552</v>
      </c>
      <c r="G3009" t="s">
        <v>66</v>
      </c>
      <c r="H3009" t="s">
        <v>225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T3009" s="22" t="str">
        <f t="shared" si="184"/>
        <v>845109-MFRMC-LXL</v>
      </c>
      <c r="U3009" s="24" t="str">
        <f>IF(C3009="NET","",IF(C3009="","",IFERROR(VLOOKUP(T3009,EAN!$A:$B,2,FALSE),"MANGLER - MÅ OPPDATERE EAN-FANEN")))</f>
        <v>MANGLER - MÅ OPPDATERE EAN-FANEN</v>
      </c>
      <c r="V3009" s="22">
        <f t="shared" si="185"/>
        <v>0</v>
      </c>
      <c r="W3009" s="22">
        <f t="shared" si="186"/>
        <v>0</v>
      </c>
    </row>
    <row r="3010" spans="2:23">
      <c r="B3010">
        <v>845109</v>
      </c>
      <c r="C3010" t="s">
        <v>3539</v>
      </c>
      <c r="D3010" t="s">
        <v>2991</v>
      </c>
      <c r="E3010" t="s">
        <v>3554</v>
      </c>
      <c r="F3010" t="s">
        <v>3555</v>
      </c>
      <c r="G3010" t="s">
        <v>65</v>
      </c>
      <c r="H3010" t="s">
        <v>225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T3010" s="22" t="str">
        <f t="shared" si="184"/>
        <v>845109-MRBMC-ML</v>
      </c>
      <c r="U3010" s="24" t="str">
        <f>IF(C3010="NET","",IF(C3010="","",IFERROR(VLOOKUP(T3010,EAN!$A:$B,2,FALSE),"MANGLER - MÅ OPPDATERE EAN-FANEN")))</f>
        <v>MANGLER - MÅ OPPDATERE EAN-FANEN</v>
      </c>
      <c r="V3010" s="22">
        <f t="shared" si="185"/>
        <v>0</v>
      </c>
      <c r="W3010" s="22">
        <f t="shared" si="186"/>
        <v>0</v>
      </c>
    </row>
    <row r="3011" spans="2:23">
      <c r="B3011">
        <v>845109</v>
      </c>
      <c r="C3011" t="s">
        <v>3539</v>
      </c>
      <c r="D3011" t="s">
        <v>2991</v>
      </c>
      <c r="E3011" t="s">
        <v>3556</v>
      </c>
      <c r="F3011" t="s">
        <v>3555</v>
      </c>
      <c r="G3011" t="s">
        <v>66</v>
      </c>
      <c r="H3011" t="s">
        <v>225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T3011" s="22" t="str">
        <f t="shared" si="184"/>
        <v>845109-MRBMC-LXL</v>
      </c>
      <c r="U3011" s="24" t="str">
        <f>IF(C3011="NET","",IF(C3011="","",IFERROR(VLOOKUP(T3011,EAN!$A:$B,2,FALSE),"MANGLER - MÅ OPPDATERE EAN-FANEN")))</f>
        <v>MANGLER - MÅ OPPDATERE EAN-FANEN</v>
      </c>
      <c r="V3011" s="22">
        <f t="shared" si="185"/>
        <v>0</v>
      </c>
      <c r="W3011" s="22">
        <f t="shared" si="186"/>
        <v>0</v>
      </c>
    </row>
    <row r="3012" spans="2:23">
      <c r="B3012">
        <v>845109</v>
      </c>
      <c r="C3012" t="s">
        <v>3539</v>
      </c>
      <c r="D3012" t="s">
        <v>2991</v>
      </c>
      <c r="E3012" t="s">
        <v>3471</v>
      </c>
      <c r="F3012" t="s">
        <v>3470</v>
      </c>
      <c r="G3012" t="s">
        <v>65</v>
      </c>
      <c r="H3012" t="s">
        <v>87</v>
      </c>
      <c r="I3012">
        <v>47</v>
      </c>
      <c r="J3012">
        <v>47</v>
      </c>
      <c r="K3012">
        <v>47</v>
      </c>
      <c r="L3012">
        <v>47</v>
      </c>
      <c r="M3012">
        <v>47</v>
      </c>
      <c r="N3012">
        <v>47</v>
      </c>
      <c r="O3012">
        <v>47</v>
      </c>
      <c r="P3012">
        <v>47</v>
      </c>
      <c r="Q3012">
        <v>47</v>
      </c>
      <c r="R3012">
        <v>47</v>
      </c>
      <c r="T3012" s="22" t="str">
        <f t="shared" ref="T3012:T3075" si="187">CONCATENATE(B3012,"-",E3012)</f>
        <v>845109-NEOBL-ML</v>
      </c>
      <c r="U3012" s="24" t="str">
        <f>IF(C3012="NET","",IF(C3012="","",IFERROR(VLOOKUP(T3012,EAN!$A:$B,2,FALSE),"MANGLER - MÅ OPPDATERE EAN-FANEN")))</f>
        <v>MANGLER - MÅ OPPDATERE EAN-FANEN</v>
      </c>
      <c r="V3012" s="22">
        <f t="shared" si="185"/>
        <v>47</v>
      </c>
      <c r="W3012" s="22">
        <f t="shared" si="186"/>
        <v>47</v>
      </c>
    </row>
    <row r="3013" spans="2:23">
      <c r="B3013">
        <v>845109</v>
      </c>
      <c r="C3013" t="s">
        <v>3539</v>
      </c>
      <c r="D3013" t="s">
        <v>2991</v>
      </c>
      <c r="E3013" t="s">
        <v>3472</v>
      </c>
      <c r="F3013" t="s">
        <v>3470</v>
      </c>
      <c r="G3013" t="s">
        <v>66</v>
      </c>
      <c r="H3013" t="s">
        <v>87</v>
      </c>
      <c r="I3013">
        <v>39</v>
      </c>
      <c r="J3013">
        <v>39</v>
      </c>
      <c r="K3013">
        <v>39</v>
      </c>
      <c r="L3013">
        <v>39</v>
      </c>
      <c r="M3013">
        <v>39</v>
      </c>
      <c r="N3013">
        <v>39</v>
      </c>
      <c r="O3013">
        <v>39</v>
      </c>
      <c r="P3013">
        <v>39</v>
      </c>
      <c r="Q3013">
        <v>39</v>
      </c>
      <c r="R3013">
        <v>39</v>
      </c>
      <c r="T3013" s="22" t="str">
        <f t="shared" si="187"/>
        <v>845109-NEOBL-LXL</v>
      </c>
      <c r="U3013" s="24" t="str">
        <f>IF(C3013="NET","",IF(C3013="","",IFERROR(VLOOKUP(T3013,EAN!$A:$B,2,FALSE),"MANGLER - MÅ OPPDATERE EAN-FANEN")))</f>
        <v>MANGLER - MÅ OPPDATERE EAN-FANEN</v>
      </c>
      <c r="V3013" s="22">
        <f t="shared" si="185"/>
        <v>39</v>
      </c>
      <c r="W3013" s="22">
        <f t="shared" si="186"/>
        <v>39</v>
      </c>
    </row>
    <row r="3014" spans="2:23">
      <c r="B3014">
        <v>845109</v>
      </c>
      <c r="C3014" t="s">
        <v>3539</v>
      </c>
      <c r="D3014" t="s">
        <v>2991</v>
      </c>
      <c r="E3014" t="s">
        <v>3475</v>
      </c>
      <c r="F3014" t="s">
        <v>3474</v>
      </c>
      <c r="G3014" t="s">
        <v>65</v>
      </c>
      <c r="H3014" t="s">
        <v>225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T3014" s="22" t="str">
        <f t="shared" si="187"/>
        <v>845109-NEOPI-ML</v>
      </c>
      <c r="U3014" s="24" t="str">
        <f>IF(C3014="NET","",IF(C3014="","",IFERROR(VLOOKUP(T3014,EAN!$A:$B,2,FALSE),"MANGLER - MÅ OPPDATERE EAN-FANEN")))</f>
        <v>MANGLER - MÅ OPPDATERE EAN-FANEN</v>
      </c>
      <c r="V3014" s="22">
        <f t="shared" si="185"/>
        <v>0</v>
      </c>
      <c r="W3014" s="22">
        <f t="shared" si="186"/>
        <v>0</v>
      </c>
    </row>
    <row r="3015" spans="2:23">
      <c r="B3015">
        <v>845109</v>
      </c>
      <c r="C3015" t="s">
        <v>3539</v>
      </c>
      <c r="D3015" t="s">
        <v>2991</v>
      </c>
      <c r="E3015" t="s">
        <v>3476</v>
      </c>
      <c r="F3015" t="s">
        <v>3474</v>
      </c>
      <c r="G3015" t="s">
        <v>66</v>
      </c>
      <c r="H3015" t="s">
        <v>225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T3015" s="22" t="str">
        <f t="shared" si="187"/>
        <v>845109-NEOPI-LXL</v>
      </c>
      <c r="U3015" s="24" t="str">
        <f>IF(C3015="NET","",IF(C3015="","",IFERROR(VLOOKUP(T3015,EAN!$A:$B,2,FALSE),"MANGLER - MÅ OPPDATERE EAN-FANEN")))</f>
        <v>MANGLER - MÅ OPPDATERE EAN-FANEN</v>
      </c>
      <c r="V3015" s="22">
        <f t="shared" si="185"/>
        <v>0</v>
      </c>
      <c r="W3015" s="22">
        <f t="shared" si="186"/>
        <v>0</v>
      </c>
    </row>
    <row r="3016" spans="2:23">
      <c r="B3016">
        <v>845109</v>
      </c>
      <c r="C3016" t="s">
        <v>3539</v>
      </c>
      <c r="D3016" t="s">
        <v>2991</v>
      </c>
      <c r="E3016" t="s">
        <v>3557</v>
      </c>
      <c r="F3016" t="s">
        <v>3558</v>
      </c>
      <c r="G3016" t="s">
        <v>65</v>
      </c>
      <c r="H3016" t="s">
        <v>225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T3016" s="22" t="str">
        <f t="shared" si="187"/>
        <v>845109-SASGR-ML</v>
      </c>
      <c r="U3016" s="24" t="str">
        <f>IF(C3016="NET","",IF(C3016="","",IFERROR(VLOOKUP(T3016,EAN!$A:$B,2,FALSE),"MANGLER - MÅ OPPDATERE EAN-FANEN")))</f>
        <v>MANGLER - MÅ OPPDATERE EAN-FANEN</v>
      </c>
      <c r="V3016" s="22">
        <f t="shared" si="185"/>
        <v>0</v>
      </c>
      <c r="W3016" s="22">
        <f t="shared" si="186"/>
        <v>0</v>
      </c>
    </row>
    <row r="3017" spans="2:23">
      <c r="B3017">
        <v>845109</v>
      </c>
      <c r="C3017" t="s">
        <v>3539</v>
      </c>
      <c r="D3017" t="s">
        <v>2991</v>
      </c>
      <c r="E3017" t="s">
        <v>3559</v>
      </c>
      <c r="F3017" t="s">
        <v>3558</v>
      </c>
      <c r="G3017" t="s">
        <v>66</v>
      </c>
      <c r="H3017" t="s">
        <v>225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T3017" s="22" t="str">
        <f t="shared" si="187"/>
        <v>845109-SASGR-LXL</v>
      </c>
      <c r="U3017" s="24" t="str">
        <f>IF(C3017="NET","",IF(C3017="","",IFERROR(VLOOKUP(T3017,EAN!$A:$B,2,FALSE),"MANGLER - MÅ OPPDATERE EAN-FANEN")))</f>
        <v>MANGLER - MÅ OPPDATERE EAN-FANEN</v>
      </c>
      <c r="V3017" s="22">
        <f t="shared" si="185"/>
        <v>0</v>
      </c>
      <c r="W3017" s="22">
        <f t="shared" si="186"/>
        <v>0</v>
      </c>
    </row>
    <row r="3018" spans="2:23">
      <c r="B3018">
        <v>845109</v>
      </c>
      <c r="C3018" t="s">
        <v>3539</v>
      </c>
      <c r="D3018" t="s">
        <v>2991</v>
      </c>
      <c r="E3018" t="s">
        <v>1989</v>
      </c>
      <c r="F3018" t="s">
        <v>1977</v>
      </c>
      <c r="G3018" t="s">
        <v>65</v>
      </c>
      <c r="H3018" t="s">
        <v>225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T3018" s="22" t="str">
        <f t="shared" si="187"/>
        <v>845109-WOLND-ML</v>
      </c>
      <c r="U3018" s="24" t="str">
        <f>IF(C3018="NET","",IF(C3018="","",IFERROR(VLOOKUP(T3018,EAN!$A:$B,2,FALSE),"MANGLER - MÅ OPPDATERE EAN-FANEN")))</f>
        <v>MANGLER - MÅ OPPDATERE EAN-FANEN</v>
      </c>
      <c r="V3018" s="22">
        <f t="shared" si="185"/>
        <v>0</v>
      </c>
      <c r="W3018" s="22">
        <f t="shared" si="186"/>
        <v>0</v>
      </c>
    </row>
    <row r="3019" spans="2:23">
      <c r="B3019">
        <v>845109</v>
      </c>
      <c r="C3019" t="s">
        <v>3539</v>
      </c>
      <c r="D3019" t="s">
        <v>2991</v>
      </c>
      <c r="E3019" t="s">
        <v>1990</v>
      </c>
      <c r="F3019" t="s">
        <v>1977</v>
      </c>
      <c r="G3019" t="s">
        <v>66</v>
      </c>
      <c r="H3019" t="s">
        <v>225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T3019" s="22" t="str">
        <f t="shared" si="187"/>
        <v>845109-WOLND-LXL</v>
      </c>
      <c r="U3019" s="24" t="str">
        <f>IF(C3019="NET","",IF(C3019="","",IFERROR(VLOOKUP(T3019,EAN!$A:$B,2,FALSE),"MANGLER - MÅ OPPDATERE EAN-FANEN")))</f>
        <v>MANGLER - MÅ OPPDATERE EAN-FANEN</v>
      </c>
      <c r="V3019" s="22">
        <f t="shared" ref="V3019:V3082" si="188">I3019</f>
        <v>0</v>
      </c>
      <c r="W3019" s="22">
        <f t="shared" ref="W3019:W3082" si="189">R3019</f>
        <v>0</v>
      </c>
    </row>
    <row r="3020" spans="2:23">
      <c r="B3020" s="37">
        <v>845110</v>
      </c>
      <c r="C3020" t="s">
        <v>131</v>
      </c>
      <c r="I3020" s="37">
        <v>202409</v>
      </c>
      <c r="J3020" s="37">
        <v>202410</v>
      </c>
      <c r="K3020" s="37">
        <v>202411</v>
      </c>
      <c r="L3020" s="37">
        <v>202412</v>
      </c>
      <c r="M3020" s="37">
        <v>202413</v>
      </c>
      <c r="N3020" s="37">
        <v>202414</v>
      </c>
      <c r="O3020" s="37">
        <v>202415</v>
      </c>
      <c r="P3020" s="37">
        <v>202415</v>
      </c>
      <c r="Q3020" s="37">
        <v>202415</v>
      </c>
      <c r="R3020" s="37">
        <v>202415</v>
      </c>
      <c r="T3020" s="22" t="str">
        <f t="shared" si="187"/>
        <v>845110-</v>
      </c>
      <c r="U3020" s="24" t="str">
        <f>IF(C3020="NET","",IF(C3020="","",IFERROR(VLOOKUP(T3020,EAN!$A:$B,2,FALSE),"MANGLER - MÅ OPPDATERE EAN-FANEN")))</f>
        <v/>
      </c>
      <c r="V3020" s="22">
        <f t="shared" si="188"/>
        <v>202409</v>
      </c>
      <c r="W3020" s="22">
        <f t="shared" si="189"/>
        <v>202415</v>
      </c>
    </row>
    <row r="3021" spans="2:23">
      <c r="B3021">
        <v>845110</v>
      </c>
      <c r="C3021" t="s">
        <v>3560</v>
      </c>
      <c r="D3021" t="s">
        <v>2991</v>
      </c>
      <c r="E3021" t="s">
        <v>3457</v>
      </c>
      <c r="F3021" t="s">
        <v>3456</v>
      </c>
      <c r="G3021" t="s">
        <v>65</v>
      </c>
      <c r="H3021" t="s">
        <v>87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27</v>
      </c>
      <c r="P3021">
        <v>27</v>
      </c>
      <c r="Q3021">
        <v>27</v>
      </c>
      <c r="R3021">
        <v>27</v>
      </c>
      <c r="T3021" s="22" t="str">
        <f t="shared" si="187"/>
        <v>845110-GSPRD-ML</v>
      </c>
      <c r="U3021" s="24" t="str">
        <f>IF(C3021="NET","",IF(C3021="","",IFERROR(VLOOKUP(T3021,EAN!$A:$B,2,FALSE),"MANGLER - MÅ OPPDATERE EAN-FANEN")))</f>
        <v>MANGLER - MÅ OPPDATERE EAN-FANEN</v>
      </c>
      <c r="V3021" s="22">
        <f t="shared" si="188"/>
        <v>0</v>
      </c>
      <c r="W3021" s="22">
        <f t="shared" si="189"/>
        <v>27</v>
      </c>
    </row>
    <row r="3022" spans="2:23">
      <c r="B3022">
        <v>845110</v>
      </c>
      <c r="C3022" t="s">
        <v>3560</v>
      </c>
      <c r="D3022" t="s">
        <v>2991</v>
      </c>
      <c r="E3022" t="s">
        <v>3455</v>
      </c>
      <c r="F3022" t="s">
        <v>3456</v>
      </c>
      <c r="G3022" t="s">
        <v>66</v>
      </c>
      <c r="H3022" t="s">
        <v>87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24</v>
      </c>
      <c r="P3022">
        <v>24</v>
      </c>
      <c r="Q3022">
        <v>24</v>
      </c>
      <c r="R3022">
        <v>24</v>
      </c>
      <c r="T3022" s="22" t="str">
        <f t="shared" si="187"/>
        <v>845110-GSPRD-LXL</v>
      </c>
      <c r="U3022" s="24" t="str">
        <f>IF(C3022="NET","",IF(C3022="","",IFERROR(VLOOKUP(T3022,EAN!$A:$B,2,FALSE),"MANGLER - MÅ OPPDATERE EAN-FANEN")))</f>
        <v>MANGLER - MÅ OPPDATERE EAN-FANEN</v>
      </c>
      <c r="V3022" s="22">
        <f t="shared" si="188"/>
        <v>0</v>
      </c>
      <c r="W3022" s="22">
        <f t="shared" si="189"/>
        <v>24</v>
      </c>
    </row>
    <row r="3023" spans="2:23">
      <c r="B3023">
        <v>845110</v>
      </c>
      <c r="C3023" t="s">
        <v>3560</v>
      </c>
      <c r="D3023" t="s">
        <v>2991</v>
      </c>
      <c r="E3023" t="s">
        <v>136</v>
      </c>
      <c r="F3023" t="s">
        <v>125</v>
      </c>
      <c r="G3023" t="s">
        <v>65</v>
      </c>
      <c r="H3023" t="s">
        <v>87</v>
      </c>
      <c r="I3023">
        <v>6</v>
      </c>
      <c r="J3023">
        <v>6</v>
      </c>
      <c r="K3023">
        <v>6</v>
      </c>
      <c r="L3023">
        <v>6</v>
      </c>
      <c r="M3023">
        <v>6</v>
      </c>
      <c r="N3023">
        <v>6</v>
      </c>
      <c r="O3023">
        <v>30</v>
      </c>
      <c r="P3023">
        <v>30</v>
      </c>
      <c r="Q3023">
        <v>30</v>
      </c>
      <c r="R3023">
        <v>30</v>
      </c>
      <c r="T3023" s="22" t="str">
        <f t="shared" si="187"/>
        <v>845110-GSWHT-ML</v>
      </c>
      <c r="U3023" s="24" t="str">
        <f>IF(C3023="NET","",IF(C3023="","",IFERROR(VLOOKUP(T3023,EAN!$A:$B,2,FALSE),"MANGLER - MÅ OPPDATERE EAN-FANEN")))</f>
        <v>MANGLER - MÅ OPPDATERE EAN-FANEN</v>
      </c>
      <c r="V3023" s="22">
        <f t="shared" si="188"/>
        <v>6</v>
      </c>
      <c r="W3023" s="22">
        <f t="shared" si="189"/>
        <v>30</v>
      </c>
    </row>
    <row r="3024" spans="2:23">
      <c r="B3024">
        <v>845110</v>
      </c>
      <c r="C3024" t="s">
        <v>3560</v>
      </c>
      <c r="D3024" t="s">
        <v>2991</v>
      </c>
      <c r="E3024" t="s">
        <v>137</v>
      </c>
      <c r="F3024" t="s">
        <v>125</v>
      </c>
      <c r="G3024" t="s">
        <v>66</v>
      </c>
      <c r="H3024" t="s">
        <v>87</v>
      </c>
      <c r="I3024">
        <v>22</v>
      </c>
      <c r="J3024">
        <v>22</v>
      </c>
      <c r="K3024">
        <v>22</v>
      </c>
      <c r="L3024">
        <v>22</v>
      </c>
      <c r="M3024">
        <v>22</v>
      </c>
      <c r="N3024">
        <v>22</v>
      </c>
      <c r="O3024">
        <v>22</v>
      </c>
      <c r="P3024">
        <v>22</v>
      </c>
      <c r="Q3024">
        <v>22</v>
      </c>
      <c r="R3024">
        <v>22</v>
      </c>
      <c r="T3024" s="22" t="str">
        <f t="shared" si="187"/>
        <v>845110-GSWHT-LXL</v>
      </c>
      <c r="U3024" s="24" t="str">
        <f>IF(C3024="NET","",IF(C3024="","",IFERROR(VLOOKUP(T3024,EAN!$A:$B,2,FALSE),"MANGLER - MÅ OPPDATERE EAN-FANEN")))</f>
        <v>MANGLER - MÅ OPPDATERE EAN-FANEN</v>
      </c>
      <c r="V3024" s="22">
        <f t="shared" si="188"/>
        <v>22</v>
      </c>
      <c r="W3024" s="22">
        <f t="shared" si="189"/>
        <v>22</v>
      </c>
    </row>
    <row r="3025" spans="2:23">
      <c r="B3025">
        <v>845110</v>
      </c>
      <c r="C3025" t="s">
        <v>3560</v>
      </c>
      <c r="D3025" t="s">
        <v>2991</v>
      </c>
      <c r="E3025" t="s">
        <v>3543</v>
      </c>
      <c r="F3025" t="s">
        <v>3544</v>
      </c>
      <c r="G3025" t="s">
        <v>65</v>
      </c>
      <c r="H3025" t="s">
        <v>225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T3025" s="22" t="str">
        <f t="shared" si="187"/>
        <v>845110-MAQMM-ML</v>
      </c>
      <c r="U3025" s="24" t="str">
        <f>IF(C3025="NET","",IF(C3025="","",IFERROR(VLOOKUP(T3025,EAN!$A:$B,2,FALSE),"MANGLER - MÅ OPPDATERE EAN-FANEN")))</f>
        <v>MANGLER - MÅ OPPDATERE EAN-FANEN</v>
      </c>
      <c r="V3025" s="22">
        <f t="shared" si="188"/>
        <v>0</v>
      </c>
      <c r="W3025" s="22">
        <f t="shared" si="189"/>
        <v>0</v>
      </c>
    </row>
    <row r="3026" spans="2:23">
      <c r="B3026">
        <v>845110</v>
      </c>
      <c r="C3026" t="s">
        <v>3560</v>
      </c>
      <c r="D3026" t="s">
        <v>2991</v>
      </c>
      <c r="E3026" t="s">
        <v>3545</v>
      </c>
      <c r="F3026" t="s">
        <v>3544</v>
      </c>
      <c r="G3026" t="s">
        <v>66</v>
      </c>
      <c r="H3026" t="s">
        <v>225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T3026" s="22" t="str">
        <f t="shared" si="187"/>
        <v>845110-MAQMM-LXL</v>
      </c>
      <c r="U3026" s="24" t="str">
        <f>IF(C3026="NET","",IF(C3026="","",IFERROR(VLOOKUP(T3026,EAN!$A:$B,2,FALSE),"MANGLER - MÅ OPPDATERE EAN-FANEN")))</f>
        <v>MANGLER - MÅ OPPDATERE EAN-FANEN</v>
      </c>
      <c r="V3026" s="22">
        <f t="shared" si="188"/>
        <v>0</v>
      </c>
      <c r="W3026" s="22">
        <f t="shared" si="189"/>
        <v>0</v>
      </c>
    </row>
    <row r="3027" spans="2:23">
      <c r="B3027">
        <v>845110</v>
      </c>
      <c r="C3027" t="s">
        <v>3560</v>
      </c>
      <c r="D3027" t="s">
        <v>2991</v>
      </c>
      <c r="E3027" t="s">
        <v>1075</v>
      </c>
      <c r="F3027" t="s">
        <v>1976</v>
      </c>
      <c r="G3027" t="s">
        <v>65</v>
      </c>
      <c r="H3027" t="s">
        <v>225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T3027" s="22" t="str">
        <f t="shared" si="187"/>
        <v>845110-MBUOE-ML</v>
      </c>
      <c r="U3027" s="24" t="str">
        <f>IF(C3027="NET","",IF(C3027="","",IFERROR(VLOOKUP(T3027,EAN!$A:$B,2,FALSE),"MANGLER - MÅ OPPDATERE EAN-FANEN")))</f>
        <v>MANGLER - MÅ OPPDATERE EAN-FANEN</v>
      </c>
      <c r="V3027" s="22">
        <f t="shared" si="188"/>
        <v>0</v>
      </c>
      <c r="W3027" s="22">
        <f t="shared" si="189"/>
        <v>0</v>
      </c>
    </row>
    <row r="3028" spans="2:23">
      <c r="B3028">
        <v>845110</v>
      </c>
      <c r="C3028" t="s">
        <v>3560</v>
      </c>
      <c r="D3028" t="s">
        <v>2991</v>
      </c>
      <c r="E3028" t="s">
        <v>1076</v>
      </c>
      <c r="F3028" t="s">
        <v>1976</v>
      </c>
      <c r="G3028" t="s">
        <v>66</v>
      </c>
      <c r="H3028" t="s">
        <v>225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T3028" s="22" t="str">
        <f t="shared" si="187"/>
        <v>845110-MBUOE-LXL</v>
      </c>
      <c r="U3028" s="24" t="str">
        <f>IF(C3028="NET","",IF(C3028="","",IFERROR(VLOOKUP(T3028,EAN!$A:$B,2,FALSE),"MANGLER - MÅ OPPDATERE EAN-FANEN")))</f>
        <v>MANGLER - MÅ OPPDATERE EAN-FANEN</v>
      </c>
      <c r="V3028" s="22">
        <f t="shared" si="188"/>
        <v>0</v>
      </c>
      <c r="W3028" s="22">
        <f t="shared" si="189"/>
        <v>0</v>
      </c>
    </row>
    <row r="3029" spans="2:23">
      <c r="B3029">
        <v>845110</v>
      </c>
      <c r="C3029" t="s">
        <v>3560</v>
      </c>
      <c r="D3029" t="s">
        <v>2991</v>
      </c>
      <c r="E3029" t="s">
        <v>3546</v>
      </c>
      <c r="F3029" t="s">
        <v>3547</v>
      </c>
      <c r="G3029" t="s">
        <v>65</v>
      </c>
      <c r="H3029" t="s">
        <v>225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T3029" s="22" t="str">
        <f t="shared" si="187"/>
        <v>845110-MCHORM-ML</v>
      </c>
      <c r="U3029" s="24" t="str">
        <f>IF(C3029="NET","",IF(C3029="","",IFERROR(VLOOKUP(T3029,EAN!$A:$B,2,FALSE),"MANGLER - MÅ OPPDATERE EAN-FANEN")))</f>
        <v>MANGLER - MÅ OPPDATERE EAN-FANEN</v>
      </c>
      <c r="V3029" s="22">
        <f t="shared" si="188"/>
        <v>0</v>
      </c>
      <c r="W3029" s="22">
        <f t="shared" si="189"/>
        <v>0</v>
      </c>
    </row>
    <row r="3030" spans="2:23">
      <c r="B3030">
        <v>845110</v>
      </c>
      <c r="C3030" t="s">
        <v>3560</v>
      </c>
      <c r="D3030" t="s">
        <v>2991</v>
      </c>
      <c r="E3030" t="s">
        <v>3548</v>
      </c>
      <c r="F3030" t="s">
        <v>3547</v>
      </c>
      <c r="G3030" t="s">
        <v>66</v>
      </c>
      <c r="H3030" t="s">
        <v>225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T3030" s="22" t="str">
        <f t="shared" si="187"/>
        <v>845110-MCHORM-LXL</v>
      </c>
      <c r="U3030" s="24" t="str">
        <f>IF(C3030="NET","",IF(C3030="","",IFERROR(VLOOKUP(T3030,EAN!$A:$B,2,FALSE),"MANGLER - MÅ OPPDATERE EAN-FANEN")))</f>
        <v>MANGLER - MÅ OPPDATERE EAN-FANEN</v>
      </c>
      <c r="V3030" s="22">
        <f t="shared" si="188"/>
        <v>0</v>
      </c>
      <c r="W3030" s="22">
        <f t="shared" si="189"/>
        <v>0</v>
      </c>
    </row>
    <row r="3031" spans="2:23">
      <c r="B3031">
        <v>845110</v>
      </c>
      <c r="C3031" t="s">
        <v>3560</v>
      </c>
      <c r="D3031" t="s">
        <v>2991</v>
      </c>
      <c r="E3031" t="s">
        <v>3463</v>
      </c>
      <c r="F3031" t="s">
        <v>3000</v>
      </c>
      <c r="G3031" t="s">
        <v>65</v>
      </c>
      <c r="H3031" t="s">
        <v>225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T3031" s="22" t="str">
        <f t="shared" si="187"/>
        <v>845110-MFLUO-ML</v>
      </c>
      <c r="U3031" s="24" t="str">
        <f>IF(C3031="NET","",IF(C3031="","",IFERROR(VLOOKUP(T3031,EAN!$A:$B,2,FALSE),"MANGLER - MÅ OPPDATERE EAN-FANEN")))</f>
        <v>MANGLER - MÅ OPPDATERE EAN-FANEN</v>
      </c>
      <c r="V3031" s="22">
        <f t="shared" si="188"/>
        <v>0</v>
      </c>
      <c r="W3031" s="22">
        <f t="shared" si="189"/>
        <v>0</v>
      </c>
    </row>
    <row r="3032" spans="2:23">
      <c r="B3032">
        <v>845110</v>
      </c>
      <c r="C3032" t="s">
        <v>3560</v>
      </c>
      <c r="D3032" t="s">
        <v>2991</v>
      </c>
      <c r="E3032" t="s">
        <v>3464</v>
      </c>
      <c r="F3032" t="s">
        <v>3000</v>
      </c>
      <c r="G3032" t="s">
        <v>66</v>
      </c>
      <c r="H3032" t="s">
        <v>225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T3032" s="22" t="str">
        <f t="shared" si="187"/>
        <v>845110-MFLUO-LXL</v>
      </c>
      <c r="U3032" s="24" t="str">
        <f>IF(C3032="NET","",IF(C3032="","",IFERROR(VLOOKUP(T3032,EAN!$A:$B,2,FALSE),"MANGLER - MÅ OPPDATERE EAN-FANEN")))</f>
        <v>MANGLER - MÅ OPPDATERE EAN-FANEN</v>
      </c>
      <c r="V3032" s="22">
        <f t="shared" si="188"/>
        <v>0</v>
      </c>
      <c r="W3032" s="22">
        <f t="shared" si="189"/>
        <v>0</v>
      </c>
    </row>
    <row r="3033" spans="2:23">
      <c r="B3033">
        <v>845110</v>
      </c>
      <c r="C3033" t="s">
        <v>3560</v>
      </c>
      <c r="D3033" t="s">
        <v>2991</v>
      </c>
      <c r="E3033" t="s">
        <v>3551</v>
      </c>
      <c r="F3033" t="s">
        <v>3552</v>
      </c>
      <c r="G3033" t="s">
        <v>65</v>
      </c>
      <c r="H3033" t="s">
        <v>225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T3033" s="22" t="str">
        <f t="shared" si="187"/>
        <v>845110-MFRMC-ML</v>
      </c>
      <c r="U3033" s="24" t="str">
        <f>IF(C3033="NET","",IF(C3033="","",IFERROR(VLOOKUP(T3033,EAN!$A:$B,2,FALSE),"MANGLER - MÅ OPPDATERE EAN-FANEN")))</f>
        <v>MANGLER - MÅ OPPDATERE EAN-FANEN</v>
      </c>
      <c r="V3033" s="22">
        <f t="shared" si="188"/>
        <v>0</v>
      </c>
      <c r="W3033" s="22">
        <f t="shared" si="189"/>
        <v>0</v>
      </c>
    </row>
    <row r="3034" spans="2:23">
      <c r="B3034">
        <v>845110</v>
      </c>
      <c r="C3034" t="s">
        <v>3560</v>
      </c>
      <c r="D3034" t="s">
        <v>2991</v>
      </c>
      <c r="E3034" t="s">
        <v>3553</v>
      </c>
      <c r="F3034" t="s">
        <v>3552</v>
      </c>
      <c r="G3034" t="s">
        <v>66</v>
      </c>
      <c r="H3034" t="s">
        <v>225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T3034" s="22" t="str">
        <f t="shared" si="187"/>
        <v>845110-MFRMC-LXL</v>
      </c>
      <c r="U3034" s="24" t="str">
        <f>IF(C3034="NET","",IF(C3034="","",IFERROR(VLOOKUP(T3034,EAN!$A:$B,2,FALSE),"MANGLER - MÅ OPPDATERE EAN-FANEN")))</f>
        <v>MANGLER - MÅ OPPDATERE EAN-FANEN</v>
      </c>
      <c r="V3034" s="22">
        <f t="shared" si="188"/>
        <v>0</v>
      </c>
      <c r="W3034" s="22">
        <f t="shared" si="189"/>
        <v>0</v>
      </c>
    </row>
    <row r="3035" spans="2:23">
      <c r="B3035">
        <v>845110</v>
      </c>
      <c r="C3035" t="s">
        <v>3560</v>
      </c>
      <c r="D3035" t="s">
        <v>2991</v>
      </c>
      <c r="E3035" t="s">
        <v>3554</v>
      </c>
      <c r="F3035" t="s">
        <v>3555</v>
      </c>
      <c r="G3035" t="s">
        <v>65</v>
      </c>
      <c r="H3035" t="s">
        <v>225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T3035" s="22" t="str">
        <f t="shared" si="187"/>
        <v>845110-MRBMC-ML</v>
      </c>
      <c r="U3035" s="24" t="str">
        <f>IF(C3035="NET","",IF(C3035="","",IFERROR(VLOOKUP(T3035,EAN!$A:$B,2,FALSE),"MANGLER - MÅ OPPDATERE EAN-FANEN")))</f>
        <v>MANGLER - MÅ OPPDATERE EAN-FANEN</v>
      </c>
      <c r="V3035" s="22">
        <f t="shared" si="188"/>
        <v>0</v>
      </c>
      <c r="W3035" s="22">
        <f t="shared" si="189"/>
        <v>0</v>
      </c>
    </row>
    <row r="3036" spans="2:23">
      <c r="B3036">
        <v>845110</v>
      </c>
      <c r="C3036" t="s">
        <v>3560</v>
      </c>
      <c r="D3036" t="s">
        <v>2991</v>
      </c>
      <c r="E3036" t="s">
        <v>3556</v>
      </c>
      <c r="F3036" t="s">
        <v>3555</v>
      </c>
      <c r="G3036" t="s">
        <v>66</v>
      </c>
      <c r="H3036" t="s">
        <v>225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T3036" s="22" t="str">
        <f t="shared" si="187"/>
        <v>845110-MRBMC-LXL</v>
      </c>
      <c r="U3036" s="24" t="str">
        <f>IF(C3036="NET","",IF(C3036="","",IFERROR(VLOOKUP(T3036,EAN!$A:$B,2,FALSE),"MANGLER - MÅ OPPDATERE EAN-FANEN")))</f>
        <v>MANGLER - MÅ OPPDATERE EAN-FANEN</v>
      </c>
      <c r="V3036" s="22">
        <f t="shared" si="188"/>
        <v>0</v>
      </c>
      <c r="W3036" s="22">
        <f t="shared" si="189"/>
        <v>0</v>
      </c>
    </row>
    <row r="3037" spans="2:23">
      <c r="B3037">
        <v>845110</v>
      </c>
      <c r="C3037" t="s">
        <v>3560</v>
      </c>
      <c r="D3037" t="s">
        <v>2991</v>
      </c>
      <c r="E3037" t="s">
        <v>3471</v>
      </c>
      <c r="F3037" t="s">
        <v>3470</v>
      </c>
      <c r="G3037" t="s">
        <v>65</v>
      </c>
      <c r="H3037" t="s">
        <v>87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8</v>
      </c>
      <c r="P3037">
        <v>8</v>
      </c>
      <c r="Q3037">
        <v>8</v>
      </c>
      <c r="R3037">
        <v>8</v>
      </c>
      <c r="T3037" s="22" t="str">
        <f t="shared" si="187"/>
        <v>845110-NEOBL-ML</v>
      </c>
      <c r="U3037" s="24" t="str">
        <f>IF(C3037="NET","",IF(C3037="","",IFERROR(VLOOKUP(T3037,EAN!$A:$B,2,FALSE),"MANGLER - MÅ OPPDATERE EAN-FANEN")))</f>
        <v>MANGLER - MÅ OPPDATERE EAN-FANEN</v>
      </c>
      <c r="V3037" s="22">
        <f t="shared" si="188"/>
        <v>0</v>
      </c>
      <c r="W3037" s="22">
        <f t="shared" si="189"/>
        <v>8</v>
      </c>
    </row>
    <row r="3038" spans="2:23">
      <c r="B3038">
        <v>845110</v>
      </c>
      <c r="C3038" t="s">
        <v>3560</v>
      </c>
      <c r="D3038" t="s">
        <v>2991</v>
      </c>
      <c r="E3038" t="s">
        <v>3472</v>
      </c>
      <c r="F3038" t="s">
        <v>3470</v>
      </c>
      <c r="G3038" t="s">
        <v>66</v>
      </c>
      <c r="H3038" t="s">
        <v>87</v>
      </c>
      <c r="I3038">
        <v>1</v>
      </c>
      <c r="J3038">
        <v>1</v>
      </c>
      <c r="K3038">
        <v>1</v>
      </c>
      <c r="L3038">
        <v>1</v>
      </c>
      <c r="M3038">
        <v>1</v>
      </c>
      <c r="N3038">
        <v>1</v>
      </c>
      <c r="O3038">
        <v>11</v>
      </c>
      <c r="P3038">
        <v>11</v>
      </c>
      <c r="Q3038">
        <v>11</v>
      </c>
      <c r="R3038">
        <v>11</v>
      </c>
      <c r="T3038" s="22" t="str">
        <f t="shared" si="187"/>
        <v>845110-NEOBL-LXL</v>
      </c>
      <c r="U3038" s="24" t="str">
        <f>IF(C3038="NET","",IF(C3038="","",IFERROR(VLOOKUP(T3038,EAN!$A:$B,2,FALSE),"MANGLER - MÅ OPPDATERE EAN-FANEN")))</f>
        <v>MANGLER - MÅ OPPDATERE EAN-FANEN</v>
      </c>
      <c r="V3038" s="22">
        <f t="shared" si="188"/>
        <v>1</v>
      </c>
      <c r="W3038" s="22">
        <f t="shared" si="189"/>
        <v>11</v>
      </c>
    </row>
    <row r="3039" spans="2:23">
      <c r="B3039">
        <v>845110</v>
      </c>
      <c r="C3039" t="s">
        <v>3560</v>
      </c>
      <c r="D3039" t="s">
        <v>2991</v>
      </c>
      <c r="E3039" t="s">
        <v>3557</v>
      </c>
      <c r="F3039" t="s">
        <v>3558</v>
      </c>
      <c r="G3039" t="s">
        <v>65</v>
      </c>
      <c r="H3039" t="s">
        <v>225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T3039" s="22" t="str">
        <f t="shared" si="187"/>
        <v>845110-SASGR-ML</v>
      </c>
      <c r="U3039" s="24" t="str">
        <f>IF(C3039="NET","",IF(C3039="","",IFERROR(VLOOKUP(T3039,EAN!$A:$B,2,FALSE),"MANGLER - MÅ OPPDATERE EAN-FANEN")))</f>
        <v>MANGLER - MÅ OPPDATERE EAN-FANEN</v>
      </c>
      <c r="V3039" s="22">
        <f t="shared" si="188"/>
        <v>0</v>
      </c>
      <c r="W3039" s="22">
        <f t="shared" si="189"/>
        <v>0</v>
      </c>
    </row>
    <row r="3040" spans="2:23">
      <c r="B3040">
        <v>845110</v>
      </c>
      <c r="C3040" t="s">
        <v>3560</v>
      </c>
      <c r="D3040" t="s">
        <v>2991</v>
      </c>
      <c r="E3040" t="s">
        <v>3559</v>
      </c>
      <c r="F3040" t="s">
        <v>3558</v>
      </c>
      <c r="G3040" t="s">
        <v>66</v>
      </c>
      <c r="H3040" t="s">
        <v>225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T3040" s="22" t="str">
        <f t="shared" si="187"/>
        <v>845110-SASGR-LXL</v>
      </c>
      <c r="U3040" s="24" t="str">
        <f>IF(C3040="NET","",IF(C3040="","",IFERROR(VLOOKUP(T3040,EAN!$A:$B,2,FALSE),"MANGLER - MÅ OPPDATERE EAN-FANEN")))</f>
        <v>MANGLER - MÅ OPPDATERE EAN-FANEN</v>
      </c>
      <c r="V3040" s="22">
        <f t="shared" si="188"/>
        <v>0</v>
      </c>
      <c r="W3040" s="22">
        <f t="shared" si="189"/>
        <v>0</v>
      </c>
    </row>
    <row r="3041" spans="2:23">
      <c r="B3041">
        <v>845110</v>
      </c>
      <c r="C3041" t="s">
        <v>3560</v>
      </c>
      <c r="D3041" t="s">
        <v>2991</v>
      </c>
      <c r="E3041" t="s">
        <v>1989</v>
      </c>
      <c r="F3041" t="s">
        <v>1977</v>
      </c>
      <c r="G3041" t="s">
        <v>65</v>
      </c>
      <c r="H3041" t="s">
        <v>225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T3041" s="22" t="str">
        <f t="shared" si="187"/>
        <v>845110-WOLND-ML</v>
      </c>
      <c r="U3041" s="24" t="str">
        <f>IF(C3041="NET","",IF(C3041="","",IFERROR(VLOOKUP(T3041,EAN!$A:$B,2,FALSE),"MANGLER - MÅ OPPDATERE EAN-FANEN")))</f>
        <v>MANGLER - MÅ OPPDATERE EAN-FANEN</v>
      </c>
      <c r="V3041" s="22">
        <f t="shared" si="188"/>
        <v>0</v>
      </c>
      <c r="W3041" s="22">
        <f t="shared" si="189"/>
        <v>0</v>
      </c>
    </row>
    <row r="3042" spans="2:23">
      <c r="B3042">
        <v>845110</v>
      </c>
      <c r="C3042" t="s">
        <v>3560</v>
      </c>
      <c r="D3042" t="s">
        <v>2991</v>
      </c>
      <c r="E3042" t="s">
        <v>1990</v>
      </c>
      <c r="F3042" t="s">
        <v>1977</v>
      </c>
      <c r="G3042" t="s">
        <v>66</v>
      </c>
      <c r="H3042" t="s">
        <v>225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T3042" s="22" t="str">
        <f t="shared" si="187"/>
        <v>845110-WOLND-LXL</v>
      </c>
      <c r="U3042" s="24" t="str">
        <f>IF(C3042="NET","",IF(C3042="","",IFERROR(VLOOKUP(T3042,EAN!$A:$B,2,FALSE),"MANGLER - MÅ OPPDATERE EAN-FANEN")))</f>
        <v>MANGLER - MÅ OPPDATERE EAN-FANEN</v>
      </c>
      <c r="V3042" s="22">
        <f t="shared" si="188"/>
        <v>0</v>
      </c>
      <c r="W3042" s="22">
        <f t="shared" si="189"/>
        <v>0</v>
      </c>
    </row>
    <row r="3043" spans="2:23">
      <c r="B3043" s="37">
        <v>845128</v>
      </c>
      <c r="C3043" t="s">
        <v>131</v>
      </c>
      <c r="I3043" s="37">
        <v>202409</v>
      </c>
      <c r="J3043" s="37">
        <v>202410</v>
      </c>
      <c r="K3043" s="37">
        <v>202411</v>
      </c>
      <c r="L3043" s="37">
        <v>202412</v>
      </c>
      <c r="M3043" s="37">
        <v>202413</v>
      </c>
      <c r="N3043" s="37">
        <v>202414</v>
      </c>
      <c r="O3043" s="37">
        <v>202415</v>
      </c>
      <c r="P3043" s="37">
        <v>202415</v>
      </c>
      <c r="Q3043" s="37">
        <v>202415</v>
      </c>
      <c r="R3043" s="37">
        <v>202415</v>
      </c>
      <c r="T3043" s="22" t="str">
        <f t="shared" si="187"/>
        <v>845128-</v>
      </c>
      <c r="U3043" s="24" t="str">
        <f>IF(C3043="NET","",IF(C3043="","",IFERROR(VLOOKUP(T3043,EAN!$A:$B,2,FALSE),"MANGLER - MÅ OPPDATERE EAN-FANEN")))</f>
        <v/>
      </c>
      <c r="V3043" s="22">
        <f t="shared" si="188"/>
        <v>202409</v>
      </c>
      <c r="W3043" s="22">
        <f t="shared" si="189"/>
        <v>202415</v>
      </c>
    </row>
    <row r="3044" spans="2:23">
      <c r="B3044">
        <v>845128</v>
      </c>
      <c r="C3044" t="s">
        <v>3561</v>
      </c>
      <c r="D3044" t="s">
        <v>2991</v>
      </c>
      <c r="E3044" t="s">
        <v>1071</v>
      </c>
      <c r="F3044" t="s">
        <v>1054</v>
      </c>
      <c r="G3044" t="s">
        <v>64</v>
      </c>
      <c r="H3044" t="s">
        <v>225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T3044" s="22" t="str">
        <f t="shared" si="187"/>
        <v>845128-DPUMC-SM</v>
      </c>
      <c r="U3044" s="24" t="str">
        <f>IF(C3044="NET","",IF(C3044="","",IFERROR(VLOOKUP(T3044,EAN!$A:$B,2,FALSE),"MANGLER - MÅ OPPDATERE EAN-FANEN")))</f>
        <v>MANGLER - MÅ OPPDATERE EAN-FANEN</v>
      </c>
      <c r="V3044" s="22">
        <f t="shared" si="188"/>
        <v>0</v>
      </c>
      <c r="W3044" s="22">
        <f t="shared" si="189"/>
        <v>0</v>
      </c>
    </row>
    <row r="3045" spans="2:23">
      <c r="B3045">
        <v>845128</v>
      </c>
      <c r="C3045" t="s">
        <v>3561</v>
      </c>
      <c r="D3045" t="s">
        <v>2991</v>
      </c>
      <c r="E3045" t="s">
        <v>1072</v>
      </c>
      <c r="F3045" t="s">
        <v>1054</v>
      </c>
      <c r="G3045" t="s">
        <v>65</v>
      </c>
      <c r="H3045" t="s">
        <v>225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T3045" s="22" t="str">
        <f t="shared" si="187"/>
        <v>845128-DPUMC-ML</v>
      </c>
      <c r="U3045" s="24" t="str">
        <f>IF(C3045="NET","",IF(C3045="","",IFERROR(VLOOKUP(T3045,EAN!$A:$B,2,FALSE),"MANGLER - MÅ OPPDATERE EAN-FANEN")))</f>
        <v>MANGLER - MÅ OPPDATERE EAN-FANEN</v>
      </c>
      <c r="V3045" s="22">
        <f t="shared" si="188"/>
        <v>0</v>
      </c>
      <c r="W3045" s="22">
        <f t="shared" si="189"/>
        <v>0</v>
      </c>
    </row>
    <row r="3046" spans="2:23">
      <c r="B3046">
        <v>845128</v>
      </c>
      <c r="C3046" t="s">
        <v>3561</v>
      </c>
      <c r="D3046" t="s">
        <v>2991</v>
      </c>
      <c r="E3046" t="s">
        <v>1073</v>
      </c>
      <c r="F3046" t="s">
        <v>1054</v>
      </c>
      <c r="G3046" t="s">
        <v>66</v>
      </c>
      <c r="H3046" t="s">
        <v>225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T3046" s="22" t="str">
        <f t="shared" si="187"/>
        <v>845128-DPUMC-LXL</v>
      </c>
      <c r="U3046" s="24" t="str">
        <f>IF(C3046="NET","",IF(C3046="","",IFERROR(VLOOKUP(T3046,EAN!$A:$B,2,FALSE),"MANGLER - MÅ OPPDATERE EAN-FANEN")))</f>
        <v>MANGLER - MÅ OPPDATERE EAN-FANEN</v>
      </c>
      <c r="V3046" s="22">
        <f t="shared" si="188"/>
        <v>0</v>
      </c>
      <c r="W3046" s="22">
        <f t="shared" si="189"/>
        <v>0</v>
      </c>
    </row>
    <row r="3047" spans="2:23">
      <c r="B3047">
        <v>845128</v>
      </c>
      <c r="C3047" t="s">
        <v>3561</v>
      </c>
      <c r="D3047" t="s">
        <v>2991</v>
      </c>
      <c r="E3047" t="s">
        <v>132</v>
      </c>
      <c r="F3047" t="s">
        <v>124</v>
      </c>
      <c r="G3047" t="s">
        <v>64</v>
      </c>
      <c r="H3047" t="s">
        <v>87</v>
      </c>
      <c r="I3047">
        <v>43</v>
      </c>
      <c r="J3047">
        <v>43</v>
      </c>
      <c r="K3047">
        <v>43</v>
      </c>
      <c r="L3047">
        <v>43</v>
      </c>
      <c r="M3047">
        <v>43</v>
      </c>
      <c r="N3047">
        <v>43</v>
      </c>
      <c r="O3047">
        <v>49</v>
      </c>
      <c r="P3047">
        <v>49</v>
      </c>
      <c r="Q3047">
        <v>49</v>
      </c>
      <c r="R3047">
        <v>49</v>
      </c>
      <c r="T3047" s="22" t="str">
        <f t="shared" si="187"/>
        <v>845128-DTBLK-SM</v>
      </c>
      <c r="U3047" s="24" t="str">
        <f>IF(C3047="NET","",IF(C3047="","",IFERROR(VLOOKUP(T3047,EAN!$A:$B,2,FALSE),"MANGLER - MÅ OPPDATERE EAN-FANEN")))</f>
        <v>MANGLER - MÅ OPPDATERE EAN-FANEN</v>
      </c>
      <c r="V3047" s="22">
        <f t="shared" si="188"/>
        <v>43</v>
      </c>
      <c r="W3047" s="22">
        <f t="shared" si="189"/>
        <v>49</v>
      </c>
    </row>
    <row r="3048" spans="2:23">
      <c r="B3048">
        <v>845128</v>
      </c>
      <c r="C3048" t="s">
        <v>3561</v>
      </c>
      <c r="D3048" t="s">
        <v>2991</v>
      </c>
      <c r="E3048" t="s">
        <v>133</v>
      </c>
      <c r="F3048" t="s">
        <v>124</v>
      </c>
      <c r="G3048" t="s">
        <v>65</v>
      </c>
      <c r="H3048" t="s">
        <v>87</v>
      </c>
      <c r="I3048">
        <v>34</v>
      </c>
      <c r="J3048">
        <v>34</v>
      </c>
      <c r="K3048">
        <v>34</v>
      </c>
      <c r="L3048">
        <v>34</v>
      </c>
      <c r="M3048">
        <v>34</v>
      </c>
      <c r="N3048">
        <v>34</v>
      </c>
      <c r="O3048">
        <v>34</v>
      </c>
      <c r="P3048">
        <v>34</v>
      </c>
      <c r="Q3048">
        <v>34</v>
      </c>
      <c r="R3048">
        <v>34</v>
      </c>
      <c r="T3048" s="22" t="str">
        <f t="shared" si="187"/>
        <v>845128-DTBLK-ML</v>
      </c>
      <c r="U3048" s="24" t="str">
        <f>IF(C3048="NET","",IF(C3048="","",IFERROR(VLOOKUP(T3048,EAN!$A:$B,2,FALSE),"MANGLER - MÅ OPPDATERE EAN-FANEN")))</f>
        <v>MANGLER - MÅ OPPDATERE EAN-FANEN</v>
      </c>
      <c r="V3048" s="22">
        <f t="shared" si="188"/>
        <v>34</v>
      </c>
      <c r="W3048" s="22">
        <f t="shared" si="189"/>
        <v>34</v>
      </c>
    </row>
    <row r="3049" spans="2:23">
      <c r="B3049">
        <v>845128</v>
      </c>
      <c r="C3049" t="s">
        <v>3561</v>
      </c>
      <c r="D3049" t="s">
        <v>2991</v>
      </c>
      <c r="E3049" t="s">
        <v>134</v>
      </c>
      <c r="F3049" t="s">
        <v>124</v>
      </c>
      <c r="G3049" t="s">
        <v>66</v>
      </c>
      <c r="H3049" t="s">
        <v>87</v>
      </c>
      <c r="I3049">
        <v>49</v>
      </c>
      <c r="J3049">
        <v>49</v>
      </c>
      <c r="K3049">
        <v>49</v>
      </c>
      <c r="L3049">
        <v>49</v>
      </c>
      <c r="M3049">
        <v>49</v>
      </c>
      <c r="N3049">
        <v>49</v>
      </c>
      <c r="O3049">
        <v>49</v>
      </c>
      <c r="P3049">
        <v>49</v>
      </c>
      <c r="Q3049">
        <v>49</v>
      </c>
      <c r="R3049">
        <v>49</v>
      </c>
      <c r="T3049" s="22" t="str">
        <f t="shared" si="187"/>
        <v>845128-DTBLK-LXL</v>
      </c>
      <c r="U3049" s="24" t="str">
        <f>IF(C3049="NET","",IF(C3049="","",IFERROR(VLOOKUP(T3049,EAN!$A:$B,2,FALSE),"MANGLER - MÅ OPPDATERE EAN-FANEN")))</f>
        <v>MANGLER - MÅ OPPDATERE EAN-FANEN</v>
      </c>
      <c r="V3049" s="22">
        <f t="shared" si="188"/>
        <v>49</v>
      </c>
      <c r="W3049" s="22">
        <f t="shared" si="189"/>
        <v>49</v>
      </c>
    </row>
    <row r="3050" spans="2:23">
      <c r="B3050">
        <v>845128</v>
      </c>
      <c r="C3050" t="s">
        <v>3561</v>
      </c>
      <c r="D3050" t="s">
        <v>2991</v>
      </c>
      <c r="E3050" t="s">
        <v>770</v>
      </c>
      <c r="F3050" t="s">
        <v>2028</v>
      </c>
      <c r="G3050" t="s">
        <v>64</v>
      </c>
      <c r="H3050" t="s">
        <v>225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T3050" s="22" t="str">
        <f t="shared" si="187"/>
        <v>845128-GFLUO-SM</v>
      </c>
      <c r="U3050" s="24" t="str">
        <f>IF(C3050="NET","",IF(C3050="","",IFERROR(VLOOKUP(T3050,EAN!$A:$B,2,FALSE),"MANGLER - MÅ OPPDATERE EAN-FANEN")))</f>
        <v>MANGLER - MÅ OPPDATERE EAN-FANEN</v>
      </c>
      <c r="V3050" s="22">
        <f t="shared" si="188"/>
        <v>0</v>
      </c>
      <c r="W3050" s="22">
        <f t="shared" si="189"/>
        <v>0</v>
      </c>
    </row>
    <row r="3051" spans="2:23">
      <c r="B3051">
        <v>845128</v>
      </c>
      <c r="C3051" t="s">
        <v>3561</v>
      </c>
      <c r="D3051" t="s">
        <v>2991</v>
      </c>
      <c r="E3051" t="s">
        <v>771</v>
      </c>
      <c r="F3051" t="s">
        <v>2028</v>
      </c>
      <c r="G3051" t="s">
        <v>65</v>
      </c>
      <c r="H3051" t="s">
        <v>225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T3051" s="22" t="str">
        <f t="shared" si="187"/>
        <v>845128-GFLUO-ML</v>
      </c>
      <c r="U3051" s="24" t="str">
        <f>IF(C3051="NET","",IF(C3051="","",IFERROR(VLOOKUP(T3051,EAN!$A:$B,2,FALSE),"MANGLER - MÅ OPPDATERE EAN-FANEN")))</f>
        <v>MANGLER - MÅ OPPDATERE EAN-FANEN</v>
      </c>
      <c r="V3051" s="22">
        <f t="shared" si="188"/>
        <v>0</v>
      </c>
      <c r="W3051" s="22">
        <f t="shared" si="189"/>
        <v>0</v>
      </c>
    </row>
    <row r="3052" spans="2:23">
      <c r="B3052">
        <v>845128</v>
      </c>
      <c r="C3052" t="s">
        <v>3561</v>
      </c>
      <c r="D3052" t="s">
        <v>2991</v>
      </c>
      <c r="E3052" t="s">
        <v>772</v>
      </c>
      <c r="F3052" t="s">
        <v>2028</v>
      </c>
      <c r="G3052" t="s">
        <v>66</v>
      </c>
      <c r="H3052" t="s">
        <v>225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T3052" s="22" t="str">
        <f t="shared" si="187"/>
        <v>845128-GFLUO-LXL</v>
      </c>
      <c r="U3052" s="24" t="str">
        <f>IF(C3052="NET","",IF(C3052="","",IFERROR(VLOOKUP(T3052,EAN!$A:$B,2,FALSE),"MANGLER - MÅ OPPDATERE EAN-FANEN")))</f>
        <v>MANGLER - MÅ OPPDATERE EAN-FANEN</v>
      </c>
      <c r="V3052" s="22">
        <f t="shared" si="188"/>
        <v>0</v>
      </c>
      <c r="W3052" s="22">
        <f t="shared" si="189"/>
        <v>0</v>
      </c>
    </row>
    <row r="3053" spans="2:23">
      <c r="B3053">
        <v>845128</v>
      </c>
      <c r="C3053" t="s">
        <v>3561</v>
      </c>
      <c r="D3053" t="s">
        <v>2991</v>
      </c>
      <c r="E3053" t="s">
        <v>3562</v>
      </c>
      <c r="F3053" t="s">
        <v>3563</v>
      </c>
      <c r="G3053" t="s">
        <v>64</v>
      </c>
      <c r="H3053" t="s">
        <v>225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T3053" s="22" t="str">
        <f t="shared" si="187"/>
        <v>845128-GLBOR-SM</v>
      </c>
      <c r="U3053" s="24" t="str">
        <f>IF(C3053="NET","",IF(C3053="","",IFERROR(VLOOKUP(T3053,EAN!$A:$B,2,FALSE),"MANGLER - MÅ OPPDATERE EAN-FANEN")))</f>
        <v>MANGLER - MÅ OPPDATERE EAN-FANEN</v>
      </c>
      <c r="V3053" s="22">
        <f t="shared" si="188"/>
        <v>0</v>
      </c>
      <c r="W3053" s="22">
        <f t="shared" si="189"/>
        <v>0</v>
      </c>
    </row>
    <row r="3054" spans="2:23">
      <c r="B3054">
        <v>845128</v>
      </c>
      <c r="C3054" t="s">
        <v>3561</v>
      </c>
      <c r="D3054" t="s">
        <v>2991</v>
      </c>
      <c r="E3054" t="s">
        <v>3564</v>
      </c>
      <c r="F3054" t="s">
        <v>3563</v>
      </c>
      <c r="G3054" t="s">
        <v>65</v>
      </c>
      <c r="H3054" t="s">
        <v>225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T3054" s="22" t="str">
        <f t="shared" si="187"/>
        <v>845128-GLBOR-ML</v>
      </c>
      <c r="U3054" s="24" t="str">
        <f>IF(C3054="NET","",IF(C3054="","",IFERROR(VLOOKUP(T3054,EAN!$A:$B,2,FALSE),"MANGLER - MÅ OPPDATERE EAN-FANEN")))</f>
        <v>MANGLER - MÅ OPPDATERE EAN-FANEN</v>
      </c>
      <c r="V3054" s="22">
        <f t="shared" si="188"/>
        <v>0</v>
      </c>
      <c r="W3054" s="22">
        <f t="shared" si="189"/>
        <v>0</v>
      </c>
    </row>
    <row r="3055" spans="2:23">
      <c r="B3055">
        <v>845128</v>
      </c>
      <c r="C3055" t="s">
        <v>3561</v>
      </c>
      <c r="D3055" t="s">
        <v>2991</v>
      </c>
      <c r="E3055" t="s">
        <v>3565</v>
      </c>
      <c r="F3055" t="s">
        <v>3563</v>
      </c>
      <c r="G3055" t="s">
        <v>66</v>
      </c>
      <c r="H3055" t="s">
        <v>225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T3055" s="22" t="str">
        <f t="shared" si="187"/>
        <v>845128-GLBOR-LXL</v>
      </c>
      <c r="U3055" s="24" t="str">
        <f>IF(C3055="NET","",IF(C3055="","",IFERROR(VLOOKUP(T3055,EAN!$A:$B,2,FALSE),"MANGLER - MÅ OPPDATERE EAN-FANEN")))</f>
        <v>MANGLER - MÅ OPPDATERE EAN-FANEN</v>
      </c>
      <c r="V3055" s="22">
        <f t="shared" si="188"/>
        <v>0</v>
      </c>
      <c r="W3055" s="22">
        <f t="shared" si="189"/>
        <v>0</v>
      </c>
    </row>
    <row r="3056" spans="2:23">
      <c r="B3056">
        <v>845128</v>
      </c>
      <c r="C3056" t="s">
        <v>3561</v>
      </c>
      <c r="D3056" t="s">
        <v>2991</v>
      </c>
      <c r="E3056" t="s">
        <v>3566</v>
      </c>
      <c r="F3056" t="s">
        <v>3541</v>
      </c>
      <c r="G3056" t="s">
        <v>64</v>
      </c>
      <c r="H3056" t="s">
        <v>87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60</v>
      </c>
      <c r="P3056">
        <v>60</v>
      </c>
      <c r="Q3056">
        <v>60</v>
      </c>
      <c r="R3056">
        <v>60</v>
      </c>
      <c r="T3056" s="22" t="str">
        <f t="shared" si="187"/>
        <v>845128-GSMRK-SM</v>
      </c>
      <c r="U3056" s="24" t="str">
        <f>IF(C3056="NET","",IF(C3056="","",IFERROR(VLOOKUP(T3056,EAN!$A:$B,2,FALSE),"MANGLER - MÅ OPPDATERE EAN-FANEN")))</f>
        <v>MANGLER - MÅ OPPDATERE EAN-FANEN</v>
      </c>
      <c r="V3056" s="22">
        <f t="shared" si="188"/>
        <v>0</v>
      </c>
      <c r="W3056" s="22">
        <f t="shared" si="189"/>
        <v>60</v>
      </c>
    </row>
    <row r="3057" spans="2:23">
      <c r="B3057">
        <v>845128</v>
      </c>
      <c r="C3057" t="s">
        <v>3561</v>
      </c>
      <c r="D3057" t="s">
        <v>2991</v>
      </c>
      <c r="E3057" t="s">
        <v>3542</v>
      </c>
      <c r="F3057" t="s">
        <v>3541</v>
      </c>
      <c r="G3057" t="s">
        <v>65</v>
      </c>
      <c r="H3057" t="s">
        <v>87</v>
      </c>
      <c r="I3057">
        <v>1</v>
      </c>
      <c r="J3057">
        <v>1</v>
      </c>
      <c r="K3057">
        <v>1</v>
      </c>
      <c r="L3057">
        <v>1</v>
      </c>
      <c r="M3057">
        <v>1</v>
      </c>
      <c r="N3057">
        <v>1</v>
      </c>
      <c r="O3057">
        <v>60</v>
      </c>
      <c r="P3057">
        <v>60</v>
      </c>
      <c r="Q3057">
        <v>60</v>
      </c>
      <c r="R3057">
        <v>60</v>
      </c>
      <c r="T3057" s="22" t="str">
        <f t="shared" si="187"/>
        <v>845128-GSMRK-ML</v>
      </c>
      <c r="U3057" s="24" t="str">
        <f>IF(C3057="NET","",IF(C3057="","",IFERROR(VLOOKUP(T3057,EAN!$A:$B,2,FALSE),"MANGLER - MÅ OPPDATERE EAN-FANEN")))</f>
        <v>MANGLER - MÅ OPPDATERE EAN-FANEN</v>
      </c>
      <c r="V3057" s="22">
        <f t="shared" si="188"/>
        <v>1</v>
      </c>
      <c r="W3057" s="22">
        <f t="shared" si="189"/>
        <v>60</v>
      </c>
    </row>
    <row r="3058" spans="2:23">
      <c r="B3058">
        <v>845128</v>
      </c>
      <c r="C3058" t="s">
        <v>3561</v>
      </c>
      <c r="D3058" t="s">
        <v>2991</v>
      </c>
      <c r="E3058" t="s">
        <v>3540</v>
      </c>
      <c r="F3058" t="s">
        <v>3541</v>
      </c>
      <c r="G3058" t="s">
        <v>66</v>
      </c>
      <c r="H3058" t="s">
        <v>87</v>
      </c>
      <c r="I3058">
        <v>22</v>
      </c>
      <c r="J3058">
        <v>22</v>
      </c>
      <c r="K3058">
        <v>22</v>
      </c>
      <c r="L3058">
        <v>22</v>
      </c>
      <c r="M3058">
        <v>22</v>
      </c>
      <c r="N3058">
        <v>22</v>
      </c>
      <c r="O3058">
        <v>82</v>
      </c>
      <c r="P3058">
        <v>82</v>
      </c>
      <c r="Q3058">
        <v>82</v>
      </c>
      <c r="R3058">
        <v>82</v>
      </c>
      <c r="T3058" s="22" t="str">
        <f t="shared" si="187"/>
        <v>845128-GSMRK-LXL</v>
      </c>
      <c r="U3058" s="24" t="str">
        <f>IF(C3058="NET","",IF(C3058="","",IFERROR(VLOOKUP(T3058,EAN!$A:$B,2,FALSE),"MANGLER - MÅ OPPDATERE EAN-FANEN")))</f>
        <v>MANGLER - MÅ OPPDATERE EAN-FANEN</v>
      </c>
      <c r="V3058" s="22">
        <f t="shared" si="188"/>
        <v>22</v>
      </c>
      <c r="W3058" s="22">
        <f t="shared" si="189"/>
        <v>82</v>
      </c>
    </row>
    <row r="3059" spans="2:23">
      <c r="B3059">
        <v>845128</v>
      </c>
      <c r="C3059" t="s">
        <v>3561</v>
      </c>
      <c r="D3059" t="s">
        <v>2991</v>
      </c>
      <c r="E3059" t="s">
        <v>3454</v>
      </c>
      <c r="F3059" t="s">
        <v>3452</v>
      </c>
      <c r="G3059" t="s">
        <v>64</v>
      </c>
      <c r="H3059" t="s">
        <v>87</v>
      </c>
      <c r="I3059">
        <v>11</v>
      </c>
      <c r="J3059">
        <v>11</v>
      </c>
      <c r="K3059">
        <v>11</v>
      </c>
      <c r="L3059">
        <v>11</v>
      </c>
      <c r="M3059">
        <v>11</v>
      </c>
      <c r="N3059">
        <v>11</v>
      </c>
      <c r="O3059">
        <v>11</v>
      </c>
      <c r="P3059">
        <v>11</v>
      </c>
      <c r="Q3059">
        <v>11</v>
      </c>
      <c r="R3059">
        <v>11</v>
      </c>
      <c r="T3059" s="22" t="str">
        <f t="shared" si="187"/>
        <v>845128-GSPNT-SM</v>
      </c>
      <c r="U3059" s="24" t="str">
        <f>IF(C3059="NET","",IF(C3059="","",IFERROR(VLOOKUP(T3059,EAN!$A:$B,2,FALSE),"MANGLER - MÅ OPPDATERE EAN-FANEN")))</f>
        <v>MANGLER - MÅ OPPDATERE EAN-FANEN</v>
      </c>
      <c r="V3059" s="22">
        <f t="shared" si="188"/>
        <v>11</v>
      </c>
      <c r="W3059" s="22">
        <f t="shared" si="189"/>
        <v>11</v>
      </c>
    </row>
    <row r="3060" spans="2:23">
      <c r="B3060">
        <v>845128</v>
      </c>
      <c r="C3060" t="s">
        <v>3561</v>
      </c>
      <c r="D3060" t="s">
        <v>2991</v>
      </c>
      <c r="E3060" t="s">
        <v>3453</v>
      </c>
      <c r="F3060" t="s">
        <v>3452</v>
      </c>
      <c r="G3060" t="s">
        <v>65</v>
      </c>
      <c r="H3060" t="s">
        <v>87</v>
      </c>
      <c r="I3060">
        <v>21</v>
      </c>
      <c r="J3060">
        <v>21</v>
      </c>
      <c r="K3060">
        <v>21</v>
      </c>
      <c r="L3060">
        <v>21</v>
      </c>
      <c r="M3060">
        <v>21</v>
      </c>
      <c r="N3060">
        <v>21</v>
      </c>
      <c r="O3060">
        <v>21</v>
      </c>
      <c r="P3060">
        <v>21</v>
      </c>
      <c r="Q3060">
        <v>21</v>
      </c>
      <c r="R3060">
        <v>21</v>
      </c>
      <c r="T3060" s="22" t="str">
        <f t="shared" si="187"/>
        <v>845128-GSPNT-ML</v>
      </c>
      <c r="U3060" s="24" t="str">
        <f>IF(C3060="NET","",IF(C3060="","",IFERROR(VLOOKUP(T3060,EAN!$A:$B,2,FALSE),"MANGLER - MÅ OPPDATERE EAN-FANEN")))</f>
        <v>MANGLER - MÅ OPPDATERE EAN-FANEN</v>
      </c>
      <c r="V3060" s="22">
        <f t="shared" si="188"/>
        <v>21</v>
      </c>
      <c r="W3060" s="22">
        <f t="shared" si="189"/>
        <v>21</v>
      </c>
    </row>
    <row r="3061" spans="2:23">
      <c r="B3061">
        <v>845128</v>
      </c>
      <c r="C3061" t="s">
        <v>3561</v>
      </c>
      <c r="D3061" t="s">
        <v>2991</v>
      </c>
      <c r="E3061" t="s">
        <v>3451</v>
      </c>
      <c r="F3061" t="s">
        <v>3452</v>
      </c>
      <c r="G3061" t="s">
        <v>66</v>
      </c>
      <c r="H3061" t="s">
        <v>87</v>
      </c>
      <c r="I3061">
        <v>25</v>
      </c>
      <c r="J3061">
        <v>25</v>
      </c>
      <c r="K3061">
        <v>25</v>
      </c>
      <c r="L3061">
        <v>25</v>
      </c>
      <c r="M3061">
        <v>25</v>
      </c>
      <c r="N3061">
        <v>25</v>
      </c>
      <c r="O3061">
        <v>25</v>
      </c>
      <c r="P3061">
        <v>25</v>
      </c>
      <c r="Q3061">
        <v>25</v>
      </c>
      <c r="R3061">
        <v>25</v>
      </c>
      <c r="T3061" s="22" t="str">
        <f t="shared" si="187"/>
        <v>845128-GSPNT-LXL</v>
      </c>
      <c r="U3061" s="24" t="str">
        <f>IF(C3061="NET","",IF(C3061="","",IFERROR(VLOOKUP(T3061,EAN!$A:$B,2,FALSE),"MANGLER - MÅ OPPDATERE EAN-FANEN")))</f>
        <v>MANGLER - MÅ OPPDATERE EAN-FANEN</v>
      </c>
      <c r="V3061" s="22">
        <f t="shared" si="188"/>
        <v>25</v>
      </c>
      <c r="W3061" s="22">
        <f t="shared" si="189"/>
        <v>25</v>
      </c>
    </row>
    <row r="3062" spans="2:23">
      <c r="B3062">
        <v>845128</v>
      </c>
      <c r="C3062" t="s">
        <v>3561</v>
      </c>
      <c r="D3062" t="s">
        <v>2991</v>
      </c>
      <c r="E3062" t="s">
        <v>3458</v>
      </c>
      <c r="F3062" t="s">
        <v>3456</v>
      </c>
      <c r="G3062" t="s">
        <v>64</v>
      </c>
      <c r="H3062" t="s">
        <v>87</v>
      </c>
      <c r="I3062">
        <v>1</v>
      </c>
      <c r="J3062">
        <v>1</v>
      </c>
      <c r="K3062">
        <v>1</v>
      </c>
      <c r="L3062">
        <v>1</v>
      </c>
      <c r="M3062">
        <v>1</v>
      </c>
      <c r="N3062">
        <v>1</v>
      </c>
      <c r="O3062">
        <v>55</v>
      </c>
      <c r="P3062">
        <v>55</v>
      </c>
      <c r="Q3062">
        <v>55</v>
      </c>
      <c r="R3062">
        <v>55</v>
      </c>
      <c r="T3062" s="22" t="str">
        <f t="shared" si="187"/>
        <v>845128-GSPRD-SM</v>
      </c>
      <c r="U3062" s="24" t="str">
        <f>IF(C3062="NET","",IF(C3062="","",IFERROR(VLOOKUP(T3062,EAN!$A:$B,2,FALSE),"MANGLER - MÅ OPPDATERE EAN-FANEN")))</f>
        <v>MANGLER - MÅ OPPDATERE EAN-FANEN</v>
      </c>
      <c r="V3062" s="22">
        <f t="shared" si="188"/>
        <v>1</v>
      </c>
      <c r="W3062" s="22">
        <f t="shared" si="189"/>
        <v>55</v>
      </c>
    </row>
    <row r="3063" spans="2:23">
      <c r="B3063">
        <v>845128</v>
      </c>
      <c r="C3063" t="s">
        <v>3561</v>
      </c>
      <c r="D3063" t="s">
        <v>2991</v>
      </c>
      <c r="E3063" t="s">
        <v>3457</v>
      </c>
      <c r="F3063" t="s">
        <v>3456</v>
      </c>
      <c r="G3063" t="s">
        <v>65</v>
      </c>
      <c r="H3063" t="s">
        <v>87</v>
      </c>
      <c r="I3063">
        <v>6</v>
      </c>
      <c r="J3063">
        <v>6</v>
      </c>
      <c r="K3063">
        <v>6</v>
      </c>
      <c r="L3063">
        <v>6</v>
      </c>
      <c r="M3063">
        <v>6</v>
      </c>
      <c r="N3063">
        <v>6</v>
      </c>
      <c r="O3063">
        <v>52</v>
      </c>
      <c r="P3063">
        <v>52</v>
      </c>
      <c r="Q3063">
        <v>52</v>
      </c>
      <c r="R3063">
        <v>52</v>
      </c>
      <c r="T3063" s="22" t="str">
        <f t="shared" si="187"/>
        <v>845128-GSPRD-ML</v>
      </c>
      <c r="U3063" s="24" t="str">
        <f>IF(C3063="NET","",IF(C3063="","",IFERROR(VLOOKUP(T3063,EAN!$A:$B,2,FALSE),"MANGLER - MÅ OPPDATERE EAN-FANEN")))</f>
        <v>MANGLER - MÅ OPPDATERE EAN-FANEN</v>
      </c>
      <c r="V3063" s="22">
        <f t="shared" si="188"/>
        <v>6</v>
      </c>
      <c r="W3063" s="22">
        <f t="shared" si="189"/>
        <v>52</v>
      </c>
    </row>
    <row r="3064" spans="2:23">
      <c r="B3064">
        <v>845128</v>
      </c>
      <c r="C3064" t="s">
        <v>3561</v>
      </c>
      <c r="D3064" t="s">
        <v>2991</v>
      </c>
      <c r="E3064" t="s">
        <v>3455</v>
      </c>
      <c r="F3064" t="s">
        <v>3456</v>
      </c>
      <c r="G3064" t="s">
        <v>66</v>
      </c>
      <c r="H3064" t="s">
        <v>87</v>
      </c>
      <c r="I3064">
        <v>21</v>
      </c>
      <c r="J3064">
        <v>21</v>
      </c>
      <c r="K3064">
        <v>21</v>
      </c>
      <c r="L3064">
        <v>21</v>
      </c>
      <c r="M3064">
        <v>21</v>
      </c>
      <c r="N3064">
        <v>21</v>
      </c>
      <c r="O3064">
        <v>75</v>
      </c>
      <c r="P3064">
        <v>75</v>
      </c>
      <c r="Q3064">
        <v>75</v>
      </c>
      <c r="R3064">
        <v>75</v>
      </c>
      <c r="T3064" s="22" t="str">
        <f t="shared" si="187"/>
        <v>845128-GSPRD-LXL</v>
      </c>
      <c r="U3064" s="24" t="str">
        <f>IF(C3064="NET","",IF(C3064="","",IFERROR(VLOOKUP(T3064,EAN!$A:$B,2,FALSE),"MANGLER - MÅ OPPDATERE EAN-FANEN")))</f>
        <v>MANGLER - MÅ OPPDATERE EAN-FANEN</v>
      </c>
      <c r="V3064" s="22">
        <f t="shared" si="188"/>
        <v>21</v>
      </c>
      <c r="W3064" s="22">
        <f t="shared" si="189"/>
        <v>75</v>
      </c>
    </row>
    <row r="3065" spans="2:23">
      <c r="B3065">
        <v>845128</v>
      </c>
      <c r="C3065" t="s">
        <v>3561</v>
      </c>
      <c r="D3065" t="s">
        <v>2991</v>
      </c>
      <c r="E3065" t="s">
        <v>135</v>
      </c>
      <c r="F3065" t="s">
        <v>125</v>
      </c>
      <c r="G3065" t="s">
        <v>64</v>
      </c>
      <c r="H3065" t="s">
        <v>87</v>
      </c>
      <c r="I3065">
        <v>6</v>
      </c>
      <c r="J3065">
        <v>6</v>
      </c>
      <c r="K3065">
        <v>6</v>
      </c>
      <c r="L3065">
        <v>6</v>
      </c>
      <c r="M3065">
        <v>6</v>
      </c>
      <c r="N3065">
        <v>6</v>
      </c>
      <c r="O3065">
        <v>60</v>
      </c>
      <c r="P3065">
        <v>60</v>
      </c>
      <c r="Q3065">
        <v>60</v>
      </c>
      <c r="R3065">
        <v>60</v>
      </c>
      <c r="T3065" s="22" t="str">
        <f t="shared" si="187"/>
        <v>845128-GSWHT-SM</v>
      </c>
      <c r="U3065" s="24" t="str">
        <f>IF(C3065="NET","",IF(C3065="","",IFERROR(VLOOKUP(T3065,EAN!$A:$B,2,FALSE),"MANGLER - MÅ OPPDATERE EAN-FANEN")))</f>
        <v>MANGLER - MÅ OPPDATERE EAN-FANEN</v>
      </c>
      <c r="V3065" s="22">
        <f t="shared" si="188"/>
        <v>6</v>
      </c>
      <c r="W3065" s="22">
        <f t="shared" si="189"/>
        <v>60</v>
      </c>
    </row>
    <row r="3066" spans="2:23">
      <c r="B3066">
        <v>845128</v>
      </c>
      <c r="C3066" t="s">
        <v>3561</v>
      </c>
      <c r="D3066" t="s">
        <v>2991</v>
      </c>
      <c r="E3066" t="s">
        <v>136</v>
      </c>
      <c r="F3066" t="s">
        <v>125</v>
      </c>
      <c r="G3066" t="s">
        <v>65</v>
      </c>
      <c r="H3066" t="s">
        <v>87</v>
      </c>
      <c r="I3066">
        <v>2</v>
      </c>
      <c r="J3066">
        <v>2</v>
      </c>
      <c r="K3066">
        <v>2</v>
      </c>
      <c r="L3066">
        <v>2</v>
      </c>
      <c r="M3066">
        <v>2</v>
      </c>
      <c r="N3066">
        <v>2</v>
      </c>
      <c r="O3066">
        <v>65</v>
      </c>
      <c r="P3066">
        <v>65</v>
      </c>
      <c r="Q3066">
        <v>65</v>
      </c>
      <c r="R3066">
        <v>65</v>
      </c>
      <c r="T3066" s="22" t="str">
        <f t="shared" si="187"/>
        <v>845128-GSWHT-ML</v>
      </c>
      <c r="U3066" s="24" t="str">
        <f>IF(C3066="NET","",IF(C3066="","",IFERROR(VLOOKUP(T3066,EAN!$A:$B,2,FALSE),"MANGLER - MÅ OPPDATERE EAN-FANEN")))</f>
        <v>MANGLER - MÅ OPPDATERE EAN-FANEN</v>
      </c>
      <c r="V3066" s="22">
        <f t="shared" si="188"/>
        <v>2</v>
      </c>
      <c r="W3066" s="22">
        <f t="shared" si="189"/>
        <v>65</v>
      </c>
    </row>
    <row r="3067" spans="2:23">
      <c r="B3067">
        <v>845128</v>
      </c>
      <c r="C3067" t="s">
        <v>3561</v>
      </c>
      <c r="D3067" t="s">
        <v>2991</v>
      </c>
      <c r="E3067" t="s">
        <v>137</v>
      </c>
      <c r="F3067" t="s">
        <v>125</v>
      </c>
      <c r="G3067" t="s">
        <v>66</v>
      </c>
      <c r="H3067" t="s">
        <v>87</v>
      </c>
      <c r="I3067">
        <v>28</v>
      </c>
      <c r="J3067">
        <v>28</v>
      </c>
      <c r="K3067">
        <v>28</v>
      </c>
      <c r="L3067">
        <v>28</v>
      </c>
      <c r="M3067">
        <v>28</v>
      </c>
      <c r="N3067">
        <v>28</v>
      </c>
      <c r="O3067">
        <v>81</v>
      </c>
      <c r="P3067">
        <v>81</v>
      </c>
      <c r="Q3067">
        <v>81</v>
      </c>
      <c r="R3067">
        <v>81</v>
      </c>
      <c r="T3067" s="22" t="str">
        <f t="shared" si="187"/>
        <v>845128-GSWHT-LXL</v>
      </c>
      <c r="U3067" s="24" t="str">
        <f>IF(C3067="NET","",IF(C3067="","",IFERROR(VLOOKUP(T3067,EAN!$A:$B,2,FALSE),"MANGLER - MÅ OPPDATERE EAN-FANEN")))</f>
        <v>MANGLER - MÅ OPPDATERE EAN-FANEN</v>
      </c>
      <c r="V3067" s="22">
        <f t="shared" si="188"/>
        <v>28</v>
      </c>
      <c r="W3067" s="22">
        <f t="shared" si="189"/>
        <v>81</v>
      </c>
    </row>
    <row r="3068" spans="2:23">
      <c r="B3068">
        <v>845128</v>
      </c>
      <c r="C3068" t="s">
        <v>3561</v>
      </c>
      <c r="D3068" t="s">
        <v>2991</v>
      </c>
      <c r="E3068" t="s">
        <v>3469</v>
      </c>
      <c r="F3068" t="s">
        <v>3470</v>
      </c>
      <c r="G3068" t="s">
        <v>64</v>
      </c>
      <c r="H3068" t="s">
        <v>87</v>
      </c>
      <c r="I3068">
        <v>15</v>
      </c>
      <c r="J3068">
        <v>15</v>
      </c>
      <c r="K3068">
        <v>15</v>
      </c>
      <c r="L3068">
        <v>15</v>
      </c>
      <c r="M3068">
        <v>15</v>
      </c>
      <c r="N3068">
        <v>15</v>
      </c>
      <c r="O3068">
        <v>15</v>
      </c>
      <c r="P3068">
        <v>15</v>
      </c>
      <c r="Q3068">
        <v>15</v>
      </c>
      <c r="R3068">
        <v>15</v>
      </c>
      <c r="T3068" s="22" t="str">
        <f t="shared" si="187"/>
        <v>845128-NEOBL-SM</v>
      </c>
      <c r="U3068" s="24" t="str">
        <f>IF(C3068="NET","",IF(C3068="","",IFERROR(VLOOKUP(T3068,EAN!$A:$B,2,FALSE),"MANGLER - MÅ OPPDATERE EAN-FANEN")))</f>
        <v>MANGLER - MÅ OPPDATERE EAN-FANEN</v>
      </c>
      <c r="V3068" s="22">
        <f t="shared" si="188"/>
        <v>15</v>
      </c>
      <c r="W3068" s="22">
        <f t="shared" si="189"/>
        <v>15</v>
      </c>
    </row>
    <row r="3069" spans="2:23">
      <c r="B3069">
        <v>845128</v>
      </c>
      <c r="C3069" t="s">
        <v>3561</v>
      </c>
      <c r="D3069" t="s">
        <v>2991</v>
      </c>
      <c r="E3069" t="s">
        <v>3471</v>
      </c>
      <c r="F3069" t="s">
        <v>3470</v>
      </c>
      <c r="G3069" t="s">
        <v>65</v>
      </c>
      <c r="H3069" t="s">
        <v>87</v>
      </c>
      <c r="I3069">
        <v>32</v>
      </c>
      <c r="J3069">
        <v>32</v>
      </c>
      <c r="K3069">
        <v>32</v>
      </c>
      <c r="L3069">
        <v>32</v>
      </c>
      <c r="M3069">
        <v>32</v>
      </c>
      <c r="N3069">
        <v>32</v>
      </c>
      <c r="O3069">
        <v>32</v>
      </c>
      <c r="P3069">
        <v>32</v>
      </c>
      <c r="Q3069">
        <v>32</v>
      </c>
      <c r="R3069">
        <v>32</v>
      </c>
      <c r="T3069" s="22" t="str">
        <f t="shared" si="187"/>
        <v>845128-NEOBL-ML</v>
      </c>
      <c r="U3069" s="24" t="str">
        <f>IF(C3069="NET","",IF(C3069="","",IFERROR(VLOOKUP(T3069,EAN!$A:$B,2,FALSE),"MANGLER - MÅ OPPDATERE EAN-FANEN")))</f>
        <v>MANGLER - MÅ OPPDATERE EAN-FANEN</v>
      </c>
      <c r="V3069" s="22">
        <f t="shared" si="188"/>
        <v>32</v>
      </c>
      <c r="W3069" s="22">
        <f t="shared" si="189"/>
        <v>32</v>
      </c>
    </row>
    <row r="3070" spans="2:23">
      <c r="B3070">
        <v>845128</v>
      </c>
      <c r="C3070" t="s">
        <v>3561</v>
      </c>
      <c r="D3070" t="s">
        <v>2991</v>
      </c>
      <c r="E3070" t="s">
        <v>3472</v>
      </c>
      <c r="F3070" t="s">
        <v>3470</v>
      </c>
      <c r="G3070" t="s">
        <v>66</v>
      </c>
      <c r="H3070" t="s">
        <v>87</v>
      </c>
      <c r="I3070">
        <v>18</v>
      </c>
      <c r="J3070">
        <v>18</v>
      </c>
      <c r="K3070">
        <v>18</v>
      </c>
      <c r="L3070">
        <v>18</v>
      </c>
      <c r="M3070">
        <v>18</v>
      </c>
      <c r="N3070">
        <v>18</v>
      </c>
      <c r="O3070">
        <v>18</v>
      </c>
      <c r="P3070">
        <v>18</v>
      </c>
      <c r="Q3070">
        <v>18</v>
      </c>
      <c r="R3070">
        <v>18</v>
      </c>
      <c r="T3070" s="22" t="str">
        <f t="shared" si="187"/>
        <v>845128-NEOBL-LXL</v>
      </c>
      <c r="U3070" s="24" t="str">
        <f>IF(C3070="NET","",IF(C3070="","",IFERROR(VLOOKUP(T3070,EAN!$A:$B,2,FALSE),"MANGLER - MÅ OPPDATERE EAN-FANEN")))</f>
        <v>MANGLER - MÅ OPPDATERE EAN-FANEN</v>
      </c>
      <c r="V3070" s="22">
        <f t="shared" si="188"/>
        <v>18</v>
      </c>
      <c r="W3070" s="22">
        <f t="shared" si="189"/>
        <v>18</v>
      </c>
    </row>
    <row r="3071" spans="2:23">
      <c r="B3071">
        <v>845128</v>
      </c>
      <c r="C3071" t="s">
        <v>3561</v>
      </c>
      <c r="D3071" t="s">
        <v>2991</v>
      </c>
      <c r="E3071" t="s">
        <v>3473</v>
      </c>
      <c r="F3071" t="s">
        <v>3474</v>
      </c>
      <c r="G3071" t="s">
        <v>64</v>
      </c>
      <c r="H3071" t="s">
        <v>225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T3071" s="22" t="str">
        <f t="shared" si="187"/>
        <v>845128-NEOPI-SM</v>
      </c>
      <c r="U3071" s="24" t="str">
        <f>IF(C3071="NET","",IF(C3071="","",IFERROR(VLOOKUP(T3071,EAN!$A:$B,2,FALSE),"MANGLER - MÅ OPPDATERE EAN-FANEN")))</f>
        <v>MANGLER - MÅ OPPDATERE EAN-FANEN</v>
      </c>
      <c r="V3071" s="22">
        <f t="shared" si="188"/>
        <v>0</v>
      </c>
      <c r="W3071" s="22">
        <f t="shared" si="189"/>
        <v>0</v>
      </c>
    </row>
    <row r="3072" spans="2:23">
      <c r="B3072">
        <v>845128</v>
      </c>
      <c r="C3072" t="s">
        <v>3561</v>
      </c>
      <c r="D3072" t="s">
        <v>2991</v>
      </c>
      <c r="E3072" t="s">
        <v>3475</v>
      </c>
      <c r="F3072" t="s">
        <v>3474</v>
      </c>
      <c r="G3072" t="s">
        <v>65</v>
      </c>
      <c r="H3072" t="s">
        <v>225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T3072" s="22" t="str">
        <f t="shared" si="187"/>
        <v>845128-NEOPI-ML</v>
      </c>
      <c r="U3072" s="24" t="str">
        <f>IF(C3072="NET","",IF(C3072="","",IFERROR(VLOOKUP(T3072,EAN!$A:$B,2,FALSE),"MANGLER - MÅ OPPDATERE EAN-FANEN")))</f>
        <v>MANGLER - MÅ OPPDATERE EAN-FANEN</v>
      </c>
      <c r="V3072" s="22">
        <f t="shared" si="188"/>
        <v>0</v>
      </c>
      <c r="W3072" s="22">
        <f t="shared" si="189"/>
        <v>0</v>
      </c>
    </row>
    <row r="3073" spans="2:23">
      <c r="B3073">
        <v>845128</v>
      </c>
      <c r="C3073" t="s">
        <v>3561</v>
      </c>
      <c r="D3073" t="s">
        <v>2991</v>
      </c>
      <c r="E3073" t="s">
        <v>3476</v>
      </c>
      <c r="F3073" t="s">
        <v>3474</v>
      </c>
      <c r="G3073" t="s">
        <v>66</v>
      </c>
      <c r="H3073" t="s">
        <v>225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T3073" s="22" t="str">
        <f t="shared" si="187"/>
        <v>845128-NEOPI-LXL</v>
      </c>
      <c r="U3073" s="24" t="str">
        <f>IF(C3073="NET","",IF(C3073="","",IFERROR(VLOOKUP(T3073,EAN!$A:$B,2,FALSE),"MANGLER - MÅ OPPDATERE EAN-FANEN")))</f>
        <v>MANGLER - MÅ OPPDATERE EAN-FANEN</v>
      </c>
      <c r="V3073" s="22">
        <f t="shared" si="188"/>
        <v>0</v>
      </c>
      <c r="W3073" s="22">
        <f t="shared" si="189"/>
        <v>0</v>
      </c>
    </row>
    <row r="3074" spans="2:23">
      <c r="B3074">
        <v>845128</v>
      </c>
      <c r="C3074" t="s">
        <v>3561</v>
      </c>
      <c r="D3074" t="s">
        <v>2991</v>
      </c>
      <c r="E3074" t="s">
        <v>3567</v>
      </c>
      <c r="F3074" t="s">
        <v>3558</v>
      </c>
      <c r="G3074" t="s">
        <v>64</v>
      </c>
      <c r="H3074" t="s">
        <v>225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T3074" s="22" t="str">
        <f t="shared" si="187"/>
        <v>845128-SASGR-SM</v>
      </c>
      <c r="U3074" s="24" t="str">
        <f>IF(C3074="NET","",IF(C3074="","",IFERROR(VLOOKUP(T3074,EAN!$A:$B,2,FALSE),"MANGLER - MÅ OPPDATERE EAN-FANEN")))</f>
        <v>MANGLER - MÅ OPPDATERE EAN-FANEN</v>
      </c>
      <c r="V3074" s="22">
        <f t="shared" si="188"/>
        <v>0</v>
      </c>
      <c r="W3074" s="22">
        <f t="shared" si="189"/>
        <v>0</v>
      </c>
    </row>
    <row r="3075" spans="2:23">
      <c r="B3075">
        <v>845128</v>
      </c>
      <c r="C3075" t="s">
        <v>3561</v>
      </c>
      <c r="D3075" t="s">
        <v>2991</v>
      </c>
      <c r="E3075" t="s">
        <v>3557</v>
      </c>
      <c r="F3075" t="s">
        <v>3558</v>
      </c>
      <c r="G3075" t="s">
        <v>65</v>
      </c>
      <c r="H3075" t="s">
        <v>225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T3075" s="22" t="str">
        <f t="shared" si="187"/>
        <v>845128-SASGR-ML</v>
      </c>
      <c r="U3075" s="24" t="str">
        <f>IF(C3075="NET","",IF(C3075="","",IFERROR(VLOOKUP(T3075,EAN!$A:$B,2,FALSE),"MANGLER - MÅ OPPDATERE EAN-FANEN")))</f>
        <v>MANGLER - MÅ OPPDATERE EAN-FANEN</v>
      </c>
      <c r="V3075" s="22">
        <f t="shared" si="188"/>
        <v>0</v>
      </c>
      <c r="W3075" s="22">
        <f t="shared" si="189"/>
        <v>0</v>
      </c>
    </row>
    <row r="3076" spans="2:23">
      <c r="B3076">
        <v>845128</v>
      </c>
      <c r="C3076" t="s">
        <v>3561</v>
      </c>
      <c r="D3076" t="s">
        <v>2991</v>
      </c>
      <c r="E3076" t="s">
        <v>3559</v>
      </c>
      <c r="F3076" t="s">
        <v>3558</v>
      </c>
      <c r="G3076" t="s">
        <v>66</v>
      </c>
      <c r="H3076" t="s">
        <v>225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T3076" s="22" t="str">
        <f t="shared" ref="T3076:T3139" si="190">CONCATENATE(B3076,"-",E3076)</f>
        <v>845128-SASGR-LXL</v>
      </c>
      <c r="U3076" s="24" t="str">
        <f>IF(C3076="NET","",IF(C3076="","",IFERROR(VLOOKUP(T3076,EAN!$A:$B,2,FALSE),"MANGLER - MÅ OPPDATERE EAN-FANEN")))</f>
        <v>MANGLER - MÅ OPPDATERE EAN-FANEN</v>
      </c>
      <c r="V3076" s="22">
        <f t="shared" si="188"/>
        <v>0</v>
      </c>
      <c r="W3076" s="22">
        <f t="shared" si="189"/>
        <v>0</v>
      </c>
    </row>
    <row r="3077" spans="2:23">
      <c r="B3077">
        <v>845128</v>
      </c>
      <c r="C3077" t="s">
        <v>3561</v>
      </c>
      <c r="D3077" t="s">
        <v>2991</v>
      </c>
      <c r="E3077" t="s">
        <v>1988</v>
      </c>
      <c r="F3077" t="s">
        <v>1977</v>
      </c>
      <c r="G3077" t="s">
        <v>64</v>
      </c>
      <c r="H3077" t="s">
        <v>225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T3077" s="22" t="str">
        <f t="shared" si="190"/>
        <v>845128-WOLND-SM</v>
      </c>
      <c r="U3077" s="24" t="str">
        <f>IF(C3077="NET","",IF(C3077="","",IFERROR(VLOOKUP(T3077,EAN!$A:$B,2,FALSE),"MANGLER - MÅ OPPDATERE EAN-FANEN")))</f>
        <v>MANGLER - MÅ OPPDATERE EAN-FANEN</v>
      </c>
      <c r="V3077" s="22">
        <f t="shared" si="188"/>
        <v>0</v>
      </c>
      <c r="W3077" s="22">
        <f t="shared" si="189"/>
        <v>0</v>
      </c>
    </row>
    <row r="3078" spans="2:23">
      <c r="B3078">
        <v>845128</v>
      </c>
      <c r="C3078" t="s">
        <v>3561</v>
      </c>
      <c r="D3078" t="s">
        <v>2991</v>
      </c>
      <c r="E3078" t="s">
        <v>1989</v>
      </c>
      <c r="F3078" t="s">
        <v>1977</v>
      </c>
      <c r="G3078" t="s">
        <v>65</v>
      </c>
      <c r="H3078" t="s">
        <v>225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T3078" s="22" t="str">
        <f t="shared" si="190"/>
        <v>845128-WOLND-ML</v>
      </c>
      <c r="U3078" s="24" t="str">
        <f>IF(C3078="NET","",IF(C3078="","",IFERROR(VLOOKUP(T3078,EAN!$A:$B,2,FALSE),"MANGLER - MÅ OPPDATERE EAN-FANEN")))</f>
        <v>MANGLER - MÅ OPPDATERE EAN-FANEN</v>
      </c>
      <c r="V3078" s="22">
        <f t="shared" si="188"/>
        <v>0</v>
      </c>
      <c r="W3078" s="22">
        <f t="shared" si="189"/>
        <v>0</v>
      </c>
    </row>
    <row r="3079" spans="2:23">
      <c r="B3079">
        <v>845128</v>
      </c>
      <c r="C3079" t="s">
        <v>3561</v>
      </c>
      <c r="D3079" t="s">
        <v>2991</v>
      </c>
      <c r="E3079" t="s">
        <v>1990</v>
      </c>
      <c r="F3079" t="s">
        <v>1977</v>
      </c>
      <c r="G3079" t="s">
        <v>66</v>
      </c>
      <c r="H3079" t="s">
        <v>225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T3079" s="22" t="str">
        <f t="shared" si="190"/>
        <v>845128-WOLND-LXL</v>
      </c>
      <c r="U3079" s="24" t="str">
        <f>IF(C3079="NET","",IF(C3079="","",IFERROR(VLOOKUP(T3079,EAN!$A:$B,2,FALSE),"MANGLER - MÅ OPPDATERE EAN-FANEN")))</f>
        <v>MANGLER - MÅ OPPDATERE EAN-FANEN</v>
      </c>
      <c r="V3079" s="22">
        <f t="shared" si="188"/>
        <v>0</v>
      </c>
      <c r="W3079" s="22">
        <f t="shared" si="189"/>
        <v>0</v>
      </c>
    </row>
    <row r="3080" spans="2:23">
      <c r="B3080" s="37">
        <v>845129</v>
      </c>
      <c r="C3080" t="s">
        <v>131</v>
      </c>
      <c r="I3080" s="37">
        <v>202409</v>
      </c>
      <c r="J3080" s="37">
        <v>202410</v>
      </c>
      <c r="K3080" s="37">
        <v>202411</v>
      </c>
      <c r="L3080" s="37">
        <v>202412</v>
      </c>
      <c r="M3080" s="37">
        <v>202413</v>
      </c>
      <c r="N3080" s="37">
        <v>202414</v>
      </c>
      <c r="O3080" s="37">
        <v>202415</v>
      </c>
      <c r="P3080" s="37">
        <v>202415</v>
      </c>
      <c r="Q3080" s="37">
        <v>202415</v>
      </c>
      <c r="R3080" s="37">
        <v>202415</v>
      </c>
      <c r="T3080" s="22" t="str">
        <f t="shared" si="190"/>
        <v>845129-</v>
      </c>
      <c r="U3080" s="24" t="str">
        <f>IF(C3080="NET","",IF(C3080="","",IFERROR(VLOOKUP(T3080,EAN!$A:$B,2,FALSE),"MANGLER - MÅ OPPDATERE EAN-FANEN")))</f>
        <v/>
      </c>
      <c r="V3080" s="22">
        <f t="shared" si="188"/>
        <v>202409</v>
      </c>
      <c r="W3080" s="22">
        <f t="shared" si="189"/>
        <v>202415</v>
      </c>
    </row>
    <row r="3081" spans="2:23">
      <c r="B3081">
        <v>845129</v>
      </c>
      <c r="C3081" t="s">
        <v>3568</v>
      </c>
      <c r="D3081" t="s">
        <v>2991</v>
      </c>
      <c r="E3081" t="s">
        <v>3495</v>
      </c>
      <c r="F3081" t="s">
        <v>782</v>
      </c>
      <c r="G3081" t="s">
        <v>3108</v>
      </c>
      <c r="H3081" t="s">
        <v>225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T3081" s="22" t="str">
        <f t="shared" si="190"/>
        <v>845129-BGRG-53/61</v>
      </c>
      <c r="U3081" s="24" t="str">
        <f>IF(C3081="NET","",IF(C3081="","",IFERROR(VLOOKUP(T3081,EAN!$A:$B,2,FALSE),"MANGLER - MÅ OPPDATERE EAN-FANEN")))</f>
        <v>MANGLER - MÅ OPPDATERE EAN-FANEN</v>
      </c>
      <c r="V3081" s="22">
        <f t="shared" si="188"/>
        <v>0</v>
      </c>
      <c r="W3081" s="22">
        <f t="shared" si="189"/>
        <v>0</v>
      </c>
    </row>
    <row r="3082" spans="2:23">
      <c r="B3082">
        <v>845129</v>
      </c>
      <c r="C3082" t="s">
        <v>3568</v>
      </c>
      <c r="D3082" t="s">
        <v>2991</v>
      </c>
      <c r="E3082" t="s">
        <v>3497</v>
      </c>
      <c r="F3082" t="s">
        <v>3373</v>
      </c>
      <c r="G3082" t="s">
        <v>3108</v>
      </c>
      <c r="H3082" t="s">
        <v>225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T3082" s="22" t="str">
        <f t="shared" si="190"/>
        <v>845129-BUOR-53/61</v>
      </c>
      <c r="U3082" s="24" t="str">
        <f>IF(C3082="NET","",IF(C3082="","",IFERROR(VLOOKUP(T3082,EAN!$A:$B,2,FALSE),"MANGLER - MÅ OPPDATERE EAN-FANEN")))</f>
        <v>MANGLER - MÅ OPPDATERE EAN-FANEN</v>
      </c>
      <c r="V3082" s="22">
        <f t="shared" si="188"/>
        <v>0</v>
      </c>
      <c r="W3082" s="22">
        <f t="shared" si="189"/>
        <v>0</v>
      </c>
    </row>
    <row r="3083" spans="2:23">
      <c r="B3083">
        <v>845129</v>
      </c>
      <c r="C3083" t="s">
        <v>3568</v>
      </c>
      <c r="D3083" t="s">
        <v>2991</v>
      </c>
      <c r="E3083" t="s">
        <v>3569</v>
      </c>
      <c r="F3083" t="s">
        <v>3014</v>
      </c>
      <c r="G3083" t="s">
        <v>3106</v>
      </c>
      <c r="H3083" t="s">
        <v>225</v>
      </c>
      <c r="I3083">
        <v>4</v>
      </c>
      <c r="J3083">
        <v>4</v>
      </c>
      <c r="K3083">
        <v>4</v>
      </c>
      <c r="L3083">
        <v>4</v>
      </c>
      <c r="M3083">
        <v>4</v>
      </c>
      <c r="N3083">
        <v>4</v>
      </c>
      <c r="O3083">
        <v>4</v>
      </c>
      <c r="P3083">
        <v>4</v>
      </c>
      <c r="Q3083">
        <v>4</v>
      </c>
      <c r="R3083">
        <v>4</v>
      </c>
      <c r="T3083" s="22" t="str">
        <f t="shared" si="190"/>
        <v>845129-DUSK-48/53</v>
      </c>
      <c r="U3083" s="24" t="str">
        <f>IF(C3083="NET","",IF(C3083="","",IFERROR(VLOOKUP(T3083,EAN!$A:$B,2,FALSE),"MANGLER - MÅ OPPDATERE EAN-FANEN")))</f>
        <v>MANGLER - MÅ OPPDATERE EAN-FANEN</v>
      </c>
      <c r="V3083" s="22">
        <f t="shared" ref="V3083:V3146" si="191">I3083</f>
        <v>4</v>
      </c>
      <c r="W3083" s="22">
        <f t="shared" ref="W3083:W3146" si="192">R3083</f>
        <v>4</v>
      </c>
    </row>
    <row r="3084" spans="2:23">
      <c r="B3084">
        <v>845129</v>
      </c>
      <c r="C3084" t="s">
        <v>3568</v>
      </c>
      <c r="D3084" t="s">
        <v>2991</v>
      </c>
      <c r="E3084" t="s">
        <v>3499</v>
      </c>
      <c r="F3084" t="s">
        <v>3014</v>
      </c>
      <c r="G3084" t="s">
        <v>3108</v>
      </c>
      <c r="H3084" t="s">
        <v>225</v>
      </c>
      <c r="I3084">
        <v>76</v>
      </c>
      <c r="J3084">
        <v>76</v>
      </c>
      <c r="K3084">
        <v>76</v>
      </c>
      <c r="L3084">
        <v>76</v>
      </c>
      <c r="M3084">
        <v>76</v>
      </c>
      <c r="N3084">
        <v>76</v>
      </c>
      <c r="O3084">
        <v>76</v>
      </c>
      <c r="P3084">
        <v>76</v>
      </c>
      <c r="Q3084">
        <v>76</v>
      </c>
      <c r="R3084">
        <v>76</v>
      </c>
      <c r="T3084" s="22" t="str">
        <f t="shared" si="190"/>
        <v>845129-DUSK-53/61</v>
      </c>
      <c r="U3084" s="24" t="str">
        <f>IF(C3084="NET","",IF(C3084="","",IFERROR(VLOOKUP(T3084,EAN!$A:$B,2,FALSE),"MANGLER - MÅ OPPDATERE EAN-FANEN")))</f>
        <v>MANGLER - MÅ OPPDATERE EAN-FANEN</v>
      </c>
      <c r="V3084" s="22">
        <f t="shared" si="191"/>
        <v>76</v>
      </c>
      <c r="W3084" s="22">
        <f t="shared" si="192"/>
        <v>76</v>
      </c>
    </row>
    <row r="3085" spans="2:23">
      <c r="B3085">
        <v>845129</v>
      </c>
      <c r="C3085" t="s">
        <v>3568</v>
      </c>
      <c r="D3085" t="s">
        <v>2991</v>
      </c>
      <c r="E3085" t="s">
        <v>3570</v>
      </c>
      <c r="F3085" t="s">
        <v>3380</v>
      </c>
      <c r="G3085" t="s">
        <v>3106</v>
      </c>
      <c r="H3085" t="s">
        <v>225</v>
      </c>
      <c r="I3085">
        <v>1</v>
      </c>
      <c r="J3085">
        <v>1</v>
      </c>
      <c r="K3085">
        <v>1</v>
      </c>
      <c r="L3085">
        <v>1</v>
      </c>
      <c r="M3085">
        <v>1</v>
      </c>
      <c r="N3085">
        <v>1</v>
      </c>
      <c r="O3085">
        <v>1</v>
      </c>
      <c r="P3085">
        <v>1</v>
      </c>
      <c r="Q3085">
        <v>1</v>
      </c>
      <c r="R3085">
        <v>1</v>
      </c>
      <c r="T3085" s="22" t="str">
        <f t="shared" si="190"/>
        <v>845129-FLRM-48/53</v>
      </c>
      <c r="U3085" s="24" t="str">
        <f>IF(C3085="NET","",IF(C3085="","",IFERROR(VLOOKUP(T3085,EAN!$A:$B,2,FALSE),"MANGLER - MÅ OPPDATERE EAN-FANEN")))</f>
        <v>MANGLER - MÅ OPPDATERE EAN-FANEN</v>
      </c>
      <c r="V3085" s="22">
        <f t="shared" si="191"/>
        <v>1</v>
      </c>
      <c r="W3085" s="22">
        <f t="shared" si="192"/>
        <v>1</v>
      </c>
    </row>
    <row r="3086" spans="2:23">
      <c r="B3086">
        <v>845129</v>
      </c>
      <c r="C3086" t="s">
        <v>3568</v>
      </c>
      <c r="D3086" t="s">
        <v>2991</v>
      </c>
      <c r="E3086" t="s">
        <v>3500</v>
      </c>
      <c r="F3086" t="s">
        <v>3380</v>
      </c>
      <c r="G3086" t="s">
        <v>3108</v>
      </c>
      <c r="H3086" t="s">
        <v>225</v>
      </c>
      <c r="I3086">
        <v>78</v>
      </c>
      <c r="J3086">
        <v>78</v>
      </c>
      <c r="K3086">
        <v>78</v>
      </c>
      <c r="L3086">
        <v>78</v>
      </c>
      <c r="M3086">
        <v>78</v>
      </c>
      <c r="N3086">
        <v>78</v>
      </c>
      <c r="O3086">
        <v>78</v>
      </c>
      <c r="P3086">
        <v>78</v>
      </c>
      <c r="Q3086">
        <v>78</v>
      </c>
      <c r="R3086">
        <v>78</v>
      </c>
      <c r="T3086" s="22" t="str">
        <f t="shared" si="190"/>
        <v>845129-FLRM-53/61</v>
      </c>
      <c r="U3086" s="24" t="str">
        <f>IF(C3086="NET","",IF(C3086="","",IFERROR(VLOOKUP(T3086,EAN!$A:$B,2,FALSE),"MANGLER - MÅ OPPDATERE EAN-FANEN")))</f>
        <v>MANGLER - MÅ OPPDATERE EAN-FANEN</v>
      </c>
      <c r="V3086" s="22">
        <f t="shared" si="191"/>
        <v>78</v>
      </c>
      <c r="W3086" s="22">
        <f t="shared" si="192"/>
        <v>78</v>
      </c>
    </row>
    <row r="3087" spans="2:23">
      <c r="B3087">
        <v>845129</v>
      </c>
      <c r="C3087" t="s">
        <v>3568</v>
      </c>
      <c r="D3087" t="s">
        <v>2991</v>
      </c>
      <c r="E3087" t="s">
        <v>3571</v>
      </c>
      <c r="F3087" t="s">
        <v>3054</v>
      </c>
      <c r="G3087" t="s">
        <v>3106</v>
      </c>
      <c r="H3087" t="s">
        <v>87</v>
      </c>
      <c r="I3087">
        <v>58</v>
      </c>
      <c r="J3087">
        <v>58</v>
      </c>
      <c r="K3087">
        <v>58</v>
      </c>
      <c r="L3087">
        <v>58</v>
      </c>
      <c r="M3087">
        <v>58</v>
      </c>
      <c r="N3087">
        <v>58</v>
      </c>
      <c r="O3087">
        <v>58</v>
      </c>
      <c r="P3087">
        <v>58</v>
      </c>
      <c r="Q3087">
        <v>58</v>
      </c>
      <c r="R3087">
        <v>58</v>
      </c>
      <c r="T3087" s="22" t="str">
        <f t="shared" si="190"/>
        <v>845129-LAVA-48/53</v>
      </c>
      <c r="U3087" s="24" t="str">
        <f>IF(C3087="NET","",IF(C3087="","",IFERROR(VLOOKUP(T3087,EAN!$A:$B,2,FALSE),"MANGLER - MÅ OPPDATERE EAN-FANEN")))</f>
        <v>MANGLER - MÅ OPPDATERE EAN-FANEN</v>
      </c>
      <c r="V3087" s="22">
        <f t="shared" si="191"/>
        <v>58</v>
      </c>
      <c r="W3087" s="22">
        <f t="shared" si="192"/>
        <v>58</v>
      </c>
    </row>
    <row r="3088" spans="2:23">
      <c r="B3088">
        <v>845129</v>
      </c>
      <c r="C3088" t="s">
        <v>3568</v>
      </c>
      <c r="D3088" t="s">
        <v>2991</v>
      </c>
      <c r="E3088" t="s">
        <v>3501</v>
      </c>
      <c r="F3088" t="s">
        <v>3054</v>
      </c>
      <c r="G3088" t="s">
        <v>3108</v>
      </c>
      <c r="H3088" t="s">
        <v>87</v>
      </c>
      <c r="I3088">
        <v>102</v>
      </c>
      <c r="J3088">
        <v>102</v>
      </c>
      <c r="K3088">
        <v>102</v>
      </c>
      <c r="L3088">
        <v>102</v>
      </c>
      <c r="M3088">
        <v>102</v>
      </c>
      <c r="N3088">
        <v>102</v>
      </c>
      <c r="O3088">
        <v>102</v>
      </c>
      <c r="P3088">
        <v>102</v>
      </c>
      <c r="Q3088">
        <v>102</v>
      </c>
      <c r="R3088">
        <v>102</v>
      </c>
      <c r="T3088" s="22" t="str">
        <f t="shared" si="190"/>
        <v>845129-LAVA-53/61</v>
      </c>
      <c r="U3088" s="24" t="str">
        <f>IF(C3088="NET","",IF(C3088="","",IFERROR(VLOOKUP(T3088,EAN!$A:$B,2,FALSE),"MANGLER - MÅ OPPDATERE EAN-FANEN")))</f>
        <v>MANGLER - MÅ OPPDATERE EAN-FANEN</v>
      </c>
      <c r="V3088" s="22">
        <f t="shared" si="191"/>
        <v>102</v>
      </c>
      <c r="W3088" s="22">
        <f t="shared" si="192"/>
        <v>102</v>
      </c>
    </row>
    <row r="3089" spans="2:23">
      <c r="B3089">
        <v>845129</v>
      </c>
      <c r="C3089" t="s">
        <v>3568</v>
      </c>
      <c r="D3089" t="s">
        <v>2991</v>
      </c>
      <c r="E3089" t="s">
        <v>3105</v>
      </c>
      <c r="F3089" t="s">
        <v>3017</v>
      </c>
      <c r="G3089" t="s">
        <v>3106</v>
      </c>
      <c r="H3089" t="s">
        <v>87</v>
      </c>
      <c r="I3089">
        <v>168</v>
      </c>
      <c r="J3089">
        <v>168</v>
      </c>
      <c r="K3089">
        <v>168</v>
      </c>
      <c r="L3089">
        <v>168</v>
      </c>
      <c r="M3089">
        <v>262</v>
      </c>
      <c r="N3089">
        <v>262</v>
      </c>
      <c r="O3089">
        <v>262</v>
      </c>
      <c r="P3089">
        <v>262</v>
      </c>
      <c r="Q3089">
        <v>262</v>
      </c>
      <c r="R3089">
        <v>262</v>
      </c>
      <c r="T3089" s="22" t="str">
        <f t="shared" si="190"/>
        <v>845129-MBLK-48/53</v>
      </c>
      <c r="U3089" s="24" t="str">
        <f>IF(C3089="NET","",IF(C3089="","",IFERROR(VLOOKUP(T3089,EAN!$A:$B,2,FALSE),"MANGLER - MÅ OPPDATERE EAN-FANEN")))</f>
        <v>MANGLER - MÅ OPPDATERE EAN-FANEN</v>
      </c>
      <c r="V3089" s="22">
        <f t="shared" si="191"/>
        <v>168</v>
      </c>
      <c r="W3089" s="22">
        <f t="shared" si="192"/>
        <v>262</v>
      </c>
    </row>
    <row r="3090" spans="2:23">
      <c r="B3090">
        <v>845129</v>
      </c>
      <c r="C3090" t="s">
        <v>3568</v>
      </c>
      <c r="D3090" t="s">
        <v>2991</v>
      </c>
      <c r="E3090" t="s">
        <v>3107</v>
      </c>
      <c r="F3090" t="s">
        <v>3017</v>
      </c>
      <c r="G3090" t="s">
        <v>3108</v>
      </c>
      <c r="H3090" t="s">
        <v>87</v>
      </c>
      <c r="I3090">
        <v>1035</v>
      </c>
      <c r="J3090">
        <v>1035</v>
      </c>
      <c r="K3090">
        <v>1035</v>
      </c>
      <c r="L3090">
        <v>1035</v>
      </c>
      <c r="M3090">
        <v>1035</v>
      </c>
      <c r="N3090">
        <v>1035</v>
      </c>
      <c r="O3090">
        <v>1035</v>
      </c>
      <c r="P3090">
        <v>1035</v>
      </c>
      <c r="Q3090">
        <v>1035</v>
      </c>
      <c r="R3090">
        <v>1035</v>
      </c>
      <c r="T3090" s="22" t="str">
        <f t="shared" si="190"/>
        <v>845129-MBLK-53/61</v>
      </c>
      <c r="U3090" s="24" t="str">
        <f>IF(C3090="NET","",IF(C3090="","",IFERROR(VLOOKUP(T3090,EAN!$A:$B,2,FALSE),"MANGLER - MÅ OPPDATERE EAN-FANEN")))</f>
        <v>MANGLER - MÅ OPPDATERE EAN-FANEN</v>
      </c>
      <c r="V3090" s="22">
        <f t="shared" si="191"/>
        <v>1035</v>
      </c>
      <c r="W3090" s="22">
        <f t="shared" si="192"/>
        <v>1035</v>
      </c>
    </row>
    <row r="3091" spans="2:23">
      <c r="B3091">
        <v>845129</v>
      </c>
      <c r="C3091" t="s">
        <v>3568</v>
      </c>
      <c r="D3091" t="s">
        <v>2991</v>
      </c>
      <c r="E3091" t="s">
        <v>3572</v>
      </c>
      <c r="F3091" t="s">
        <v>3000</v>
      </c>
      <c r="G3091" t="s">
        <v>3108</v>
      </c>
      <c r="H3091" t="s">
        <v>225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T3091" s="22" t="str">
        <f t="shared" si="190"/>
        <v>845129-MFLU-53/61</v>
      </c>
      <c r="U3091" s="24" t="str">
        <f>IF(C3091="NET","",IF(C3091="","",IFERROR(VLOOKUP(T3091,EAN!$A:$B,2,FALSE),"MANGLER - MÅ OPPDATERE EAN-FANEN")))</f>
        <v>MANGLER - MÅ OPPDATERE EAN-FANEN</v>
      </c>
      <c r="V3091" s="22">
        <f t="shared" si="191"/>
        <v>0</v>
      </c>
      <c r="W3091" s="22">
        <f t="shared" si="192"/>
        <v>0</v>
      </c>
    </row>
    <row r="3092" spans="2:23">
      <c r="B3092">
        <v>845129</v>
      </c>
      <c r="C3092" t="s">
        <v>3568</v>
      </c>
      <c r="D3092" t="s">
        <v>2991</v>
      </c>
      <c r="E3092" t="s">
        <v>3524</v>
      </c>
      <c r="F3092" t="s">
        <v>2191</v>
      </c>
      <c r="G3092" t="s">
        <v>3106</v>
      </c>
      <c r="H3092" t="s">
        <v>87</v>
      </c>
      <c r="I3092">
        <v>41</v>
      </c>
      <c r="J3092">
        <v>41</v>
      </c>
      <c r="K3092">
        <v>41</v>
      </c>
      <c r="L3092">
        <v>41</v>
      </c>
      <c r="M3092">
        <v>41</v>
      </c>
      <c r="N3092">
        <v>41</v>
      </c>
      <c r="O3092">
        <v>41</v>
      </c>
      <c r="P3092">
        <v>41</v>
      </c>
      <c r="Q3092">
        <v>41</v>
      </c>
      <c r="R3092">
        <v>41</v>
      </c>
      <c r="T3092" s="22" t="str">
        <f t="shared" si="190"/>
        <v>845129-MTRQ-48/53</v>
      </c>
      <c r="U3092" s="24" t="str">
        <f>IF(C3092="NET","",IF(C3092="","",IFERROR(VLOOKUP(T3092,EAN!$A:$B,2,FALSE),"MANGLER - MÅ OPPDATERE EAN-FANEN")))</f>
        <v>MANGLER - MÅ OPPDATERE EAN-FANEN</v>
      </c>
      <c r="V3092" s="22">
        <f t="shared" si="191"/>
        <v>41</v>
      </c>
      <c r="W3092" s="22">
        <f t="shared" si="192"/>
        <v>41</v>
      </c>
    </row>
    <row r="3093" spans="2:23">
      <c r="B3093">
        <v>845129</v>
      </c>
      <c r="C3093" t="s">
        <v>3568</v>
      </c>
      <c r="D3093" t="s">
        <v>2991</v>
      </c>
      <c r="E3093" t="s">
        <v>3504</v>
      </c>
      <c r="F3093" t="s">
        <v>2191</v>
      </c>
      <c r="G3093" t="s">
        <v>3108</v>
      </c>
      <c r="H3093" t="s">
        <v>87</v>
      </c>
      <c r="I3093">
        <v>26</v>
      </c>
      <c r="J3093">
        <v>26</v>
      </c>
      <c r="K3093">
        <v>26</v>
      </c>
      <c r="L3093">
        <v>26</v>
      </c>
      <c r="M3093">
        <v>26</v>
      </c>
      <c r="N3093">
        <v>26</v>
      </c>
      <c r="O3093">
        <v>26</v>
      </c>
      <c r="P3093">
        <v>26</v>
      </c>
      <c r="Q3093">
        <v>26</v>
      </c>
      <c r="R3093">
        <v>26</v>
      </c>
      <c r="T3093" s="22" t="str">
        <f t="shared" si="190"/>
        <v>845129-MTRQ-53/61</v>
      </c>
      <c r="U3093" s="24" t="str">
        <f>IF(C3093="NET","",IF(C3093="","",IFERROR(VLOOKUP(T3093,EAN!$A:$B,2,FALSE),"MANGLER - MÅ OPPDATERE EAN-FANEN")))</f>
        <v>MANGLER - MÅ OPPDATERE EAN-FANEN</v>
      </c>
      <c r="V3093" s="22">
        <f t="shared" si="191"/>
        <v>26</v>
      </c>
      <c r="W3093" s="22">
        <f t="shared" si="192"/>
        <v>26</v>
      </c>
    </row>
    <row r="3094" spans="2:23">
      <c r="B3094">
        <v>845129</v>
      </c>
      <c r="C3094" t="s">
        <v>3568</v>
      </c>
      <c r="D3094" t="s">
        <v>2991</v>
      </c>
      <c r="E3094" t="s">
        <v>3525</v>
      </c>
      <c r="F3094" t="s">
        <v>2728</v>
      </c>
      <c r="G3094" t="s">
        <v>3106</v>
      </c>
      <c r="H3094" t="s">
        <v>87</v>
      </c>
      <c r="I3094">
        <v>28</v>
      </c>
      <c r="J3094">
        <v>28</v>
      </c>
      <c r="K3094">
        <v>28</v>
      </c>
      <c r="L3094">
        <v>28</v>
      </c>
      <c r="M3094">
        <v>115</v>
      </c>
      <c r="N3094">
        <v>115</v>
      </c>
      <c r="O3094">
        <v>115</v>
      </c>
      <c r="P3094">
        <v>115</v>
      </c>
      <c r="Q3094">
        <v>115</v>
      </c>
      <c r="R3094">
        <v>115</v>
      </c>
      <c r="T3094" s="22" t="str">
        <f t="shared" si="190"/>
        <v>845129-MWHT-48/53</v>
      </c>
      <c r="U3094" s="24" t="str">
        <f>IF(C3094="NET","",IF(C3094="","",IFERROR(VLOOKUP(T3094,EAN!$A:$B,2,FALSE),"MANGLER - MÅ OPPDATERE EAN-FANEN")))</f>
        <v>MANGLER - MÅ OPPDATERE EAN-FANEN</v>
      </c>
      <c r="V3094" s="22">
        <f t="shared" si="191"/>
        <v>28</v>
      </c>
      <c r="W3094" s="22">
        <f t="shared" si="192"/>
        <v>115</v>
      </c>
    </row>
    <row r="3095" spans="2:23">
      <c r="B3095">
        <v>845129</v>
      </c>
      <c r="C3095" t="s">
        <v>3568</v>
      </c>
      <c r="D3095" t="s">
        <v>2991</v>
      </c>
      <c r="E3095" t="s">
        <v>3505</v>
      </c>
      <c r="F3095" t="s">
        <v>2728</v>
      </c>
      <c r="G3095" t="s">
        <v>3108</v>
      </c>
      <c r="H3095" t="s">
        <v>87</v>
      </c>
      <c r="I3095">
        <v>539</v>
      </c>
      <c r="J3095">
        <v>539</v>
      </c>
      <c r="K3095">
        <v>539</v>
      </c>
      <c r="L3095">
        <v>539</v>
      </c>
      <c r="M3095">
        <v>539</v>
      </c>
      <c r="N3095">
        <v>539</v>
      </c>
      <c r="O3095">
        <v>539</v>
      </c>
      <c r="P3095">
        <v>539</v>
      </c>
      <c r="Q3095">
        <v>539</v>
      </c>
      <c r="R3095">
        <v>539</v>
      </c>
      <c r="T3095" s="22" t="str">
        <f t="shared" si="190"/>
        <v>845129-MWHT-53/61</v>
      </c>
      <c r="U3095" s="24" t="str">
        <f>IF(C3095="NET","",IF(C3095="","",IFERROR(VLOOKUP(T3095,EAN!$A:$B,2,FALSE),"MANGLER - MÅ OPPDATERE EAN-FANEN")))</f>
        <v>MANGLER - MÅ OPPDATERE EAN-FANEN</v>
      </c>
      <c r="V3095" s="22">
        <f t="shared" si="191"/>
        <v>539</v>
      </c>
      <c r="W3095" s="22">
        <f t="shared" si="192"/>
        <v>539</v>
      </c>
    </row>
    <row r="3096" spans="2:23">
      <c r="B3096">
        <v>845129</v>
      </c>
      <c r="C3096" t="s">
        <v>3568</v>
      </c>
      <c r="D3096" t="s">
        <v>2991</v>
      </c>
      <c r="E3096" t="s">
        <v>3573</v>
      </c>
      <c r="F3096" t="s">
        <v>3533</v>
      </c>
      <c r="G3096" t="s">
        <v>3108</v>
      </c>
      <c r="H3096" t="s">
        <v>225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T3096" s="22" t="str">
        <f t="shared" si="190"/>
        <v>845129-SBLM-53/61</v>
      </c>
      <c r="U3096" s="24" t="str">
        <f>IF(C3096="NET","",IF(C3096="","",IFERROR(VLOOKUP(T3096,EAN!$A:$B,2,FALSE),"MANGLER - MÅ OPPDATERE EAN-FANEN")))</f>
        <v>MANGLER - MÅ OPPDATERE EAN-FANEN</v>
      </c>
      <c r="V3096" s="22">
        <f t="shared" si="191"/>
        <v>0</v>
      </c>
      <c r="W3096" s="22">
        <f t="shared" si="192"/>
        <v>0</v>
      </c>
    </row>
    <row r="3097" spans="2:23">
      <c r="B3097">
        <v>845129</v>
      </c>
      <c r="C3097" t="s">
        <v>3568</v>
      </c>
      <c r="D3097" t="s">
        <v>2991</v>
      </c>
      <c r="E3097" t="s">
        <v>3537</v>
      </c>
      <c r="F3097" t="s">
        <v>1977</v>
      </c>
      <c r="G3097" t="s">
        <v>3106</v>
      </c>
      <c r="H3097" t="s">
        <v>87</v>
      </c>
      <c r="I3097">
        <v>4</v>
      </c>
      <c r="J3097">
        <v>4</v>
      </c>
      <c r="K3097">
        <v>4</v>
      </c>
      <c r="L3097">
        <v>4</v>
      </c>
      <c r="M3097">
        <v>4</v>
      </c>
      <c r="N3097">
        <v>4</v>
      </c>
      <c r="O3097">
        <v>4</v>
      </c>
      <c r="P3097">
        <v>4</v>
      </c>
      <c r="Q3097">
        <v>4</v>
      </c>
      <c r="R3097">
        <v>4</v>
      </c>
      <c r="T3097" s="22" t="str">
        <f t="shared" si="190"/>
        <v>845129-WOLD-48/53</v>
      </c>
      <c r="U3097" s="24" t="str">
        <f>IF(C3097="NET","",IF(C3097="","",IFERROR(VLOOKUP(T3097,EAN!$A:$B,2,FALSE),"MANGLER - MÅ OPPDATERE EAN-FANEN")))</f>
        <v>MANGLER - MÅ OPPDATERE EAN-FANEN</v>
      </c>
      <c r="V3097" s="22">
        <f t="shared" si="191"/>
        <v>4</v>
      </c>
      <c r="W3097" s="22">
        <f t="shared" si="192"/>
        <v>4</v>
      </c>
    </row>
    <row r="3098" spans="2:23">
      <c r="B3098">
        <v>845129</v>
      </c>
      <c r="C3098" t="s">
        <v>3568</v>
      </c>
      <c r="D3098" t="s">
        <v>2991</v>
      </c>
      <c r="E3098" t="s">
        <v>3510</v>
      </c>
      <c r="F3098" t="s">
        <v>1977</v>
      </c>
      <c r="G3098" t="s">
        <v>3108</v>
      </c>
      <c r="H3098" t="s">
        <v>87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T3098" s="22" t="str">
        <f t="shared" si="190"/>
        <v>845129-WOLD-53/61</v>
      </c>
      <c r="U3098" s="24" t="str">
        <f>IF(C3098="NET","",IF(C3098="","",IFERROR(VLOOKUP(T3098,EAN!$A:$B,2,FALSE),"MANGLER - MÅ OPPDATERE EAN-FANEN")))</f>
        <v>MANGLER - MÅ OPPDATERE EAN-FANEN</v>
      </c>
      <c r="V3098" s="22">
        <f t="shared" si="191"/>
        <v>0</v>
      </c>
      <c r="W3098" s="22">
        <f t="shared" si="192"/>
        <v>0</v>
      </c>
    </row>
    <row r="3099" spans="2:23">
      <c r="B3099" s="37">
        <v>845130</v>
      </c>
      <c r="C3099" t="s">
        <v>131</v>
      </c>
      <c r="I3099" s="37">
        <v>202409</v>
      </c>
      <c r="J3099" s="37">
        <v>202410</v>
      </c>
      <c r="K3099" s="37">
        <v>202411</v>
      </c>
      <c r="L3099" s="37">
        <v>202412</v>
      </c>
      <c r="M3099" s="37">
        <v>202413</v>
      </c>
      <c r="N3099" s="37">
        <v>202414</v>
      </c>
      <c r="O3099" s="37">
        <v>202415</v>
      </c>
      <c r="P3099" s="37">
        <v>202415</v>
      </c>
      <c r="Q3099" s="37">
        <v>202415</v>
      </c>
      <c r="R3099" s="37">
        <v>202415</v>
      </c>
      <c r="T3099" s="22" t="str">
        <f t="shared" si="190"/>
        <v>845130-</v>
      </c>
      <c r="U3099" s="24" t="str">
        <f>IF(C3099="NET","",IF(C3099="","",IFERROR(VLOOKUP(T3099,EAN!$A:$B,2,FALSE),"MANGLER - MÅ OPPDATERE EAN-FANEN")))</f>
        <v/>
      </c>
      <c r="V3099" s="22">
        <f t="shared" si="191"/>
        <v>202409</v>
      </c>
      <c r="W3099" s="22">
        <f t="shared" si="192"/>
        <v>202415</v>
      </c>
    </row>
    <row r="3100" spans="2:23">
      <c r="B3100">
        <v>845130</v>
      </c>
      <c r="C3100" t="s">
        <v>3574</v>
      </c>
      <c r="D3100" t="s">
        <v>2991</v>
      </c>
      <c r="E3100" t="s">
        <v>3495</v>
      </c>
      <c r="F3100" t="s">
        <v>782</v>
      </c>
      <c r="G3100" t="s">
        <v>3108</v>
      </c>
      <c r="H3100" t="s">
        <v>225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T3100" s="22" t="str">
        <f t="shared" si="190"/>
        <v>845130-BGRG-53/61</v>
      </c>
      <c r="U3100" s="24" t="str">
        <f>IF(C3100="NET","",IF(C3100="","",IFERROR(VLOOKUP(T3100,EAN!$A:$B,2,FALSE),"MANGLER - MÅ OPPDATERE EAN-FANEN")))</f>
        <v>MANGLER - MÅ OPPDATERE EAN-FANEN</v>
      </c>
      <c r="V3100" s="22">
        <f t="shared" si="191"/>
        <v>0</v>
      </c>
      <c r="W3100" s="22">
        <f t="shared" si="192"/>
        <v>0</v>
      </c>
    </row>
    <row r="3101" spans="2:23">
      <c r="B3101">
        <v>845130</v>
      </c>
      <c r="C3101" t="s">
        <v>3574</v>
      </c>
      <c r="D3101" t="s">
        <v>2991</v>
      </c>
      <c r="E3101" t="s">
        <v>3497</v>
      </c>
      <c r="F3101" t="s">
        <v>3373</v>
      </c>
      <c r="G3101" t="s">
        <v>3108</v>
      </c>
      <c r="H3101" t="s">
        <v>225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T3101" s="22" t="str">
        <f t="shared" si="190"/>
        <v>845130-BUOR-53/61</v>
      </c>
      <c r="U3101" s="24" t="str">
        <f>IF(C3101="NET","",IF(C3101="","",IFERROR(VLOOKUP(T3101,EAN!$A:$B,2,FALSE),"MANGLER - MÅ OPPDATERE EAN-FANEN")))</f>
        <v>MANGLER - MÅ OPPDATERE EAN-FANEN</v>
      </c>
      <c r="V3101" s="22">
        <f t="shared" si="191"/>
        <v>0</v>
      </c>
      <c r="W3101" s="22">
        <f t="shared" si="192"/>
        <v>0</v>
      </c>
    </row>
    <row r="3102" spans="2:23">
      <c r="B3102">
        <v>845130</v>
      </c>
      <c r="C3102" t="s">
        <v>3574</v>
      </c>
      <c r="D3102" t="s">
        <v>2991</v>
      </c>
      <c r="E3102" t="s">
        <v>3569</v>
      </c>
      <c r="F3102" t="s">
        <v>3014</v>
      </c>
      <c r="G3102" t="s">
        <v>3106</v>
      </c>
      <c r="H3102" t="s">
        <v>225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T3102" s="22" t="str">
        <f t="shared" si="190"/>
        <v>845130-DUSK-48/53</v>
      </c>
      <c r="U3102" s="24" t="str">
        <f>IF(C3102="NET","",IF(C3102="","",IFERROR(VLOOKUP(T3102,EAN!$A:$B,2,FALSE),"MANGLER - MÅ OPPDATERE EAN-FANEN")))</f>
        <v>MANGLER - MÅ OPPDATERE EAN-FANEN</v>
      </c>
      <c r="V3102" s="22">
        <f t="shared" si="191"/>
        <v>0</v>
      </c>
      <c r="W3102" s="22">
        <f t="shared" si="192"/>
        <v>0</v>
      </c>
    </row>
    <row r="3103" spans="2:23">
      <c r="B3103">
        <v>845130</v>
      </c>
      <c r="C3103" t="s">
        <v>3574</v>
      </c>
      <c r="D3103" t="s">
        <v>2991</v>
      </c>
      <c r="E3103" t="s">
        <v>3499</v>
      </c>
      <c r="F3103" t="s">
        <v>3014</v>
      </c>
      <c r="G3103" t="s">
        <v>3108</v>
      </c>
      <c r="H3103" t="s">
        <v>225</v>
      </c>
      <c r="I3103">
        <v>317</v>
      </c>
      <c r="J3103">
        <v>317</v>
      </c>
      <c r="K3103">
        <v>317</v>
      </c>
      <c r="L3103">
        <v>317</v>
      </c>
      <c r="M3103">
        <v>317</v>
      </c>
      <c r="N3103">
        <v>317</v>
      </c>
      <c r="O3103">
        <v>317</v>
      </c>
      <c r="P3103">
        <v>317</v>
      </c>
      <c r="Q3103">
        <v>317</v>
      </c>
      <c r="R3103">
        <v>317</v>
      </c>
      <c r="T3103" s="22" t="str">
        <f t="shared" si="190"/>
        <v>845130-DUSK-53/61</v>
      </c>
      <c r="U3103" s="24" t="str">
        <f>IF(C3103="NET","",IF(C3103="","",IFERROR(VLOOKUP(T3103,EAN!$A:$B,2,FALSE),"MANGLER - MÅ OPPDATERE EAN-FANEN")))</f>
        <v>MANGLER - MÅ OPPDATERE EAN-FANEN</v>
      </c>
      <c r="V3103" s="22">
        <f t="shared" si="191"/>
        <v>317</v>
      </c>
      <c r="W3103" s="22">
        <f t="shared" si="192"/>
        <v>317</v>
      </c>
    </row>
    <row r="3104" spans="2:23">
      <c r="B3104">
        <v>845130</v>
      </c>
      <c r="C3104" t="s">
        <v>3574</v>
      </c>
      <c r="D3104" t="s">
        <v>2991</v>
      </c>
      <c r="E3104" t="s">
        <v>3570</v>
      </c>
      <c r="F3104" t="s">
        <v>3380</v>
      </c>
      <c r="G3104" t="s">
        <v>3106</v>
      </c>
      <c r="H3104" t="s">
        <v>225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T3104" s="22" t="str">
        <f t="shared" si="190"/>
        <v>845130-FLRM-48/53</v>
      </c>
      <c r="U3104" s="24" t="str">
        <f>IF(C3104="NET","",IF(C3104="","",IFERROR(VLOOKUP(T3104,EAN!$A:$B,2,FALSE),"MANGLER - MÅ OPPDATERE EAN-FANEN")))</f>
        <v>MANGLER - MÅ OPPDATERE EAN-FANEN</v>
      </c>
      <c r="V3104" s="22">
        <f t="shared" si="191"/>
        <v>0</v>
      </c>
      <c r="W3104" s="22">
        <f t="shared" si="192"/>
        <v>0</v>
      </c>
    </row>
    <row r="3105" spans="2:23">
      <c r="B3105">
        <v>845130</v>
      </c>
      <c r="C3105" t="s">
        <v>3574</v>
      </c>
      <c r="D3105" t="s">
        <v>2991</v>
      </c>
      <c r="E3105" t="s">
        <v>3500</v>
      </c>
      <c r="F3105" t="s">
        <v>3380</v>
      </c>
      <c r="G3105" t="s">
        <v>3108</v>
      </c>
      <c r="H3105" t="s">
        <v>225</v>
      </c>
      <c r="I3105">
        <v>13</v>
      </c>
      <c r="J3105">
        <v>13</v>
      </c>
      <c r="K3105">
        <v>13</v>
      </c>
      <c r="L3105">
        <v>13</v>
      </c>
      <c r="M3105">
        <v>13</v>
      </c>
      <c r="N3105">
        <v>13</v>
      </c>
      <c r="O3105">
        <v>13</v>
      </c>
      <c r="P3105">
        <v>13</v>
      </c>
      <c r="Q3105">
        <v>13</v>
      </c>
      <c r="R3105">
        <v>13</v>
      </c>
      <c r="T3105" s="22" t="str">
        <f t="shared" si="190"/>
        <v>845130-FLRM-53/61</v>
      </c>
      <c r="U3105" s="24" t="str">
        <f>IF(C3105="NET","",IF(C3105="","",IFERROR(VLOOKUP(T3105,EAN!$A:$B,2,FALSE),"MANGLER - MÅ OPPDATERE EAN-FANEN")))</f>
        <v>MANGLER - MÅ OPPDATERE EAN-FANEN</v>
      </c>
      <c r="V3105" s="22">
        <f t="shared" si="191"/>
        <v>13</v>
      </c>
      <c r="W3105" s="22">
        <f t="shared" si="192"/>
        <v>13</v>
      </c>
    </row>
    <row r="3106" spans="2:23">
      <c r="B3106">
        <v>845130</v>
      </c>
      <c r="C3106" t="s">
        <v>3574</v>
      </c>
      <c r="D3106" t="s">
        <v>2991</v>
      </c>
      <c r="E3106" t="s">
        <v>3571</v>
      </c>
      <c r="F3106" t="s">
        <v>3054</v>
      </c>
      <c r="G3106" t="s">
        <v>3106</v>
      </c>
      <c r="H3106" t="s">
        <v>87</v>
      </c>
      <c r="I3106">
        <v>67</v>
      </c>
      <c r="J3106">
        <v>67</v>
      </c>
      <c r="K3106">
        <v>67</v>
      </c>
      <c r="L3106">
        <v>67</v>
      </c>
      <c r="M3106">
        <v>67</v>
      </c>
      <c r="N3106">
        <v>67</v>
      </c>
      <c r="O3106">
        <v>67</v>
      </c>
      <c r="P3106">
        <v>67</v>
      </c>
      <c r="Q3106">
        <v>67</v>
      </c>
      <c r="R3106">
        <v>67</v>
      </c>
      <c r="T3106" s="22" t="str">
        <f t="shared" si="190"/>
        <v>845130-LAVA-48/53</v>
      </c>
      <c r="U3106" s="24" t="str">
        <f>IF(C3106="NET","",IF(C3106="","",IFERROR(VLOOKUP(T3106,EAN!$A:$B,2,FALSE),"MANGLER - MÅ OPPDATERE EAN-FANEN")))</f>
        <v>MANGLER - MÅ OPPDATERE EAN-FANEN</v>
      </c>
      <c r="V3106" s="22">
        <f t="shared" si="191"/>
        <v>67</v>
      </c>
      <c r="W3106" s="22">
        <f t="shared" si="192"/>
        <v>67</v>
      </c>
    </row>
    <row r="3107" spans="2:23">
      <c r="B3107">
        <v>845130</v>
      </c>
      <c r="C3107" t="s">
        <v>3574</v>
      </c>
      <c r="D3107" t="s">
        <v>2991</v>
      </c>
      <c r="E3107" t="s">
        <v>3501</v>
      </c>
      <c r="F3107" t="s">
        <v>3054</v>
      </c>
      <c r="G3107" t="s">
        <v>3108</v>
      </c>
      <c r="H3107" t="s">
        <v>87</v>
      </c>
      <c r="I3107">
        <v>314</v>
      </c>
      <c r="J3107">
        <v>314</v>
      </c>
      <c r="K3107">
        <v>314</v>
      </c>
      <c r="L3107">
        <v>314</v>
      </c>
      <c r="M3107">
        <v>314</v>
      </c>
      <c r="N3107">
        <v>314</v>
      </c>
      <c r="O3107">
        <v>314</v>
      </c>
      <c r="P3107">
        <v>314</v>
      </c>
      <c r="Q3107">
        <v>314</v>
      </c>
      <c r="R3107">
        <v>314</v>
      </c>
      <c r="T3107" s="22" t="str">
        <f t="shared" si="190"/>
        <v>845130-LAVA-53/61</v>
      </c>
      <c r="U3107" s="24" t="str">
        <f>IF(C3107="NET","",IF(C3107="","",IFERROR(VLOOKUP(T3107,EAN!$A:$B,2,FALSE),"MANGLER - MÅ OPPDATERE EAN-FANEN")))</f>
        <v>MANGLER - MÅ OPPDATERE EAN-FANEN</v>
      </c>
      <c r="V3107" s="22">
        <f t="shared" si="191"/>
        <v>314</v>
      </c>
      <c r="W3107" s="22">
        <f t="shared" si="192"/>
        <v>314</v>
      </c>
    </row>
    <row r="3108" spans="2:23">
      <c r="B3108">
        <v>845130</v>
      </c>
      <c r="C3108" t="s">
        <v>3574</v>
      </c>
      <c r="D3108" t="s">
        <v>2991</v>
      </c>
      <c r="E3108" t="s">
        <v>3105</v>
      </c>
      <c r="F3108" t="s">
        <v>3017</v>
      </c>
      <c r="G3108" t="s">
        <v>3106</v>
      </c>
      <c r="H3108" t="s">
        <v>87</v>
      </c>
      <c r="I3108">
        <v>154</v>
      </c>
      <c r="J3108">
        <v>154</v>
      </c>
      <c r="K3108">
        <v>154</v>
      </c>
      <c r="L3108">
        <v>154</v>
      </c>
      <c r="M3108">
        <v>251</v>
      </c>
      <c r="N3108">
        <v>251</v>
      </c>
      <c r="O3108">
        <v>251</v>
      </c>
      <c r="P3108">
        <v>251</v>
      </c>
      <c r="Q3108">
        <v>251</v>
      </c>
      <c r="R3108">
        <v>251</v>
      </c>
      <c r="T3108" s="22" t="str">
        <f t="shared" si="190"/>
        <v>845130-MBLK-48/53</v>
      </c>
      <c r="U3108" s="24" t="str">
        <f>IF(C3108="NET","",IF(C3108="","",IFERROR(VLOOKUP(T3108,EAN!$A:$B,2,FALSE),"MANGLER - MÅ OPPDATERE EAN-FANEN")))</f>
        <v>MANGLER - MÅ OPPDATERE EAN-FANEN</v>
      </c>
      <c r="V3108" s="22">
        <f t="shared" si="191"/>
        <v>154</v>
      </c>
      <c r="W3108" s="22">
        <f t="shared" si="192"/>
        <v>251</v>
      </c>
    </row>
    <row r="3109" spans="2:23">
      <c r="B3109">
        <v>845130</v>
      </c>
      <c r="C3109" t="s">
        <v>3574</v>
      </c>
      <c r="D3109" t="s">
        <v>2991</v>
      </c>
      <c r="E3109" t="s">
        <v>3107</v>
      </c>
      <c r="F3109" t="s">
        <v>3017</v>
      </c>
      <c r="G3109" t="s">
        <v>3108</v>
      </c>
      <c r="H3109" t="s">
        <v>87</v>
      </c>
      <c r="I3109">
        <v>513</v>
      </c>
      <c r="J3109">
        <v>513</v>
      </c>
      <c r="K3109">
        <v>513</v>
      </c>
      <c r="L3109">
        <v>513</v>
      </c>
      <c r="M3109">
        <v>513</v>
      </c>
      <c r="N3109">
        <v>513</v>
      </c>
      <c r="O3109">
        <v>513</v>
      </c>
      <c r="P3109">
        <v>513</v>
      </c>
      <c r="Q3109">
        <v>513</v>
      </c>
      <c r="R3109">
        <v>513</v>
      </c>
      <c r="T3109" s="22" t="str">
        <f t="shared" si="190"/>
        <v>845130-MBLK-53/61</v>
      </c>
      <c r="U3109" s="24" t="str">
        <f>IF(C3109="NET","",IF(C3109="","",IFERROR(VLOOKUP(T3109,EAN!$A:$B,2,FALSE),"MANGLER - MÅ OPPDATERE EAN-FANEN")))</f>
        <v>MANGLER - MÅ OPPDATERE EAN-FANEN</v>
      </c>
      <c r="V3109" s="22">
        <f t="shared" si="191"/>
        <v>513</v>
      </c>
      <c r="W3109" s="22">
        <f t="shared" si="192"/>
        <v>513</v>
      </c>
    </row>
    <row r="3110" spans="2:23">
      <c r="B3110">
        <v>845130</v>
      </c>
      <c r="C3110" t="s">
        <v>3574</v>
      </c>
      <c r="D3110" t="s">
        <v>2991</v>
      </c>
      <c r="E3110" t="s">
        <v>3572</v>
      </c>
      <c r="F3110" t="s">
        <v>3000</v>
      </c>
      <c r="G3110" t="s">
        <v>3108</v>
      </c>
      <c r="H3110" t="s">
        <v>225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T3110" s="22" t="str">
        <f t="shared" si="190"/>
        <v>845130-MFLU-53/61</v>
      </c>
      <c r="U3110" s="24" t="str">
        <f>IF(C3110="NET","",IF(C3110="","",IFERROR(VLOOKUP(T3110,EAN!$A:$B,2,FALSE),"MANGLER - MÅ OPPDATERE EAN-FANEN")))</f>
        <v>MANGLER - MÅ OPPDATERE EAN-FANEN</v>
      </c>
      <c r="V3110" s="22">
        <f t="shared" si="191"/>
        <v>0</v>
      </c>
      <c r="W3110" s="22">
        <f t="shared" si="192"/>
        <v>0</v>
      </c>
    </row>
    <row r="3111" spans="2:23">
      <c r="B3111">
        <v>845130</v>
      </c>
      <c r="C3111" t="s">
        <v>3574</v>
      </c>
      <c r="D3111" t="s">
        <v>2991</v>
      </c>
      <c r="E3111" t="s">
        <v>3524</v>
      </c>
      <c r="F3111" t="s">
        <v>2191</v>
      </c>
      <c r="G3111" t="s">
        <v>3106</v>
      </c>
      <c r="H3111" t="s">
        <v>87</v>
      </c>
      <c r="I3111">
        <v>57</v>
      </c>
      <c r="J3111">
        <v>57</v>
      </c>
      <c r="K3111">
        <v>57</v>
      </c>
      <c r="L3111">
        <v>57</v>
      </c>
      <c r="M3111">
        <v>57</v>
      </c>
      <c r="N3111">
        <v>57</v>
      </c>
      <c r="O3111">
        <v>57</v>
      </c>
      <c r="P3111">
        <v>57</v>
      </c>
      <c r="Q3111">
        <v>57</v>
      </c>
      <c r="R3111">
        <v>57</v>
      </c>
      <c r="T3111" s="22" t="str">
        <f t="shared" si="190"/>
        <v>845130-MTRQ-48/53</v>
      </c>
      <c r="U3111" s="24" t="str">
        <f>IF(C3111="NET","",IF(C3111="","",IFERROR(VLOOKUP(T3111,EAN!$A:$B,2,FALSE),"MANGLER - MÅ OPPDATERE EAN-FANEN")))</f>
        <v>MANGLER - MÅ OPPDATERE EAN-FANEN</v>
      </c>
      <c r="V3111" s="22">
        <f t="shared" si="191"/>
        <v>57</v>
      </c>
      <c r="W3111" s="22">
        <f t="shared" si="192"/>
        <v>57</v>
      </c>
    </row>
    <row r="3112" spans="2:23">
      <c r="B3112">
        <v>845130</v>
      </c>
      <c r="C3112" t="s">
        <v>3574</v>
      </c>
      <c r="D3112" t="s">
        <v>2991</v>
      </c>
      <c r="E3112" t="s">
        <v>3504</v>
      </c>
      <c r="F3112" t="s">
        <v>2191</v>
      </c>
      <c r="G3112" t="s">
        <v>3108</v>
      </c>
      <c r="H3112" t="s">
        <v>87</v>
      </c>
      <c r="I3112">
        <v>30</v>
      </c>
      <c r="J3112">
        <v>30</v>
      </c>
      <c r="K3112">
        <v>30</v>
      </c>
      <c r="L3112">
        <v>30</v>
      </c>
      <c r="M3112">
        <v>30</v>
      </c>
      <c r="N3112">
        <v>30</v>
      </c>
      <c r="O3112">
        <v>30</v>
      </c>
      <c r="P3112">
        <v>30</v>
      </c>
      <c r="Q3112">
        <v>30</v>
      </c>
      <c r="R3112">
        <v>30</v>
      </c>
      <c r="T3112" s="22" t="str">
        <f t="shared" si="190"/>
        <v>845130-MTRQ-53/61</v>
      </c>
      <c r="U3112" s="24" t="str">
        <f>IF(C3112="NET","",IF(C3112="","",IFERROR(VLOOKUP(T3112,EAN!$A:$B,2,FALSE),"MANGLER - MÅ OPPDATERE EAN-FANEN")))</f>
        <v>MANGLER - MÅ OPPDATERE EAN-FANEN</v>
      </c>
      <c r="V3112" s="22">
        <f t="shared" si="191"/>
        <v>30</v>
      </c>
      <c r="W3112" s="22">
        <f t="shared" si="192"/>
        <v>30</v>
      </c>
    </row>
    <row r="3113" spans="2:23">
      <c r="B3113">
        <v>845130</v>
      </c>
      <c r="C3113" t="s">
        <v>3574</v>
      </c>
      <c r="D3113" t="s">
        <v>2991</v>
      </c>
      <c r="E3113" t="s">
        <v>3525</v>
      </c>
      <c r="F3113" t="s">
        <v>2728</v>
      </c>
      <c r="G3113" t="s">
        <v>3106</v>
      </c>
      <c r="H3113" t="s">
        <v>87</v>
      </c>
      <c r="I3113">
        <v>123</v>
      </c>
      <c r="J3113">
        <v>123</v>
      </c>
      <c r="K3113">
        <v>123</v>
      </c>
      <c r="L3113">
        <v>123</v>
      </c>
      <c r="M3113">
        <v>123</v>
      </c>
      <c r="N3113">
        <v>123</v>
      </c>
      <c r="O3113">
        <v>123</v>
      </c>
      <c r="P3113">
        <v>123</v>
      </c>
      <c r="Q3113">
        <v>123</v>
      </c>
      <c r="R3113">
        <v>123</v>
      </c>
      <c r="T3113" s="22" t="str">
        <f t="shared" si="190"/>
        <v>845130-MWHT-48/53</v>
      </c>
      <c r="U3113" s="24" t="str">
        <f>IF(C3113="NET","",IF(C3113="","",IFERROR(VLOOKUP(T3113,EAN!$A:$B,2,FALSE),"MANGLER - MÅ OPPDATERE EAN-FANEN")))</f>
        <v>MANGLER - MÅ OPPDATERE EAN-FANEN</v>
      </c>
      <c r="V3113" s="22">
        <f t="shared" si="191"/>
        <v>123</v>
      </c>
      <c r="W3113" s="22">
        <f t="shared" si="192"/>
        <v>123</v>
      </c>
    </row>
    <row r="3114" spans="2:23">
      <c r="B3114">
        <v>845130</v>
      </c>
      <c r="C3114" t="s">
        <v>3574</v>
      </c>
      <c r="D3114" t="s">
        <v>2991</v>
      </c>
      <c r="E3114" t="s">
        <v>3505</v>
      </c>
      <c r="F3114" t="s">
        <v>2728</v>
      </c>
      <c r="G3114" t="s">
        <v>3108</v>
      </c>
      <c r="H3114" t="s">
        <v>87</v>
      </c>
      <c r="I3114">
        <v>177</v>
      </c>
      <c r="J3114">
        <v>177</v>
      </c>
      <c r="K3114">
        <v>177</v>
      </c>
      <c r="L3114">
        <v>177</v>
      </c>
      <c r="M3114">
        <v>177</v>
      </c>
      <c r="N3114">
        <v>177</v>
      </c>
      <c r="O3114">
        <v>177</v>
      </c>
      <c r="P3114">
        <v>177</v>
      </c>
      <c r="Q3114">
        <v>177</v>
      </c>
      <c r="R3114">
        <v>177</v>
      </c>
      <c r="T3114" s="22" t="str">
        <f t="shared" si="190"/>
        <v>845130-MWHT-53/61</v>
      </c>
      <c r="U3114" s="24" t="str">
        <f>IF(C3114="NET","",IF(C3114="","",IFERROR(VLOOKUP(T3114,EAN!$A:$B,2,FALSE),"MANGLER - MÅ OPPDATERE EAN-FANEN")))</f>
        <v>MANGLER - MÅ OPPDATERE EAN-FANEN</v>
      </c>
      <c r="V3114" s="22">
        <f t="shared" si="191"/>
        <v>177</v>
      </c>
      <c r="W3114" s="22">
        <f t="shared" si="192"/>
        <v>177</v>
      </c>
    </row>
    <row r="3115" spans="2:23">
      <c r="B3115">
        <v>845130</v>
      </c>
      <c r="C3115" t="s">
        <v>3574</v>
      </c>
      <c r="D3115" t="s">
        <v>2991</v>
      </c>
      <c r="E3115" t="s">
        <v>3573</v>
      </c>
      <c r="F3115" t="s">
        <v>3533</v>
      </c>
      <c r="G3115" t="s">
        <v>3108</v>
      </c>
      <c r="H3115" t="s">
        <v>225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T3115" s="22" t="str">
        <f t="shared" si="190"/>
        <v>845130-SBLM-53/61</v>
      </c>
      <c r="U3115" s="24" t="str">
        <f>IF(C3115="NET","",IF(C3115="","",IFERROR(VLOOKUP(T3115,EAN!$A:$B,2,FALSE),"MANGLER - MÅ OPPDATERE EAN-FANEN")))</f>
        <v>MANGLER - MÅ OPPDATERE EAN-FANEN</v>
      </c>
      <c r="V3115" s="22">
        <f t="shared" si="191"/>
        <v>0</v>
      </c>
      <c r="W3115" s="22">
        <f t="shared" si="192"/>
        <v>0</v>
      </c>
    </row>
    <row r="3116" spans="2:23">
      <c r="B3116">
        <v>845130</v>
      </c>
      <c r="C3116" t="s">
        <v>3574</v>
      </c>
      <c r="D3116" t="s">
        <v>2991</v>
      </c>
      <c r="E3116" t="s">
        <v>3537</v>
      </c>
      <c r="F3116" t="s">
        <v>1977</v>
      </c>
      <c r="G3116" t="s">
        <v>3106</v>
      </c>
      <c r="H3116" t="s">
        <v>87</v>
      </c>
      <c r="I3116">
        <v>46</v>
      </c>
      <c r="J3116">
        <v>46</v>
      </c>
      <c r="K3116">
        <v>46</v>
      </c>
      <c r="L3116">
        <v>46</v>
      </c>
      <c r="M3116">
        <v>46</v>
      </c>
      <c r="N3116">
        <v>46</v>
      </c>
      <c r="O3116">
        <v>46</v>
      </c>
      <c r="P3116">
        <v>46</v>
      </c>
      <c r="Q3116">
        <v>46</v>
      </c>
      <c r="R3116">
        <v>46</v>
      </c>
      <c r="T3116" s="22" t="str">
        <f t="shared" si="190"/>
        <v>845130-WOLD-48/53</v>
      </c>
      <c r="U3116" s="24" t="str">
        <f>IF(C3116="NET","",IF(C3116="","",IFERROR(VLOOKUP(T3116,EAN!$A:$B,2,FALSE),"MANGLER - MÅ OPPDATERE EAN-FANEN")))</f>
        <v>MANGLER - MÅ OPPDATERE EAN-FANEN</v>
      </c>
      <c r="V3116" s="22">
        <f t="shared" si="191"/>
        <v>46</v>
      </c>
      <c r="W3116" s="22">
        <f t="shared" si="192"/>
        <v>46</v>
      </c>
    </row>
    <row r="3117" spans="2:23">
      <c r="B3117">
        <v>845130</v>
      </c>
      <c r="C3117" t="s">
        <v>3574</v>
      </c>
      <c r="D3117" t="s">
        <v>2991</v>
      </c>
      <c r="E3117" t="s">
        <v>3510</v>
      </c>
      <c r="F3117" t="s">
        <v>1977</v>
      </c>
      <c r="G3117" t="s">
        <v>3108</v>
      </c>
      <c r="H3117" t="s">
        <v>87</v>
      </c>
      <c r="I3117">
        <v>50</v>
      </c>
      <c r="J3117">
        <v>50</v>
      </c>
      <c r="K3117">
        <v>50</v>
      </c>
      <c r="L3117">
        <v>50</v>
      </c>
      <c r="M3117">
        <v>50</v>
      </c>
      <c r="N3117">
        <v>50</v>
      </c>
      <c r="O3117">
        <v>50</v>
      </c>
      <c r="P3117">
        <v>50</v>
      </c>
      <c r="Q3117">
        <v>50</v>
      </c>
      <c r="R3117">
        <v>50</v>
      </c>
      <c r="T3117" s="22" t="str">
        <f t="shared" si="190"/>
        <v>845130-WOLD-53/61</v>
      </c>
      <c r="U3117" s="24" t="str">
        <f>IF(C3117="NET","",IF(C3117="","",IFERROR(VLOOKUP(T3117,EAN!$A:$B,2,FALSE),"MANGLER - MÅ OPPDATERE EAN-FANEN")))</f>
        <v>MANGLER - MÅ OPPDATERE EAN-FANEN</v>
      </c>
      <c r="V3117" s="22">
        <f t="shared" si="191"/>
        <v>50</v>
      </c>
      <c r="W3117" s="22">
        <f t="shared" si="192"/>
        <v>50</v>
      </c>
    </row>
    <row r="3118" spans="2:23">
      <c r="B3118" s="37">
        <v>845140</v>
      </c>
      <c r="C3118" t="s">
        <v>131</v>
      </c>
      <c r="I3118" s="37">
        <v>202409</v>
      </c>
      <c r="J3118" s="37">
        <v>202410</v>
      </c>
      <c r="K3118" s="37">
        <v>202411</v>
      </c>
      <c r="L3118" s="37">
        <v>202412</v>
      </c>
      <c r="M3118" s="37">
        <v>202413</v>
      </c>
      <c r="N3118" s="37">
        <v>202414</v>
      </c>
      <c r="O3118" s="37">
        <v>202415</v>
      </c>
      <c r="P3118" s="37">
        <v>202415</v>
      </c>
      <c r="Q3118" s="37">
        <v>202415</v>
      </c>
      <c r="R3118" s="37">
        <v>202415</v>
      </c>
      <c r="T3118" s="22" t="str">
        <f t="shared" si="190"/>
        <v>845140-</v>
      </c>
      <c r="U3118" s="24" t="str">
        <f>IF(C3118="NET","",IF(C3118="","",IFERROR(VLOOKUP(T3118,EAN!$A:$B,2,FALSE),"MANGLER - MÅ OPPDATERE EAN-FANEN")))</f>
        <v/>
      </c>
      <c r="V3118" s="22">
        <f t="shared" si="191"/>
        <v>202409</v>
      </c>
      <c r="W3118" s="22">
        <f t="shared" si="192"/>
        <v>202415</v>
      </c>
    </row>
    <row r="3119" spans="2:23">
      <c r="B3119">
        <v>845140</v>
      </c>
      <c r="C3119" t="s">
        <v>3575</v>
      </c>
      <c r="D3119" t="s">
        <v>2991</v>
      </c>
      <c r="E3119" t="s">
        <v>3516</v>
      </c>
      <c r="F3119" t="s">
        <v>3517</v>
      </c>
      <c r="G3119" t="s">
        <v>3106</v>
      </c>
      <c r="H3119" t="s">
        <v>225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T3119" s="22" t="str">
        <f t="shared" si="190"/>
        <v>845140-BLTI-48/53</v>
      </c>
      <c r="U3119" s="24" t="str">
        <f>IF(C3119="NET","",IF(C3119="","",IFERROR(VLOOKUP(T3119,EAN!$A:$B,2,FALSE),"MANGLER - MÅ OPPDATERE EAN-FANEN")))</f>
        <v>MANGLER - MÅ OPPDATERE EAN-FANEN</v>
      </c>
      <c r="V3119" s="22">
        <f t="shared" si="191"/>
        <v>0</v>
      </c>
      <c r="W3119" s="22">
        <f t="shared" si="192"/>
        <v>0</v>
      </c>
    </row>
    <row r="3120" spans="2:23">
      <c r="B3120">
        <v>845140</v>
      </c>
      <c r="C3120" t="s">
        <v>3575</v>
      </c>
      <c r="D3120" t="s">
        <v>2991</v>
      </c>
      <c r="E3120" t="s">
        <v>3518</v>
      </c>
      <c r="F3120" t="s">
        <v>3012</v>
      </c>
      <c r="G3120" t="s">
        <v>3106</v>
      </c>
      <c r="H3120" t="s">
        <v>225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T3120" s="22" t="str">
        <f t="shared" si="190"/>
        <v>845140-DLIM-48/53</v>
      </c>
      <c r="U3120" s="24" t="str">
        <f>IF(C3120="NET","",IF(C3120="","",IFERROR(VLOOKUP(T3120,EAN!$A:$B,2,FALSE),"MANGLER - MÅ OPPDATERE EAN-FANEN")))</f>
        <v>MANGLER - MÅ OPPDATERE EAN-FANEN</v>
      </c>
      <c r="V3120" s="22">
        <f t="shared" si="191"/>
        <v>0</v>
      </c>
      <c r="W3120" s="22">
        <f t="shared" si="192"/>
        <v>0</v>
      </c>
    </row>
    <row r="3121" spans="2:23">
      <c r="B3121">
        <v>845140</v>
      </c>
      <c r="C3121" t="s">
        <v>3575</v>
      </c>
      <c r="D3121" t="s">
        <v>2991</v>
      </c>
      <c r="E3121" t="s">
        <v>3105</v>
      </c>
      <c r="F3121" t="s">
        <v>3017</v>
      </c>
      <c r="G3121" t="s">
        <v>3106</v>
      </c>
      <c r="H3121" t="s">
        <v>87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T3121" s="22" t="str">
        <f t="shared" si="190"/>
        <v>845140-MBLK-48/53</v>
      </c>
      <c r="U3121" s="24" t="str">
        <f>IF(C3121="NET","",IF(C3121="","",IFERROR(VLOOKUP(T3121,EAN!$A:$B,2,FALSE),"MANGLER - MÅ OPPDATERE EAN-FANEN")))</f>
        <v>MANGLER - MÅ OPPDATERE EAN-FANEN</v>
      </c>
      <c r="V3121" s="22">
        <f t="shared" si="191"/>
        <v>0</v>
      </c>
      <c r="W3121" s="22">
        <f t="shared" si="192"/>
        <v>0</v>
      </c>
    </row>
    <row r="3122" spans="2:23">
      <c r="B3122">
        <v>845140</v>
      </c>
      <c r="C3122" t="s">
        <v>3575</v>
      </c>
      <c r="D3122" t="s">
        <v>2991</v>
      </c>
      <c r="E3122" t="s">
        <v>3521</v>
      </c>
      <c r="F3122" t="s">
        <v>3000</v>
      </c>
      <c r="G3122" t="s">
        <v>3106</v>
      </c>
      <c r="H3122" t="s">
        <v>225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T3122" s="22" t="str">
        <f t="shared" si="190"/>
        <v>845140-MFLU-48/53</v>
      </c>
      <c r="U3122" s="24" t="str">
        <f>IF(C3122="NET","",IF(C3122="","",IFERROR(VLOOKUP(T3122,EAN!$A:$B,2,FALSE),"MANGLER - MÅ OPPDATERE EAN-FANEN")))</f>
        <v>MANGLER - MÅ OPPDATERE EAN-FANEN</v>
      </c>
      <c r="V3122" s="22">
        <f t="shared" si="191"/>
        <v>0</v>
      </c>
      <c r="W3122" s="22">
        <f t="shared" si="192"/>
        <v>0</v>
      </c>
    </row>
    <row r="3123" spans="2:23">
      <c r="B3123">
        <v>845140</v>
      </c>
      <c r="C3123" t="s">
        <v>3575</v>
      </c>
      <c r="D3123" t="s">
        <v>2991</v>
      </c>
      <c r="E3123" t="s">
        <v>3524</v>
      </c>
      <c r="F3123" t="s">
        <v>2191</v>
      </c>
      <c r="G3123" t="s">
        <v>3106</v>
      </c>
      <c r="H3123" t="s">
        <v>87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T3123" s="22" t="str">
        <f t="shared" si="190"/>
        <v>845140-MTRQ-48/53</v>
      </c>
      <c r="U3123" s="24" t="str">
        <f>IF(C3123="NET","",IF(C3123="","",IFERROR(VLOOKUP(T3123,EAN!$A:$B,2,FALSE),"MANGLER - MÅ OPPDATERE EAN-FANEN")))</f>
        <v>MANGLER - MÅ OPPDATERE EAN-FANEN</v>
      </c>
      <c r="V3123" s="22">
        <f t="shared" si="191"/>
        <v>0</v>
      </c>
      <c r="W3123" s="22">
        <f t="shared" si="192"/>
        <v>0</v>
      </c>
    </row>
    <row r="3124" spans="2:23">
      <c r="B3124">
        <v>845140</v>
      </c>
      <c r="C3124" t="s">
        <v>3575</v>
      </c>
      <c r="D3124" t="s">
        <v>2991</v>
      </c>
      <c r="E3124" t="s">
        <v>3525</v>
      </c>
      <c r="F3124" t="s">
        <v>2728</v>
      </c>
      <c r="G3124" t="s">
        <v>3106</v>
      </c>
      <c r="H3124" t="s">
        <v>87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T3124" s="22" t="str">
        <f t="shared" si="190"/>
        <v>845140-MWHT-48/53</v>
      </c>
      <c r="U3124" s="24" t="str">
        <f>IF(C3124="NET","",IF(C3124="","",IFERROR(VLOOKUP(T3124,EAN!$A:$B,2,FALSE),"MANGLER - MÅ OPPDATERE EAN-FANEN")))</f>
        <v>MANGLER - MÅ OPPDATERE EAN-FANEN</v>
      </c>
      <c r="V3124" s="22">
        <f t="shared" si="191"/>
        <v>0</v>
      </c>
      <c r="W3124" s="22">
        <f t="shared" si="192"/>
        <v>0</v>
      </c>
    </row>
    <row r="3125" spans="2:23">
      <c r="B3125">
        <v>845140</v>
      </c>
      <c r="C3125" t="s">
        <v>3575</v>
      </c>
      <c r="D3125" t="s">
        <v>2991</v>
      </c>
      <c r="E3125" t="s">
        <v>3528</v>
      </c>
      <c r="F3125" t="s">
        <v>2193</v>
      </c>
      <c r="G3125" t="s">
        <v>3106</v>
      </c>
      <c r="H3125" t="s">
        <v>87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T3125" s="22" t="str">
        <f t="shared" si="190"/>
        <v>845140-PNTH-48/53</v>
      </c>
      <c r="U3125" s="24" t="str">
        <f>IF(C3125="NET","",IF(C3125="","",IFERROR(VLOOKUP(T3125,EAN!$A:$B,2,FALSE),"MANGLER - MÅ OPPDATERE EAN-FANEN")))</f>
        <v>MANGLER - MÅ OPPDATERE EAN-FANEN</v>
      </c>
      <c r="V3125" s="22">
        <f t="shared" si="191"/>
        <v>0</v>
      </c>
      <c r="W3125" s="22">
        <f t="shared" si="192"/>
        <v>0</v>
      </c>
    </row>
    <row r="3126" spans="2:23">
      <c r="B3126">
        <v>845140</v>
      </c>
      <c r="C3126" t="s">
        <v>3575</v>
      </c>
      <c r="D3126" t="s">
        <v>2991</v>
      </c>
      <c r="E3126" t="s">
        <v>3531</v>
      </c>
      <c r="F3126" t="s">
        <v>3038</v>
      </c>
      <c r="G3126" t="s">
        <v>3106</v>
      </c>
      <c r="H3126" t="s">
        <v>225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T3126" s="22" t="str">
        <f t="shared" si="190"/>
        <v>845140-SAME-48/53</v>
      </c>
      <c r="U3126" s="24" t="str">
        <f>IF(C3126="NET","",IF(C3126="","",IFERROR(VLOOKUP(T3126,EAN!$A:$B,2,FALSE),"MANGLER - MÅ OPPDATERE EAN-FANEN")))</f>
        <v>MANGLER - MÅ OPPDATERE EAN-FANEN</v>
      </c>
      <c r="V3126" s="22">
        <f t="shared" si="191"/>
        <v>0</v>
      </c>
      <c r="W3126" s="22">
        <f t="shared" si="192"/>
        <v>0</v>
      </c>
    </row>
    <row r="3127" spans="2:23">
      <c r="B3127">
        <v>845140</v>
      </c>
      <c r="C3127" t="s">
        <v>3575</v>
      </c>
      <c r="D3127" t="s">
        <v>2991</v>
      </c>
      <c r="E3127" t="s">
        <v>3532</v>
      </c>
      <c r="F3127" t="s">
        <v>3533</v>
      </c>
      <c r="G3127" t="s">
        <v>3106</v>
      </c>
      <c r="H3127" t="s">
        <v>87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T3127" s="22" t="str">
        <f t="shared" si="190"/>
        <v>845140-SBLM-48/53</v>
      </c>
      <c r="U3127" s="24" t="str">
        <f>IF(C3127="NET","",IF(C3127="","",IFERROR(VLOOKUP(T3127,EAN!$A:$B,2,FALSE),"MANGLER - MÅ OPPDATERE EAN-FANEN")))</f>
        <v>MANGLER - MÅ OPPDATERE EAN-FANEN</v>
      </c>
      <c r="V3127" s="22">
        <f t="shared" si="191"/>
        <v>0</v>
      </c>
      <c r="W3127" s="22">
        <f t="shared" si="192"/>
        <v>0</v>
      </c>
    </row>
    <row r="3128" spans="2:23">
      <c r="B3128">
        <v>845140</v>
      </c>
      <c r="C3128" t="s">
        <v>3575</v>
      </c>
      <c r="D3128" t="s">
        <v>2991</v>
      </c>
      <c r="E3128" t="s">
        <v>3535</v>
      </c>
      <c r="F3128" t="s">
        <v>3536</v>
      </c>
      <c r="G3128" t="s">
        <v>3106</v>
      </c>
      <c r="H3128" t="s">
        <v>87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T3128" s="22" t="str">
        <f t="shared" si="190"/>
        <v>845140-TAME-48/53</v>
      </c>
      <c r="U3128" s="24" t="str">
        <f>IF(C3128="NET","",IF(C3128="","",IFERROR(VLOOKUP(T3128,EAN!$A:$B,2,FALSE),"MANGLER - MÅ OPPDATERE EAN-FANEN")))</f>
        <v>MANGLER - MÅ OPPDATERE EAN-FANEN</v>
      </c>
      <c r="V3128" s="22">
        <f t="shared" si="191"/>
        <v>0</v>
      </c>
      <c r="W3128" s="22">
        <f t="shared" si="192"/>
        <v>0</v>
      </c>
    </row>
    <row r="3129" spans="2:23">
      <c r="B3129">
        <v>845140</v>
      </c>
      <c r="C3129" t="s">
        <v>3575</v>
      </c>
      <c r="D3129" t="s">
        <v>2991</v>
      </c>
      <c r="E3129" t="s">
        <v>3537</v>
      </c>
      <c r="F3129" t="s">
        <v>1977</v>
      </c>
      <c r="G3129" t="s">
        <v>3106</v>
      </c>
      <c r="H3129" t="s">
        <v>87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T3129" s="22" t="str">
        <f t="shared" si="190"/>
        <v>845140-WOLD-48/53</v>
      </c>
      <c r="U3129" s="24" t="str">
        <f>IF(C3129="NET","",IF(C3129="","",IFERROR(VLOOKUP(T3129,EAN!$A:$B,2,FALSE),"MANGLER - MÅ OPPDATERE EAN-FANEN")))</f>
        <v>MANGLER - MÅ OPPDATERE EAN-FANEN</v>
      </c>
      <c r="V3129" s="22">
        <f t="shared" si="191"/>
        <v>0</v>
      </c>
      <c r="W3129" s="22">
        <f t="shared" si="192"/>
        <v>0</v>
      </c>
    </row>
    <row r="3130" spans="2:23">
      <c r="B3130" s="37">
        <v>845143</v>
      </c>
      <c r="C3130" t="s">
        <v>131</v>
      </c>
      <c r="I3130" s="37">
        <v>202409</v>
      </c>
      <c r="J3130" s="37">
        <v>202410</v>
      </c>
      <c r="K3130" s="37">
        <v>202411</v>
      </c>
      <c r="L3130" s="37">
        <v>202412</v>
      </c>
      <c r="M3130" s="37">
        <v>202413</v>
      </c>
      <c r="N3130" s="37">
        <v>202414</v>
      </c>
      <c r="O3130" s="37">
        <v>202415</v>
      </c>
      <c r="P3130" s="37">
        <v>202415</v>
      </c>
      <c r="Q3130" s="37">
        <v>202415</v>
      </c>
      <c r="R3130" s="37">
        <v>202415</v>
      </c>
      <c r="T3130" s="22" t="str">
        <f t="shared" si="190"/>
        <v>845143-</v>
      </c>
      <c r="U3130" s="24" t="str">
        <f>IF(C3130="NET","",IF(C3130="","",IFERROR(VLOOKUP(T3130,EAN!$A:$B,2,FALSE),"MANGLER - MÅ OPPDATERE EAN-FANEN")))</f>
        <v/>
      </c>
      <c r="V3130" s="22">
        <f t="shared" si="191"/>
        <v>202409</v>
      </c>
      <c r="W3130" s="22">
        <f t="shared" si="192"/>
        <v>202415</v>
      </c>
    </row>
    <row r="3131" spans="2:23">
      <c r="B3131">
        <v>845143</v>
      </c>
      <c r="C3131" t="s">
        <v>3978</v>
      </c>
      <c r="D3131" t="s">
        <v>2991</v>
      </c>
      <c r="E3131" t="s">
        <v>3979</v>
      </c>
      <c r="F3131" t="s">
        <v>1929</v>
      </c>
      <c r="G3131" t="s">
        <v>64</v>
      </c>
      <c r="H3131" t="s">
        <v>87</v>
      </c>
      <c r="I3131">
        <v>22</v>
      </c>
      <c r="J3131">
        <v>22</v>
      </c>
      <c r="K3131">
        <v>22</v>
      </c>
      <c r="L3131">
        <v>22</v>
      </c>
      <c r="M3131">
        <v>22</v>
      </c>
      <c r="N3131">
        <v>22</v>
      </c>
      <c r="O3131">
        <v>22</v>
      </c>
      <c r="P3131">
        <v>22</v>
      </c>
      <c r="Q3131">
        <v>22</v>
      </c>
      <c r="R3131">
        <v>22</v>
      </c>
      <c r="T3131" s="22" t="str">
        <f t="shared" si="190"/>
        <v>845143-RSYLW-SM</v>
      </c>
      <c r="U3131" s="24" t="str">
        <f>IF(C3131="NET","",IF(C3131="","",IFERROR(VLOOKUP(T3131,EAN!$A:$B,2,FALSE),"MANGLER - MÅ OPPDATERE EAN-FANEN")))</f>
        <v>MANGLER - MÅ OPPDATERE EAN-FANEN</v>
      </c>
      <c r="V3131" s="22">
        <f t="shared" si="191"/>
        <v>22</v>
      </c>
      <c r="W3131" s="22">
        <f t="shared" si="192"/>
        <v>22</v>
      </c>
    </row>
    <row r="3132" spans="2:23">
      <c r="B3132">
        <v>845143</v>
      </c>
      <c r="C3132" t="s">
        <v>3978</v>
      </c>
      <c r="D3132" t="s">
        <v>2991</v>
      </c>
      <c r="E3132" t="s">
        <v>3980</v>
      </c>
      <c r="F3132" t="s">
        <v>1929</v>
      </c>
      <c r="G3132" t="s">
        <v>65</v>
      </c>
      <c r="H3132" t="s">
        <v>87</v>
      </c>
      <c r="I3132">
        <v>72</v>
      </c>
      <c r="J3132">
        <v>72</v>
      </c>
      <c r="K3132">
        <v>72</v>
      </c>
      <c r="L3132">
        <v>72</v>
      </c>
      <c r="M3132">
        <v>72</v>
      </c>
      <c r="N3132">
        <v>72</v>
      </c>
      <c r="O3132">
        <v>72</v>
      </c>
      <c r="P3132">
        <v>72</v>
      </c>
      <c r="Q3132">
        <v>72</v>
      </c>
      <c r="R3132">
        <v>72</v>
      </c>
      <c r="T3132" s="22" t="str">
        <f t="shared" si="190"/>
        <v>845143-RSYLW-ML</v>
      </c>
      <c r="U3132" s="24" t="str">
        <f>IF(C3132="NET","",IF(C3132="","",IFERROR(VLOOKUP(T3132,EAN!$A:$B,2,FALSE),"MANGLER - MÅ OPPDATERE EAN-FANEN")))</f>
        <v>MANGLER - MÅ OPPDATERE EAN-FANEN</v>
      </c>
      <c r="V3132" s="22">
        <f t="shared" si="191"/>
        <v>72</v>
      </c>
      <c r="W3132" s="22">
        <f t="shared" si="192"/>
        <v>72</v>
      </c>
    </row>
    <row r="3133" spans="2:23">
      <c r="B3133">
        <v>845143</v>
      </c>
      <c r="C3133" t="s">
        <v>3978</v>
      </c>
      <c r="D3133" t="s">
        <v>2991</v>
      </c>
      <c r="E3133" t="s">
        <v>3981</v>
      </c>
      <c r="F3133" t="s">
        <v>1929</v>
      </c>
      <c r="G3133" t="s">
        <v>66</v>
      </c>
      <c r="H3133" t="s">
        <v>87</v>
      </c>
      <c r="I3133">
        <v>44</v>
      </c>
      <c r="J3133">
        <v>44</v>
      </c>
      <c r="K3133">
        <v>44</v>
      </c>
      <c r="L3133">
        <v>44</v>
      </c>
      <c r="M3133">
        <v>44</v>
      </c>
      <c r="N3133">
        <v>44</v>
      </c>
      <c r="O3133">
        <v>44</v>
      </c>
      <c r="P3133">
        <v>44</v>
      </c>
      <c r="Q3133">
        <v>44</v>
      </c>
      <c r="R3133">
        <v>44</v>
      </c>
      <c r="T3133" s="22" t="str">
        <f t="shared" si="190"/>
        <v>845143-RSYLW-LXL</v>
      </c>
      <c r="U3133" s="24" t="str">
        <f>IF(C3133="NET","",IF(C3133="","",IFERROR(VLOOKUP(T3133,EAN!$A:$B,2,FALSE),"MANGLER - MÅ OPPDATERE EAN-FANEN")))</f>
        <v>MANGLER - MÅ OPPDATERE EAN-FANEN</v>
      </c>
      <c r="V3133" s="22">
        <f t="shared" si="191"/>
        <v>44</v>
      </c>
      <c r="W3133" s="22">
        <f t="shared" si="192"/>
        <v>44</v>
      </c>
    </row>
    <row r="3134" spans="2:23">
      <c r="B3134" s="37">
        <v>845144</v>
      </c>
      <c r="C3134" t="s">
        <v>131</v>
      </c>
      <c r="I3134" s="37">
        <v>202409</v>
      </c>
      <c r="J3134" s="37">
        <v>202410</v>
      </c>
      <c r="K3134" s="37">
        <v>202411</v>
      </c>
      <c r="L3134" s="37">
        <v>202412</v>
      </c>
      <c r="M3134" s="37">
        <v>202413</v>
      </c>
      <c r="N3134" s="37">
        <v>202414</v>
      </c>
      <c r="O3134" s="37">
        <v>202415</v>
      </c>
      <c r="P3134" s="37">
        <v>202415</v>
      </c>
      <c r="Q3134" s="37">
        <v>202415</v>
      </c>
      <c r="R3134" s="37">
        <v>202415</v>
      </c>
      <c r="T3134" s="22" t="str">
        <f t="shared" si="190"/>
        <v>845144-</v>
      </c>
      <c r="U3134" s="24" t="str">
        <f>IF(C3134="NET","",IF(C3134="","",IFERROR(VLOOKUP(T3134,EAN!$A:$B,2,FALSE),"MANGLER - MÅ OPPDATERE EAN-FANEN")))</f>
        <v/>
      </c>
      <c r="V3134" s="22">
        <f t="shared" si="191"/>
        <v>202409</v>
      </c>
      <c r="W3134" s="22">
        <f t="shared" si="192"/>
        <v>202415</v>
      </c>
    </row>
    <row r="3135" spans="2:23">
      <c r="B3135">
        <v>845144</v>
      </c>
      <c r="C3135" t="s">
        <v>3576</v>
      </c>
      <c r="D3135" t="s">
        <v>2991</v>
      </c>
      <c r="E3135" t="s">
        <v>3114</v>
      </c>
      <c r="F3135" t="s">
        <v>3014</v>
      </c>
      <c r="G3135" t="s">
        <v>64</v>
      </c>
      <c r="H3135" t="s">
        <v>225</v>
      </c>
      <c r="I3135">
        <v>65</v>
      </c>
      <c r="J3135">
        <v>65</v>
      </c>
      <c r="K3135">
        <v>65</v>
      </c>
      <c r="L3135">
        <v>65</v>
      </c>
      <c r="M3135">
        <v>65</v>
      </c>
      <c r="N3135">
        <v>65</v>
      </c>
      <c r="O3135">
        <v>65</v>
      </c>
      <c r="P3135">
        <v>65</v>
      </c>
      <c r="Q3135">
        <v>65</v>
      </c>
      <c r="R3135">
        <v>65</v>
      </c>
      <c r="T3135" s="22" t="str">
        <f t="shared" si="190"/>
        <v>845144-DUSK-SM</v>
      </c>
      <c r="U3135" s="24" t="str">
        <f>IF(C3135="NET","",IF(C3135="","",IFERROR(VLOOKUP(T3135,EAN!$A:$B,2,FALSE),"MANGLER - MÅ OPPDATERE EAN-FANEN")))</f>
        <v>MANGLER - MÅ OPPDATERE EAN-FANEN</v>
      </c>
      <c r="V3135" s="22">
        <f t="shared" si="191"/>
        <v>65</v>
      </c>
      <c r="W3135" s="22">
        <f t="shared" si="192"/>
        <v>65</v>
      </c>
    </row>
    <row r="3136" spans="2:23">
      <c r="B3136">
        <v>845144</v>
      </c>
      <c r="C3136" t="s">
        <v>3576</v>
      </c>
      <c r="D3136" t="s">
        <v>2991</v>
      </c>
      <c r="E3136" t="s">
        <v>3115</v>
      </c>
      <c r="F3136" t="s">
        <v>3014</v>
      </c>
      <c r="G3136" t="s">
        <v>65</v>
      </c>
      <c r="H3136" t="s">
        <v>225</v>
      </c>
      <c r="I3136">
        <v>130</v>
      </c>
      <c r="J3136">
        <v>130</v>
      </c>
      <c r="K3136">
        <v>130</v>
      </c>
      <c r="L3136">
        <v>130</v>
      </c>
      <c r="M3136">
        <v>130</v>
      </c>
      <c r="N3136">
        <v>130</v>
      </c>
      <c r="O3136">
        <v>130</v>
      </c>
      <c r="P3136">
        <v>130</v>
      </c>
      <c r="Q3136">
        <v>130</v>
      </c>
      <c r="R3136">
        <v>130</v>
      </c>
      <c r="T3136" s="22" t="str">
        <f t="shared" si="190"/>
        <v>845144-DUSK-ML</v>
      </c>
      <c r="U3136" s="24" t="str">
        <f>IF(C3136="NET","",IF(C3136="","",IFERROR(VLOOKUP(T3136,EAN!$A:$B,2,FALSE),"MANGLER - MÅ OPPDATERE EAN-FANEN")))</f>
        <v>MANGLER - MÅ OPPDATERE EAN-FANEN</v>
      </c>
      <c r="V3136" s="22">
        <f t="shared" si="191"/>
        <v>130</v>
      </c>
      <c r="W3136" s="22">
        <f t="shared" si="192"/>
        <v>130</v>
      </c>
    </row>
    <row r="3137" spans="2:23">
      <c r="B3137">
        <v>845144</v>
      </c>
      <c r="C3137" t="s">
        <v>3576</v>
      </c>
      <c r="D3137" t="s">
        <v>2991</v>
      </c>
      <c r="E3137" t="s">
        <v>3116</v>
      </c>
      <c r="F3137" t="s">
        <v>3014</v>
      </c>
      <c r="G3137" t="s">
        <v>66</v>
      </c>
      <c r="H3137" t="s">
        <v>225</v>
      </c>
      <c r="I3137">
        <v>102</v>
      </c>
      <c r="J3137">
        <v>102</v>
      </c>
      <c r="K3137">
        <v>102</v>
      </c>
      <c r="L3137">
        <v>102</v>
      </c>
      <c r="M3137">
        <v>102</v>
      </c>
      <c r="N3137">
        <v>102</v>
      </c>
      <c r="O3137">
        <v>102</v>
      </c>
      <c r="P3137">
        <v>102</v>
      </c>
      <c r="Q3137">
        <v>102</v>
      </c>
      <c r="R3137">
        <v>102</v>
      </c>
      <c r="T3137" s="22" t="str">
        <f t="shared" si="190"/>
        <v>845144-DUSK-LXL</v>
      </c>
      <c r="U3137" s="24" t="str">
        <f>IF(C3137="NET","",IF(C3137="","",IFERROR(VLOOKUP(T3137,EAN!$A:$B,2,FALSE),"MANGLER - MÅ OPPDATERE EAN-FANEN")))</f>
        <v>MANGLER - MÅ OPPDATERE EAN-FANEN</v>
      </c>
      <c r="V3137" s="22">
        <f t="shared" si="191"/>
        <v>102</v>
      </c>
      <c r="W3137" s="22">
        <f t="shared" si="192"/>
        <v>102</v>
      </c>
    </row>
    <row r="3138" spans="2:23">
      <c r="B3138">
        <v>845144</v>
      </c>
      <c r="C3138" t="s">
        <v>3576</v>
      </c>
      <c r="D3138" t="s">
        <v>2991</v>
      </c>
      <c r="E3138" t="s">
        <v>3124</v>
      </c>
      <c r="F3138" t="s">
        <v>3017</v>
      </c>
      <c r="G3138" t="s">
        <v>64</v>
      </c>
      <c r="H3138" t="s">
        <v>87</v>
      </c>
      <c r="I3138">
        <v>125</v>
      </c>
      <c r="J3138">
        <v>125</v>
      </c>
      <c r="K3138">
        <v>125</v>
      </c>
      <c r="L3138">
        <v>125</v>
      </c>
      <c r="M3138">
        <v>125</v>
      </c>
      <c r="N3138">
        <v>125</v>
      </c>
      <c r="O3138">
        <v>125</v>
      </c>
      <c r="P3138">
        <v>125</v>
      </c>
      <c r="Q3138">
        <v>125</v>
      </c>
      <c r="R3138">
        <v>125</v>
      </c>
      <c r="T3138" s="22" t="str">
        <f t="shared" si="190"/>
        <v>845144-MBLCK-SM</v>
      </c>
      <c r="U3138" s="24" t="str">
        <f>IF(C3138="NET","",IF(C3138="","",IFERROR(VLOOKUP(T3138,EAN!$A:$B,2,FALSE),"MANGLER - MÅ OPPDATERE EAN-FANEN")))</f>
        <v>MANGLER - MÅ OPPDATERE EAN-FANEN</v>
      </c>
      <c r="V3138" s="22">
        <f t="shared" si="191"/>
        <v>125</v>
      </c>
      <c r="W3138" s="22">
        <f t="shared" si="192"/>
        <v>125</v>
      </c>
    </row>
    <row r="3139" spans="2:23">
      <c r="B3139">
        <v>845144</v>
      </c>
      <c r="C3139" t="s">
        <v>3576</v>
      </c>
      <c r="D3139" t="s">
        <v>2991</v>
      </c>
      <c r="E3139" t="s">
        <v>3125</v>
      </c>
      <c r="F3139" t="s">
        <v>3017</v>
      </c>
      <c r="G3139" t="s">
        <v>65</v>
      </c>
      <c r="H3139" t="s">
        <v>87</v>
      </c>
      <c r="I3139">
        <v>310</v>
      </c>
      <c r="J3139">
        <v>310</v>
      </c>
      <c r="K3139">
        <v>310</v>
      </c>
      <c r="L3139">
        <v>310</v>
      </c>
      <c r="M3139">
        <v>310</v>
      </c>
      <c r="N3139">
        <v>310</v>
      </c>
      <c r="O3139">
        <v>310</v>
      </c>
      <c r="P3139">
        <v>310</v>
      </c>
      <c r="Q3139">
        <v>310</v>
      </c>
      <c r="R3139">
        <v>310</v>
      </c>
      <c r="T3139" s="22" t="str">
        <f t="shared" si="190"/>
        <v>845144-MBLCK-ML</v>
      </c>
      <c r="U3139" s="24" t="str">
        <f>IF(C3139="NET","",IF(C3139="","",IFERROR(VLOOKUP(T3139,EAN!$A:$B,2,FALSE),"MANGLER - MÅ OPPDATERE EAN-FANEN")))</f>
        <v>MANGLER - MÅ OPPDATERE EAN-FANEN</v>
      </c>
      <c r="V3139" s="22">
        <f t="shared" si="191"/>
        <v>310</v>
      </c>
      <c r="W3139" s="22">
        <f t="shared" si="192"/>
        <v>310</v>
      </c>
    </row>
    <row r="3140" spans="2:23">
      <c r="B3140">
        <v>845144</v>
      </c>
      <c r="C3140" t="s">
        <v>3576</v>
      </c>
      <c r="D3140" t="s">
        <v>2991</v>
      </c>
      <c r="E3140" t="s">
        <v>3126</v>
      </c>
      <c r="F3140" t="s">
        <v>3017</v>
      </c>
      <c r="G3140" t="s">
        <v>66</v>
      </c>
      <c r="H3140" t="s">
        <v>87</v>
      </c>
      <c r="I3140">
        <v>209</v>
      </c>
      <c r="J3140">
        <v>209</v>
      </c>
      <c r="K3140">
        <v>209</v>
      </c>
      <c r="L3140">
        <v>209</v>
      </c>
      <c r="M3140">
        <v>209</v>
      </c>
      <c r="N3140">
        <v>209</v>
      </c>
      <c r="O3140">
        <v>209</v>
      </c>
      <c r="P3140">
        <v>209</v>
      </c>
      <c r="Q3140">
        <v>209</v>
      </c>
      <c r="R3140">
        <v>209</v>
      </c>
      <c r="T3140" s="22" t="str">
        <f t="shared" ref="T3140:T3203" si="193">CONCATENATE(B3140,"-",E3140)</f>
        <v>845144-MBLCK-LXL</v>
      </c>
      <c r="U3140" s="24" t="str">
        <f>IF(C3140="NET","",IF(C3140="","",IFERROR(VLOOKUP(T3140,EAN!$A:$B,2,FALSE),"MANGLER - MÅ OPPDATERE EAN-FANEN")))</f>
        <v>MANGLER - MÅ OPPDATERE EAN-FANEN</v>
      </c>
      <c r="V3140" s="22">
        <f t="shared" si="191"/>
        <v>209</v>
      </c>
      <c r="W3140" s="22">
        <f t="shared" si="192"/>
        <v>209</v>
      </c>
    </row>
    <row r="3141" spans="2:23">
      <c r="B3141">
        <v>845144</v>
      </c>
      <c r="C3141" t="s">
        <v>3576</v>
      </c>
      <c r="D3141" t="s">
        <v>2991</v>
      </c>
      <c r="E3141" t="s">
        <v>2727</v>
      </c>
      <c r="F3141" t="s">
        <v>2728</v>
      </c>
      <c r="G3141" t="s">
        <v>64</v>
      </c>
      <c r="H3141" t="s">
        <v>87</v>
      </c>
      <c r="I3141">
        <v>49</v>
      </c>
      <c r="J3141">
        <v>49</v>
      </c>
      <c r="K3141">
        <v>49</v>
      </c>
      <c r="L3141">
        <v>49</v>
      </c>
      <c r="M3141">
        <v>49</v>
      </c>
      <c r="N3141">
        <v>49</v>
      </c>
      <c r="O3141">
        <v>49</v>
      </c>
      <c r="P3141">
        <v>49</v>
      </c>
      <c r="Q3141">
        <v>49</v>
      </c>
      <c r="R3141">
        <v>49</v>
      </c>
      <c r="T3141" s="22" t="str">
        <f t="shared" si="193"/>
        <v>845144-MWHTE-SM</v>
      </c>
      <c r="U3141" s="24" t="str">
        <f>IF(C3141="NET","",IF(C3141="","",IFERROR(VLOOKUP(T3141,EAN!$A:$B,2,FALSE),"MANGLER - MÅ OPPDATERE EAN-FANEN")))</f>
        <v>MANGLER - MÅ OPPDATERE EAN-FANEN</v>
      </c>
      <c r="V3141" s="22">
        <f t="shared" si="191"/>
        <v>49</v>
      </c>
      <c r="W3141" s="22">
        <f t="shared" si="192"/>
        <v>49</v>
      </c>
    </row>
    <row r="3142" spans="2:23">
      <c r="B3142">
        <v>845144</v>
      </c>
      <c r="C3142" t="s">
        <v>3576</v>
      </c>
      <c r="D3142" t="s">
        <v>2991</v>
      </c>
      <c r="E3142" t="s">
        <v>2729</v>
      </c>
      <c r="F3142" t="s">
        <v>2728</v>
      </c>
      <c r="G3142" t="s">
        <v>65</v>
      </c>
      <c r="H3142" t="s">
        <v>87</v>
      </c>
      <c r="I3142">
        <v>167</v>
      </c>
      <c r="J3142">
        <v>167</v>
      </c>
      <c r="K3142">
        <v>167</v>
      </c>
      <c r="L3142">
        <v>167</v>
      </c>
      <c r="M3142">
        <v>167</v>
      </c>
      <c r="N3142">
        <v>167</v>
      </c>
      <c r="O3142">
        <v>167</v>
      </c>
      <c r="P3142">
        <v>167</v>
      </c>
      <c r="Q3142">
        <v>167</v>
      </c>
      <c r="R3142">
        <v>167</v>
      </c>
      <c r="T3142" s="22" t="str">
        <f t="shared" si="193"/>
        <v>845144-MWHTE-ML</v>
      </c>
      <c r="U3142" s="24" t="str">
        <f>IF(C3142="NET","",IF(C3142="","",IFERROR(VLOOKUP(T3142,EAN!$A:$B,2,FALSE),"MANGLER - MÅ OPPDATERE EAN-FANEN")))</f>
        <v>MANGLER - MÅ OPPDATERE EAN-FANEN</v>
      </c>
      <c r="V3142" s="22">
        <f t="shared" si="191"/>
        <v>167</v>
      </c>
      <c r="W3142" s="22">
        <f t="shared" si="192"/>
        <v>167</v>
      </c>
    </row>
    <row r="3143" spans="2:23">
      <c r="B3143">
        <v>845144</v>
      </c>
      <c r="C3143" t="s">
        <v>3576</v>
      </c>
      <c r="D3143" t="s">
        <v>2991</v>
      </c>
      <c r="E3143" t="s">
        <v>2730</v>
      </c>
      <c r="F3143" t="s">
        <v>2728</v>
      </c>
      <c r="G3143" t="s">
        <v>66</v>
      </c>
      <c r="H3143" t="s">
        <v>87</v>
      </c>
      <c r="I3143">
        <v>92</v>
      </c>
      <c r="J3143">
        <v>92</v>
      </c>
      <c r="K3143">
        <v>92</v>
      </c>
      <c r="L3143">
        <v>92</v>
      </c>
      <c r="M3143">
        <v>92</v>
      </c>
      <c r="N3143">
        <v>92</v>
      </c>
      <c r="O3143">
        <v>92</v>
      </c>
      <c r="P3143">
        <v>92</v>
      </c>
      <c r="Q3143">
        <v>92</v>
      </c>
      <c r="R3143">
        <v>92</v>
      </c>
      <c r="T3143" s="22" t="str">
        <f t="shared" si="193"/>
        <v>845144-MWHTE-LXL</v>
      </c>
      <c r="U3143" s="24" t="str">
        <f>IF(C3143="NET","",IF(C3143="","",IFERROR(VLOOKUP(T3143,EAN!$A:$B,2,FALSE),"MANGLER - MÅ OPPDATERE EAN-FANEN")))</f>
        <v>MANGLER - MÅ OPPDATERE EAN-FANEN</v>
      </c>
      <c r="V3143" s="22">
        <f t="shared" si="191"/>
        <v>92</v>
      </c>
      <c r="W3143" s="22">
        <f t="shared" si="192"/>
        <v>92</v>
      </c>
    </row>
    <row r="3144" spans="2:23">
      <c r="B3144">
        <v>845144</v>
      </c>
      <c r="C3144" t="s">
        <v>3576</v>
      </c>
      <c r="D3144" t="s">
        <v>2991</v>
      </c>
      <c r="E3144" t="s">
        <v>3127</v>
      </c>
      <c r="F3144" t="s">
        <v>3076</v>
      </c>
      <c r="G3144" t="s">
        <v>64</v>
      </c>
      <c r="H3144" t="s">
        <v>225</v>
      </c>
      <c r="I3144">
        <v>20</v>
      </c>
      <c r="J3144">
        <v>20</v>
      </c>
      <c r="K3144">
        <v>20</v>
      </c>
      <c r="L3144">
        <v>20</v>
      </c>
      <c r="M3144">
        <v>20</v>
      </c>
      <c r="N3144">
        <v>20</v>
      </c>
      <c r="O3144">
        <v>20</v>
      </c>
      <c r="P3144">
        <v>20</v>
      </c>
      <c r="Q3144">
        <v>20</v>
      </c>
      <c r="R3144">
        <v>20</v>
      </c>
      <c r="T3144" s="22" t="str">
        <f t="shared" si="193"/>
        <v>845144-NANI-SM</v>
      </c>
      <c r="U3144" s="24" t="str">
        <f>IF(C3144="NET","",IF(C3144="","",IFERROR(VLOOKUP(T3144,EAN!$A:$B,2,FALSE),"MANGLER - MÅ OPPDATERE EAN-FANEN")))</f>
        <v>MANGLER - MÅ OPPDATERE EAN-FANEN</v>
      </c>
      <c r="V3144" s="22">
        <f t="shared" si="191"/>
        <v>20</v>
      </c>
      <c r="W3144" s="22">
        <f t="shared" si="192"/>
        <v>20</v>
      </c>
    </row>
    <row r="3145" spans="2:23">
      <c r="B3145">
        <v>845144</v>
      </c>
      <c r="C3145" t="s">
        <v>3576</v>
      </c>
      <c r="D3145" t="s">
        <v>2991</v>
      </c>
      <c r="E3145" t="s">
        <v>3128</v>
      </c>
      <c r="F3145" t="s">
        <v>3076</v>
      </c>
      <c r="G3145" t="s">
        <v>65</v>
      </c>
      <c r="H3145" t="s">
        <v>225</v>
      </c>
      <c r="I3145">
        <v>39</v>
      </c>
      <c r="J3145">
        <v>39</v>
      </c>
      <c r="K3145">
        <v>39</v>
      </c>
      <c r="L3145">
        <v>39</v>
      </c>
      <c r="M3145">
        <v>39</v>
      </c>
      <c r="N3145">
        <v>39</v>
      </c>
      <c r="O3145">
        <v>39</v>
      </c>
      <c r="P3145">
        <v>39</v>
      </c>
      <c r="Q3145">
        <v>39</v>
      </c>
      <c r="R3145">
        <v>39</v>
      </c>
      <c r="T3145" s="22" t="str">
        <f t="shared" si="193"/>
        <v>845144-NANI-ML</v>
      </c>
      <c r="U3145" s="24" t="str">
        <f>IF(C3145="NET","",IF(C3145="","",IFERROR(VLOOKUP(T3145,EAN!$A:$B,2,FALSE),"MANGLER - MÅ OPPDATERE EAN-FANEN")))</f>
        <v>MANGLER - MÅ OPPDATERE EAN-FANEN</v>
      </c>
      <c r="V3145" s="22">
        <f t="shared" si="191"/>
        <v>39</v>
      </c>
      <c r="W3145" s="22">
        <f t="shared" si="192"/>
        <v>39</v>
      </c>
    </row>
    <row r="3146" spans="2:23">
      <c r="B3146">
        <v>845144</v>
      </c>
      <c r="C3146" t="s">
        <v>3576</v>
      </c>
      <c r="D3146" t="s">
        <v>2991</v>
      </c>
      <c r="E3146" t="s">
        <v>3129</v>
      </c>
      <c r="F3146" t="s">
        <v>3076</v>
      </c>
      <c r="G3146" t="s">
        <v>66</v>
      </c>
      <c r="H3146" t="s">
        <v>225</v>
      </c>
      <c r="I3146">
        <v>59</v>
      </c>
      <c r="J3146">
        <v>59</v>
      </c>
      <c r="K3146">
        <v>59</v>
      </c>
      <c r="L3146">
        <v>59</v>
      </c>
      <c r="M3146">
        <v>59</v>
      </c>
      <c r="N3146">
        <v>59</v>
      </c>
      <c r="O3146">
        <v>59</v>
      </c>
      <c r="P3146">
        <v>59</v>
      </c>
      <c r="Q3146">
        <v>59</v>
      </c>
      <c r="R3146">
        <v>59</v>
      </c>
      <c r="T3146" s="22" t="str">
        <f t="shared" si="193"/>
        <v>845144-NANI-LXL</v>
      </c>
      <c r="U3146" s="24" t="str">
        <f>IF(C3146="NET","",IF(C3146="","",IFERROR(VLOOKUP(T3146,EAN!$A:$B,2,FALSE),"MANGLER - MÅ OPPDATERE EAN-FANEN")))</f>
        <v>MANGLER - MÅ OPPDATERE EAN-FANEN</v>
      </c>
      <c r="V3146" s="22">
        <f t="shared" si="191"/>
        <v>59</v>
      </c>
      <c r="W3146" s="22">
        <f t="shared" si="192"/>
        <v>59</v>
      </c>
    </row>
    <row r="3147" spans="2:23">
      <c r="B3147">
        <v>845144</v>
      </c>
      <c r="C3147" t="s">
        <v>3576</v>
      </c>
      <c r="D3147" t="s">
        <v>2991</v>
      </c>
      <c r="E3147" t="s">
        <v>3577</v>
      </c>
      <c r="F3147" t="s">
        <v>3078</v>
      </c>
      <c r="G3147" t="s">
        <v>64</v>
      </c>
      <c r="H3147" t="s">
        <v>225</v>
      </c>
      <c r="I3147">
        <v>92</v>
      </c>
      <c r="J3147">
        <v>92</v>
      </c>
      <c r="K3147">
        <v>92</v>
      </c>
      <c r="L3147">
        <v>92</v>
      </c>
      <c r="M3147">
        <v>92</v>
      </c>
      <c r="N3147">
        <v>92</v>
      </c>
      <c r="O3147">
        <v>92</v>
      </c>
      <c r="P3147">
        <v>92</v>
      </c>
      <c r="Q3147">
        <v>92</v>
      </c>
      <c r="R3147">
        <v>92</v>
      </c>
      <c r="T3147" s="22" t="str">
        <f t="shared" si="193"/>
        <v>845144-NOMAD-SM</v>
      </c>
      <c r="U3147" s="24" t="str">
        <f>IF(C3147="NET","",IF(C3147="","",IFERROR(VLOOKUP(T3147,EAN!$A:$B,2,FALSE),"MANGLER - MÅ OPPDATERE EAN-FANEN")))</f>
        <v>MANGLER - MÅ OPPDATERE EAN-FANEN</v>
      </c>
      <c r="V3147" s="22">
        <f t="shared" ref="V3147:V3210" si="194">I3147</f>
        <v>92</v>
      </c>
      <c r="W3147" s="22">
        <f t="shared" ref="W3147:W3210" si="195">R3147</f>
        <v>92</v>
      </c>
    </row>
    <row r="3148" spans="2:23">
      <c r="B3148">
        <v>845144</v>
      </c>
      <c r="C3148" t="s">
        <v>3576</v>
      </c>
      <c r="D3148" t="s">
        <v>2991</v>
      </c>
      <c r="E3148" t="s">
        <v>3578</v>
      </c>
      <c r="F3148" t="s">
        <v>3078</v>
      </c>
      <c r="G3148" t="s">
        <v>65</v>
      </c>
      <c r="H3148" t="s">
        <v>225</v>
      </c>
      <c r="I3148">
        <v>61</v>
      </c>
      <c r="J3148">
        <v>61</v>
      </c>
      <c r="K3148">
        <v>61</v>
      </c>
      <c r="L3148">
        <v>61</v>
      </c>
      <c r="M3148">
        <v>61</v>
      </c>
      <c r="N3148">
        <v>61</v>
      </c>
      <c r="O3148">
        <v>61</v>
      </c>
      <c r="P3148">
        <v>61</v>
      </c>
      <c r="Q3148">
        <v>61</v>
      </c>
      <c r="R3148">
        <v>61</v>
      </c>
      <c r="T3148" s="22" t="str">
        <f t="shared" si="193"/>
        <v>845144-NOMAD-ML</v>
      </c>
      <c r="U3148" s="24" t="str">
        <f>IF(C3148="NET","",IF(C3148="","",IFERROR(VLOOKUP(T3148,EAN!$A:$B,2,FALSE),"MANGLER - MÅ OPPDATERE EAN-FANEN")))</f>
        <v>MANGLER - MÅ OPPDATERE EAN-FANEN</v>
      </c>
      <c r="V3148" s="22">
        <f t="shared" si="194"/>
        <v>61</v>
      </c>
      <c r="W3148" s="22">
        <f t="shared" si="195"/>
        <v>61</v>
      </c>
    </row>
    <row r="3149" spans="2:23">
      <c r="B3149">
        <v>845144</v>
      </c>
      <c r="C3149" t="s">
        <v>3576</v>
      </c>
      <c r="D3149" t="s">
        <v>2991</v>
      </c>
      <c r="E3149" t="s">
        <v>3579</v>
      </c>
      <c r="F3149" t="s">
        <v>3078</v>
      </c>
      <c r="G3149" t="s">
        <v>66</v>
      </c>
      <c r="H3149" t="s">
        <v>225</v>
      </c>
      <c r="I3149">
        <v>83</v>
      </c>
      <c r="J3149">
        <v>83</v>
      </c>
      <c r="K3149">
        <v>83</v>
      </c>
      <c r="L3149">
        <v>83</v>
      </c>
      <c r="M3149">
        <v>83</v>
      </c>
      <c r="N3149">
        <v>83</v>
      </c>
      <c r="O3149">
        <v>83</v>
      </c>
      <c r="P3149">
        <v>83</v>
      </c>
      <c r="Q3149">
        <v>83</v>
      </c>
      <c r="R3149">
        <v>83</v>
      </c>
      <c r="T3149" s="22" t="str">
        <f t="shared" si="193"/>
        <v>845144-NOMAD-LXL</v>
      </c>
      <c r="U3149" s="24" t="str">
        <f>IF(C3149="NET","",IF(C3149="","",IFERROR(VLOOKUP(T3149,EAN!$A:$B,2,FALSE),"MANGLER - MÅ OPPDATERE EAN-FANEN")))</f>
        <v>MANGLER - MÅ OPPDATERE EAN-FANEN</v>
      </c>
      <c r="V3149" s="22">
        <f t="shared" si="194"/>
        <v>83</v>
      </c>
      <c r="W3149" s="22">
        <f t="shared" si="195"/>
        <v>83</v>
      </c>
    </row>
    <row r="3150" spans="2:23">
      <c r="B3150">
        <v>845144</v>
      </c>
      <c r="C3150" t="s">
        <v>3576</v>
      </c>
      <c r="D3150" t="s">
        <v>2991</v>
      </c>
      <c r="E3150" t="s">
        <v>2203</v>
      </c>
      <c r="F3150" t="s">
        <v>2193</v>
      </c>
      <c r="G3150" t="s">
        <v>64</v>
      </c>
      <c r="H3150" t="s">
        <v>87</v>
      </c>
      <c r="I3150">
        <v>33</v>
      </c>
      <c r="J3150">
        <v>33</v>
      </c>
      <c r="K3150">
        <v>33</v>
      </c>
      <c r="L3150">
        <v>33</v>
      </c>
      <c r="M3150">
        <v>33</v>
      </c>
      <c r="N3150">
        <v>33</v>
      </c>
      <c r="O3150">
        <v>33</v>
      </c>
      <c r="P3150">
        <v>33</v>
      </c>
      <c r="Q3150">
        <v>33</v>
      </c>
      <c r="R3150">
        <v>33</v>
      </c>
      <c r="T3150" s="22" t="str">
        <f t="shared" si="193"/>
        <v>845144-PANTH-SM</v>
      </c>
      <c r="U3150" s="24" t="str">
        <f>IF(C3150="NET","",IF(C3150="","",IFERROR(VLOOKUP(T3150,EAN!$A:$B,2,FALSE),"MANGLER - MÅ OPPDATERE EAN-FANEN")))</f>
        <v>MANGLER - MÅ OPPDATERE EAN-FANEN</v>
      </c>
      <c r="V3150" s="22">
        <f t="shared" si="194"/>
        <v>33</v>
      </c>
      <c r="W3150" s="22">
        <f t="shared" si="195"/>
        <v>33</v>
      </c>
    </row>
    <row r="3151" spans="2:23">
      <c r="B3151">
        <v>845144</v>
      </c>
      <c r="C3151" t="s">
        <v>3576</v>
      </c>
      <c r="D3151" t="s">
        <v>2991</v>
      </c>
      <c r="E3151" t="s">
        <v>2204</v>
      </c>
      <c r="F3151" t="s">
        <v>2193</v>
      </c>
      <c r="G3151" t="s">
        <v>65</v>
      </c>
      <c r="H3151" t="s">
        <v>87</v>
      </c>
      <c r="I3151">
        <v>48</v>
      </c>
      <c r="J3151">
        <v>48</v>
      </c>
      <c r="K3151">
        <v>48</v>
      </c>
      <c r="L3151">
        <v>48</v>
      </c>
      <c r="M3151">
        <v>48</v>
      </c>
      <c r="N3151">
        <v>48</v>
      </c>
      <c r="O3151">
        <v>48</v>
      </c>
      <c r="P3151">
        <v>48</v>
      </c>
      <c r="Q3151">
        <v>48</v>
      </c>
      <c r="R3151">
        <v>48</v>
      </c>
      <c r="T3151" s="22" t="str">
        <f t="shared" si="193"/>
        <v>845144-PANTH-ML</v>
      </c>
      <c r="U3151" s="24" t="str">
        <f>IF(C3151="NET","",IF(C3151="","",IFERROR(VLOOKUP(T3151,EAN!$A:$B,2,FALSE),"MANGLER - MÅ OPPDATERE EAN-FANEN")))</f>
        <v>MANGLER - MÅ OPPDATERE EAN-FANEN</v>
      </c>
      <c r="V3151" s="22">
        <f t="shared" si="194"/>
        <v>48</v>
      </c>
      <c r="W3151" s="22">
        <f t="shared" si="195"/>
        <v>48</v>
      </c>
    </row>
    <row r="3152" spans="2:23">
      <c r="B3152">
        <v>845144</v>
      </c>
      <c r="C3152" t="s">
        <v>3576</v>
      </c>
      <c r="D3152" t="s">
        <v>2991</v>
      </c>
      <c r="E3152" t="s">
        <v>2205</v>
      </c>
      <c r="F3152" t="s">
        <v>2193</v>
      </c>
      <c r="G3152" t="s">
        <v>66</v>
      </c>
      <c r="H3152" t="s">
        <v>87</v>
      </c>
      <c r="I3152">
        <v>19</v>
      </c>
      <c r="J3152">
        <v>19</v>
      </c>
      <c r="K3152">
        <v>19</v>
      </c>
      <c r="L3152">
        <v>19</v>
      </c>
      <c r="M3152">
        <v>19</v>
      </c>
      <c r="N3152">
        <v>19</v>
      </c>
      <c r="O3152">
        <v>19</v>
      </c>
      <c r="P3152">
        <v>19</v>
      </c>
      <c r="Q3152">
        <v>19</v>
      </c>
      <c r="R3152">
        <v>19</v>
      </c>
      <c r="T3152" s="22" t="str">
        <f t="shared" si="193"/>
        <v>845144-PANTH-LXL</v>
      </c>
      <c r="U3152" s="24" t="str">
        <f>IF(C3152="NET","",IF(C3152="","",IFERROR(VLOOKUP(T3152,EAN!$A:$B,2,FALSE),"MANGLER - MÅ OPPDATERE EAN-FANEN")))</f>
        <v>MANGLER - MÅ OPPDATERE EAN-FANEN</v>
      </c>
      <c r="V3152" s="22">
        <f t="shared" si="194"/>
        <v>19</v>
      </c>
      <c r="W3152" s="22">
        <f t="shared" si="195"/>
        <v>19</v>
      </c>
    </row>
    <row r="3153" spans="2:23">
      <c r="B3153">
        <v>845144</v>
      </c>
      <c r="C3153" t="s">
        <v>3576</v>
      </c>
      <c r="D3153" t="s">
        <v>2991</v>
      </c>
      <c r="E3153" t="s">
        <v>3322</v>
      </c>
      <c r="F3153" t="s">
        <v>3042</v>
      </c>
      <c r="G3153" t="s">
        <v>64</v>
      </c>
      <c r="H3153" t="s">
        <v>87</v>
      </c>
      <c r="I3153">
        <v>38</v>
      </c>
      <c r="J3153">
        <v>38</v>
      </c>
      <c r="K3153">
        <v>38</v>
      </c>
      <c r="L3153">
        <v>38</v>
      </c>
      <c r="M3153">
        <v>38</v>
      </c>
      <c r="N3153">
        <v>38</v>
      </c>
      <c r="O3153">
        <v>38</v>
      </c>
      <c r="P3153">
        <v>38</v>
      </c>
      <c r="Q3153">
        <v>38</v>
      </c>
      <c r="R3153">
        <v>38</v>
      </c>
      <c r="T3153" s="22" t="str">
        <f t="shared" si="193"/>
        <v>845144-TUSKN-SM</v>
      </c>
      <c r="U3153" s="24" t="str">
        <f>IF(C3153="NET","",IF(C3153="","",IFERROR(VLOOKUP(T3153,EAN!$A:$B,2,FALSE),"MANGLER - MÅ OPPDATERE EAN-FANEN")))</f>
        <v>MANGLER - MÅ OPPDATERE EAN-FANEN</v>
      </c>
      <c r="V3153" s="22">
        <f t="shared" si="194"/>
        <v>38</v>
      </c>
      <c r="W3153" s="22">
        <f t="shared" si="195"/>
        <v>38</v>
      </c>
    </row>
    <row r="3154" spans="2:23">
      <c r="B3154">
        <v>845144</v>
      </c>
      <c r="C3154" t="s">
        <v>3576</v>
      </c>
      <c r="D3154" t="s">
        <v>2991</v>
      </c>
      <c r="E3154" t="s">
        <v>3321</v>
      </c>
      <c r="F3154" t="s">
        <v>3042</v>
      </c>
      <c r="G3154" t="s">
        <v>65</v>
      </c>
      <c r="H3154" t="s">
        <v>87</v>
      </c>
      <c r="I3154">
        <v>104</v>
      </c>
      <c r="J3154">
        <v>104</v>
      </c>
      <c r="K3154">
        <v>104</v>
      </c>
      <c r="L3154">
        <v>104</v>
      </c>
      <c r="M3154">
        <v>104</v>
      </c>
      <c r="N3154">
        <v>104</v>
      </c>
      <c r="O3154">
        <v>104</v>
      </c>
      <c r="P3154">
        <v>104</v>
      </c>
      <c r="Q3154">
        <v>104</v>
      </c>
      <c r="R3154">
        <v>104</v>
      </c>
      <c r="T3154" s="22" t="str">
        <f t="shared" si="193"/>
        <v>845144-TUSKN-ML</v>
      </c>
      <c r="U3154" s="24" t="str">
        <f>IF(C3154="NET","",IF(C3154="","",IFERROR(VLOOKUP(T3154,EAN!$A:$B,2,FALSE),"MANGLER - MÅ OPPDATERE EAN-FANEN")))</f>
        <v>MANGLER - MÅ OPPDATERE EAN-FANEN</v>
      </c>
      <c r="V3154" s="22">
        <f t="shared" si="194"/>
        <v>104</v>
      </c>
      <c r="W3154" s="22">
        <f t="shared" si="195"/>
        <v>104</v>
      </c>
    </row>
    <row r="3155" spans="2:23">
      <c r="B3155">
        <v>845144</v>
      </c>
      <c r="C3155" t="s">
        <v>3576</v>
      </c>
      <c r="D3155" t="s">
        <v>2991</v>
      </c>
      <c r="E3155" t="s">
        <v>3320</v>
      </c>
      <c r="F3155" t="s">
        <v>3042</v>
      </c>
      <c r="G3155" t="s">
        <v>66</v>
      </c>
      <c r="H3155" t="s">
        <v>87</v>
      </c>
      <c r="I3155">
        <v>59</v>
      </c>
      <c r="J3155">
        <v>59</v>
      </c>
      <c r="K3155">
        <v>59</v>
      </c>
      <c r="L3155">
        <v>59</v>
      </c>
      <c r="M3155">
        <v>59</v>
      </c>
      <c r="N3155">
        <v>59</v>
      </c>
      <c r="O3155">
        <v>59</v>
      </c>
      <c r="P3155">
        <v>59</v>
      </c>
      <c r="Q3155">
        <v>59</v>
      </c>
      <c r="R3155">
        <v>59</v>
      </c>
      <c r="T3155" s="22" t="str">
        <f t="shared" si="193"/>
        <v>845144-TUSKN-LXL</v>
      </c>
      <c r="U3155" s="24" t="str">
        <f>IF(C3155="NET","",IF(C3155="","",IFERROR(VLOOKUP(T3155,EAN!$A:$B,2,FALSE),"MANGLER - MÅ OPPDATERE EAN-FANEN")))</f>
        <v>MANGLER - MÅ OPPDATERE EAN-FANEN</v>
      </c>
      <c r="V3155" s="22">
        <f t="shared" si="194"/>
        <v>59</v>
      </c>
      <c r="W3155" s="22">
        <f t="shared" si="195"/>
        <v>59</v>
      </c>
    </row>
    <row r="3156" spans="2:23">
      <c r="B3156">
        <v>845144</v>
      </c>
      <c r="C3156" t="s">
        <v>3576</v>
      </c>
      <c r="D3156" t="s">
        <v>2991</v>
      </c>
      <c r="E3156" t="s">
        <v>1988</v>
      </c>
      <c r="F3156" t="s">
        <v>1977</v>
      </c>
      <c r="G3156" t="s">
        <v>64</v>
      </c>
      <c r="H3156" t="s">
        <v>87</v>
      </c>
      <c r="I3156">
        <v>33</v>
      </c>
      <c r="J3156">
        <v>33</v>
      </c>
      <c r="K3156">
        <v>33</v>
      </c>
      <c r="L3156">
        <v>33</v>
      </c>
      <c r="M3156">
        <v>33</v>
      </c>
      <c r="N3156">
        <v>33</v>
      </c>
      <c r="O3156">
        <v>33</v>
      </c>
      <c r="P3156">
        <v>33</v>
      </c>
      <c r="Q3156">
        <v>33</v>
      </c>
      <c r="R3156">
        <v>33</v>
      </c>
      <c r="T3156" s="22" t="str">
        <f t="shared" si="193"/>
        <v>845144-WOLND-SM</v>
      </c>
      <c r="U3156" s="24" t="str">
        <f>IF(C3156="NET","",IF(C3156="","",IFERROR(VLOOKUP(T3156,EAN!$A:$B,2,FALSE),"MANGLER - MÅ OPPDATERE EAN-FANEN")))</f>
        <v>MANGLER - MÅ OPPDATERE EAN-FANEN</v>
      </c>
      <c r="V3156" s="22">
        <f t="shared" si="194"/>
        <v>33</v>
      </c>
      <c r="W3156" s="22">
        <f t="shared" si="195"/>
        <v>33</v>
      </c>
    </row>
    <row r="3157" spans="2:23">
      <c r="B3157">
        <v>845144</v>
      </c>
      <c r="C3157" t="s">
        <v>3576</v>
      </c>
      <c r="D3157" t="s">
        <v>2991</v>
      </c>
      <c r="E3157" t="s">
        <v>1989</v>
      </c>
      <c r="F3157" t="s">
        <v>1977</v>
      </c>
      <c r="G3157" t="s">
        <v>65</v>
      </c>
      <c r="H3157" t="s">
        <v>87</v>
      </c>
      <c r="I3157">
        <v>69</v>
      </c>
      <c r="J3157">
        <v>69</v>
      </c>
      <c r="K3157">
        <v>69</v>
      </c>
      <c r="L3157">
        <v>69</v>
      </c>
      <c r="M3157">
        <v>69</v>
      </c>
      <c r="N3157">
        <v>69</v>
      </c>
      <c r="O3157">
        <v>69</v>
      </c>
      <c r="P3157">
        <v>69</v>
      </c>
      <c r="Q3157">
        <v>69</v>
      </c>
      <c r="R3157">
        <v>69</v>
      </c>
      <c r="T3157" s="22" t="str">
        <f t="shared" si="193"/>
        <v>845144-WOLND-ML</v>
      </c>
      <c r="U3157" s="24" t="str">
        <f>IF(C3157="NET","",IF(C3157="","",IFERROR(VLOOKUP(T3157,EAN!$A:$B,2,FALSE),"MANGLER - MÅ OPPDATERE EAN-FANEN")))</f>
        <v>MANGLER - MÅ OPPDATERE EAN-FANEN</v>
      </c>
      <c r="V3157" s="22">
        <f t="shared" si="194"/>
        <v>69</v>
      </c>
      <c r="W3157" s="22">
        <f t="shared" si="195"/>
        <v>69</v>
      </c>
    </row>
    <row r="3158" spans="2:23">
      <c r="B3158">
        <v>845144</v>
      </c>
      <c r="C3158" t="s">
        <v>3576</v>
      </c>
      <c r="D3158" t="s">
        <v>2991</v>
      </c>
      <c r="E3158" t="s">
        <v>1990</v>
      </c>
      <c r="F3158" t="s">
        <v>1977</v>
      </c>
      <c r="G3158" t="s">
        <v>66</v>
      </c>
      <c r="H3158" t="s">
        <v>87</v>
      </c>
      <c r="I3158">
        <v>76</v>
      </c>
      <c r="J3158">
        <v>76</v>
      </c>
      <c r="K3158">
        <v>76</v>
      </c>
      <c r="L3158">
        <v>76</v>
      </c>
      <c r="M3158">
        <v>76</v>
      </c>
      <c r="N3158">
        <v>76</v>
      </c>
      <c r="O3158">
        <v>76</v>
      </c>
      <c r="P3158">
        <v>76</v>
      </c>
      <c r="Q3158">
        <v>76</v>
      </c>
      <c r="R3158">
        <v>76</v>
      </c>
      <c r="T3158" s="22" t="str">
        <f t="shared" si="193"/>
        <v>845144-WOLND-LXL</v>
      </c>
      <c r="U3158" s="24" t="str">
        <f>IF(C3158="NET","",IF(C3158="","",IFERROR(VLOOKUP(T3158,EAN!$A:$B,2,FALSE),"MANGLER - MÅ OPPDATERE EAN-FANEN")))</f>
        <v>MANGLER - MÅ OPPDATERE EAN-FANEN</v>
      </c>
      <c r="V3158" s="22">
        <f t="shared" si="194"/>
        <v>76</v>
      </c>
      <c r="W3158" s="22">
        <f t="shared" si="195"/>
        <v>76</v>
      </c>
    </row>
    <row r="3159" spans="2:23">
      <c r="B3159" s="37">
        <v>845145</v>
      </c>
      <c r="C3159" t="s">
        <v>131</v>
      </c>
      <c r="I3159" s="37">
        <v>202409</v>
      </c>
      <c r="J3159" s="37">
        <v>202410</v>
      </c>
      <c r="K3159" s="37">
        <v>202411</v>
      </c>
      <c r="L3159" s="37">
        <v>202412</v>
      </c>
      <c r="M3159" s="37">
        <v>202413</v>
      </c>
      <c r="N3159" s="37">
        <v>202414</v>
      </c>
      <c r="O3159" s="37">
        <v>202415</v>
      </c>
      <c r="P3159" s="37">
        <v>202415</v>
      </c>
      <c r="Q3159" s="37">
        <v>202415</v>
      </c>
      <c r="R3159" s="37">
        <v>202415</v>
      </c>
      <c r="T3159" s="22" t="str">
        <f t="shared" si="193"/>
        <v>845145-</v>
      </c>
      <c r="U3159" s="24" t="str">
        <f>IF(C3159="NET","",IF(C3159="","",IFERROR(VLOOKUP(T3159,EAN!$A:$B,2,FALSE),"MANGLER - MÅ OPPDATERE EAN-FANEN")))</f>
        <v/>
      </c>
      <c r="V3159" s="22">
        <f t="shared" si="194"/>
        <v>202409</v>
      </c>
      <c r="W3159" s="22">
        <f t="shared" si="195"/>
        <v>202415</v>
      </c>
    </row>
    <row r="3160" spans="2:23">
      <c r="B3160">
        <v>845145</v>
      </c>
      <c r="C3160" t="s">
        <v>3580</v>
      </c>
      <c r="D3160" t="s">
        <v>2991</v>
      </c>
      <c r="E3160" t="s">
        <v>2198</v>
      </c>
      <c r="F3160" t="s">
        <v>2199</v>
      </c>
      <c r="G3160" t="s">
        <v>64</v>
      </c>
      <c r="H3160" t="s">
        <v>87</v>
      </c>
      <c r="I3160">
        <v>4</v>
      </c>
      <c r="J3160">
        <v>4</v>
      </c>
      <c r="K3160">
        <v>4</v>
      </c>
      <c r="L3160">
        <v>4</v>
      </c>
      <c r="M3160">
        <v>58</v>
      </c>
      <c r="N3160">
        <v>58</v>
      </c>
      <c r="O3160">
        <v>58</v>
      </c>
      <c r="P3160">
        <v>58</v>
      </c>
      <c r="Q3160">
        <v>58</v>
      </c>
      <c r="R3160">
        <v>58</v>
      </c>
      <c r="T3160" s="22" t="str">
        <f t="shared" si="193"/>
        <v>845145-BARBM-SM</v>
      </c>
      <c r="U3160" s="24" t="str">
        <f>IF(C3160="NET","",IF(C3160="","",IFERROR(VLOOKUP(T3160,EAN!$A:$B,2,FALSE),"MANGLER - MÅ OPPDATERE EAN-FANEN")))</f>
        <v>MANGLER - MÅ OPPDATERE EAN-FANEN</v>
      </c>
      <c r="V3160" s="22">
        <f t="shared" si="194"/>
        <v>4</v>
      </c>
      <c r="W3160" s="22">
        <f t="shared" si="195"/>
        <v>58</v>
      </c>
    </row>
    <row r="3161" spans="2:23">
      <c r="B3161">
        <v>845145</v>
      </c>
      <c r="C3161" t="s">
        <v>3580</v>
      </c>
      <c r="D3161" t="s">
        <v>2991</v>
      </c>
      <c r="E3161" t="s">
        <v>2200</v>
      </c>
      <c r="F3161" t="s">
        <v>2199</v>
      </c>
      <c r="G3161" t="s">
        <v>65</v>
      </c>
      <c r="H3161" t="s">
        <v>87</v>
      </c>
      <c r="I3161">
        <v>40</v>
      </c>
      <c r="J3161">
        <v>40</v>
      </c>
      <c r="K3161">
        <v>40</v>
      </c>
      <c r="L3161">
        <v>40</v>
      </c>
      <c r="M3161">
        <v>121</v>
      </c>
      <c r="N3161">
        <v>121</v>
      </c>
      <c r="O3161">
        <v>121</v>
      </c>
      <c r="P3161">
        <v>121</v>
      </c>
      <c r="Q3161">
        <v>121</v>
      </c>
      <c r="R3161">
        <v>121</v>
      </c>
      <c r="T3161" s="22" t="str">
        <f t="shared" si="193"/>
        <v>845145-BARBM-ML</v>
      </c>
      <c r="U3161" s="24" t="str">
        <f>IF(C3161="NET","",IF(C3161="","",IFERROR(VLOOKUP(T3161,EAN!$A:$B,2,FALSE),"MANGLER - MÅ OPPDATERE EAN-FANEN")))</f>
        <v>MANGLER - MÅ OPPDATERE EAN-FANEN</v>
      </c>
      <c r="V3161" s="22">
        <f t="shared" si="194"/>
        <v>40</v>
      </c>
      <c r="W3161" s="22">
        <f t="shared" si="195"/>
        <v>121</v>
      </c>
    </row>
    <row r="3162" spans="2:23">
      <c r="B3162">
        <v>845145</v>
      </c>
      <c r="C3162" t="s">
        <v>3580</v>
      </c>
      <c r="D3162" t="s">
        <v>2991</v>
      </c>
      <c r="E3162" t="s">
        <v>2201</v>
      </c>
      <c r="F3162" t="s">
        <v>2199</v>
      </c>
      <c r="G3162" t="s">
        <v>66</v>
      </c>
      <c r="H3162" t="s">
        <v>87</v>
      </c>
      <c r="I3162">
        <v>5</v>
      </c>
      <c r="J3162">
        <v>5</v>
      </c>
      <c r="K3162">
        <v>5</v>
      </c>
      <c r="L3162">
        <v>5</v>
      </c>
      <c r="M3162">
        <v>58</v>
      </c>
      <c r="N3162">
        <v>58</v>
      </c>
      <c r="O3162">
        <v>58</v>
      </c>
      <c r="P3162">
        <v>58</v>
      </c>
      <c r="Q3162">
        <v>58</v>
      </c>
      <c r="R3162">
        <v>58</v>
      </c>
      <c r="T3162" s="22" t="str">
        <f t="shared" si="193"/>
        <v>845145-BARBM-LXL</v>
      </c>
      <c r="U3162" s="24" t="str">
        <f>IF(C3162="NET","",IF(C3162="","",IFERROR(VLOOKUP(T3162,EAN!$A:$B,2,FALSE),"MANGLER - MÅ OPPDATERE EAN-FANEN")))</f>
        <v>MANGLER - MÅ OPPDATERE EAN-FANEN</v>
      </c>
      <c r="V3162" s="22">
        <f t="shared" si="194"/>
        <v>5</v>
      </c>
      <c r="W3162" s="22">
        <f t="shared" si="195"/>
        <v>58</v>
      </c>
    </row>
    <row r="3163" spans="2:23">
      <c r="B3163">
        <v>845145</v>
      </c>
      <c r="C3163" t="s">
        <v>3580</v>
      </c>
      <c r="D3163" t="s">
        <v>2991</v>
      </c>
      <c r="E3163" t="s">
        <v>3111</v>
      </c>
      <c r="F3163" t="s">
        <v>3010</v>
      </c>
      <c r="G3163" t="s">
        <v>64</v>
      </c>
      <c r="H3163" t="s">
        <v>87</v>
      </c>
      <c r="I3163">
        <v>136</v>
      </c>
      <c r="J3163">
        <v>136</v>
      </c>
      <c r="K3163">
        <v>136</v>
      </c>
      <c r="L3163">
        <v>136</v>
      </c>
      <c r="M3163">
        <v>164</v>
      </c>
      <c r="N3163">
        <v>164</v>
      </c>
      <c r="O3163">
        <v>164</v>
      </c>
      <c r="P3163">
        <v>164</v>
      </c>
      <c r="Q3163">
        <v>164</v>
      </c>
      <c r="R3163">
        <v>164</v>
      </c>
      <c r="T3163" s="22" t="str">
        <f t="shared" si="193"/>
        <v>845145-BRWHT-SM</v>
      </c>
      <c r="U3163" s="24" t="str">
        <f>IF(C3163="NET","",IF(C3163="","",IFERROR(VLOOKUP(T3163,EAN!$A:$B,2,FALSE),"MANGLER - MÅ OPPDATERE EAN-FANEN")))</f>
        <v>MANGLER - MÅ OPPDATERE EAN-FANEN</v>
      </c>
      <c r="V3163" s="22">
        <f t="shared" si="194"/>
        <v>136</v>
      </c>
      <c r="W3163" s="22">
        <f t="shared" si="195"/>
        <v>164</v>
      </c>
    </row>
    <row r="3164" spans="2:23">
      <c r="B3164">
        <v>845145</v>
      </c>
      <c r="C3164" t="s">
        <v>3580</v>
      </c>
      <c r="D3164" t="s">
        <v>2991</v>
      </c>
      <c r="E3164" t="s">
        <v>3112</v>
      </c>
      <c r="F3164" t="s">
        <v>3010</v>
      </c>
      <c r="G3164" t="s">
        <v>65</v>
      </c>
      <c r="H3164" t="s">
        <v>87</v>
      </c>
      <c r="I3164">
        <v>228</v>
      </c>
      <c r="J3164">
        <v>228</v>
      </c>
      <c r="K3164">
        <v>228</v>
      </c>
      <c r="L3164">
        <v>228</v>
      </c>
      <c r="M3164">
        <v>523</v>
      </c>
      <c r="N3164">
        <v>523</v>
      </c>
      <c r="O3164">
        <v>523</v>
      </c>
      <c r="P3164">
        <v>523</v>
      </c>
      <c r="Q3164">
        <v>523</v>
      </c>
      <c r="R3164">
        <v>523</v>
      </c>
      <c r="T3164" s="22" t="str">
        <f t="shared" si="193"/>
        <v>845145-BRWHT-ML</v>
      </c>
      <c r="U3164" s="24" t="str">
        <f>IF(C3164="NET","",IF(C3164="","",IFERROR(VLOOKUP(T3164,EAN!$A:$B,2,FALSE),"MANGLER - MÅ OPPDATERE EAN-FANEN")))</f>
        <v>MANGLER - MÅ OPPDATERE EAN-FANEN</v>
      </c>
      <c r="V3164" s="22">
        <f t="shared" si="194"/>
        <v>228</v>
      </c>
      <c r="W3164" s="22">
        <f t="shared" si="195"/>
        <v>523</v>
      </c>
    </row>
    <row r="3165" spans="2:23">
      <c r="B3165">
        <v>845145</v>
      </c>
      <c r="C3165" t="s">
        <v>3580</v>
      </c>
      <c r="D3165" t="s">
        <v>2991</v>
      </c>
      <c r="E3165" t="s">
        <v>3113</v>
      </c>
      <c r="F3165" t="s">
        <v>3010</v>
      </c>
      <c r="G3165" t="s">
        <v>66</v>
      </c>
      <c r="H3165" t="s">
        <v>87</v>
      </c>
      <c r="I3165">
        <v>228</v>
      </c>
      <c r="J3165">
        <v>228</v>
      </c>
      <c r="K3165">
        <v>228</v>
      </c>
      <c r="L3165">
        <v>228</v>
      </c>
      <c r="M3165">
        <v>394</v>
      </c>
      <c r="N3165">
        <v>394</v>
      </c>
      <c r="O3165">
        <v>394</v>
      </c>
      <c r="P3165">
        <v>394</v>
      </c>
      <c r="Q3165">
        <v>394</v>
      </c>
      <c r="R3165">
        <v>394</v>
      </c>
      <c r="T3165" s="22" t="str">
        <f t="shared" si="193"/>
        <v>845145-BRWHT-LXL</v>
      </c>
      <c r="U3165" s="24" t="str">
        <f>IF(C3165="NET","",IF(C3165="","",IFERROR(VLOOKUP(T3165,EAN!$A:$B,2,FALSE),"MANGLER - MÅ OPPDATERE EAN-FANEN")))</f>
        <v>MANGLER - MÅ OPPDATERE EAN-FANEN</v>
      </c>
      <c r="V3165" s="22">
        <f t="shared" si="194"/>
        <v>228</v>
      </c>
      <c r="W3165" s="22">
        <f t="shared" si="195"/>
        <v>394</v>
      </c>
    </row>
    <row r="3166" spans="2:23">
      <c r="B3166">
        <v>845145</v>
      </c>
      <c r="C3166" t="s">
        <v>3580</v>
      </c>
      <c r="D3166" t="s">
        <v>2991</v>
      </c>
      <c r="E3166" t="s">
        <v>3114</v>
      </c>
      <c r="F3166" t="s">
        <v>3014</v>
      </c>
      <c r="G3166" t="s">
        <v>64</v>
      </c>
      <c r="H3166" t="s">
        <v>225</v>
      </c>
      <c r="I3166">
        <v>21</v>
      </c>
      <c r="J3166">
        <v>21</v>
      </c>
      <c r="K3166">
        <v>21</v>
      </c>
      <c r="L3166">
        <v>21</v>
      </c>
      <c r="M3166">
        <v>21</v>
      </c>
      <c r="N3166">
        <v>21</v>
      </c>
      <c r="O3166">
        <v>21</v>
      </c>
      <c r="P3166">
        <v>21</v>
      </c>
      <c r="Q3166">
        <v>21</v>
      </c>
      <c r="R3166">
        <v>21</v>
      </c>
      <c r="T3166" s="22" t="str">
        <f t="shared" si="193"/>
        <v>845145-DUSK-SM</v>
      </c>
      <c r="U3166" s="24" t="str">
        <f>IF(C3166="NET","",IF(C3166="","",IFERROR(VLOOKUP(T3166,EAN!$A:$B,2,FALSE),"MANGLER - MÅ OPPDATERE EAN-FANEN")))</f>
        <v>MANGLER - MÅ OPPDATERE EAN-FANEN</v>
      </c>
      <c r="V3166" s="22">
        <f t="shared" si="194"/>
        <v>21</v>
      </c>
      <c r="W3166" s="22">
        <f t="shared" si="195"/>
        <v>21</v>
      </c>
    </row>
    <row r="3167" spans="2:23">
      <c r="B3167">
        <v>845145</v>
      </c>
      <c r="C3167" t="s">
        <v>3580</v>
      </c>
      <c r="D3167" t="s">
        <v>2991</v>
      </c>
      <c r="E3167" t="s">
        <v>3115</v>
      </c>
      <c r="F3167" t="s">
        <v>3014</v>
      </c>
      <c r="G3167" t="s">
        <v>65</v>
      </c>
      <c r="H3167" t="s">
        <v>225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T3167" s="22" t="str">
        <f t="shared" si="193"/>
        <v>845145-DUSK-ML</v>
      </c>
      <c r="U3167" s="24" t="str">
        <f>IF(C3167="NET","",IF(C3167="","",IFERROR(VLOOKUP(T3167,EAN!$A:$B,2,FALSE),"MANGLER - MÅ OPPDATERE EAN-FANEN")))</f>
        <v>MANGLER - MÅ OPPDATERE EAN-FANEN</v>
      </c>
      <c r="V3167" s="22">
        <f t="shared" si="194"/>
        <v>0</v>
      </c>
      <c r="W3167" s="22">
        <f t="shared" si="195"/>
        <v>0</v>
      </c>
    </row>
    <row r="3168" spans="2:23">
      <c r="B3168">
        <v>845145</v>
      </c>
      <c r="C3168" t="s">
        <v>3580</v>
      </c>
      <c r="D3168" t="s">
        <v>2991</v>
      </c>
      <c r="E3168" t="s">
        <v>3116</v>
      </c>
      <c r="F3168" t="s">
        <v>3014</v>
      </c>
      <c r="G3168" t="s">
        <v>66</v>
      </c>
      <c r="H3168" t="s">
        <v>225</v>
      </c>
      <c r="I3168">
        <v>54</v>
      </c>
      <c r="J3168">
        <v>54</v>
      </c>
      <c r="K3168">
        <v>54</v>
      </c>
      <c r="L3168">
        <v>54</v>
      </c>
      <c r="M3168">
        <v>54</v>
      </c>
      <c r="N3168">
        <v>54</v>
      </c>
      <c r="O3168">
        <v>54</v>
      </c>
      <c r="P3168">
        <v>54</v>
      </c>
      <c r="Q3168">
        <v>54</v>
      </c>
      <c r="R3168">
        <v>54</v>
      </c>
      <c r="T3168" s="22" t="str">
        <f t="shared" si="193"/>
        <v>845145-DUSK-LXL</v>
      </c>
      <c r="U3168" s="24" t="str">
        <f>IF(C3168="NET","",IF(C3168="","",IFERROR(VLOOKUP(T3168,EAN!$A:$B,2,FALSE),"MANGLER - MÅ OPPDATERE EAN-FANEN")))</f>
        <v>MANGLER - MÅ OPPDATERE EAN-FANEN</v>
      </c>
      <c r="V3168" s="22">
        <f t="shared" si="194"/>
        <v>54</v>
      </c>
      <c r="W3168" s="22">
        <f t="shared" si="195"/>
        <v>54</v>
      </c>
    </row>
    <row r="3169" spans="2:23">
      <c r="B3169">
        <v>845145</v>
      </c>
      <c r="C3169" t="s">
        <v>3580</v>
      </c>
      <c r="D3169" t="s">
        <v>2991</v>
      </c>
      <c r="E3169" t="s">
        <v>3117</v>
      </c>
      <c r="F3169" t="s">
        <v>3054</v>
      </c>
      <c r="G3169" t="s">
        <v>64</v>
      </c>
      <c r="H3169" t="s">
        <v>87</v>
      </c>
      <c r="I3169">
        <v>53</v>
      </c>
      <c r="J3169">
        <v>53</v>
      </c>
      <c r="K3169">
        <v>53</v>
      </c>
      <c r="L3169">
        <v>53</v>
      </c>
      <c r="M3169">
        <v>53</v>
      </c>
      <c r="N3169">
        <v>53</v>
      </c>
      <c r="O3169">
        <v>53</v>
      </c>
      <c r="P3169">
        <v>53</v>
      </c>
      <c r="Q3169">
        <v>53</v>
      </c>
      <c r="R3169">
        <v>53</v>
      </c>
      <c r="T3169" s="22" t="str">
        <f t="shared" si="193"/>
        <v>845145-LAVA-SM</v>
      </c>
      <c r="U3169" s="24" t="str">
        <f>IF(C3169="NET","",IF(C3169="","",IFERROR(VLOOKUP(T3169,EAN!$A:$B,2,FALSE),"MANGLER - MÅ OPPDATERE EAN-FANEN")))</f>
        <v>MANGLER - MÅ OPPDATERE EAN-FANEN</v>
      </c>
      <c r="V3169" s="22">
        <f t="shared" si="194"/>
        <v>53</v>
      </c>
      <c r="W3169" s="22">
        <f t="shared" si="195"/>
        <v>53</v>
      </c>
    </row>
    <row r="3170" spans="2:23">
      <c r="B3170">
        <v>845145</v>
      </c>
      <c r="C3170" t="s">
        <v>3580</v>
      </c>
      <c r="D3170" t="s">
        <v>2991</v>
      </c>
      <c r="E3170" t="s">
        <v>3118</v>
      </c>
      <c r="F3170" t="s">
        <v>3054</v>
      </c>
      <c r="G3170" t="s">
        <v>65</v>
      </c>
      <c r="H3170" t="s">
        <v>87</v>
      </c>
      <c r="I3170">
        <v>28</v>
      </c>
      <c r="J3170">
        <v>28</v>
      </c>
      <c r="K3170">
        <v>28</v>
      </c>
      <c r="L3170">
        <v>28</v>
      </c>
      <c r="M3170">
        <v>28</v>
      </c>
      <c r="N3170">
        <v>28</v>
      </c>
      <c r="O3170">
        <v>28</v>
      </c>
      <c r="P3170">
        <v>28</v>
      </c>
      <c r="Q3170">
        <v>28</v>
      </c>
      <c r="R3170">
        <v>28</v>
      </c>
      <c r="T3170" s="22" t="str">
        <f t="shared" si="193"/>
        <v>845145-LAVA-ML</v>
      </c>
      <c r="U3170" s="24" t="str">
        <f>IF(C3170="NET","",IF(C3170="","",IFERROR(VLOOKUP(T3170,EAN!$A:$B,2,FALSE),"MANGLER - MÅ OPPDATERE EAN-FANEN")))</f>
        <v>MANGLER - MÅ OPPDATERE EAN-FANEN</v>
      </c>
      <c r="V3170" s="22">
        <f t="shared" si="194"/>
        <v>28</v>
      </c>
      <c r="W3170" s="22">
        <f t="shared" si="195"/>
        <v>28</v>
      </c>
    </row>
    <row r="3171" spans="2:23">
      <c r="B3171">
        <v>845145</v>
      </c>
      <c r="C3171" t="s">
        <v>3580</v>
      </c>
      <c r="D3171" t="s">
        <v>2991</v>
      </c>
      <c r="E3171" t="s">
        <v>3119</v>
      </c>
      <c r="F3171" t="s">
        <v>3054</v>
      </c>
      <c r="G3171" t="s">
        <v>66</v>
      </c>
      <c r="H3171" t="s">
        <v>87</v>
      </c>
      <c r="I3171">
        <v>40</v>
      </c>
      <c r="J3171">
        <v>40</v>
      </c>
      <c r="K3171">
        <v>40</v>
      </c>
      <c r="L3171">
        <v>40</v>
      </c>
      <c r="M3171">
        <v>40</v>
      </c>
      <c r="N3171">
        <v>40</v>
      </c>
      <c r="O3171">
        <v>40</v>
      </c>
      <c r="P3171">
        <v>40</v>
      </c>
      <c r="Q3171">
        <v>40</v>
      </c>
      <c r="R3171">
        <v>40</v>
      </c>
      <c r="T3171" s="22" t="str">
        <f t="shared" si="193"/>
        <v>845145-LAVA-LXL</v>
      </c>
      <c r="U3171" s="24" t="str">
        <f>IF(C3171="NET","",IF(C3171="","",IFERROR(VLOOKUP(T3171,EAN!$A:$B,2,FALSE),"MANGLER - MÅ OPPDATERE EAN-FANEN")))</f>
        <v>MANGLER - MÅ OPPDATERE EAN-FANEN</v>
      </c>
      <c r="V3171" s="22">
        <f t="shared" si="194"/>
        <v>40</v>
      </c>
      <c r="W3171" s="22">
        <f t="shared" si="195"/>
        <v>40</v>
      </c>
    </row>
    <row r="3172" spans="2:23">
      <c r="B3172">
        <v>845145</v>
      </c>
      <c r="C3172" t="s">
        <v>3580</v>
      </c>
      <c r="D3172" t="s">
        <v>2991</v>
      </c>
      <c r="E3172" t="s">
        <v>3120</v>
      </c>
      <c r="F3172" t="s">
        <v>3121</v>
      </c>
      <c r="G3172" t="s">
        <v>64</v>
      </c>
      <c r="H3172" t="s">
        <v>225</v>
      </c>
      <c r="I3172">
        <v>1</v>
      </c>
      <c r="J3172">
        <v>1</v>
      </c>
      <c r="K3172">
        <v>1</v>
      </c>
      <c r="L3172">
        <v>1</v>
      </c>
      <c r="M3172">
        <v>1</v>
      </c>
      <c r="N3172">
        <v>1</v>
      </c>
      <c r="O3172">
        <v>1</v>
      </c>
      <c r="P3172">
        <v>1</v>
      </c>
      <c r="Q3172">
        <v>1</v>
      </c>
      <c r="R3172">
        <v>1</v>
      </c>
      <c r="T3172" s="22" t="str">
        <f t="shared" si="193"/>
        <v>845145-LUSH-SM</v>
      </c>
      <c r="U3172" s="24" t="str">
        <f>IF(C3172="NET","",IF(C3172="","",IFERROR(VLOOKUP(T3172,EAN!$A:$B,2,FALSE),"MANGLER - MÅ OPPDATERE EAN-FANEN")))</f>
        <v>MANGLER - MÅ OPPDATERE EAN-FANEN</v>
      </c>
      <c r="V3172" s="22">
        <f t="shared" si="194"/>
        <v>1</v>
      </c>
      <c r="W3172" s="22">
        <f t="shared" si="195"/>
        <v>1</v>
      </c>
    </row>
    <row r="3173" spans="2:23">
      <c r="B3173">
        <v>845145</v>
      </c>
      <c r="C3173" t="s">
        <v>3580</v>
      </c>
      <c r="D3173" t="s">
        <v>2991</v>
      </c>
      <c r="E3173" t="s">
        <v>3122</v>
      </c>
      <c r="F3173" t="s">
        <v>3121</v>
      </c>
      <c r="G3173" t="s">
        <v>65</v>
      </c>
      <c r="H3173" t="s">
        <v>225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T3173" s="22" t="str">
        <f t="shared" si="193"/>
        <v>845145-LUSH-ML</v>
      </c>
      <c r="U3173" s="24" t="str">
        <f>IF(C3173="NET","",IF(C3173="","",IFERROR(VLOOKUP(T3173,EAN!$A:$B,2,FALSE),"MANGLER - MÅ OPPDATERE EAN-FANEN")))</f>
        <v>MANGLER - MÅ OPPDATERE EAN-FANEN</v>
      </c>
      <c r="V3173" s="22">
        <f t="shared" si="194"/>
        <v>0</v>
      </c>
      <c r="W3173" s="22">
        <f t="shared" si="195"/>
        <v>0</v>
      </c>
    </row>
    <row r="3174" spans="2:23">
      <c r="B3174">
        <v>845145</v>
      </c>
      <c r="C3174" t="s">
        <v>3580</v>
      </c>
      <c r="D3174" t="s">
        <v>2991</v>
      </c>
      <c r="E3174" t="s">
        <v>3123</v>
      </c>
      <c r="F3174" t="s">
        <v>3121</v>
      </c>
      <c r="G3174" t="s">
        <v>66</v>
      </c>
      <c r="H3174" t="s">
        <v>225</v>
      </c>
      <c r="I3174">
        <v>22</v>
      </c>
      <c r="J3174">
        <v>22</v>
      </c>
      <c r="K3174">
        <v>22</v>
      </c>
      <c r="L3174">
        <v>22</v>
      </c>
      <c r="M3174">
        <v>22</v>
      </c>
      <c r="N3174">
        <v>22</v>
      </c>
      <c r="O3174">
        <v>22</v>
      </c>
      <c r="P3174">
        <v>22</v>
      </c>
      <c r="Q3174">
        <v>22</v>
      </c>
      <c r="R3174">
        <v>22</v>
      </c>
      <c r="T3174" s="22" t="str">
        <f t="shared" si="193"/>
        <v>845145-LUSH-LXL</v>
      </c>
      <c r="U3174" s="24" t="str">
        <f>IF(C3174="NET","",IF(C3174="","",IFERROR(VLOOKUP(T3174,EAN!$A:$B,2,FALSE),"MANGLER - MÅ OPPDATERE EAN-FANEN")))</f>
        <v>MANGLER - MÅ OPPDATERE EAN-FANEN</v>
      </c>
      <c r="V3174" s="22">
        <f t="shared" si="194"/>
        <v>22</v>
      </c>
      <c r="W3174" s="22">
        <f t="shared" si="195"/>
        <v>22</v>
      </c>
    </row>
    <row r="3175" spans="2:23">
      <c r="B3175">
        <v>845145</v>
      </c>
      <c r="C3175" t="s">
        <v>3580</v>
      </c>
      <c r="D3175" t="s">
        <v>2991</v>
      </c>
      <c r="E3175" t="s">
        <v>3124</v>
      </c>
      <c r="F3175" t="s">
        <v>3017</v>
      </c>
      <c r="G3175" t="s">
        <v>64</v>
      </c>
      <c r="H3175" t="s">
        <v>87</v>
      </c>
      <c r="I3175">
        <v>26</v>
      </c>
      <c r="J3175">
        <v>26</v>
      </c>
      <c r="K3175">
        <v>26</v>
      </c>
      <c r="L3175">
        <v>26</v>
      </c>
      <c r="M3175">
        <v>71</v>
      </c>
      <c r="N3175">
        <v>71</v>
      </c>
      <c r="O3175">
        <v>71</v>
      </c>
      <c r="P3175">
        <v>71</v>
      </c>
      <c r="Q3175">
        <v>71</v>
      </c>
      <c r="R3175">
        <v>71</v>
      </c>
      <c r="T3175" s="22" t="str">
        <f t="shared" si="193"/>
        <v>845145-MBLCK-SM</v>
      </c>
      <c r="U3175" s="24" t="str">
        <f>IF(C3175="NET","",IF(C3175="","",IFERROR(VLOOKUP(T3175,EAN!$A:$B,2,FALSE),"MANGLER - MÅ OPPDATERE EAN-FANEN")))</f>
        <v>MANGLER - MÅ OPPDATERE EAN-FANEN</v>
      </c>
      <c r="V3175" s="22">
        <f t="shared" si="194"/>
        <v>26</v>
      </c>
      <c r="W3175" s="22">
        <f t="shared" si="195"/>
        <v>71</v>
      </c>
    </row>
    <row r="3176" spans="2:23">
      <c r="B3176">
        <v>845145</v>
      </c>
      <c r="C3176" t="s">
        <v>3580</v>
      </c>
      <c r="D3176" t="s">
        <v>2991</v>
      </c>
      <c r="E3176" t="s">
        <v>3125</v>
      </c>
      <c r="F3176" t="s">
        <v>3017</v>
      </c>
      <c r="G3176" t="s">
        <v>65</v>
      </c>
      <c r="H3176" t="s">
        <v>87</v>
      </c>
      <c r="I3176">
        <v>71</v>
      </c>
      <c r="J3176">
        <v>71</v>
      </c>
      <c r="K3176">
        <v>71</v>
      </c>
      <c r="L3176">
        <v>71</v>
      </c>
      <c r="M3176">
        <v>185</v>
      </c>
      <c r="N3176">
        <v>185</v>
      </c>
      <c r="O3176">
        <v>185</v>
      </c>
      <c r="P3176">
        <v>185</v>
      </c>
      <c r="Q3176">
        <v>185</v>
      </c>
      <c r="R3176">
        <v>185</v>
      </c>
      <c r="T3176" s="22" t="str">
        <f t="shared" si="193"/>
        <v>845145-MBLCK-ML</v>
      </c>
      <c r="U3176" s="24" t="str">
        <f>IF(C3176="NET","",IF(C3176="","",IFERROR(VLOOKUP(T3176,EAN!$A:$B,2,FALSE),"MANGLER - MÅ OPPDATERE EAN-FANEN")))</f>
        <v>MANGLER - MÅ OPPDATERE EAN-FANEN</v>
      </c>
      <c r="V3176" s="22">
        <f t="shared" si="194"/>
        <v>71</v>
      </c>
      <c r="W3176" s="22">
        <f t="shared" si="195"/>
        <v>185</v>
      </c>
    </row>
    <row r="3177" spans="2:23">
      <c r="B3177">
        <v>845145</v>
      </c>
      <c r="C3177" t="s">
        <v>3580</v>
      </c>
      <c r="D3177" t="s">
        <v>2991</v>
      </c>
      <c r="E3177" t="s">
        <v>3126</v>
      </c>
      <c r="F3177" t="s">
        <v>3017</v>
      </c>
      <c r="G3177" t="s">
        <v>66</v>
      </c>
      <c r="H3177" t="s">
        <v>87</v>
      </c>
      <c r="I3177">
        <v>65</v>
      </c>
      <c r="J3177">
        <v>65</v>
      </c>
      <c r="K3177">
        <v>65</v>
      </c>
      <c r="L3177">
        <v>65</v>
      </c>
      <c r="M3177">
        <v>141</v>
      </c>
      <c r="N3177">
        <v>141</v>
      </c>
      <c r="O3177">
        <v>141</v>
      </c>
      <c r="P3177">
        <v>141</v>
      </c>
      <c r="Q3177">
        <v>141</v>
      </c>
      <c r="R3177">
        <v>141</v>
      </c>
      <c r="T3177" s="22" t="str">
        <f t="shared" si="193"/>
        <v>845145-MBLCK-LXL</v>
      </c>
      <c r="U3177" s="24" t="str">
        <f>IF(C3177="NET","",IF(C3177="","",IFERROR(VLOOKUP(T3177,EAN!$A:$B,2,FALSE),"MANGLER - MÅ OPPDATERE EAN-FANEN")))</f>
        <v>MANGLER - MÅ OPPDATERE EAN-FANEN</v>
      </c>
      <c r="V3177" s="22">
        <f t="shared" si="194"/>
        <v>65</v>
      </c>
      <c r="W3177" s="22">
        <f t="shared" si="195"/>
        <v>141</v>
      </c>
    </row>
    <row r="3178" spans="2:23">
      <c r="B3178">
        <v>845145</v>
      </c>
      <c r="C3178" t="s">
        <v>3580</v>
      </c>
      <c r="D3178" t="s">
        <v>2991</v>
      </c>
      <c r="E3178" t="s">
        <v>2203</v>
      </c>
      <c r="F3178" t="s">
        <v>2193</v>
      </c>
      <c r="G3178" t="s">
        <v>64</v>
      </c>
      <c r="H3178" t="s">
        <v>87</v>
      </c>
      <c r="I3178">
        <v>48</v>
      </c>
      <c r="J3178">
        <v>48</v>
      </c>
      <c r="K3178">
        <v>48</v>
      </c>
      <c r="L3178">
        <v>48</v>
      </c>
      <c r="M3178">
        <v>99</v>
      </c>
      <c r="N3178">
        <v>99</v>
      </c>
      <c r="O3178">
        <v>99</v>
      </c>
      <c r="P3178">
        <v>99</v>
      </c>
      <c r="Q3178">
        <v>99</v>
      </c>
      <c r="R3178">
        <v>99</v>
      </c>
      <c r="T3178" s="22" t="str">
        <f t="shared" si="193"/>
        <v>845145-PANTH-SM</v>
      </c>
      <c r="U3178" s="24" t="str">
        <f>IF(C3178="NET","",IF(C3178="","",IFERROR(VLOOKUP(T3178,EAN!$A:$B,2,FALSE),"MANGLER - MÅ OPPDATERE EAN-FANEN")))</f>
        <v>MANGLER - MÅ OPPDATERE EAN-FANEN</v>
      </c>
      <c r="V3178" s="22">
        <f t="shared" si="194"/>
        <v>48</v>
      </c>
      <c r="W3178" s="22">
        <f t="shared" si="195"/>
        <v>99</v>
      </c>
    </row>
    <row r="3179" spans="2:23">
      <c r="B3179">
        <v>845145</v>
      </c>
      <c r="C3179" t="s">
        <v>3580</v>
      </c>
      <c r="D3179" t="s">
        <v>2991</v>
      </c>
      <c r="E3179" t="s">
        <v>2204</v>
      </c>
      <c r="F3179" t="s">
        <v>2193</v>
      </c>
      <c r="G3179" t="s">
        <v>65</v>
      </c>
      <c r="H3179" t="s">
        <v>87</v>
      </c>
      <c r="I3179">
        <v>79</v>
      </c>
      <c r="J3179">
        <v>79</v>
      </c>
      <c r="K3179">
        <v>79</v>
      </c>
      <c r="L3179">
        <v>79</v>
      </c>
      <c r="M3179">
        <v>151</v>
      </c>
      <c r="N3179">
        <v>151</v>
      </c>
      <c r="O3179">
        <v>151</v>
      </c>
      <c r="P3179">
        <v>151</v>
      </c>
      <c r="Q3179">
        <v>151</v>
      </c>
      <c r="R3179">
        <v>151</v>
      </c>
      <c r="T3179" s="22" t="str">
        <f t="shared" si="193"/>
        <v>845145-PANTH-ML</v>
      </c>
      <c r="U3179" s="24" t="str">
        <f>IF(C3179="NET","",IF(C3179="","",IFERROR(VLOOKUP(T3179,EAN!$A:$B,2,FALSE),"MANGLER - MÅ OPPDATERE EAN-FANEN")))</f>
        <v>MANGLER - MÅ OPPDATERE EAN-FANEN</v>
      </c>
      <c r="V3179" s="22">
        <f t="shared" si="194"/>
        <v>79</v>
      </c>
      <c r="W3179" s="22">
        <f t="shared" si="195"/>
        <v>151</v>
      </c>
    </row>
    <row r="3180" spans="2:23">
      <c r="B3180">
        <v>845145</v>
      </c>
      <c r="C3180" t="s">
        <v>3580</v>
      </c>
      <c r="D3180" t="s">
        <v>2991</v>
      </c>
      <c r="E3180" t="s">
        <v>2205</v>
      </c>
      <c r="F3180" t="s">
        <v>2193</v>
      </c>
      <c r="G3180" t="s">
        <v>66</v>
      </c>
      <c r="H3180" t="s">
        <v>87</v>
      </c>
      <c r="I3180">
        <v>36</v>
      </c>
      <c r="J3180">
        <v>36</v>
      </c>
      <c r="K3180">
        <v>36</v>
      </c>
      <c r="L3180">
        <v>36</v>
      </c>
      <c r="M3180">
        <v>86</v>
      </c>
      <c r="N3180">
        <v>86</v>
      </c>
      <c r="O3180">
        <v>86</v>
      </c>
      <c r="P3180">
        <v>86</v>
      </c>
      <c r="Q3180">
        <v>86</v>
      </c>
      <c r="R3180">
        <v>86</v>
      </c>
      <c r="T3180" s="22" t="str">
        <f t="shared" si="193"/>
        <v>845145-PANTH-LXL</v>
      </c>
      <c r="U3180" s="24" t="str">
        <f>IF(C3180="NET","",IF(C3180="","",IFERROR(VLOOKUP(T3180,EAN!$A:$B,2,FALSE),"MANGLER - MÅ OPPDATERE EAN-FANEN")))</f>
        <v>MANGLER - MÅ OPPDATERE EAN-FANEN</v>
      </c>
      <c r="V3180" s="22">
        <f t="shared" si="194"/>
        <v>36</v>
      </c>
      <c r="W3180" s="22">
        <f t="shared" si="195"/>
        <v>86</v>
      </c>
    </row>
    <row r="3181" spans="2:23">
      <c r="B3181">
        <v>845145</v>
      </c>
      <c r="C3181" t="s">
        <v>3580</v>
      </c>
      <c r="D3181" t="s">
        <v>2991</v>
      </c>
      <c r="E3181" t="s">
        <v>3581</v>
      </c>
      <c r="F3181" t="s">
        <v>277</v>
      </c>
      <c r="G3181" t="s">
        <v>64</v>
      </c>
      <c r="H3181" t="s">
        <v>87</v>
      </c>
      <c r="I3181">
        <v>2</v>
      </c>
      <c r="J3181">
        <v>2</v>
      </c>
      <c r="K3181">
        <v>2</v>
      </c>
      <c r="L3181">
        <v>2</v>
      </c>
      <c r="M3181">
        <v>83</v>
      </c>
      <c r="N3181">
        <v>83</v>
      </c>
      <c r="O3181">
        <v>83</v>
      </c>
      <c r="P3181">
        <v>83</v>
      </c>
      <c r="Q3181">
        <v>83</v>
      </c>
      <c r="R3181">
        <v>83</v>
      </c>
      <c r="T3181" s="22" t="str">
        <f t="shared" si="193"/>
        <v>845145-SAWHT-SM</v>
      </c>
      <c r="U3181" s="24" t="str">
        <f>IF(C3181="NET","",IF(C3181="","",IFERROR(VLOOKUP(T3181,EAN!$A:$B,2,FALSE),"MANGLER - MÅ OPPDATERE EAN-FANEN")))</f>
        <v>MANGLER - MÅ OPPDATERE EAN-FANEN</v>
      </c>
      <c r="V3181" s="22">
        <f t="shared" si="194"/>
        <v>2</v>
      </c>
      <c r="W3181" s="22">
        <f t="shared" si="195"/>
        <v>83</v>
      </c>
    </row>
    <row r="3182" spans="2:23">
      <c r="B3182">
        <v>845145</v>
      </c>
      <c r="C3182" t="s">
        <v>3580</v>
      </c>
      <c r="D3182" t="s">
        <v>2991</v>
      </c>
      <c r="E3182" t="s">
        <v>3582</v>
      </c>
      <c r="F3182" t="s">
        <v>277</v>
      </c>
      <c r="G3182" t="s">
        <v>65</v>
      </c>
      <c r="H3182" t="s">
        <v>87</v>
      </c>
      <c r="I3182">
        <v>25</v>
      </c>
      <c r="J3182">
        <v>25</v>
      </c>
      <c r="K3182">
        <v>25</v>
      </c>
      <c r="L3182">
        <v>25</v>
      </c>
      <c r="M3182">
        <v>177</v>
      </c>
      <c r="N3182">
        <v>177</v>
      </c>
      <c r="O3182">
        <v>177</v>
      </c>
      <c r="P3182">
        <v>177</v>
      </c>
      <c r="Q3182">
        <v>177</v>
      </c>
      <c r="R3182">
        <v>177</v>
      </c>
      <c r="T3182" s="22" t="str">
        <f t="shared" si="193"/>
        <v>845145-SAWHT-ML</v>
      </c>
      <c r="U3182" s="24" t="str">
        <f>IF(C3182="NET","",IF(C3182="","",IFERROR(VLOOKUP(T3182,EAN!$A:$B,2,FALSE),"MANGLER - MÅ OPPDATERE EAN-FANEN")))</f>
        <v>MANGLER - MÅ OPPDATERE EAN-FANEN</v>
      </c>
      <c r="V3182" s="22">
        <f t="shared" si="194"/>
        <v>25</v>
      </c>
      <c r="W3182" s="22">
        <f t="shared" si="195"/>
        <v>177</v>
      </c>
    </row>
    <row r="3183" spans="2:23">
      <c r="B3183">
        <v>845145</v>
      </c>
      <c r="C3183" t="s">
        <v>3580</v>
      </c>
      <c r="D3183" t="s">
        <v>2991</v>
      </c>
      <c r="E3183" t="s">
        <v>3583</v>
      </c>
      <c r="F3183" t="s">
        <v>277</v>
      </c>
      <c r="G3183" t="s">
        <v>66</v>
      </c>
      <c r="H3183" t="s">
        <v>87</v>
      </c>
      <c r="I3183">
        <v>78</v>
      </c>
      <c r="J3183">
        <v>78</v>
      </c>
      <c r="K3183">
        <v>78</v>
      </c>
      <c r="L3183">
        <v>78</v>
      </c>
      <c r="M3183">
        <v>102</v>
      </c>
      <c r="N3183">
        <v>102</v>
      </c>
      <c r="O3183">
        <v>102</v>
      </c>
      <c r="P3183">
        <v>102</v>
      </c>
      <c r="Q3183">
        <v>102</v>
      </c>
      <c r="R3183">
        <v>102</v>
      </c>
      <c r="T3183" s="22" t="str">
        <f t="shared" si="193"/>
        <v>845145-SAWHT-LXL</v>
      </c>
      <c r="U3183" s="24" t="str">
        <f>IF(C3183="NET","",IF(C3183="","",IFERROR(VLOOKUP(T3183,EAN!$A:$B,2,FALSE),"MANGLER - MÅ OPPDATERE EAN-FANEN")))</f>
        <v>MANGLER - MÅ OPPDATERE EAN-FANEN</v>
      </c>
      <c r="V3183" s="22">
        <f t="shared" si="194"/>
        <v>78</v>
      </c>
      <c r="W3183" s="22">
        <f t="shared" si="195"/>
        <v>102</v>
      </c>
    </row>
    <row r="3184" spans="2:23">
      <c r="B3184">
        <v>845145</v>
      </c>
      <c r="C3184" t="s">
        <v>3580</v>
      </c>
      <c r="D3184" t="s">
        <v>2991</v>
      </c>
      <c r="E3184" t="s">
        <v>1988</v>
      </c>
      <c r="F3184" t="s">
        <v>1977</v>
      </c>
      <c r="G3184" t="s">
        <v>64</v>
      </c>
      <c r="H3184" t="s">
        <v>87</v>
      </c>
      <c r="I3184">
        <v>40</v>
      </c>
      <c r="J3184">
        <v>40</v>
      </c>
      <c r="K3184">
        <v>40</v>
      </c>
      <c r="L3184">
        <v>40</v>
      </c>
      <c r="M3184">
        <v>40</v>
      </c>
      <c r="N3184">
        <v>40</v>
      </c>
      <c r="O3184">
        <v>40</v>
      </c>
      <c r="P3184">
        <v>40</v>
      </c>
      <c r="Q3184">
        <v>40</v>
      </c>
      <c r="R3184">
        <v>40</v>
      </c>
      <c r="T3184" s="22" t="str">
        <f t="shared" si="193"/>
        <v>845145-WOLND-SM</v>
      </c>
      <c r="U3184" s="24" t="str">
        <f>IF(C3184="NET","",IF(C3184="","",IFERROR(VLOOKUP(T3184,EAN!$A:$B,2,FALSE),"MANGLER - MÅ OPPDATERE EAN-FANEN")))</f>
        <v>MANGLER - MÅ OPPDATERE EAN-FANEN</v>
      </c>
      <c r="V3184" s="22">
        <f t="shared" si="194"/>
        <v>40</v>
      </c>
      <c r="W3184" s="22">
        <f t="shared" si="195"/>
        <v>40</v>
      </c>
    </row>
    <row r="3185" spans="2:23">
      <c r="B3185">
        <v>845145</v>
      </c>
      <c r="C3185" t="s">
        <v>3580</v>
      </c>
      <c r="D3185" t="s">
        <v>2991</v>
      </c>
      <c r="E3185" t="s">
        <v>1989</v>
      </c>
      <c r="F3185" t="s">
        <v>1977</v>
      </c>
      <c r="G3185" t="s">
        <v>65</v>
      </c>
      <c r="H3185" t="s">
        <v>87</v>
      </c>
      <c r="I3185">
        <v>65</v>
      </c>
      <c r="J3185">
        <v>65</v>
      </c>
      <c r="K3185">
        <v>65</v>
      </c>
      <c r="L3185">
        <v>65</v>
      </c>
      <c r="M3185">
        <v>65</v>
      </c>
      <c r="N3185">
        <v>65</v>
      </c>
      <c r="O3185">
        <v>65</v>
      </c>
      <c r="P3185">
        <v>65</v>
      </c>
      <c r="Q3185">
        <v>65</v>
      </c>
      <c r="R3185">
        <v>65</v>
      </c>
      <c r="T3185" s="22" t="str">
        <f t="shared" si="193"/>
        <v>845145-WOLND-ML</v>
      </c>
      <c r="U3185" s="24" t="str">
        <f>IF(C3185="NET","",IF(C3185="","",IFERROR(VLOOKUP(T3185,EAN!$A:$B,2,FALSE),"MANGLER - MÅ OPPDATERE EAN-FANEN")))</f>
        <v>MANGLER - MÅ OPPDATERE EAN-FANEN</v>
      </c>
      <c r="V3185" s="22">
        <f t="shared" si="194"/>
        <v>65</v>
      </c>
      <c r="W3185" s="22">
        <f t="shared" si="195"/>
        <v>65</v>
      </c>
    </row>
    <row r="3186" spans="2:23">
      <c r="B3186">
        <v>845145</v>
      </c>
      <c r="C3186" t="s">
        <v>3580</v>
      </c>
      <c r="D3186" t="s">
        <v>2991</v>
      </c>
      <c r="E3186" t="s">
        <v>1990</v>
      </c>
      <c r="F3186" t="s">
        <v>1977</v>
      </c>
      <c r="G3186" t="s">
        <v>66</v>
      </c>
      <c r="H3186" t="s">
        <v>87</v>
      </c>
      <c r="I3186">
        <v>71</v>
      </c>
      <c r="J3186">
        <v>71</v>
      </c>
      <c r="K3186">
        <v>71</v>
      </c>
      <c r="L3186">
        <v>71</v>
      </c>
      <c r="M3186">
        <v>71</v>
      </c>
      <c r="N3186">
        <v>71</v>
      </c>
      <c r="O3186">
        <v>71</v>
      </c>
      <c r="P3186">
        <v>71</v>
      </c>
      <c r="Q3186">
        <v>71</v>
      </c>
      <c r="R3186">
        <v>71</v>
      </c>
      <c r="T3186" s="22" t="str">
        <f t="shared" si="193"/>
        <v>845145-WOLND-LXL</v>
      </c>
      <c r="U3186" s="24" t="str">
        <f>IF(C3186="NET","",IF(C3186="","",IFERROR(VLOOKUP(T3186,EAN!$A:$B,2,FALSE),"MANGLER - MÅ OPPDATERE EAN-FANEN")))</f>
        <v>MANGLER - MÅ OPPDATERE EAN-FANEN</v>
      </c>
      <c r="V3186" s="22">
        <f t="shared" si="194"/>
        <v>71</v>
      </c>
      <c r="W3186" s="22">
        <f t="shared" si="195"/>
        <v>71</v>
      </c>
    </row>
    <row r="3187" spans="2:23">
      <c r="B3187" s="37">
        <v>845146</v>
      </c>
      <c r="C3187" t="s">
        <v>131</v>
      </c>
      <c r="I3187" s="37">
        <v>202409</v>
      </c>
      <c r="J3187" s="37">
        <v>202410</v>
      </c>
      <c r="K3187" s="37">
        <v>202411</v>
      </c>
      <c r="L3187" s="37">
        <v>202412</v>
      </c>
      <c r="M3187" s="37">
        <v>202413</v>
      </c>
      <c r="N3187" s="37">
        <v>202414</v>
      </c>
      <c r="O3187" s="37">
        <v>202415</v>
      </c>
      <c r="P3187" s="37">
        <v>202415</v>
      </c>
      <c r="Q3187" s="37">
        <v>202415</v>
      </c>
      <c r="R3187" s="37">
        <v>202415</v>
      </c>
      <c r="T3187" s="22" t="str">
        <f t="shared" si="193"/>
        <v>845146-</v>
      </c>
      <c r="U3187" s="24" t="str">
        <f>IF(C3187="NET","",IF(C3187="","",IFERROR(VLOOKUP(T3187,EAN!$A:$B,2,FALSE),"MANGLER - MÅ OPPDATERE EAN-FANEN")))</f>
        <v/>
      </c>
      <c r="V3187" s="22">
        <f t="shared" si="194"/>
        <v>202409</v>
      </c>
      <c r="W3187" s="22">
        <f t="shared" si="195"/>
        <v>202415</v>
      </c>
    </row>
    <row r="3188" spans="2:23">
      <c r="B3188">
        <v>845146</v>
      </c>
      <c r="C3188" t="s">
        <v>3686</v>
      </c>
      <c r="D3188" t="s">
        <v>2991</v>
      </c>
      <c r="E3188" t="s">
        <v>2198</v>
      </c>
      <c r="F3188" t="s">
        <v>2199</v>
      </c>
      <c r="G3188" t="s">
        <v>64</v>
      </c>
      <c r="H3188" t="s">
        <v>87</v>
      </c>
      <c r="I3188">
        <v>14</v>
      </c>
      <c r="J3188">
        <v>14</v>
      </c>
      <c r="K3188">
        <v>14</v>
      </c>
      <c r="L3188">
        <v>14</v>
      </c>
      <c r="M3188">
        <v>66</v>
      </c>
      <c r="N3188">
        <v>66</v>
      </c>
      <c r="O3188">
        <v>66</v>
      </c>
      <c r="P3188">
        <v>66</v>
      </c>
      <c r="Q3188">
        <v>66</v>
      </c>
      <c r="R3188">
        <v>66</v>
      </c>
      <c r="T3188" s="22" t="str">
        <f t="shared" si="193"/>
        <v>845146-BARBM-SM</v>
      </c>
      <c r="U3188" s="24" t="str">
        <f>IF(C3188="NET","",IF(C3188="","",IFERROR(VLOOKUP(T3188,EAN!$A:$B,2,FALSE),"MANGLER - MÅ OPPDATERE EAN-FANEN")))</f>
        <v>MANGLER - MÅ OPPDATERE EAN-FANEN</v>
      </c>
      <c r="V3188" s="22">
        <f t="shared" si="194"/>
        <v>14</v>
      </c>
      <c r="W3188" s="22">
        <f t="shared" si="195"/>
        <v>66</v>
      </c>
    </row>
    <row r="3189" spans="2:23">
      <c r="B3189">
        <v>845146</v>
      </c>
      <c r="C3189" t="s">
        <v>3686</v>
      </c>
      <c r="D3189" t="s">
        <v>2991</v>
      </c>
      <c r="E3189" t="s">
        <v>2200</v>
      </c>
      <c r="F3189" t="s">
        <v>2199</v>
      </c>
      <c r="G3189" t="s">
        <v>65</v>
      </c>
      <c r="H3189" t="s">
        <v>87</v>
      </c>
      <c r="I3189">
        <v>58</v>
      </c>
      <c r="J3189">
        <v>58</v>
      </c>
      <c r="K3189">
        <v>58</v>
      </c>
      <c r="L3189">
        <v>58</v>
      </c>
      <c r="M3189">
        <v>108</v>
      </c>
      <c r="N3189">
        <v>108</v>
      </c>
      <c r="O3189">
        <v>108</v>
      </c>
      <c r="P3189">
        <v>108</v>
      </c>
      <c r="Q3189">
        <v>108</v>
      </c>
      <c r="R3189">
        <v>108</v>
      </c>
      <c r="T3189" s="22" t="str">
        <f t="shared" si="193"/>
        <v>845146-BARBM-ML</v>
      </c>
      <c r="U3189" s="24" t="str">
        <f>IF(C3189="NET","",IF(C3189="","",IFERROR(VLOOKUP(T3189,EAN!$A:$B,2,FALSE),"MANGLER - MÅ OPPDATERE EAN-FANEN")))</f>
        <v>MANGLER - MÅ OPPDATERE EAN-FANEN</v>
      </c>
      <c r="V3189" s="22">
        <f t="shared" si="194"/>
        <v>58</v>
      </c>
      <c r="W3189" s="22">
        <f t="shared" si="195"/>
        <v>108</v>
      </c>
    </row>
    <row r="3190" spans="2:23">
      <c r="B3190">
        <v>845146</v>
      </c>
      <c r="C3190" t="s">
        <v>3686</v>
      </c>
      <c r="D3190" t="s">
        <v>2991</v>
      </c>
      <c r="E3190" t="s">
        <v>2201</v>
      </c>
      <c r="F3190" t="s">
        <v>2199</v>
      </c>
      <c r="G3190" t="s">
        <v>66</v>
      </c>
      <c r="H3190" t="s">
        <v>87</v>
      </c>
      <c r="I3190">
        <v>45</v>
      </c>
      <c r="J3190">
        <v>45</v>
      </c>
      <c r="K3190">
        <v>45</v>
      </c>
      <c r="L3190">
        <v>45</v>
      </c>
      <c r="M3190">
        <v>94</v>
      </c>
      <c r="N3190">
        <v>94</v>
      </c>
      <c r="O3190">
        <v>94</v>
      </c>
      <c r="P3190">
        <v>94</v>
      </c>
      <c r="Q3190">
        <v>94</v>
      </c>
      <c r="R3190">
        <v>94</v>
      </c>
      <c r="T3190" s="22" t="str">
        <f t="shared" si="193"/>
        <v>845146-BARBM-LXL</v>
      </c>
      <c r="U3190" s="24" t="str">
        <f>IF(C3190="NET","",IF(C3190="","",IFERROR(VLOOKUP(T3190,EAN!$A:$B,2,FALSE),"MANGLER - MÅ OPPDATERE EAN-FANEN")))</f>
        <v>MANGLER - MÅ OPPDATERE EAN-FANEN</v>
      </c>
      <c r="V3190" s="22">
        <f t="shared" si="194"/>
        <v>45</v>
      </c>
      <c r="W3190" s="22">
        <f t="shared" si="195"/>
        <v>94</v>
      </c>
    </row>
    <row r="3191" spans="2:23">
      <c r="B3191">
        <v>845146</v>
      </c>
      <c r="C3191" t="s">
        <v>3686</v>
      </c>
      <c r="D3191" t="s">
        <v>2991</v>
      </c>
      <c r="E3191" t="s">
        <v>3111</v>
      </c>
      <c r="F3191" t="s">
        <v>3010</v>
      </c>
      <c r="G3191" t="s">
        <v>64</v>
      </c>
      <c r="H3191" t="s">
        <v>87</v>
      </c>
      <c r="I3191">
        <v>82</v>
      </c>
      <c r="J3191">
        <v>82</v>
      </c>
      <c r="K3191">
        <v>82</v>
      </c>
      <c r="L3191">
        <v>82</v>
      </c>
      <c r="M3191">
        <v>116</v>
      </c>
      <c r="N3191">
        <v>116</v>
      </c>
      <c r="O3191">
        <v>116</v>
      </c>
      <c r="P3191">
        <v>116</v>
      </c>
      <c r="Q3191">
        <v>116</v>
      </c>
      <c r="R3191">
        <v>116</v>
      </c>
      <c r="T3191" s="22" t="str">
        <f t="shared" si="193"/>
        <v>845146-BRWHT-SM</v>
      </c>
      <c r="U3191" s="24" t="str">
        <f>IF(C3191="NET","",IF(C3191="","",IFERROR(VLOOKUP(T3191,EAN!$A:$B,2,FALSE),"MANGLER - MÅ OPPDATERE EAN-FANEN")))</f>
        <v>MANGLER - MÅ OPPDATERE EAN-FANEN</v>
      </c>
      <c r="V3191" s="22">
        <f t="shared" si="194"/>
        <v>82</v>
      </c>
      <c r="W3191" s="22">
        <f t="shared" si="195"/>
        <v>116</v>
      </c>
    </row>
    <row r="3192" spans="2:23">
      <c r="B3192">
        <v>845146</v>
      </c>
      <c r="C3192" t="s">
        <v>3686</v>
      </c>
      <c r="D3192" t="s">
        <v>2991</v>
      </c>
      <c r="E3192" t="s">
        <v>3112</v>
      </c>
      <c r="F3192" t="s">
        <v>3010</v>
      </c>
      <c r="G3192" t="s">
        <v>65</v>
      </c>
      <c r="H3192" t="s">
        <v>87</v>
      </c>
      <c r="I3192">
        <v>239</v>
      </c>
      <c r="J3192">
        <v>239</v>
      </c>
      <c r="K3192">
        <v>239</v>
      </c>
      <c r="L3192">
        <v>239</v>
      </c>
      <c r="M3192">
        <v>413</v>
      </c>
      <c r="N3192">
        <v>413</v>
      </c>
      <c r="O3192">
        <v>413</v>
      </c>
      <c r="P3192">
        <v>413</v>
      </c>
      <c r="Q3192">
        <v>413</v>
      </c>
      <c r="R3192">
        <v>413</v>
      </c>
      <c r="T3192" s="22" t="str">
        <f t="shared" si="193"/>
        <v>845146-BRWHT-ML</v>
      </c>
      <c r="U3192" s="24" t="str">
        <f>IF(C3192="NET","",IF(C3192="","",IFERROR(VLOOKUP(T3192,EAN!$A:$B,2,FALSE),"MANGLER - MÅ OPPDATERE EAN-FANEN")))</f>
        <v>MANGLER - MÅ OPPDATERE EAN-FANEN</v>
      </c>
      <c r="V3192" s="22">
        <f t="shared" si="194"/>
        <v>239</v>
      </c>
      <c r="W3192" s="22">
        <f t="shared" si="195"/>
        <v>413</v>
      </c>
    </row>
    <row r="3193" spans="2:23">
      <c r="B3193">
        <v>845146</v>
      </c>
      <c r="C3193" t="s">
        <v>3686</v>
      </c>
      <c r="D3193" t="s">
        <v>2991</v>
      </c>
      <c r="E3193" t="s">
        <v>3113</v>
      </c>
      <c r="F3193" t="s">
        <v>3010</v>
      </c>
      <c r="G3193" t="s">
        <v>66</v>
      </c>
      <c r="H3193" t="s">
        <v>87</v>
      </c>
      <c r="I3193">
        <v>85</v>
      </c>
      <c r="J3193">
        <v>85</v>
      </c>
      <c r="K3193">
        <v>85</v>
      </c>
      <c r="L3193">
        <v>85</v>
      </c>
      <c r="M3193">
        <v>172</v>
      </c>
      <c r="N3193">
        <v>172</v>
      </c>
      <c r="O3193">
        <v>172</v>
      </c>
      <c r="P3193">
        <v>172</v>
      </c>
      <c r="Q3193">
        <v>172</v>
      </c>
      <c r="R3193">
        <v>172</v>
      </c>
      <c r="T3193" s="22" t="str">
        <f t="shared" si="193"/>
        <v>845146-BRWHT-LXL</v>
      </c>
      <c r="U3193" s="24" t="str">
        <f>IF(C3193="NET","",IF(C3193="","",IFERROR(VLOOKUP(T3193,EAN!$A:$B,2,FALSE),"MANGLER - MÅ OPPDATERE EAN-FANEN")))</f>
        <v>MANGLER - MÅ OPPDATERE EAN-FANEN</v>
      </c>
      <c r="V3193" s="22">
        <f t="shared" si="194"/>
        <v>85</v>
      </c>
      <c r="W3193" s="22">
        <f t="shared" si="195"/>
        <v>172</v>
      </c>
    </row>
    <row r="3194" spans="2:23">
      <c r="B3194">
        <v>845146</v>
      </c>
      <c r="C3194" t="s">
        <v>3686</v>
      </c>
      <c r="D3194" t="s">
        <v>2991</v>
      </c>
      <c r="E3194" t="s">
        <v>3114</v>
      </c>
      <c r="F3194" t="s">
        <v>3014</v>
      </c>
      <c r="G3194" t="s">
        <v>64</v>
      </c>
      <c r="H3194" t="s">
        <v>225</v>
      </c>
      <c r="I3194">
        <v>94</v>
      </c>
      <c r="J3194">
        <v>94</v>
      </c>
      <c r="K3194">
        <v>94</v>
      </c>
      <c r="L3194">
        <v>94</v>
      </c>
      <c r="M3194">
        <v>94</v>
      </c>
      <c r="N3194">
        <v>94</v>
      </c>
      <c r="O3194">
        <v>94</v>
      </c>
      <c r="P3194">
        <v>94</v>
      </c>
      <c r="Q3194">
        <v>94</v>
      </c>
      <c r="R3194">
        <v>94</v>
      </c>
      <c r="T3194" s="22" t="str">
        <f t="shared" si="193"/>
        <v>845146-DUSK-SM</v>
      </c>
      <c r="U3194" s="24" t="str">
        <f>IF(C3194="NET","",IF(C3194="","",IFERROR(VLOOKUP(T3194,EAN!$A:$B,2,FALSE),"MANGLER - MÅ OPPDATERE EAN-FANEN")))</f>
        <v>MANGLER - MÅ OPPDATERE EAN-FANEN</v>
      </c>
      <c r="V3194" s="22">
        <f t="shared" si="194"/>
        <v>94</v>
      </c>
      <c r="W3194" s="22">
        <f t="shared" si="195"/>
        <v>94</v>
      </c>
    </row>
    <row r="3195" spans="2:23">
      <c r="B3195">
        <v>845146</v>
      </c>
      <c r="C3195" t="s">
        <v>3686</v>
      </c>
      <c r="D3195" t="s">
        <v>2991</v>
      </c>
      <c r="E3195" t="s">
        <v>3115</v>
      </c>
      <c r="F3195" t="s">
        <v>3014</v>
      </c>
      <c r="G3195" t="s">
        <v>65</v>
      </c>
      <c r="H3195" t="s">
        <v>225</v>
      </c>
      <c r="I3195">
        <v>69</v>
      </c>
      <c r="J3195">
        <v>69</v>
      </c>
      <c r="K3195">
        <v>69</v>
      </c>
      <c r="L3195">
        <v>69</v>
      </c>
      <c r="M3195">
        <v>69</v>
      </c>
      <c r="N3195">
        <v>69</v>
      </c>
      <c r="O3195">
        <v>69</v>
      </c>
      <c r="P3195">
        <v>69</v>
      </c>
      <c r="Q3195">
        <v>69</v>
      </c>
      <c r="R3195">
        <v>69</v>
      </c>
      <c r="T3195" s="22" t="str">
        <f t="shared" si="193"/>
        <v>845146-DUSK-ML</v>
      </c>
      <c r="U3195" s="24" t="str">
        <f>IF(C3195="NET","",IF(C3195="","",IFERROR(VLOOKUP(T3195,EAN!$A:$B,2,FALSE),"MANGLER - MÅ OPPDATERE EAN-FANEN")))</f>
        <v>MANGLER - MÅ OPPDATERE EAN-FANEN</v>
      </c>
      <c r="V3195" s="22">
        <f t="shared" si="194"/>
        <v>69</v>
      </c>
      <c r="W3195" s="22">
        <f t="shared" si="195"/>
        <v>69</v>
      </c>
    </row>
    <row r="3196" spans="2:23">
      <c r="B3196">
        <v>845146</v>
      </c>
      <c r="C3196" t="s">
        <v>3686</v>
      </c>
      <c r="D3196" t="s">
        <v>2991</v>
      </c>
      <c r="E3196" t="s">
        <v>3116</v>
      </c>
      <c r="F3196" t="s">
        <v>3014</v>
      </c>
      <c r="G3196" t="s">
        <v>66</v>
      </c>
      <c r="H3196" t="s">
        <v>225</v>
      </c>
      <c r="I3196">
        <v>96</v>
      </c>
      <c r="J3196">
        <v>96</v>
      </c>
      <c r="K3196">
        <v>96</v>
      </c>
      <c r="L3196">
        <v>96</v>
      </c>
      <c r="M3196">
        <v>96</v>
      </c>
      <c r="N3196">
        <v>96</v>
      </c>
      <c r="O3196">
        <v>96</v>
      </c>
      <c r="P3196">
        <v>96</v>
      </c>
      <c r="Q3196">
        <v>96</v>
      </c>
      <c r="R3196">
        <v>96</v>
      </c>
      <c r="T3196" s="22" t="str">
        <f t="shared" si="193"/>
        <v>845146-DUSK-LXL</v>
      </c>
      <c r="U3196" s="24" t="str">
        <f>IF(C3196="NET","",IF(C3196="","",IFERROR(VLOOKUP(T3196,EAN!$A:$B,2,FALSE),"MANGLER - MÅ OPPDATERE EAN-FANEN")))</f>
        <v>MANGLER - MÅ OPPDATERE EAN-FANEN</v>
      </c>
      <c r="V3196" s="22">
        <f t="shared" si="194"/>
        <v>96</v>
      </c>
      <c r="W3196" s="22">
        <f t="shared" si="195"/>
        <v>96</v>
      </c>
    </row>
    <row r="3197" spans="2:23">
      <c r="B3197">
        <v>845146</v>
      </c>
      <c r="C3197" t="s">
        <v>3686</v>
      </c>
      <c r="D3197" t="s">
        <v>2991</v>
      </c>
      <c r="E3197" t="s">
        <v>3584</v>
      </c>
      <c r="F3197" t="s">
        <v>3585</v>
      </c>
      <c r="G3197" t="s">
        <v>64</v>
      </c>
      <c r="H3197" t="s">
        <v>225</v>
      </c>
      <c r="I3197">
        <v>18</v>
      </c>
      <c r="J3197">
        <v>18</v>
      </c>
      <c r="K3197">
        <v>18</v>
      </c>
      <c r="L3197">
        <v>18</v>
      </c>
      <c r="M3197">
        <v>18</v>
      </c>
      <c r="N3197">
        <v>18</v>
      </c>
      <c r="O3197">
        <v>18</v>
      </c>
      <c r="P3197">
        <v>18</v>
      </c>
      <c r="Q3197">
        <v>18</v>
      </c>
      <c r="R3197">
        <v>18</v>
      </c>
      <c r="T3197" s="22" t="str">
        <f t="shared" si="193"/>
        <v>845146-HARLQ-SM</v>
      </c>
      <c r="U3197" s="24" t="str">
        <f>IF(C3197="NET","",IF(C3197="","",IFERROR(VLOOKUP(T3197,EAN!$A:$B,2,FALSE),"MANGLER - MÅ OPPDATERE EAN-FANEN")))</f>
        <v>MANGLER - MÅ OPPDATERE EAN-FANEN</v>
      </c>
      <c r="V3197" s="22">
        <f t="shared" si="194"/>
        <v>18</v>
      </c>
      <c r="W3197" s="22">
        <f t="shared" si="195"/>
        <v>18</v>
      </c>
    </row>
    <row r="3198" spans="2:23">
      <c r="B3198">
        <v>845146</v>
      </c>
      <c r="C3198" t="s">
        <v>3686</v>
      </c>
      <c r="D3198" t="s">
        <v>2991</v>
      </c>
      <c r="E3198" t="s">
        <v>3586</v>
      </c>
      <c r="F3198" t="s">
        <v>3585</v>
      </c>
      <c r="G3198" t="s">
        <v>65</v>
      </c>
      <c r="H3198" t="s">
        <v>225</v>
      </c>
      <c r="I3198">
        <v>8</v>
      </c>
      <c r="J3198">
        <v>8</v>
      </c>
      <c r="K3198">
        <v>8</v>
      </c>
      <c r="L3198">
        <v>8</v>
      </c>
      <c r="M3198">
        <v>8</v>
      </c>
      <c r="N3198">
        <v>8</v>
      </c>
      <c r="O3198">
        <v>8</v>
      </c>
      <c r="P3198">
        <v>8</v>
      </c>
      <c r="Q3198">
        <v>8</v>
      </c>
      <c r="R3198">
        <v>8</v>
      </c>
      <c r="T3198" s="22" t="str">
        <f t="shared" si="193"/>
        <v>845146-HARLQ-ML</v>
      </c>
      <c r="U3198" s="24" t="str">
        <f>IF(C3198="NET","",IF(C3198="","",IFERROR(VLOOKUP(T3198,EAN!$A:$B,2,FALSE),"MANGLER - MÅ OPPDATERE EAN-FANEN")))</f>
        <v>MANGLER - MÅ OPPDATERE EAN-FANEN</v>
      </c>
      <c r="V3198" s="22">
        <f t="shared" si="194"/>
        <v>8</v>
      </c>
      <c r="W3198" s="22">
        <f t="shared" si="195"/>
        <v>8</v>
      </c>
    </row>
    <row r="3199" spans="2:23">
      <c r="B3199">
        <v>845146</v>
      </c>
      <c r="C3199" t="s">
        <v>3686</v>
      </c>
      <c r="D3199" t="s">
        <v>2991</v>
      </c>
      <c r="E3199" t="s">
        <v>3587</v>
      </c>
      <c r="F3199" t="s">
        <v>3585</v>
      </c>
      <c r="G3199" t="s">
        <v>66</v>
      </c>
      <c r="H3199" t="s">
        <v>225</v>
      </c>
      <c r="I3199">
        <v>7</v>
      </c>
      <c r="J3199">
        <v>7</v>
      </c>
      <c r="K3199">
        <v>7</v>
      </c>
      <c r="L3199">
        <v>7</v>
      </c>
      <c r="M3199">
        <v>7</v>
      </c>
      <c r="N3199">
        <v>7</v>
      </c>
      <c r="O3199">
        <v>7</v>
      </c>
      <c r="P3199">
        <v>7</v>
      </c>
      <c r="Q3199">
        <v>7</v>
      </c>
      <c r="R3199">
        <v>7</v>
      </c>
      <c r="T3199" s="22" t="str">
        <f t="shared" si="193"/>
        <v>845146-HARLQ-LXL</v>
      </c>
      <c r="U3199" s="24" t="str">
        <f>IF(C3199="NET","",IF(C3199="","",IFERROR(VLOOKUP(T3199,EAN!$A:$B,2,FALSE),"MANGLER - MÅ OPPDATERE EAN-FANEN")))</f>
        <v>MANGLER - MÅ OPPDATERE EAN-FANEN</v>
      </c>
      <c r="V3199" s="22">
        <f t="shared" si="194"/>
        <v>7</v>
      </c>
      <c r="W3199" s="22">
        <f t="shared" si="195"/>
        <v>7</v>
      </c>
    </row>
    <row r="3200" spans="2:23">
      <c r="B3200">
        <v>845146</v>
      </c>
      <c r="C3200" t="s">
        <v>3686</v>
      </c>
      <c r="D3200" t="s">
        <v>2991</v>
      </c>
      <c r="E3200" t="s">
        <v>3117</v>
      </c>
      <c r="F3200" t="s">
        <v>3054</v>
      </c>
      <c r="G3200" t="s">
        <v>64</v>
      </c>
      <c r="H3200" t="s">
        <v>87</v>
      </c>
      <c r="I3200">
        <v>72</v>
      </c>
      <c r="J3200">
        <v>72</v>
      </c>
      <c r="K3200">
        <v>72</v>
      </c>
      <c r="L3200">
        <v>72</v>
      </c>
      <c r="M3200">
        <v>72</v>
      </c>
      <c r="N3200">
        <v>72</v>
      </c>
      <c r="O3200">
        <v>72</v>
      </c>
      <c r="P3200">
        <v>72</v>
      </c>
      <c r="Q3200">
        <v>72</v>
      </c>
      <c r="R3200">
        <v>72</v>
      </c>
      <c r="T3200" s="22" t="str">
        <f t="shared" si="193"/>
        <v>845146-LAVA-SM</v>
      </c>
      <c r="U3200" s="24" t="str">
        <f>IF(C3200="NET","",IF(C3200="","",IFERROR(VLOOKUP(T3200,EAN!$A:$B,2,FALSE),"MANGLER - MÅ OPPDATERE EAN-FANEN")))</f>
        <v>MANGLER - MÅ OPPDATERE EAN-FANEN</v>
      </c>
      <c r="V3200" s="22">
        <f t="shared" si="194"/>
        <v>72</v>
      </c>
      <c r="W3200" s="22">
        <f t="shared" si="195"/>
        <v>72</v>
      </c>
    </row>
    <row r="3201" spans="2:23">
      <c r="B3201">
        <v>845146</v>
      </c>
      <c r="C3201" t="s">
        <v>3686</v>
      </c>
      <c r="D3201" t="s">
        <v>2991</v>
      </c>
      <c r="E3201" t="s">
        <v>3118</v>
      </c>
      <c r="F3201" t="s">
        <v>3054</v>
      </c>
      <c r="G3201" t="s">
        <v>65</v>
      </c>
      <c r="H3201" t="s">
        <v>87</v>
      </c>
      <c r="I3201">
        <v>9</v>
      </c>
      <c r="J3201">
        <v>9</v>
      </c>
      <c r="K3201">
        <v>9</v>
      </c>
      <c r="L3201">
        <v>9</v>
      </c>
      <c r="M3201">
        <v>9</v>
      </c>
      <c r="N3201">
        <v>9</v>
      </c>
      <c r="O3201">
        <v>9</v>
      </c>
      <c r="P3201">
        <v>9</v>
      </c>
      <c r="Q3201">
        <v>9</v>
      </c>
      <c r="R3201">
        <v>9</v>
      </c>
      <c r="T3201" s="22" t="str">
        <f t="shared" si="193"/>
        <v>845146-LAVA-ML</v>
      </c>
      <c r="U3201" s="24" t="str">
        <f>IF(C3201="NET","",IF(C3201="","",IFERROR(VLOOKUP(T3201,EAN!$A:$B,2,FALSE),"MANGLER - MÅ OPPDATERE EAN-FANEN")))</f>
        <v>MANGLER - MÅ OPPDATERE EAN-FANEN</v>
      </c>
      <c r="V3201" s="22">
        <f t="shared" si="194"/>
        <v>9</v>
      </c>
      <c r="W3201" s="22">
        <f t="shared" si="195"/>
        <v>9</v>
      </c>
    </row>
    <row r="3202" spans="2:23">
      <c r="B3202">
        <v>845146</v>
      </c>
      <c r="C3202" t="s">
        <v>3686</v>
      </c>
      <c r="D3202" t="s">
        <v>2991</v>
      </c>
      <c r="E3202" t="s">
        <v>3119</v>
      </c>
      <c r="F3202" t="s">
        <v>3054</v>
      </c>
      <c r="G3202" t="s">
        <v>66</v>
      </c>
      <c r="H3202" t="s">
        <v>87</v>
      </c>
      <c r="I3202">
        <v>19</v>
      </c>
      <c r="J3202">
        <v>19</v>
      </c>
      <c r="K3202">
        <v>19</v>
      </c>
      <c r="L3202">
        <v>19</v>
      </c>
      <c r="M3202">
        <v>19</v>
      </c>
      <c r="N3202">
        <v>19</v>
      </c>
      <c r="O3202">
        <v>19</v>
      </c>
      <c r="P3202">
        <v>19</v>
      </c>
      <c r="Q3202">
        <v>19</v>
      </c>
      <c r="R3202">
        <v>19</v>
      </c>
      <c r="T3202" s="22" t="str">
        <f t="shared" si="193"/>
        <v>845146-LAVA-LXL</v>
      </c>
      <c r="U3202" s="24" t="str">
        <f>IF(C3202="NET","",IF(C3202="","",IFERROR(VLOOKUP(T3202,EAN!$A:$B,2,FALSE),"MANGLER - MÅ OPPDATERE EAN-FANEN")))</f>
        <v>MANGLER - MÅ OPPDATERE EAN-FANEN</v>
      </c>
      <c r="V3202" s="22">
        <f t="shared" si="194"/>
        <v>19</v>
      </c>
      <c r="W3202" s="22">
        <f t="shared" si="195"/>
        <v>19</v>
      </c>
    </row>
    <row r="3203" spans="2:23">
      <c r="B3203">
        <v>845146</v>
      </c>
      <c r="C3203" t="s">
        <v>3686</v>
      </c>
      <c r="D3203" t="s">
        <v>2991</v>
      </c>
      <c r="E3203" t="s">
        <v>3120</v>
      </c>
      <c r="F3203" t="s">
        <v>3121</v>
      </c>
      <c r="G3203" t="s">
        <v>64</v>
      </c>
      <c r="H3203" t="s">
        <v>225</v>
      </c>
      <c r="I3203">
        <v>26</v>
      </c>
      <c r="J3203">
        <v>26</v>
      </c>
      <c r="K3203">
        <v>26</v>
      </c>
      <c r="L3203">
        <v>26</v>
      </c>
      <c r="M3203">
        <v>26</v>
      </c>
      <c r="N3203">
        <v>26</v>
      </c>
      <c r="O3203">
        <v>26</v>
      </c>
      <c r="P3203">
        <v>26</v>
      </c>
      <c r="Q3203">
        <v>26</v>
      </c>
      <c r="R3203">
        <v>26</v>
      </c>
      <c r="T3203" s="22" t="str">
        <f t="shared" si="193"/>
        <v>845146-LUSH-SM</v>
      </c>
      <c r="U3203" s="24" t="str">
        <f>IF(C3203="NET","",IF(C3203="","",IFERROR(VLOOKUP(T3203,EAN!$A:$B,2,FALSE),"MANGLER - MÅ OPPDATERE EAN-FANEN")))</f>
        <v>MANGLER - MÅ OPPDATERE EAN-FANEN</v>
      </c>
      <c r="V3203" s="22">
        <f t="shared" si="194"/>
        <v>26</v>
      </c>
      <c r="W3203" s="22">
        <f t="shared" si="195"/>
        <v>26</v>
      </c>
    </row>
    <row r="3204" spans="2:23">
      <c r="B3204">
        <v>845146</v>
      </c>
      <c r="C3204" t="s">
        <v>3686</v>
      </c>
      <c r="D3204" t="s">
        <v>2991</v>
      </c>
      <c r="E3204" t="s">
        <v>3122</v>
      </c>
      <c r="F3204" t="s">
        <v>3121</v>
      </c>
      <c r="G3204" t="s">
        <v>65</v>
      </c>
      <c r="H3204" t="s">
        <v>225</v>
      </c>
      <c r="I3204">
        <v>3</v>
      </c>
      <c r="J3204">
        <v>3</v>
      </c>
      <c r="K3204">
        <v>3</v>
      </c>
      <c r="L3204">
        <v>3</v>
      </c>
      <c r="M3204">
        <v>3</v>
      </c>
      <c r="N3204">
        <v>3</v>
      </c>
      <c r="O3204">
        <v>3</v>
      </c>
      <c r="P3204">
        <v>3</v>
      </c>
      <c r="Q3204">
        <v>3</v>
      </c>
      <c r="R3204">
        <v>3</v>
      </c>
      <c r="T3204" s="22" t="str">
        <f t="shared" ref="T3204:T3267" si="196">CONCATENATE(B3204,"-",E3204)</f>
        <v>845146-LUSH-ML</v>
      </c>
      <c r="U3204" s="24" t="str">
        <f>IF(C3204="NET","",IF(C3204="","",IFERROR(VLOOKUP(T3204,EAN!$A:$B,2,FALSE),"MANGLER - MÅ OPPDATERE EAN-FANEN")))</f>
        <v>MANGLER - MÅ OPPDATERE EAN-FANEN</v>
      </c>
      <c r="V3204" s="22">
        <f t="shared" si="194"/>
        <v>3</v>
      </c>
      <c r="W3204" s="22">
        <f t="shared" si="195"/>
        <v>3</v>
      </c>
    </row>
    <row r="3205" spans="2:23">
      <c r="B3205">
        <v>845146</v>
      </c>
      <c r="C3205" t="s">
        <v>3686</v>
      </c>
      <c r="D3205" t="s">
        <v>2991</v>
      </c>
      <c r="E3205" t="s">
        <v>3123</v>
      </c>
      <c r="F3205" t="s">
        <v>3121</v>
      </c>
      <c r="G3205" t="s">
        <v>66</v>
      </c>
      <c r="H3205" t="s">
        <v>225</v>
      </c>
      <c r="I3205">
        <v>6</v>
      </c>
      <c r="J3205">
        <v>6</v>
      </c>
      <c r="K3205">
        <v>6</v>
      </c>
      <c r="L3205">
        <v>6</v>
      </c>
      <c r="M3205">
        <v>6</v>
      </c>
      <c r="N3205">
        <v>6</v>
      </c>
      <c r="O3205">
        <v>6</v>
      </c>
      <c r="P3205">
        <v>6</v>
      </c>
      <c r="Q3205">
        <v>6</v>
      </c>
      <c r="R3205">
        <v>6</v>
      </c>
      <c r="T3205" s="22" t="str">
        <f t="shared" si="196"/>
        <v>845146-LUSH-LXL</v>
      </c>
      <c r="U3205" s="24" t="str">
        <f>IF(C3205="NET","",IF(C3205="","",IFERROR(VLOOKUP(T3205,EAN!$A:$B,2,FALSE),"MANGLER - MÅ OPPDATERE EAN-FANEN")))</f>
        <v>MANGLER - MÅ OPPDATERE EAN-FANEN</v>
      </c>
      <c r="V3205" s="22">
        <f t="shared" si="194"/>
        <v>6</v>
      </c>
      <c r="W3205" s="22">
        <f t="shared" si="195"/>
        <v>6</v>
      </c>
    </row>
    <row r="3206" spans="2:23">
      <c r="B3206">
        <v>845146</v>
      </c>
      <c r="C3206" t="s">
        <v>3686</v>
      </c>
      <c r="D3206" t="s">
        <v>2991</v>
      </c>
      <c r="E3206" t="s">
        <v>3124</v>
      </c>
      <c r="F3206" t="s">
        <v>3017</v>
      </c>
      <c r="G3206" t="s">
        <v>64</v>
      </c>
      <c r="H3206" t="s">
        <v>87</v>
      </c>
      <c r="I3206">
        <v>0</v>
      </c>
      <c r="J3206">
        <v>0</v>
      </c>
      <c r="K3206">
        <v>0</v>
      </c>
      <c r="L3206">
        <v>0</v>
      </c>
      <c r="M3206">
        <v>64</v>
      </c>
      <c r="N3206">
        <v>64</v>
      </c>
      <c r="O3206">
        <v>64</v>
      </c>
      <c r="P3206">
        <v>64</v>
      </c>
      <c r="Q3206">
        <v>64</v>
      </c>
      <c r="R3206">
        <v>64</v>
      </c>
      <c r="T3206" s="22" t="str">
        <f t="shared" si="196"/>
        <v>845146-MBLCK-SM</v>
      </c>
      <c r="U3206" s="24" t="str">
        <f>IF(C3206="NET","",IF(C3206="","",IFERROR(VLOOKUP(T3206,EAN!$A:$B,2,FALSE),"MANGLER - MÅ OPPDATERE EAN-FANEN")))</f>
        <v>MANGLER - MÅ OPPDATERE EAN-FANEN</v>
      </c>
      <c r="V3206" s="22">
        <f t="shared" si="194"/>
        <v>0</v>
      </c>
      <c r="W3206" s="22">
        <f t="shared" si="195"/>
        <v>64</v>
      </c>
    </row>
    <row r="3207" spans="2:23">
      <c r="B3207">
        <v>845146</v>
      </c>
      <c r="C3207" t="s">
        <v>3686</v>
      </c>
      <c r="D3207" t="s">
        <v>2991</v>
      </c>
      <c r="E3207" t="s">
        <v>3125</v>
      </c>
      <c r="F3207" t="s">
        <v>3017</v>
      </c>
      <c r="G3207" t="s">
        <v>65</v>
      </c>
      <c r="H3207" t="s">
        <v>87</v>
      </c>
      <c r="I3207">
        <v>0</v>
      </c>
      <c r="J3207">
        <v>0</v>
      </c>
      <c r="K3207">
        <v>0</v>
      </c>
      <c r="L3207">
        <v>0</v>
      </c>
      <c r="M3207">
        <v>208</v>
      </c>
      <c r="N3207">
        <v>208</v>
      </c>
      <c r="O3207">
        <v>208</v>
      </c>
      <c r="P3207">
        <v>208</v>
      </c>
      <c r="Q3207">
        <v>208</v>
      </c>
      <c r="R3207">
        <v>208</v>
      </c>
      <c r="T3207" s="22" t="str">
        <f t="shared" si="196"/>
        <v>845146-MBLCK-ML</v>
      </c>
      <c r="U3207" s="24" t="str">
        <f>IF(C3207="NET","",IF(C3207="","",IFERROR(VLOOKUP(T3207,EAN!$A:$B,2,FALSE),"MANGLER - MÅ OPPDATERE EAN-FANEN")))</f>
        <v>MANGLER - MÅ OPPDATERE EAN-FANEN</v>
      </c>
      <c r="V3207" s="22">
        <f t="shared" si="194"/>
        <v>0</v>
      </c>
      <c r="W3207" s="22">
        <f t="shared" si="195"/>
        <v>208</v>
      </c>
    </row>
    <row r="3208" spans="2:23">
      <c r="B3208">
        <v>845146</v>
      </c>
      <c r="C3208" t="s">
        <v>3686</v>
      </c>
      <c r="D3208" t="s">
        <v>2991</v>
      </c>
      <c r="E3208" t="s">
        <v>3126</v>
      </c>
      <c r="F3208" t="s">
        <v>3017</v>
      </c>
      <c r="G3208" t="s">
        <v>66</v>
      </c>
      <c r="H3208" t="s">
        <v>87</v>
      </c>
      <c r="I3208">
        <v>64</v>
      </c>
      <c r="J3208">
        <v>64</v>
      </c>
      <c r="K3208">
        <v>64</v>
      </c>
      <c r="L3208">
        <v>64</v>
      </c>
      <c r="M3208">
        <v>127</v>
      </c>
      <c r="N3208">
        <v>127</v>
      </c>
      <c r="O3208">
        <v>127</v>
      </c>
      <c r="P3208">
        <v>127</v>
      </c>
      <c r="Q3208">
        <v>127</v>
      </c>
      <c r="R3208">
        <v>127</v>
      </c>
      <c r="T3208" s="22" t="str">
        <f t="shared" si="196"/>
        <v>845146-MBLCK-LXL</v>
      </c>
      <c r="U3208" s="24" t="str">
        <f>IF(C3208="NET","",IF(C3208="","",IFERROR(VLOOKUP(T3208,EAN!$A:$B,2,FALSE),"MANGLER - MÅ OPPDATERE EAN-FANEN")))</f>
        <v>MANGLER - MÅ OPPDATERE EAN-FANEN</v>
      </c>
      <c r="V3208" s="22">
        <f t="shared" si="194"/>
        <v>64</v>
      </c>
      <c r="W3208" s="22">
        <f t="shared" si="195"/>
        <v>127</v>
      </c>
    </row>
    <row r="3209" spans="2:23">
      <c r="B3209">
        <v>845146</v>
      </c>
      <c r="C3209" t="s">
        <v>3686</v>
      </c>
      <c r="D3209" t="s">
        <v>2991</v>
      </c>
      <c r="E3209" t="s">
        <v>2196</v>
      </c>
      <c r="F3209" t="s">
        <v>2191</v>
      </c>
      <c r="G3209" t="s">
        <v>64</v>
      </c>
      <c r="H3209" t="s">
        <v>87</v>
      </c>
      <c r="I3209">
        <v>45</v>
      </c>
      <c r="J3209">
        <v>45</v>
      </c>
      <c r="K3209">
        <v>45</v>
      </c>
      <c r="L3209">
        <v>45</v>
      </c>
      <c r="M3209">
        <v>83</v>
      </c>
      <c r="N3209">
        <v>83</v>
      </c>
      <c r="O3209">
        <v>83</v>
      </c>
      <c r="P3209">
        <v>83</v>
      </c>
      <c r="Q3209">
        <v>83</v>
      </c>
      <c r="R3209">
        <v>83</v>
      </c>
      <c r="T3209" s="22" t="str">
        <f t="shared" si="196"/>
        <v>845146-MTURQ-SM</v>
      </c>
      <c r="U3209" s="24" t="str">
        <f>IF(C3209="NET","",IF(C3209="","",IFERROR(VLOOKUP(T3209,EAN!$A:$B,2,FALSE),"MANGLER - MÅ OPPDATERE EAN-FANEN")))</f>
        <v>MANGLER - MÅ OPPDATERE EAN-FANEN</v>
      </c>
      <c r="V3209" s="22">
        <f t="shared" si="194"/>
        <v>45</v>
      </c>
      <c r="W3209" s="22">
        <f t="shared" si="195"/>
        <v>83</v>
      </c>
    </row>
    <row r="3210" spans="2:23">
      <c r="B3210">
        <v>845146</v>
      </c>
      <c r="C3210" t="s">
        <v>3686</v>
      </c>
      <c r="D3210" t="s">
        <v>2991</v>
      </c>
      <c r="E3210" t="s">
        <v>2197</v>
      </c>
      <c r="F3210" t="s">
        <v>2191</v>
      </c>
      <c r="G3210" t="s">
        <v>65</v>
      </c>
      <c r="H3210" t="s">
        <v>87</v>
      </c>
      <c r="I3210">
        <v>69</v>
      </c>
      <c r="J3210">
        <v>69</v>
      </c>
      <c r="K3210">
        <v>69</v>
      </c>
      <c r="L3210">
        <v>69</v>
      </c>
      <c r="M3210">
        <v>137</v>
      </c>
      <c r="N3210">
        <v>137</v>
      </c>
      <c r="O3210">
        <v>137</v>
      </c>
      <c r="P3210">
        <v>137</v>
      </c>
      <c r="Q3210">
        <v>137</v>
      </c>
      <c r="R3210">
        <v>137</v>
      </c>
      <c r="T3210" s="22" t="str">
        <f t="shared" si="196"/>
        <v>845146-MTURQ-ML</v>
      </c>
      <c r="U3210" s="24" t="str">
        <f>IF(C3210="NET","",IF(C3210="","",IFERROR(VLOOKUP(T3210,EAN!$A:$B,2,FALSE),"MANGLER - MÅ OPPDATERE EAN-FANEN")))</f>
        <v>MANGLER - MÅ OPPDATERE EAN-FANEN</v>
      </c>
      <c r="V3210" s="22">
        <f t="shared" si="194"/>
        <v>69</v>
      </c>
      <c r="W3210" s="22">
        <f t="shared" si="195"/>
        <v>137</v>
      </c>
    </row>
    <row r="3211" spans="2:23">
      <c r="B3211">
        <v>845146</v>
      </c>
      <c r="C3211" t="s">
        <v>3686</v>
      </c>
      <c r="D3211" t="s">
        <v>2991</v>
      </c>
      <c r="E3211" t="s">
        <v>2202</v>
      </c>
      <c r="F3211" t="s">
        <v>2191</v>
      </c>
      <c r="G3211" t="s">
        <v>66</v>
      </c>
      <c r="H3211" t="s">
        <v>87</v>
      </c>
      <c r="I3211">
        <v>29</v>
      </c>
      <c r="J3211">
        <v>29</v>
      </c>
      <c r="K3211">
        <v>29</v>
      </c>
      <c r="L3211">
        <v>29</v>
      </c>
      <c r="M3211">
        <v>75</v>
      </c>
      <c r="N3211">
        <v>75</v>
      </c>
      <c r="O3211">
        <v>75</v>
      </c>
      <c r="P3211">
        <v>75</v>
      </c>
      <c r="Q3211">
        <v>75</v>
      </c>
      <c r="R3211">
        <v>75</v>
      </c>
      <c r="T3211" s="22" t="str">
        <f t="shared" si="196"/>
        <v>845146-MTURQ-LXL</v>
      </c>
      <c r="U3211" s="24" t="str">
        <f>IF(C3211="NET","",IF(C3211="","",IFERROR(VLOOKUP(T3211,EAN!$A:$B,2,FALSE),"MANGLER - MÅ OPPDATERE EAN-FANEN")))</f>
        <v>MANGLER - MÅ OPPDATERE EAN-FANEN</v>
      </c>
      <c r="V3211" s="22">
        <f t="shared" ref="V3211:V3274" si="197">I3211</f>
        <v>29</v>
      </c>
      <c r="W3211" s="22">
        <f t="shared" ref="W3211:W3274" si="198">R3211</f>
        <v>75</v>
      </c>
    </row>
    <row r="3212" spans="2:23">
      <c r="B3212">
        <v>845146</v>
      </c>
      <c r="C3212" t="s">
        <v>3686</v>
      </c>
      <c r="D3212" t="s">
        <v>2991</v>
      </c>
      <c r="E3212" t="s">
        <v>3127</v>
      </c>
      <c r="F3212" t="s">
        <v>3076</v>
      </c>
      <c r="G3212" t="s">
        <v>64</v>
      </c>
      <c r="H3212" t="s">
        <v>225</v>
      </c>
      <c r="I3212">
        <v>75</v>
      </c>
      <c r="J3212">
        <v>75</v>
      </c>
      <c r="K3212">
        <v>75</v>
      </c>
      <c r="L3212">
        <v>75</v>
      </c>
      <c r="M3212">
        <v>75</v>
      </c>
      <c r="N3212">
        <v>75</v>
      </c>
      <c r="O3212">
        <v>75</v>
      </c>
      <c r="P3212">
        <v>75</v>
      </c>
      <c r="Q3212">
        <v>75</v>
      </c>
      <c r="R3212">
        <v>75</v>
      </c>
      <c r="T3212" s="22" t="str">
        <f t="shared" si="196"/>
        <v>845146-NANI-SM</v>
      </c>
      <c r="U3212" s="24" t="str">
        <f>IF(C3212="NET","",IF(C3212="","",IFERROR(VLOOKUP(T3212,EAN!$A:$B,2,FALSE),"MANGLER - MÅ OPPDATERE EAN-FANEN")))</f>
        <v>MANGLER - MÅ OPPDATERE EAN-FANEN</v>
      </c>
      <c r="V3212" s="22">
        <f t="shared" si="197"/>
        <v>75</v>
      </c>
      <c r="W3212" s="22">
        <f t="shared" si="198"/>
        <v>75</v>
      </c>
    </row>
    <row r="3213" spans="2:23">
      <c r="B3213">
        <v>845146</v>
      </c>
      <c r="C3213" t="s">
        <v>3686</v>
      </c>
      <c r="D3213" t="s">
        <v>2991</v>
      </c>
      <c r="E3213" t="s">
        <v>3128</v>
      </c>
      <c r="F3213" t="s">
        <v>3076</v>
      </c>
      <c r="G3213" t="s">
        <v>65</v>
      </c>
      <c r="H3213" t="s">
        <v>225</v>
      </c>
      <c r="I3213">
        <v>4</v>
      </c>
      <c r="J3213">
        <v>4</v>
      </c>
      <c r="K3213">
        <v>4</v>
      </c>
      <c r="L3213">
        <v>4</v>
      </c>
      <c r="M3213">
        <v>4</v>
      </c>
      <c r="N3213">
        <v>4</v>
      </c>
      <c r="O3213">
        <v>4</v>
      </c>
      <c r="P3213">
        <v>4</v>
      </c>
      <c r="Q3213">
        <v>4</v>
      </c>
      <c r="R3213">
        <v>4</v>
      </c>
      <c r="T3213" s="22" t="str">
        <f t="shared" si="196"/>
        <v>845146-NANI-ML</v>
      </c>
      <c r="U3213" s="24" t="str">
        <f>IF(C3213="NET","",IF(C3213="","",IFERROR(VLOOKUP(T3213,EAN!$A:$B,2,FALSE),"MANGLER - MÅ OPPDATERE EAN-FANEN")))</f>
        <v>MANGLER - MÅ OPPDATERE EAN-FANEN</v>
      </c>
      <c r="V3213" s="22">
        <f t="shared" si="197"/>
        <v>4</v>
      </c>
      <c r="W3213" s="22">
        <f t="shared" si="198"/>
        <v>4</v>
      </c>
    </row>
    <row r="3214" spans="2:23">
      <c r="B3214">
        <v>845146</v>
      </c>
      <c r="C3214" t="s">
        <v>3686</v>
      </c>
      <c r="D3214" t="s">
        <v>2991</v>
      </c>
      <c r="E3214" t="s">
        <v>3129</v>
      </c>
      <c r="F3214" t="s">
        <v>3076</v>
      </c>
      <c r="G3214" t="s">
        <v>66</v>
      </c>
      <c r="H3214" t="s">
        <v>225</v>
      </c>
      <c r="I3214">
        <v>69</v>
      </c>
      <c r="J3214">
        <v>69</v>
      </c>
      <c r="K3214">
        <v>69</v>
      </c>
      <c r="L3214">
        <v>69</v>
      </c>
      <c r="M3214">
        <v>69</v>
      </c>
      <c r="N3214">
        <v>69</v>
      </c>
      <c r="O3214">
        <v>69</v>
      </c>
      <c r="P3214">
        <v>69</v>
      </c>
      <c r="Q3214">
        <v>69</v>
      </c>
      <c r="R3214">
        <v>69</v>
      </c>
      <c r="T3214" s="22" t="str">
        <f t="shared" si="196"/>
        <v>845146-NANI-LXL</v>
      </c>
      <c r="U3214" s="24" t="str">
        <f>IF(C3214="NET","",IF(C3214="","",IFERROR(VLOOKUP(T3214,EAN!$A:$B,2,FALSE),"MANGLER - MÅ OPPDATERE EAN-FANEN")))</f>
        <v>MANGLER - MÅ OPPDATERE EAN-FANEN</v>
      </c>
      <c r="V3214" s="22">
        <f t="shared" si="197"/>
        <v>69</v>
      </c>
      <c r="W3214" s="22">
        <f t="shared" si="198"/>
        <v>69</v>
      </c>
    </row>
    <row r="3215" spans="2:23">
      <c r="B3215">
        <v>845146</v>
      </c>
      <c r="C3215" t="s">
        <v>3686</v>
      </c>
      <c r="D3215" t="s">
        <v>2991</v>
      </c>
      <c r="E3215" t="s">
        <v>2203</v>
      </c>
      <c r="F3215" t="s">
        <v>2193</v>
      </c>
      <c r="G3215" t="s">
        <v>64</v>
      </c>
      <c r="H3215" t="s">
        <v>87</v>
      </c>
      <c r="I3215">
        <v>30</v>
      </c>
      <c r="J3215">
        <v>30</v>
      </c>
      <c r="K3215">
        <v>30</v>
      </c>
      <c r="L3215">
        <v>30</v>
      </c>
      <c r="M3215">
        <v>76</v>
      </c>
      <c r="N3215">
        <v>76</v>
      </c>
      <c r="O3215">
        <v>76</v>
      </c>
      <c r="P3215">
        <v>76</v>
      </c>
      <c r="Q3215">
        <v>76</v>
      </c>
      <c r="R3215">
        <v>76</v>
      </c>
      <c r="T3215" s="22" t="str">
        <f t="shared" si="196"/>
        <v>845146-PANTH-SM</v>
      </c>
      <c r="U3215" s="24" t="str">
        <f>IF(C3215="NET","",IF(C3215="","",IFERROR(VLOOKUP(T3215,EAN!$A:$B,2,FALSE),"MANGLER - MÅ OPPDATERE EAN-FANEN")))</f>
        <v>MANGLER - MÅ OPPDATERE EAN-FANEN</v>
      </c>
      <c r="V3215" s="22">
        <f t="shared" si="197"/>
        <v>30</v>
      </c>
      <c r="W3215" s="22">
        <f t="shared" si="198"/>
        <v>76</v>
      </c>
    </row>
    <row r="3216" spans="2:23">
      <c r="B3216">
        <v>845146</v>
      </c>
      <c r="C3216" t="s">
        <v>3686</v>
      </c>
      <c r="D3216" t="s">
        <v>2991</v>
      </c>
      <c r="E3216" t="s">
        <v>2204</v>
      </c>
      <c r="F3216" t="s">
        <v>2193</v>
      </c>
      <c r="G3216" t="s">
        <v>65</v>
      </c>
      <c r="H3216" t="s">
        <v>87</v>
      </c>
      <c r="I3216">
        <v>51</v>
      </c>
      <c r="J3216">
        <v>51</v>
      </c>
      <c r="K3216">
        <v>51</v>
      </c>
      <c r="L3216">
        <v>51</v>
      </c>
      <c r="M3216">
        <v>96</v>
      </c>
      <c r="N3216">
        <v>96</v>
      </c>
      <c r="O3216">
        <v>96</v>
      </c>
      <c r="P3216">
        <v>96</v>
      </c>
      <c r="Q3216">
        <v>96</v>
      </c>
      <c r="R3216">
        <v>96</v>
      </c>
      <c r="T3216" s="22" t="str">
        <f t="shared" si="196"/>
        <v>845146-PANTH-ML</v>
      </c>
      <c r="U3216" s="24" t="str">
        <f>IF(C3216="NET","",IF(C3216="","",IFERROR(VLOOKUP(T3216,EAN!$A:$B,2,FALSE),"MANGLER - MÅ OPPDATERE EAN-FANEN")))</f>
        <v>MANGLER - MÅ OPPDATERE EAN-FANEN</v>
      </c>
      <c r="V3216" s="22">
        <f t="shared" si="197"/>
        <v>51</v>
      </c>
      <c r="W3216" s="22">
        <f t="shared" si="198"/>
        <v>96</v>
      </c>
    </row>
    <row r="3217" spans="2:23">
      <c r="B3217">
        <v>845146</v>
      </c>
      <c r="C3217" t="s">
        <v>3686</v>
      </c>
      <c r="D3217" t="s">
        <v>2991</v>
      </c>
      <c r="E3217" t="s">
        <v>2205</v>
      </c>
      <c r="F3217" t="s">
        <v>2193</v>
      </c>
      <c r="G3217" t="s">
        <v>66</v>
      </c>
      <c r="H3217" t="s">
        <v>87</v>
      </c>
      <c r="I3217">
        <v>14</v>
      </c>
      <c r="J3217">
        <v>14</v>
      </c>
      <c r="K3217">
        <v>14</v>
      </c>
      <c r="L3217">
        <v>14</v>
      </c>
      <c r="M3217">
        <v>68</v>
      </c>
      <c r="N3217">
        <v>68</v>
      </c>
      <c r="O3217">
        <v>68</v>
      </c>
      <c r="P3217">
        <v>68</v>
      </c>
      <c r="Q3217">
        <v>68</v>
      </c>
      <c r="R3217">
        <v>68</v>
      </c>
      <c r="T3217" s="22" t="str">
        <f t="shared" si="196"/>
        <v>845146-PANTH-LXL</v>
      </c>
      <c r="U3217" s="24" t="str">
        <f>IF(C3217="NET","",IF(C3217="","",IFERROR(VLOOKUP(T3217,EAN!$A:$B,2,FALSE),"MANGLER - MÅ OPPDATERE EAN-FANEN")))</f>
        <v>MANGLER - MÅ OPPDATERE EAN-FANEN</v>
      </c>
      <c r="V3217" s="22">
        <f t="shared" si="197"/>
        <v>14</v>
      </c>
      <c r="W3217" s="22">
        <f t="shared" si="198"/>
        <v>68</v>
      </c>
    </row>
    <row r="3218" spans="2:23">
      <c r="B3218">
        <v>845146</v>
      </c>
      <c r="C3218" t="s">
        <v>3686</v>
      </c>
      <c r="D3218" t="s">
        <v>2991</v>
      </c>
      <c r="E3218" t="s">
        <v>3581</v>
      </c>
      <c r="F3218" t="s">
        <v>277</v>
      </c>
      <c r="G3218" t="s">
        <v>64</v>
      </c>
      <c r="H3218" t="s">
        <v>87</v>
      </c>
      <c r="I3218">
        <v>22</v>
      </c>
      <c r="J3218">
        <v>22</v>
      </c>
      <c r="K3218">
        <v>22</v>
      </c>
      <c r="L3218">
        <v>22</v>
      </c>
      <c r="M3218">
        <v>103</v>
      </c>
      <c r="N3218">
        <v>103</v>
      </c>
      <c r="O3218">
        <v>103</v>
      </c>
      <c r="P3218">
        <v>103</v>
      </c>
      <c r="Q3218">
        <v>103</v>
      </c>
      <c r="R3218">
        <v>103</v>
      </c>
      <c r="T3218" s="22" t="str">
        <f t="shared" si="196"/>
        <v>845146-SAWHT-SM</v>
      </c>
      <c r="U3218" s="24" t="str">
        <f>IF(C3218="NET","",IF(C3218="","",IFERROR(VLOOKUP(T3218,EAN!$A:$B,2,FALSE),"MANGLER - MÅ OPPDATERE EAN-FANEN")))</f>
        <v>MANGLER - MÅ OPPDATERE EAN-FANEN</v>
      </c>
      <c r="V3218" s="22">
        <f t="shared" si="197"/>
        <v>22</v>
      </c>
      <c r="W3218" s="22">
        <f t="shared" si="198"/>
        <v>103</v>
      </c>
    </row>
    <row r="3219" spans="2:23">
      <c r="B3219">
        <v>845146</v>
      </c>
      <c r="C3219" t="s">
        <v>3686</v>
      </c>
      <c r="D3219" t="s">
        <v>2991</v>
      </c>
      <c r="E3219" t="s">
        <v>3582</v>
      </c>
      <c r="F3219" t="s">
        <v>277</v>
      </c>
      <c r="G3219" t="s">
        <v>65</v>
      </c>
      <c r="H3219" t="s">
        <v>87</v>
      </c>
      <c r="I3219">
        <v>59</v>
      </c>
      <c r="J3219">
        <v>59</v>
      </c>
      <c r="K3219">
        <v>59</v>
      </c>
      <c r="L3219">
        <v>59</v>
      </c>
      <c r="M3219">
        <v>236</v>
      </c>
      <c r="N3219">
        <v>236</v>
      </c>
      <c r="O3219">
        <v>236</v>
      </c>
      <c r="P3219">
        <v>236</v>
      </c>
      <c r="Q3219">
        <v>236</v>
      </c>
      <c r="R3219">
        <v>236</v>
      </c>
      <c r="T3219" s="22" t="str">
        <f t="shared" si="196"/>
        <v>845146-SAWHT-ML</v>
      </c>
      <c r="U3219" s="24" t="str">
        <f>IF(C3219="NET","",IF(C3219="","",IFERROR(VLOOKUP(T3219,EAN!$A:$B,2,FALSE),"MANGLER - MÅ OPPDATERE EAN-FANEN")))</f>
        <v>MANGLER - MÅ OPPDATERE EAN-FANEN</v>
      </c>
      <c r="V3219" s="22">
        <f t="shared" si="197"/>
        <v>59</v>
      </c>
      <c r="W3219" s="22">
        <f t="shared" si="198"/>
        <v>236</v>
      </c>
    </row>
    <row r="3220" spans="2:23">
      <c r="B3220">
        <v>845146</v>
      </c>
      <c r="C3220" t="s">
        <v>3686</v>
      </c>
      <c r="D3220" t="s">
        <v>2991</v>
      </c>
      <c r="E3220" t="s">
        <v>3583</v>
      </c>
      <c r="F3220" t="s">
        <v>277</v>
      </c>
      <c r="G3220" t="s">
        <v>66</v>
      </c>
      <c r="H3220" t="s">
        <v>87</v>
      </c>
      <c r="I3220">
        <v>0</v>
      </c>
      <c r="J3220">
        <v>0</v>
      </c>
      <c r="K3220">
        <v>0</v>
      </c>
      <c r="L3220">
        <v>0</v>
      </c>
      <c r="M3220">
        <v>65</v>
      </c>
      <c r="N3220">
        <v>65</v>
      </c>
      <c r="O3220">
        <v>65</v>
      </c>
      <c r="P3220">
        <v>65</v>
      </c>
      <c r="Q3220">
        <v>65</v>
      </c>
      <c r="R3220">
        <v>65</v>
      </c>
      <c r="T3220" s="22" t="str">
        <f t="shared" si="196"/>
        <v>845146-SAWHT-LXL</v>
      </c>
      <c r="U3220" s="24" t="str">
        <f>IF(C3220="NET","",IF(C3220="","",IFERROR(VLOOKUP(T3220,EAN!$A:$B,2,FALSE),"MANGLER - MÅ OPPDATERE EAN-FANEN")))</f>
        <v>MANGLER - MÅ OPPDATERE EAN-FANEN</v>
      </c>
      <c r="V3220" s="22">
        <f t="shared" si="197"/>
        <v>0</v>
      </c>
      <c r="W3220" s="22">
        <f t="shared" si="198"/>
        <v>65</v>
      </c>
    </row>
    <row r="3221" spans="2:23">
      <c r="B3221">
        <v>845146</v>
      </c>
      <c r="C3221" t="s">
        <v>3686</v>
      </c>
      <c r="D3221" t="s">
        <v>2991</v>
      </c>
      <c r="E3221" t="s">
        <v>1988</v>
      </c>
      <c r="F3221" t="s">
        <v>1977</v>
      </c>
      <c r="G3221" t="s">
        <v>64</v>
      </c>
      <c r="H3221" t="s">
        <v>87</v>
      </c>
      <c r="I3221">
        <v>55</v>
      </c>
      <c r="J3221">
        <v>55</v>
      </c>
      <c r="K3221">
        <v>55</v>
      </c>
      <c r="L3221">
        <v>55</v>
      </c>
      <c r="M3221">
        <v>81</v>
      </c>
      <c r="N3221">
        <v>81</v>
      </c>
      <c r="O3221">
        <v>81</v>
      </c>
      <c r="P3221">
        <v>81</v>
      </c>
      <c r="Q3221">
        <v>81</v>
      </c>
      <c r="R3221">
        <v>81</v>
      </c>
      <c r="T3221" s="22" t="str">
        <f t="shared" si="196"/>
        <v>845146-WOLND-SM</v>
      </c>
      <c r="U3221" s="24" t="str">
        <f>IF(C3221="NET","",IF(C3221="","",IFERROR(VLOOKUP(T3221,EAN!$A:$B,2,FALSE),"MANGLER - MÅ OPPDATERE EAN-FANEN")))</f>
        <v>MANGLER - MÅ OPPDATERE EAN-FANEN</v>
      </c>
      <c r="V3221" s="22">
        <f t="shared" si="197"/>
        <v>55</v>
      </c>
      <c r="W3221" s="22">
        <f t="shared" si="198"/>
        <v>81</v>
      </c>
    </row>
    <row r="3222" spans="2:23">
      <c r="B3222">
        <v>845146</v>
      </c>
      <c r="C3222" t="s">
        <v>3686</v>
      </c>
      <c r="D3222" t="s">
        <v>2991</v>
      </c>
      <c r="E3222" t="s">
        <v>1989</v>
      </c>
      <c r="F3222" t="s">
        <v>1977</v>
      </c>
      <c r="G3222" t="s">
        <v>65</v>
      </c>
      <c r="H3222" t="s">
        <v>87</v>
      </c>
      <c r="I3222">
        <v>23</v>
      </c>
      <c r="J3222">
        <v>23</v>
      </c>
      <c r="K3222">
        <v>23</v>
      </c>
      <c r="L3222">
        <v>23</v>
      </c>
      <c r="M3222">
        <v>60</v>
      </c>
      <c r="N3222">
        <v>60</v>
      </c>
      <c r="O3222">
        <v>60</v>
      </c>
      <c r="P3222">
        <v>60</v>
      </c>
      <c r="Q3222">
        <v>60</v>
      </c>
      <c r="R3222">
        <v>60</v>
      </c>
      <c r="T3222" s="22" t="str">
        <f t="shared" si="196"/>
        <v>845146-WOLND-ML</v>
      </c>
      <c r="U3222" s="24" t="str">
        <f>IF(C3222="NET","",IF(C3222="","",IFERROR(VLOOKUP(T3222,EAN!$A:$B,2,FALSE),"MANGLER - MÅ OPPDATERE EAN-FANEN")))</f>
        <v>MANGLER - MÅ OPPDATERE EAN-FANEN</v>
      </c>
      <c r="V3222" s="22">
        <f t="shared" si="197"/>
        <v>23</v>
      </c>
      <c r="W3222" s="22">
        <f t="shared" si="198"/>
        <v>60</v>
      </c>
    </row>
    <row r="3223" spans="2:23">
      <c r="B3223">
        <v>845146</v>
      </c>
      <c r="C3223" t="s">
        <v>3686</v>
      </c>
      <c r="D3223" t="s">
        <v>2991</v>
      </c>
      <c r="E3223" t="s">
        <v>1990</v>
      </c>
      <c r="F3223" t="s">
        <v>1977</v>
      </c>
      <c r="G3223" t="s">
        <v>66</v>
      </c>
      <c r="H3223" t="s">
        <v>87</v>
      </c>
      <c r="I3223">
        <v>81</v>
      </c>
      <c r="J3223">
        <v>81</v>
      </c>
      <c r="K3223">
        <v>81</v>
      </c>
      <c r="L3223">
        <v>81</v>
      </c>
      <c r="M3223">
        <v>106</v>
      </c>
      <c r="N3223">
        <v>106</v>
      </c>
      <c r="O3223">
        <v>106</v>
      </c>
      <c r="P3223">
        <v>106</v>
      </c>
      <c r="Q3223">
        <v>106</v>
      </c>
      <c r="R3223">
        <v>106</v>
      </c>
      <c r="T3223" s="22" t="str">
        <f t="shared" si="196"/>
        <v>845146-WOLND-LXL</v>
      </c>
      <c r="U3223" s="24" t="str">
        <f>IF(C3223="NET","",IF(C3223="","",IFERROR(VLOOKUP(T3223,EAN!$A:$B,2,FALSE),"MANGLER - MÅ OPPDATERE EAN-FANEN")))</f>
        <v>MANGLER - MÅ OPPDATERE EAN-FANEN</v>
      </c>
      <c r="V3223" s="22">
        <f t="shared" si="197"/>
        <v>81</v>
      </c>
      <c r="W3223" s="22">
        <f t="shared" si="198"/>
        <v>106</v>
      </c>
    </row>
    <row r="3224" spans="2:23">
      <c r="B3224" s="37">
        <v>845147</v>
      </c>
      <c r="C3224" t="s">
        <v>131</v>
      </c>
      <c r="I3224" s="37">
        <v>202409</v>
      </c>
      <c r="J3224" s="37">
        <v>202410</v>
      </c>
      <c r="K3224" s="37">
        <v>202411</v>
      </c>
      <c r="L3224" s="37">
        <v>202412</v>
      </c>
      <c r="M3224" s="37">
        <v>202413</v>
      </c>
      <c r="N3224" s="37">
        <v>202414</v>
      </c>
      <c r="O3224" s="37">
        <v>202415</v>
      </c>
      <c r="P3224" s="37">
        <v>202415</v>
      </c>
      <c r="Q3224" s="37">
        <v>202415</v>
      </c>
      <c r="R3224" s="37">
        <v>202415</v>
      </c>
      <c r="T3224" s="22" t="str">
        <f t="shared" si="196"/>
        <v>845147-</v>
      </c>
      <c r="U3224" s="24" t="str">
        <f>IF(C3224="NET","",IF(C3224="","",IFERROR(VLOOKUP(T3224,EAN!$A:$B,2,FALSE),"MANGLER - MÅ OPPDATERE EAN-FANEN")))</f>
        <v/>
      </c>
      <c r="V3224" s="22">
        <f t="shared" si="197"/>
        <v>202409</v>
      </c>
      <c r="W3224" s="22">
        <f t="shared" si="198"/>
        <v>202415</v>
      </c>
    </row>
    <row r="3225" spans="2:23">
      <c r="B3225">
        <v>845147</v>
      </c>
      <c r="C3225" t="s">
        <v>3588</v>
      </c>
      <c r="D3225" t="s">
        <v>2991</v>
      </c>
      <c r="E3225" t="s">
        <v>3111</v>
      </c>
      <c r="F3225" t="s">
        <v>3010</v>
      </c>
      <c r="G3225" t="s">
        <v>64</v>
      </c>
      <c r="H3225" t="s">
        <v>87</v>
      </c>
      <c r="I3225">
        <v>52</v>
      </c>
      <c r="J3225">
        <v>52</v>
      </c>
      <c r="K3225">
        <v>52</v>
      </c>
      <c r="L3225">
        <v>52</v>
      </c>
      <c r="M3225">
        <v>52</v>
      </c>
      <c r="N3225">
        <v>52</v>
      </c>
      <c r="O3225">
        <v>52</v>
      </c>
      <c r="P3225">
        <v>52</v>
      </c>
      <c r="Q3225">
        <v>52</v>
      </c>
      <c r="R3225">
        <v>52</v>
      </c>
      <c r="T3225" s="22" t="str">
        <f t="shared" si="196"/>
        <v>845147-BRWHT-SM</v>
      </c>
      <c r="U3225" s="24" t="str">
        <f>IF(C3225="NET","",IF(C3225="","",IFERROR(VLOOKUP(T3225,EAN!$A:$B,2,FALSE),"MANGLER - MÅ OPPDATERE EAN-FANEN")))</f>
        <v>MANGLER - MÅ OPPDATERE EAN-FANEN</v>
      </c>
      <c r="V3225" s="22">
        <f t="shared" si="197"/>
        <v>52</v>
      </c>
      <c r="W3225" s="22">
        <f t="shared" si="198"/>
        <v>52</v>
      </c>
    </row>
    <row r="3226" spans="2:23">
      <c r="B3226">
        <v>845147</v>
      </c>
      <c r="C3226" t="s">
        <v>3588</v>
      </c>
      <c r="D3226" t="s">
        <v>2991</v>
      </c>
      <c r="E3226" t="s">
        <v>3112</v>
      </c>
      <c r="F3226" t="s">
        <v>3010</v>
      </c>
      <c r="G3226" t="s">
        <v>65</v>
      </c>
      <c r="H3226" t="s">
        <v>87</v>
      </c>
      <c r="I3226">
        <v>90</v>
      </c>
      <c r="J3226">
        <v>90</v>
      </c>
      <c r="K3226">
        <v>90</v>
      </c>
      <c r="L3226">
        <v>90</v>
      </c>
      <c r="M3226">
        <v>90</v>
      </c>
      <c r="N3226">
        <v>90</v>
      </c>
      <c r="O3226">
        <v>90</v>
      </c>
      <c r="P3226">
        <v>90</v>
      </c>
      <c r="Q3226">
        <v>90</v>
      </c>
      <c r="R3226">
        <v>90</v>
      </c>
      <c r="T3226" s="22" t="str">
        <f t="shared" si="196"/>
        <v>845147-BRWHT-ML</v>
      </c>
      <c r="U3226" s="24" t="str">
        <f>IF(C3226="NET","",IF(C3226="","",IFERROR(VLOOKUP(T3226,EAN!$A:$B,2,FALSE),"MANGLER - MÅ OPPDATERE EAN-FANEN")))</f>
        <v>MANGLER - MÅ OPPDATERE EAN-FANEN</v>
      </c>
      <c r="V3226" s="22">
        <f t="shared" si="197"/>
        <v>90</v>
      </c>
      <c r="W3226" s="22">
        <f t="shared" si="198"/>
        <v>90</v>
      </c>
    </row>
    <row r="3227" spans="2:23">
      <c r="B3227">
        <v>845147</v>
      </c>
      <c r="C3227" t="s">
        <v>3588</v>
      </c>
      <c r="D3227" t="s">
        <v>2991</v>
      </c>
      <c r="E3227" t="s">
        <v>3113</v>
      </c>
      <c r="F3227" t="s">
        <v>3010</v>
      </c>
      <c r="G3227" t="s">
        <v>66</v>
      </c>
      <c r="H3227" t="s">
        <v>87</v>
      </c>
      <c r="I3227">
        <v>83</v>
      </c>
      <c r="J3227">
        <v>83</v>
      </c>
      <c r="K3227">
        <v>83</v>
      </c>
      <c r="L3227">
        <v>83</v>
      </c>
      <c r="M3227">
        <v>83</v>
      </c>
      <c r="N3227">
        <v>83</v>
      </c>
      <c r="O3227">
        <v>83</v>
      </c>
      <c r="P3227">
        <v>83</v>
      </c>
      <c r="Q3227">
        <v>83</v>
      </c>
      <c r="R3227">
        <v>83</v>
      </c>
      <c r="T3227" s="22" t="str">
        <f t="shared" si="196"/>
        <v>845147-BRWHT-LXL</v>
      </c>
      <c r="U3227" s="24" t="str">
        <f>IF(C3227="NET","",IF(C3227="","",IFERROR(VLOOKUP(T3227,EAN!$A:$B,2,FALSE),"MANGLER - MÅ OPPDATERE EAN-FANEN")))</f>
        <v>MANGLER - MÅ OPPDATERE EAN-FANEN</v>
      </c>
      <c r="V3227" s="22">
        <f t="shared" si="197"/>
        <v>83</v>
      </c>
      <c r="W3227" s="22">
        <f t="shared" si="198"/>
        <v>83</v>
      </c>
    </row>
    <row r="3228" spans="2:23">
      <c r="B3228">
        <v>845147</v>
      </c>
      <c r="C3228" t="s">
        <v>3588</v>
      </c>
      <c r="D3228" t="s">
        <v>2991</v>
      </c>
      <c r="E3228" t="s">
        <v>3117</v>
      </c>
      <c r="F3228" t="s">
        <v>3054</v>
      </c>
      <c r="G3228" t="s">
        <v>64</v>
      </c>
      <c r="H3228" t="s">
        <v>87</v>
      </c>
      <c r="I3228">
        <v>12</v>
      </c>
      <c r="J3228">
        <v>12</v>
      </c>
      <c r="K3228">
        <v>12</v>
      </c>
      <c r="L3228">
        <v>12</v>
      </c>
      <c r="M3228">
        <v>12</v>
      </c>
      <c r="N3228">
        <v>12</v>
      </c>
      <c r="O3228">
        <v>12</v>
      </c>
      <c r="P3228">
        <v>12</v>
      </c>
      <c r="Q3228">
        <v>12</v>
      </c>
      <c r="R3228">
        <v>12</v>
      </c>
      <c r="T3228" s="22" t="str">
        <f t="shared" si="196"/>
        <v>845147-LAVA-SM</v>
      </c>
      <c r="U3228" s="24" t="str">
        <f>IF(C3228="NET","",IF(C3228="","",IFERROR(VLOOKUP(T3228,EAN!$A:$B,2,FALSE),"MANGLER - MÅ OPPDATERE EAN-FANEN")))</f>
        <v>MANGLER - MÅ OPPDATERE EAN-FANEN</v>
      </c>
      <c r="V3228" s="22">
        <f t="shared" si="197"/>
        <v>12</v>
      </c>
      <c r="W3228" s="22">
        <f t="shared" si="198"/>
        <v>12</v>
      </c>
    </row>
    <row r="3229" spans="2:23">
      <c r="B3229">
        <v>845147</v>
      </c>
      <c r="C3229" t="s">
        <v>3588</v>
      </c>
      <c r="D3229" t="s">
        <v>2991</v>
      </c>
      <c r="E3229" t="s">
        <v>3118</v>
      </c>
      <c r="F3229" t="s">
        <v>3054</v>
      </c>
      <c r="G3229" t="s">
        <v>65</v>
      </c>
      <c r="H3229" t="s">
        <v>87</v>
      </c>
      <c r="I3229">
        <v>39</v>
      </c>
      <c r="J3229">
        <v>39</v>
      </c>
      <c r="K3229">
        <v>39</v>
      </c>
      <c r="L3229">
        <v>39</v>
      </c>
      <c r="M3229">
        <v>39</v>
      </c>
      <c r="N3229">
        <v>39</v>
      </c>
      <c r="O3229">
        <v>39</v>
      </c>
      <c r="P3229">
        <v>39</v>
      </c>
      <c r="Q3229">
        <v>39</v>
      </c>
      <c r="R3229">
        <v>39</v>
      </c>
      <c r="T3229" s="22" t="str">
        <f t="shared" si="196"/>
        <v>845147-LAVA-ML</v>
      </c>
      <c r="U3229" s="24" t="str">
        <f>IF(C3229="NET","",IF(C3229="","",IFERROR(VLOOKUP(T3229,EAN!$A:$B,2,FALSE),"MANGLER - MÅ OPPDATERE EAN-FANEN")))</f>
        <v>MANGLER - MÅ OPPDATERE EAN-FANEN</v>
      </c>
      <c r="V3229" s="22">
        <f t="shared" si="197"/>
        <v>39</v>
      </c>
      <c r="W3229" s="22">
        <f t="shared" si="198"/>
        <v>39</v>
      </c>
    </row>
    <row r="3230" spans="2:23">
      <c r="B3230">
        <v>845147</v>
      </c>
      <c r="C3230" t="s">
        <v>3588</v>
      </c>
      <c r="D3230" t="s">
        <v>2991</v>
      </c>
      <c r="E3230" t="s">
        <v>3119</v>
      </c>
      <c r="F3230" t="s">
        <v>3054</v>
      </c>
      <c r="G3230" t="s">
        <v>66</v>
      </c>
      <c r="H3230" t="s">
        <v>87</v>
      </c>
      <c r="I3230">
        <v>36</v>
      </c>
      <c r="J3230">
        <v>36</v>
      </c>
      <c r="K3230">
        <v>36</v>
      </c>
      <c r="L3230">
        <v>36</v>
      </c>
      <c r="M3230">
        <v>36</v>
      </c>
      <c r="N3230">
        <v>36</v>
      </c>
      <c r="O3230">
        <v>36</v>
      </c>
      <c r="P3230">
        <v>36</v>
      </c>
      <c r="Q3230">
        <v>36</v>
      </c>
      <c r="R3230">
        <v>36</v>
      </c>
      <c r="T3230" s="22" t="str">
        <f t="shared" si="196"/>
        <v>845147-LAVA-LXL</v>
      </c>
      <c r="U3230" s="24" t="str">
        <f>IF(C3230="NET","",IF(C3230="","",IFERROR(VLOOKUP(T3230,EAN!$A:$B,2,FALSE),"MANGLER - MÅ OPPDATERE EAN-FANEN")))</f>
        <v>MANGLER - MÅ OPPDATERE EAN-FANEN</v>
      </c>
      <c r="V3230" s="22">
        <f t="shared" si="197"/>
        <v>36</v>
      </c>
      <c r="W3230" s="22">
        <f t="shared" si="198"/>
        <v>36</v>
      </c>
    </row>
    <row r="3231" spans="2:23">
      <c r="B3231">
        <v>845147</v>
      </c>
      <c r="C3231" t="s">
        <v>3588</v>
      </c>
      <c r="D3231" t="s">
        <v>2991</v>
      </c>
      <c r="E3231" t="s">
        <v>3124</v>
      </c>
      <c r="F3231" t="s">
        <v>3017</v>
      </c>
      <c r="G3231" t="s">
        <v>64</v>
      </c>
      <c r="H3231" t="s">
        <v>87</v>
      </c>
      <c r="I3231">
        <v>83</v>
      </c>
      <c r="J3231">
        <v>83</v>
      </c>
      <c r="K3231">
        <v>83</v>
      </c>
      <c r="L3231">
        <v>83</v>
      </c>
      <c r="M3231">
        <v>83</v>
      </c>
      <c r="N3231">
        <v>83</v>
      </c>
      <c r="O3231">
        <v>83</v>
      </c>
      <c r="P3231">
        <v>83</v>
      </c>
      <c r="Q3231">
        <v>83</v>
      </c>
      <c r="R3231">
        <v>83</v>
      </c>
      <c r="T3231" s="22" t="str">
        <f t="shared" si="196"/>
        <v>845147-MBLCK-SM</v>
      </c>
      <c r="U3231" s="24" t="str">
        <f>IF(C3231="NET","",IF(C3231="","",IFERROR(VLOOKUP(T3231,EAN!$A:$B,2,FALSE),"MANGLER - MÅ OPPDATERE EAN-FANEN")))</f>
        <v>MANGLER - MÅ OPPDATERE EAN-FANEN</v>
      </c>
      <c r="V3231" s="22">
        <f t="shared" si="197"/>
        <v>83</v>
      </c>
      <c r="W3231" s="22">
        <f t="shared" si="198"/>
        <v>83</v>
      </c>
    </row>
    <row r="3232" spans="2:23">
      <c r="B3232">
        <v>845147</v>
      </c>
      <c r="C3232" t="s">
        <v>3588</v>
      </c>
      <c r="D3232" t="s">
        <v>2991</v>
      </c>
      <c r="E3232" t="s">
        <v>3125</v>
      </c>
      <c r="F3232" t="s">
        <v>3017</v>
      </c>
      <c r="G3232" t="s">
        <v>65</v>
      </c>
      <c r="H3232" t="s">
        <v>87</v>
      </c>
      <c r="I3232">
        <v>359</v>
      </c>
      <c r="J3232">
        <v>359</v>
      </c>
      <c r="K3232">
        <v>359</v>
      </c>
      <c r="L3232">
        <v>359</v>
      </c>
      <c r="M3232">
        <v>359</v>
      </c>
      <c r="N3232">
        <v>359</v>
      </c>
      <c r="O3232">
        <v>359</v>
      </c>
      <c r="P3232">
        <v>359</v>
      </c>
      <c r="Q3232">
        <v>359</v>
      </c>
      <c r="R3232">
        <v>359</v>
      </c>
      <c r="T3232" s="22" t="str">
        <f t="shared" si="196"/>
        <v>845147-MBLCK-ML</v>
      </c>
      <c r="U3232" s="24" t="str">
        <f>IF(C3232="NET","",IF(C3232="","",IFERROR(VLOOKUP(T3232,EAN!$A:$B,2,FALSE),"MANGLER - MÅ OPPDATERE EAN-FANEN")))</f>
        <v>MANGLER - MÅ OPPDATERE EAN-FANEN</v>
      </c>
      <c r="V3232" s="22">
        <f t="shared" si="197"/>
        <v>359</v>
      </c>
      <c r="W3232" s="22">
        <f t="shared" si="198"/>
        <v>359</v>
      </c>
    </row>
    <row r="3233" spans="2:23">
      <c r="B3233">
        <v>845147</v>
      </c>
      <c r="C3233" t="s">
        <v>3588</v>
      </c>
      <c r="D3233" t="s">
        <v>2991</v>
      </c>
      <c r="E3233" t="s">
        <v>3126</v>
      </c>
      <c r="F3233" t="s">
        <v>3017</v>
      </c>
      <c r="G3233" t="s">
        <v>66</v>
      </c>
      <c r="H3233" t="s">
        <v>87</v>
      </c>
      <c r="I3233">
        <v>311</v>
      </c>
      <c r="J3233">
        <v>311</v>
      </c>
      <c r="K3233">
        <v>311</v>
      </c>
      <c r="L3233">
        <v>311</v>
      </c>
      <c r="M3233">
        <v>311</v>
      </c>
      <c r="N3233">
        <v>311</v>
      </c>
      <c r="O3233">
        <v>311</v>
      </c>
      <c r="P3233">
        <v>311</v>
      </c>
      <c r="Q3233">
        <v>311</v>
      </c>
      <c r="R3233">
        <v>311</v>
      </c>
      <c r="T3233" s="22" t="str">
        <f t="shared" si="196"/>
        <v>845147-MBLCK-LXL</v>
      </c>
      <c r="U3233" s="24" t="str">
        <f>IF(C3233="NET","",IF(C3233="","",IFERROR(VLOOKUP(T3233,EAN!$A:$B,2,FALSE),"MANGLER - MÅ OPPDATERE EAN-FANEN")))</f>
        <v>MANGLER - MÅ OPPDATERE EAN-FANEN</v>
      </c>
      <c r="V3233" s="22">
        <f t="shared" si="197"/>
        <v>311</v>
      </c>
      <c r="W3233" s="22">
        <f t="shared" si="198"/>
        <v>311</v>
      </c>
    </row>
    <row r="3234" spans="2:23">
      <c r="B3234">
        <v>845147</v>
      </c>
      <c r="C3234" t="s">
        <v>3588</v>
      </c>
      <c r="D3234" t="s">
        <v>2991</v>
      </c>
      <c r="E3234" t="s">
        <v>1988</v>
      </c>
      <c r="F3234" t="s">
        <v>1977</v>
      </c>
      <c r="G3234" t="s">
        <v>64</v>
      </c>
      <c r="H3234" t="s">
        <v>87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T3234" s="22" t="str">
        <f t="shared" si="196"/>
        <v>845147-WOLND-SM</v>
      </c>
      <c r="U3234" s="24" t="str">
        <f>IF(C3234="NET","",IF(C3234="","",IFERROR(VLOOKUP(T3234,EAN!$A:$B,2,FALSE),"MANGLER - MÅ OPPDATERE EAN-FANEN")))</f>
        <v>MANGLER - MÅ OPPDATERE EAN-FANEN</v>
      </c>
      <c r="V3234" s="22">
        <f t="shared" si="197"/>
        <v>0</v>
      </c>
      <c r="W3234" s="22">
        <f t="shared" si="198"/>
        <v>0</v>
      </c>
    </row>
    <row r="3235" spans="2:23">
      <c r="B3235">
        <v>845147</v>
      </c>
      <c r="C3235" t="s">
        <v>3588</v>
      </c>
      <c r="D3235" t="s">
        <v>2991</v>
      </c>
      <c r="E3235" t="s">
        <v>1989</v>
      </c>
      <c r="F3235" t="s">
        <v>1977</v>
      </c>
      <c r="G3235" t="s">
        <v>65</v>
      </c>
      <c r="H3235" t="s">
        <v>87</v>
      </c>
      <c r="I3235">
        <v>39</v>
      </c>
      <c r="J3235">
        <v>39</v>
      </c>
      <c r="K3235">
        <v>39</v>
      </c>
      <c r="L3235">
        <v>39</v>
      </c>
      <c r="M3235">
        <v>39</v>
      </c>
      <c r="N3235">
        <v>39</v>
      </c>
      <c r="O3235">
        <v>39</v>
      </c>
      <c r="P3235">
        <v>39</v>
      </c>
      <c r="Q3235">
        <v>39</v>
      </c>
      <c r="R3235">
        <v>39</v>
      </c>
      <c r="T3235" s="22" t="str">
        <f t="shared" si="196"/>
        <v>845147-WOLND-ML</v>
      </c>
      <c r="U3235" s="24" t="str">
        <f>IF(C3235="NET","",IF(C3235="","",IFERROR(VLOOKUP(T3235,EAN!$A:$B,2,FALSE),"MANGLER - MÅ OPPDATERE EAN-FANEN")))</f>
        <v>MANGLER - MÅ OPPDATERE EAN-FANEN</v>
      </c>
      <c r="V3235" s="22">
        <f t="shared" si="197"/>
        <v>39</v>
      </c>
      <c r="W3235" s="22">
        <f t="shared" si="198"/>
        <v>39</v>
      </c>
    </row>
    <row r="3236" spans="2:23">
      <c r="B3236">
        <v>845147</v>
      </c>
      <c r="C3236" t="s">
        <v>3588</v>
      </c>
      <c r="D3236" t="s">
        <v>2991</v>
      </c>
      <c r="E3236" t="s">
        <v>1990</v>
      </c>
      <c r="F3236" t="s">
        <v>1977</v>
      </c>
      <c r="G3236" t="s">
        <v>66</v>
      </c>
      <c r="H3236" t="s">
        <v>87</v>
      </c>
      <c r="I3236">
        <v>37</v>
      </c>
      <c r="J3236">
        <v>37</v>
      </c>
      <c r="K3236">
        <v>37</v>
      </c>
      <c r="L3236">
        <v>37</v>
      </c>
      <c r="M3236">
        <v>37</v>
      </c>
      <c r="N3236">
        <v>37</v>
      </c>
      <c r="O3236">
        <v>37</v>
      </c>
      <c r="P3236">
        <v>37</v>
      </c>
      <c r="Q3236">
        <v>37</v>
      </c>
      <c r="R3236">
        <v>37</v>
      </c>
      <c r="T3236" s="22" t="str">
        <f t="shared" si="196"/>
        <v>845147-WOLND-LXL</v>
      </c>
      <c r="U3236" s="24" t="str">
        <f>IF(C3236="NET","",IF(C3236="","",IFERROR(VLOOKUP(T3236,EAN!$A:$B,2,FALSE),"MANGLER - MÅ OPPDATERE EAN-FANEN")))</f>
        <v>MANGLER - MÅ OPPDATERE EAN-FANEN</v>
      </c>
      <c r="V3236" s="22">
        <f t="shared" si="197"/>
        <v>37</v>
      </c>
      <c r="W3236" s="22">
        <f t="shared" si="198"/>
        <v>37</v>
      </c>
    </row>
    <row r="3237" spans="2:23">
      <c r="B3237" s="37">
        <v>845148</v>
      </c>
      <c r="C3237" t="s">
        <v>131</v>
      </c>
      <c r="I3237" s="37">
        <v>202409</v>
      </c>
      <c r="J3237" s="37">
        <v>202410</v>
      </c>
      <c r="K3237" s="37">
        <v>202411</v>
      </c>
      <c r="L3237" s="37">
        <v>202412</v>
      </c>
      <c r="M3237" s="37">
        <v>202413</v>
      </c>
      <c r="N3237" s="37">
        <v>202414</v>
      </c>
      <c r="O3237" s="37">
        <v>202415</v>
      </c>
      <c r="P3237" s="37">
        <v>202415</v>
      </c>
      <c r="Q3237" s="37">
        <v>202415</v>
      </c>
      <c r="R3237" s="37">
        <v>202415</v>
      </c>
      <c r="T3237" s="22" t="str">
        <f t="shared" si="196"/>
        <v>845148-</v>
      </c>
      <c r="U3237" s="24" t="str">
        <f>IF(C3237="NET","",IF(C3237="","",IFERROR(VLOOKUP(T3237,EAN!$A:$B,2,FALSE),"MANGLER - MÅ OPPDATERE EAN-FANEN")))</f>
        <v/>
      </c>
      <c r="V3237" s="22">
        <f t="shared" si="197"/>
        <v>202409</v>
      </c>
      <c r="W3237" s="22">
        <f t="shared" si="198"/>
        <v>202415</v>
      </c>
    </row>
    <row r="3238" spans="2:23">
      <c r="B3238">
        <v>845148</v>
      </c>
      <c r="C3238" t="s">
        <v>3589</v>
      </c>
      <c r="D3238" t="s">
        <v>2991</v>
      </c>
      <c r="E3238" t="s">
        <v>3111</v>
      </c>
      <c r="F3238" t="s">
        <v>3010</v>
      </c>
      <c r="G3238" t="s">
        <v>64</v>
      </c>
      <c r="H3238" t="s">
        <v>87</v>
      </c>
      <c r="I3238">
        <v>121</v>
      </c>
      <c r="J3238">
        <v>121</v>
      </c>
      <c r="K3238">
        <v>121</v>
      </c>
      <c r="L3238">
        <v>121</v>
      </c>
      <c r="M3238">
        <v>121</v>
      </c>
      <c r="N3238">
        <v>121</v>
      </c>
      <c r="O3238">
        <v>121</v>
      </c>
      <c r="P3238">
        <v>121</v>
      </c>
      <c r="Q3238">
        <v>121</v>
      </c>
      <c r="R3238">
        <v>121</v>
      </c>
      <c r="T3238" s="22" t="str">
        <f t="shared" si="196"/>
        <v>845148-BRWHT-SM</v>
      </c>
      <c r="U3238" s="24" t="str">
        <f>IF(C3238="NET","",IF(C3238="","",IFERROR(VLOOKUP(T3238,EAN!$A:$B,2,FALSE),"MANGLER - MÅ OPPDATERE EAN-FANEN")))</f>
        <v>MANGLER - MÅ OPPDATERE EAN-FANEN</v>
      </c>
      <c r="V3238" s="22">
        <f t="shared" si="197"/>
        <v>121</v>
      </c>
      <c r="W3238" s="22">
        <f t="shared" si="198"/>
        <v>121</v>
      </c>
    </row>
    <row r="3239" spans="2:23">
      <c r="B3239">
        <v>845148</v>
      </c>
      <c r="C3239" t="s">
        <v>3589</v>
      </c>
      <c r="D3239" t="s">
        <v>2991</v>
      </c>
      <c r="E3239" t="s">
        <v>3112</v>
      </c>
      <c r="F3239" t="s">
        <v>3010</v>
      </c>
      <c r="G3239" t="s">
        <v>65</v>
      </c>
      <c r="H3239" t="s">
        <v>87</v>
      </c>
      <c r="I3239">
        <v>384</v>
      </c>
      <c r="J3239">
        <v>384</v>
      </c>
      <c r="K3239">
        <v>384</v>
      </c>
      <c r="L3239">
        <v>384</v>
      </c>
      <c r="M3239">
        <v>384</v>
      </c>
      <c r="N3239">
        <v>384</v>
      </c>
      <c r="O3239">
        <v>384</v>
      </c>
      <c r="P3239">
        <v>384</v>
      </c>
      <c r="Q3239">
        <v>384</v>
      </c>
      <c r="R3239">
        <v>384</v>
      </c>
      <c r="T3239" s="22" t="str">
        <f t="shared" si="196"/>
        <v>845148-BRWHT-ML</v>
      </c>
      <c r="U3239" s="24" t="str">
        <f>IF(C3239="NET","",IF(C3239="","",IFERROR(VLOOKUP(T3239,EAN!$A:$B,2,FALSE),"MANGLER - MÅ OPPDATERE EAN-FANEN")))</f>
        <v>MANGLER - MÅ OPPDATERE EAN-FANEN</v>
      </c>
      <c r="V3239" s="22">
        <f t="shared" si="197"/>
        <v>384</v>
      </c>
      <c r="W3239" s="22">
        <f t="shared" si="198"/>
        <v>384</v>
      </c>
    </row>
    <row r="3240" spans="2:23">
      <c r="B3240">
        <v>845148</v>
      </c>
      <c r="C3240" t="s">
        <v>3589</v>
      </c>
      <c r="D3240" t="s">
        <v>2991</v>
      </c>
      <c r="E3240" t="s">
        <v>3113</v>
      </c>
      <c r="F3240" t="s">
        <v>3010</v>
      </c>
      <c r="G3240" t="s">
        <v>66</v>
      </c>
      <c r="H3240" t="s">
        <v>87</v>
      </c>
      <c r="I3240">
        <v>287</v>
      </c>
      <c r="J3240">
        <v>287</v>
      </c>
      <c r="K3240">
        <v>287</v>
      </c>
      <c r="L3240">
        <v>287</v>
      </c>
      <c r="M3240">
        <v>287</v>
      </c>
      <c r="N3240">
        <v>287</v>
      </c>
      <c r="O3240">
        <v>287</v>
      </c>
      <c r="P3240">
        <v>287</v>
      </c>
      <c r="Q3240">
        <v>287</v>
      </c>
      <c r="R3240">
        <v>287</v>
      </c>
      <c r="T3240" s="22" t="str">
        <f t="shared" si="196"/>
        <v>845148-BRWHT-LXL</v>
      </c>
      <c r="U3240" s="24" t="str">
        <f>IF(C3240="NET","",IF(C3240="","",IFERROR(VLOOKUP(T3240,EAN!$A:$B,2,FALSE),"MANGLER - MÅ OPPDATERE EAN-FANEN")))</f>
        <v>MANGLER - MÅ OPPDATERE EAN-FANEN</v>
      </c>
      <c r="V3240" s="22">
        <f t="shared" si="197"/>
        <v>287</v>
      </c>
      <c r="W3240" s="22">
        <f t="shared" si="198"/>
        <v>287</v>
      </c>
    </row>
    <row r="3241" spans="2:23">
      <c r="B3241">
        <v>845148</v>
      </c>
      <c r="C3241" t="s">
        <v>3589</v>
      </c>
      <c r="D3241" t="s">
        <v>2991</v>
      </c>
      <c r="E3241" t="s">
        <v>3117</v>
      </c>
      <c r="F3241" t="s">
        <v>3054</v>
      </c>
      <c r="G3241" t="s">
        <v>64</v>
      </c>
      <c r="H3241" t="s">
        <v>87</v>
      </c>
      <c r="I3241">
        <v>55</v>
      </c>
      <c r="J3241">
        <v>55</v>
      </c>
      <c r="K3241">
        <v>55</v>
      </c>
      <c r="L3241">
        <v>55</v>
      </c>
      <c r="M3241">
        <v>55</v>
      </c>
      <c r="N3241">
        <v>55</v>
      </c>
      <c r="O3241">
        <v>55</v>
      </c>
      <c r="P3241">
        <v>55</v>
      </c>
      <c r="Q3241">
        <v>55</v>
      </c>
      <c r="R3241">
        <v>55</v>
      </c>
      <c r="T3241" s="22" t="str">
        <f t="shared" si="196"/>
        <v>845148-LAVA-SM</v>
      </c>
      <c r="U3241" s="24" t="str">
        <f>IF(C3241="NET","",IF(C3241="","",IFERROR(VLOOKUP(T3241,EAN!$A:$B,2,FALSE),"MANGLER - MÅ OPPDATERE EAN-FANEN")))</f>
        <v>MANGLER - MÅ OPPDATERE EAN-FANEN</v>
      </c>
      <c r="V3241" s="22">
        <f t="shared" si="197"/>
        <v>55</v>
      </c>
      <c r="W3241" s="22">
        <f t="shared" si="198"/>
        <v>55</v>
      </c>
    </row>
    <row r="3242" spans="2:23">
      <c r="B3242">
        <v>845148</v>
      </c>
      <c r="C3242" t="s">
        <v>3589</v>
      </c>
      <c r="D3242" t="s">
        <v>2991</v>
      </c>
      <c r="E3242" t="s">
        <v>3118</v>
      </c>
      <c r="F3242" t="s">
        <v>3054</v>
      </c>
      <c r="G3242" t="s">
        <v>65</v>
      </c>
      <c r="H3242" t="s">
        <v>87</v>
      </c>
      <c r="I3242">
        <v>149</v>
      </c>
      <c r="J3242">
        <v>149</v>
      </c>
      <c r="K3242">
        <v>149</v>
      </c>
      <c r="L3242">
        <v>149</v>
      </c>
      <c r="M3242">
        <v>149</v>
      </c>
      <c r="N3242">
        <v>149</v>
      </c>
      <c r="O3242">
        <v>149</v>
      </c>
      <c r="P3242">
        <v>149</v>
      </c>
      <c r="Q3242">
        <v>149</v>
      </c>
      <c r="R3242">
        <v>149</v>
      </c>
      <c r="T3242" s="22" t="str">
        <f t="shared" si="196"/>
        <v>845148-LAVA-ML</v>
      </c>
      <c r="U3242" s="24" t="str">
        <f>IF(C3242="NET","",IF(C3242="","",IFERROR(VLOOKUP(T3242,EAN!$A:$B,2,FALSE),"MANGLER - MÅ OPPDATERE EAN-FANEN")))</f>
        <v>MANGLER - MÅ OPPDATERE EAN-FANEN</v>
      </c>
      <c r="V3242" s="22">
        <f t="shared" si="197"/>
        <v>149</v>
      </c>
      <c r="W3242" s="22">
        <f t="shared" si="198"/>
        <v>149</v>
      </c>
    </row>
    <row r="3243" spans="2:23">
      <c r="B3243">
        <v>845148</v>
      </c>
      <c r="C3243" t="s">
        <v>3589</v>
      </c>
      <c r="D3243" t="s">
        <v>2991</v>
      </c>
      <c r="E3243" t="s">
        <v>3119</v>
      </c>
      <c r="F3243" t="s">
        <v>3054</v>
      </c>
      <c r="G3243" t="s">
        <v>66</v>
      </c>
      <c r="H3243" t="s">
        <v>87</v>
      </c>
      <c r="I3243">
        <v>129</v>
      </c>
      <c r="J3243">
        <v>129</v>
      </c>
      <c r="K3243">
        <v>129</v>
      </c>
      <c r="L3243">
        <v>129</v>
      </c>
      <c r="M3243">
        <v>129</v>
      </c>
      <c r="N3243">
        <v>129</v>
      </c>
      <c r="O3243">
        <v>129</v>
      </c>
      <c r="P3243">
        <v>129</v>
      </c>
      <c r="Q3243">
        <v>129</v>
      </c>
      <c r="R3243">
        <v>129</v>
      </c>
      <c r="T3243" s="22" t="str">
        <f t="shared" si="196"/>
        <v>845148-LAVA-LXL</v>
      </c>
      <c r="U3243" s="24" t="str">
        <f>IF(C3243="NET","",IF(C3243="","",IFERROR(VLOOKUP(T3243,EAN!$A:$B,2,FALSE),"MANGLER - MÅ OPPDATERE EAN-FANEN")))</f>
        <v>MANGLER - MÅ OPPDATERE EAN-FANEN</v>
      </c>
      <c r="V3243" s="22">
        <f t="shared" si="197"/>
        <v>129</v>
      </c>
      <c r="W3243" s="22">
        <f t="shared" si="198"/>
        <v>129</v>
      </c>
    </row>
    <row r="3244" spans="2:23">
      <c r="B3244">
        <v>845148</v>
      </c>
      <c r="C3244" t="s">
        <v>3589</v>
      </c>
      <c r="D3244" t="s">
        <v>2991</v>
      </c>
      <c r="E3244" t="s">
        <v>3124</v>
      </c>
      <c r="F3244" t="s">
        <v>3017</v>
      </c>
      <c r="G3244" t="s">
        <v>64</v>
      </c>
      <c r="H3244" t="s">
        <v>87</v>
      </c>
      <c r="I3244">
        <v>127</v>
      </c>
      <c r="J3244">
        <v>127</v>
      </c>
      <c r="K3244">
        <v>127</v>
      </c>
      <c r="L3244">
        <v>127</v>
      </c>
      <c r="M3244">
        <v>127</v>
      </c>
      <c r="N3244">
        <v>127</v>
      </c>
      <c r="O3244">
        <v>127</v>
      </c>
      <c r="P3244">
        <v>127</v>
      </c>
      <c r="Q3244">
        <v>127</v>
      </c>
      <c r="R3244">
        <v>127</v>
      </c>
      <c r="T3244" s="22" t="str">
        <f t="shared" si="196"/>
        <v>845148-MBLCK-SM</v>
      </c>
      <c r="U3244" s="24" t="str">
        <f>IF(C3244="NET","",IF(C3244="","",IFERROR(VLOOKUP(T3244,EAN!$A:$B,2,FALSE),"MANGLER - MÅ OPPDATERE EAN-FANEN")))</f>
        <v>MANGLER - MÅ OPPDATERE EAN-FANEN</v>
      </c>
      <c r="V3244" s="22">
        <f t="shared" si="197"/>
        <v>127</v>
      </c>
      <c r="W3244" s="22">
        <f t="shared" si="198"/>
        <v>127</v>
      </c>
    </row>
    <row r="3245" spans="2:23">
      <c r="B3245">
        <v>845148</v>
      </c>
      <c r="C3245" t="s">
        <v>3589</v>
      </c>
      <c r="D3245" t="s">
        <v>2991</v>
      </c>
      <c r="E3245" t="s">
        <v>3125</v>
      </c>
      <c r="F3245" t="s">
        <v>3017</v>
      </c>
      <c r="G3245" t="s">
        <v>65</v>
      </c>
      <c r="H3245" t="s">
        <v>87</v>
      </c>
      <c r="I3245">
        <v>456</v>
      </c>
      <c r="J3245">
        <v>456</v>
      </c>
      <c r="K3245">
        <v>456</v>
      </c>
      <c r="L3245">
        <v>456</v>
      </c>
      <c r="M3245">
        <v>456</v>
      </c>
      <c r="N3245">
        <v>456</v>
      </c>
      <c r="O3245">
        <v>456</v>
      </c>
      <c r="P3245">
        <v>456</v>
      </c>
      <c r="Q3245">
        <v>456</v>
      </c>
      <c r="R3245">
        <v>456</v>
      </c>
      <c r="T3245" s="22" t="str">
        <f t="shared" si="196"/>
        <v>845148-MBLCK-ML</v>
      </c>
      <c r="U3245" s="24" t="str">
        <f>IF(C3245="NET","",IF(C3245="","",IFERROR(VLOOKUP(T3245,EAN!$A:$B,2,FALSE),"MANGLER - MÅ OPPDATERE EAN-FANEN")))</f>
        <v>MANGLER - MÅ OPPDATERE EAN-FANEN</v>
      </c>
      <c r="V3245" s="22">
        <f t="shared" si="197"/>
        <v>456</v>
      </c>
      <c r="W3245" s="22">
        <f t="shared" si="198"/>
        <v>456</v>
      </c>
    </row>
    <row r="3246" spans="2:23">
      <c r="B3246">
        <v>845148</v>
      </c>
      <c r="C3246" t="s">
        <v>3589</v>
      </c>
      <c r="D3246" t="s">
        <v>2991</v>
      </c>
      <c r="E3246" t="s">
        <v>3126</v>
      </c>
      <c r="F3246" t="s">
        <v>3017</v>
      </c>
      <c r="G3246" t="s">
        <v>66</v>
      </c>
      <c r="H3246" t="s">
        <v>87</v>
      </c>
      <c r="I3246">
        <v>417</v>
      </c>
      <c r="J3246">
        <v>417</v>
      </c>
      <c r="K3246">
        <v>417</v>
      </c>
      <c r="L3246">
        <v>417</v>
      </c>
      <c r="M3246">
        <v>417</v>
      </c>
      <c r="N3246">
        <v>417</v>
      </c>
      <c r="O3246">
        <v>417</v>
      </c>
      <c r="P3246">
        <v>417</v>
      </c>
      <c r="Q3246">
        <v>417</v>
      </c>
      <c r="R3246">
        <v>417</v>
      </c>
      <c r="T3246" s="22" t="str">
        <f t="shared" si="196"/>
        <v>845148-MBLCK-LXL</v>
      </c>
      <c r="U3246" s="24" t="str">
        <f>IF(C3246="NET","",IF(C3246="","",IFERROR(VLOOKUP(T3246,EAN!$A:$B,2,FALSE),"MANGLER - MÅ OPPDATERE EAN-FANEN")))</f>
        <v>MANGLER - MÅ OPPDATERE EAN-FANEN</v>
      </c>
      <c r="V3246" s="22">
        <f t="shared" si="197"/>
        <v>417</v>
      </c>
      <c r="W3246" s="22">
        <f t="shared" si="198"/>
        <v>417</v>
      </c>
    </row>
    <row r="3247" spans="2:23">
      <c r="B3247">
        <v>845148</v>
      </c>
      <c r="C3247" t="s">
        <v>3589</v>
      </c>
      <c r="D3247" t="s">
        <v>2991</v>
      </c>
      <c r="E3247" t="s">
        <v>1988</v>
      </c>
      <c r="F3247" t="s">
        <v>1977</v>
      </c>
      <c r="G3247" t="s">
        <v>64</v>
      </c>
      <c r="H3247" t="s">
        <v>87</v>
      </c>
      <c r="I3247">
        <v>40</v>
      </c>
      <c r="J3247">
        <v>40</v>
      </c>
      <c r="K3247">
        <v>40</v>
      </c>
      <c r="L3247">
        <v>40</v>
      </c>
      <c r="M3247">
        <v>40</v>
      </c>
      <c r="N3247">
        <v>40</v>
      </c>
      <c r="O3247">
        <v>40</v>
      </c>
      <c r="P3247">
        <v>40</v>
      </c>
      <c r="Q3247">
        <v>40</v>
      </c>
      <c r="R3247">
        <v>40</v>
      </c>
      <c r="T3247" s="22" t="str">
        <f t="shared" si="196"/>
        <v>845148-WOLND-SM</v>
      </c>
      <c r="U3247" s="24" t="str">
        <f>IF(C3247="NET","",IF(C3247="","",IFERROR(VLOOKUP(T3247,EAN!$A:$B,2,FALSE),"MANGLER - MÅ OPPDATERE EAN-FANEN")))</f>
        <v>MANGLER - MÅ OPPDATERE EAN-FANEN</v>
      </c>
      <c r="V3247" s="22">
        <f t="shared" si="197"/>
        <v>40</v>
      </c>
      <c r="W3247" s="22">
        <f t="shared" si="198"/>
        <v>40</v>
      </c>
    </row>
    <row r="3248" spans="2:23">
      <c r="B3248">
        <v>845148</v>
      </c>
      <c r="C3248" t="s">
        <v>3589</v>
      </c>
      <c r="D3248" t="s">
        <v>2991</v>
      </c>
      <c r="E3248" t="s">
        <v>1989</v>
      </c>
      <c r="F3248" t="s">
        <v>1977</v>
      </c>
      <c r="G3248" t="s">
        <v>65</v>
      </c>
      <c r="H3248" t="s">
        <v>87</v>
      </c>
      <c r="I3248">
        <v>52</v>
      </c>
      <c r="J3248">
        <v>52</v>
      </c>
      <c r="K3248">
        <v>52</v>
      </c>
      <c r="L3248">
        <v>52</v>
      </c>
      <c r="M3248">
        <v>52</v>
      </c>
      <c r="N3248">
        <v>52</v>
      </c>
      <c r="O3248">
        <v>52</v>
      </c>
      <c r="P3248">
        <v>52</v>
      </c>
      <c r="Q3248">
        <v>52</v>
      </c>
      <c r="R3248">
        <v>52</v>
      </c>
      <c r="T3248" s="22" t="str">
        <f t="shared" si="196"/>
        <v>845148-WOLND-ML</v>
      </c>
      <c r="U3248" s="24" t="str">
        <f>IF(C3248="NET","",IF(C3248="","",IFERROR(VLOOKUP(T3248,EAN!$A:$B,2,FALSE),"MANGLER - MÅ OPPDATERE EAN-FANEN")))</f>
        <v>MANGLER - MÅ OPPDATERE EAN-FANEN</v>
      </c>
      <c r="V3248" s="22">
        <f t="shared" si="197"/>
        <v>52</v>
      </c>
      <c r="W3248" s="22">
        <f t="shared" si="198"/>
        <v>52</v>
      </c>
    </row>
    <row r="3249" spans="2:23">
      <c r="B3249">
        <v>845148</v>
      </c>
      <c r="C3249" t="s">
        <v>3589</v>
      </c>
      <c r="D3249" t="s">
        <v>2991</v>
      </c>
      <c r="E3249" t="s">
        <v>1990</v>
      </c>
      <c r="F3249" t="s">
        <v>1977</v>
      </c>
      <c r="G3249" t="s">
        <v>66</v>
      </c>
      <c r="H3249" t="s">
        <v>87</v>
      </c>
      <c r="I3249">
        <v>46</v>
      </c>
      <c r="J3249">
        <v>46</v>
      </c>
      <c r="K3249">
        <v>46</v>
      </c>
      <c r="L3249">
        <v>46</v>
      </c>
      <c r="M3249">
        <v>46</v>
      </c>
      <c r="N3249">
        <v>46</v>
      </c>
      <c r="O3249">
        <v>46</v>
      </c>
      <c r="P3249">
        <v>46</v>
      </c>
      <c r="Q3249">
        <v>46</v>
      </c>
      <c r="R3249">
        <v>46</v>
      </c>
      <c r="T3249" s="22" t="str">
        <f t="shared" si="196"/>
        <v>845148-WOLND-LXL</v>
      </c>
      <c r="U3249" s="24" t="str">
        <f>IF(C3249="NET","",IF(C3249="","",IFERROR(VLOOKUP(T3249,EAN!$A:$B,2,FALSE),"MANGLER - MÅ OPPDATERE EAN-FANEN")))</f>
        <v>MANGLER - MÅ OPPDATERE EAN-FANEN</v>
      </c>
      <c r="V3249" s="22">
        <f t="shared" si="197"/>
        <v>46</v>
      </c>
      <c r="W3249" s="22">
        <f t="shared" si="198"/>
        <v>46</v>
      </c>
    </row>
    <row r="3250" spans="2:23">
      <c r="B3250" s="37">
        <v>845149</v>
      </c>
      <c r="C3250" t="s">
        <v>131</v>
      </c>
      <c r="I3250" s="37">
        <v>202409</v>
      </c>
      <c r="J3250" s="37">
        <v>202410</v>
      </c>
      <c r="K3250" s="37">
        <v>202411</v>
      </c>
      <c r="L3250" s="37">
        <v>202412</v>
      </c>
      <c r="M3250" s="37">
        <v>202413</v>
      </c>
      <c r="N3250" s="37">
        <v>202414</v>
      </c>
      <c r="O3250" s="37">
        <v>202415</v>
      </c>
      <c r="P3250" s="37">
        <v>202415</v>
      </c>
      <c r="Q3250" s="37">
        <v>202415</v>
      </c>
      <c r="R3250" s="37">
        <v>202415</v>
      </c>
      <c r="T3250" s="22" t="str">
        <f t="shared" si="196"/>
        <v>845149-</v>
      </c>
      <c r="U3250" s="24" t="str">
        <f>IF(C3250="NET","",IF(C3250="","",IFERROR(VLOOKUP(T3250,EAN!$A:$B,2,FALSE),"MANGLER - MÅ OPPDATERE EAN-FANEN")))</f>
        <v/>
      </c>
      <c r="V3250" s="22">
        <f t="shared" si="197"/>
        <v>202409</v>
      </c>
      <c r="W3250" s="22">
        <f t="shared" si="198"/>
        <v>202415</v>
      </c>
    </row>
    <row r="3251" spans="2:23">
      <c r="B3251">
        <v>845149</v>
      </c>
      <c r="C3251" t="s">
        <v>3590</v>
      </c>
      <c r="D3251" t="s">
        <v>2991</v>
      </c>
      <c r="E3251" t="s">
        <v>3111</v>
      </c>
      <c r="F3251" t="s">
        <v>3010</v>
      </c>
      <c r="G3251" t="s">
        <v>64</v>
      </c>
      <c r="H3251" t="s">
        <v>87</v>
      </c>
      <c r="I3251">
        <v>2</v>
      </c>
      <c r="J3251">
        <v>2</v>
      </c>
      <c r="K3251">
        <v>2</v>
      </c>
      <c r="L3251">
        <v>2</v>
      </c>
      <c r="M3251">
        <v>2</v>
      </c>
      <c r="N3251">
        <v>2</v>
      </c>
      <c r="O3251">
        <v>2</v>
      </c>
      <c r="P3251">
        <v>2</v>
      </c>
      <c r="Q3251">
        <v>2</v>
      </c>
      <c r="R3251">
        <v>2</v>
      </c>
      <c r="T3251" s="22" t="str">
        <f t="shared" si="196"/>
        <v>845149-BRWHT-SM</v>
      </c>
      <c r="U3251" s="24" t="str">
        <f>IF(C3251="NET","",IF(C3251="","",IFERROR(VLOOKUP(T3251,EAN!$A:$B,2,FALSE),"MANGLER - MÅ OPPDATERE EAN-FANEN")))</f>
        <v>MANGLER - MÅ OPPDATERE EAN-FANEN</v>
      </c>
      <c r="V3251" s="22">
        <f t="shared" si="197"/>
        <v>2</v>
      </c>
      <c r="W3251" s="22">
        <f t="shared" si="198"/>
        <v>2</v>
      </c>
    </row>
    <row r="3252" spans="2:23">
      <c r="B3252">
        <v>845149</v>
      </c>
      <c r="C3252" t="s">
        <v>3590</v>
      </c>
      <c r="D3252" t="s">
        <v>2991</v>
      </c>
      <c r="E3252" t="s">
        <v>3112</v>
      </c>
      <c r="F3252" t="s">
        <v>3010</v>
      </c>
      <c r="G3252" t="s">
        <v>65</v>
      </c>
      <c r="H3252" t="s">
        <v>87</v>
      </c>
      <c r="I3252">
        <v>4</v>
      </c>
      <c r="J3252">
        <v>4</v>
      </c>
      <c r="K3252">
        <v>4</v>
      </c>
      <c r="L3252">
        <v>4</v>
      </c>
      <c r="M3252">
        <v>4</v>
      </c>
      <c r="N3252">
        <v>4</v>
      </c>
      <c r="O3252">
        <v>4</v>
      </c>
      <c r="P3252">
        <v>4</v>
      </c>
      <c r="Q3252">
        <v>4</v>
      </c>
      <c r="R3252">
        <v>4</v>
      </c>
      <c r="T3252" s="22" t="str">
        <f t="shared" si="196"/>
        <v>845149-BRWHT-ML</v>
      </c>
      <c r="U3252" s="24" t="str">
        <f>IF(C3252="NET","",IF(C3252="","",IFERROR(VLOOKUP(T3252,EAN!$A:$B,2,FALSE),"MANGLER - MÅ OPPDATERE EAN-FANEN")))</f>
        <v>MANGLER - MÅ OPPDATERE EAN-FANEN</v>
      </c>
      <c r="V3252" s="22">
        <f t="shared" si="197"/>
        <v>4</v>
      </c>
      <c r="W3252" s="22">
        <f t="shared" si="198"/>
        <v>4</v>
      </c>
    </row>
    <row r="3253" spans="2:23">
      <c r="B3253">
        <v>845149</v>
      </c>
      <c r="C3253" t="s">
        <v>3590</v>
      </c>
      <c r="D3253" t="s">
        <v>2991</v>
      </c>
      <c r="E3253" t="s">
        <v>3113</v>
      </c>
      <c r="F3253" t="s">
        <v>3010</v>
      </c>
      <c r="G3253" t="s">
        <v>66</v>
      </c>
      <c r="H3253" t="s">
        <v>87</v>
      </c>
      <c r="I3253">
        <v>11</v>
      </c>
      <c r="J3253">
        <v>11</v>
      </c>
      <c r="K3253">
        <v>11</v>
      </c>
      <c r="L3253">
        <v>11</v>
      </c>
      <c r="M3253">
        <v>11</v>
      </c>
      <c r="N3253">
        <v>11</v>
      </c>
      <c r="O3253">
        <v>11</v>
      </c>
      <c r="P3253">
        <v>11</v>
      </c>
      <c r="Q3253">
        <v>11</v>
      </c>
      <c r="R3253">
        <v>11</v>
      </c>
      <c r="T3253" s="22" t="str">
        <f t="shared" si="196"/>
        <v>845149-BRWHT-LXL</v>
      </c>
      <c r="U3253" s="24" t="str">
        <f>IF(C3253="NET","",IF(C3253="","",IFERROR(VLOOKUP(T3253,EAN!$A:$B,2,FALSE),"MANGLER - MÅ OPPDATERE EAN-FANEN")))</f>
        <v>MANGLER - MÅ OPPDATERE EAN-FANEN</v>
      </c>
      <c r="V3253" s="22">
        <f t="shared" si="197"/>
        <v>11</v>
      </c>
      <c r="W3253" s="22">
        <f t="shared" si="198"/>
        <v>11</v>
      </c>
    </row>
    <row r="3254" spans="2:23">
      <c r="B3254">
        <v>845149</v>
      </c>
      <c r="C3254" t="s">
        <v>3590</v>
      </c>
      <c r="D3254" t="s">
        <v>2991</v>
      </c>
      <c r="E3254" t="s">
        <v>3117</v>
      </c>
      <c r="F3254" t="s">
        <v>3054</v>
      </c>
      <c r="G3254" t="s">
        <v>64</v>
      </c>
      <c r="H3254" t="s">
        <v>87</v>
      </c>
      <c r="I3254">
        <v>81</v>
      </c>
      <c r="J3254">
        <v>81</v>
      </c>
      <c r="K3254">
        <v>81</v>
      </c>
      <c r="L3254">
        <v>81</v>
      </c>
      <c r="M3254">
        <v>81</v>
      </c>
      <c r="N3254">
        <v>81</v>
      </c>
      <c r="O3254">
        <v>81</v>
      </c>
      <c r="P3254">
        <v>81</v>
      </c>
      <c r="Q3254">
        <v>81</v>
      </c>
      <c r="R3254">
        <v>81</v>
      </c>
      <c r="T3254" s="22" t="str">
        <f t="shared" si="196"/>
        <v>845149-LAVA-SM</v>
      </c>
      <c r="U3254" s="24" t="str">
        <f>IF(C3254="NET","",IF(C3254="","",IFERROR(VLOOKUP(T3254,EAN!$A:$B,2,FALSE),"MANGLER - MÅ OPPDATERE EAN-FANEN")))</f>
        <v>MANGLER - MÅ OPPDATERE EAN-FANEN</v>
      </c>
      <c r="V3254" s="22">
        <f t="shared" si="197"/>
        <v>81</v>
      </c>
      <c r="W3254" s="22">
        <f t="shared" si="198"/>
        <v>81</v>
      </c>
    </row>
    <row r="3255" spans="2:23">
      <c r="B3255">
        <v>845149</v>
      </c>
      <c r="C3255" t="s">
        <v>3590</v>
      </c>
      <c r="D3255" t="s">
        <v>2991</v>
      </c>
      <c r="E3255" t="s">
        <v>3118</v>
      </c>
      <c r="F3255" t="s">
        <v>3054</v>
      </c>
      <c r="G3255" t="s">
        <v>65</v>
      </c>
      <c r="H3255" t="s">
        <v>87</v>
      </c>
      <c r="I3255">
        <v>102</v>
      </c>
      <c r="J3255">
        <v>102</v>
      </c>
      <c r="K3255">
        <v>102</v>
      </c>
      <c r="L3255">
        <v>102</v>
      </c>
      <c r="M3255">
        <v>102</v>
      </c>
      <c r="N3255">
        <v>102</v>
      </c>
      <c r="O3255">
        <v>102</v>
      </c>
      <c r="P3255">
        <v>102</v>
      </c>
      <c r="Q3255">
        <v>102</v>
      </c>
      <c r="R3255">
        <v>102</v>
      </c>
      <c r="T3255" s="22" t="str">
        <f t="shared" si="196"/>
        <v>845149-LAVA-ML</v>
      </c>
      <c r="U3255" s="24" t="str">
        <f>IF(C3255="NET","",IF(C3255="","",IFERROR(VLOOKUP(T3255,EAN!$A:$B,2,FALSE),"MANGLER - MÅ OPPDATERE EAN-FANEN")))</f>
        <v>MANGLER - MÅ OPPDATERE EAN-FANEN</v>
      </c>
      <c r="V3255" s="22">
        <f t="shared" si="197"/>
        <v>102</v>
      </c>
      <c r="W3255" s="22">
        <f t="shared" si="198"/>
        <v>102</v>
      </c>
    </row>
    <row r="3256" spans="2:23">
      <c r="B3256">
        <v>845149</v>
      </c>
      <c r="C3256" t="s">
        <v>3590</v>
      </c>
      <c r="D3256" t="s">
        <v>2991</v>
      </c>
      <c r="E3256" t="s">
        <v>3119</v>
      </c>
      <c r="F3256" t="s">
        <v>3054</v>
      </c>
      <c r="G3256" t="s">
        <v>66</v>
      </c>
      <c r="H3256" t="s">
        <v>87</v>
      </c>
      <c r="I3256">
        <v>79</v>
      </c>
      <c r="J3256">
        <v>79</v>
      </c>
      <c r="K3256">
        <v>79</v>
      </c>
      <c r="L3256">
        <v>79</v>
      </c>
      <c r="M3256">
        <v>79</v>
      </c>
      <c r="N3256">
        <v>79</v>
      </c>
      <c r="O3256">
        <v>79</v>
      </c>
      <c r="P3256">
        <v>79</v>
      </c>
      <c r="Q3256">
        <v>79</v>
      </c>
      <c r="R3256">
        <v>79</v>
      </c>
      <c r="T3256" s="22" t="str">
        <f t="shared" si="196"/>
        <v>845149-LAVA-LXL</v>
      </c>
      <c r="U3256" s="24" t="str">
        <f>IF(C3256="NET","",IF(C3256="","",IFERROR(VLOOKUP(T3256,EAN!$A:$B,2,FALSE),"MANGLER - MÅ OPPDATERE EAN-FANEN")))</f>
        <v>MANGLER - MÅ OPPDATERE EAN-FANEN</v>
      </c>
      <c r="V3256" s="22">
        <f t="shared" si="197"/>
        <v>79</v>
      </c>
      <c r="W3256" s="22">
        <f t="shared" si="198"/>
        <v>79</v>
      </c>
    </row>
    <row r="3257" spans="2:23">
      <c r="B3257">
        <v>845149</v>
      </c>
      <c r="C3257" t="s">
        <v>3590</v>
      </c>
      <c r="D3257" t="s">
        <v>2991</v>
      </c>
      <c r="E3257" t="s">
        <v>3124</v>
      </c>
      <c r="F3257" t="s">
        <v>3017</v>
      </c>
      <c r="G3257" t="s">
        <v>64</v>
      </c>
      <c r="H3257" t="s">
        <v>87</v>
      </c>
      <c r="I3257">
        <v>30</v>
      </c>
      <c r="J3257">
        <v>30</v>
      </c>
      <c r="K3257">
        <v>30</v>
      </c>
      <c r="L3257">
        <v>30</v>
      </c>
      <c r="M3257">
        <v>30</v>
      </c>
      <c r="N3257">
        <v>30</v>
      </c>
      <c r="O3257">
        <v>30</v>
      </c>
      <c r="P3257">
        <v>30</v>
      </c>
      <c r="Q3257">
        <v>30</v>
      </c>
      <c r="R3257">
        <v>30</v>
      </c>
      <c r="T3257" s="22" t="str">
        <f t="shared" si="196"/>
        <v>845149-MBLCK-SM</v>
      </c>
      <c r="U3257" s="24" t="str">
        <f>IF(C3257="NET","",IF(C3257="","",IFERROR(VLOOKUP(T3257,EAN!$A:$B,2,FALSE),"MANGLER - MÅ OPPDATERE EAN-FANEN")))</f>
        <v>MANGLER - MÅ OPPDATERE EAN-FANEN</v>
      </c>
      <c r="V3257" s="22">
        <f t="shared" si="197"/>
        <v>30</v>
      </c>
      <c r="W3257" s="22">
        <f t="shared" si="198"/>
        <v>30</v>
      </c>
    </row>
    <row r="3258" spans="2:23">
      <c r="B3258">
        <v>845149</v>
      </c>
      <c r="C3258" t="s">
        <v>3590</v>
      </c>
      <c r="D3258" t="s">
        <v>2991</v>
      </c>
      <c r="E3258" t="s">
        <v>3125</v>
      </c>
      <c r="F3258" t="s">
        <v>3017</v>
      </c>
      <c r="G3258" t="s">
        <v>65</v>
      </c>
      <c r="H3258" t="s">
        <v>87</v>
      </c>
      <c r="I3258">
        <v>114</v>
      </c>
      <c r="J3258">
        <v>114</v>
      </c>
      <c r="K3258">
        <v>114</v>
      </c>
      <c r="L3258">
        <v>114</v>
      </c>
      <c r="M3258">
        <v>114</v>
      </c>
      <c r="N3258">
        <v>114</v>
      </c>
      <c r="O3258">
        <v>114</v>
      </c>
      <c r="P3258">
        <v>114</v>
      </c>
      <c r="Q3258">
        <v>114</v>
      </c>
      <c r="R3258">
        <v>114</v>
      </c>
      <c r="T3258" s="22" t="str">
        <f t="shared" si="196"/>
        <v>845149-MBLCK-ML</v>
      </c>
      <c r="U3258" s="24" t="str">
        <f>IF(C3258="NET","",IF(C3258="","",IFERROR(VLOOKUP(T3258,EAN!$A:$B,2,FALSE),"MANGLER - MÅ OPPDATERE EAN-FANEN")))</f>
        <v>MANGLER - MÅ OPPDATERE EAN-FANEN</v>
      </c>
      <c r="V3258" s="22">
        <f t="shared" si="197"/>
        <v>114</v>
      </c>
      <c r="W3258" s="22">
        <f t="shared" si="198"/>
        <v>114</v>
      </c>
    </row>
    <row r="3259" spans="2:23">
      <c r="B3259">
        <v>845149</v>
      </c>
      <c r="C3259" t="s">
        <v>3590</v>
      </c>
      <c r="D3259" t="s">
        <v>2991</v>
      </c>
      <c r="E3259" t="s">
        <v>3126</v>
      </c>
      <c r="F3259" t="s">
        <v>3017</v>
      </c>
      <c r="G3259" t="s">
        <v>66</v>
      </c>
      <c r="H3259" t="s">
        <v>87</v>
      </c>
      <c r="I3259">
        <v>151</v>
      </c>
      <c r="J3259">
        <v>151</v>
      </c>
      <c r="K3259">
        <v>151</v>
      </c>
      <c r="L3259">
        <v>151</v>
      </c>
      <c r="M3259">
        <v>151</v>
      </c>
      <c r="N3259">
        <v>151</v>
      </c>
      <c r="O3259">
        <v>151</v>
      </c>
      <c r="P3259">
        <v>151</v>
      </c>
      <c r="Q3259">
        <v>151</v>
      </c>
      <c r="R3259">
        <v>151</v>
      </c>
      <c r="T3259" s="22" t="str">
        <f t="shared" si="196"/>
        <v>845149-MBLCK-LXL</v>
      </c>
      <c r="U3259" s="24" t="str">
        <f>IF(C3259="NET","",IF(C3259="","",IFERROR(VLOOKUP(T3259,EAN!$A:$B,2,FALSE),"MANGLER - MÅ OPPDATERE EAN-FANEN")))</f>
        <v>MANGLER - MÅ OPPDATERE EAN-FANEN</v>
      </c>
      <c r="V3259" s="22">
        <f t="shared" si="197"/>
        <v>151</v>
      </c>
      <c r="W3259" s="22">
        <f t="shared" si="198"/>
        <v>151</v>
      </c>
    </row>
    <row r="3260" spans="2:23">
      <c r="B3260" s="37">
        <v>845150</v>
      </c>
      <c r="C3260" t="s">
        <v>131</v>
      </c>
      <c r="I3260" s="37">
        <v>202409</v>
      </c>
      <c r="J3260" s="37">
        <v>202410</v>
      </c>
      <c r="K3260" s="37">
        <v>202411</v>
      </c>
      <c r="L3260" s="37">
        <v>202412</v>
      </c>
      <c r="M3260" s="37">
        <v>202413</v>
      </c>
      <c r="N3260" s="37">
        <v>202414</v>
      </c>
      <c r="O3260" s="37">
        <v>202415</v>
      </c>
      <c r="P3260" s="37">
        <v>202415</v>
      </c>
      <c r="Q3260" s="37">
        <v>202415</v>
      </c>
      <c r="R3260" s="37">
        <v>202415</v>
      </c>
      <c r="T3260" s="22" t="str">
        <f t="shared" si="196"/>
        <v>845150-</v>
      </c>
      <c r="U3260" s="24" t="str">
        <f>IF(C3260="NET","",IF(C3260="","",IFERROR(VLOOKUP(T3260,EAN!$A:$B,2,FALSE),"MANGLER - MÅ OPPDATERE EAN-FANEN")))</f>
        <v/>
      </c>
      <c r="V3260" s="22">
        <f t="shared" si="197"/>
        <v>202409</v>
      </c>
      <c r="W3260" s="22">
        <f t="shared" si="198"/>
        <v>202415</v>
      </c>
    </row>
    <row r="3261" spans="2:23">
      <c r="B3261">
        <v>845150</v>
      </c>
      <c r="C3261" t="s">
        <v>3591</v>
      </c>
      <c r="D3261" t="s">
        <v>2991</v>
      </c>
      <c r="E3261" t="s">
        <v>3592</v>
      </c>
      <c r="F3261" t="s">
        <v>3593</v>
      </c>
      <c r="G3261" t="s">
        <v>64</v>
      </c>
      <c r="H3261" t="s">
        <v>87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T3261" s="22" t="str">
        <f t="shared" si="196"/>
        <v>845150-UXYLW-SM</v>
      </c>
      <c r="U3261" s="24" t="str">
        <f>IF(C3261="NET","",IF(C3261="","",IFERROR(VLOOKUP(T3261,EAN!$A:$B,2,FALSE),"MANGLER - MÅ OPPDATERE EAN-FANEN")))</f>
        <v>MANGLER - MÅ OPPDATERE EAN-FANEN</v>
      </c>
      <c r="V3261" s="22">
        <f t="shared" si="197"/>
        <v>0</v>
      </c>
      <c r="W3261" s="22">
        <f t="shared" si="198"/>
        <v>0</v>
      </c>
    </row>
    <row r="3262" spans="2:23">
      <c r="B3262">
        <v>845150</v>
      </c>
      <c r="C3262" t="s">
        <v>3591</v>
      </c>
      <c r="D3262" t="s">
        <v>2991</v>
      </c>
      <c r="E3262" t="s">
        <v>3594</v>
      </c>
      <c r="F3262" t="s">
        <v>3593</v>
      </c>
      <c r="G3262" t="s">
        <v>65</v>
      </c>
      <c r="H3262" t="s">
        <v>87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T3262" s="22" t="str">
        <f t="shared" si="196"/>
        <v>845150-UXYLW-ML</v>
      </c>
      <c r="U3262" s="24" t="str">
        <f>IF(C3262="NET","",IF(C3262="","",IFERROR(VLOOKUP(T3262,EAN!$A:$B,2,FALSE),"MANGLER - MÅ OPPDATERE EAN-FANEN")))</f>
        <v>MANGLER - MÅ OPPDATERE EAN-FANEN</v>
      </c>
      <c r="V3262" s="22">
        <f t="shared" si="197"/>
        <v>0</v>
      </c>
      <c r="W3262" s="22">
        <f t="shared" si="198"/>
        <v>0</v>
      </c>
    </row>
    <row r="3263" spans="2:23">
      <c r="B3263">
        <v>845150</v>
      </c>
      <c r="C3263" t="s">
        <v>3591</v>
      </c>
      <c r="D3263" t="s">
        <v>2991</v>
      </c>
      <c r="E3263" t="s">
        <v>3595</v>
      </c>
      <c r="F3263" t="s">
        <v>3593</v>
      </c>
      <c r="G3263" t="s">
        <v>66</v>
      </c>
      <c r="H3263" t="s">
        <v>87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T3263" s="22" t="str">
        <f t="shared" si="196"/>
        <v>845150-UXYLW-LXL</v>
      </c>
      <c r="U3263" s="24" t="str">
        <f>IF(C3263="NET","",IF(C3263="","",IFERROR(VLOOKUP(T3263,EAN!$A:$B,2,FALSE),"MANGLER - MÅ OPPDATERE EAN-FANEN")))</f>
        <v>MANGLER - MÅ OPPDATERE EAN-FANEN</v>
      </c>
      <c r="V3263" s="22">
        <f t="shared" si="197"/>
        <v>0</v>
      </c>
      <c r="W3263" s="22">
        <f t="shared" si="198"/>
        <v>0</v>
      </c>
    </row>
    <row r="3264" spans="2:23">
      <c r="B3264" s="37">
        <v>845151</v>
      </c>
      <c r="C3264" t="s">
        <v>131</v>
      </c>
      <c r="I3264" s="37">
        <v>202409</v>
      </c>
      <c r="J3264" s="37">
        <v>202410</v>
      </c>
      <c r="K3264" s="37">
        <v>202411</v>
      </c>
      <c r="L3264" s="37">
        <v>202412</v>
      </c>
      <c r="M3264" s="37">
        <v>202413</v>
      </c>
      <c r="N3264" s="37">
        <v>202414</v>
      </c>
      <c r="O3264" s="37">
        <v>202415</v>
      </c>
      <c r="P3264" s="37">
        <v>202415</v>
      </c>
      <c r="Q3264" s="37">
        <v>202415</v>
      </c>
      <c r="R3264" s="37">
        <v>202415</v>
      </c>
      <c r="T3264" s="22" t="str">
        <f t="shared" si="196"/>
        <v>845151-</v>
      </c>
      <c r="U3264" s="24" t="str">
        <f>IF(C3264="NET","",IF(C3264="","",IFERROR(VLOOKUP(T3264,EAN!$A:$B,2,FALSE),"MANGLER - MÅ OPPDATERE EAN-FANEN")))</f>
        <v/>
      </c>
      <c r="V3264" s="22">
        <f t="shared" si="197"/>
        <v>202409</v>
      </c>
      <c r="W3264" s="22">
        <f t="shared" si="198"/>
        <v>202415</v>
      </c>
    </row>
    <row r="3265" spans="2:23">
      <c r="B3265">
        <v>845151</v>
      </c>
      <c r="C3265" t="s">
        <v>3596</v>
      </c>
      <c r="D3265" t="s">
        <v>2991</v>
      </c>
      <c r="E3265" t="s">
        <v>3597</v>
      </c>
      <c r="F3265" t="s">
        <v>3598</v>
      </c>
      <c r="G3265" t="s">
        <v>64</v>
      </c>
      <c r="H3265" t="s">
        <v>87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T3265" s="22" t="str">
        <f t="shared" si="196"/>
        <v>845151-MASND-SM</v>
      </c>
      <c r="U3265" s="24" t="str">
        <f>IF(C3265="NET","",IF(C3265="","",IFERROR(VLOOKUP(T3265,EAN!$A:$B,2,FALSE),"MANGLER - MÅ OPPDATERE EAN-FANEN")))</f>
        <v>MANGLER - MÅ OPPDATERE EAN-FANEN</v>
      </c>
      <c r="V3265" s="22">
        <f t="shared" si="197"/>
        <v>0</v>
      </c>
      <c r="W3265" s="22">
        <f t="shared" si="198"/>
        <v>0</v>
      </c>
    </row>
    <row r="3266" spans="2:23">
      <c r="B3266">
        <v>845151</v>
      </c>
      <c r="C3266" t="s">
        <v>3596</v>
      </c>
      <c r="D3266" t="s">
        <v>2991</v>
      </c>
      <c r="E3266" t="s">
        <v>3599</v>
      </c>
      <c r="F3266" t="s">
        <v>3598</v>
      </c>
      <c r="G3266" t="s">
        <v>65</v>
      </c>
      <c r="H3266" t="s">
        <v>87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T3266" s="22" t="str">
        <f t="shared" si="196"/>
        <v>845151-MASND-ML</v>
      </c>
      <c r="U3266" s="24" t="str">
        <f>IF(C3266="NET","",IF(C3266="","",IFERROR(VLOOKUP(T3266,EAN!$A:$B,2,FALSE),"MANGLER - MÅ OPPDATERE EAN-FANEN")))</f>
        <v>MANGLER - MÅ OPPDATERE EAN-FANEN</v>
      </c>
      <c r="V3266" s="22">
        <f t="shared" si="197"/>
        <v>0</v>
      </c>
      <c r="W3266" s="22">
        <f t="shared" si="198"/>
        <v>0</v>
      </c>
    </row>
    <row r="3267" spans="2:23">
      <c r="B3267">
        <v>845151</v>
      </c>
      <c r="C3267" t="s">
        <v>3596</v>
      </c>
      <c r="D3267" t="s">
        <v>2991</v>
      </c>
      <c r="E3267" t="s">
        <v>3600</v>
      </c>
      <c r="F3267" t="s">
        <v>3598</v>
      </c>
      <c r="G3267" t="s">
        <v>66</v>
      </c>
      <c r="H3267" t="s">
        <v>87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T3267" s="22" t="str">
        <f t="shared" si="196"/>
        <v>845151-MASND-LXL</v>
      </c>
      <c r="U3267" s="24" t="str">
        <f>IF(C3267="NET","",IF(C3267="","",IFERROR(VLOOKUP(T3267,EAN!$A:$B,2,FALSE),"MANGLER - MÅ OPPDATERE EAN-FANEN")))</f>
        <v>MANGLER - MÅ OPPDATERE EAN-FANEN</v>
      </c>
      <c r="V3267" s="22">
        <f t="shared" si="197"/>
        <v>0</v>
      </c>
      <c r="W3267" s="22">
        <f t="shared" si="198"/>
        <v>0</v>
      </c>
    </row>
    <row r="3268" spans="2:23">
      <c r="B3268" s="37">
        <v>845152</v>
      </c>
      <c r="C3268" t="s">
        <v>131</v>
      </c>
      <c r="I3268" s="37">
        <v>202409</v>
      </c>
      <c r="J3268" s="37">
        <v>202410</v>
      </c>
      <c r="K3268" s="37">
        <v>202411</v>
      </c>
      <c r="L3268" s="37">
        <v>202412</v>
      </c>
      <c r="M3268" s="37">
        <v>202413</v>
      </c>
      <c r="N3268" s="37">
        <v>202414</v>
      </c>
      <c r="O3268" s="37">
        <v>202415</v>
      </c>
      <c r="P3268" s="37">
        <v>202415</v>
      </c>
      <c r="Q3268" s="37">
        <v>202415</v>
      </c>
      <c r="R3268" s="37">
        <v>202415</v>
      </c>
      <c r="T3268" s="22" t="str">
        <f t="shared" ref="T3268:T3331" si="199">CONCATENATE(B3268,"-",E3268)</f>
        <v>845152-</v>
      </c>
      <c r="U3268" s="24" t="str">
        <f>IF(C3268="NET","",IF(C3268="","",IFERROR(VLOOKUP(T3268,EAN!$A:$B,2,FALSE),"MANGLER - MÅ OPPDATERE EAN-FANEN")))</f>
        <v/>
      </c>
      <c r="V3268" s="22">
        <f t="shared" si="197"/>
        <v>202409</v>
      </c>
      <c r="W3268" s="22">
        <f t="shared" si="198"/>
        <v>202415</v>
      </c>
    </row>
    <row r="3269" spans="2:23">
      <c r="B3269">
        <v>845152</v>
      </c>
      <c r="C3269" t="s">
        <v>3601</v>
      </c>
      <c r="D3269" t="s">
        <v>2991</v>
      </c>
      <c r="E3269" t="s">
        <v>3602</v>
      </c>
      <c r="F3269" t="s">
        <v>3603</v>
      </c>
      <c r="G3269" t="s">
        <v>64</v>
      </c>
      <c r="H3269" t="s">
        <v>225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T3269" s="22" t="str">
        <f t="shared" si="199"/>
        <v>845152-CLST-SM</v>
      </c>
      <c r="U3269" s="24" t="str">
        <f>IF(C3269="NET","",IF(C3269="","",IFERROR(VLOOKUP(T3269,EAN!$A:$B,2,FALSE),"MANGLER - MÅ OPPDATERE EAN-FANEN")))</f>
        <v>MANGLER - MÅ OPPDATERE EAN-FANEN</v>
      </c>
      <c r="V3269" s="22">
        <f t="shared" si="197"/>
        <v>0</v>
      </c>
      <c r="W3269" s="22">
        <f t="shared" si="198"/>
        <v>0</v>
      </c>
    </row>
    <row r="3270" spans="2:23">
      <c r="B3270">
        <v>845152</v>
      </c>
      <c r="C3270" t="s">
        <v>3601</v>
      </c>
      <c r="D3270" t="s">
        <v>2991</v>
      </c>
      <c r="E3270" t="s">
        <v>3604</v>
      </c>
      <c r="F3270" t="s">
        <v>3603</v>
      </c>
      <c r="G3270" t="s">
        <v>65</v>
      </c>
      <c r="H3270" t="s">
        <v>225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T3270" s="22" t="str">
        <f t="shared" si="199"/>
        <v>845152-CLST-ML</v>
      </c>
      <c r="U3270" s="24" t="str">
        <f>IF(C3270="NET","",IF(C3270="","",IFERROR(VLOOKUP(T3270,EAN!$A:$B,2,FALSE),"MANGLER - MÅ OPPDATERE EAN-FANEN")))</f>
        <v>MANGLER - MÅ OPPDATERE EAN-FANEN</v>
      </c>
      <c r="V3270" s="22">
        <f t="shared" si="197"/>
        <v>0</v>
      </c>
      <c r="W3270" s="22">
        <f t="shared" si="198"/>
        <v>0</v>
      </c>
    </row>
    <row r="3271" spans="2:23">
      <c r="B3271">
        <v>845152</v>
      </c>
      <c r="C3271" t="s">
        <v>3601</v>
      </c>
      <c r="D3271" t="s">
        <v>2991</v>
      </c>
      <c r="E3271" t="s">
        <v>3605</v>
      </c>
      <c r="F3271" t="s">
        <v>3603</v>
      </c>
      <c r="G3271" t="s">
        <v>66</v>
      </c>
      <c r="H3271" t="s">
        <v>225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T3271" s="22" t="str">
        <f t="shared" si="199"/>
        <v>845152-CLST-LXL</v>
      </c>
      <c r="U3271" s="24" t="str">
        <f>IF(C3271="NET","",IF(C3271="","",IFERROR(VLOOKUP(T3271,EAN!$A:$B,2,FALSE),"MANGLER - MÅ OPPDATERE EAN-FANEN")))</f>
        <v>MANGLER - MÅ OPPDATERE EAN-FANEN</v>
      </c>
      <c r="V3271" s="22">
        <f t="shared" si="197"/>
        <v>0</v>
      </c>
      <c r="W3271" s="22">
        <f t="shared" si="198"/>
        <v>0</v>
      </c>
    </row>
    <row r="3272" spans="2:23">
      <c r="B3272">
        <v>845152</v>
      </c>
      <c r="C3272" t="s">
        <v>3601</v>
      </c>
      <c r="D3272" t="s">
        <v>2991</v>
      </c>
      <c r="E3272" t="s">
        <v>3606</v>
      </c>
      <c r="F3272" t="s">
        <v>3607</v>
      </c>
      <c r="G3272" t="s">
        <v>64</v>
      </c>
      <c r="H3272" t="s">
        <v>87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T3272" s="22" t="str">
        <f t="shared" si="199"/>
        <v>845152-EARTH-SM</v>
      </c>
      <c r="U3272" s="24" t="str">
        <f>IF(C3272="NET","",IF(C3272="","",IFERROR(VLOOKUP(T3272,EAN!$A:$B,2,FALSE),"MANGLER - MÅ OPPDATERE EAN-FANEN")))</f>
        <v>MANGLER - MÅ OPPDATERE EAN-FANEN</v>
      </c>
      <c r="V3272" s="22">
        <f t="shared" si="197"/>
        <v>0</v>
      </c>
      <c r="W3272" s="22">
        <f t="shared" si="198"/>
        <v>0</v>
      </c>
    </row>
    <row r="3273" spans="2:23">
      <c r="B3273">
        <v>845152</v>
      </c>
      <c r="C3273" t="s">
        <v>3601</v>
      </c>
      <c r="D3273" t="s">
        <v>2991</v>
      </c>
      <c r="E3273" t="s">
        <v>3608</v>
      </c>
      <c r="F3273" t="s">
        <v>3607</v>
      </c>
      <c r="G3273" t="s">
        <v>65</v>
      </c>
      <c r="H3273" t="s">
        <v>87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T3273" s="22" t="str">
        <f t="shared" si="199"/>
        <v>845152-EARTH-ML</v>
      </c>
      <c r="U3273" s="24" t="str">
        <f>IF(C3273="NET","",IF(C3273="","",IFERROR(VLOOKUP(T3273,EAN!$A:$B,2,FALSE),"MANGLER - MÅ OPPDATERE EAN-FANEN")))</f>
        <v>MANGLER - MÅ OPPDATERE EAN-FANEN</v>
      </c>
      <c r="V3273" s="22">
        <f t="shared" si="197"/>
        <v>0</v>
      </c>
      <c r="W3273" s="22">
        <f t="shared" si="198"/>
        <v>0</v>
      </c>
    </row>
    <row r="3274" spans="2:23">
      <c r="B3274">
        <v>845152</v>
      </c>
      <c r="C3274" t="s">
        <v>3601</v>
      </c>
      <c r="D3274" t="s">
        <v>2991</v>
      </c>
      <c r="E3274" t="s">
        <v>3609</v>
      </c>
      <c r="F3274" t="s">
        <v>3607</v>
      </c>
      <c r="G3274" t="s">
        <v>66</v>
      </c>
      <c r="H3274" t="s">
        <v>87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T3274" s="22" t="str">
        <f t="shared" si="199"/>
        <v>845152-EARTH-LXL</v>
      </c>
      <c r="U3274" s="24" t="str">
        <f>IF(C3274="NET","",IF(C3274="","",IFERROR(VLOOKUP(T3274,EAN!$A:$B,2,FALSE),"MANGLER - MÅ OPPDATERE EAN-FANEN")))</f>
        <v>MANGLER - MÅ OPPDATERE EAN-FANEN</v>
      </c>
      <c r="V3274" s="22">
        <f t="shared" si="197"/>
        <v>0</v>
      </c>
      <c r="W3274" s="22">
        <f t="shared" si="198"/>
        <v>0</v>
      </c>
    </row>
    <row r="3275" spans="2:23">
      <c r="B3275">
        <v>845152</v>
      </c>
      <c r="C3275" t="s">
        <v>3601</v>
      </c>
      <c r="D3275" t="s">
        <v>2991</v>
      </c>
      <c r="E3275" t="s">
        <v>3610</v>
      </c>
      <c r="F3275" t="s">
        <v>3611</v>
      </c>
      <c r="G3275" t="s">
        <v>64</v>
      </c>
      <c r="H3275" t="s">
        <v>87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T3275" s="22" t="str">
        <f t="shared" si="199"/>
        <v>845152-OFWHT-SM</v>
      </c>
      <c r="U3275" s="24" t="str">
        <f>IF(C3275="NET","",IF(C3275="","",IFERROR(VLOOKUP(T3275,EAN!$A:$B,2,FALSE),"MANGLER - MÅ OPPDATERE EAN-FANEN")))</f>
        <v>MANGLER - MÅ OPPDATERE EAN-FANEN</v>
      </c>
      <c r="V3275" s="22">
        <f t="shared" ref="V3275:V3338" si="200">I3275</f>
        <v>0</v>
      </c>
      <c r="W3275" s="22">
        <f t="shared" ref="W3275:W3338" si="201">R3275</f>
        <v>0</v>
      </c>
    </row>
    <row r="3276" spans="2:23">
      <c r="B3276">
        <v>845152</v>
      </c>
      <c r="C3276" t="s">
        <v>3601</v>
      </c>
      <c r="D3276" t="s">
        <v>2991</v>
      </c>
      <c r="E3276" t="s">
        <v>3612</v>
      </c>
      <c r="F3276" t="s">
        <v>3611</v>
      </c>
      <c r="G3276" t="s">
        <v>65</v>
      </c>
      <c r="H3276" t="s">
        <v>87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T3276" s="22" t="str">
        <f t="shared" si="199"/>
        <v>845152-OFWHT-ML</v>
      </c>
      <c r="U3276" s="24" t="str">
        <f>IF(C3276="NET","",IF(C3276="","",IFERROR(VLOOKUP(T3276,EAN!$A:$B,2,FALSE),"MANGLER - MÅ OPPDATERE EAN-FANEN")))</f>
        <v>MANGLER - MÅ OPPDATERE EAN-FANEN</v>
      </c>
      <c r="V3276" s="22">
        <f t="shared" si="200"/>
        <v>0</v>
      </c>
      <c r="W3276" s="22">
        <f t="shared" si="201"/>
        <v>0</v>
      </c>
    </row>
    <row r="3277" spans="2:23">
      <c r="B3277">
        <v>845152</v>
      </c>
      <c r="C3277" t="s">
        <v>3601</v>
      </c>
      <c r="D3277" t="s">
        <v>2991</v>
      </c>
      <c r="E3277" t="s">
        <v>3613</v>
      </c>
      <c r="F3277" t="s">
        <v>3611</v>
      </c>
      <c r="G3277" t="s">
        <v>66</v>
      </c>
      <c r="H3277" t="s">
        <v>87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T3277" s="22" t="str">
        <f t="shared" si="199"/>
        <v>845152-OFWHT-LXL</v>
      </c>
      <c r="U3277" s="24" t="str">
        <f>IF(C3277="NET","",IF(C3277="","",IFERROR(VLOOKUP(T3277,EAN!$A:$B,2,FALSE),"MANGLER - MÅ OPPDATERE EAN-FANEN")))</f>
        <v>MANGLER - MÅ OPPDATERE EAN-FANEN</v>
      </c>
      <c r="V3277" s="22">
        <f t="shared" si="200"/>
        <v>0</v>
      </c>
      <c r="W3277" s="22">
        <f t="shared" si="201"/>
        <v>0</v>
      </c>
    </row>
    <row r="3278" spans="2:23">
      <c r="B3278">
        <v>845152</v>
      </c>
      <c r="C3278" t="s">
        <v>3601</v>
      </c>
      <c r="D3278" t="s">
        <v>2991</v>
      </c>
      <c r="E3278" t="s">
        <v>3614</v>
      </c>
      <c r="F3278" t="s">
        <v>2574</v>
      </c>
      <c r="G3278" t="s">
        <v>64</v>
      </c>
      <c r="H3278" t="s">
        <v>225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T3278" s="22" t="str">
        <f t="shared" si="199"/>
        <v>845152-RUST-SM</v>
      </c>
      <c r="U3278" s="24" t="str">
        <f>IF(C3278="NET","",IF(C3278="","",IFERROR(VLOOKUP(T3278,EAN!$A:$B,2,FALSE),"MANGLER - MÅ OPPDATERE EAN-FANEN")))</f>
        <v>MANGLER - MÅ OPPDATERE EAN-FANEN</v>
      </c>
      <c r="V3278" s="22">
        <f t="shared" si="200"/>
        <v>0</v>
      </c>
      <c r="W3278" s="22">
        <f t="shared" si="201"/>
        <v>0</v>
      </c>
    </row>
    <row r="3279" spans="2:23">
      <c r="B3279">
        <v>845152</v>
      </c>
      <c r="C3279" t="s">
        <v>3601</v>
      </c>
      <c r="D3279" t="s">
        <v>2991</v>
      </c>
      <c r="E3279" t="s">
        <v>3615</v>
      </c>
      <c r="F3279" t="s">
        <v>2574</v>
      </c>
      <c r="G3279" t="s">
        <v>65</v>
      </c>
      <c r="H3279" t="s">
        <v>225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T3279" s="22" t="str">
        <f t="shared" si="199"/>
        <v>845152-RUST-ML</v>
      </c>
      <c r="U3279" s="24" t="str">
        <f>IF(C3279="NET","",IF(C3279="","",IFERROR(VLOOKUP(T3279,EAN!$A:$B,2,FALSE),"MANGLER - MÅ OPPDATERE EAN-FANEN")))</f>
        <v>MANGLER - MÅ OPPDATERE EAN-FANEN</v>
      </c>
      <c r="V3279" s="22">
        <f t="shared" si="200"/>
        <v>0</v>
      </c>
      <c r="W3279" s="22">
        <f t="shared" si="201"/>
        <v>0</v>
      </c>
    </row>
    <row r="3280" spans="2:23">
      <c r="B3280">
        <v>845152</v>
      </c>
      <c r="C3280" t="s">
        <v>3601</v>
      </c>
      <c r="D3280" t="s">
        <v>2991</v>
      </c>
      <c r="E3280" t="s">
        <v>3616</v>
      </c>
      <c r="F3280" t="s">
        <v>2574</v>
      </c>
      <c r="G3280" t="s">
        <v>66</v>
      </c>
      <c r="H3280" t="s">
        <v>225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T3280" s="22" t="str">
        <f t="shared" si="199"/>
        <v>845152-RUST-LXL</v>
      </c>
      <c r="U3280" s="24" t="str">
        <f>IF(C3280="NET","",IF(C3280="","",IFERROR(VLOOKUP(T3280,EAN!$A:$B,2,FALSE),"MANGLER - MÅ OPPDATERE EAN-FANEN")))</f>
        <v>MANGLER - MÅ OPPDATERE EAN-FANEN</v>
      </c>
      <c r="V3280" s="22">
        <f t="shared" si="200"/>
        <v>0</v>
      </c>
      <c r="W3280" s="22">
        <f t="shared" si="201"/>
        <v>0</v>
      </c>
    </row>
    <row r="3281" spans="2:23">
      <c r="B3281" s="37">
        <v>845154</v>
      </c>
      <c r="C3281" t="s">
        <v>131</v>
      </c>
      <c r="I3281" s="37">
        <v>202409</v>
      </c>
      <c r="J3281" s="37">
        <v>202410</v>
      </c>
      <c r="K3281" s="37">
        <v>202411</v>
      </c>
      <c r="L3281" s="37">
        <v>202412</v>
      </c>
      <c r="M3281" s="37">
        <v>202413</v>
      </c>
      <c r="N3281" s="37">
        <v>202414</v>
      </c>
      <c r="O3281" s="37">
        <v>202415</v>
      </c>
      <c r="P3281" s="37">
        <v>202415</v>
      </c>
      <c r="Q3281" s="37">
        <v>202415</v>
      </c>
      <c r="R3281" s="37">
        <v>202415</v>
      </c>
      <c r="T3281" s="22" t="str">
        <f t="shared" si="199"/>
        <v>845154-</v>
      </c>
      <c r="U3281" s="24" t="str">
        <f>IF(C3281="NET","",IF(C3281="","",IFERROR(VLOOKUP(T3281,EAN!$A:$B,2,FALSE),"MANGLER - MÅ OPPDATERE EAN-FANEN")))</f>
        <v/>
      </c>
      <c r="V3281" s="22">
        <f t="shared" si="200"/>
        <v>202409</v>
      </c>
      <c r="W3281" s="22">
        <f t="shared" si="201"/>
        <v>202415</v>
      </c>
    </row>
    <row r="3282" spans="2:23">
      <c r="B3282">
        <v>845154</v>
      </c>
      <c r="C3282" t="s">
        <v>3669</v>
      </c>
      <c r="D3282" t="s">
        <v>2991</v>
      </c>
      <c r="E3282" t="s">
        <v>3124</v>
      </c>
      <c r="F3282" t="s">
        <v>3017</v>
      </c>
      <c r="G3282" t="s">
        <v>64</v>
      </c>
      <c r="H3282" t="s">
        <v>87</v>
      </c>
      <c r="I3282">
        <v>29</v>
      </c>
      <c r="J3282">
        <v>29</v>
      </c>
      <c r="K3282">
        <v>29</v>
      </c>
      <c r="L3282">
        <v>29</v>
      </c>
      <c r="M3282">
        <v>231</v>
      </c>
      <c r="N3282">
        <v>231</v>
      </c>
      <c r="O3282">
        <v>231</v>
      </c>
      <c r="P3282">
        <v>231</v>
      </c>
      <c r="Q3282">
        <v>231</v>
      </c>
      <c r="R3282">
        <v>231</v>
      </c>
      <c r="T3282" s="22" t="str">
        <f t="shared" si="199"/>
        <v>845154-MBLCK-SM</v>
      </c>
      <c r="U3282" s="24" t="str">
        <f>IF(C3282="NET","",IF(C3282="","",IFERROR(VLOOKUP(T3282,EAN!$A:$B,2,FALSE),"MANGLER - MÅ OPPDATERE EAN-FANEN")))</f>
        <v>MANGLER - MÅ OPPDATERE EAN-FANEN</v>
      </c>
      <c r="V3282" s="22">
        <f t="shared" si="200"/>
        <v>29</v>
      </c>
      <c r="W3282" s="22">
        <f t="shared" si="201"/>
        <v>231</v>
      </c>
    </row>
    <row r="3283" spans="2:23">
      <c r="B3283">
        <v>845154</v>
      </c>
      <c r="C3283" t="s">
        <v>3669</v>
      </c>
      <c r="D3283" t="s">
        <v>2991</v>
      </c>
      <c r="E3283" t="s">
        <v>3125</v>
      </c>
      <c r="F3283" t="s">
        <v>3017</v>
      </c>
      <c r="G3283" t="s">
        <v>65</v>
      </c>
      <c r="H3283" t="s">
        <v>87</v>
      </c>
      <c r="I3283">
        <v>108</v>
      </c>
      <c r="J3283">
        <v>108</v>
      </c>
      <c r="K3283">
        <v>108</v>
      </c>
      <c r="L3283">
        <v>108</v>
      </c>
      <c r="M3283">
        <v>502</v>
      </c>
      <c r="N3283">
        <v>502</v>
      </c>
      <c r="O3283">
        <v>502</v>
      </c>
      <c r="P3283">
        <v>502</v>
      </c>
      <c r="Q3283">
        <v>502</v>
      </c>
      <c r="R3283">
        <v>502</v>
      </c>
      <c r="T3283" s="22" t="str">
        <f t="shared" si="199"/>
        <v>845154-MBLCK-ML</v>
      </c>
      <c r="U3283" s="24" t="str">
        <f>IF(C3283="NET","",IF(C3283="","",IFERROR(VLOOKUP(T3283,EAN!$A:$B,2,FALSE),"MANGLER - MÅ OPPDATERE EAN-FANEN")))</f>
        <v>MANGLER - MÅ OPPDATERE EAN-FANEN</v>
      </c>
      <c r="V3283" s="22">
        <f t="shared" si="200"/>
        <v>108</v>
      </c>
      <c r="W3283" s="22">
        <f t="shared" si="201"/>
        <v>502</v>
      </c>
    </row>
    <row r="3284" spans="2:23">
      <c r="B3284">
        <v>845154</v>
      </c>
      <c r="C3284" t="s">
        <v>3669</v>
      </c>
      <c r="D3284" t="s">
        <v>2991</v>
      </c>
      <c r="E3284" t="s">
        <v>3126</v>
      </c>
      <c r="F3284" t="s">
        <v>3017</v>
      </c>
      <c r="G3284" t="s">
        <v>66</v>
      </c>
      <c r="H3284" t="s">
        <v>87</v>
      </c>
      <c r="I3284">
        <v>137</v>
      </c>
      <c r="J3284">
        <v>137</v>
      </c>
      <c r="K3284">
        <v>137</v>
      </c>
      <c r="L3284">
        <v>137</v>
      </c>
      <c r="M3284">
        <v>415</v>
      </c>
      <c r="N3284">
        <v>415</v>
      </c>
      <c r="O3284">
        <v>415</v>
      </c>
      <c r="P3284">
        <v>415</v>
      </c>
      <c r="Q3284">
        <v>415</v>
      </c>
      <c r="R3284">
        <v>415</v>
      </c>
      <c r="T3284" s="22" t="str">
        <f t="shared" si="199"/>
        <v>845154-MBLCK-LXL</v>
      </c>
      <c r="U3284" s="24" t="str">
        <f>IF(C3284="NET","",IF(C3284="","",IFERROR(VLOOKUP(T3284,EAN!$A:$B,2,FALSE),"MANGLER - MÅ OPPDATERE EAN-FANEN")))</f>
        <v>MANGLER - MÅ OPPDATERE EAN-FANEN</v>
      </c>
      <c r="V3284" s="22">
        <f t="shared" si="200"/>
        <v>137</v>
      </c>
      <c r="W3284" s="22">
        <f t="shared" si="201"/>
        <v>415</v>
      </c>
    </row>
    <row r="3285" spans="2:23">
      <c r="B3285">
        <v>845154</v>
      </c>
      <c r="C3285" t="s">
        <v>3669</v>
      </c>
      <c r="D3285" t="s">
        <v>2991</v>
      </c>
      <c r="E3285" t="s">
        <v>2196</v>
      </c>
      <c r="F3285" t="s">
        <v>2191</v>
      </c>
      <c r="G3285" t="s">
        <v>64</v>
      </c>
      <c r="H3285" t="s">
        <v>87</v>
      </c>
      <c r="I3285">
        <v>15</v>
      </c>
      <c r="J3285">
        <v>15</v>
      </c>
      <c r="K3285">
        <v>15</v>
      </c>
      <c r="L3285">
        <v>15</v>
      </c>
      <c r="M3285">
        <v>104</v>
      </c>
      <c r="N3285">
        <v>104</v>
      </c>
      <c r="O3285">
        <v>104</v>
      </c>
      <c r="P3285">
        <v>104</v>
      </c>
      <c r="Q3285">
        <v>104</v>
      </c>
      <c r="R3285">
        <v>104</v>
      </c>
      <c r="T3285" s="22" t="str">
        <f t="shared" si="199"/>
        <v>845154-MTURQ-SM</v>
      </c>
      <c r="U3285" s="24" t="str">
        <f>IF(C3285="NET","",IF(C3285="","",IFERROR(VLOOKUP(T3285,EAN!$A:$B,2,FALSE),"MANGLER - MÅ OPPDATERE EAN-FANEN")))</f>
        <v>MANGLER - MÅ OPPDATERE EAN-FANEN</v>
      </c>
      <c r="V3285" s="22">
        <f t="shared" si="200"/>
        <v>15</v>
      </c>
      <c r="W3285" s="22">
        <f t="shared" si="201"/>
        <v>104</v>
      </c>
    </row>
    <row r="3286" spans="2:23">
      <c r="B3286">
        <v>845154</v>
      </c>
      <c r="C3286" t="s">
        <v>3669</v>
      </c>
      <c r="D3286" t="s">
        <v>2991</v>
      </c>
      <c r="E3286" t="s">
        <v>2197</v>
      </c>
      <c r="F3286" t="s">
        <v>2191</v>
      </c>
      <c r="G3286" t="s">
        <v>65</v>
      </c>
      <c r="H3286" t="s">
        <v>87</v>
      </c>
      <c r="I3286">
        <v>30</v>
      </c>
      <c r="J3286">
        <v>30</v>
      </c>
      <c r="K3286">
        <v>30</v>
      </c>
      <c r="L3286">
        <v>30</v>
      </c>
      <c r="M3286">
        <v>140</v>
      </c>
      <c r="N3286">
        <v>140</v>
      </c>
      <c r="O3286">
        <v>140</v>
      </c>
      <c r="P3286">
        <v>140</v>
      </c>
      <c r="Q3286">
        <v>140</v>
      </c>
      <c r="R3286">
        <v>140</v>
      </c>
      <c r="T3286" s="22" t="str">
        <f t="shared" si="199"/>
        <v>845154-MTURQ-ML</v>
      </c>
      <c r="U3286" s="24" t="str">
        <f>IF(C3286="NET","",IF(C3286="","",IFERROR(VLOOKUP(T3286,EAN!$A:$B,2,FALSE),"MANGLER - MÅ OPPDATERE EAN-FANEN")))</f>
        <v>MANGLER - MÅ OPPDATERE EAN-FANEN</v>
      </c>
      <c r="V3286" s="22">
        <f t="shared" si="200"/>
        <v>30</v>
      </c>
      <c r="W3286" s="22">
        <f t="shared" si="201"/>
        <v>140</v>
      </c>
    </row>
    <row r="3287" spans="2:23">
      <c r="B3287">
        <v>845154</v>
      </c>
      <c r="C3287" t="s">
        <v>3669</v>
      </c>
      <c r="D3287" t="s">
        <v>2991</v>
      </c>
      <c r="E3287" t="s">
        <v>2202</v>
      </c>
      <c r="F3287" t="s">
        <v>2191</v>
      </c>
      <c r="G3287" t="s">
        <v>66</v>
      </c>
      <c r="H3287" t="s">
        <v>87</v>
      </c>
      <c r="I3287">
        <v>0</v>
      </c>
      <c r="J3287">
        <v>0</v>
      </c>
      <c r="K3287">
        <v>0</v>
      </c>
      <c r="L3287">
        <v>0</v>
      </c>
      <c r="M3287">
        <v>36</v>
      </c>
      <c r="N3287">
        <v>36</v>
      </c>
      <c r="O3287">
        <v>36</v>
      </c>
      <c r="P3287">
        <v>36</v>
      </c>
      <c r="Q3287">
        <v>36</v>
      </c>
      <c r="R3287">
        <v>36</v>
      </c>
      <c r="T3287" s="22" t="str">
        <f t="shared" si="199"/>
        <v>845154-MTURQ-LXL</v>
      </c>
      <c r="U3287" s="24" t="str">
        <f>IF(C3287="NET","",IF(C3287="","",IFERROR(VLOOKUP(T3287,EAN!$A:$B,2,FALSE),"MANGLER - MÅ OPPDATERE EAN-FANEN")))</f>
        <v>MANGLER - MÅ OPPDATERE EAN-FANEN</v>
      </c>
      <c r="V3287" s="22">
        <f t="shared" si="200"/>
        <v>0</v>
      </c>
      <c r="W3287" s="22">
        <f t="shared" si="201"/>
        <v>36</v>
      </c>
    </row>
    <row r="3288" spans="2:23">
      <c r="B3288">
        <v>845154</v>
      </c>
      <c r="C3288" t="s">
        <v>3669</v>
      </c>
      <c r="D3288" t="s">
        <v>2991</v>
      </c>
      <c r="E3288" t="s">
        <v>2727</v>
      </c>
      <c r="F3288" t="s">
        <v>2728</v>
      </c>
      <c r="G3288" t="s">
        <v>64</v>
      </c>
      <c r="H3288" t="s">
        <v>87</v>
      </c>
      <c r="I3288">
        <v>51</v>
      </c>
      <c r="J3288">
        <v>51</v>
      </c>
      <c r="K3288">
        <v>51</v>
      </c>
      <c r="L3288">
        <v>51</v>
      </c>
      <c r="M3288">
        <v>112</v>
      </c>
      <c r="N3288">
        <v>112</v>
      </c>
      <c r="O3288">
        <v>112</v>
      </c>
      <c r="P3288">
        <v>112</v>
      </c>
      <c r="Q3288">
        <v>112</v>
      </c>
      <c r="R3288">
        <v>112</v>
      </c>
      <c r="T3288" s="22" t="str">
        <f t="shared" si="199"/>
        <v>845154-MWHTE-SM</v>
      </c>
      <c r="U3288" s="24" t="str">
        <f>IF(C3288="NET","",IF(C3288="","",IFERROR(VLOOKUP(T3288,EAN!$A:$B,2,FALSE),"MANGLER - MÅ OPPDATERE EAN-FANEN")))</f>
        <v>MANGLER - MÅ OPPDATERE EAN-FANEN</v>
      </c>
      <c r="V3288" s="22">
        <f t="shared" si="200"/>
        <v>51</v>
      </c>
      <c r="W3288" s="22">
        <f t="shared" si="201"/>
        <v>112</v>
      </c>
    </row>
    <row r="3289" spans="2:23">
      <c r="B3289">
        <v>845154</v>
      </c>
      <c r="C3289" t="s">
        <v>3669</v>
      </c>
      <c r="D3289" t="s">
        <v>2991</v>
      </c>
      <c r="E3289" t="s">
        <v>2729</v>
      </c>
      <c r="F3289" t="s">
        <v>2728</v>
      </c>
      <c r="G3289" t="s">
        <v>65</v>
      </c>
      <c r="H3289" t="s">
        <v>87</v>
      </c>
      <c r="I3289">
        <v>138</v>
      </c>
      <c r="J3289">
        <v>138</v>
      </c>
      <c r="K3289">
        <v>138</v>
      </c>
      <c r="L3289">
        <v>138</v>
      </c>
      <c r="M3289">
        <v>242</v>
      </c>
      <c r="N3289">
        <v>242</v>
      </c>
      <c r="O3289">
        <v>242</v>
      </c>
      <c r="P3289">
        <v>242</v>
      </c>
      <c r="Q3289">
        <v>242</v>
      </c>
      <c r="R3289">
        <v>242</v>
      </c>
      <c r="T3289" s="22" t="str">
        <f t="shared" si="199"/>
        <v>845154-MWHTE-ML</v>
      </c>
      <c r="U3289" s="24" t="str">
        <f>IF(C3289="NET","",IF(C3289="","",IFERROR(VLOOKUP(T3289,EAN!$A:$B,2,FALSE),"MANGLER - MÅ OPPDATERE EAN-FANEN")))</f>
        <v>MANGLER - MÅ OPPDATERE EAN-FANEN</v>
      </c>
      <c r="V3289" s="22">
        <f t="shared" si="200"/>
        <v>138</v>
      </c>
      <c r="W3289" s="22">
        <f t="shared" si="201"/>
        <v>242</v>
      </c>
    </row>
    <row r="3290" spans="2:23">
      <c r="B3290">
        <v>845154</v>
      </c>
      <c r="C3290" t="s">
        <v>3669</v>
      </c>
      <c r="D3290" t="s">
        <v>2991</v>
      </c>
      <c r="E3290" t="s">
        <v>2730</v>
      </c>
      <c r="F3290" t="s">
        <v>2728</v>
      </c>
      <c r="G3290" t="s">
        <v>66</v>
      </c>
      <c r="H3290" t="s">
        <v>87</v>
      </c>
      <c r="I3290">
        <v>89</v>
      </c>
      <c r="J3290">
        <v>89</v>
      </c>
      <c r="K3290">
        <v>89</v>
      </c>
      <c r="L3290">
        <v>89</v>
      </c>
      <c r="M3290">
        <v>116</v>
      </c>
      <c r="N3290">
        <v>116</v>
      </c>
      <c r="O3290">
        <v>116</v>
      </c>
      <c r="P3290">
        <v>116</v>
      </c>
      <c r="Q3290">
        <v>116</v>
      </c>
      <c r="R3290">
        <v>116</v>
      </c>
      <c r="T3290" s="22" t="str">
        <f t="shared" si="199"/>
        <v>845154-MWHTE-LXL</v>
      </c>
      <c r="U3290" s="24" t="str">
        <f>IF(C3290="NET","",IF(C3290="","",IFERROR(VLOOKUP(T3290,EAN!$A:$B,2,FALSE),"MANGLER - MÅ OPPDATERE EAN-FANEN")))</f>
        <v>MANGLER - MÅ OPPDATERE EAN-FANEN</v>
      </c>
      <c r="V3290" s="22">
        <f t="shared" si="200"/>
        <v>89</v>
      </c>
      <c r="W3290" s="22">
        <f t="shared" si="201"/>
        <v>116</v>
      </c>
    </row>
    <row r="3291" spans="2:23">
      <c r="B3291">
        <v>845154</v>
      </c>
      <c r="C3291" t="s">
        <v>3669</v>
      </c>
      <c r="D3291" t="s">
        <v>2991</v>
      </c>
      <c r="E3291" t="s">
        <v>2203</v>
      </c>
      <c r="F3291" t="s">
        <v>2193</v>
      </c>
      <c r="G3291" t="s">
        <v>64</v>
      </c>
      <c r="H3291" t="s">
        <v>87</v>
      </c>
      <c r="I3291">
        <v>92</v>
      </c>
      <c r="J3291">
        <v>92</v>
      </c>
      <c r="K3291">
        <v>92</v>
      </c>
      <c r="L3291">
        <v>92</v>
      </c>
      <c r="M3291">
        <v>92</v>
      </c>
      <c r="N3291">
        <v>92</v>
      </c>
      <c r="O3291">
        <v>92</v>
      </c>
      <c r="P3291">
        <v>92</v>
      </c>
      <c r="Q3291">
        <v>92</v>
      </c>
      <c r="R3291">
        <v>92</v>
      </c>
      <c r="T3291" s="22" t="str">
        <f t="shared" si="199"/>
        <v>845154-PANTH-SM</v>
      </c>
      <c r="U3291" s="24" t="str">
        <f>IF(C3291="NET","",IF(C3291="","",IFERROR(VLOOKUP(T3291,EAN!$A:$B,2,FALSE),"MANGLER - MÅ OPPDATERE EAN-FANEN")))</f>
        <v>MANGLER - MÅ OPPDATERE EAN-FANEN</v>
      </c>
      <c r="V3291" s="22">
        <f t="shared" si="200"/>
        <v>92</v>
      </c>
      <c r="W3291" s="22">
        <f t="shared" si="201"/>
        <v>92</v>
      </c>
    </row>
    <row r="3292" spans="2:23">
      <c r="B3292">
        <v>845154</v>
      </c>
      <c r="C3292" t="s">
        <v>3669</v>
      </c>
      <c r="D3292" t="s">
        <v>2991</v>
      </c>
      <c r="E3292" t="s">
        <v>2204</v>
      </c>
      <c r="F3292" t="s">
        <v>2193</v>
      </c>
      <c r="G3292" t="s">
        <v>65</v>
      </c>
      <c r="H3292" t="s">
        <v>87</v>
      </c>
      <c r="I3292">
        <v>120</v>
      </c>
      <c r="J3292">
        <v>120</v>
      </c>
      <c r="K3292">
        <v>120</v>
      </c>
      <c r="L3292">
        <v>120</v>
      </c>
      <c r="M3292">
        <v>120</v>
      </c>
      <c r="N3292">
        <v>120</v>
      </c>
      <c r="O3292">
        <v>120</v>
      </c>
      <c r="P3292">
        <v>120</v>
      </c>
      <c r="Q3292">
        <v>120</v>
      </c>
      <c r="R3292">
        <v>120</v>
      </c>
      <c r="T3292" s="22" t="str">
        <f t="shared" si="199"/>
        <v>845154-PANTH-ML</v>
      </c>
      <c r="U3292" s="24" t="str">
        <f>IF(C3292="NET","",IF(C3292="","",IFERROR(VLOOKUP(T3292,EAN!$A:$B,2,FALSE),"MANGLER - MÅ OPPDATERE EAN-FANEN")))</f>
        <v>MANGLER - MÅ OPPDATERE EAN-FANEN</v>
      </c>
      <c r="V3292" s="22">
        <f t="shared" si="200"/>
        <v>120</v>
      </c>
      <c r="W3292" s="22">
        <f t="shared" si="201"/>
        <v>120</v>
      </c>
    </row>
    <row r="3293" spans="2:23">
      <c r="B3293">
        <v>845154</v>
      </c>
      <c r="C3293" t="s">
        <v>3669</v>
      </c>
      <c r="D3293" t="s">
        <v>2991</v>
      </c>
      <c r="E3293" t="s">
        <v>2205</v>
      </c>
      <c r="F3293" t="s">
        <v>2193</v>
      </c>
      <c r="G3293" t="s">
        <v>66</v>
      </c>
      <c r="H3293" t="s">
        <v>87</v>
      </c>
      <c r="I3293">
        <v>39</v>
      </c>
      <c r="J3293">
        <v>39</v>
      </c>
      <c r="K3293">
        <v>39</v>
      </c>
      <c r="L3293">
        <v>39</v>
      </c>
      <c r="M3293">
        <v>39</v>
      </c>
      <c r="N3293">
        <v>39</v>
      </c>
      <c r="O3293">
        <v>39</v>
      </c>
      <c r="P3293">
        <v>39</v>
      </c>
      <c r="Q3293">
        <v>39</v>
      </c>
      <c r="R3293">
        <v>39</v>
      </c>
      <c r="T3293" s="22" t="str">
        <f t="shared" si="199"/>
        <v>845154-PANTH-LXL</v>
      </c>
      <c r="U3293" s="24" t="str">
        <f>IF(C3293="NET","",IF(C3293="","",IFERROR(VLOOKUP(T3293,EAN!$A:$B,2,FALSE),"MANGLER - MÅ OPPDATERE EAN-FANEN")))</f>
        <v>MANGLER - MÅ OPPDATERE EAN-FANEN</v>
      </c>
      <c r="V3293" s="22">
        <f t="shared" si="200"/>
        <v>39</v>
      </c>
      <c r="W3293" s="22">
        <f t="shared" si="201"/>
        <v>39</v>
      </c>
    </row>
    <row r="3294" spans="2:23">
      <c r="B3294">
        <v>845154</v>
      </c>
      <c r="C3294" t="s">
        <v>3669</v>
      </c>
      <c r="D3294" t="s">
        <v>2991</v>
      </c>
      <c r="E3294" t="s">
        <v>3322</v>
      </c>
      <c r="F3294" t="s">
        <v>3042</v>
      </c>
      <c r="G3294" t="s">
        <v>64</v>
      </c>
      <c r="H3294" t="s">
        <v>87</v>
      </c>
      <c r="I3294">
        <v>20</v>
      </c>
      <c r="J3294">
        <v>20</v>
      </c>
      <c r="K3294">
        <v>20</v>
      </c>
      <c r="L3294">
        <v>20</v>
      </c>
      <c r="M3294">
        <v>86</v>
      </c>
      <c r="N3294">
        <v>86</v>
      </c>
      <c r="O3294">
        <v>86</v>
      </c>
      <c r="P3294">
        <v>86</v>
      </c>
      <c r="Q3294">
        <v>86</v>
      </c>
      <c r="R3294">
        <v>86</v>
      </c>
      <c r="T3294" s="22" t="str">
        <f t="shared" si="199"/>
        <v>845154-TUSKN-SM</v>
      </c>
      <c r="U3294" s="24" t="str">
        <f>IF(C3294="NET","",IF(C3294="","",IFERROR(VLOOKUP(T3294,EAN!$A:$B,2,FALSE),"MANGLER - MÅ OPPDATERE EAN-FANEN")))</f>
        <v>MANGLER - MÅ OPPDATERE EAN-FANEN</v>
      </c>
      <c r="V3294" s="22">
        <f t="shared" si="200"/>
        <v>20</v>
      </c>
      <c r="W3294" s="22">
        <f t="shared" si="201"/>
        <v>86</v>
      </c>
    </row>
    <row r="3295" spans="2:23">
      <c r="B3295">
        <v>845154</v>
      </c>
      <c r="C3295" t="s">
        <v>3669</v>
      </c>
      <c r="D3295" t="s">
        <v>2991</v>
      </c>
      <c r="E3295" t="s">
        <v>3321</v>
      </c>
      <c r="F3295" t="s">
        <v>3042</v>
      </c>
      <c r="G3295" t="s">
        <v>65</v>
      </c>
      <c r="H3295" t="s">
        <v>87</v>
      </c>
      <c r="I3295">
        <v>101</v>
      </c>
      <c r="J3295">
        <v>101</v>
      </c>
      <c r="K3295">
        <v>101</v>
      </c>
      <c r="L3295">
        <v>101</v>
      </c>
      <c r="M3295">
        <v>226</v>
      </c>
      <c r="N3295">
        <v>226</v>
      </c>
      <c r="O3295">
        <v>226</v>
      </c>
      <c r="P3295">
        <v>226</v>
      </c>
      <c r="Q3295">
        <v>226</v>
      </c>
      <c r="R3295">
        <v>226</v>
      </c>
      <c r="T3295" s="22" t="str">
        <f t="shared" si="199"/>
        <v>845154-TUSKN-ML</v>
      </c>
      <c r="U3295" s="24" t="str">
        <f>IF(C3295="NET","",IF(C3295="","",IFERROR(VLOOKUP(T3295,EAN!$A:$B,2,FALSE),"MANGLER - MÅ OPPDATERE EAN-FANEN")))</f>
        <v>MANGLER - MÅ OPPDATERE EAN-FANEN</v>
      </c>
      <c r="V3295" s="22">
        <f t="shared" si="200"/>
        <v>101</v>
      </c>
      <c r="W3295" s="22">
        <f t="shared" si="201"/>
        <v>226</v>
      </c>
    </row>
    <row r="3296" spans="2:23">
      <c r="B3296">
        <v>845154</v>
      </c>
      <c r="C3296" t="s">
        <v>3669</v>
      </c>
      <c r="D3296" t="s">
        <v>2991</v>
      </c>
      <c r="E3296" t="s">
        <v>3320</v>
      </c>
      <c r="F3296" t="s">
        <v>3042</v>
      </c>
      <c r="G3296" t="s">
        <v>66</v>
      </c>
      <c r="H3296" t="s">
        <v>87</v>
      </c>
      <c r="I3296">
        <v>38</v>
      </c>
      <c r="J3296">
        <v>38</v>
      </c>
      <c r="K3296">
        <v>38</v>
      </c>
      <c r="L3296">
        <v>38</v>
      </c>
      <c r="M3296">
        <v>133</v>
      </c>
      <c r="N3296">
        <v>133</v>
      </c>
      <c r="O3296">
        <v>133</v>
      </c>
      <c r="P3296">
        <v>133</v>
      </c>
      <c r="Q3296">
        <v>133</v>
      </c>
      <c r="R3296">
        <v>133</v>
      </c>
      <c r="T3296" s="22" t="str">
        <f t="shared" si="199"/>
        <v>845154-TUSKN-LXL</v>
      </c>
      <c r="U3296" s="24" t="str">
        <f>IF(C3296="NET","",IF(C3296="","",IFERROR(VLOOKUP(T3296,EAN!$A:$B,2,FALSE),"MANGLER - MÅ OPPDATERE EAN-FANEN")))</f>
        <v>MANGLER - MÅ OPPDATERE EAN-FANEN</v>
      </c>
      <c r="V3296" s="22">
        <f t="shared" si="200"/>
        <v>38</v>
      </c>
      <c r="W3296" s="22">
        <f t="shared" si="201"/>
        <v>133</v>
      </c>
    </row>
    <row r="3297" spans="2:23">
      <c r="B3297">
        <v>845154</v>
      </c>
      <c r="C3297" t="s">
        <v>3669</v>
      </c>
      <c r="D3297" t="s">
        <v>2991</v>
      </c>
      <c r="E3297" t="s">
        <v>1988</v>
      </c>
      <c r="F3297" t="s">
        <v>1977</v>
      </c>
      <c r="G3297" t="s">
        <v>64</v>
      </c>
      <c r="H3297" t="s">
        <v>87</v>
      </c>
      <c r="I3297">
        <v>36</v>
      </c>
      <c r="J3297">
        <v>36</v>
      </c>
      <c r="K3297">
        <v>36</v>
      </c>
      <c r="L3297">
        <v>36</v>
      </c>
      <c r="M3297">
        <v>36</v>
      </c>
      <c r="N3297">
        <v>36</v>
      </c>
      <c r="O3297">
        <v>36</v>
      </c>
      <c r="P3297">
        <v>36</v>
      </c>
      <c r="Q3297">
        <v>36</v>
      </c>
      <c r="R3297">
        <v>36</v>
      </c>
      <c r="T3297" s="22" t="str">
        <f t="shared" si="199"/>
        <v>845154-WOLND-SM</v>
      </c>
      <c r="U3297" s="24" t="str">
        <f>IF(C3297="NET","",IF(C3297="","",IFERROR(VLOOKUP(T3297,EAN!$A:$B,2,FALSE),"MANGLER - MÅ OPPDATERE EAN-FANEN")))</f>
        <v>MANGLER - MÅ OPPDATERE EAN-FANEN</v>
      </c>
      <c r="V3297" s="22">
        <f t="shared" si="200"/>
        <v>36</v>
      </c>
      <c r="W3297" s="22">
        <f t="shared" si="201"/>
        <v>36</v>
      </c>
    </row>
    <row r="3298" spans="2:23">
      <c r="B3298">
        <v>845154</v>
      </c>
      <c r="C3298" t="s">
        <v>3669</v>
      </c>
      <c r="D3298" t="s">
        <v>2991</v>
      </c>
      <c r="E3298" t="s">
        <v>1989</v>
      </c>
      <c r="F3298" t="s">
        <v>1977</v>
      </c>
      <c r="G3298" t="s">
        <v>65</v>
      </c>
      <c r="H3298" t="s">
        <v>87</v>
      </c>
      <c r="I3298">
        <v>49</v>
      </c>
      <c r="J3298">
        <v>49</v>
      </c>
      <c r="K3298">
        <v>49</v>
      </c>
      <c r="L3298">
        <v>49</v>
      </c>
      <c r="M3298">
        <v>98</v>
      </c>
      <c r="N3298">
        <v>98</v>
      </c>
      <c r="O3298">
        <v>98</v>
      </c>
      <c r="P3298">
        <v>98</v>
      </c>
      <c r="Q3298">
        <v>98</v>
      </c>
      <c r="R3298">
        <v>98</v>
      </c>
      <c r="T3298" s="22" t="str">
        <f t="shared" si="199"/>
        <v>845154-WOLND-ML</v>
      </c>
      <c r="U3298" s="24" t="str">
        <f>IF(C3298="NET","",IF(C3298="","",IFERROR(VLOOKUP(T3298,EAN!$A:$B,2,FALSE),"MANGLER - MÅ OPPDATERE EAN-FANEN")))</f>
        <v>MANGLER - MÅ OPPDATERE EAN-FANEN</v>
      </c>
      <c r="V3298" s="22">
        <f t="shared" si="200"/>
        <v>49</v>
      </c>
      <c r="W3298" s="22">
        <f t="shared" si="201"/>
        <v>98</v>
      </c>
    </row>
    <row r="3299" spans="2:23">
      <c r="B3299">
        <v>845154</v>
      </c>
      <c r="C3299" t="s">
        <v>3669</v>
      </c>
      <c r="D3299" t="s">
        <v>2991</v>
      </c>
      <c r="E3299" t="s">
        <v>1990</v>
      </c>
      <c r="F3299" t="s">
        <v>1977</v>
      </c>
      <c r="G3299" t="s">
        <v>66</v>
      </c>
      <c r="H3299" t="s">
        <v>87</v>
      </c>
      <c r="I3299">
        <v>27</v>
      </c>
      <c r="J3299">
        <v>27</v>
      </c>
      <c r="K3299">
        <v>27</v>
      </c>
      <c r="L3299">
        <v>27</v>
      </c>
      <c r="M3299">
        <v>74</v>
      </c>
      <c r="N3299">
        <v>74</v>
      </c>
      <c r="O3299">
        <v>74</v>
      </c>
      <c r="P3299">
        <v>74</v>
      </c>
      <c r="Q3299">
        <v>74</v>
      </c>
      <c r="R3299">
        <v>74</v>
      </c>
      <c r="T3299" s="22" t="str">
        <f t="shared" si="199"/>
        <v>845154-WOLND-LXL</v>
      </c>
      <c r="U3299" s="24" t="str">
        <f>IF(C3299="NET","",IF(C3299="","",IFERROR(VLOOKUP(T3299,EAN!$A:$B,2,FALSE),"MANGLER - MÅ OPPDATERE EAN-FANEN")))</f>
        <v>MANGLER - MÅ OPPDATERE EAN-FANEN</v>
      </c>
      <c r="V3299" s="22">
        <f t="shared" si="200"/>
        <v>27</v>
      </c>
      <c r="W3299" s="22">
        <f t="shared" si="201"/>
        <v>74</v>
      </c>
    </row>
    <row r="3300" spans="2:23">
      <c r="B3300" s="37">
        <v>845155</v>
      </c>
      <c r="C3300" t="s">
        <v>131</v>
      </c>
      <c r="I3300" s="37">
        <v>202409</v>
      </c>
      <c r="J3300" s="37">
        <v>202410</v>
      </c>
      <c r="K3300" s="37">
        <v>202411</v>
      </c>
      <c r="L3300" s="37">
        <v>202412</v>
      </c>
      <c r="M3300" s="37">
        <v>202413</v>
      </c>
      <c r="N3300" s="37">
        <v>202414</v>
      </c>
      <c r="O3300" s="37">
        <v>202415</v>
      </c>
      <c r="P3300" s="37">
        <v>202415</v>
      </c>
      <c r="Q3300" s="37">
        <v>202415</v>
      </c>
      <c r="R3300" s="37">
        <v>202415</v>
      </c>
      <c r="T3300" s="22" t="str">
        <f t="shared" si="199"/>
        <v>845155-</v>
      </c>
      <c r="U3300" s="24" t="str">
        <f>IF(C3300="NET","",IF(C3300="","",IFERROR(VLOOKUP(T3300,EAN!$A:$B,2,FALSE),"MANGLER - MÅ OPPDATERE EAN-FANEN")))</f>
        <v/>
      </c>
      <c r="V3300" s="22">
        <f t="shared" si="200"/>
        <v>202409</v>
      </c>
      <c r="W3300" s="22">
        <f t="shared" si="201"/>
        <v>202415</v>
      </c>
    </row>
    <row r="3301" spans="2:23">
      <c r="B3301">
        <v>845155</v>
      </c>
      <c r="C3301" t="s">
        <v>3670</v>
      </c>
      <c r="D3301" t="s">
        <v>2991</v>
      </c>
      <c r="E3301" t="s">
        <v>2198</v>
      </c>
      <c r="F3301" t="s">
        <v>2199</v>
      </c>
      <c r="G3301" t="s">
        <v>64</v>
      </c>
      <c r="H3301" t="s">
        <v>87</v>
      </c>
      <c r="I3301">
        <v>14</v>
      </c>
      <c r="J3301">
        <v>14</v>
      </c>
      <c r="K3301">
        <v>14</v>
      </c>
      <c r="L3301">
        <v>14</v>
      </c>
      <c r="M3301">
        <v>92</v>
      </c>
      <c r="N3301">
        <v>92</v>
      </c>
      <c r="O3301">
        <v>92</v>
      </c>
      <c r="P3301">
        <v>92</v>
      </c>
      <c r="Q3301">
        <v>92</v>
      </c>
      <c r="R3301">
        <v>92</v>
      </c>
      <c r="T3301" s="22" t="str">
        <f t="shared" si="199"/>
        <v>845155-BARBM-SM</v>
      </c>
      <c r="U3301" s="24" t="str">
        <f>IF(C3301="NET","",IF(C3301="","",IFERROR(VLOOKUP(T3301,EAN!$A:$B,2,FALSE),"MANGLER - MÅ OPPDATERE EAN-FANEN")))</f>
        <v>MANGLER - MÅ OPPDATERE EAN-FANEN</v>
      </c>
      <c r="V3301" s="22">
        <f t="shared" si="200"/>
        <v>14</v>
      </c>
      <c r="W3301" s="22">
        <f t="shared" si="201"/>
        <v>92</v>
      </c>
    </row>
    <row r="3302" spans="2:23">
      <c r="B3302">
        <v>845155</v>
      </c>
      <c r="C3302" t="s">
        <v>3670</v>
      </c>
      <c r="D3302" t="s">
        <v>2991</v>
      </c>
      <c r="E3302" t="s">
        <v>2200</v>
      </c>
      <c r="F3302" t="s">
        <v>2199</v>
      </c>
      <c r="G3302" t="s">
        <v>65</v>
      </c>
      <c r="H3302" t="s">
        <v>87</v>
      </c>
      <c r="I3302">
        <v>45</v>
      </c>
      <c r="J3302">
        <v>45</v>
      </c>
      <c r="K3302">
        <v>45</v>
      </c>
      <c r="L3302">
        <v>45</v>
      </c>
      <c r="M3302">
        <v>150</v>
      </c>
      <c r="N3302">
        <v>150</v>
      </c>
      <c r="O3302">
        <v>150</v>
      </c>
      <c r="P3302">
        <v>150</v>
      </c>
      <c r="Q3302">
        <v>150</v>
      </c>
      <c r="R3302">
        <v>150</v>
      </c>
      <c r="T3302" s="22" t="str">
        <f t="shared" si="199"/>
        <v>845155-BARBM-ML</v>
      </c>
      <c r="U3302" s="24" t="str">
        <f>IF(C3302="NET","",IF(C3302="","",IFERROR(VLOOKUP(T3302,EAN!$A:$B,2,FALSE),"MANGLER - MÅ OPPDATERE EAN-FANEN")))</f>
        <v>MANGLER - MÅ OPPDATERE EAN-FANEN</v>
      </c>
      <c r="V3302" s="22">
        <f t="shared" si="200"/>
        <v>45</v>
      </c>
      <c r="W3302" s="22">
        <f t="shared" si="201"/>
        <v>150</v>
      </c>
    </row>
    <row r="3303" spans="2:23">
      <c r="B3303">
        <v>845155</v>
      </c>
      <c r="C3303" t="s">
        <v>3670</v>
      </c>
      <c r="D3303" t="s">
        <v>2991</v>
      </c>
      <c r="E3303" t="s">
        <v>2201</v>
      </c>
      <c r="F3303" t="s">
        <v>2199</v>
      </c>
      <c r="G3303" t="s">
        <v>66</v>
      </c>
      <c r="H3303" t="s">
        <v>87</v>
      </c>
      <c r="I3303">
        <v>17</v>
      </c>
      <c r="J3303">
        <v>17</v>
      </c>
      <c r="K3303">
        <v>17</v>
      </c>
      <c r="L3303">
        <v>17</v>
      </c>
      <c r="M3303">
        <v>70</v>
      </c>
      <c r="N3303">
        <v>70</v>
      </c>
      <c r="O3303">
        <v>70</v>
      </c>
      <c r="P3303">
        <v>70</v>
      </c>
      <c r="Q3303">
        <v>70</v>
      </c>
      <c r="R3303">
        <v>70</v>
      </c>
      <c r="T3303" s="22" t="str">
        <f t="shared" si="199"/>
        <v>845155-BARBM-LXL</v>
      </c>
      <c r="U3303" s="24" t="str">
        <f>IF(C3303="NET","",IF(C3303="","",IFERROR(VLOOKUP(T3303,EAN!$A:$B,2,FALSE),"MANGLER - MÅ OPPDATERE EAN-FANEN")))</f>
        <v>MANGLER - MÅ OPPDATERE EAN-FANEN</v>
      </c>
      <c r="V3303" s="22">
        <f t="shared" si="200"/>
        <v>17</v>
      </c>
      <c r="W3303" s="22">
        <f t="shared" si="201"/>
        <v>70</v>
      </c>
    </row>
    <row r="3304" spans="2:23">
      <c r="B3304">
        <v>845155</v>
      </c>
      <c r="C3304" t="s">
        <v>3670</v>
      </c>
      <c r="D3304" t="s">
        <v>2991</v>
      </c>
      <c r="E3304" t="s">
        <v>3111</v>
      </c>
      <c r="F3304" t="s">
        <v>3010</v>
      </c>
      <c r="G3304" t="s">
        <v>64</v>
      </c>
      <c r="H3304" t="s">
        <v>87</v>
      </c>
      <c r="I3304">
        <v>0</v>
      </c>
      <c r="J3304">
        <v>0</v>
      </c>
      <c r="K3304">
        <v>0</v>
      </c>
      <c r="L3304">
        <v>0</v>
      </c>
      <c r="M3304">
        <v>111</v>
      </c>
      <c r="N3304">
        <v>111</v>
      </c>
      <c r="O3304">
        <v>111</v>
      </c>
      <c r="P3304">
        <v>111</v>
      </c>
      <c r="Q3304">
        <v>111</v>
      </c>
      <c r="R3304">
        <v>111</v>
      </c>
      <c r="T3304" s="22" t="str">
        <f t="shared" si="199"/>
        <v>845155-BRWHT-SM</v>
      </c>
      <c r="U3304" s="24" t="str">
        <f>IF(C3304="NET","",IF(C3304="","",IFERROR(VLOOKUP(T3304,EAN!$A:$B,2,FALSE),"MANGLER - MÅ OPPDATERE EAN-FANEN")))</f>
        <v>MANGLER - MÅ OPPDATERE EAN-FANEN</v>
      </c>
      <c r="V3304" s="22">
        <f t="shared" si="200"/>
        <v>0</v>
      </c>
      <c r="W3304" s="22">
        <f t="shared" si="201"/>
        <v>111</v>
      </c>
    </row>
    <row r="3305" spans="2:23">
      <c r="B3305">
        <v>845155</v>
      </c>
      <c r="C3305" t="s">
        <v>3670</v>
      </c>
      <c r="D3305" t="s">
        <v>2991</v>
      </c>
      <c r="E3305" t="s">
        <v>3112</v>
      </c>
      <c r="F3305" t="s">
        <v>3010</v>
      </c>
      <c r="G3305" t="s">
        <v>65</v>
      </c>
      <c r="H3305" t="s">
        <v>87</v>
      </c>
      <c r="I3305">
        <v>0</v>
      </c>
      <c r="J3305">
        <v>0</v>
      </c>
      <c r="K3305">
        <v>0</v>
      </c>
      <c r="L3305">
        <v>0</v>
      </c>
      <c r="M3305">
        <v>265</v>
      </c>
      <c r="N3305">
        <v>265</v>
      </c>
      <c r="O3305">
        <v>265</v>
      </c>
      <c r="P3305">
        <v>265</v>
      </c>
      <c r="Q3305">
        <v>265</v>
      </c>
      <c r="R3305">
        <v>265</v>
      </c>
      <c r="T3305" s="22" t="str">
        <f t="shared" si="199"/>
        <v>845155-BRWHT-ML</v>
      </c>
      <c r="U3305" s="24" t="str">
        <f>IF(C3305="NET","",IF(C3305="","",IFERROR(VLOOKUP(T3305,EAN!$A:$B,2,FALSE),"MANGLER - MÅ OPPDATERE EAN-FANEN")))</f>
        <v>MANGLER - MÅ OPPDATERE EAN-FANEN</v>
      </c>
      <c r="V3305" s="22">
        <f t="shared" si="200"/>
        <v>0</v>
      </c>
      <c r="W3305" s="22">
        <f t="shared" si="201"/>
        <v>265</v>
      </c>
    </row>
    <row r="3306" spans="2:23">
      <c r="B3306">
        <v>845155</v>
      </c>
      <c r="C3306" t="s">
        <v>3670</v>
      </c>
      <c r="D3306" t="s">
        <v>2991</v>
      </c>
      <c r="E3306" t="s">
        <v>3113</v>
      </c>
      <c r="F3306" t="s">
        <v>3010</v>
      </c>
      <c r="G3306" t="s">
        <v>66</v>
      </c>
      <c r="H3306" t="s">
        <v>87</v>
      </c>
      <c r="I3306">
        <v>37</v>
      </c>
      <c r="J3306">
        <v>37</v>
      </c>
      <c r="K3306">
        <v>37</v>
      </c>
      <c r="L3306">
        <v>37</v>
      </c>
      <c r="M3306">
        <v>144</v>
      </c>
      <c r="N3306">
        <v>144</v>
      </c>
      <c r="O3306">
        <v>144</v>
      </c>
      <c r="P3306">
        <v>144</v>
      </c>
      <c r="Q3306">
        <v>144</v>
      </c>
      <c r="R3306">
        <v>144</v>
      </c>
      <c r="T3306" s="22" t="str">
        <f t="shared" si="199"/>
        <v>845155-BRWHT-LXL</v>
      </c>
      <c r="U3306" s="24" t="str">
        <f>IF(C3306="NET","",IF(C3306="","",IFERROR(VLOOKUP(T3306,EAN!$A:$B,2,FALSE),"MANGLER - MÅ OPPDATERE EAN-FANEN")))</f>
        <v>MANGLER - MÅ OPPDATERE EAN-FANEN</v>
      </c>
      <c r="V3306" s="22">
        <f t="shared" si="200"/>
        <v>37</v>
      </c>
      <c r="W3306" s="22">
        <f t="shared" si="201"/>
        <v>144</v>
      </c>
    </row>
    <row r="3307" spans="2:23">
      <c r="B3307">
        <v>845155</v>
      </c>
      <c r="C3307" t="s">
        <v>3670</v>
      </c>
      <c r="D3307" t="s">
        <v>2991</v>
      </c>
      <c r="E3307" t="s">
        <v>3124</v>
      </c>
      <c r="F3307" t="s">
        <v>3017</v>
      </c>
      <c r="G3307" t="s">
        <v>64</v>
      </c>
      <c r="H3307" t="s">
        <v>87</v>
      </c>
      <c r="I3307">
        <v>10</v>
      </c>
      <c r="J3307">
        <v>10</v>
      </c>
      <c r="K3307">
        <v>10</v>
      </c>
      <c r="L3307">
        <v>10</v>
      </c>
      <c r="M3307">
        <v>119</v>
      </c>
      <c r="N3307">
        <v>119</v>
      </c>
      <c r="O3307">
        <v>119</v>
      </c>
      <c r="P3307">
        <v>119</v>
      </c>
      <c r="Q3307">
        <v>119</v>
      </c>
      <c r="R3307">
        <v>119</v>
      </c>
      <c r="T3307" s="22" t="str">
        <f t="shared" si="199"/>
        <v>845155-MBLCK-SM</v>
      </c>
      <c r="U3307" s="24" t="str">
        <f>IF(C3307="NET","",IF(C3307="","",IFERROR(VLOOKUP(T3307,EAN!$A:$B,2,FALSE),"MANGLER - MÅ OPPDATERE EAN-FANEN")))</f>
        <v>MANGLER - MÅ OPPDATERE EAN-FANEN</v>
      </c>
      <c r="V3307" s="22">
        <f t="shared" si="200"/>
        <v>10</v>
      </c>
      <c r="W3307" s="22">
        <f t="shared" si="201"/>
        <v>119</v>
      </c>
    </row>
    <row r="3308" spans="2:23">
      <c r="B3308">
        <v>845155</v>
      </c>
      <c r="C3308" t="s">
        <v>3670</v>
      </c>
      <c r="D3308" t="s">
        <v>2991</v>
      </c>
      <c r="E3308" t="s">
        <v>3125</v>
      </c>
      <c r="F3308" t="s">
        <v>3017</v>
      </c>
      <c r="G3308" t="s">
        <v>65</v>
      </c>
      <c r="H3308" t="s">
        <v>87</v>
      </c>
      <c r="I3308">
        <v>0</v>
      </c>
      <c r="J3308">
        <v>0</v>
      </c>
      <c r="K3308">
        <v>0</v>
      </c>
      <c r="L3308">
        <v>0</v>
      </c>
      <c r="M3308">
        <v>309</v>
      </c>
      <c r="N3308">
        <v>309</v>
      </c>
      <c r="O3308">
        <v>309</v>
      </c>
      <c r="P3308">
        <v>309</v>
      </c>
      <c r="Q3308">
        <v>309</v>
      </c>
      <c r="R3308">
        <v>309</v>
      </c>
      <c r="T3308" s="22" t="str">
        <f t="shared" si="199"/>
        <v>845155-MBLCK-ML</v>
      </c>
      <c r="U3308" s="24" t="str">
        <f>IF(C3308="NET","",IF(C3308="","",IFERROR(VLOOKUP(T3308,EAN!$A:$B,2,FALSE),"MANGLER - MÅ OPPDATERE EAN-FANEN")))</f>
        <v>MANGLER - MÅ OPPDATERE EAN-FANEN</v>
      </c>
      <c r="V3308" s="22">
        <f t="shared" si="200"/>
        <v>0</v>
      </c>
      <c r="W3308" s="22">
        <f t="shared" si="201"/>
        <v>309</v>
      </c>
    </row>
    <row r="3309" spans="2:23">
      <c r="B3309">
        <v>845155</v>
      </c>
      <c r="C3309" t="s">
        <v>3670</v>
      </c>
      <c r="D3309" t="s">
        <v>2991</v>
      </c>
      <c r="E3309" t="s">
        <v>3126</v>
      </c>
      <c r="F3309" t="s">
        <v>3017</v>
      </c>
      <c r="G3309" t="s">
        <v>66</v>
      </c>
      <c r="H3309" t="s">
        <v>87</v>
      </c>
      <c r="I3309">
        <v>50</v>
      </c>
      <c r="J3309">
        <v>50</v>
      </c>
      <c r="K3309">
        <v>50</v>
      </c>
      <c r="L3309">
        <v>50</v>
      </c>
      <c r="M3309">
        <v>217</v>
      </c>
      <c r="N3309">
        <v>217</v>
      </c>
      <c r="O3309">
        <v>217</v>
      </c>
      <c r="P3309">
        <v>217</v>
      </c>
      <c r="Q3309">
        <v>217</v>
      </c>
      <c r="R3309">
        <v>217</v>
      </c>
      <c r="T3309" s="22" t="str">
        <f t="shared" si="199"/>
        <v>845155-MBLCK-LXL</v>
      </c>
      <c r="U3309" s="24" t="str">
        <f>IF(C3309="NET","",IF(C3309="","",IFERROR(VLOOKUP(T3309,EAN!$A:$B,2,FALSE),"MANGLER - MÅ OPPDATERE EAN-FANEN")))</f>
        <v>MANGLER - MÅ OPPDATERE EAN-FANEN</v>
      </c>
      <c r="V3309" s="22">
        <f t="shared" si="200"/>
        <v>50</v>
      </c>
      <c r="W3309" s="22">
        <f t="shared" si="201"/>
        <v>217</v>
      </c>
    </row>
    <row r="3310" spans="2:23">
      <c r="B3310">
        <v>845155</v>
      </c>
      <c r="C3310" t="s">
        <v>3670</v>
      </c>
      <c r="D3310" t="s">
        <v>2991</v>
      </c>
      <c r="E3310" t="s">
        <v>2203</v>
      </c>
      <c r="F3310" t="s">
        <v>2193</v>
      </c>
      <c r="G3310" t="s">
        <v>64</v>
      </c>
      <c r="H3310" t="s">
        <v>87</v>
      </c>
      <c r="I3310">
        <v>60</v>
      </c>
      <c r="J3310">
        <v>60</v>
      </c>
      <c r="K3310">
        <v>60</v>
      </c>
      <c r="L3310">
        <v>60</v>
      </c>
      <c r="M3310">
        <v>60</v>
      </c>
      <c r="N3310">
        <v>60</v>
      </c>
      <c r="O3310">
        <v>60</v>
      </c>
      <c r="P3310">
        <v>60</v>
      </c>
      <c r="Q3310">
        <v>60</v>
      </c>
      <c r="R3310">
        <v>60</v>
      </c>
      <c r="T3310" s="22" t="str">
        <f t="shared" si="199"/>
        <v>845155-PANTH-SM</v>
      </c>
      <c r="U3310" s="24" t="str">
        <f>IF(C3310="NET","",IF(C3310="","",IFERROR(VLOOKUP(T3310,EAN!$A:$B,2,FALSE),"MANGLER - MÅ OPPDATERE EAN-FANEN")))</f>
        <v>MANGLER - MÅ OPPDATERE EAN-FANEN</v>
      </c>
      <c r="V3310" s="22">
        <f t="shared" si="200"/>
        <v>60</v>
      </c>
      <c r="W3310" s="22">
        <f t="shared" si="201"/>
        <v>60</v>
      </c>
    </row>
    <row r="3311" spans="2:23">
      <c r="B3311">
        <v>845155</v>
      </c>
      <c r="C3311" t="s">
        <v>3670</v>
      </c>
      <c r="D3311" t="s">
        <v>2991</v>
      </c>
      <c r="E3311" t="s">
        <v>2204</v>
      </c>
      <c r="F3311" t="s">
        <v>2193</v>
      </c>
      <c r="G3311" t="s">
        <v>65</v>
      </c>
      <c r="H3311" t="s">
        <v>87</v>
      </c>
      <c r="I3311">
        <v>64</v>
      </c>
      <c r="J3311">
        <v>64</v>
      </c>
      <c r="K3311">
        <v>64</v>
      </c>
      <c r="L3311">
        <v>64</v>
      </c>
      <c r="M3311">
        <v>64</v>
      </c>
      <c r="N3311">
        <v>64</v>
      </c>
      <c r="O3311">
        <v>64</v>
      </c>
      <c r="P3311">
        <v>64</v>
      </c>
      <c r="Q3311">
        <v>64</v>
      </c>
      <c r="R3311">
        <v>64</v>
      </c>
      <c r="T3311" s="22" t="str">
        <f t="shared" si="199"/>
        <v>845155-PANTH-ML</v>
      </c>
      <c r="U3311" s="24" t="str">
        <f>IF(C3311="NET","",IF(C3311="","",IFERROR(VLOOKUP(T3311,EAN!$A:$B,2,FALSE),"MANGLER - MÅ OPPDATERE EAN-FANEN")))</f>
        <v>MANGLER - MÅ OPPDATERE EAN-FANEN</v>
      </c>
      <c r="V3311" s="22">
        <f t="shared" si="200"/>
        <v>64</v>
      </c>
      <c r="W3311" s="22">
        <f t="shared" si="201"/>
        <v>64</v>
      </c>
    </row>
    <row r="3312" spans="2:23">
      <c r="B3312">
        <v>845155</v>
      </c>
      <c r="C3312" t="s">
        <v>3670</v>
      </c>
      <c r="D3312" t="s">
        <v>2991</v>
      </c>
      <c r="E3312" t="s">
        <v>2205</v>
      </c>
      <c r="F3312" t="s">
        <v>2193</v>
      </c>
      <c r="G3312" t="s">
        <v>66</v>
      </c>
      <c r="H3312" t="s">
        <v>87</v>
      </c>
      <c r="I3312">
        <v>38</v>
      </c>
      <c r="J3312">
        <v>38</v>
      </c>
      <c r="K3312">
        <v>38</v>
      </c>
      <c r="L3312">
        <v>38</v>
      </c>
      <c r="M3312">
        <v>38</v>
      </c>
      <c r="N3312">
        <v>38</v>
      </c>
      <c r="O3312">
        <v>38</v>
      </c>
      <c r="P3312">
        <v>38</v>
      </c>
      <c r="Q3312">
        <v>38</v>
      </c>
      <c r="R3312">
        <v>38</v>
      </c>
      <c r="T3312" s="22" t="str">
        <f t="shared" si="199"/>
        <v>845155-PANTH-LXL</v>
      </c>
      <c r="U3312" s="24" t="str">
        <f>IF(C3312="NET","",IF(C3312="","",IFERROR(VLOOKUP(T3312,EAN!$A:$B,2,FALSE),"MANGLER - MÅ OPPDATERE EAN-FANEN")))</f>
        <v>MANGLER - MÅ OPPDATERE EAN-FANEN</v>
      </c>
      <c r="V3312" s="22">
        <f t="shared" si="200"/>
        <v>38</v>
      </c>
      <c r="W3312" s="22">
        <f t="shared" si="201"/>
        <v>38</v>
      </c>
    </row>
    <row r="3313" spans="2:23">
      <c r="B3313">
        <v>845155</v>
      </c>
      <c r="C3313" t="s">
        <v>3670</v>
      </c>
      <c r="D3313" t="s">
        <v>2991</v>
      </c>
      <c r="E3313" t="s">
        <v>3581</v>
      </c>
      <c r="F3313" t="s">
        <v>277</v>
      </c>
      <c r="G3313" t="s">
        <v>64</v>
      </c>
      <c r="H3313" t="s">
        <v>87</v>
      </c>
      <c r="I3313">
        <v>0</v>
      </c>
      <c r="J3313">
        <v>0</v>
      </c>
      <c r="K3313">
        <v>0</v>
      </c>
      <c r="L3313">
        <v>0</v>
      </c>
      <c r="M3313">
        <v>84</v>
      </c>
      <c r="N3313">
        <v>84</v>
      </c>
      <c r="O3313">
        <v>84</v>
      </c>
      <c r="P3313">
        <v>84</v>
      </c>
      <c r="Q3313">
        <v>84</v>
      </c>
      <c r="R3313">
        <v>84</v>
      </c>
      <c r="T3313" s="22" t="str">
        <f t="shared" si="199"/>
        <v>845155-SAWHT-SM</v>
      </c>
      <c r="U3313" s="24" t="str">
        <f>IF(C3313="NET","",IF(C3313="","",IFERROR(VLOOKUP(T3313,EAN!$A:$B,2,FALSE),"MANGLER - MÅ OPPDATERE EAN-FANEN")))</f>
        <v>MANGLER - MÅ OPPDATERE EAN-FANEN</v>
      </c>
      <c r="V3313" s="22">
        <f t="shared" si="200"/>
        <v>0</v>
      </c>
      <c r="W3313" s="22">
        <f t="shared" si="201"/>
        <v>84</v>
      </c>
    </row>
    <row r="3314" spans="2:23">
      <c r="B3314">
        <v>845155</v>
      </c>
      <c r="C3314" t="s">
        <v>3670</v>
      </c>
      <c r="D3314" t="s">
        <v>2991</v>
      </c>
      <c r="E3314" t="s">
        <v>3582</v>
      </c>
      <c r="F3314" t="s">
        <v>277</v>
      </c>
      <c r="G3314" t="s">
        <v>65</v>
      </c>
      <c r="H3314" t="s">
        <v>87</v>
      </c>
      <c r="I3314">
        <v>0</v>
      </c>
      <c r="J3314">
        <v>0</v>
      </c>
      <c r="K3314">
        <v>0</v>
      </c>
      <c r="L3314">
        <v>0</v>
      </c>
      <c r="M3314">
        <v>198</v>
      </c>
      <c r="N3314">
        <v>198</v>
      </c>
      <c r="O3314">
        <v>198</v>
      </c>
      <c r="P3314">
        <v>198</v>
      </c>
      <c r="Q3314">
        <v>198</v>
      </c>
      <c r="R3314">
        <v>198</v>
      </c>
      <c r="T3314" s="22" t="str">
        <f t="shared" si="199"/>
        <v>845155-SAWHT-ML</v>
      </c>
      <c r="U3314" s="24" t="str">
        <f>IF(C3314="NET","",IF(C3314="","",IFERROR(VLOOKUP(T3314,EAN!$A:$B,2,FALSE),"MANGLER - MÅ OPPDATERE EAN-FANEN")))</f>
        <v>MANGLER - MÅ OPPDATERE EAN-FANEN</v>
      </c>
      <c r="V3314" s="22">
        <f t="shared" si="200"/>
        <v>0</v>
      </c>
      <c r="W3314" s="22">
        <f t="shared" si="201"/>
        <v>198</v>
      </c>
    </row>
    <row r="3315" spans="2:23">
      <c r="B3315">
        <v>845155</v>
      </c>
      <c r="C3315" t="s">
        <v>3670</v>
      </c>
      <c r="D3315" t="s">
        <v>2991</v>
      </c>
      <c r="E3315" t="s">
        <v>3583</v>
      </c>
      <c r="F3315" t="s">
        <v>277</v>
      </c>
      <c r="G3315" t="s">
        <v>66</v>
      </c>
      <c r="H3315" t="s">
        <v>87</v>
      </c>
      <c r="I3315">
        <v>6</v>
      </c>
      <c r="J3315">
        <v>6</v>
      </c>
      <c r="K3315">
        <v>6</v>
      </c>
      <c r="L3315">
        <v>6</v>
      </c>
      <c r="M3315">
        <v>120</v>
      </c>
      <c r="N3315">
        <v>120</v>
      </c>
      <c r="O3315">
        <v>120</v>
      </c>
      <c r="P3315">
        <v>120</v>
      </c>
      <c r="Q3315">
        <v>120</v>
      </c>
      <c r="R3315">
        <v>120</v>
      </c>
      <c r="T3315" s="22" t="str">
        <f t="shared" si="199"/>
        <v>845155-SAWHT-LXL</v>
      </c>
      <c r="U3315" s="24" t="str">
        <f>IF(C3315="NET","",IF(C3315="","",IFERROR(VLOOKUP(T3315,EAN!$A:$B,2,FALSE),"MANGLER - MÅ OPPDATERE EAN-FANEN")))</f>
        <v>MANGLER - MÅ OPPDATERE EAN-FANEN</v>
      </c>
      <c r="V3315" s="22">
        <f t="shared" si="200"/>
        <v>6</v>
      </c>
      <c r="W3315" s="22">
        <f t="shared" si="201"/>
        <v>120</v>
      </c>
    </row>
    <row r="3316" spans="2:23">
      <c r="B3316">
        <v>845155</v>
      </c>
      <c r="C3316" t="s">
        <v>3670</v>
      </c>
      <c r="D3316" t="s">
        <v>2991</v>
      </c>
      <c r="E3316" t="s">
        <v>1988</v>
      </c>
      <c r="F3316" t="s">
        <v>1977</v>
      </c>
      <c r="G3316" t="s">
        <v>64</v>
      </c>
      <c r="H3316" t="s">
        <v>87</v>
      </c>
      <c r="I3316">
        <v>0</v>
      </c>
      <c r="J3316">
        <v>0</v>
      </c>
      <c r="K3316">
        <v>0</v>
      </c>
      <c r="L3316">
        <v>0</v>
      </c>
      <c r="M3316">
        <v>55</v>
      </c>
      <c r="N3316">
        <v>55</v>
      </c>
      <c r="O3316">
        <v>55</v>
      </c>
      <c r="P3316">
        <v>55</v>
      </c>
      <c r="Q3316">
        <v>55</v>
      </c>
      <c r="R3316">
        <v>55</v>
      </c>
      <c r="T3316" s="22" t="str">
        <f t="shared" si="199"/>
        <v>845155-WOLND-SM</v>
      </c>
      <c r="U3316" s="24" t="str">
        <f>IF(C3316="NET","",IF(C3316="","",IFERROR(VLOOKUP(T3316,EAN!$A:$B,2,FALSE),"MANGLER - MÅ OPPDATERE EAN-FANEN")))</f>
        <v>MANGLER - MÅ OPPDATERE EAN-FANEN</v>
      </c>
      <c r="V3316" s="22">
        <f t="shared" si="200"/>
        <v>0</v>
      </c>
      <c r="W3316" s="22">
        <f t="shared" si="201"/>
        <v>55</v>
      </c>
    </row>
    <row r="3317" spans="2:23">
      <c r="B3317">
        <v>845155</v>
      </c>
      <c r="C3317" t="s">
        <v>3670</v>
      </c>
      <c r="D3317" t="s">
        <v>2991</v>
      </c>
      <c r="E3317" t="s">
        <v>1989</v>
      </c>
      <c r="F3317" t="s">
        <v>1977</v>
      </c>
      <c r="G3317" t="s">
        <v>65</v>
      </c>
      <c r="H3317" t="s">
        <v>87</v>
      </c>
      <c r="I3317">
        <v>25</v>
      </c>
      <c r="J3317">
        <v>25</v>
      </c>
      <c r="K3317">
        <v>25</v>
      </c>
      <c r="L3317">
        <v>25</v>
      </c>
      <c r="M3317">
        <v>157</v>
      </c>
      <c r="N3317">
        <v>157</v>
      </c>
      <c r="O3317">
        <v>157</v>
      </c>
      <c r="P3317">
        <v>157</v>
      </c>
      <c r="Q3317">
        <v>157</v>
      </c>
      <c r="R3317">
        <v>157</v>
      </c>
      <c r="T3317" s="22" t="str">
        <f t="shared" si="199"/>
        <v>845155-WOLND-ML</v>
      </c>
      <c r="U3317" s="24" t="str">
        <f>IF(C3317="NET","",IF(C3317="","",IFERROR(VLOOKUP(T3317,EAN!$A:$B,2,FALSE),"MANGLER - MÅ OPPDATERE EAN-FANEN")))</f>
        <v>MANGLER - MÅ OPPDATERE EAN-FANEN</v>
      </c>
      <c r="V3317" s="22">
        <f t="shared" si="200"/>
        <v>25</v>
      </c>
      <c r="W3317" s="22">
        <f t="shared" si="201"/>
        <v>157</v>
      </c>
    </row>
    <row r="3318" spans="2:23">
      <c r="B3318">
        <v>845155</v>
      </c>
      <c r="C3318" t="s">
        <v>3670</v>
      </c>
      <c r="D3318" t="s">
        <v>2991</v>
      </c>
      <c r="E3318" t="s">
        <v>1990</v>
      </c>
      <c r="F3318" t="s">
        <v>1977</v>
      </c>
      <c r="G3318" t="s">
        <v>66</v>
      </c>
      <c r="H3318" t="s">
        <v>87</v>
      </c>
      <c r="I3318">
        <v>2</v>
      </c>
      <c r="J3318">
        <v>2</v>
      </c>
      <c r="K3318">
        <v>2</v>
      </c>
      <c r="L3318">
        <v>2</v>
      </c>
      <c r="M3318">
        <v>84</v>
      </c>
      <c r="N3318">
        <v>84</v>
      </c>
      <c r="O3318">
        <v>84</v>
      </c>
      <c r="P3318">
        <v>84</v>
      </c>
      <c r="Q3318">
        <v>84</v>
      </c>
      <c r="R3318">
        <v>84</v>
      </c>
      <c r="T3318" s="22" t="str">
        <f t="shared" si="199"/>
        <v>845155-WOLND-LXL</v>
      </c>
      <c r="U3318" s="24" t="str">
        <f>IF(C3318="NET","",IF(C3318="","",IFERROR(VLOOKUP(T3318,EAN!$A:$B,2,FALSE),"MANGLER - MÅ OPPDATERE EAN-FANEN")))</f>
        <v>MANGLER - MÅ OPPDATERE EAN-FANEN</v>
      </c>
      <c r="V3318" s="22">
        <f t="shared" si="200"/>
        <v>2</v>
      </c>
      <c r="W3318" s="22">
        <f t="shared" si="201"/>
        <v>84</v>
      </c>
    </row>
    <row r="3319" spans="2:23">
      <c r="B3319" s="37">
        <v>845156</v>
      </c>
      <c r="C3319" t="s">
        <v>131</v>
      </c>
      <c r="I3319" s="37">
        <v>202409</v>
      </c>
      <c r="J3319" s="37">
        <v>202410</v>
      </c>
      <c r="K3319" s="37">
        <v>202411</v>
      </c>
      <c r="L3319" s="37">
        <v>202412</v>
      </c>
      <c r="M3319" s="37">
        <v>202413</v>
      </c>
      <c r="N3319" s="37">
        <v>202414</v>
      </c>
      <c r="O3319" s="37">
        <v>202415</v>
      </c>
      <c r="P3319" s="37">
        <v>202415</v>
      </c>
      <c r="Q3319" s="37">
        <v>202415</v>
      </c>
      <c r="R3319" s="37">
        <v>202415</v>
      </c>
      <c r="T3319" s="22" t="str">
        <f t="shared" si="199"/>
        <v>845156-</v>
      </c>
      <c r="U3319" s="24" t="str">
        <f>IF(C3319="NET","",IF(C3319="","",IFERROR(VLOOKUP(T3319,EAN!$A:$B,2,FALSE),"MANGLER - MÅ OPPDATERE EAN-FANEN")))</f>
        <v/>
      </c>
      <c r="V3319" s="22">
        <f t="shared" si="200"/>
        <v>202409</v>
      </c>
      <c r="W3319" s="22">
        <f t="shared" si="201"/>
        <v>202415</v>
      </c>
    </row>
    <row r="3320" spans="2:23">
      <c r="B3320">
        <v>845156</v>
      </c>
      <c r="C3320" t="s">
        <v>3617</v>
      </c>
      <c r="D3320" t="s">
        <v>2991</v>
      </c>
      <c r="E3320" t="s">
        <v>135</v>
      </c>
      <c r="F3320" t="s">
        <v>125</v>
      </c>
      <c r="G3320" t="s">
        <v>64</v>
      </c>
      <c r="H3320" t="s">
        <v>87</v>
      </c>
      <c r="I3320">
        <v>23</v>
      </c>
      <c r="J3320">
        <v>23</v>
      </c>
      <c r="K3320">
        <v>23</v>
      </c>
      <c r="L3320">
        <v>23</v>
      </c>
      <c r="M3320">
        <v>23</v>
      </c>
      <c r="N3320">
        <v>23</v>
      </c>
      <c r="O3320">
        <v>23</v>
      </c>
      <c r="P3320">
        <v>23</v>
      </c>
      <c r="Q3320">
        <v>23</v>
      </c>
      <c r="R3320">
        <v>23</v>
      </c>
      <c r="T3320" s="22" t="str">
        <f t="shared" si="199"/>
        <v>845156-GSWHT-SM</v>
      </c>
      <c r="U3320" s="24" t="str">
        <f>IF(C3320="NET","",IF(C3320="","",IFERROR(VLOOKUP(T3320,EAN!$A:$B,2,FALSE),"MANGLER - MÅ OPPDATERE EAN-FANEN")))</f>
        <v>MANGLER - MÅ OPPDATERE EAN-FANEN</v>
      </c>
      <c r="V3320" s="22">
        <f t="shared" si="200"/>
        <v>23</v>
      </c>
      <c r="W3320" s="22">
        <f t="shared" si="201"/>
        <v>23</v>
      </c>
    </row>
    <row r="3321" spans="2:23">
      <c r="B3321">
        <v>845156</v>
      </c>
      <c r="C3321" t="s">
        <v>3617</v>
      </c>
      <c r="D3321" t="s">
        <v>2991</v>
      </c>
      <c r="E3321" t="s">
        <v>137</v>
      </c>
      <c r="F3321" t="s">
        <v>125</v>
      </c>
      <c r="G3321" t="s">
        <v>66</v>
      </c>
      <c r="H3321" t="s">
        <v>87</v>
      </c>
      <c r="I3321">
        <v>83</v>
      </c>
      <c r="J3321">
        <v>83</v>
      </c>
      <c r="K3321">
        <v>83</v>
      </c>
      <c r="L3321">
        <v>83</v>
      </c>
      <c r="M3321">
        <v>83</v>
      </c>
      <c r="N3321">
        <v>83</v>
      </c>
      <c r="O3321">
        <v>83</v>
      </c>
      <c r="P3321">
        <v>83</v>
      </c>
      <c r="Q3321">
        <v>83</v>
      </c>
      <c r="R3321">
        <v>83</v>
      </c>
      <c r="T3321" s="22" t="str">
        <f t="shared" si="199"/>
        <v>845156-GSWHT-LXL</v>
      </c>
      <c r="U3321" s="24" t="str">
        <f>IF(C3321="NET","",IF(C3321="","",IFERROR(VLOOKUP(T3321,EAN!$A:$B,2,FALSE),"MANGLER - MÅ OPPDATERE EAN-FANEN")))</f>
        <v>MANGLER - MÅ OPPDATERE EAN-FANEN</v>
      </c>
      <c r="V3321" s="22">
        <f t="shared" si="200"/>
        <v>83</v>
      </c>
      <c r="W3321" s="22">
        <f t="shared" si="201"/>
        <v>83</v>
      </c>
    </row>
    <row r="3322" spans="2:23">
      <c r="B3322">
        <v>845156</v>
      </c>
      <c r="C3322" t="s">
        <v>3617</v>
      </c>
      <c r="D3322" t="s">
        <v>2991</v>
      </c>
      <c r="E3322" t="s">
        <v>3124</v>
      </c>
      <c r="F3322" t="s">
        <v>3017</v>
      </c>
      <c r="G3322" t="s">
        <v>64</v>
      </c>
      <c r="H3322" t="s">
        <v>87</v>
      </c>
      <c r="I3322">
        <v>20</v>
      </c>
      <c r="J3322">
        <v>20</v>
      </c>
      <c r="K3322">
        <v>20</v>
      </c>
      <c r="L3322">
        <v>20</v>
      </c>
      <c r="M3322">
        <v>20</v>
      </c>
      <c r="N3322">
        <v>20</v>
      </c>
      <c r="O3322">
        <v>20</v>
      </c>
      <c r="P3322">
        <v>20</v>
      </c>
      <c r="Q3322">
        <v>20</v>
      </c>
      <c r="R3322">
        <v>20</v>
      </c>
      <c r="T3322" s="22" t="str">
        <f t="shared" si="199"/>
        <v>845156-MBLCK-SM</v>
      </c>
      <c r="U3322" s="24" t="str">
        <f>IF(C3322="NET","",IF(C3322="","",IFERROR(VLOOKUP(T3322,EAN!$A:$B,2,FALSE),"MANGLER - MÅ OPPDATERE EAN-FANEN")))</f>
        <v>MANGLER - MÅ OPPDATERE EAN-FANEN</v>
      </c>
      <c r="V3322" s="22">
        <f t="shared" si="200"/>
        <v>20</v>
      </c>
      <c r="W3322" s="22">
        <f t="shared" si="201"/>
        <v>20</v>
      </c>
    </row>
    <row r="3323" spans="2:23">
      <c r="B3323">
        <v>845156</v>
      </c>
      <c r="C3323" t="s">
        <v>3617</v>
      </c>
      <c r="D3323" t="s">
        <v>2991</v>
      </c>
      <c r="E3323" t="s">
        <v>3126</v>
      </c>
      <c r="F3323" t="s">
        <v>3017</v>
      </c>
      <c r="G3323" t="s">
        <v>66</v>
      </c>
      <c r="H3323" t="s">
        <v>87</v>
      </c>
      <c r="I3323">
        <v>52</v>
      </c>
      <c r="J3323">
        <v>52</v>
      </c>
      <c r="K3323">
        <v>52</v>
      </c>
      <c r="L3323">
        <v>52</v>
      </c>
      <c r="M3323">
        <v>52</v>
      </c>
      <c r="N3323">
        <v>52</v>
      </c>
      <c r="O3323">
        <v>52</v>
      </c>
      <c r="P3323">
        <v>52</v>
      </c>
      <c r="Q3323">
        <v>52</v>
      </c>
      <c r="R3323">
        <v>52</v>
      </c>
      <c r="T3323" s="22" t="str">
        <f t="shared" si="199"/>
        <v>845156-MBLCK-LXL</v>
      </c>
      <c r="U3323" s="24" t="str">
        <f>IF(C3323="NET","",IF(C3323="","",IFERROR(VLOOKUP(T3323,EAN!$A:$B,2,FALSE),"MANGLER - MÅ OPPDATERE EAN-FANEN")))</f>
        <v>MANGLER - MÅ OPPDATERE EAN-FANEN</v>
      </c>
      <c r="V3323" s="22">
        <f t="shared" si="200"/>
        <v>52</v>
      </c>
      <c r="W3323" s="22">
        <f t="shared" si="201"/>
        <v>52</v>
      </c>
    </row>
    <row r="3324" spans="2:23">
      <c r="B3324" s="37">
        <v>845157</v>
      </c>
      <c r="C3324" t="s">
        <v>131</v>
      </c>
      <c r="I3324" s="37">
        <v>202409</v>
      </c>
      <c r="J3324" s="37">
        <v>202410</v>
      </c>
      <c r="K3324" s="37">
        <v>202411</v>
      </c>
      <c r="L3324" s="37">
        <v>202412</v>
      </c>
      <c r="M3324" s="37">
        <v>202413</v>
      </c>
      <c r="N3324" s="37">
        <v>202414</v>
      </c>
      <c r="O3324" s="37">
        <v>202415</v>
      </c>
      <c r="P3324" s="37">
        <v>202415</v>
      </c>
      <c r="Q3324" s="37">
        <v>202415</v>
      </c>
      <c r="R3324" s="37">
        <v>202415</v>
      </c>
      <c r="T3324" s="22" t="str">
        <f t="shared" si="199"/>
        <v>845157-</v>
      </c>
      <c r="U3324" s="24" t="str">
        <f>IF(C3324="NET","",IF(C3324="","",IFERROR(VLOOKUP(T3324,EAN!$A:$B,2,FALSE),"MANGLER - MÅ OPPDATERE EAN-FANEN")))</f>
        <v/>
      </c>
      <c r="V3324" s="22">
        <f t="shared" si="200"/>
        <v>202409</v>
      </c>
      <c r="W3324" s="22">
        <f t="shared" si="201"/>
        <v>202415</v>
      </c>
    </row>
    <row r="3325" spans="2:23">
      <c r="B3325">
        <v>845157</v>
      </c>
      <c r="C3325" t="s">
        <v>3618</v>
      </c>
      <c r="D3325" t="s">
        <v>2991</v>
      </c>
      <c r="E3325" t="s">
        <v>3592</v>
      </c>
      <c r="F3325" t="s">
        <v>3593</v>
      </c>
      <c r="G3325" t="s">
        <v>64</v>
      </c>
      <c r="H3325" t="s">
        <v>87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T3325" s="22" t="str">
        <f t="shared" si="199"/>
        <v>845157-UXYLW-SM</v>
      </c>
      <c r="U3325" s="24" t="str">
        <f>IF(C3325="NET","",IF(C3325="","",IFERROR(VLOOKUP(T3325,EAN!$A:$B,2,FALSE),"MANGLER - MÅ OPPDATERE EAN-FANEN")))</f>
        <v>MANGLER - MÅ OPPDATERE EAN-FANEN</v>
      </c>
      <c r="V3325" s="22">
        <f t="shared" si="200"/>
        <v>0</v>
      </c>
      <c r="W3325" s="22">
        <f t="shared" si="201"/>
        <v>0</v>
      </c>
    </row>
    <row r="3326" spans="2:23">
      <c r="B3326">
        <v>845157</v>
      </c>
      <c r="C3326" t="s">
        <v>3618</v>
      </c>
      <c r="D3326" t="s">
        <v>2991</v>
      </c>
      <c r="E3326" t="s">
        <v>3595</v>
      </c>
      <c r="F3326" t="s">
        <v>3593</v>
      </c>
      <c r="G3326" t="s">
        <v>66</v>
      </c>
      <c r="H3326" t="s">
        <v>87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T3326" s="22" t="str">
        <f t="shared" si="199"/>
        <v>845157-UXYLW-LXL</v>
      </c>
      <c r="U3326" s="24" t="str">
        <f>IF(C3326="NET","",IF(C3326="","",IFERROR(VLOOKUP(T3326,EAN!$A:$B,2,FALSE),"MANGLER - MÅ OPPDATERE EAN-FANEN")))</f>
        <v>MANGLER - MÅ OPPDATERE EAN-FANEN</v>
      </c>
      <c r="V3326" s="22">
        <f t="shared" si="200"/>
        <v>0</v>
      </c>
      <c r="W3326" s="22">
        <f t="shared" si="201"/>
        <v>0</v>
      </c>
    </row>
    <row r="3327" spans="2:23">
      <c r="B3327" s="37">
        <v>845158</v>
      </c>
      <c r="C3327" t="s">
        <v>131</v>
      </c>
      <c r="I3327" s="37">
        <v>202409</v>
      </c>
      <c r="J3327" s="37">
        <v>202410</v>
      </c>
      <c r="K3327" s="37">
        <v>202411</v>
      </c>
      <c r="L3327" s="37">
        <v>202412</v>
      </c>
      <c r="M3327" s="37">
        <v>202413</v>
      </c>
      <c r="N3327" s="37">
        <v>202414</v>
      </c>
      <c r="O3327" s="37">
        <v>202415</v>
      </c>
      <c r="P3327" s="37">
        <v>202415</v>
      </c>
      <c r="Q3327" s="37">
        <v>202415</v>
      </c>
      <c r="R3327" s="37">
        <v>202415</v>
      </c>
      <c r="T3327" s="22" t="str">
        <f t="shared" si="199"/>
        <v>845158-</v>
      </c>
      <c r="U3327" s="24" t="str">
        <f>IF(C3327="NET","",IF(C3327="","",IFERROR(VLOOKUP(T3327,EAN!$A:$B,2,FALSE),"MANGLER - MÅ OPPDATERE EAN-FANEN")))</f>
        <v/>
      </c>
      <c r="V3327" s="22">
        <f t="shared" si="200"/>
        <v>202409</v>
      </c>
      <c r="W3327" s="22">
        <f t="shared" si="201"/>
        <v>202415</v>
      </c>
    </row>
    <row r="3328" spans="2:23">
      <c r="B3328">
        <v>845158</v>
      </c>
      <c r="C3328" t="s">
        <v>3619</v>
      </c>
      <c r="D3328" t="s">
        <v>2991</v>
      </c>
      <c r="E3328" t="s">
        <v>3125</v>
      </c>
      <c r="F3328" t="s">
        <v>3017</v>
      </c>
      <c r="G3328" t="s">
        <v>65</v>
      </c>
      <c r="H3328" t="s">
        <v>87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103</v>
      </c>
      <c r="P3328">
        <v>103</v>
      </c>
      <c r="Q3328">
        <v>103</v>
      </c>
      <c r="R3328">
        <v>103</v>
      </c>
      <c r="T3328" s="22" t="str">
        <f t="shared" si="199"/>
        <v>845158-MBLCK-ML</v>
      </c>
      <c r="U3328" s="24" t="str">
        <f>IF(C3328="NET","",IF(C3328="","",IFERROR(VLOOKUP(T3328,EAN!$A:$B,2,FALSE),"MANGLER - MÅ OPPDATERE EAN-FANEN")))</f>
        <v>MANGLER - MÅ OPPDATERE EAN-FANEN</v>
      </c>
      <c r="V3328" s="22">
        <f t="shared" si="200"/>
        <v>0</v>
      </c>
      <c r="W3328" s="22">
        <f t="shared" si="201"/>
        <v>103</v>
      </c>
    </row>
    <row r="3329" spans="2:23">
      <c r="B3329">
        <v>845158</v>
      </c>
      <c r="C3329" t="s">
        <v>3619</v>
      </c>
      <c r="D3329" t="s">
        <v>2991</v>
      </c>
      <c r="E3329" t="s">
        <v>3126</v>
      </c>
      <c r="F3329" t="s">
        <v>3017</v>
      </c>
      <c r="G3329" t="s">
        <v>66</v>
      </c>
      <c r="H3329" t="s">
        <v>87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64</v>
      </c>
      <c r="P3329">
        <v>64</v>
      </c>
      <c r="Q3329">
        <v>64</v>
      </c>
      <c r="R3329">
        <v>64</v>
      </c>
      <c r="T3329" s="22" t="str">
        <f t="shared" si="199"/>
        <v>845158-MBLCK-LXL</v>
      </c>
      <c r="U3329" s="24" t="str">
        <f>IF(C3329="NET","",IF(C3329="","",IFERROR(VLOOKUP(T3329,EAN!$A:$B,2,FALSE),"MANGLER - MÅ OPPDATERE EAN-FANEN")))</f>
        <v>MANGLER - MÅ OPPDATERE EAN-FANEN</v>
      </c>
      <c r="V3329" s="22">
        <f t="shared" si="200"/>
        <v>0</v>
      </c>
      <c r="W3329" s="22">
        <f t="shared" si="201"/>
        <v>64</v>
      </c>
    </row>
    <row r="3330" spans="2:23">
      <c r="B3330">
        <v>845158</v>
      </c>
      <c r="C3330" t="s">
        <v>3619</v>
      </c>
      <c r="D3330" t="s">
        <v>2991</v>
      </c>
      <c r="E3330" t="s">
        <v>2729</v>
      </c>
      <c r="F3330" t="s">
        <v>2728</v>
      </c>
      <c r="G3330" t="s">
        <v>65</v>
      </c>
      <c r="H3330" t="s">
        <v>87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171</v>
      </c>
      <c r="P3330">
        <v>171</v>
      </c>
      <c r="Q3330">
        <v>171</v>
      </c>
      <c r="R3330">
        <v>171</v>
      </c>
      <c r="T3330" s="22" t="str">
        <f t="shared" si="199"/>
        <v>845158-MWHTE-ML</v>
      </c>
      <c r="U3330" s="24" t="str">
        <f>IF(C3330="NET","",IF(C3330="","",IFERROR(VLOOKUP(T3330,EAN!$A:$B,2,FALSE),"MANGLER - MÅ OPPDATERE EAN-FANEN")))</f>
        <v>MANGLER - MÅ OPPDATERE EAN-FANEN</v>
      </c>
      <c r="V3330" s="22">
        <f t="shared" si="200"/>
        <v>0</v>
      </c>
      <c r="W3330" s="22">
        <f t="shared" si="201"/>
        <v>171</v>
      </c>
    </row>
    <row r="3331" spans="2:23">
      <c r="B3331">
        <v>845158</v>
      </c>
      <c r="C3331" t="s">
        <v>3619</v>
      </c>
      <c r="D3331" t="s">
        <v>2991</v>
      </c>
      <c r="E3331" t="s">
        <v>2730</v>
      </c>
      <c r="F3331" t="s">
        <v>2728</v>
      </c>
      <c r="G3331" t="s">
        <v>66</v>
      </c>
      <c r="H3331" t="s">
        <v>87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117</v>
      </c>
      <c r="P3331">
        <v>117</v>
      </c>
      <c r="Q3331">
        <v>117</v>
      </c>
      <c r="R3331">
        <v>117</v>
      </c>
      <c r="T3331" s="22" t="str">
        <f t="shared" si="199"/>
        <v>845158-MWHTE-LXL</v>
      </c>
      <c r="U3331" s="24" t="str">
        <f>IF(C3331="NET","",IF(C3331="","",IFERROR(VLOOKUP(T3331,EAN!$A:$B,2,FALSE),"MANGLER - MÅ OPPDATERE EAN-FANEN")))</f>
        <v>MANGLER - MÅ OPPDATERE EAN-FANEN</v>
      </c>
      <c r="V3331" s="22">
        <f t="shared" si="200"/>
        <v>0</v>
      </c>
      <c r="W3331" s="22">
        <f t="shared" si="201"/>
        <v>117</v>
      </c>
    </row>
    <row r="3332" spans="2:23">
      <c r="B3332" s="37">
        <v>845159</v>
      </c>
      <c r="C3332" t="s">
        <v>131</v>
      </c>
      <c r="I3332" s="37">
        <v>202409</v>
      </c>
      <c r="J3332" s="37">
        <v>202410</v>
      </c>
      <c r="K3332" s="37">
        <v>202411</v>
      </c>
      <c r="L3332" s="37">
        <v>202412</v>
      </c>
      <c r="M3332" s="37">
        <v>202413</v>
      </c>
      <c r="N3332" s="37">
        <v>202414</v>
      </c>
      <c r="O3332" s="37">
        <v>202415</v>
      </c>
      <c r="P3332" s="37">
        <v>202415</v>
      </c>
      <c r="Q3332" s="37">
        <v>202415</v>
      </c>
      <c r="R3332" s="37">
        <v>202415</v>
      </c>
      <c r="T3332" s="22" t="str">
        <f t="shared" ref="T3332:T3395" si="202">CONCATENATE(B3332,"-",E3332)</f>
        <v>845159-</v>
      </c>
      <c r="U3332" s="24" t="str">
        <f>IF(C3332="NET","",IF(C3332="","",IFERROR(VLOOKUP(T3332,EAN!$A:$B,2,FALSE),"MANGLER - MÅ OPPDATERE EAN-FANEN")))</f>
        <v/>
      </c>
      <c r="V3332" s="22">
        <f t="shared" si="200"/>
        <v>202409</v>
      </c>
      <c r="W3332" s="22">
        <f t="shared" si="201"/>
        <v>202415</v>
      </c>
    </row>
    <row r="3333" spans="2:23">
      <c r="B3333">
        <v>845159</v>
      </c>
      <c r="C3333" t="s">
        <v>3671</v>
      </c>
      <c r="D3333" t="s">
        <v>2991</v>
      </c>
      <c r="E3333" t="s">
        <v>3672</v>
      </c>
      <c r="F3333" t="s">
        <v>1235</v>
      </c>
      <c r="G3333" t="s">
        <v>3108</v>
      </c>
      <c r="H3333" t="s">
        <v>87</v>
      </c>
      <c r="I3333">
        <v>26</v>
      </c>
      <c r="J3333">
        <v>26</v>
      </c>
      <c r="K3333">
        <v>26</v>
      </c>
      <c r="L3333">
        <v>26</v>
      </c>
      <c r="M3333">
        <v>26</v>
      </c>
      <c r="N3333">
        <v>26</v>
      </c>
      <c r="O3333">
        <v>26</v>
      </c>
      <c r="P3333">
        <v>26</v>
      </c>
      <c r="Q3333">
        <v>26</v>
      </c>
      <c r="R3333">
        <v>26</v>
      </c>
      <c r="T3333" s="22" t="str">
        <f t="shared" si="202"/>
        <v>845159-BSTN-53/61</v>
      </c>
      <c r="U3333" s="24" t="str">
        <f>IF(C3333="NET","",IF(C3333="","",IFERROR(VLOOKUP(T3333,EAN!$A:$B,2,FALSE),"MANGLER - MÅ OPPDATERE EAN-FANEN")))</f>
        <v>MANGLER - MÅ OPPDATERE EAN-FANEN</v>
      </c>
      <c r="V3333" s="22">
        <f t="shared" si="200"/>
        <v>26</v>
      </c>
      <c r="W3333" s="22">
        <f t="shared" si="201"/>
        <v>26</v>
      </c>
    </row>
    <row r="3334" spans="2:23">
      <c r="B3334">
        <v>845159</v>
      </c>
      <c r="C3334" t="s">
        <v>3671</v>
      </c>
      <c r="D3334" t="s">
        <v>2991</v>
      </c>
      <c r="E3334" t="s">
        <v>3107</v>
      </c>
      <c r="F3334" t="s">
        <v>3017</v>
      </c>
      <c r="G3334" t="s">
        <v>3108</v>
      </c>
      <c r="H3334" t="s">
        <v>87</v>
      </c>
      <c r="I3334">
        <v>190</v>
      </c>
      <c r="J3334">
        <v>190</v>
      </c>
      <c r="K3334">
        <v>190</v>
      </c>
      <c r="L3334">
        <v>190</v>
      </c>
      <c r="M3334">
        <v>190</v>
      </c>
      <c r="N3334">
        <v>190</v>
      </c>
      <c r="O3334">
        <v>190</v>
      </c>
      <c r="P3334">
        <v>190</v>
      </c>
      <c r="Q3334">
        <v>190</v>
      </c>
      <c r="R3334">
        <v>190</v>
      </c>
      <c r="T3334" s="22" t="str">
        <f t="shared" si="202"/>
        <v>845159-MBLK-53/61</v>
      </c>
      <c r="U3334" s="24" t="str">
        <f>IF(C3334="NET","",IF(C3334="","",IFERROR(VLOOKUP(T3334,EAN!$A:$B,2,FALSE),"MANGLER - MÅ OPPDATERE EAN-FANEN")))</f>
        <v>MANGLER - MÅ OPPDATERE EAN-FANEN</v>
      </c>
      <c r="V3334" s="22">
        <f t="shared" si="200"/>
        <v>190</v>
      </c>
      <c r="W3334" s="22">
        <f t="shared" si="201"/>
        <v>190</v>
      </c>
    </row>
    <row r="3335" spans="2:23">
      <c r="B3335">
        <v>845159</v>
      </c>
      <c r="C3335" t="s">
        <v>3671</v>
      </c>
      <c r="D3335" t="s">
        <v>2991</v>
      </c>
      <c r="E3335" t="s">
        <v>3505</v>
      </c>
      <c r="F3335" t="s">
        <v>2728</v>
      </c>
      <c r="G3335" t="s">
        <v>3108</v>
      </c>
      <c r="H3335" t="s">
        <v>87</v>
      </c>
      <c r="I3335">
        <v>38</v>
      </c>
      <c r="J3335">
        <v>38</v>
      </c>
      <c r="K3335">
        <v>38</v>
      </c>
      <c r="L3335">
        <v>38</v>
      </c>
      <c r="M3335">
        <v>38</v>
      </c>
      <c r="N3335">
        <v>38</v>
      </c>
      <c r="O3335">
        <v>38</v>
      </c>
      <c r="P3335">
        <v>38</v>
      </c>
      <c r="Q3335">
        <v>38</v>
      </c>
      <c r="R3335">
        <v>38</v>
      </c>
      <c r="T3335" s="22" t="str">
        <f t="shared" si="202"/>
        <v>845159-MWHT-53/61</v>
      </c>
      <c r="U3335" s="24" t="str">
        <f>IF(C3335="NET","",IF(C3335="","",IFERROR(VLOOKUP(T3335,EAN!$A:$B,2,FALSE),"MANGLER - MÅ OPPDATERE EAN-FANEN")))</f>
        <v>MANGLER - MÅ OPPDATERE EAN-FANEN</v>
      </c>
      <c r="V3335" s="22">
        <f t="shared" si="200"/>
        <v>38</v>
      </c>
      <c r="W3335" s="22">
        <f t="shared" si="201"/>
        <v>38</v>
      </c>
    </row>
    <row r="3336" spans="2:23">
      <c r="B3336" s="37">
        <v>845160</v>
      </c>
      <c r="C3336" t="s">
        <v>131</v>
      </c>
      <c r="I3336" s="37">
        <v>202409</v>
      </c>
      <c r="J3336" s="37">
        <v>202410</v>
      </c>
      <c r="K3336" s="37">
        <v>202411</v>
      </c>
      <c r="L3336" s="37">
        <v>202412</v>
      </c>
      <c r="M3336" s="37">
        <v>202413</v>
      </c>
      <c r="N3336" s="37">
        <v>202414</v>
      </c>
      <c r="O3336" s="37">
        <v>202415</v>
      </c>
      <c r="P3336" s="37">
        <v>202415</v>
      </c>
      <c r="Q3336" s="37">
        <v>202415</v>
      </c>
      <c r="R3336" s="37">
        <v>202415</v>
      </c>
      <c r="T3336" s="22" t="str">
        <f t="shared" si="202"/>
        <v>845160-</v>
      </c>
      <c r="U3336" s="24" t="str">
        <f>IF(C3336="NET","",IF(C3336="","",IFERROR(VLOOKUP(T3336,EAN!$A:$B,2,FALSE),"MANGLER - MÅ OPPDATERE EAN-FANEN")))</f>
        <v/>
      </c>
      <c r="V3336" s="22">
        <f t="shared" si="200"/>
        <v>202409</v>
      </c>
      <c r="W3336" s="22">
        <f t="shared" si="201"/>
        <v>202415</v>
      </c>
    </row>
    <row r="3337" spans="2:23">
      <c r="B3337">
        <v>845160</v>
      </c>
      <c r="C3337" t="s">
        <v>3673</v>
      </c>
      <c r="D3337" t="s">
        <v>2991</v>
      </c>
      <c r="E3337" t="s">
        <v>3674</v>
      </c>
      <c r="F3337" t="s">
        <v>3675</v>
      </c>
      <c r="G3337" t="s">
        <v>3106</v>
      </c>
      <c r="H3337" t="s">
        <v>87</v>
      </c>
      <c r="I3337">
        <v>12</v>
      </c>
      <c r="J3337">
        <v>12</v>
      </c>
      <c r="K3337">
        <v>12</v>
      </c>
      <c r="L3337">
        <v>12</v>
      </c>
      <c r="M3337">
        <v>12</v>
      </c>
      <c r="N3337">
        <v>12</v>
      </c>
      <c r="O3337">
        <v>12</v>
      </c>
      <c r="P3337">
        <v>12</v>
      </c>
      <c r="Q3337">
        <v>12</v>
      </c>
      <c r="R3337">
        <v>12</v>
      </c>
      <c r="T3337" s="22" t="str">
        <f t="shared" si="202"/>
        <v>845160-BTRS-48/53</v>
      </c>
      <c r="U3337" s="24" t="str">
        <f>IF(C3337="NET","",IF(C3337="","",IFERROR(VLOOKUP(T3337,EAN!$A:$B,2,FALSE),"MANGLER - MÅ OPPDATERE EAN-FANEN")))</f>
        <v>MANGLER - MÅ OPPDATERE EAN-FANEN</v>
      </c>
      <c r="V3337" s="22">
        <f t="shared" si="200"/>
        <v>12</v>
      </c>
      <c r="W3337" s="22">
        <f t="shared" si="201"/>
        <v>12</v>
      </c>
    </row>
    <row r="3338" spans="2:23">
      <c r="B3338">
        <v>845160</v>
      </c>
      <c r="C3338" t="s">
        <v>3673</v>
      </c>
      <c r="D3338" t="s">
        <v>2991</v>
      </c>
      <c r="E3338" t="s">
        <v>3105</v>
      </c>
      <c r="F3338" t="s">
        <v>3017</v>
      </c>
      <c r="G3338" t="s">
        <v>3106</v>
      </c>
      <c r="H3338" t="s">
        <v>87</v>
      </c>
      <c r="I3338">
        <v>152</v>
      </c>
      <c r="J3338">
        <v>152</v>
      </c>
      <c r="K3338">
        <v>152</v>
      </c>
      <c r="L3338">
        <v>152</v>
      </c>
      <c r="M3338">
        <v>152</v>
      </c>
      <c r="N3338">
        <v>152</v>
      </c>
      <c r="O3338">
        <v>152</v>
      </c>
      <c r="P3338">
        <v>152</v>
      </c>
      <c r="Q3338">
        <v>152</v>
      </c>
      <c r="R3338">
        <v>152</v>
      </c>
      <c r="T3338" s="22" t="str">
        <f t="shared" si="202"/>
        <v>845160-MBLK-48/53</v>
      </c>
      <c r="U3338" s="24" t="str">
        <f>IF(C3338="NET","",IF(C3338="","",IFERROR(VLOOKUP(T3338,EAN!$A:$B,2,FALSE),"MANGLER - MÅ OPPDATERE EAN-FANEN")))</f>
        <v>MANGLER - MÅ OPPDATERE EAN-FANEN</v>
      </c>
      <c r="V3338" s="22">
        <f t="shared" si="200"/>
        <v>152</v>
      </c>
      <c r="W3338" s="22">
        <f t="shared" si="201"/>
        <v>152</v>
      </c>
    </row>
    <row r="3339" spans="2:23">
      <c r="B3339">
        <v>845160</v>
      </c>
      <c r="C3339" t="s">
        <v>3673</v>
      </c>
      <c r="D3339" t="s">
        <v>2991</v>
      </c>
      <c r="E3339" t="s">
        <v>3676</v>
      </c>
      <c r="F3339" t="s">
        <v>3677</v>
      </c>
      <c r="G3339" t="s">
        <v>3106</v>
      </c>
      <c r="H3339" t="s">
        <v>87</v>
      </c>
      <c r="I3339">
        <v>108</v>
      </c>
      <c r="J3339">
        <v>108</v>
      </c>
      <c r="K3339">
        <v>108</v>
      </c>
      <c r="L3339">
        <v>108</v>
      </c>
      <c r="M3339">
        <v>108</v>
      </c>
      <c r="N3339">
        <v>108</v>
      </c>
      <c r="O3339">
        <v>108</v>
      </c>
      <c r="P3339">
        <v>108</v>
      </c>
      <c r="Q3339">
        <v>108</v>
      </c>
      <c r="R3339">
        <v>108</v>
      </c>
      <c r="T3339" s="22" t="str">
        <f t="shared" si="202"/>
        <v>845160-SUBL-48/53</v>
      </c>
      <c r="U3339" s="24" t="str">
        <f>IF(C3339="NET","",IF(C3339="","",IFERROR(VLOOKUP(T3339,EAN!$A:$B,2,FALSE),"MANGLER - MÅ OPPDATERE EAN-FANEN")))</f>
        <v>MANGLER - MÅ OPPDATERE EAN-FANEN</v>
      </c>
      <c r="V3339" s="22">
        <f t="shared" ref="V3339:V3402" si="203">I3339</f>
        <v>108</v>
      </c>
      <c r="W3339" s="22">
        <f t="shared" ref="W3339:W3402" si="204">R3339</f>
        <v>108</v>
      </c>
    </row>
    <row r="3340" spans="2:23">
      <c r="B3340" s="37">
        <v>845164</v>
      </c>
      <c r="C3340" t="s">
        <v>131</v>
      </c>
      <c r="I3340" s="37">
        <v>202409</v>
      </c>
      <c r="J3340" s="37">
        <v>202410</v>
      </c>
      <c r="K3340" s="37">
        <v>202411</v>
      </c>
      <c r="L3340" s="37">
        <v>202412</v>
      </c>
      <c r="M3340" s="37">
        <v>202413</v>
      </c>
      <c r="N3340" s="37">
        <v>202414</v>
      </c>
      <c r="O3340" s="37">
        <v>202415</v>
      </c>
      <c r="P3340" s="37">
        <v>202415</v>
      </c>
      <c r="Q3340" s="37">
        <v>202415</v>
      </c>
      <c r="R3340" s="37">
        <v>202415</v>
      </c>
      <c r="T3340" s="22" t="str">
        <f t="shared" si="202"/>
        <v>845164-</v>
      </c>
      <c r="U3340" s="24" t="str">
        <f>IF(C3340="NET","",IF(C3340="","",IFERROR(VLOOKUP(T3340,EAN!$A:$B,2,FALSE),"MANGLER - MÅ OPPDATERE EAN-FANEN")))</f>
        <v/>
      </c>
      <c r="V3340" s="22">
        <f t="shared" si="203"/>
        <v>202409</v>
      </c>
      <c r="W3340" s="22">
        <f t="shared" si="204"/>
        <v>202415</v>
      </c>
    </row>
    <row r="3341" spans="2:23">
      <c r="B3341">
        <v>845164</v>
      </c>
      <c r="C3341" t="s">
        <v>3982</v>
      </c>
      <c r="D3341" t="s">
        <v>2991</v>
      </c>
      <c r="E3341" t="s">
        <v>3594</v>
      </c>
      <c r="F3341" t="s">
        <v>3593</v>
      </c>
      <c r="G3341" t="s">
        <v>65</v>
      </c>
      <c r="H3341" t="s">
        <v>87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T3341" s="22" t="str">
        <f t="shared" si="202"/>
        <v>845164-UXYLW-ML</v>
      </c>
      <c r="U3341" s="24" t="str">
        <f>IF(C3341="NET","",IF(C3341="","",IFERROR(VLOOKUP(T3341,EAN!$A:$B,2,FALSE),"MANGLER - MÅ OPPDATERE EAN-FANEN")))</f>
        <v>MANGLER - MÅ OPPDATERE EAN-FANEN</v>
      </c>
      <c r="V3341" s="22">
        <f t="shared" si="203"/>
        <v>0</v>
      </c>
      <c r="W3341" s="22">
        <f t="shared" si="204"/>
        <v>0</v>
      </c>
    </row>
    <row r="3342" spans="2:23">
      <c r="B3342">
        <v>845164</v>
      </c>
      <c r="C3342" t="s">
        <v>3982</v>
      </c>
      <c r="D3342" t="s">
        <v>2991</v>
      </c>
      <c r="E3342" t="s">
        <v>3595</v>
      </c>
      <c r="F3342" t="s">
        <v>3593</v>
      </c>
      <c r="G3342" t="s">
        <v>66</v>
      </c>
      <c r="H3342" t="s">
        <v>87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T3342" s="22" t="str">
        <f t="shared" si="202"/>
        <v>845164-UXYLW-LXL</v>
      </c>
      <c r="U3342" s="24" t="str">
        <f>IF(C3342="NET","",IF(C3342="","",IFERROR(VLOOKUP(T3342,EAN!$A:$B,2,FALSE),"MANGLER - MÅ OPPDATERE EAN-FANEN")))</f>
        <v>MANGLER - MÅ OPPDATERE EAN-FANEN</v>
      </c>
      <c r="V3342" s="22">
        <f t="shared" si="203"/>
        <v>0</v>
      </c>
      <c r="W3342" s="22">
        <f t="shared" si="204"/>
        <v>0</v>
      </c>
    </row>
    <row r="3343" spans="2:23">
      <c r="B3343" s="37">
        <v>850014</v>
      </c>
      <c r="C3343" t="s">
        <v>131</v>
      </c>
      <c r="I3343" s="37">
        <v>202409</v>
      </c>
      <c r="J3343" s="37">
        <v>202410</v>
      </c>
      <c r="K3343" s="37">
        <v>202411</v>
      </c>
      <c r="L3343" s="37">
        <v>202412</v>
      </c>
      <c r="M3343" s="37">
        <v>202413</v>
      </c>
      <c r="N3343" s="37">
        <v>202414</v>
      </c>
      <c r="O3343" s="37">
        <v>202415</v>
      </c>
      <c r="P3343" s="37">
        <v>202415</v>
      </c>
      <c r="Q3343" s="37">
        <v>202415</v>
      </c>
      <c r="R3343" s="37">
        <v>202415</v>
      </c>
      <c r="T3343" s="22" t="str">
        <f t="shared" si="202"/>
        <v>850014-</v>
      </c>
      <c r="U3343" s="24" t="str">
        <f>IF(C3343="NET","",IF(C3343="","",IFERROR(VLOOKUP(T3343,EAN!$A:$B,2,FALSE),"MANGLER - MÅ OPPDATERE EAN-FANEN")))</f>
        <v/>
      </c>
      <c r="V3343" s="22">
        <f t="shared" si="203"/>
        <v>202409</v>
      </c>
      <c r="W3343" s="22">
        <f t="shared" si="204"/>
        <v>202415</v>
      </c>
    </row>
    <row r="3344" spans="2:23">
      <c r="B3344">
        <v>850014</v>
      </c>
      <c r="C3344" t="s">
        <v>76</v>
      </c>
      <c r="D3344" t="s">
        <v>2991</v>
      </c>
      <c r="E3344" t="s">
        <v>98</v>
      </c>
      <c r="F3344" t="s">
        <v>70</v>
      </c>
      <c r="G3344" t="s">
        <v>63</v>
      </c>
      <c r="H3344" t="s">
        <v>87</v>
      </c>
      <c r="I3344">
        <v>1270</v>
      </c>
      <c r="J3344">
        <v>1270</v>
      </c>
      <c r="K3344">
        <v>1270</v>
      </c>
      <c r="L3344">
        <v>1270</v>
      </c>
      <c r="M3344">
        <v>1270</v>
      </c>
      <c r="N3344">
        <v>1270</v>
      </c>
      <c r="O3344">
        <v>1270</v>
      </c>
      <c r="P3344">
        <v>1270</v>
      </c>
      <c r="Q3344">
        <v>1270</v>
      </c>
      <c r="R3344">
        <v>1270</v>
      </c>
      <c r="T3344" s="22" t="str">
        <f t="shared" si="202"/>
        <v>850014-BLACK-OS</v>
      </c>
      <c r="U3344" s="24">
        <f>IF(C3344="NET","",IF(C3344="","",IFERROR(VLOOKUP(T3344,EAN!$A:$B,2,FALSE),"MANGLER - MÅ OPPDATERE EAN-FANEN")))</f>
        <v>7048652475442</v>
      </c>
      <c r="V3344" s="22">
        <f t="shared" si="203"/>
        <v>1270</v>
      </c>
      <c r="W3344" s="22">
        <f t="shared" si="204"/>
        <v>1270</v>
      </c>
    </row>
    <row r="3345" spans="2:23">
      <c r="B3345" s="37">
        <v>850086</v>
      </c>
      <c r="C3345" t="s">
        <v>131</v>
      </c>
      <c r="I3345" s="37">
        <v>202409</v>
      </c>
      <c r="J3345" s="37">
        <v>202410</v>
      </c>
      <c r="K3345" s="37">
        <v>202411</v>
      </c>
      <c r="L3345" s="37">
        <v>202412</v>
      </c>
      <c r="M3345" s="37">
        <v>202413</v>
      </c>
      <c r="N3345" s="37">
        <v>202414</v>
      </c>
      <c r="O3345" s="37">
        <v>202415</v>
      </c>
      <c r="P3345" s="37">
        <v>202415</v>
      </c>
      <c r="Q3345" s="37">
        <v>202415</v>
      </c>
      <c r="R3345" s="37">
        <v>202415</v>
      </c>
      <c r="T3345" s="22" t="str">
        <f t="shared" si="202"/>
        <v>850086-</v>
      </c>
      <c r="U3345" s="24" t="str">
        <f>IF(C3345="NET","",IF(C3345="","",IFERROR(VLOOKUP(T3345,EAN!$A:$B,2,FALSE),"MANGLER - MÅ OPPDATERE EAN-FANEN")))</f>
        <v/>
      </c>
      <c r="V3345" s="22">
        <f t="shared" si="203"/>
        <v>202409</v>
      </c>
      <c r="W3345" s="22">
        <f t="shared" si="204"/>
        <v>202415</v>
      </c>
    </row>
    <row r="3346" spans="2:23">
      <c r="B3346">
        <v>850086</v>
      </c>
      <c r="C3346" t="s">
        <v>192</v>
      </c>
      <c r="D3346" t="s">
        <v>2991</v>
      </c>
      <c r="E3346" t="s">
        <v>98</v>
      </c>
      <c r="F3346" t="s">
        <v>70</v>
      </c>
      <c r="G3346" t="s">
        <v>63</v>
      </c>
      <c r="H3346" t="s">
        <v>87</v>
      </c>
      <c r="I3346">
        <v>34</v>
      </c>
      <c r="J3346">
        <v>34</v>
      </c>
      <c r="K3346">
        <v>34</v>
      </c>
      <c r="L3346">
        <v>34</v>
      </c>
      <c r="M3346">
        <v>34</v>
      </c>
      <c r="N3346">
        <v>34</v>
      </c>
      <c r="O3346">
        <v>34</v>
      </c>
      <c r="P3346">
        <v>34</v>
      </c>
      <c r="Q3346">
        <v>34</v>
      </c>
      <c r="R3346">
        <v>34</v>
      </c>
      <c r="T3346" s="22" t="str">
        <f t="shared" si="202"/>
        <v>850086-BLACK-OS</v>
      </c>
      <c r="U3346" s="24">
        <f>IF(C3346="NET","",IF(C3346="","",IFERROR(VLOOKUP(T3346,EAN!$A:$B,2,FALSE),"MANGLER - MÅ OPPDATERE EAN-FANEN")))</f>
        <v>7048652617590</v>
      </c>
      <c r="V3346" s="22">
        <f t="shared" si="203"/>
        <v>34</v>
      </c>
      <c r="W3346" s="22">
        <f t="shared" si="204"/>
        <v>34</v>
      </c>
    </row>
    <row r="3347" spans="2:23">
      <c r="B3347" s="37">
        <v>850087</v>
      </c>
      <c r="C3347" t="s">
        <v>131</v>
      </c>
      <c r="I3347" s="37">
        <v>202409</v>
      </c>
      <c r="J3347" s="37">
        <v>202410</v>
      </c>
      <c r="K3347" s="37">
        <v>202411</v>
      </c>
      <c r="L3347" s="37">
        <v>202412</v>
      </c>
      <c r="M3347" s="37">
        <v>202413</v>
      </c>
      <c r="N3347" s="37">
        <v>202414</v>
      </c>
      <c r="O3347" s="37">
        <v>202415</v>
      </c>
      <c r="P3347" s="37">
        <v>202415</v>
      </c>
      <c r="Q3347" s="37">
        <v>202415</v>
      </c>
      <c r="R3347" s="37">
        <v>202415</v>
      </c>
      <c r="T3347" s="22" t="str">
        <f t="shared" si="202"/>
        <v>850087-</v>
      </c>
      <c r="U3347" s="24" t="str">
        <f>IF(C3347="NET","",IF(C3347="","",IFERROR(VLOOKUP(T3347,EAN!$A:$B,2,FALSE),"MANGLER - MÅ OPPDATERE EAN-FANEN")))</f>
        <v/>
      </c>
      <c r="V3347" s="22">
        <f t="shared" si="203"/>
        <v>202409</v>
      </c>
      <c r="W3347" s="22">
        <f t="shared" si="204"/>
        <v>202415</v>
      </c>
    </row>
    <row r="3348" spans="2:23">
      <c r="B3348">
        <v>850087</v>
      </c>
      <c r="C3348" t="s">
        <v>193</v>
      </c>
      <c r="D3348" t="s">
        <v>2991</v>
      </c>
      <c r="E3348" t="s">
        <v>98</v>
      </c>
      <c r="F3348" t="s">
        <v>70</v>
      </c>
      <c r="G3348" t="s">
        <v>63</v>
      </c>
      <c r="H3348" t="s">
        <v>87</v>
      </c>
      <c r="I3348">
        <v>19</v>
      </c>
      <c r="J3348">
        <v>19</v>
      </c>
      <c r="K3348">
        <v>19</v>
      </c>
      <c r="L3348">
        <v>19</v>
      </c>
      <c r="M3348">
        <v>19</v>
      </c>
      <c r="N3348">
        <v>19</v>
      </c>
      <c r="O3348">
        <v>19</v>
      </c>
      <c r="P3348">
        <v>19</v>
      </c>
      <c r="Q3348">
        <v>19</v>
      </c>
      <c r="R3348">
        <v>19</v>
      </c>
      <c r="T3348" s="22" t="str">
        <f t="shared" si="202"/>
        <v>850087-BLACK-OS</v>
      </c>
      <c r="U3348" s="24">
        <f>IF(C3348="NET","",IF(C3348="","",IFERROR(VLOOKUP(T3348,EAN!$A:$B,2,FALSE),"MANGLER - MÅ OPPDATERE EAN-FANEN")))</f>
        <v>7048652617606</v>
      </c>
      <c r="V3348" s="22">
        <f t="shared" si="203"/>
        <v>19</v>
      </c>
      <c r="W3348" s="22">
        <f t="shared" si="204"/>
        <v>19</v>
      </c>
    </row>
    <row r="3349" spans="2:23">
      <c r="B3349" s="37">
        <v>852012</v>
      </c>
      <c r="C3349" t="s">
        <v>131</v>
      </c>
      <c r="I3349" s="37">
        <v>202409</v>
      </c>
      <c r="J3349" s="37">
        <v>202410</v>
      </c>
      <c r="K3349" s="37">
        <v>202411</v>
      </c>
      <c r="L3349" s="37">
        <v>202412</v>
      </c>
      <c r="M3349" s="37">
        <v>202413</v>
      </c>
      <c r="N3349" s="37">
        <v>202414</v>
      </c>
      <c r="O3349" s="37">
        <v>202415</v>
      </c>
      <c r="P3349" s="37">
        <v>202415</v>
      </c>
      <c r="Q3349" s="37">
        <v>202415</v>
      </c>
      <c r="R3349" s="37">
        <v>202415</v>
      </c>
      <c r="T3349" s="22" t="str">
        <f t="shared" si="202"/>
        <v>852012-</v>
      </c>
      <c r="U3349" s="24" t="str">
        <f>IF(C3349="NET","",IF(C3349="","",IFERROR(VLOOKUP(T3349,EAN!$A:$B,2,FALSE),"MANGLER - MÅ OPPDATERE EAN-FANEN")))</f>
        <v/>
      </c>
      <c r="V3349" s="22">
        <f t="shared" si="203"/>
        <v>202409</v>
      </c>
      <c r="W3349" s="22">
        <f t="shared" si="204"/>
        <v>202415</v>
      </c>
    </row>
    <row r="3350" spans="2:23">
      <c r="B3350">
        <v>852012</v>
      </c>
      <c r="C3350" t="s">
        <v>202</v>
      </c>
      <c r="D3350" t="s">
        <v>2991</v>
      </c>
      <c r="E3350" t="s">
        <v>345</v>
      </c>
      <c r="F3350" t="s">
        <v>346</v>
      </c>
      <c r="G3350" t="s">
        <v>63</v>
      </c>
      <c r="H3350" t="s">
        <v>87</v>
      </c>
      <c r="I3350">
        <v>102</v>
      </c>
      <c r="J3350">
        <v>102</v>
      </c>
      <c r="K3350">
        <v>102</v>
      </c>
      <c r="L3350">
        <v>102</v>
      </c>
      <c r="M3350">
        <v>102</v>
      </c>
      <c r="N3350">
        <v>102</v>
      </c>
      <c r="O3350">
        <v>102</v>
      </c>
      <c r="P3350">
        <v>102</v>
      </c>
      <c r="Q3350">
        <v>102</v>
      </c>
      <c r="R3350">
        <v>102</v>
      </c>
      <c r="T3350" s="22" t="str">
        <f t="shared" si="202"/>
        <v>852012-150101-OS</v>
      </c>
      <c r="U3350" s="24">
        <f>IF(C3350="NET","",IF(C3350="","",IFERROR(VLOOKUP(T3350,EAN!$A:$B,2,FALSE),"MANGLER - MÅ OPPDATERE EAN-FANEN")))</f>
        <v>7048652614773</v>
      </c>
      <c r="V3350" s="22">
        <f t="shared" si="203"/>
        <v>102</v>
      </c>
      <c r="W3350" s="22">
        <f t="shared" si="204"/>
        <v>102</v>
      </c>
    </row>
    <row r="3351" spans="2:23">
      <c r="B3351">
        <v>852012</v>
      </c>
      <c r="C3351" t="s">
        <v>202</v>
      </c>
      <c r="D3351" t="s">
        <v>2991</v>
      </c>
      <c r="E3351" t="s">
        <v>353</v>
      </c>
      <c r="F3351" t="s">
        <v>354</v>
      </c>
      <c r="G3351" t="s">
        <v>63</v>
      </c>
      <c r="H3351" t="s">
        <v>225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T3351" s="22" t="str">
        <f t="shared" si="202"/>
        <v>852012-151003-OS</v>
      </c>
      <c r="U3351" s="24">
        <f>IF(C3351="NET","",IF(C3351="","",IFERROR(VLOOKUP(T3351,EAN!$A:$B,2,FALSE),"MANGLER - MÅ OPPDATERE EAN-FANEN")))</f>
        <v>7048652614780</v>
      </c>
      <c r="V3351" s="22">
        <f t="shared" si="203"/>
        <v>0</v>
      </c>
      <c r="W3351" s="22">
        <f t="shared" si="204"/>
        <v>0</v>
      </c>
    </row>
    <row r="3352" spans="2:23">
      <c r="B3352" s="37">
        <v>852014</v>
      </c>
      <c r="C3352" t="s">
        <v>131</v>
      </c>
      <c r="I3352" s="37">
        <v>202409</v>
      </c>
      <c r="J3352" s="37">
        <v>202410</v>
      </c>
      <c r="K3352" s="37">
        <v>202411</v>
      </c>
      <c r="L3352" s="37">
        <v>202412</v>
      </c>
      <c r="M3352" s="37">
        <v>202413</v>
      </c>
      <c r="N3352" s="37">
        <v>202414</v>
      </c>
      <c r="O3352" s="37">
        <v>202415</v>
      </c>
      <c r="P3352" s="37">
        <v>202415</v>
      </c>
      <c r="Q3352" s="37">
        <v>202415</v>
      </c>
      <c r="R3352" s="37">
        <v>202415</v>
      </c>
      <c r="T3352" s="22" t="str">
        <f t="shared" si="202"/>
        <v>852014-</v>
      </c>
      <c r="U3352" s="24" t="str">
        <f>IF(C3352="NET","",IF(C3352="","",IFERROR(VLOOKUP(T3352,EAN!$A:$B,2,FALSE),"MANGLER - MÅ OPPDATERE EAN-FANEN")))</f>
        <v/>
      </c>
      <c r="V3352" s="22">
        <f t="shared" si="203"/>
        <v>202409</v>
      </c>
      <c r="W3352" s="22">
        <f t="shared" si="204"/>
        <v>202415</v>
      </c>
    </row>
    <row r="3353" spans="2:23">
      <c r="B3353">
        <v>852014</v>
      </c>
      <c r="C3353" t="s">
        <v>203</v>
      </c>
      <c r="D3353" t="s">
        <v>2991</v>
      </c>
      <c r="E3353" t="s">
        <v>1354</v>
      </c>
      <c r="F3353" t="s">
        <v>1932</v>
      </c>
      <c r="G3353" t="s">
        <v>63</v>
      </c>
      <c r="H3353" t="s">
        <v>87</v>
      </c>
      <c r="I3353">
        <v>422</v>
      </c>
      <c r="J3353">
        <v>422</v>
      </c>
      <c r="K3353">
        <v>422</v>
      </c>
      <c r="L3353">
        <v>422</v>
      </c>
      <c r="M3353">
        <v>422</v>
      </c>
      <c r="N3353">
        <v>422</v>
      </c>
      <c r="O3353">
        <v>422</v>
      </c>
      <c r="P3353">
        <v>422</v>
      </c>
      <c r="Q3353">
        <v>422</v>
      </c>
      <c r="R3353">
        <v>422</v>
      </c>
      <c r="T3353" s="22" t="str">
        <f t="shared" si="202"/>
        <v>852014-090137-OS</v>
      </c>
      <c r="U3353" s="24">
        <f>IF(C3353="NET","",IF(C3353="","",IFERROR(VLOOKUP(T3353,EAN!$A:$B,2,FALSE),"MANGLER - MÅ OPPDATERE EAN-FANEN")))</f>
        <v>7048652833297</v>
      </c>
      <c r="V3353" s="22">
        <f t="shared" si="203"/>
        <v>422</v>
      </c>
      <c r="W3353" s="22">
        <f t="shared" si="204"/>
        <v>422</v>
      </c>
    </row>
    <row r="3354" spans="2:23">
      <c r="B3354">
        <v>852014</v>
      </c>
      <c r="C3354" t="s">
        <v>203</v>
      </c>
      <c r="D3354" t="s">
        <v>2991</v>
      </c>
      <c r="E3354" t="s">
        <v>1355</v>
      </c>
      <c r="F3354" t="s">
        <v>1933</v>
      </c>
      <c r="G3354" t="s">
        <v>63</v>
      </c>
      <c r="H3354" t="s">
        <v>225</v>
      </c>
      <c r="I3354">
        <v>164</v>
      </c>
      <c r="J3354">
        <v>164</v>
      </c>
      <c r="K3354">
        <v>164</v>
      </c>
      <c r="L3354">
        <v>164</v>
      </c>
      <c r="M3354">
        <v>164</v>
      </c>
      <c r="N3354">
        <v>164</v>
      </c>
      <c r="O3354">
        <v>164</v>
      </c>
      <c r="P3354">
        <v>164</v>
      </c>
      <c r="Q3354">
        <v>164</v>
      </c>
      <c r="R3354">
        <v>164</v>
      </c>
      <c r="T3354" s="22" t="str">
        <f t="shared" si="202"/>
        <v>852014-090148-OS</v>
      </c>
      <c r="U3354" s="24">
        <f>IF(C3354="NET","",IF(C3354="","",IFERROR(VLOOKUP(T3354,EAN!$A:$B,2,FALSE),"MANGLER - MÅ OPPDATERE EAN-FANEN")))</f>
        <v>7048652833303</v>
      </c>
      <c r="V3354" s="22">
        <f t="shared" si="203"/>
        <v>164</v>
      </c>
      <c r="W3354" s="22">
        <f t="shared" si="204"/>
        <v>164</v>
      </c>
    </row>
    <row r="3355" spans="2:23">
      <c r="B3355">
        <v>852014</v>
      </c>
      <c r="C3355" t="s">
        <v>203</v>
      </c>
      <c r="D3355" t="s">
        <v>2991</v>
      </c>
      <c r="E3355" t="s">
        <v>2218</v>
      </c>
      <c r="F3355" t="s">
        <v>2506</v>
      </c>
      <c r="G3355" t="s">
        <v>63</v>
      </c>
      <c r="H3355" t="s">
        <v>225</v>
      </c>
      <c r="I3355">
        <v>60</v>
      </c>
      <c r="J3355">
        <v>60</v>
      </c>
      <c r="K3355">
        <v>60</v>
      </c>
      <c r="L3355">
        <v>60</v>
      </c>
      <c r="M3355">
        <v>60</v>
      </c>
      <c r="N3355">
        <v>60</v>
      </c>
      <c r="O3355">
        <v>60</v>
      </c>
      <c r="P3355">
        <v>60</v>
      </c>
      <c r="Q3355">
        <v>60</v>
      </c>
      <c r="R3355">
        <v>60</v>
      </c>
      <c r="T3355" s="22" t="str">
        <f t="shared" si="202"/>
        <v>852014-096755-OS</v>
      </c>
      <c r="U3355" s="24">
        <f>IF(C3355="NET","",IF(C3355="","",IFERROR(VLOOKUP(T3355,EAN!$A:$B,2,FALSE),"MANGLER - MÅ OPPDATERE EAN-FANEN")))</f>
        <v>7048652967053</v>
      </c>
      <c r="V3355" s="22">
        <f t="shared" si="203"/>
        <v>60</v>
      </c>
      <c r="W3355" s="22">
        <f t="shared" si="204"/>
        <v>60</v>
      </c>
    </row>
    <row r="3356" spans="2:23">
      <c r="B3356">
        <v>852014</v>
      </c>
      <c r="C3356" t="s">
        <v>203</v>
      </c>
      <c r="D3356" t="s">
        <v>2991</v>
      </c>
      <c r="E3356" t="s">
        <v>359</v>
      </c>
      <c r="F3356" t="s">
        <v>360</v>
      </c>
      <c r="G3356" t="s">
        <v>63</v>
      </c>
      <c r="H3356" t="s">
        <v>87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T3356" s="22" t="str">
        <f t="shared" si="202"/>
        <v>852014-110101-OS</v>
      </c>
      <c r="U3356" s="24">
        <f>IF(C3356="NET","",IF(C3356="","",IFERROR(VLOOKUP(T3356,EAN!$A:$B,2,FALSE),"MANGLER - MÅ OPPDATERE EAN-FANEN")))</f>
        <v>7048652967060</v>
      </c>
      <c r="V3356" s="22">
        <f t="shared" si="203"/>
        <v>0</v>
      </c>
      <c r="W3356" s="22">
        <f t="shared" si="204"/>
        <v>0</v>
      </c>
    </row>
    <row r="3357" spans="2:23">
      <c r="B3357">
        <v>852014</v>
      </c>
      <c r="C3357" t="s">
        <v>203</v>
      </c>
      <c r="D3357" t="s">
        <v>2991</v>
      </c>
      <c r="E3357" t="s">
        <v>361</v>
      </c>
      <c r="F3357" t="s">
        <v>2035</v>
      </c>
      <c r="G3357" t="s">
        <v>63</v>
      </c>
      <c r="H3357" t="s">
        <v>87</v>
      </c>
      <c r="I3357">
        <v>80</v>
      </c>
      <c r="J3357">
        <v>80</v>
      </c>
      <c r="K3357">
        <v>80</v>
      </c>
      <c r="L3357">
        <v>80</v>
      </c>
      <c r="M3357">
        <v>80</v>
      </c>
      <c r="N3357">
        <v>80</v>
      </c>
      <c r="O3357">
        <v>80</v>
      </c>
      <c r="P3357">
        <v>80</v>
      </c>
      <c r="Q3357">
        <v>80</v>
      </c>
      <c r="R3357">
        <v>80</v>
      </c>
      <c r="T3357" s="22" t="str">
        <f t="shared" si="202"/>
        <v>852014-111003-OS</v>
      </c>
      <c r="U3357" s="24">
        <f>IF(C3357="NET","",IF(C3357="","",IFERROR(VLOOKUP(T3357,EAN!$A:$B,2,FALSE),"MANGLER - MÅ OPPDATERE EAN-FANEN")))</f>
        <v>7048652967077</v>
      </c>
      <c r="V3357" s="22">
        <f t="shared" si="203"/>
        <v>80</v>
      </c>
      <c r="W3357" s="22">
        <f t="shared" si="204"/>
        <v>80</v>
      </c>
    </row>
    <row r="3358" spans="2:23">
      <c r="B3358">
        <v>852014</v>
      </c>
      <c r="C3358" t="s">
        <v>203</v>
      </c>
      <c r="D3358" t="s">
        <v>2991</v>
      </c>
      <c r="E3358" t="s">
        <v>362</v>
      </c>
      <c r="F3358" t="s">
        <v>363</v>
      </c>
      <c r="G3358" t="s">
        <v>63</v>
      </c>
      <c r="H3358" t="s">
        <v>87</v>
      </c>
      <c r="I3358">
        <v>525</v>
      </c>
      <c r="J3358">
        <v>525</v>
      </c>
      <c r="K3358">
        <v>525</v>
      </c>
      <c r="L3358">
        <v>525</v>
      </c>
      <c r="M3358">
        <v>525</v>
      </c>
      <c r="N3358">
        <v>525</v>
      </c>
      <c r="O3358">
        <v>525</v>
      </c>
      <c r="P3358">
        <v>525</v>
      </c>
      <c r="Q3358">
        <v>525</v>
      </c>
      <c r="R3358">
        <v>525</v>
      </c>
      <c r="T3358" s="22" t="str">
        <f t="shared" si="202"/>
        <v>852014-120101-OS</v>
      </c>
      <c r="U3358" s="24">
        <f>IF(C3358="NET","",IF(C3358="","",IFERROR(VLOOKUP(T3358,EAN!$A:$B,2,FALSE),"MANGLER - MÅ OPPDATERE EAN-FANEN")))</f>
        <v>7048652614681</v>
      </c>
      <c r="V3358" s="22">
        <f t="shared" si="203"/>
        <v>525</v>
      </c>
      <c r="W3358" s="22">
        <f t="shared" si="204"/>
        <v>525</v>
      </c>
    </row>
    <row r="3359" spans="2:23">
      <c r="B3359">
        <v>852014</v>
      </c>
      <c r="C3359" t="s">
        <v>203</v>
      </c>
      <c r="D3359" t="s">
        <v>2991</v>
      </c>
      <c r="E3359" t="s">
        <v>364</v>
      </c>
      <c r="F3359" t="s">
        <v>2024</v>
      </c>
      <c r="G3359" t="s">
        <v>63</v>
      </c>
      <c r="H3359" t="s">
        <v>225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T3359" s="22" t="str">
        <f t="shared" si="202"/>
        <v>852014-121003-OS</v>
      </c>
      <c r="U3359" s="24">
        <f>IF(C3359="NET","",IF(C3359="","",IFERROR(VLOOKUP(T3359,EAN!$A:$B,2,FALSE),"MANGLER - MÅ OPPDATERE EAN-FANEN")))</f>
        <v>7048652614698</v>
      </c>
      <c r="V3359" s="22">
        <f t="shared" si="203"/>
        <v>0</v>
      </c>
      <c r="W3359" s="22">
        <f t="shared" si="204"/>
        <v>0</v>
      </c>
    </row>
    <row r="3360" spans="2:23">
      <c r="B3360">
        <v>852014</v>
      </c>
      <c r="C3360" t="s">
        <v>203</v>
      </c>
      <c r="D3360" t="s">
        <v>2991</v>
      </c>
      <c r="E3360" t="s">
        <v>1356</v>
      </c>
      <c r="F3360" t="s">
        <v>1357</v>
      </c>
      <c r="G3360" t="s">
        <v>63</v>
      </c>
      <c r="H3360" t="s">
        <v>225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T3360" s="22" t="str">
        <f t="shared" si="202"/>
        <v>852014-122141-OS</v>
      </c>
      <c r="U3360" s="24">
        <f>IF(C3360="NET","",IF(C3360="","",IFERROR(VLOOKUP(T3360,EAN!$A:$B,2,FALSE),"MANGLER - MÅ OPPDATERE EAN-FANEN")))</f>
        <v>7048652833310</v>
      </c>
      <c r="V3360" s="22">
        <f t="shared" si="203"/>
        <v>0</v>
      </c>
      <c r="W3360" s="22">
        <f t="shared" si="204"/>
        <v>0</v>
      </c>
    </row>
    <row r="3361" spans="2:23">
      <c r="B3361">
        <v>852014</v>
      </c>
      <c r="C3361" t="s">
        <v>203</v>
      </c>
      <c r="D3361" t="s">
        <v>2991</v>
      </c>
      <c r="E3361" t="s">
        <v>365</v>
      </c>
      <c r="F3361" t="s">
        <v>366</v>
      </c>
      <c r="G3361" t="s">
        <v>63</v>
      </c>
      <c r="H3361" t="s">
        <v>225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T3361" s="22" t="str">
        <f t="shared" si="202"/>
        <v>852014-124021-OS</v>
      </c>
      <c r="U3361" s="24">
        <f>IF(C3361="NET","",IF(C3361="","",IFERROR(VLOOKUP(T3361,EAN!$A:$B,2,FALSE),"MANGLER - MÅ OPPDATERE EAN-FANEN")))</f>
        <v>7048652614704</v>
      </c>
      <c r="V3361" s="22">
        <f t="shared" si="203"/>
        <v>0</v>
      </c>
      <c r="W3361" s="22">
        <f t="shared" si="204"/>
        <v>0</v>
      </c>
    </row>
    <row r="3362" spans="2:23">
      <c r="B3362">
        <v>852014</v>
      </c>
      <c r="C3362" t="s">
        <v>203</v>
      </c>
      <c r="D3362" t="s">
        <v>2991</v>
      </c>
      <c r="E3362" t="s">
        <v>367</v>
      </c>
      <c r="F3362" t="s">
        <v>368</v>
      </c>
      <c r="G3362" t="s">
        <v>63</v>
      </c>
      <c r="H3362" t="s">
        <v>225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T3362" s="22" t="str">
        <f t="shared" si="202"/>
        <v>852014-140101-OS</v>
      </c>
      <c r="U3362" s="24">
        <f>IF(C3362="NET","",IF(C3362="","",IFERROR(VLOOKUP(T3362,EAN!$A:$B,2,FALSE),"MANGLER - MÅ OPPDATERE EAN-FANEN")))</f>
        <v>7048652614711</v>
      </c>
      <c r="V3362" s="22">
        <f t="shared" si="203"/>
        <v>0</v>
      </c>
      <c r="W3362" s="22">
        <f t="shared" si="204"/>
        <v>0</v>
      </c>
    </row>
    <row r="3363" spans="2:23">
      <c r="B3363" s="37">
        <v>852026</v>
      </c>
      <c r="C3363" t="s">
        <v>131</v>
      </c>
      <c r="I3363" s="37">
        <v>202409</v>
      </c>
      <c r="J3363" s="37">
        <v>202410</v>
      </c>
      <c r="K3363" s="37">
        <v>202411</v>
      </c>
      <c r="L3363" s="37">
        <v>202412</v>
      </c>
      <c r="M3363" s="37">
        <v>202413</v>
      </c>
      <c r="N3363" s="37">
        <v>202414</v>
      </c>
      <c r="O3363" s="37">
        <v>202415</v>
      </c>
      <c r="P3363" s="37">
        <v>202415</v>
      </c>
      <c r="Q3363" s="37">
        <v>202415</v>
      </c>
      <c r="R3363" s="37">
        <v>202415</v>
      </c>
      <c r="T3363" s="22" t="str">
        <f t="shared" si="202"/>
        <v>852026-</v>
      </c>
      <c r="U3363" s="24" t="str">
        <f>IF(C3363="NET","",IF(C3363="","",IFERROR(VLOOKUP(T3363,EAN!$A:$B,2,FALSE),"MANGLER - MÅ OPPDATERE EAN-FANEN")))</f>
        <v/>
      </c>
      <c r="V3363" s="22">
        <f t="shared" si="203"/>
        <v>202409</v>
      </c>
      <c r="W3363" s="22">
        <f t="shared" si="204"/>
        <v>202415</v>
      </c>
    </row>
    <row r="3364" spans="2:23">
      <c r="B3364">
        <v>852026</v>
      </c>
      <c r="C3364" t="s">
        <v>2036</v>
      </c>
      <c r="D3364" t="s">
        <v>2991</v>
      </c>
      <c r="E3364" t="s">
        <v>374</v>
      </c>
      <c r="F3364" t="s">
        <v>375</v>
      </c>
      <c r="G3364" t="s">
        <v>63</v>
      </c>
      <c r="H3364" t="s">
        <v>87</v>
      </c>
      <c r="I3364">
        <v>78</v>
      </c>
      <c r="J3364">
        <v>78</v>
      </c>
      <c r="K3364">
        <v>78</v>
      </c>
      <c r="L3364">
        <v>78</v>
      </c>
      <c r="M3364">
        <v>78</v>
      </c>
      <c r="N3364">
        <v>78</v>
      </c>
      <c r="O3364">
        <v>78</v>
      </c>
      <c r="P3364">
        <v>78</v>
      </c>
      <c r="Q3364">
        <v>78</v>
      </c>
      <c r="R3364">
        <v>78</v>
      </c>
      <c r="T3364" s="22" t="str">
        <f t="shared" si="202"/>
        <v>852026-150000-OS</v>
      </c>
      <c r="U3364" s="24">
        <f>IF(C3364="NET","",IF(C3364="","",IFERROR(VLOOKUP(T3364,EAN!$A:$B,2,FALSE),"MANGLER - MÅ OPPDATERE EAN-FANEN")))</f>
        <v>7048652615817</v>
      </c>
      <c r="V3364" s="22">
        <f t="shared" si="203"/>
        <v>78</v>
      </c>
      <c r="W3364" s="22">
        <f t="shared" si="204"/>
        <v>78</v>
      </c>
    </row>
    <row r="3365" spans="2:23">
      <c r="B3365" s="37">
        <v>852028</v>
      </c>
      <c r="C3365" t="s">
        <v>131</v>
      </c>
      <c r="I3365" s="37">
        <v>202409</v>
      </c>
      <c r="J3365" s="37">
        <v>202410</v>
      </c>
      <c r="K3365" s="37">
        <v>202411</v>
      </c>
      <c r="L3365" s="37">
        <v>202412</v>
      </c>
      <c r="M3365" s="37">
        <v>202413</v>
      </c>
      <c r="N3365" s="37">
        <v>202414</v>
      </c>
      <c r="O3365" s="37">
        <v>202415</v>
      </c>
      <c r="P3365" s="37">
        <v>202415</v>
      </c>
      <c r="Q3365" s="37">
        <v>202415</v>
      </c>
      <c r="R3365" s="37">
        <v>202415</v>
      </c>
      <c r="T3365" s="22" t="str">
        <f t="shared" si="202"/>
        <v>852028-</v>
      </c>
      <c r="U3365" s="24" t="str">
        <f>IF(C3365="NET","",IF(C3365="","",IFERROR(VLOOKUP(T3365,EAN!$A:$B,2,FALSE),"MANGLER - MÅ OPPDATERE EAN-FANEN")))</f>
        <v/>
      </c>
      <c r="V3365" s="22">
        <f t="shared" si="203"/>
        <v>202409</v>
      </c>
      <c r="W3365" s="22">
        <f t="shared" si="204"/>
        <v>202415</v>
      </c>
    </row>
    <row r="3366" spans="2:23">
      <c r="B3366">
        <v>852028</v>
      </c>
      <c r="C3366" t="s">
        <v>211</v>
      </c>
      <c r="D3366" t="s">
        <v>2991</v>
      </c>
      <c r="E3366" t="s">
        <v>385</v>
      </c>
      <c r="F3366" t="s">
        <v>386</v>
      </c>
      <c r="G3366" t="s">
        <v>63</v>
      </c>
      <c r="H3366" t="s">
        <v>225</v>
      </c>
      <c r="I3366">
        <v>8</v>
      </c>
      <c r="J3366">
        <v>8</v>
      </c>
      <c r="K3366">
        <v>8</v>
      </c>
      <c r="L3366">
        <v>8</v>
      </c>
      <c r="M3366">
        <v>8</v>
      </c>
      <c r="N3366">
        <v>8</v>
      </c>
      <c r="O3366">
        <v>8</v>
      </c>
      <c r="P3366">
        <v>8</v>
      </c>
      <c r="Q3366">
        <v>8</v>
      </c>
      <c r="R3366">
        <v>8</v>
      </c>
      <c r="T3366" s="22" t="str">
        <f t="shared" si="202"/>
        <v>852028-050000-OS</v>
      </c>
      <c r="U3366" s="24">
        <f>IF(C3366="NET","",IF(C3366="","",IFERROR(VLOOKUP(T3366,EAN!$A:$B,2,FALSE),"MANGLER - MÅ OPPDATERE EAN-FANEN")))</f>
        <v>7048652967084</v>
      </c>
      <c r="V3366" s="22">
        <f t="shared" si="203"/>
        <v>8</v>
      </c>
      <c r="W3366" s="22">
        <f t="shared" si="204"/>
        <v>8</v>
      </c>
    </row>
    <row r="3367" spans="2:23">
      <c r="B3367">
        <v>852028</v>
      </c>
      <c r="C3367" t="s">
        <v>211</v>
      </c>
      <c r="D3367" t="s">
        <v>2991</v>
      </c>
      <c r="E3367" t="s">
        <v>1280</v>
      </c>
      <c r="F3367" t="s">
        <v>1281</v>
      </c>
      <c r="G3367" t="s">
        <v>63</v>
      </c>
      <c r="H3367" t="s">
        <v>87</v>
      </c>
      <c r="I3367">
        <v>7</v>
      </c>
      <c r="J3367">
        <v>7</v>
      </c>
      <c r="K3367">
        <v>7</v>
      </c>
      <c r="L3367">
        <v>7</v>
      </c>
      <c r="M3367">
        <v>7</v>
      </c>
      <c r="N3367">
        <v>7</v>
      </c>
      <c r="O3367">
        <v>7</v>
      </c>
      <c r="P3367">
        <v>7</v>
      </c>
      <c r="Q3367">
        <v>7</v>
      </c>
      <c r="R3367">
        <v>7</v>
      </c>
      <c r="T3367" s="22" t="str">
        <f t="shared" si="202"/>
        <v>852028-090000-OS</v>
      </c>
      <c r="U3367" s="24">
        <f>IF(C3367="NET","",IF(C3367="","",IFERROR(VLOOKUP(T3367,EAN!$A:$B,2,FALSE),"MANGLER - MÅ OPPDATERE EAN-FANEN")))</f>
        <v>7048652967107</v>
      </c>
      <c r="V3367" s="22">
        <f t="shared" si="203"/>
        <v>7</v>
      </c>
      <c r="W3367" s="22">
        <f t="shared" si="204"/>
        <v>7</v>
      </c>
    </row>
    <row r="3368" spans="2:23">
      <c r="B3368">
        <v>852028</v>
      </c>
      <c r="C3368" t="s">
        <v>211</v>
      </c>
      <c r="D3368" t="s">
        <v>2991</v>
      </c>
      <c r="E3368" t="s">
        <v>382</v>
      </c>
      <c r="F3368" t="s">
        <v>85</v>
      </c>
      <c r="G3368" t="s">
        <v>63</v>
      </c>
      <c r="H3368" t="s">
        <v>87</v>
      </c>
      <c r="I3368">
        <v>26</v>
      </c>
      <c r="J3368">
        <v>26</v>
      </c>
      <c r="K3368">
        <v>26</v>
      </c>
      <c r="L3368">
        <v>26</v>
      </c>
      <c r="M3368">
        <v>26</v>
      </c>
      <c r="N3368">
        <v>26</v>
      </c>
      <c r="O3368">
        <v>26</v>
      </c>
      <c r="P3368">
        <v>26</v>
      </c>
      <c r="Q3368">
        <v>26</v>
      </c>
      <c r="R3368">
        <v>26</v>
      </c>
      <c r="T3368" s="22" t="str">
        <f t="shared" si="202"/>
        <v>852028-100000-OS</v>
      </c>
      <c r="U3368" s="24">
        <f>IF(C3368="NET","",IF(C3368="","",IFERROR(VLOOKUP(T3368,EAN!$A:$B,2,FALSE),"MANGLER - MÅ OPPDATERE EAN-FANEN")))</f>
        <v>7048652615763</v>
      </c>
      <c r="V3368" s="22">
        <f t="shared" si="203"/>
        <v>26</v>
      </c>
      <c r="W3368" s="22">
        <f t="shared" si="204"/>
        <v>26</v>
      </c>
    </row>
    <row r="3369" spans="2:23">
      <c r="B3369">
        <v>852028</v>
      </c>
      <c r="C3369" t="s">
        <v>211</v>
      </c>
      <c r="D3369" t="s">
        <v>2991</v>
      </c>
      <c r="E3369" t="s">
        <v>387</v>
      </c>
      <c r="F3369" t="s">
        <v>388</v>
      </c>
      <c r="G3369" t="s">
        <v>63</v>
      </c>
      <c r="H3369" t="s">
        <v>87</v>
      </c>
      <c r="I3369">
        <v>4</v>
      </c>
      <c r="J3369">
        <v>4</v>
      </c>
      <c r="K3369">
        <v>4</v>
      </c>
      <c r="L3369">
        <v>4</v>
      </c>
      <c r="M3369">
        <v>4</v>
      </c>
      <c r="N3369">
        <v>4</v>
      </c>
      <c r="O3369">
        <v>4</v>
      </c>
      <c r="P3369">
        <v>4</v>
      </c>
      <c r="Q3369">
        <v>4</v>
      </c>
      <c r="R3369">
        <v>4</v>
      </c>
      <c r="T3369" s="22" t="str">
        <f t="shared" si="202"/>
        <v>852028-110000-OS</v>
      </c>
      <c r="U3369" s="24">
        <f>IF(C3369="NET","",IF(C3369="","",IFERROR(VLOOKUP(T3369,EAN!$A:$B,2,FALSE),"MANGLER - MÅ OPPDATERE EAN-FANEN")))</f>
        <v>7048652967091</v>
      </c>
      <c r="V3369" s="22">
        <f t="shared" si="203"/>
        <v>4</v>
      </c>
      <c r="W3369" s="22">
        <f t="shared" si="204"/>
        <v>4</v>
      </c>
    </row>
    <row r="3370" spans="2:23">
      <c r="B3370">
        <v>852028</v>
      </c>
      <c r="C3370" t="s">
        <v>211</v>
      </c>
      <c r="D3370" t="s">
        <v>2991</v>
      </c>
      <c r="E3370" t="s">
        <v>389</v>
      </c>
      <c r="F3370" t="s">
        <v>390</v>
      </c>
      <c r="G3370" t="s">
        <v>63</v>
      </c>
      <c r="H3370" t="s">
        <v>87</v>
      </c>
      <c r="I3370">
        <v>53</v>
      </c>
      <c r="J3370">
        <v>53</v>
      </c>
      <c r="K3370">
        <v>53</v>
      </c>
      <c r="L3370">
        <v>53</v>
      </c>
      <c r="M3370">
        <v>53</v>
      </c>
      <c r="N3370">
        <v>53</v>
      </c>
      <c r="O3370">
        <v>53</v>
      </c>
      <c r="P3370">
        <v>53</v>
      </c>
      <c r="Q3370">
        <v>53</v>
      </c>
      <c r="R3370">
        <v>53</v>
      </c>
      <c r="T3370" s="22" t="str">
        <f t="shared" si="202"/>
        <v>852028-120000-OS</v>
      </c>
      <c r="U3370" s="24">
        <f>IF(C3370="NET","",IF(C3370="","",IFERROR(VLOOKUP(T3370,EAN!$A:$B,2,FALSE),"MANGLER - MÅ OPPDATERE EAN-FANEN")))</f>
        <v>7048652615770</v>
      </c>
      <c r="V3370" s="22">
        <f t="shared" si="203"/>
        <v>53</v>
      </c>
      <c r="W3370" s="22">
        <f t="shared" si="204"/>
        <v>53</v>
      </c>
    </row>
    <row r="3371" spans="2:23">
      <c r="B3371">
        <v>852028</v>
      </c>
      <c r="C3371" t="s">
        <v>211</v>
      </c>
      <c r="D3371" t="s">
        <v>2991</v>
      </c>
      <c r="E3371" t="s">
        <v>391</v>
      </c>
      <c r="F3371" t="s">
        <v>392</v>
      </c>
      <c r="G3371" t="s">
        <v>63</v>
      </c>
      <c r="H3371" t="s">
        <v>225</v>
      </c>
      <c r="I3371">
        <v>34</v>
      </c>
      <c r="J3371">
        <v>34</v>
      </c>
      <c r="K3371">
        <v>34</v>
      </c>
      <c r="L3371">
        <v>34</v>
      </c>
      <c r="M3371">
        <v>34</v>
      </c>
      <c r="N3371">
        <v>34</v>
      </c>
      <c r="O3371">
        <v>34</v>
      </c>
      <c r="P3371">
        <v>34</v>
      </c>
      <c r="Q3371">
        <v>34</v>
      </c>
      <c r="R3371">
        <v>34</v>
      </c>
      <c r="T3371" s="22" t="str">
        <f t="shared" si="202"/>
        <v>852028-140000-OS</v>
      </c>
      <c r="U3371" s="24">
        <f>IF(C3371="NET","",IF(C3371="","",IFERROR(VLOOKUP(T3371,EAN!$A:$B,2,FALSE),"MANGLER - MÅ OPPDATERE EAN-FANEN")))</f>
        <v>7048652615787</v>
      </c>
      <c r="V3371" s="22">
        <f t="shared" si="203"/>
        <v>34</v>
      </c>
      <c r="W3371" s="22">
        <f t="shared" si="204"/>
        <v>34</v>
      </c>
    </row>
    <row r="3372" spans="2:23">
      <c r="B3372" s="37">
        <v>852031</v>
      </c>
      <c r="C3372" t="s">
        <v>131</v>
      </c>
      <c r="I3372" s="37">
        <v>202409</v>
      </c>
      <c r="J3372" s="37">
        <v>202410</v>
      </c>
      <c r="K3372" s="37">
        <v>202411</v>
      </c>
      <c r="L3372" s="37">
        <v>202412</v>
      </c>
      <c r="M3372" s="37">
        <v>202413</v>
      </c>
      <c r="N3372" s="37">
        <v>202414</v>
      </c>
      <c r="O3372" s="37">
        <v>202415</v>
      </c>
      <c r="P3372" s="37">
        <v>202415</v>
      </c>
      <c r="Q3372" s="37">
        <v>202415</v>
      </c>
      <c r="R3372" s="37">
        <v>202415</v>
      </c>
      <c r="T3372" s="22" t="str">
        <f t="shared" si="202"/>
        <v>852031-</v>
      </c>
      <c r="U3372" s="24" t="str">
        <f>IF(C3372="NET","",IF(C3372="","",IFERROR(VLOOKUP(T3372,EAN!$A:$B,2,FALSE),"MANGLER - MÅ OPPDATERE EAN-FANEN")))</f>
        <v/>
      </c>
      <c r="V3372" s="22">
        <f t="shared" si="203"/>
        <v>202409</v>
      </c>
      <c r="W3372" s="22">
        <f t="shared" si="204"/>
        <v>202415</v>
      </c>
    </row>
    <row r="3373" spans="2:23">
      <c r="B3373">
        <v>852031</v>
      </c>
      <c r="C3373" t="s">
        <v>213</v>
      </c>
      <c r="D3373" t="s">
        <v>2991</v>
      </c>
      <c r="E3373" t="s">
        <v>393</v>
      </c>
      <c r="F3373" t="s">
        <v>394</v>
      </c>
      <c r="G3373" t="s">
        <v>63</v>
      </c>
      <c r="H3373" t="s">
        <v>87</v>
      </c>
      <c r="I3373">
        <v>38</v>
      </c>
      <c r="J3373">
        <v>38</v>
      </c>
      <c r="K3373">
        <v>38</v>
      </c>
      <c r="L3373">
        <v>38</v>
      </c>
      <c r="M3373">
        <v>38</v>
      </c>
      <c r="N3373">
        <v>38</v>
      </c>
      <c r="O3373">
        <v>38</v>
      </c>
      <c r="P3373">
        <v>38</v>
      </c>
      <c r="Q3373">
        <v>38</v>
      </c>
      <c r="R3373">
        <v>38</v>
      </c>
      <c r="T3373" s="22" t="str">
        <f t="shared" si="202"/>
        <v>852031-060100-OS</v>
      </c>
      <c r="U3373" s="24">
        <f>IF(C3373="NET","",IF(C3373="","",IFERROR(VLOOKUP(T3373,EAN!$A:$B,2,FALSE),"MANGLER - MÅ OPPDATERE EAN-FANEN")))</f>
        <v>7048652616456</v>
      </c>
      <c r="V3373" s="22">
        <f t="shared" si="203"/>
        <v>38</v>
      </c>
      <c r="W3373" s="22">
        <f t="shared" si="204"/>
        <v>38</v>
      </c>
    </row>
    <row r="3374" spans="2:23">
      <c r="B3374">
        <v>852031</v>
      </c>
      <c r="C3374" t="s">
        <v>213</v>
      </c>
      <c r="D3374" t="s">
        <v>2991</v>
      </c>
      <c r="E3374" t="s">
        <v>1077</v>
      </c>
      <c r="F3374" t="s">
        <v>1078</v>
      </c>
      <c r="G3374" t="s">
        <v>63</v>
      </c>
      <c r="H3374" t="s">
        <v>225</v>
      </c>
      <c r="I3374">
        <v>44</v>
      </c>
      <c r="J3374">
        <v>44</v>
      </c>
      <c r="K3374">
        <v>44</v>
      </c>
      <c r="L3374">
        <v>44</v>
      </c>
      <c r="M3374">
        <v>44</v>
      </c>
      <c r="N3374">
        <v>44</v>
      </c>
      <c r="O3374">
        <v>44</v>
      </c>
      <c r="P3374">
        <v>44</v>
      </c>
      <c r="Q3374">
        <v>44</v>
      </c>
      <c r="R3374">
        <v>44</v>
      </c>
      <c r="T3374" s="22" t="str">
        <f t="shared" si="202"/>
        <v>852031-070600-OS</v>
      </c>
      <c r="U3374" s="24">
        <f>IF(C3374="NET","",IF(C3374="","",IFERROR(VLOOKUP(T3374,EAN!$A:$B,2,FALSE),"MANGLER - MÅ OPPDATERE EAN-FANEN")))</f>
        <v>7048652762429</v>
      </c>
      <c r="V3374" s="22">
        <f t="shared" si="203"/>
        <v>44</v>
      </c>
      <c r="W3374" s="22">
        <f t="shared" si="204"/>
        <v>44</v>
      </c>
    </row>
    <row r="3375" spans="2:23">
      <c r="B3375">
        <v>852031</v>
      </c>
      <c r="C3375" t="s">
        <v>213</v>
      </c>
      <c r="D3375" t="s">
        <v>2991</v>
      </c>
      <c r="E3375" t="s">
        <v>2037</v>
      </c>
      <c r="F3375" t="s">
        <v>2038</v>
      </c>
      <c r="G3375" t="s">
        <v>63</v>
      </c>
      <c r="H3375" t="s">
        <v>225</v>
      </c>
      <c r="I3375">
        <v>81</v>
      </c>
      <c r="J3375">
        <v>81</v>
      </c>
      <c r="K3375">
        <v>81</v>
      </c>
      <c r="L3375">
        <v>81</v>
      </c>
      <c r="M3375">
        <v>81</v>
      </c>
      <c r="N3375">
        <v>81</v>
      </c>
      <c r="O3375">
        <v>81</v>
      </c>
      <c r="P3375">
        <v>81</v>
      </c>
      <c r="Q3375">
        <v>81</v>
      </c>
      <c r="R3375">
        <v>81</v>
      </c>
      <c r="T3375" s="22" t="str">
        <f t="shared" si="202"/>
        <v>852031-076500-OS</v>
      </c>
      <c r="U3375" s="24">
        <f>IF(C3375="NET","",IF(C3375="","",IFERROR(VLOOKUP(T3375,EAN!$A:$B,2,FALSE),"MANGLER - MÅ OPPDATERE EAN-FANEN")))</f>
        <v>7048652894632</v>
      </c>
      <c r="V3375" s="22">
        <f t="shared" si="203"/>
        <v>81</v>
      </c>
      <c r="W3375" s="22">
        <f t="shared" si="204"/>
        <v>81</v>
      </c>
    </row>
    <row r="3376" spans="2:23">
      <c r="B3376">
        <v>852031</v>
      </c>
      <c r="C3376" t="s">
        <v>213</v>
      </c>
      <c r="D3376" t="s">
        <v>2991</v>
      </c>
      <c r="E3376" t="s">
        <v>395</v>
      </c>
      <c r="F3376" t="s">
        <v>396</v>
      </c>
      <c r="G3376" t="s">
        <v>63</v>
      </c>
      <c r="H3376" t="s">
        <v>225</v>
      </c>
      <c r="I3376">
        <v>112</v>
      </c>
      <c r="J3376">
        <v>112</v>
      </c>
      <c r="K3376">
        <v>112</v>
      </c>
      <c r="L3376">
        <v>112</v>
      </c>
      <c r="M3376">
        <v>112</v>
      </c>
      <c r="N3376">
        <v>112</v>
      </c>
      <c r="O3376">
        <v>112</v>
      </c>
      <c r="P3376">
        <v>112</v>
      </c>
      <c r="Q3376">
        <v>112</v>
      </c>
      <c r="R3376">
        <v>112</v>
      </c>
      <c r="T3376" s="22" t="str">
        <f t="shared" si="202"/>
        <v>852031-152100-OS</v>
      </c>
      <c r="U3376" s="24">
        <f>IF(C3376="NET","",IF(C3376="","",IFERROR(VLOOKUP(T3376,EAN!$A:$B,2,FALSE),"MANGLER - MÅ OPPDATERE EAN-FANEN")))</f>
        <v>7048652616463</v>
      </c>
      <c r="V3376" s="22">
        <f t="shared" si="203"/>
        <v>112</v>
      </c>
      <c r="W3376" s="22">
        <f t="shared" si="204"/>
        <v>112</v>
      </c>
    </row>
    <row r="3377" spans="2:23">
      <c r="B3377">
        <v>852031</v>
      </c>
      <c r="C3377" t="s">
        <v>213</v>
      </c>
      <c r="D3377" t="s">
        <v>2991</v>
      </c>
      <c r="E3377" t="s">
        <v>397</v>
      </c>
      <c r="F3377" t="s">
        <v>398</v>
      </c>
      <c r="G3377" t="s">
        <v>63</v>
      </c>
      <c r="H3377" t="s">
        <v>225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T3377" s="22" t="str">
        <f t="shared" si="202"/>
        <v>852031-160300-OS</v>
      </c>
      <c r="U3377" s="24">
        <f>IF(C3377="NET","",IF(C3377="","",IFERROR(VLOOKUP(T3377,EAN!$A:$B,2,FALSE),"MANGLER - MÅ OPPDATERE EAN-FANEN")))</f>
        <v>7048652616470</v>
      </c>
      <c r="V3377" s="22">
        <f t="shared" si="203"/>
        <v>0</v>
      </c>
      <c r="W3377" s="22">
        <f t="shared" si="204"/>
        <v>0</v>
      </c>
    </row>
    <row r="3378" spans="2:23">
      <c r="B3378">
        <v>852031</v>
      </c>
      <c r="C3378" t="s">
        <v>213</v>
      </c>
      <c r="D3378" t="s">
        <v>2991</v>
      </c>
      <c r="E3378" t="s">
        <v>785</v>
      </c>
      <c r="F3378" t="s">
        <v>786</v>
      </c>
      <c r="G3378" t="s">
        <v>63</v>
      </c>
      <c r="H3378" t="s">
        <v>87</v>
      </c>
      <c r="I3378">
        <v>68</v>
      </c>
      <c r="J3378">
        <v>68</v>
      </c>
      <c r="K3378">
        <v>68</v>
      </c>
      <c r="L3378">
        <v>68</v>
      </c>
      <c r="M3378">
        <v>68</v>
      </c>
      <c r="N3378">
        <v>68</v>
      </c>
      <c r="O3378">
        <v>68</v>
      </c>
      <c r="P3378">
        <v>68</v>
      </c>
      <c r="Q3378">
        <v>68</v>
      </c>
      <c r="R3378">
        <v>68</v>
      </c>
      <c r="T3378" s="22" t="str">
        <f t="shared" si="202"/>
        <v>852031-160400-OS</v>
      </c>
      <c r="U3378" s="24">
        <f>IF(C3378="NET","",IF(C3378="","",IFERROR(VLOOKUP(T3378,EAN!$A:$B,2,FALSE),"MANGLER - MÅ OPPDATERE EAN-FANEN")))</f>
        <v>7048652710123</v>
      </c>
      <c r="V3378" s="22">
        <f t="shared" si="203"/>
        <v>68</v>
      </c>
      <c r="W3378" s="22">
        <f t="shared" si="204"/>
        <v>68</v>
      </c>
    </row>
    <row r="3379" spans="2:23">
      <c r="B3379">
        <v>852031</v>
      </c>
      <c r="C3379" t="s">
        <v>213</v>
      </c>
      <c r="D3379" t="s">
        <v>2991</v>
      </c>
      <c r="E3379" t="s">
        <v>787</v>
      </c>
      <c r="F3379" t="s">
        <v>788</v>
      </c>
      <c r="G3379" t="s">
        <v>63</v>
      </c>
      <c r="H3379" t="s">
        <v>225</v>
      </c>
      <c r="I3379">
        <v>103</v>
      </c>
      <c r="J3379">
        <v>103</v>
      </c>
      <c r="K3379">
        <v>103</v>
      </c>
      <c r="L3379">
        <v>103</v>
      </c>
      <c r="M3379">
        <v>103</v>
      </c>
      <c r="N3379">
        <v>103</v>
      </c>
      <c r="O3379">
        <v>103</v>
      </c>
      <c r="P3379">
        <v>103</v>
      </c>
      <c r="Q3379">
        <v>103</v>
      </c>
      <c r="R3379">
        <v>103</v>
      </c>
      <c r="T3379" s="22" t="str">
        <f t="shared" si="202"/>
        <v>852031-167400-OS</v>
      </c>
      <c r="U3379" s="24">
        <f>IF(C3379="NET","",IF(C3379="","",IFERROR(VLOOKUP(T3379,EAN!$A:$B,2,FALSE),"MANGLER - MÅ OPPDATERE EAN-FANEN")))</f>
        <v>7048652710130</v>
      </c>
      <c r="V3379" s="22">
        <f t="shared" si="203"/>
        <v>103</v>
      </c>
      <c r="W3379" s="22">
        <f t="shared" si="204"/>
        <v>103</v>
      </c>
    </row>
    <row r="3380" spans="2:23">
      <c r="B3380">
        <v>852031</v>
      </c>
      <c r="C3380" t="s">
        <v>213</v>
      </c>
      <c r="D3380" t="s">
        <v>2991</v>
      </c>
      <c r="E3380" t="s">
        <v>2039</v>
      </c>
      <c r="F3380" t="s">
        <v>2040</v>
      </c>
      <c r="G3380" t="s">
        <v>63</v>
      </c>
      <c r="H3380" t="s">
        <v>225</v>
      </c>
      <c r="I3380">
        <v>71</v>
      </c>
      <c r="J3380">
        <v>71</v>
      </c>
      <c r="K3380">
        <v>71</v>
      </c>
      <c r="L3380">
        <v>71</v>
      </c>
      <c r="M3380">
        <v>71</v>
      </c>
      <c r="N3380">
        <v>71</v>
      </c>
      <c r="O3380">
        <v>71</v>
      </c>
      <c r="P3380">
        <v>71</v>
      </c>
      <c r="Q3380">
        <v>71</v>
      </c>
      <c r="R3380">
        <v>71</v>
      </c>
      <c r="T3380" s="22" t="str">
        <f t="shared" si="202"/>
        <v>852031-169100-OS</v>
      </c>
      <c r="U3380" s="24">
        <f>IF(C3380="NET","",IF(C3380="","",IFERROR(VLOOKUP(T3380,EAN!$A:$B,2,FALSE),"MANGLER - MÅ OPPDATERE EAN-FANEN")))</f>
        <v>7048652894649</v>
      </c>
      <c r="V3380" s="22">
        <f t="shared" si="203"/>
        <v>71</v>
      </c>
      <c r="W3380" s="22">
        <f t="shared" si="204"/>
        <v>71</v>
      </c>
    </row>
    <row r="3381" spans="2:23">
      <c r="B3381">
        <v>852031</v>
      </c>
      <c r="C3381" t="s">
        <v>213</v>
      </c>
      <c r="D3381" t="s">
        <v>2991</v>
      </c>
      <c r="E3381" t="s">
        <v>399</v>
      </c>
      <c r="F3381" t="s">
        <v>400</v>
      </c>
      <c r="G3381" t="s">
        <v>63</v>
      </c>
      <c r="H3381" t="s">
        <v>225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T3381" s="22" t="str">
        <f t="shared" si="202"/>
        <v>852031-191100-OS</v>
      </c>
      <c r="U3381" s="24">
        <f>IF(C3381="NET","",IF(C3381="","",IFERROR(VLOOKUP(T3381,EAN!$A:$B,2,FALSE),"MANGLER - MÅ OPPDATERE EAN-FANEN")))</f>
        <v>7048652616487</v>
      </c>
      <c r="V3381" s="22">
        <f t="shared" si="203"/>
        <v>0</v>
      </c>
      <c r="W3381" s="22">
        <f t="shared" si="204"/>
        <v>0</v>
      </c>
    </row>
    <row r="3382" spans="2:23">
      <c r="B3382">
        <v>852031</v>
      </c>
      <c r="C3382" t="s">
        <v>213</v>
      </c>
      <c r="D3382" t="s">
        <v>2991</v>
      </c>
      <c r="E3382" t="s">
        <v>668</v>
      </c>
      <c r="F3382" t="s">
        <v>2041</v>
      </c>
      <c r="G3382" t="s">
        <v>63</v>
      </c>
      <c r="H3382" t="s">
        <v>225</v>
      </c>
      <c r="I3382">
        <v>65</v>
      </c>
      <c r="J3382">
        <v>65</v>
      </c>
      <c r="K3382">
        <v>65</v>
      </c>
      <c r="L3382">
        <v>65</v>
      </c>
      <c r="M3382">
        <v>65</v>
      </c>
      <c r="N3382">
        <v>65</v>
      </c>
      <c r="O3382">
        <v>65</v>
      </c>
      <c r="P3382">
        <v>65</v>
      </c>
      <c r="Q3382">
        <v>65</v>
      </c>
      <c r="R3382">
        <v>65</v>
      </c>
      <c r="T3382" s="22" t="str">
        <f t="shared" si="202"/>
        <v>852031-191300-OS</v>
      </c>
      <c r="U3382" s="24">
        <f>IF(C3382="NET","",IF(C3382="","",IFERROR(VLOOKUP(T3382,EAN!$A:$B,2,FALSE),"MANGLER - MÅ OPPDATERE EAN-FANEN")))</f>
        <v>7048652663849</v>
      </c>
      <c r="V3382" s="22">
        <f t="shared" si="203"/>
        <v>65</v>
      </c>
      <c r="W3382" s="22">
        <f t="shared" si="204"/>
        <v>65</v>
      </c>
    </row>
    <row r="3383" spans="2:23">
      <c r="B3383">
        <v>852031</v>
      </c>
      <c r="C3383" t="s">
        <v>213</v>
      </c>
      <c r="D3383" t="s">
        <v>2991</v>
      </c>
      <c r="E3383" t="s">
        <v>401</v>
      </c>
      <c r="F3383" t="s">
        <v>402</v>
      </c>
      <c r="G3383" t="s">
        <v>63</v>
      </c>
      <c r="H3383" t="s">
        <v>225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T3383" s="22" t="str">
        <f t="shared" si="202"/>
        <v>852031-200100-OS</v>
      </c>
      <c r="U3383" s="24">
        <f>IF(C3383="NET","",IF(C3383="","",IFERROR(VLOOKUP(T3383,EAN!$A:$B,2,FALSE),"MANGLER - MÅ OPPDATERE EAN-FANEN")))</f>
        <v>7048652616494</v>
      </c>
      <c r="V3383" s="22">
        <f t="shared" si="203"/>
        <v>0</v>
      </c>
      <c r="W3383" s="22">
        <f t="shared" si="204"/>
        <v>0</v>
      </c>
    </row>
    <row r="3384" spans="2:23">
      <c r="B3384">
        <v>852031</v>
      </c>
      <c r="C3384" t="s">
        <v>213</v>
      </c>
      <c r="D3384" t="s">
        <v>2991</v>
      </c>
      <c r="E3384" t="s">
        <v>789</v>
      </c>
      <c r="F3384" t="s">
        <v>790</v>
      </c>
      <c r="G3384" t="s">
        <v>63</v>
      </c>
      <c r="H3384" t="s">
        <v>87</v>
      </c>
      <c r="I3384">
        <v>293</v>
      </c>
      <c r="J3384">
        <v>293</v>
      </c>
      <c r="K3384">
        <v>293</v>
      </c>
      <c r="L3384">
        <v>293</v>
      </c>
      <c r="M3384">
        <v>293</v>
      </c>
      <c r="N3384">
        <v>293</v>
      </c>
      <c r="O3384">
        <v>293</v>
      </c>
      <c r="P3384">
        <v>293</v>
      </c>
      <c r="Q3384">
        <v>293</v>
      </c>
      <c r="R3384">
        <v>293</v>
      </c>
      <c r="T3384" s="22" t="str">
        <f t="shared" si="202"/>
        <v>852031-200500-OS</v>
      </c>
      <c r="U3384" s="24">
        <f>IF(C3384="NET","",IF(C3384="","",IFERROR(VLOOKUP(T3384,EAN!$A:$B,2,FALSE),"MANGLER - MÅ OPPDATERE EAN-FANEN")))</f>
        <v>7048652710147</v>
      </c>
      <c r="V3384" s="22">
        <f t="shared" si="203"/>
        <v>293</v>
      </c>
      <c r="W3384" s="22">
        <f t="shared" si="204"/>
        <v>293</v>
      </c>
    </row>
    <row r="3385" spans="2:23">
      <c r="B3385">
        <v>852031</v>
      </c>
      <c r="C3385" t="s">
        <v>213</v>
      </c>
      <c r="D3385" t="s">
        <v>2991</v>
      </c>
      <c r="E3385" t="s">
        <v>2042</v>
      </c>
      <c r="F3385" t="s">
        <v>2043</v>
      </c>
      <c r="G3385" t="s">
        <v>63</v>
      </c>
      <c r="H3385" t="s">
        <v>225</v>
      </c>
      <c r="I3385">
        <v>74</v>
      </c>
      <c r="J3385">
        <v>74</v>
      </c>
      <c r="K3385">
        <v>74</v>
      </c>
      <c r="L3385">
        <v>74</v>
      </c>
      <c r="M3385">
        <v>74</v>
      </c>
      <c r="N3385">
        <v>74</v>
      </c>
      <c r="O3385">
        <v>74</v>
      </c>
      <c r="P3385">
        <v>74</v>
      </c>
      <c r="Q3385">
        <v>74</v>
      </c>
      <c r="R3385">
        <v>74</v>
      </c>
      <c r="T3385" s="22" t="str">
        <f t="shared" si="202"/>
        <v>852031-206700-OS</v>
      </c>
      <c r="U3385" s="24">
        <f>IF(C3385="NET","",IF(C3385="","",IFERROR(VLOOKUP(T3385,EAN!$A:$B,2,FALSE),"MANGLER - MÅ OPPDATERE EAN-FANEN")))</f>
        <v>7048652894656</v>
      </c>
      <c r="V3385" s="22">
        <f t="shared" si="203"/>
        <v>74</v>
      </c>
      <c r="W3385" s="22">
        <f t="shared" si="204"/>
        <v>74</v>
      </c>
    </row>
    <row r="3386" spans="2:23">
      <c r="B3386">
        <v>852031</v>
      </c>
      <c r="C3386" t="s">
        <v>213</v>
      </c>
      <c r="D3386" t="s">
        <v>2991</v>
      </c>
      <c r="E3386" t="s">
        <v>1079</v>
      </c>
      <c r="F3386" t="s">
        <v>1080</v>
      </c>
      <c r="G3386" t="s">
        <v>63</v>
      </c>
      <c r="H3386" t="s">
        <v>225</v>
      </c>
      <c r="I3386">
        <v>75</v>
      </c>
      <c r="J3386">
        <v>75</v>
      </c>
      <c r="K3386">
        <v>75</v>
      </c>
      <c r="L3386">
        <v>75</v>
      </c>
      <c r="M3386">
        <v>75</v>
      </c>
      <c r="N3386">
        <v>75</v>
      </c>
      <c r="O3386">
        <v>75</v>
      </c>
      <c r="P3386">
        <v>75</v>
      </c>
      <c r="Q3386">
        <v>75</v>
      </c>
      <c r="R3386">
        <v>75</v>
      </c>
      <c r="T3386" s="22" t="str">
        <f t="shared" si="202"/>
        <v>852031-208200-OS</v>
      </c>
      <c r="U3386" s="24">
        <f>IF(C3386="NET","",IF(C3386="","",IFERROR(VLOOKUP(T3386,EAN!$A:$B,2,FALSE),"MANGLER - MÅ OPPDATERE EAN-FANEN")))</f>
        <v>7048652775283</v>
      </c>
      <c r="V3386" s="22">
        <f t="shared" si="203"/>
        <v>75</v>
      </c>
      <c r="W3386" s="22">
        <f t="shared" si="204"/>
        <v>75</v>
      </c>
    </row>
    <row r="3387" spans="2:23">
      <c r="B3387" s="37">
        <v>852032</v>
      </c>
      <c r="C3387" t="s">
        <v>131</v>
      </c>
      <c r="I3387" s="37">
        <v>202409</v>
      </c>
      <c r="J3387" s="37">
        <v>202410</v>
      </c>
      <c r="K3387" s="37">
        <v>202411</v>
      </c>
      <c r="L3387" s="37">
        <v>202412</v>
      </c>
      <c r="M3387" s="37">
        <v>202413</v>
      </c>
      <c r="N3387" s="37">
        <v>202414</v>
      </c>
      <c r="O3387" s="37">
        <v>202415</v>
      </c>
      <c r="P3387" s="37">
        <v>202415</v>
      </c>
      <c r="Q3387" s="37">
        <v>202415</v>
      </c>
      <c r="R3387" s="37">
        <v>202415</v>
      </c>
      <c r="T3387" s="22" t="str">
        <f t="shared" si="202"/>
        <v>852032-</v>
      </c>
      <c r="U3387" s="24" t="str">
        <f>IF(C3387="NET","",IF(C3387="","",IFERROR(VLOOKUP(T3387,EAN!$A:$B,2,FALSE),"MANGLER - MÅ OPPDATERE EAN-FANEN")))</f>
        <v/>
      </c>
      <c r="V3387" s="22">
        <f t="shared" si="203"/>
        <v>202409</v>
      </c>
      <c r="W3387" s="22">
        <f t="shared" si="204"/>
        <v>202415</v>
      </c>
    </row>
    <row r="3388" spans="2:23">
      <c r="B3388">
        <v>852032</v>
      </c>
      <c r="C3388" t="s">
        <v>77</v>
      </c>
      <c r="D3388" t="s">
        <v>2991</v>
      </c>
      <c r="E3388" t="s">
        <v>403</v>
      </c>
      <c r="F3388" t="s">
        <v>404</v>
      </c>
      <c r="G3388" t="s">
        <v>63</v>
      </c>
      <c r="H3388" t="s">
        <v>225</v>
      </c>
      <c r="I3388">
        <v>168</v>
      </c>
      <c r="J3388">
        <v>168</v>
      </c>
      <c r="K3388">
        <v>168</v>
      </c>
      <c r="L3388">
        <v>168</v>
      </c>
      <c r="M3388">
        <v>168</v>
      </c>
      <c r="N3388">
        <v>168</v>
      </c>
      <c r="O3388">
        <v>168</v>
      </c>
      <c r="P3388">
        <v>168</v>
      </c>
      <c r="Q3388">
        <v>168</v>
      </c>
      <c r="R3388">
        <v>168</v>
      </c>
      <c r="T3388" s="22" t="str">
        <f t="shared" si="202"/>
        <v>852032-090200-OS</v>
      </c>
      <c r="U3388" s="24">
        <f>IF(C3388="NET","",IF(C3388="","",IFERROR(VLOOKUP(T3388,EAN!$A:$B,2,FALSE),"MANGLER - MÅ OPPDATERE EAN-FANEN")))</f>
        <v>7048652616432</v>
      </c>
      <c r="V3388" s="22">
        <f t="shared" si="203"/>
        <v>168</v>
      </c>
      <c r="W3388" s="22">
        <f t="shared" si="204"/>
        <v>168</v>
      </c>
    </row>
    <row r="3389" spans="2:23">
      <c r="B3389">
        <v>852032</v>
      </c>
      <c r="C3389" t="s">
        <v>77</v>
      </c>
      <c r="D3389" t="s">
        <v>2991</v>
      </c>
      <c r="E3389" t="s">
        <v>1081</v>
      </c>
      <c r="F3389" t="s">
        <v>1082</v>
      </c>
      <c r="G3389" t="s">
        <v>63</v>
      </c>
      <c r="H3389" t="s">
        <v>87</v>
      </c>
      <c r="I3389">
        <v>119</v>
      </c>
      <c r="J3389">
        <v>119</v>
      </c>
      <c r="K3389">
        <v>119</v>
      </c>
      <c r="L3389">
        <v>119</v>
      </c>
      <c r="M3389">
        <v>119</v>
      </c>
      <c r="N3389">
        <v>119</v>
      </c>
      <c r="O3389">
        <v>119</v>
      </c>
      <c r="P3389">
        <v>119</v>
      </c>
      <c r="Q3389">
        <v>119</v>
      </c>
      <c r="R3389">
        <v>119</v>
      </c>
      <c r="T3389" s="22" t="str">
        <f t="shared" si="202"/>
        <v>852032-090700-OS</v>
      </c>
      <c r="U3389" s="24">
        <f>IF(C3389="NET","",IF(C3389="","",IFERROR(VLOOKUP(T3389,EAN!$A:$B,2,FALSE),"MANGLER - MÅ OPPDATERE EAN-FANEN")))</f>
        <v>7048652762450</v>
      </c>
      <c r="V3389" s="22">
        <f t="shared" si="203"/>
        <v>119</v>
      </c>
      <c r="W3389" s="22">
        <f t="shared" si="204"/>
        <v>119</v>
      </c>
    </row>
    <row r="3390" spans="2:23">
      <c r="B3390">
        <v>852032</v>
      </c>
      <c r="C3390" t="s">
        <v>77</v>
      </c>
      <c r="D3390" t="s">
        <v>2991</v>
      </c>
      <c r="E3390" t="s">
        <v>1083</v>
      </c>
      <c r="F3390" t="s">
        <v>1360</v>
      </c>
      <c r="G3390" t="s">
        <v>63</v>
      </c>
      <c r="H3390" t="s">
        <v>225</v>
      </c>
      <c r="I3390">
        <v>50</v>
      </c>
      <c r="J3390">
        <v>50</v>
      </c>
      <c r="K3390">
        <v>50</v>
      </c>
      <c r="L3390">
        <v>50</v>
      </c>
      <c r="M3390">
        <v>50</v>
      </c>
      <c r="N3390">
        <v>50</v>
      </c>
      <c r="O3390">
        <v>50</v>
      </c>
      <c r="P3390">
        <v>50</v>
      </c>
      <c r="Q3390">
        <v>50</v>
      </c>
      <c r="R3390">
        <v>50</v>
      </c>
      <c r="T3390" s="22" t="str">
        <f t="shared" si="202"/>
        <v>852032-091600-OS</v>
      </c>
      <c r="U3390" s="24">
        <f>IF(C3390="NET","",IF(C3390="","",IFERROR(VLOOKUP(T3390,EAN!$A:$B,2,FALSE),"MANGLER - MÅ OPPDATERE EAN-FANEN")))</f>
        <v>7048652762467</v>
      </c>
      <c r="V3390" s="22">
        <f t="shared" si="203"/>
        <v>50</v>
      </c>
      <c r="W3390" s="22">
        <f t="shared" si="204"/>
        <v>50</v>
      </c>
    </row>
    <row r="3391" spans="2:23">
      <c r="B3391">
        <v>852032</v>
      </c>
      <c r="C3391" t="s">
        <v>77</v>
      </c>
      <c r="D3391" t="s">
        <v>2991</v>
      </c>
      <c r="E3391" t="s">
        <v>1084</v>
      </c>
      <c r="F3391" t="s">
        <v>1085</v>
      </c>
      <c r="G3391" t="s">
        <v>63</v>
      </c>
      <c r="H3391" t="s">
        <v>225</v>
      </c>
      <c r="I3391">
        <v>110</v>
      </c>
      <c r="J3391">
        <v>110</v>
      </c>
      <c r="K3391">
        <v>110</v>
      </c>
      <c r="L3391">
        <v>110</v>
      </c>
      <c r="M3391">
        <v>110</v>
      </c>
      <c r="N3391">
        <v>110</v>
      </c>
      <c r="O3391">
        <v>110</v>
      </c>
      <c r="P3391">
        <v>110</v>
      </c>
      <c r="Q3391">
        <v>110</v>
      </c>
      <c r="R3391">
        <v>110</v>
      </c>
      <c r="T3391" s="22" t="str">
        <f t="shared" si="202"/>
        <v>852032-092500-OS</v>
      </c>
      <c r="U3391" s="24">
        <f>IF(C3391="NET","",IF(C3391="","",IFERROR(VLOOKUP(T3391,EAN!$A:$B,2,FALSE),"MANGLER - MÅ OPPDATERE EAN-FANEN")))</f>
        <v>7048652775078</v>
      </c>
      <c r="V3391" s="22">
        <f t="shared" si="203"/>
        <v>110</v>
      </c>
      <c r="W3391" s="22">
        <f t="shared" si="204"/>
        <v>110</v>
      </c>
    </row>
    <row r="3392" spans="2:23">
      <c r="B3392">
        <v>852032</v>
      </c>
      <c r="C3392" t="s">
        <v>77</v>
      </c>
      <c r="D3392" t="s">
        <v>2991</v>
      </c>
      <c r="E3392" t="s">
        <v>3620</v>
      </c>
      <c r="F3392" t="s">
        <v>3621</v>
      </c>
      <c r="G3392" t="s">
        <v>63</v>
      </c>
      <c r="H3392" t="s">
        <v>87</v>
      </c>
      <c r="I3392">
        <v>124</v>
      </c>
      <c r="J3392">
        <v>124</v>
      </c>
      <c r="K3392">
        <v>124</v>
      </c>
      <c r="L3392">
        <v>124</v>
      </c>
      <c r="M3392">
        <v>124</v>
      </c>
      <c r="N3392">
        <v>124</v>
      </c>
      <c r="O3392">
        <v>124</v>
      </c>
      <c r="P3392">
        <v>124</v>
      </c>
      <c r="Q3392">
        <v>124</v>
      </c>
      <c r="R3392">
        <v>124</v>
      </c>
      <c r="T3392" s="22" t="str">
        <f t="shared" si="202"/>
        <v>852032-095200-OS</v>
      </c>
      <c r="U3392" s="24">
        <f>IF(C3392="NET","",IF(C3392="","",IFERROR(VLOOKUP(T3392,EAN!$A:$B,2,FALSE),"MANGLER - MÅ OPPDATERE EAN-FANEN")))</f>
        <v>7048653018860</v>
      </c>
      <c r="V3392" s="22">
        <f t="shared" si="203"/>
        <v>124</v>
      </c>
      <c r="W3392" s="22">
        <f t="shared" si="204"/>
        <v>124</v>
      </c>
    </row>
    <row r="3393" spans="2:23">
      <c r="B3393">
        <v>852032</v>
      </c>
      <c r="C3393" t="s">
        <v>77</v>
      </c>
      <c r="D3393" t="s">
        <v>2991</v>
      </c>
      <c r="E3393" t="s">
        <v>405</v>
      </c>
      <c r="F3393" t="s">
        <v>406</v>
      </c>
      <c r="G3393" t="s">
        <v>63</v>
      </c>
      <c r="H3393" t="s">
        <v>87</v>
      </c>
      <c r="I3393">
        <v>128</v>
      </c>
      <c r="J3393">
        <v>128</v>
      </c>
      <c r="K3393">
        <v>128</v>
      </c>
      <c r="L3393">
        <v>128</v>
      </c>
      <c r="M3393">
        <v>128</v>
      </c>
      <c r="N3393">
        <v>128</v>
      </c>
      <c r="O3393">
        <v>128</v>
      </c>
      <c r="P3393">
        <v>128</v>
      </c>
      <c r="Q3393">
        <v>128</v>
      </c>
      <c r="R3393">
        <v>128</v>
      </c>
      <c r="T3393" s="22" t="str">
        <f t="shared" si="202"/>
        <v>852032-099000-OS</v>
      </c>
      <c r="U3393" s="24">
        <f>IF(C3393="NET","",IF(C3393="","",IFERROR(VLOOKUP(T3393,EAN!$A:$B,2,FALSE),"MANGLER - MÅ OPPDATERE EAN-FANEN")))</f>
        <v>7048652616449</v>
      </c>
      <c r="V3393" s="22">
        <f t="shared" si="203"/>
        <v>128</v>
      </c>
      <c r="W3393" s="22">
        <f t="shared" si="204"/>
        <v>128</v>
      </c>
    </row>
    <row r="3394" spans="2:23">
      <c r="B3394">
        <v>852032</v>
      </c>
      <c r="C3394" t="s">
        <v>77</v>
      </c>
      <c r="D3394" t="s">
        <v>2991</v>
      </c>
      <c r="E3394" t="s">
        <v>3622</v>
      </c>
      <c r="F3394" t="s">
        <v>3623</v>
      </c>
      <c r="G3394" t="s">
        <v>63</v>
      </c>
      <c r="H3394" t="s">
        <v>87</v>
      </c>
      <c r="I3394">
        <v>90</v>
      </c>
      <c r="J3394">
        <v>90</v>
      </c>
      <c r="K3394">
        <v>90</v>
      </c>
      <c r="L3394">
        <v>90</v>
      </c>
      <c r="M3394">
        <v>90</v>
      </c>
      <c r="N3394">
        <v>90</v>
      </c>
      <c r="O3394">
        <v>90</v>
      </c>
      <c r="P3394">
        <v>90</v>
      </c>
      <c r="Q3394">
        <v>90</v>
      </c>
      <c r="R3394">
        <v>90</v>
      </c>
      <c r="T3394" s="22" t="str">
        <f t="shared" si="202"/>
        <v>852032-099600-OS</v>
      </c>
      <c r="U3394" s="24">
        <f>IF(C3394="NET","",IF(C3394="","",IFERROR(VLOOKUP(T3394,EAN!$A:$B,2,FALSE),"MANGLER - MÅ OPPDATERE EAN-FANEN")))</f>
        <v>7048653018853</v>
      </c>
      <c r="V3394" s="22">
        <f t="shared" si="203"/>
        <v>90</v>
      </c>
      <c r="W3394" s="22">
        <f t="shared" si="204"/>
        <v>90</v>
      </c>
    </row>
    <row r="3395" spans="2:23">
      <c r="B3395" s="37">
        <v>852039</v>
      </c>
      <c r="C3395" t="s">
        <v>131</v>
      </c>
      <c r="I3395" s="37">
        <v>202409</v>
      </c>
      <c r="J3395" s="37">
        <v>202410</v>
      </c>
      <c r="K3395" s="37">
        <v>202411</v>
      </c>
      <c r="L3395" s="37">
        <v>202412</v>
      </c>
      <c r="M3395" s="37">
        <v>202413</v>
      </c>
      <c r="N3395" s="37">
        <v>202414</v>
      </c>
      <c r="O3395" s="37">
        <v>202415</v>
      </c>
      <c r="P3395" s="37">
        <v>202415</v>
      </c>
      <c r="Q3395" s="37">
        <v>202415</v>
      </c>
      <c r="R3395" s="37">
        <v>202415</v>
      </c>
      <c r="T3395" s="22" t="str">
        <f t="shared" si="202"/>
        <v>852039-</v>
      </c>
      <c r="U3395" s="24" t="str">
        <f>IF(C3395="NET","",IF(C3395="","",IFERROR(VLOOKUP(T3395,EAN!$A:$B,2,FALSE),"MANGLER - MÅ OPPDATERE EAN-FANEN")))</f>
        <v/>
      </c>
      <c r="V3395" s="22">
        <f t="shared" si="203"/>
        <v>202409</v>
      </c>
      <c r="W3395" s="22">
        <f t="shared" si="204"/>
        <v>202415</v>
      </c>
    </row>
    <row r="3396" spans="2:23">
      <c r="B3396">
        <v>852039</v>
      </c>
      <c r="C3396" t="s">
        <v>660</v>
      </c>
      <c r="D3396" t="s">
        <v>2991</v>
      </c>
      <c r="E3396" t="s">
        <v>345</v>
      </c>
      <c r="F3396" t="s">
        <v>346</v>
      </c>
      <c r="G3396" t="s">
        <v>63</v>
      </c>
      <c r="H3396" t="s">
        <v>87</v>
      </c>
      <c r="I3396">
        <v>23</v>
      </c>
      <c r="J3396">
        <v>23</v>
      </c>
      <c r="K3396">
        <v>23</v>
      </c>
      <c r="L3396">
        <v>23</v>
      </c>
      <c r="M3396">
        <v>23</v>
      </c>
      <c r="N3396">
        <v>23</v>
      </c>
      <c r="O3396">
        <v>23</v>
      </c>
      <c r="P3396">
        <v>23</v>
      </c>
      <c r="Q3396">
        <v>23</v>
      </c>
      <c r="R3396">
        <v>23</v>
      </c>
      <c r="T3396" s="22" t="str">
        <f t="shared" ref="T3396:T3459" si="205">CONCATENATE(B3396,"-",E3396)</f>
        <v>852039-150101-OS</v>
      </c>
      <c r="U3396" s="24">
        <f>IF(C3396="NET","",IF(C3396="","",IFERROR(VLOOKUP(T3396,EAN!$A:$B,2,FALSE),"MANGLER - MÅ OPPDATERE EAN-FANEN")))</f>
        <v>7048652616296</v>
      </c>
      <c r="V3396" s="22">
        <f t="shared" si="203"/>
        <v>23</v>
      </c>
      <c r="W3396" s="22">
        <f t="shared" si="204"/>
        <v>23</v>
      </c>
    </row>
    <row r="3397" spans="2:23">
      <c r="B3397">
        <v>852039</v>
      </c>
      <c r="C3397" t="s">
        <v>660</v>
      </c>
      <c r="D3397" t="s">
        <v>2991</v>
      </c>
      <c r="E3397" t="s">
        <v>353</v>
      </c>
      <c r="F3397" t="s">
        <v>354</v>
      </c>
      <c r="G3397" t="s">
        <v>63</v>
      </c>
      <c r="H3397" t="s">
        <v>225</v>
      </c>
      <c r="I3397">
        <v>3</v>
      </c>
      <c r="J3397">
        <v>3</v>
      </c>
      <c r="K3397">
        <v>3</v>
      </c>
      <c r="L3397">
        <v>3</v>
      </c>
      <c r="M3397">
        <v>3</v>
      </c>
      <c r="N3397">
        <v>3</v>
      </c>
      <c r="O3397">
        <v>3</v>
      </c>
      <c r="P3397">
        <v>3</v>
      </c>
      <c r="Q3397">
        <v>3</v>
      </c>
      <c r="R3397">
        <v>3</v>
      </c>
      <c r="T3397" s="22" t="str">
        <f t="shared" si="205"/>
        <v>852039-151003-OS</v>
      </c>
      <c r="U3397" s="24">
        <f>IF(C3397="NET","",IF(C3397="","",IFERROR(VLOOKUP(T3397,EAN!$A:$B,2,FALSE),"MANGLER - MÅ OPPDATERE EAN-FANEN")))</f>
        <v>7048652616302</v>
      </c>
      <c r="V3397" s="22">
        <f t="shared" si="203"/>
        <v>3</v>
      </c>
      <c r="W3397" s="22">
        <f t="shared" si="204"/>
        <v>3</v>
      </c>
    </row>
    <row r="3398" spans="2:23">
      <c r="B3398" s="37">
        <v>852042</v>
      </c>
      <c r="C3398" t="s">
        <v>131</v>
      </c>
      <c r="I3398" s="37">
        <v>202409</v>
      </c>
      <c r="J3398" s="37">
        <v>202410</v>
      </c>
      <c r="K3398" s="37">
        <v>202411</v>
      </c>
      <c r="L3398" s="37">
        <v>202412</v>
      </c>
      <c r="M3398" s="37">
        <v>202413</v>
      </c>
      <c r="N3398" s="37">
        <v>202414</v>
      </c>
      <c r="O3398" s="37">
        <v>202415</v>
      </c>
      <c r="P3398" s="37">
        <v>202415</v>
      </c>
      <c r="Q3398" s="37">
        <v>202415</v>
      </c>
      <c r="R3398" s="37">
        <v>202415</v>
      </c>
      <c r="T3398" s="22" t="str">
        <f t="shared" si="205"/>
        <v>852042-</v>
      </c>
      <c r="U3398" s="24" t="str">
        <f>IF(C3398="NET","",IF(C3398="","",IFERROR(VLOOKUP(T3398,EAN!$A:$B,2,FALSE),"MANGLER - MÅ OPPDATERE EAN-FANEN")))</f>
        <v/>
      </c>
      <c r="V3398" s="22">
        <f t="shared" si="203"/>
        <v>202409</v>
      </c>
      <c r="W3398" s="22">
        <f t="shared" si="204"/>
        <v>202415</v>
      </c>
    </row>
    <row r="3399" spans="2:23">
      <c r="B3399">
        <v>852042</v>
      </c>
      <c r="C3399" t="s">
        <v>214</v>
      </c>
      <c r="D3399" t="s">
        <v>2991</v>
      </c>
      <c r="E3399" t="s">
        <v>407</v>
      </c>
      <c r="F3399" t="s">
        <v>650</v>
      </c>
      <c r="G3399" t="s">
        <v>63</v>
      </c>
      <c r="H3399" t="s">
        <v>87</v>
      </c>
      <c r="I3399">
        <v>190</v>
      </c>
      <c r="J3399">
        <v>190</v>
      </c>
      <c r="K3399">
        <v>190</v>
      </c>
      <c r="L3399">
        <v>190</v>
      </c>
      <c r="M3399">
        <v>190</v>
      </c>
      <c r="N3399">
        <v>190</v>
      </c>
      <c r="O3399">
        <v>190</v>
      </c>
      <c r="P3399">
        <v>190</v>
      </c>
      <c r="Q3399">
        <v>190</v>
      </c>
      <c r="R3399">
        <v>190</v>
      </c>
      <c r="T3399" s="22" t="str">
        <f t="shared" si="205"/>
        <v>852042-230100-OS</v>
      </c>
      <c r="U3399" s="24">
        <f>IF(C3399="NET","",IF(C3399="","",IFERROR(VLOOKUP(T3399,EAN!$A:$B,2,FALSE),"MANGLER - MÅ OPPDATERE EAN-FANEN")))</f>
        <v>7048652615565</v>
      </c>
      <c r="V3399" s="22">
        <f t="shared" si="203"/>
        <v>190</v>
      </c>
      <c r="W3399" s="22">
        <f t="shared" si="204"/>
        <v>190</v>
      </c>
    </row>
    <row r="3400" spans="2:23">
      <c r="B3400" s="37">
        <v>852043</v>
      </c>
      <c r="C3400" t="s">
        <v>131</v>
      </c>
      <c r="I3400" s="37">
        <v>202409</v>
      </c>
      <c r="J3400" s="37">
        <v>202410</v>
      </c>
      <c r="K3400" s="37">
        <v>202411</v>
      </c>
      <c r="L3400" s="37">
        <v>202412</v>
      </c>
      <c r="M3400" s="37">
        <v>202413</v>
      </c>
      <c r="N3400" s="37">
        <v>202414</v>
      </c>
      <c r="O3400" s="37">
        <v>202415</v>
      </c>
      <c r="P3400" s="37">
        <v>202415</v>
      </c>
      <c r="Q3400" s="37">
        <v>202415</v>
      </c>
      <c r="R3400" s="37">
        <v>202415</v>
      </c>
      <c r="T3400" s="22" t="str">
        <f t="shared" si="205"/>
        <v>852043-</v>
      </c>
      <c r="U3400" s="24" t="str">
        <f>IF(C3400="NET","",IF(C3400="","",IFERROR(VLOOKUP(T3400,EAN!$A:$B,2,FALSE),"MANGLER - MÅ OPPDATERE EAN-FANEN")))</f>
        <v/>
      </c>
      <c r="V3400" s="22">
        <f t="shared" si="203"/>
        <v>202409</v>
      </c>
      <c r="W3400" s="22">
        <f t="shared" si="204"/>
        <v>202415</v>
      </c>
    </row>
    <row r="3401" spans="2:23">
      <c r="B3401">
        <v>852043</v>
      </c>
      <c r="C3401" t="s">
        <v>215</v>
      </c>
      <c r="D3401" t="s">
        <v>2991</v>
      </c>
      <c r="E3401" t="s">
        <v>669</v>
      </c>
      <c r="F3401" t="s">
        <v>1024</v>
      </c>
      <c r="G3401" t="s">
        <v>63</v>
      </c>
      <c r="H3401" t="s">
        <v>87</v>
      </c>
      <c r="I3401">
        <v>91</v>
      </c>
      <c r="J3401">
        <v>91</v>
      </c>
      <c r="K3401">
        <v>91</v>
      </c>
      <c r="L3401">
        <v>91</v>
      </c>
      <c r="M3401">
        <v>91</v>
      </c>
      <c r="N3401">
        <v>91</v>
      </c>
      <c r="O3401">
        <v>91</v>
      </c>
      <c r="P3401">
        <v>91</v>
      </c>
      <c r="Q3401">
        <v>91</v>
      </c>
      <c r="R3401">
        <v>91</v>
      </c>
      <c r="T3401" s="22" t="str">
        <f t="shared" si="205"/>
        <v>852043-061200-OS</v>
      </c>
      <c r="U3401" s="24">
        <f>IF(C3401="NET","",IF(C3401="","",IFERROR(VLOOKUP(T3401,EAN!$A:$B,2,FALSE),"MANGLER - MÅ OPPDATERE EAN-FANEN")))</f>
        <v>7048652661944</v>
      </c>
      <c r="V3401" s="22">
        <f t="shared" si="203"/>
        <v>91</v>
      </c>
      <c r="W3401" s="22">
        <f t="shared" si="204"/>
        <v>91</v>
      </c>
    </row>
    <row r="3402" spans="2:23">
      <c r="B3402">
        <v>852043</v>
      </c>
      <c r="C3402" t="s">
        <v>215</v>
      </c>
      <c r="D3402" t="s">
        <v>2991</v>
      </c>
      <c r="E3402" t="s">
        <v>1077</v>
      </c>
      <c r="F3402" t="s">
        <v>1078</v>
      </c>
      <c r="G3402" t="s">
        <v>63</v>
      </c>
      <c r="H3402" t="s">
        <v>225</v>
      </c>
      <c r="I3402">
        <v>2</v>
      </c>
      <c r="J3402">
        <v>2</v>
      </c>
      <c r="K3402">
        <v>2</v>
      </c>
      <c r="L3402">
        <v>2</v>
      </c>
      <c r="M3402">
        <v>2</v>
      </c>
      <c r="N3402">
        <v>2</v>
      </c>
      <c r="O3402">
        <v>2</v>
      </c>
      <c r="P3402">
        <v>2</v>
      </c>
      <c r="Q3402">
        <v>2</v>
      </c>
      <c r="R3402">
        <v>2</v>
      </c>
      <c r="T3402" s="22" t="str">
        <f t="shared" si="205"/>
        <v>852043-070600-OS</v>
      </c>
      <c r="U3402" s="24">
        <f>IF(C3402="NET","",IF(C3402="","",IFERROR(VLOOKUP(T3402,EAN!$A:$B,2,FALSE),"MANGLER - MÅ OPPDATERE EAN-FANEN")))</f>
        <v>7048652762733</v>
      </c>
      <c r="V3402" s="22">
        <f t="shared" si="203"/>
        <v>2</v>
      </c>
      <c r="W3402" s="22">
        <f t="shared" si="204"/>
        <v>2</v>
      </c>
    </row>
    <row r="3403" spans="2:23">
      <c r="B3403">
        <v>852043</v>
      </c>
      <c r="C3403" t="s">
        <v>215</v>
      </c>
      <c r="D3403" t="s">
        <v>2991</v>
      </c>
      <c r="E3403" t="s">
        <v>791</v>
      </c>
      <c r="F3403" t="s">
        <v>792</v>
      </c>
      <c r="G3403" t="s">
        <v>63</v>
      </c>
      <c r="H3403" t="s">
        <v>225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T3403" s="22" t="str">
        <f t="shared" si="205"/>
        <v>852043-076300-OS</v>
      </c>
      <c r="U3403" s="24">
        <f>IF(C3403="NET","",IF(C3403="","",IFERROR(VLOOKUP(T3403,EAN!$A:$B,2,FALSE),"MANGLER - MÅ OPPDATERE EAN-FANEN")))</f>
        <v>7048652710178</v>
      </c>
      <c r="V3403" s="22">
        <f t="shared" ref="V3403:V3466" si="206">I3403</f>
        <v>0</v>
      </c>
      <c r="W3403" s="22">
        <f t="shared" ref="W3403:W3466" si="207">R3403</f>
        <v>0</v>
      </c>
    </row>
    <row r="3404" spans="2:23">
      <c r="B3404">
        <v>852043</v>
      </c>
      <c r="C3404" t="s">
        <v>215</v>
      </c>
      <c r="D3404" t="s">
        <v>2991</v>
      </c>
      <c r="E3404" t="s">
        <v>2044</v>
      </c>
      <c r="F3404" t="s">
        <v>2045</v>
      </c>
      <c r="G3404" t="s">
        <v>63</v>
      </c>
      <c r="H3404" t="s">
        <v>225</v>
      </c>
      <c r="I3404">
        <v>105</v>
      </c>
      <c r="J3404">
        <v>105</v>
      </c>
      <c r="K3404">
        <v>105</v>
      </c>
      <c r="L3404">
        <v>105</v>
      </c>
      <c r="M3404">
        <v>105</v>
      </c>
      <c r="N3404">
        <v>105</v>
      </c>
      <c r="O3404">
        <v>105</v>
      </c>
      <c r="P3404">
        <v>105</v>
      </c>
      <c r="Q3404">
        <v>105</v>
      </c>
      <c r="R3404">
        <v>105</v>
      </c>
      <c r="T3404" s="22" t="str">
        <f t="shared" si="205"/>
        <v>852043-076400-OS</v>
      </c>
      <c r="U3404" s="24">
        <f>IF(C3404="NET","",IF(C3404="","",IFERROR(VLOOKUP(T3404,EAN!$A:$B,2,FALSE),"MANGLER - MÅ OPPDATERE EAN-FANEN")))</f>
        <v>7048652894601</v>
      </c>
      <c r="V3404" s="22">
        <f t="shared" si="206"/>
        <v>105</v>
      </c>
      <c r="W3404" s="22">
        <f t="shared" si="207"/>
        <v>105</v>
      </c>
    </row>
    <row r="3405" spans="2:23">
      <c r="B3405">
        <v>852043</v>
      </c>
      <c r="C3405" t="s">
        <v>215</v>
      </c>
      <c r="D3405" t="s">
        <v>2991</v>
      </c>
      <c r="E3405" t="s">
        <v>3624</v>
      </c>
      <c r="F3405" t="s">
        <v>3625</v>
      </c>
      <c r="G3405" t="s">
        <v>63</v>
      </c>
      <c r="H3405" t="s">
        <v>87</v>
      </c>
      <c r="I3405">
        <v>169</v>
      </c>
      <c r="J3405">
        <v>169</v>
      </c>
      <c r="K3405">
        <v>169</v>
      </c>
      <c r="L3405">
        <v>169</v>
      </c>
      <c r="M3405">
        <v>169</v>
      </c>
      <c r="N3405">
        <v>169</v>
      </c>
      <c r="O3405">
        <v>169</v>
      </c>
      <c r="P3405">
        <v>169</v>
      </c>
      <c r="Q3405">
        <v>169</v>
      </c>
      <c r="R3405">
        <v>169</v>
      </c>
      <c r="T3405" s="22" t="str">
        <f t="shared" si="205"/>
        <v>852043-076900-OS</v>
      </c>
      <c r="U3405" s="24">
        <f>IF(C3405="NET","",IF(C3405="","",IFERROR(VLOOKUP(T3405,EAN!$A:$B,2,FALSE),"MANGLER - MÅ OPPDATERE EAN-FANEN")))</f>
        <v>7048653018952</v>
      </c>
      <c r="V3405" s="22">
        <f t="shared" si="206"/>
        <v>169</v>
      </c>
      <c r="W3405" s="22">
        <f t="shared" si="207"/>
        <v>169</v>
      </c>
    </row>
    <row r="3406" spans="2:23">
      <c r="B3406">
        <v>852043</v>
      </c>
      <c r="C3406" t="s">
        <v>215</v>
      </c>
      <c r="D3406" t="s">
        <v>2991</v>
      </c>
      <c r="E3406" t="s">
        <v>1086</v>
      </c>
      <c r="F3406" t="s">
        <v>1087</v>
      </c>
      <c r="G3406" t="s">
        <v>63</v>
      </c>
      <c r="H3406" t="s">
        <v>87</v>
      </c>
      <c r="I3406">
        <v>563</v>
      </c>
      <c r="J3406">
        <v>563</v>
      </c>
      <c r="K3406">
        <v>563</v>
      </c>
      <c r="L3406">
        <v>563</v>
      </c>
      <c r="M3406">
        <v>563</v>
      </c>
      <c r="N3406">
        <v>563</v>
      </c>
      <c r="O3406">
        <v>563</v>
      </c>
      <c r="P3406">
        <v>563</v>
      </c>
      <c r="Q3406">
        <v>563</v>
      </c>
      <c r="R3406">
        <v>563</v>
      </c>
      <c r="T3406" s="22" t="str">
        <f t="shared" si="205"/>
        <v>852043-150500-OS</v>
      </c>
      <c r="U3406" s="24">
        <f>IF(C3406="NET","",IF(C3406="","",IFERROR(VLOOKUP(T3406,EAN!$A:$B,2,FALSE),"MANGLER - MÅ OPPDATERE EAN-FANEN")))</f>
        <v>7048652762740</v>
      </c>
      <c r="V3406" s="22">
        <f t="shared" si="206"/>
        <v>563</v>
      </c>
      <c r="W3406" s="22">
        <f t="shared" si="207"/>
        <v>563</v>
      </c>
    </row>
    <row r="3407" spans="2:23">
      <c r="B3407">
        <v>852043</v>
      </c>
      <c r="C3407" t="s">
        <v>215</v>
      </c>
      <c r="D3407" t="s">
        <v>2991</v>
      </c>
      <c r="E3407" t="s">
        <v>670</v>
      </c>
      <c r="F3407" t="s">
        <v>1025</v>
      </c>
      <c r="G3407" t="s">
        <v>63</v>
      </c>
      <c r="H3407" t="s">
        <v>225</v>
      </c>
      <c r="I3407">
        <v>102</v>
      </c>
      <c r="J3407">
        <v>102</v>
      </c>
      <c r="K3407">
        <v>102</v>
      </c>
      <c r="L3407">
        <v>102</v>
      </c>
      <c r="M3407">
        <v>102</v>
      </c>
      <c r="N3407">
        <v>102</v>
      </c>
      <c r="O3407">
        <v>102</v>
      </c>
      <c r="P3407">
        <v>102</v>
      </c>
      <c r="Q3407">
        <v>102</v>
      </c>
      <c r="R3407">
        <v>102</v>
      </c>
      <c r="T3407" s="22" t="str">
        <f t="shared" si="205"/>
        <v>852043-152000-OS</v>
      </c>
      <c r="U3407" s="24">
        <f>IF(C3407="NET","",IF(C3407="","",IFERROR(VLOOKUP(T3407,EAN!$A:$B,2,FALSE),"MANGLER - MÅ OPPDATERE EAN-FANEN")))</f>
        <v>7048652661968</v>
      </c>
      <c r="V3407" s="22">
        <f t="shared" si="206"/>
        <v>102</v>
      </c>
      <c r="W3407" s="22">
        <f t="shared" si="207"/>
        <v>102</v>
      </c>
    </row>
    <row r="3408" spans="2:23">
      <c r="B3408">
        <v>852043</v>
      </c>
      <c r="C3408" t="s">
        <v>215</v>
      </c>
      <c r="D3408" t="s">
        <v>2991</v>
      </c>
      <c r="E3408" t="s">
        <v>395</v>
      </c>
      <c r="F3408" t="s">
        <v>396</v>
      </c>
      <c r="G3408" t="s">
        <v>63</v>
      </c>
      <c r="H3408" t="s">
        <v>225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T3408" s="22" t="str">
        <f t="shared" si="205"/>
        <v>852043-152100-OS</v>
      </c>
      <c r="U3408" s="24">
        <f>IF(C3408="NET","",IF(C3408="","",IFERROR(VLOOKUP(T3408,EAN!$A:$B,2,FALSE),"MANGLER - MÅ OPPDATERE EAN-FANEN")))</f>
        <v>7048652615497</v>
      </c>
      <c r="V3408" s="22">
        <f t="shared" si="206"/>
        <v>0</v>
      </c>
      <c r="W3408" s="22">
        <f t="shared" si="207"/>
        <v>0</v>
      </c>
    </row>
    <row r="3409" spans="2:23">
      <c r="B3409">
        <v>852043</v>
      </c>
      <c r="C3409" t="s">
        <v>215</v>
      </c>
      <c r="D3409" t="s">
        <v>2991</v>
      </c>
      <c r="E3409" t="s">
        <v>785</v>
      </c>
      <c r="F3409" t="s">
        <v>786</v>
      </c>
      <c r="G3409" t="s">
        <v>63</v>
      </c>
      <c r="H3409" t="s">
        <v>87</v>
      </c>
      <c r="I3409">
        <v>275</v>
      </c>
      <c r="J3409">
        <v>275</v>
      </c>
      <c r="K3409">
        <v>275</v>
      </c>
      <c r="L3409">
        <v>275</v>
      </c>
      <c r="M3409">
        <v>275</v>
      </c>
      <c r="N3409">
        <v>275</v>
      </c>
      <c r="O3409">
        <v>275</v>
      </c>
      <c r="P3409">
        <v>275</v>
      </c>
      <c r="Q3409">
        <v>275</v>
      </c>
      <c r="R3409">
        <v>275</v>
      </c>
      <c r="T3409" s="22" t="str">
        <f t="shared" si="205"/>
        <v>852043-160400-OS</v>
      </c>
      <c r="U3409" s="24">
        <f>IF(C3409="NET","",IF(C3409="","",IFERROR(VLOOKUP(T3409,EAN!$A:$B,2,FALSE),"MANGLER - MÅ OPPDATERE EAN-FANEN")))</f>
        <v>7048652710185</v>
      </c>
      <c r="V3409" s="22">
        <f t="shared" si="206"/>
        <v>275</v>
      </c>
      <c r="W3409" s="22">
        <f t="shared" si="207"/>
        <v>275</v>
      </c>
    </row>
    <row r="3410" spans="2:23">
      <c r="B3410">
        <v>852043</v>
      </c>
      <c r="C3410" t="s">
        <v>215</v>
      </c>
      <c r="D3410" t="s">
        <v>2991</v>
      </c>
      <c r="E3410" t="s">
        <v>410</v>
      </c>
      <c r="F3410" t="s">
        <v>411</v>
      </c>
      <c r="G3410" t="s">
        <v>63</v>
      </c>
      <c r="H3410" t="s">
        <v>225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T3410" s="22" t="str">
        <f t="shared" si="205"/>
        <v>852043-161000-OS</v>
      </c>
      <c r="U3410" s="24">
        <f>IF(C3410="NET","",IF(C3410="","",IFERROR(VLOOKUP(T3410,EAN!$A:$B,2,FALSE),"MANGLER - MÅ OPPDATERE EAN-FANEN")))</f>
        <v>7048652615503</v>
      </c>
      <c r="V3410" s="22">
        <f t="shared" si="206"/>
        <v>0</v>
      </c>
      <c r="W3410" s="22">
        <f t="shared" si="207"/>
        <v>0</v>
      </c>
    </row>
    <row r="3411" spans="2:23">
      <c r="B3411">
        <v>852043</v>
      </c>
      <c r="C3411" t="s">
        <v>215</v>
      </c>
      <c r="D3411" t="s">
        <v>2991</v>
      </c>
      <c r="E3411" t="s">
        <v>787</v>
      </c>
      <c r="F3411" t="s">
        <v>788</v>
      </c>
      <c r="G3411" t="s">
        <v>63</v>
      </c>
      <c r="H3411" t="s">
        <v>225</v>
      </c>
      <c r="I3411">
        <v>8</v>
      </c>
      <c r="J3411">
        <v>8</v>
      </c>
      <c r="K3411">
        <v>8</v>
      </c>
      <c r="L3411">
        <v>8</v>
      </c>
      <c r="M3411">
        <v>8</v>
      </c>
      <c r="N3411">
        <v>8</v>
      </c>
      <c r="O3411">
        <v>8</v>
      </c>
      <c r="P3411">
        <v>8</v>
      </c>
      <c r="Q3411">
        <v>8</v>
      </c>
      <c r="R3411">
        <v>8</v>
      </c>
      <c r="T3411" s="22" t="str">
        <f t="shared" si="205"/>
        <v>852043-167400-OS</v>
      </c>
      <c r="U3411" s="24">
        <f>IF(C3411="NET","",IF(C3411="","",IFERROR(VLOOKUP(T3411,EAN!$A:$B,2,FALSE),"MANGLER - MÅ OPPDATERE EAN-FANEN")))</f>
        <v>7048652762757</v>
      </c>
      <c r="V3411" s="22">
        <f t="shared" si="206"/>
        <v>8</v>
      </c>
      <c r="W3411" s="22">
        <f t="shared" si="207"/>
        <v>8</v>
      </c>
    </row>
    <row r="3412" spans="2:23">
      <c r="B3412">
        <v>852043</v>
      </c>
      <c r="C3412" t="s">
        <v>215</v>
      </c>
      <c r="D3412" t="s">
        <v>2991</v>
      </c>
      <c r="E3412" t="s">
        <v>3626</v>
      </c>
      <c r="F3412" t="s">
        <v>3627</v>
      </c>
      <c r="G3412" t="s">
        <v>63</v>
      </c>
      <c r="H3412" t="s">
        <v>87</v>
      </c>
      <c r="I3412">
        <v>73</v>
      </c>
      <c r="J3412">
        <v>73</v>
      </c>
      <c r="K3412">
        <v>73</v>
      </c>
      <c r="L3412">
        <v>73</v>
      </c>
      <c r="M3412">
        <v>73</v>
      </c>
      <c r="N3412">
        <v>73</v>
      </c>
      <c r="O3412">
        <v>73</v>
      </c>
      <c r="P3412">
        <v>73</v>
      </c>
      <c r="Q3412">
        <v>73</v>
      </c>
      <c r="R3412">
        <v>73</v>
      </c>
      <c r="T3412" s="22" t="str">
        <f t="shared" si="205"/>
        <v>852043-170400-OS</v>
      </c>
      <c r="U3412" s="24">
        <f>IF(C3412="NET","",IF(C3412="","",IFERROR(VLOOKUP(T3412,EAN!$A:$B,2,FALSE),"MANGLER - MÅ OPPDATERE EAN-FANEN")))</f>
        <v>7048653018969</v>
      </c>
      <c r="V3412" s="22">
        <f t="shared" si="206"/>
        <v>73</v>
      </c>
      <c r="W3412" s="22">
        <f t="shared" si="207"/>
        <v>73</v>
      </c>
    </row>
    <row r="3413" spans="2:23">
      <c r="B3413">
        <v>852043</v>
      </c>
      <c r="C3413" t="s">
        <v>215</v>
      </c>
      <c r="D3413" t="s">
        <v>2991</v>
      </c>
      <c r="E3413" t="s">
        <v>1088</v>
      </c>
      <c r="F3413" t="s">
        <v>1089</v>
      </c>
      <c r="G3413" t="s">
        <v>63</v>
      </c>
      <c r="H3413" t="s">
        <v>225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T3413" s="22" t="str">
        <f t="shared" si="205"/>
        <v>852043-198200-OS</v>
      </c>
      <c r="U3413" s="24">
        <f>IF(C3413="NET","",IF(C3413="","",IFERROR(VLOOKUP(T3413,EAN!$A:$B,2,FALSE),"MANGLER - MÅ OPPDATERE EAN-FANEN")))</f>
        <v>7048652762764</v>
      </c>
      <c r="V3413" s="22">
        <f t="shared" si="206"/>
        <v>0</v>
      </c>
      <c r="W3413" s="22">
        <f t="shared" si="207"/>
        <v>0</v>
      </c>
    </row>
    <row r="3414" spans="2:23">
      <c r="B3414">
        <v>852043</v>
      </c>
      <c r="C3414" t="s">
        <v>215</v>
      </c>
      <c r="D3414" t="s">
        <v>2991</v>
      </c>
      <c r="E3414" t="s">
        <v>401</v>
      </c>
      <c r="F3414" t="s">
        <v>402</v>
      </c>
      <c r="G3414" t="s">
        <v>63</v>
      </c>
      <c r="H3414" t="s">
        <v>87</v>
      </c>
      <c r="I3414">
        <v>114</v>
      </c>
      <c r="J3414">
        <v>114</v>
      </c>
      <c r="K3414">
        <v>114</v>
      </c>
      <c r="L3414">
        <v>114</v>
      </c>
      <c r="M3414">
        <v>114</v>
      </c>
      <c r="N3414">
        <v>114</v>
      </c>
      <c r="O3414">
        <v>114</v>
      </c>
      <c r="P3414">
        <v>114</v>
      </c>
      <c r="Q3414">
        <v>114</v>
      </c>
      <c r="R3414">
        <v>114</v>
      </c>
      <c r="T3414" s="22" t="str">
        <f t="shared" si="205"/>
        <v>852043-200100-OS</v>
      </c>
      <c r="U3414" s="24">
        <f>IF(C3414="NET","",IF(C3414="","",IFERROR(VLOOKUP(T3414,EAN!$A:$B,2,FALSE),"MANGLER - MÅ OPPDATERE EAN-FANEN")))</f>
        <v>7048652615510</v>
      </c>
      <c r="V3414" s="22">
        <f t="shared" si="206"/>
        <v>114</v>
      </c>
      <c r="W3414" s="22">
        <f t="shared" si="207"/>
        <v>114</v>
      </c>
    </row>
    <row r="3415" spans="2:23">
      <c r="B3415">
        <v>852043</v>
      </c>
      <c r="C3415" t="s">
        <v>215</v>
      </c>
      <c r="D3415" t="s">
        <v>2991</v>
      </c>
      <c r="E3415" t="s">
        <v>1090</v>
      </c>
      <c r="F3415" t="s">
        <v>1091</v>
      </c>
      <c r="G3415" t="s">
        <v>63</v>
      </c>
      <c r="H3415" t="s">
        <v>225</v>
      </c>
      <c r="I3415">
        <v>225</v>
      </c>
      <c r="J3415">
        <v>225</v>
      </c>
      <c r="K3415">
        <v>225</v>
      </c>
      <c r="L3415">
        <v>225</v>
      </c>
      <c r="M3415">
        <v>225</v>
      </c>
      <c r="N3415">
        <v>225</v>
      </c>
      <c r="O3415">
        <v>225</v>
      </c>
      <c r="P3415">
        <v>225</v>
      </c>
      <c r="Q3415">
        <v>225</v>
      </c>
      <c r="R3415">
        <v>225</v>
      </c>
      <c r="T3415" s="22" t="str">
        <f t="shared" si="205"/>
        <v>852043-202429-OS</v>
      </c>
      <c r="U3415" s="24">
        <f>IF(C3415="NET","",IF(C3415="","",IFERROR(VLOOKUP(T3415,EAN!$A:$B,2,FALSE),"MANGLER - MÅ OPPDATERE EAN-FANEN")))</f>
        <v>7048652762818</v>
      </c>
      <c r="V3415" s="22">
        <f t="shared" si="206"/>
        <v>225</v>
      </c>
      <c r="W3415" s="22">
        <f t="shared" si="207"/>
        <v>225</v>
      </c>
    </row>
    <row r="3416" spans="2:23">
      <c r="B3416">
        <v>852043</v>
      </c>
      <c r="C3416" t="s">
        <v>215</v>
      </c>
      <c r="D3416" t="s">
        <v>2991</v>
      </c>
      <c r="E3416" t="s">
        <v>2042</v>
      </c>
      <c r="F3416" t="s">
        <v>2043</v>
      </c>
      <c r="G3416" t="s">
        <v>63</v>
      </c>
      <c r="H3416" t="s">
        <v>225</v>
      </c>
      <c r="I3416">
        <v>108</v>
      </c>
      <c r="J3416">
        <v>108</v>
      </c>
      <c r="K3416">
        <v>108</v>
      </c>
      <c r="L3416">
        <v>108</v>
      </c>
      <c r="M3416">
        <v>108</v>
      </c>
      <c r="N3416">
        <v>108</v>
      </c>
      <c r="O3416">
        <v>108</v>
      </c>
      <c r="P3416">
        <v>108</v>
      </c>
      <c r="Q3416">
        <v>108</v>
      </c>
      <c r="R3416">
        <v>108</v>
      </c>
      <c r="T3416" s="22" t="str">
        <f t="shared" si="205"/>
        <v>852043-206700-OS</v>
      </c>
      <c r="U3416" s="24">
        <f>IF(C3416="NET","",IF(C3416="","",IFERROR(VLOOKUP(T3416,EAN!$A:$B,2,FALSE),"MANGLER - MÅ OPPDATERE EAN-FANEN")))</f>
        <v>7048652894618</v>
      </c>
      <c r="V3416" s="22">
        <f t="shared" si="206"/>
        <v>108</v>
      </c>
      <c r="W3416" s="22">
        <f t="shared" si="207"/>
        <v>108</v>
      </c>
    </row>
    <row r="3417" spans="2:23">
      <c r="B3417" s="37">
        <v>852044</v>
      </c>
      <c r="C3417" t="s">
        <v>131</v>
      </c>
      <c r="I3417" s="37">
        <v>202409</v>
      </c>
      <c r="J3417" s="37">
        <v>202410</v>
      </c>
      <c r="K3417" s="37">
        <v>202411</v>
      </c>
      <c r="L3417" s="37">
        <v>202412</v>
      </c>
      <c r="M3417" s="37">
        <v>202413</v>
      </c>
      <c r="N3417" s="37">
        <v>202414</v>
      </c>
      <c r="O3417" s="37">
        <v>202415</v>
      </c>
      <c r="P3417" s="37">
        <v>202415</v>
      </c>
      <c r="Q3417" s="37">
        <v>202415</v>
      </c>
      <c r="R3417" s="37">
        <v>202415</v>
      </c>
      <c r="T3417" s="22" t="str">
        <f t="shared" si="205"/>
        <v>852044-</v>
      </c>
      <c r="U3417" s="24" t="str">
        <f>IF(C3417="NET","",IF(C3417="","",IFERROR(VLOOKUP(T3417,EAN!$A:$B,2,FALSE),"MANGLER - MÅ OPPDATERE EAN-FANEN")))</f>
        <v/>
      </c>
      <c r="V3417" s="22">
        <f t="shared" si="206"/>
        <v>202409</v>
      </c>
      <c r="W3417" s="22">
        <f t="shared" si="207"/>
        <v>202415</v>
      </c>
    </row>
    <row r="3418" spans="2:23">
      <c r="B3418">
        <v>852044</v>
      </c>
      <c r="C3418" t="s">
        <v>216</v>
      </c>
      <c r="D3418" t="s">
        <v>2991</v>
      </c>
      <c r="E3418" t="s">
        <v>671</v>
      </c>
      <c r="F3418" t="s">
        <v>672</v>
      </c>
      <c r="G3418" t="s">
        <v>63</v>
      </c>
      <c r="H3418" t="s">
        <v>225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T3418" s="22" t="str">
        <f t="shared" si="205"/>
        <v>852044-220100-OS</v>
      </c>
      <c r="U3418" s="24">
        <f>IF(C3418="NET","",IF(C3418="","",IFERROR(VLOOKUP(T3418,EAN!$A:$B,2,FALSE),"MANGLER - MÅ OPPDATERE EAN-FANEN")))</f>
        <v>7048652666161</v>
      </c>
      <c r="V3418" s="22">
        <f t="shared" si="206"/>
        <v>0</v>
      </c>
      <c r="W3418" s="22">
        <f t="shared" si="207"/>
        <v>0</v>
      </c>
    </row>
    <row r="3419" spans="2:23">
      <c r="B3419">
        <v>852044</v>
      </c>
      <c r="C3419" t="s">
        <v>216</v>
      </c>
      <c r="D3419" t="s">
        <v>2991</v>
      </c>
      <c r="E3419" t="s">
        <v>793</v>
      </c>
      <c r="F3419" t="s">
        <v>794</v>
      </c>
      <c r="G3419" t="s">
        <v>63</v>
      </c>
      <c r="H3419" t="s">
        <v>87</v>
      </c>
      <c r="I3419">
        <v>73</v>
      </c>
      <c r="J3419">
        <v>73</v>
      </c>
      <c r="K3419">
        <v>73</v>
      </c>
      <c r="L3419">
        <v>73</v>
      </c>
      <c r="M3419">
        <v>73</v>
      </c>
      <c r="N3419">
        <v>73</v>
      </c>
      <c r="O3419">
        <v>73</v>
      </c>
      <c r="P3419">
        <v>73</v>
      </c>
      <c r="Q3419">
        <v>73</v>
      </c>
      <c r="R3419">
        <v>73</v>
      </c>
      <c r="T3419" s="22" t="str">
        <f t="shared" si="205"/>
        <v>852044-220400-OS</v>
      </c>
      <c r="U3419" s="24">
        <f>IF(C3419="NET","",IF(C3419="","",IFERROR(VLOOKUP(T3419,EAN!$A:$B,2,FALSE),"MANGLER - MÅ OPPDATERE EAN-FANEN")))</f>
        <v>7048652710215</v>
      </c>
      <c r="V3419" s="22">
        <f t="shared" si="206"/>
        <v>73</v>
      </c>
      <c r="W3419" s="22">
        <f t="shared" si="207"/>
        <v>73</v>
      </c>
    </row>
    <row r="3420" spans="2:23">
      <c r="B3420">
        <v>852044</v>
      </c>
      <c r="C3420" t="s">
        <v>216</v>
      </c>
      <c r="D3420" t="s">
        <v>2991</v>
      </c>
      <c r="E3420" t="s">
        <v>795</v>
      </c>
      <c r="F3420" t="s">
        <v>796</v>
      </c>
      <c r="G3420" t="s">
        <v>63</v>
      </c>
      <c r="H3420" t="s">
        <v>87</v>
      </c>
      <c r="I3420">
        <v>27</v>
      </c>
      <c r="J3420">
        <v>27</v>
      </c>
      <c r="K3420">
        <v>27</v>
      </c>
      <c r="L3420">
        <v>27</v>
      </c>
      <c r="M3420">
        <v>27</v>
      </c>
      <c r="N3420">
        <v>27</v>
      </c>
      <c r="O3420">
        <v>27</v>
      </c>
      <c r="P3420">
        <v>27</v>
      </c>
      <c r="Q3420">
        <v>27</v>
      </c>
      <c r="R3420">
        <v>27</v>
      </c>
      <c r="T3420" s="22" t="str">
        <f t="shared" si="205"/>
        <v>852044-221200-OS</v>
      </c>
      <c r="U3420" s="24">
        <f>IF(C3420="NET","",IF(C3420="","",IFERROR(VLOOKUP(T3420,EAN!$A:$B,2,FALSE),"MANGLER - MÅ OPPDATERE EAN-FANEN")))</f>
        <v>7048652710222</v>
      </c>
      <c r="V3420" s="22">
        <f t="shared" si="206"/>
        <v>27</v>
      </c>
      <c r="W3420" s="22">
        <f t="shared" si="207"/>
        <v>27</v>
      </c>
    </row>
    <row r="3421" spans="2:23">
      <c r="B3421">
        <v>852044</v>
      </c>
      <c r="C3421" t="s">
        <v>216</v>
      </c>
      <c r="D3421" t="s">
        <v>2991</v>
      </c>
      <c r="E3421" t="s">
        <v>412</v>
      </c>
      <c r="F3421" t="s">
        <v>413</v>
      </c>
      <c r="G3421" t="s">
        <v>63</v>
      </c>
      <c r="H3421" t="s">
        <v>225</v>
      </c>
      <c r="I3421">
        <v>46</v>
      </c>
      <c r="J3421">
        <v>46</v>
      </c>
      <c r="K3421">
        <v>46</v>
      </c>
      <c r="L3421">
        <v>46</v>
      </c>
      <c r="M3421">
        <v>46</v>
      </c>
      <c r="N3421">
        <v>46</v>
      </c>
      <c r="O3421">
        <v>46</v>
      </c>
      <c r="P3421">
        <v>46</v>
      </c>
      <c r="Q3421">
        <v>46</v>
      </c>
      <c r="R3421">
        <v>46</v>
      </c>
      <c r="T3421" s="22" t="str">
        <f t="shared" si="205"/>
        <v>852044-226100-OS</v>
      </c>
      <c r="U3421" s="24">
        <f>IF(C3421="NET","",IF(C3421="","",IFERROR(VLOOKUP(T3421,EAN!$A:$B,2,FALSE),"MANGLER - MÅ OPPDATERE EAN-FANEN")))</f>
        <v>7048652615367</v>
      </c>
      <c r="V3421" s="22">
        <f t="shared" si="206"/>
        <v>46</v>
      </c>
      <c r="W3421" s="22">
        <f t="shared" si="207"/>
        <v>46</v>
      </c>
    </row>
    <row r="3422" spans="2:23">
      <c r="B3422" s="37">
        <v>852045</v>
      </c>
      <c r="C3422" t="s">
        <v>131</v>
      </c>
      <c r="I3422" s="37">
        <v>202409</v>
      </c>
      <c r="J3422" s="37">
        <v>202410</v>
      </c>
      <c r="K3422" s="37">
        <v>202411</v>
      </c>
      <c r="L3422" s="37">
        <v>202412</v>
      </c>
      <c r="M3422" s="37">
        <v>202413</v>
      </c>
      <c r="N3422" s="37">
        <v>202414</v>
      </c>
      <c r="O3422" s="37">
        <v>202415</v>
      </c>
      <c r="P3422" s="37">
        <v>202415</v>
      </c>
      <c r="Q3422" s="37">
        <v>202415</v>
      </c>
      <c r="R3422" s="37">
        <v>202415</v>
      </c>
      <c r="T3422" s="22" t="str">
        <f t="shared" si="205"/>
        <v>852045-</v>
      </c>
      <c r="U3422" s="24" t="str">
        <f>IF(C3422="NET","",IF(C3422="","",IFERROR(VLOOKUP(T3422,EAN!$A:$B,2,FALSE),"MANGLER - MÅ OPPDATERE EAN-FANEN")))</f>
        <v/>
      </c>
      <c r="V3422" s="22">
        <f t="shared" si="206"/>
        <v>202409</v>
      </c>
      <c r="W3422" s="22">
        <f t="shared" si="207"/>
        <v>202415</v>
      </c>
    </row>
    <row r="3423" spans="2:23">
      <c r="B3423">
        <v>852045</v>
      </c>
      <c r="C3423" t="s">
        <v>217</v>
      </c>
      <c r="D3423" t="s">
        <v>2991</v>
      </c>
      <c r="E3423" t="s">
        <v>407</v>
      </c>
      <c r="F3423" t="s">
        <v>650</v>
      </c>
      <c r="G3423" t="s">
        <v>63</v>
      </c>
      <c r="H3423" t="s">
        <v>87</v>
      </c>
      <c r="I3423">
        <v>164</v>
      </c>
      <c r="J3423">
        <v>164</v>
      </c>
      <c r="K3423">
        <v>164</v>
      </c>
      <c r="L3423">
        <v>164</v>
      </c>
      <c r="M3423">
        <v>164</v>
      </c>
      <c r="N3423">
        <v>164</v>
      </c>
      <c r="O3423">
        <v>164</v>
      </c>
      <c r="P3423">
        <v>164</v>
      </c>
      <c r="Q3423">
        <v>164</v>
      </c>
      <c r="R3423">
        <v>164</v>
      </c>
      <c r="T3423" s="22" t="str">
        <f t="shared" si="205"/>
        <v>852045-230100-OS</v>
      </c>
      <c r="U3423" s="24">
        <f>IF(C3423="NET","",IF(C3423="","",IFERROR(VLOOKUP(T3423,EAN!$A:$B,2,FALSE),"MANGLER - MÅ OPPDATERE EAN-FANEN")))</f>
        <v>7048652615350</v>
      </c>
      <c r="V3423" s="22">
        <f t="shared" si="206"/>
        <v>164</v>
      </c>
      <c r="W3423" s="22">
        <f t="shared" si="207"/>
        <v>164</v>
      </c>
    </row>
    <row r="3424" spans="2:23">
      <c r="B3424" s="37">
        <v>852046</v>
      </c>
      <c r="C3424" t="s">
        <v>131</v>
      </c>
      <c r="I3424" s="37">
        <v>202409</v>
      </c>
      <c r="J3424" s="37">
        <v>202410</v>
      </c>
      <c r="K3424" s="37">
        <v>202411</v>
      </c>
      <c r="L3424" s="37">
        <v>202412</v>
      </c>
      <c r="M3424" s="37">
        <v>202413</v>
      </c>
      <c r="N3424" s="37">
        <v>202414</v>
      </c>
      <c r="O3424" s="37">
        <v>202415</v>
      </c>
      <c r="P3424" s="37">
        <v>202415</v>
      </c>
      <c r="Q3424" s="37">
        <v>202415</v>
      </c>
      <c r="R3424" s="37">
        <v>202415</v>
      </c>
      <c r="T3424" s="22" t="str">
        <f t="shared" si="205"/>
        <v>852046-</v>
      </c>
      <c r="U3424" s="24" t="str">
        <f>IF(C3424="NET","",IF(C3424="","",IFERROR(VLOOKUP(T3424,EAN!$A:$B,2,FALSE),"MANGLER - MÅ OPPDATERE EAN-FANEN")))</f>
        <v/>
      </c>
      <c r="V3424" s="22">
        <f t="shared" si="206"/>
        <v>202409</v>
      </c>
      <c r="W3424" s="22">
        <f t="shared" si="207"/>
        <v>202415</v>
      </c>
    </row>
    <row r="3425" spans="2:23">
      <c r="B3425">
        <v>852046</v>
      </c>
      <c r="C3425" t="s">
        <v>218</v>
      </c>
      <c r="D3425" t="s">
        <v>2991</v>
      </c>
      <c r="E3425" t="s">
        <v>669</v>
      </c>
      <c r="F3425" t="s">
        <v>1024</v>
      </c>
      <c r="G3425" t="s">
        <v>63</v>
      </c>
      <c r="H3425" t="s">
        <v>87</v>
      </c>
      <c r="I3425">
        <v>73</v>
      </c>
      <c r="J3425">
        <v>73</v>
      </c>
      <c r="K3425">
        <v>73</v>
      </c>
      <c r="L3425">
        <v>73</v>
      </c>
      <c r="M3425">
        <v>73</v>
      </c>
      <c r="N3425">
        <v>73</v>
      </c>
      <c r="O3425">
        <v>73</v>
      </c>
      <c r="P3425">
        <v>73</v>
      </c>
      <c r="Q3425">
        <v>73</v>
      </c>
      <c r="R3425">
        <v>73</v>
      </c>
      <c r="T3425" s="22" t="str">
        <f t="shared" si="205"/>
        <v>852046-061200-OS</v>
      </c>
      <c r="U3425" s="24">
        <f>IF(C3425="NET","",IF(C3425="","",IFERROR(VLOOKUP(T3425,EAN!$A:$B,2,FALSE),"MANGLER - MÅ OPPDATERE EAN-FANEN")))</f>
        <v>7048652661982</v>
      </c>
      <c r="V3425" s="22">
        <f t="shared" si="206"/>
        <v>73</v>
      </c>
      <c r="W3425" s="22">
        <f t="shared" si="207"/>
        <v>73</v>
      </c>
    </row>
    <row r="3426" spans="2:23">
      <c r="B3426">
        <v>852046</v>
      </c>
      <c r="C3426" t="s">
        <v>218</v>
      </c>
      <c r="D3426" t="s">
        <v>2991</v>
      </c>
      <c r="E3426" t="s">
        <v>408</v>
      </c>
      <c r="F3426" t="s">
        <v>409</v>
      </c>
      <c r="G3426" t="s">
        <v>63</v>
      </c>
      <c r="H3426" t="s">
        <v>225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T3426" s="22" t="str">
        <f t="shared" si="205"/>
        <v>852046-063000-OS</v>
      </c>
      <c r="U3426" s="24">
        <f>IF(C3426="NET","",IF(C3426="","",IFERROR(VLOOKUP(T3426,EAN!$A:$B,2,FALSE),"MANGLER - MÅ OPPDATERE EAN-FANEN")))</f>
        <v>7048652615312</v>
      </c>
      <c r="V3426" s="22">
        <f t="shared" si="206"/>
        <v>0</v>
      </c>
      <c r="W3426" s="22">
        <f t="shared" si="207"/>
        <v>0</v>
      </c>
    </row>
    <row r="3427" spans="2:23">
      <c r="B3427">
        <v>852046</v>
      </c>
      <c r="C3427" t="s">
        <v>218</v>
      </c>
      <c r="D3427" t="s">
        <v>2991</v>
      </c>
      <c r="E3427" t="s">
        <v>1077</v>
      </c>
      <c r="F3427" t="s">
        <v>1078</v>
      </c>
      <c r="G3427" t="s">
        <v>63</v>
      </c>
      <c r="H3427" t="s">
        <v>225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T3427" s="22" t="str">
        <f t="shared" si="205"/>
        <v>852046-070600-OS</v>
      </c>
      <c r="U3427" s="24">
        <f>IF(C3427="NET","",IF(C3427="","",IFERROR(VLOOKUP(T3427,EAN!$A:$B,2,FALSE),"MANGLER - MÅ OPPDATERE EAN-FANEN")))</f>
        <v>7048652762672</v>
      </c>
      <c r="V3427" s="22">
        <f t="shared" si="206"/>
        <v>0</v>
      </c>
      <c r="W3427" s="22">
        <f t="shared" si="207"/>
        <v>0</v>
      </c>
    </row>
    <row r="3428" spans="2:23">
      <c r="B3428">
        <v>852046</v>
      </c>
      <c r="C3428" t="s">
        <v>218</v>
      </c>
      <c r="D3428" t="s">
        <v>2991</v>
      </c>
      <c r="E3428" t="s">
        <v>791</v>
      </c>
      <c r="F3428" t="s">
        <v>792</v>
      </c>
      <c r="G3428" t="s">
        <v>63</v>
      </c>
      <c r="H3428" t="s">
        <v>225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T3428" s="22" t="str">
        <f t="shared" si="205"/>
        <v>852046-076300-OS</v>
      </c>
      <c r="U3428" s="24">
        <f>IF(C3428="NET","",IF(C3428="","",IFERROR(VLOOKUP(T3428,EAN!$A:$B,2,FALSE),"MANGLER - MÅ OPPDATERE EAN-FANEN")))</f>
        <v>7048652710246</v>
      </c>
      <c r="V3428" s="22">
        <f t="shared" si="206"/>
        <v>0</v>
      </c>
      <c r="W3428" s="22">
        <f t="shared" si="207"/>
        <v>0</v>
      </c>
    </row>
    <row r="3429" spans="2:23">
      <c r="B3429">
        <v>852046</v>
      </c>
      <c r="C3429" t="s">
        <v>218</v>
      </c>
      <c r="D3429" t="s">
        <v>2991</v>
      </c>
      <c r="E3429" t="s">
        <v>1086</v>
      </c>
      <c r="F3429" t="s">
        <v>1087</v>
      </c>
      <c r="G3429" t="s">
        <v>63</v>
      </c>
      <c r="H3429" t="s">
        <v>87</v>
      </c>
      <c r="I3429">
        <v>96</v>
      </c>
      <c r="J3429">
        <v>96</v>
      </c>
      <c r="K3429">
        <v>96</v>
      </c>
      <c r="L3429">
        <v>96</v>
      </c>
      <c r="M3429">
        <v>96</v>
      </c>
      <c r="N3429">
        <v>96</v>
      </c>
      <c r="O3429">
        <v>96</v>
      </c>
      <c r="P3429">
        <v>96</v>
      </c>
      <c r="Q3429">
        <v>96</v>
      </c>
      <c r="R3429">
        <v>96</v>
      </c>
      <c r="T3429" s="22" t="str">
        <f t="shared" si="205"/>
        <v>852046-150500-OS</v>
      </c>
      <c r="U3429" s="24">
        <f>IF(C3429="NET","",IF(C3429="","",IFERROR(VLOOKUP(T3429,EAN!$A:$B,2,FALSE),"MANGLER - MÅ OPPDATERE EAN-FANEN")))</f>
        <v>7048652762689</v>
      </c>
      <c r="V3429" s="22">
        <f t="shared" si="206"/>
        <v>96</v>
      </c>
      <c r="W3429" s="22">
        <f t="shared" si="207"/>
        <v>96</v>
      </c>
    </row>
    <row r="3430" spans="2:23">
      <c r="B3430">
        <v>852046</v>
      </c>
      <c r="C3430" t="s">
        <v>218</v>
      </c>
      <c r="D3430" t="s">
        <v>2991</v>
      </c>
      <c r="E3430" t="s">
        <v>670</v>
      </c>
      <c r="F3430" t="s">
        <v>1025</v>
      </c>
      <c r="G3430" t="s">
        <v>63</v>
      </c>
      <c r="H3430" t="s">
        <v>225</v>
      </c>
      <c r="I3430">
        <v>156</v>
      </c>
      <c r="J3430">
        <v>156</v>
      </c>
      <c r="K3430">
        <v>156</v>
      </c>
      <c r="L3430">
        <v>156</v>
      </c>
      <c r="M3430">
        <v>156</v>
      </c>
      <c r="N3430">
        <v>156</v>
      </c>
      <c r="O3430">
        <v>156</v>
      </c>
      <c r="P3430">
        <v>156</v>
      </c>
      <c r="Q3430">
        <v>156</v>
      </c>
      <c r="R3430">
        <v>156</v>
      </c>
      <c r="T3430" s="22" t="str">
        <f t="shared" si="205"/>
        <v>852046-152000-OS</v>
      </c>
      <c r="U3430" s="24">
        <f>IF(C3430="NET","",IF(C3430="","",IFERROR(VLOOKUP(T3430,EAN!$A:$B,2,FALSE),"MANGLER - MÅ OPPDATERE EAN-FANEN")))</f>
        <v>7048652661999</v>
      </c>
      <c r="V3430" s="22">
        <f t="shared" si="206"/>
        <v>156</v>
      </c>
      <c r="W3430" s="22">
        <f t="shared" si="207"/>
        <v>156</v>
      </c>
    </row>
    <row r="3431" spans="2:23">
      <c r="B3431">
        <v>852046</v>
      </c>
      <c r="C3431" t="s">
        <v>218</v>
      </c>
      <c r="D3431" t="s">
        <v>2991</v>
      </c>
      <c r="E3431" t="s">
        <v>395</v>
      </c>
      <c r="F3431" t="s">
        <v>396</v>
      </c>
      <c r="G3431" t="s">
        <v>63</v>
      </c>
      <c r="H3431" t="s">
        <v>225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T3431" s="22" t="str">
        <f t="shared" si="205"/>
        <v>852046-152100-OS</v>
      </c>
      <c r="U3431" s="24">
        <f>IF(C3431="NET","",IF(C3431="","",IFERROR(VLOOKUP(T3431,EAN!$A:$B,2,FALSE),"MANGLER - MÅ OPPDATERE EAN-FANEN")))</f>
        <v>7048652615329</v>
      </c>
      <c r="V3431" s="22">
        <f t="shared" si="206"/>
        <v>0</v>
      </c>
      <c r="W3431" s="22">
        <f t="shared" si="207"/>
        <v>0</v>
      </c>
    </row>
    <row r="3432" spans="2:23">
      <c r="B3432">
        <v>852046</v>
      </c>
      <c r="C3432" t="s">
        <v>218</v>
      </c>
      <c r="D3432" t="s">
        <v>2991</v>
      </c>
      <c r="E3432" t="s">
        <v>785</v>
      </c>
      <c r="F3432" t="s">
        <v>786</v>
      </c>
      <c r="G3432" t="s">
        <v>63</v>
      </c>
      <c r="H3432" t="s">
        <v>87</v>
      </c>
      <c r="I3432">
        <v>126</v>
      </c>
      <c r="J3432">
        <v>126</v>
      </c>
      <c r="K3432">
        <v>126</v>
      </c>
      <c r="L3432">
        <v>126</v>
      </c>
      <c r="M3432">
        <v>126</v>
      </c>
      <c r="N3432">
        <v>126</v>
      </c>
      <c r="O3432">
        <v>126</v>
      </c>
      <c r="P3432">
        <v>126</v>
      </c>
      <c r="Q3432">
        <v>126</v>
      </c>
      <c r="R3432">
        <v>126</v>
      </c>
      <c r="T3432" s="22" t="str">
        <f t="shared" si="205"/>
        <v>852046-160400-OS</v>
      </c>
      <c r="U3432" s="24">
        <f>IF(C3432="NET","",IF(C3432="","",IFERROR(VLOOKUP(T3432,EAN!$A:$B,2,FALSE),"MANGLER - MÅ OPPDATERE EAN-FANEN")))</f>
        <v>7048652710253</v>
      </c>
      <c r="V3432" s="22">
        <f t="shared" si="206"/>
        <v>126</v>
      </c>
      <c r="W3432" s="22">
        <f t="shared" si="207"/>
        <v>126</v>
      </c>
    </row>
    <row r="3433" spans="2:23">
      <c r="B3433">
        <v>852046</v>
      </c>
      <c r="C3433" t="s">
        <v>218</v>
      </c>
      <c r="D3433" t="s">
        <v>2991</v>
      </c>
      <c r="E3433" t="s">
        <v>410</v>
      </c>
      <c r="F3433" t="s">
        <v>411</v>
      </c>
      <c r="G3433" t="s">
        <v>63</v>
      </c>
      <c r="H3433" t="s">
        <v>225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T3433" s="22" t="str">
        <f t="shared" si="205"/>
        <v>852046-161000-OS</v>
      </c>
      <c r="U3433" s="24">
        <f>IF(C3433="NET","",IF(C3433="","",IFERROR(VLOOKUP(T3433,EAN!$A:$B,2,FALSE),"MANGLER - MÅ OPPDATERE EAN-FANEN")))</f>
        <v>7048652615336</v>
      </c>
      <c r="V3433" s="22">
        <f t="shared" si="206"/>
        <v>0</v>
      </c>
      <c r="W3433" s="22">
        <f t="shared" si="207"/>
        <v>0</v>
      </c>
    </row>
    <row r="3434" spans="2:23">
      <c r="B3434">
        <v>852046</v>
      </c>
      <c r="C3434" t="s">
        <v>218</v>
      </c>
      <c r="D3434" t="s">
        <v>2991</v>
      </c>
      <c r="E3434" t="s">
        <v>787</v>
      </c>
      <c r="F3434" t="s">
        <v>788</v>
      </c>
      <c r="G3434" t="s">
        <v>63</v>
      </c>
      <c r="H3434" t="s">
        <v>225</v>
      </c>
      <c r="I3434">
        <v>18</v>
      </c>
      <c r="J3434">
        <v>18</v>
      </c>
      <c r="K3434">
        <v>18</v>
      </c>
      <c r="L3434">
        <v>18</v>
      </c>
      <c r="M3434">
        <v>18</v>
      </c>
      <c r="N3434">
        <v>18</v>
      </c>
      <c r="O3434">
        <v>18</v>
      </c>
      <c r="P3434">
        <v>18</v>
      </c>
      <c r="Q3434">
        <v>18</v>
      </c>
      <c r="R3434">
        <v>18</v>
      </c>
      <c r="T3434" s="22" t="str">
        <f t="shared" si="205"/>
        <v>852046-167400-OS</v>
      </c>
      <c r="U3434" s="24">
        <f>IF(C3434="NET","",IF(C3434="","",IFERROR(VLOOKUP(T3434,EAN!$A:$B,2,FALSE),"MANGLER - MÅ OPPDATERE EAN-FANEN")))</f>
        <v>7048652762696</v>
      </c>
      <c r="V3434" s="22">
        <f t="shared" si="206"/>
        <v>18</v>
      </c>
      <c r="W3434" s="22">
        <f t="shared" si="207"/>
        <v>18</v>
      </c>
    </row>
    <row r="3435" spans="2:23">
      <c r="B3435">
        <v>852046</v>
      </c>
      <c r="C3435" t="s">
        <v>218</v>
      </c>
      <c r="D3435" t="s">
        <v>2991</v>
      </c>
      <c r="E3435" t="s">
        <v>1088</v>
      </c>
      <c r="F3435" t="s">
        <v>1089</v>
      </c>
      <c r="G3435" t="s">
        <v>63</v>
      </c>
      <c r="H3435" t="s">
        <v>225</v>
      </c>
      <c r="I3435">
        <v>43</v>
      </c>
      <c r="J3435">
        <v>43</v>
      </c>
      <c r="K3435">
        <v>43</v>
      </c>
      <c r="L3435">
        <v>43</v>
      </c>
      <c r="M3435">
        <v>43</v>
      </c>
      <c r="N3435">
        <v>43</v>
      </c>
      <c r="O3435">
        <v>43</v>
      </c>
      <c r="P3435">
        <v>43</v>
      </c>
      <c r="Q3435">
        <v>43</v>
      </c>
      <c r="R3435">
        <v>43</v>
      </c>
      <c r="T3435" s="22" t="str">
        <f t="shared" si="205"/>
        <v>852046-198200-OS</v>
      </c>
      <c r="U3435" s="24">
        <f>IF(C3435="NET","",IF(C3435="","",IFERROR(VLOOKUP(T3435,EAN!$A:$B,2,FALSE),"MANGLER - MÅ OPPDATERE EAN-FANEN")))</f>
        <v>7048652762702</v>
      </c>
      <c r="V3435" s="22">
        <f t="shared" si="206"/>
        <v>43</v>
      </c>
      <c r="W3435" s="22">
        <f t="shared" si="207"/>
        <v>43</v>
      </c>
    </row>
    <row r="3436" spans="2:23">
      <c r="B3436">
        <v>852046</v>
      </c>
      <c r="C3436" t="s">
        <v>218</v>
      </c>
      <c r="D3436" t="s">
        <v>2991</v>
      </c>
      <c r="E3436" t="s">
        <v>401</v>
      </c>
      <c r="F3436" t="s">
        <v>402</v>
      </c>
      <c r="G3436" t="s">
        <v>63</v>
      </c>
      <c r="H3436" t="s">
        <v>87</v>
      </c>
      <c r="I3436">
        <v>67</v>
      </c>
      <c r="J3436">
        <v>67</v>
      </c>
      <c r="K3436">
        <v>67</v>
      </c>
      <c r="L3436">
        <v>67</v>
      </c>
      <c r="M3436">
        <v>67</v>
      </c>
      <c r="N3436">
        <v>67</v>
      </c>
      <c r="O3436">
        <v>67</v>
      </c>
      <c r="P3436">
        <v>67</v>
      </c>
      <c r="Q3436">
        <v>67</v>
      </c>
      <c r="R3436">
        <v>67</v>
      </c>
      <c r="T3436" s="22" t="str">
        <f t="shared" si="205"/>
        <v>852046-200100-OS</v>
      </c>
      <c r="U3436" s="24">
        <f>IF(C3436="NET","",IF(C3436="","",IFERROR(VLOOKUP(T3436,EAN!$A:$B,2,FALSE),"MANGLER - MÅ OPPDATERE EAN-FANEN")))</f>
        <v>7048652615343</v>
      </c>
      <c r="V3436" s="22">
        <f t="shared" si="206"/>
        <v>67</v>
      </c>
      <c r="W3436" s="22">
        <f t="shared" si="207"/>
        <v>67</v>
      </c>
    </row>
    <row r="3437" spans="2:23">
      <c r="B3437">
        <v>852046</v>
      </c>
      <c r="C3437" t="s">
        <v>218</v>
      </c>
      <c r="D3437" t="s">
        <v>2991</v>
      </c>
      <c r="E3437" t="s">
        <v>1090</v>
      </c>
      <c r="F3437" t="s">
        <v>1091</v>
      </c>
      <c r="G3437" t="s">
        <v>63</v>
      </c>
      <c r="H3437" t="s">
        <v>225</v>
      </c>
      <c r="I3437">
        <v>118</v>
      </c>
      <c r="J3437">
        <v>118</v>
      </c>
      <c r="K3437">
        <v>118</v>
      </c>
      <c r="L3437">
        <v>118</v>
      </c>
      <c r="M3437">
        <v>118</v>
      </c>
      <c r="N3437">
        <v>118</v>
      </c>
      <c r="O3437">
        <v>118</v>
      </c>
      <c r="P3437">
        <v>118</v>
      </c>
      <c r="Q3437">
        <v>118</v>
      </c>
      <c r="R3437">
        <v>118</v>
      </c>
      <c r="T3437" s="22" t="str">
        <f t="shared" si="205"/>
        <v>852046-202429-OS</v>
      </c>
      <c r="U3437" s="24">
        <f>IF(C3437="NET","",IF(C3437="","",IFERROR(VLOOKUP(T3437,EAN!$A:$B,2,FALSE),"MANGLER - MÅ OPPDATERE EAN-FANEN")))</f>
        <v>7048652762832</v>
      </c>
      <c r="V3437" s="22">
        <f t="shared" si="206"/>
        <v>118</v>
      </c>
      <c r="W3437" s="22">
        <f t="shared" si="207"/>
        <v>118</v>
      </c>
    </row>
    <row r="3438" spans="2:23">
      <c r="B3438">
        <v>852046</v>
      </c>
      <c r="C3438" t="s">
        <v>218</v>
      </c>
      <c r="D3438" t="s">
        <v>2991</v>
      </c>
      <c r="E3438" t="s">
        <v>2042</v>
      </c>
      <c r="F3438" t="s">
        <v>2043</v>
      </c>
      <c r="G3438" t="s">
        <v>63</v>
      </c>
      <c r="H3438" t="s">
        <v>87</v>
      </c>
      <c r="I3438">
        <v>67</v>
      </c>
      <c r="J3438">
        <v>67</v>
      </c>
      <c r="K3438">
        <v>67</v>
      </c>
      <c r="L3438">
        <v>67</v>
      </c>
      <c r="M3438">
        <v>67</v>
      </c>
      <c r="N3438">
        <v>67</v>
      </c>
      <c r="O3438">
        <v>67</v>
      </c>
      <c r="P3438">
        <v>67</v>
      </c>
      <c r="Q3438">
        <v>67</v>
      </c>
      <c r="R3438">
        <v>67</v>
      </c>
      <c r="T3438" s="22" t="str">
        <f t="shared" si="205"/>
        <v>852046-206700-OS</v>
      </c>
      <c r="U3438" s="24">
        <f>IF(C3438="NET","",IF(C3438="","",IFERROR(VLOOKUP(T3438,EAN!$A:$B,2,FALSE),"MANGLER - MÅ OPPDATERE EAN-FANEN")))</f>
        <v>7048652894588</v>
      </c>
      <c r="V3438" s="22">
        <f t="shared" si="206"/>
        <v>67</v>
      </c>
      <c r="W3438" s="22">
        <f t="shared" si="207"/>
        <v>67</v>
      </c>
    </row>
    <row r="3439" spans="2:23">
      <c r="B3439" s="37">
        <v>852047</v>
      </c>
      <c r="C3439" t="s">
        <v>131</v>
      </c>
      <c r="I3439" s="37">
        <v>202409</v>
      </c>
      <c r="J3439" s="37">
        <v>202410</v>
      </c>
      <c r="K3439" s="37">
        <v>202411</v>
      </c>
      <c r="L3439" s="37">
        <v>202412</v>
      </c>
      <c r="M3439" s="37">
        <v>202413</v>
      </c>
      <c r="N3439" s="37">
        <v>202414</v>
      </c>
      <c r="O3439" s="37">
        <v>202415</v>
      </c>
      <c r="P3439" s="37">
        <v>202415</v>
      </c>
      <c r="Q3439" s="37">
        <v>202415</v>
      </c>
      <c r="R3439" s="37">
        <v>202415</v>
      </c>
      <c r="T3439" s="22" t="str">
        <f t="shared" si="205"/>
        <v>852047-</v>
      </c>
      <c r="U3439" s="24" t="str">
        <f>IF(C3439="NET","",IF(C3439="","",IFERROR(VLOOKUP(T3439,EAN!$A:$B,2,FALSE),"MANGLER - MÅ OPPDATERE EAN-FANEN")))</f>
        <v/>
      </c>
      <c r="V3439" s="22">
        <f t="shared" si="206"/>
        <v>202409</v>
      </c>
      <c r="W3439" s="22">
        <f t="shared" si="207"/>
        <v>202415</v>
      </c>
    </row>
    <row r="3440" spans="2:23">
      <c r="B3440">
        <v>852047</v>
      </c>
      <c r="C3440" t="s">
        <v>219</v>
      </c>
      <c r="D3440" t="s">
        <v>2991</v>
      </c>
      <c r="E3440" t="s">
        <v>671</v>
      </c>
      <c r="F3440" t="s">
        <v>672</v>
      </c>
      <c r="G3440" t="s">
        <v>63</v>
      </c>
      <c r="H3440" t="s">
        <v>225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T3440" s="22" t="str">
        <f t="shared" si="205"/>
        <v>852047-220100-OS</v>
      </c>
      <c r="U3440" s="24">
        <f>IF(C3440="NET","",IF(C3440="","",IFERROR(VLOOKUP(T3440,EAN!$A:$B,2,FALSE),"MANGLER - MÅ OPPDATERE EAN-FANEN")))</f>
        <v>7048652666178</v>
      </c>
      <c r="V3440" s="22">
        <f t="shared" si="206"/>
        <v>0</v>
      </c>
      <c r="W3440" s="22">
        <f t="shared" si="207"/>
        <v>0</v>
      </c>
    </row>
    <row r="3441" spans="2:23">
      <c r="B3441">
        <v>852047</v>
      </c>
      <c r="C3441" t="s">
        <v>219</v>
      </c>
      <c r="D3441" t="s">
        <v>2991</v>
      </c>
      <c r="E3441" t="s">
        <v>793</v>
      </c>
      <c r="F3441" t="s">
        <v>794</v>
      </c>
      <c r="G3441" t="s">
        <v>63</v>
      </c>
      <c r="H3441" t="s">
        <v>87</v>
      </c>
      <c r="I3441">
        <v>115</v>
      </c>
      <c r="J3441">
        <v>115</v>
      </c>
      <c r="K3441">
        <v>115</v>
      </c>
      <c r="L3441">
        <v>115</v>
      </c>
      <c r="M3441">
        <v>115</v>
      </c>
      <c r="N3441">
        <v>115</v>
      </c>
      <c r="O3441">
        <v>115</v>
      </c>
      <c r="P3441">
        <v>115</v>
      </c>
      <c r="Q3441">
        <v>115</v>
      </c>
      <c r="R3441">
        <v>115</v>
      </c>
      <c r="T3441" s="22" t="str">
        <f t="shared" si="205"/>
        <v>852047-220400-OS</v>
      </c>
      <c r="U3441" s="24">
        <f>IF(C3441="NET","",IF(C3441="","",IFERROR(VLOOKUP(T3441,EAN!$A:$B,2,FALSE),"MANGLER - MÅ OPPDATERE EAN-FANEN")))</f>
        <v>7048652710260</v>
      </c>
      <c r="V3441" s="22">
        <f t="shared" si="206"/>
        <v>115</v>
      </c>
      <c r="W3441" s="22">
        <f t="shared" si="207"/>
        <v>115</v>
      </c>
    </row>
    <row r="3442" spans="2:23">
      <c r="B3442">
        <v>852047</v>
      </c>
      <c r="C3442" t="s">
        <v>219</v>
      </c>
      <c r="D3442" t="s">
        <v>2991</v>
      </c>
      <c r="E3442" t="s">
        <v>795</v>
      </c>
      <c r="F3442" t="s">
        <v>796</v>
      </c>
      <c r="G3442" t="s">
        <v>63</v>
      </c>
      <c r="H3442" t="s">
        <v>225</v>
      </c>
      <c r="I3442">
        <v>19</v>
      </c>
      <c r="J3442">
        <v>19</v>
      </c>
      <c r="K3442">
        <v>19</v>
      </c>
      <c r="L3442">
        <v>19</v>
      </c>
      <c r="M3442">
        <v>19</v>
      </c>
      <c r="N3442">
        <v>19</v>
      </c>
      <c r="O3442">
        <v>19</v>
      </c>
      <c r="P3442">
        <v>19</v>
      </c>
      <c r="Q3442">
        <v>19</v>
      </c>
      <c r="R3442">
        <v>19</v>
      </c>
      <c r="T3442" s="22" t="str">
        <f t="shared" si="205"/>
        <v>852047-221200-OS</v>
      </c>
      <c r="U3442" s="24">
        <f>IF(C3442="NET","",IF(C3442="","",IFERROR(VLOOKUP(T3442,EAN!$A:$B,2,FALSE),"MANGLER - MÅ OPPDATERE EAN-FANEN")))</f>
        <v>7048652710277</v>
      </c>
      <c r="V3442" s="22">
        <f t="shared" si="206"/>
        <v>19</v>
      </c>
      <c r="W3442" s="22">
        <f t="shared" si="207"/>
        <v>19</v>
      </c>
    </row>
    <row r="3443" spans="2:23">
      <c r="B3443">
        <v>852047</v>
      </c>
      <c r="C3443" t="s">
        <v>219</v>
      </c>
      <c r="D3443" t="s">
        <v>2991</v>
      </c>
      <c r="E3443" t="s">
        <v>412</v>
      </c>
      <c r="F3443" t="s">
        <v>413</v>
      </c>
      <c r="G3443" t="s">
        <v>63</v>
      </c>
      <c r="H3443" t="s">
        <v>225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T3443" s="22" t="str">
        <f t="shared" si="205"/>
        <v>852047-226100-OS</v>
      </c>
      <c r="U3443" s="24">
        <f>IF(C3443="NET","",IF(C3443="","",IFERROR(VLOOKUP(T3443,EAN!$A:$B,2,FALSE),"MANGLER - MÅ OPPDATERE EAN-FANEN")))</f>
        <v>7048652615305</v>
      </c>
      <c r="V3443" s="22">
        <f t="shared" si="206"/>
        <v>0</v>
      </c>
      <c r="W3443" s="22">
        <f t="shared" si="207"/>
        <v>0</v>
      </c>
    </row>
    <row r="3444" spans="2:23">
      <c r="B3444" s="37">
        <v>852048</v>
      </c>
      <c r="C3444" t="s">
        <v>131</v>
      </c>
      <c r="I3444" s="37">
        <v>202409</v>
      </c>
      <c r="J3444" s="37">
        <v>202410</v>
      </c>
      <c r="K3444" s="37">
        <v>202411</v>
      </c>
      <c r="L3444" s="37">
        <v>202412</v>
      </c>
      <c r="M3444" s="37">
        <v>202413</v>
      </c>
      <c r="N3444" s="37">
        <v>202414</v>
      </c>
      <c r="O3444" s="37">
        <v>202415</v>
      </c>
      <c r="P3444" s="37">
        <v>202415</v>
      </c>
      <c r="Q3444" s="37">
        <v>202415</v>
      </c>
      <c r="R3444" s="37">
        <v>202415</v>
      </c>
      <c r="T3444" s="22" t="str">
        <f t="shared" si="205"/>
        <v>852048-</v>
      </c>
      <c r="U3444" s="24" t="str">
        <f>IF(C3444="NET","",IF(C3444="","",IFERROR(VLOOKUP(T3444,EAN!$A:$B,2,FALSE),"MANGLER - MÅ OPPDATERE EAN-FANEN")))</f>
        <v/>
      </c>
      <c r="V3444" s="22">
        <f t="shared" si="206"/>
        <v>202409</v>
      </c>
      <c r="W3444" s="22">
        <f t="shared" si="207"/>
        <v>202415</v>
      </c>
    </row>
    <row r="3445" spans="2:23">
      <c r="B3445">
        <v>852048</v>
      </c>
      <c r="C3445" t="s">
        <v>122</v>
      </c>
      <c r="D3445" t="s">
        <v>2991</v>
      </c>
      <c r="E3445" t="s">
        <v>382</v>
      </c>
      <c r="F3445" t="s">
        <v>85</v>
      </c>
      <c r="G3445" t="s">
        <v>63</v>
      </c>
      <c r="H3445" t="s">
        <v>87</v>
      </c>
      <c r="I3445">
        <v>38</v>
      </c>
      <c r="J3445">
        <v>38</v>
      </c>
      <c r="K3445">
        <v>38</v>
      </c>
      <c r="L3445">
        <v>38</v>
      </c>
      <c r="M3445">
        <v>38</v>
      </c>
      <c r="N3445">
        <v>38</v>
      </c>
      <c r="O3445">
        <v>38</v>
      </c>
      <c r="P3445">
        <v>38</v>
      </c>
      <c r="Q3445">
        <v>38</v>
      </c>
      <c r="R3445">
        <v>38</v>
      </c>
      <c r="T3445" s="22" t="str">
        <f t="shared" si="205"/>
        <v>852048-100000-OS</v>
      </c>
      <c r="U3445" s="24">
        <f>IF(C3445="NET","",IF(C3445="","",IFERROR(VLOOKUP(T3445,EAN!$A:$B,2,FALSE),"MANGLER - MÅ OPPDATERE EAN-FANEN")))</f>
        <v>7048652615299</v>
      </c>
      <c r="V3445" s="22">
        <f t="shared" si="206"/>
        <v>38</v>
      </c>
      <c r="W3445" s="22">
        <f t="shared" si="207"/>
        <v>38</v>
      </c>
    </row>
    <row r="3446" spans="2:23">
      <c r="B3446" s="37">
        <v>852049</v>
      </c>
      <c r="C3446" t="s">
        <v>131</v>
      </c>
      <c r="I3446" s="37">
        <v>202409</v>
      </c>
      <c r="J3446" s="37">
        <v>202410</v>
      </c>
      <c r="K3446" s="37">
        <v>202411</v>
      </c>
      <c r="L3446" s="37">
        <v>202412</v>
      </c>
      <c r="M3446" s="37">
        <v>202413</v>
      </c>
      <c r="N3446" s="37">
        <v>202414</v>
      </c>
      <c r="O3446" s="37">
        <v>202415</v>
      </c>
      <c r="P3446" s="37">
        <v>202415</v>
      </c>
      <c r="Q3446" s="37">
        <v>202415</v>
      </c>
      <c r="R3446" s="37">
        <v>202415</v>
      </c>
      <c r="T3446" s="22" t="str">
        <f t="shared" si="205"/>
        <v>852049-</v>
      </c>
      <c r="U3446" s="24" t="str">
        <f>IF(C3446="NET","",IF(C3446="","",IFERROR(VLOOKUP(T3446,EAN!$A:$B,2,FALSE),"MANGLER - MÅ OPPDATERE EAN-FANEN")))</f>
        <v/>
      </c>
      <c r="V3446" s="22">
        <f t="shared" si="206"/>
        <v>202409</v>
      </c>
      <c r="W3446" s="22">
        <f t="shared" si="207"/>
        <v>202415</v>
      </c>
    </row>
    <row r="3447" spans="2:23">
      <c r="B3447">
        <v>852049</v>
      </c>
      <c r="C3447" t="s">
        <v>220</v>
      </c>
      <c r="D3447" t="s">
        <v>2991</v>
      </c>
      <c r="E3447" t="s">
        <v>665</v>
      </c>
      <c r="F3447" t="s">
        <v>666</v>
      </c>
      <c r="G3447" t="s">
        <v>63</v>
      </c>
      <c r="H3447" t="s">
        <v>225</v>
      </c>
      <c r="I3447">
        <v>10</v>
      </c>
      <c r="J3447">
        <v>10</v>
      </c>
      <c r="K3447">
        <v>10</v>
      </c>
      <c r="L3447">
        <v>10</v>
      </c>
      <c r="M3447">
        <v>10</v>
      </c>
      <c r="N3447">
        <v>10</v>
      </c>
      <c r="O3447">
        <v>10</v>
      </c>
      <c r="P3447">
        <v>10</v>
      </c>
      <c r="Q3447">
        <v>10</v>
      </c>
      <c r="R3447">
        <v>10</v>
      </c>
      <c r="T3447" s="22" t="str">
        <f t="shared" si="205"/>
        <v>852049-010000-OS</v>
      </c>
      <c r="U3447" s="24">
        <f>IF(C3447="NET","",IF(C3447="","",IFERROR(VLOOKUP(T3447,EAN!$A:$B,2,FALSE),"MANGLER - MÅ OPPDATERE EAN-FANEN")))</f>
        <v>7048652967114</v>
      </c>
      <c r="V3447" s="22">
        <f t="shared" si="206"/>
        <v>10</v>
      </c>
      <c r="W3447" s="22">
        <f t="shared" si="207"/>
        <v>10</v>
      </c>
    </row>
    <row r="3448" spans="2:23">
      <c r="B3448">
        <v>852049</v>
      </c>
      <c r="C3448" t="s">
        <v>220</v>
      </c>
      <c r="D3448" t="s">
        <v>2991</v>
      </c>
      <c r="E3448" t="s">
        <v>372</v>
      </c>
      <c r="F3448" t="s">
        <v>84</v>
      </c>
      <c r="G3448" t="s">
        <v>63</v>
      </c>
      <c r="H3448" t="s">
        <v>87</v>
      </c>
      <c r="I3448">
        <v>28</v>
      </c>
      <c r="J3448">
        <v>28</v>
      </c>
      <c r="K3448">
        <v>28</v>
      </c>
      <c r="L3448">
        <v>28</v>
      </c>
      <c r="M3448">
        <v>28</v>
      </c>
      <c r="N3448">
        <v>28</v>
      </c>
      <c r="O3448">
        <v>28</v>
      </c>
      <c r="P3448">
        <v>28</v>
      </c>
      <c r="Q3448">
        <v>28</v>
      </c>
      <c r="R3448">
        <v>28</v>
      </c>
      <c r="T3448" s="22" t="str">
        <f t="shared" si="205"/>
        <v>852049-060000-OS</v>
      </c>
      <c r="U3448" s="24">
        <f>IF(C3448="NET","",IF(C3448="","",IFERROR(VLOOKUP(T3448,EAN!$A:$B,2,FALSE),"MANGLER - MÅ OPPDATERE EAN-FANEN")))</f>
        <v>7048652615251</v>
      </c>
      <c r="V3448" s="22">
        <f t="shared" si="206"/>
        <v>28</v>
      </c>
      <c r="W3448" s="22">
        <f t="shared" si="207"/>
        <v>28</v>
      </c>
    </row>
    <row r="3449" spans="2:23">
      <c r="B3449">
        <v>852049</v>
      </c>
      <c r="C3449" t="s">
        <v>220</v>
      </c>
      <c r="D3449" t="s">
        <v>2991</v>
      </c>
      <c r="E3449" t="s">
        <v>373</v>
      </c>
      <c r="F3449" t="s">
        <v>82</v>
      </c>
      <c r="G3449" t="s">
        <v>63</v>
      </c>
      <c r="H3449" t="s">
        <v>87</v>
      </c>
      <c r="I3449">
        <v>29</v>
      </c>
      <c r="J3449">
        <v>29</v>
      </c>
      <c r="K3449">
        <v>29</v>
      </c>
      <c r="L3449">
        <v>29</v>
      </c>
      <c r="M3449">
        <v>29</v>
      </c>
      <c r="N3449">
        <v>29</v>
      </c>
      <c r="O3449">
        <v>29</v>
      </c>
      <c r="P3449">
        <v>29</v>
      </c>
      <c r="Q3449">
        <v>29</v>
      </c>
      <c r="R3449">
        <v>29</v>
      </c>
      <c r="T3449" s="22" t="str">
        <f t="shared" si="205"/>
        <v>852049-070000-OS</v>
      </c>
      <c r="U3449" s="24">
        <f>IF(C3449="NET","",IF(C3449="","",IFERROR(VLOOKUP(T3449,EAN!$A:$B,2,FALSE),"MANGLER - MÅ OPPDATERE EAN-FANEN")))</f>
        <v>7048652710154</v>
      </c>
      <c r="V3449" s="22">
        <f t="shared" si="206"/>
        <v>29</v>
      </c>
      <c r="W3449" s="22">
        <f t="shared" si="207"/>
        <v>29</v>
      </c>
    </row>
    <row r="3450" spans="2:23">
      <c r="B3450">
        <v>852049</v>
      </c>
      <c r="C3450" t="s">
        <v>220</v>
      </c>
      <c r="D3450" t="s">
        <v>2991</v>
      </c>
      <c r="E3450" t="s">
        <v>374</v>
      </c>
      <c r="F3450" t="s">
        <v>375</v>
      </c>
      <c r="G3450" t="s">
        <v>63</v>
      </c>
      <c r="H3450" t="s">
        <v>87</v>
      </c>
      <c r="I3450">
        <v>62</v>
      </c>
      <c r="J3450">
        <v>62</v>
      </c>
      <c r="K3450">
        <v>62</v>
      </c>
      <c r="L3450">
        <v>62</v>
      </c>
      <c r="M3450">
        <v>62</v>
      </c>
      <c r="N3450">
        <v>62</v>
      </c>
      <c r="O3450">
        <v>62</v>
      </c>
      <c r="P3450">
        <v>62</v>
      </c>
      <c r="Q3450">
        <v>62</v>
      </c>
      <c r="R3450">
        <v>62</v>
      </c>
      <c r="T3450" s="22" t="str">
        <f t="shared" si="205"/>
        <v>852049-150000-OS</v>
      </c>
      <c r="U3450" s="24">
        <f>IF(C3450="NET","",IF(C3450="","",IFERROR(VLOOKUP(T3450,EAN!$A:$B,2,FALSE),"MANGLER - MÅ OPPDATERE EAN-FANEN")))</f>
        <v>7048652615268</v>
      </c>
      <c r="V3450" s="22">
        <f t="shared" si="206"/>
        <v>62</v>
      </c>
      <c r="W3450" s="22">
        <f t="shared" si="207"/>
        <v>62</v>
      </c>
    </row>
    <row r="3451" spans="2:23">
      <c r="B3451">
        <v>852049</v>
      </c>
      <c r="C3451" t="s">
        <v>220</v>
      </c>
      <c r="D3451" t="s">
        <v>2991</v>
      </c>
      <c r="E3451" t="s">
        <v>376</v>
      </c>
      <c r="F3451" t="s">
        <v>377</v>
      </c>
      <c r="G3451" t="s">
        <v>63</v>
      </c>
      <c r="H3451" t="s">
        <v>87</v>
      </c>
      <c r="I3451">
        <v>22</v>
      </c>
      <c r="J3451">
        <v>22</v>
      </c>
      <c r="K3451">
        <v>22</v>
      </c>
      <c r="L3451">
        <v>22</v>
      </c>
      <c r="M3451">
        <v>22</v>
      </c>
      <c r="N3451">
        <v>22</v>
      </c>
      <c r="O3451">
        <v>22</v>
      </c>
      <c r="P3451">
        <v>22</v>
      </c>
      <c r="Q3451">
        <v>22</v>
      </c>
      <c r="R3451">
        <v>22</v>
      </c>
      <c r="T3451" s="22" t="str">
        <f t="shared" si="205"/>
        <v>852049-160000-OS</v>
      </c>
      <c r="U3451" s="24">
        <f>IF(C3451="NET","",IF(C3451="","",IFERROR(VLOOKUP(T3451,EAN!$A:$B,2,FALSE),"MANGLER - MÅ OPPDATERE EAN-FANEN")))</f>
        <v>7048652615275</v>
      </c>
      <c r="V3451" s="22">
        <f t="shared" si="206"/>
        <v>22</v>
      </c>
      <c r="W3451" s="22">
        <f t="shared" si="207"/>
        <v>22</v>
      </c>
    </row>
    <row r="3452" spans="2:23">
      <c r="B3452">
        <v>852049</v>
      </c>
      <c r="C3452" t="s">
        <v>220</v>
      </c>
      <c r="D3452" t="s">
        <v>2991</v>
      </c>
      <c r="E3452" t="s">
        <v>2973</v>
      </c>
      <c r="F3452" t="s">
        <v>2974</v>
      </c>
      <c r="G3452" t="s">
        <v>63</v>
      </c>
      <c r="H3452" t="s">
        <v>87</v>
      </c>
      <c r="I3452">
        <v>24</v>
      </c>
      <c r="J3452">
        <v>24</v>
      </c>
      <c r="K3452">
        <v>24</v>
      </c>
      <c r="L3452">
        <v>24</v>
      </c>
      <c r="M3452">
        <v>24</v>
      </c>
      <c r="N3452">
        <v>24</v>
      </c>
      <c r="O3452">
        <v>24</v>
      </c>
      <c r="P3452">
        <v>24</v>
      </c>
      <c r="Q3452">
        <v>24</v>
      </c>
      <c r="R3452">
        <v>24</v>
      </c>
      <c r="T3452" s="22" t="str">
        <f t="shared" si="205"/>
        <v>852049-170000-OS</v>
      </c>
      <c r="U3452" s="24">
        <f>IF(C3452="NET","",IF(C3452="","",IFERROR(VLOOKUP(T3452,EAN!$A:$B,2,FALSE),"MANGLER - MÅ OPPDATERE EAN-FANEN")))</f>
        <v>7048653018976</v>
      </c>
      <c r="V3452" s="22">
        <f t="shared" si="206"/>
        <v>24</v>
      </c>
      <c r="W3452" s="22">
        <f t="shared" si="207"/>
        <v>24</v>
      </c>
    </row>
    <row r="3453" spans="2:23">
      <c r="B3453">
        <v>852049</v>
      </c>
      <c r="C3453" t="s">
        <v>220</v>
      </c>
      <c r="D3453" t="s">
        <v>2991</v>
      </c>
      <c r="E3453" t="s">
        <v>383</v>
      </c>
      <c r="F3453" t="s">
        <v>384</v>
      </c>
      <c r="G3453" t="s">
        <v>63</v>
      </c>
      <c r="H3453" t="s">
        <v>225</v>
      </c>
      <c r="I3453">
        <v>29</v>
      </c>
      <c r="J3453">
        <v>29</v>
      </c>
      <c r="K3453">
        <v>29</v>
      </c>
      <c r="L3453">
        <v>29</v>
      </c>
      <c r="M3453">
        <v>29</v>
      </c>
      <c r="N3453">
        <v>29</v>
      </c>
      <c r="O3453">
        <v>29</v>
      </c>
      <c r="P3453">
        <v>29</v>
      </c>
      <c r="Q3453">
        <v>29</v>
      </c>
      <c r="R3453">
        <v>29</v>
      </c>
      <c r="T3453" s="22" t="str">
        <f t="shared" si="205"/>
        <v>852049-190000-OS</v>
      </c>
      <c r="U3453" s="24">
        <f>IF(C3453="NET","",IF(C3453="","",IFERROR(VLOOKUP(T3453,EAN!$A:$B,2,FALSE),"MANGLER - MÅ OPPDATERE EAN-FANEN")))</f>
        <v>7048652762788</v>
      </c>
      <c r="V3453" s="22">
        <f t="shared" si="206"/>
        <v>29</v>
      </c>
      <c r="W3453" s="22">
        <f t="shared" si="207"/>
        <v>29</v>
      </c>
    </row>
    <row r="3454" spans="2:23">
      <c r="B3454">
        <v>852049</v>
      </c>
      <c r="C3454" t="s">
        <v>220</v>
      </c>
      <c r="D3454" t="s">
        <v>2991</v>
      </c>
      <c r="E3454" t="s">
        <v>378</v>
      </c>
      <c r="F3454" t="s">
        <v>379</v>
      </c>
      <c r="G3454" t="s">
        <v>63</v>
      </c>
      <c r="H3454" t="s">
        <v>87</v>
      </c>
      <c r="I3454">
        <v>18</v>
      </c>
      <c r="J3454">
        <v>18</v>
      </c>
      <c r="K3454">
        <v>18</v>
      </c>
      <c r="L3454">
        <v>18</v>
      </c>
      <c r="M3454">
        <v>18</v>
      </c>
      <c r="N3454">
        <v>18</v>
      </c>
      <c r="O3454">
        <v>18</v>
      </c>
      <c r="P3454">
        <v>18</v>
      </c>
      <c r="Q3454">
        <v>18</v>
      </c>
      <c r="R3454">
        <v>18</v>
      </c>
      <c r="T3454" s="22" t="str">
        <f t="shared" si="205"/>
        <v>852049-200000-OS</v>
      </c>
      <c r="U3454" s="24">
        <f>IF(C3454="NET","",IF(C3454="","",IFERROR(VLOOKUP(T3454,EAN!$A:$B,2,FALSE),"MANGLER - MÅ OPPDATERE EAN-FANEN")))</f>
        <v>7048652615282</v>
      </c>
      <c r="V3454" s="22">
        <f t="shared" si="206"/>
        <v>18</v>
      </c>
      <c r="W3454" s="22">
        <f t="shared" si="207"/>
        <v>18</v>
      </c>
    </row>
    <row r="3455" spans="2:23">
      <c r="B3455" s="37">
        <v>852050</v>
      </c>
      <c r="C3455" t="s">
        <v>131</v>
      </c>
      <c r="I3455" s="37">
        <v>202409</v>
      </c>
      <c r="J3455" s="37">
        <v>202410</v>
      </c>
      <c r="K3455" s="37">
        <v>202411</v>
      </c>
      <c r="L3455" s="37">
        <v>202412</v>
      </c>
      <c r="M3455" s="37">
        <v>202413</v>
      </c>
      <c r="N3455" s="37">
        <v>202414</v>
      </c>
      <c r="O3455" s="37">
        <v>202415</v>
      </c>
      <c r="P3455" s="37">
        <v>202415</v>
      </c>
      <c r="Q3455" s="37">
        <v>202415</v>
      </c>
      <c r="R3455" s="37">
        <v>202415</v>
      </c>
      <c r="T3455" s="22" t="str">
        <f t="shared" si="205"/>
        <v>852050-</v>
      </c>
      <c r="U3455" s="24" t="str">
        <f>IF(C3455="NET","",IF(C3455="","",IFERROR(VLOOKUP(T3455,EAN!$A:$B,2,FALSE),"MANGLER - MÅ OPPDATERE EAN-FANEN")))</f>
        <v/>
      </c>
      <c r="V3455" s="22">
        <f t="shared" si="206"/>
        <v>202409</v>
      </c>
      <c r="W3455" s="22">
        <f t="shared" si="207"/>
        <v>202415</v>
      </c>
    </row>
    <row r="3456" spans="2:23">
      <c r="B3456">
        <v>852050</v>
      </c>
      <c r="C3456" t="s">
        <v>221</v>
      </c>
      <c r="D3456" t="s">
        <v>2991</v>
      </c>
      <c r="E3456" t="s">
        <v>414</v>
      </c>
      <c r="F3456" t="s">
        <v>415</v>
      </c>
      <c r="G3456" t="s">
        <v>63</v>
      </c>
      <c r="H3456" t="s">
        <v>87</v>
      </c>
      <c r="I3456">
        <v>170</v>
      </c>
      <c r="J3456">
        <v>170</v>
      </c>
      <c r="K3456">
        <v>170</v>
      </c>
      <c r="L3456">
        <v>170</v>
      </c>
      <c r="M3456">
        <v>170</v>
      </c>
      <c r="N3456">
        <v>170</v>
      </c>
      <c r="O3456">
        <v>170</v>
      </c>
      <c r="P3456">
        <v>170</v>
      </c>
      <c r="Q3456">
        <v>170</v>
      </c>
      <c r="R3456">
        <v>170</v>
      </c>
      <c r="T3456" s="22" t="str">
        <f t="shared" si="205"/>
        <v>852050-220000-OS</v>
      </c>
      <c r="U3456" s="24">
        <f>IF(C3456="NET","",IF(C3456="","",IFERROR(VLOOKUP(T3456,EAN!$A:$B,2,FALSE),"MANGLER - MÅ OPPDATERE EAN-FANEN")))</f>
        <v>7048652615138</v>
      </c>
      <c r="V3456" s="22">
        <f t="shared" si="206"/>
        <v>170</v>
      </c>
      <c r="W3456" s="22">
        <f t="shared" si="207"/>
        <v>170</v>
      </c>
    </row>
    <row r="3457" spans="2:23">
      <c r="B3457" s="37">
        <v>852051</v>
      </c>
      <c r="C3457" t="s">
        <v>131</v>
      </c>
      <c r="I3457" s="37">
        <v>202409</v>
      </c>
      <c r="J3457" s="37">
        <v>202410</v>
      </c>
      <c r="K3457" s="37">
        <v>202411</v>
      </c>
      <c r="L3457" s="37">
        <v>202412</v>
      </c>
      <c r="M3457" s="37">
        <v>202413</v>
      </c>
      <c r="N3457" s="37">
        <v>202414</v>
      </c>
      <c r="O3457" s="37">
        <v>202415</v>
      </c>
      <c r="P3457" s="37">
        <v>202415</v>
      </c>
      <c r="Q3457" s="37">
        <v>202415</v>
      </c>
      <c r="R3457" s="37">
        <v>202415</v>
      </c>
      <c r="T3457" s="22" t="str">
        <f t="shared" si="205"/>
        <v>852051-</v>
      </c>
      <c r="U3457" s="24" t="str">
        <f>IF(C3457="NET","",IF(C3457="","",IFERROR(VLOOKUP(T3457,EAN!$A:$B,2,FALSE),"MANGLER - MÅ OPPDATERE EAN-FANEN")))</f>
        <v/>
      </c>
      <c r="V3457" s="22">
        <f t="shared" si="206"/>
        <v>202409</v>
      </c>
      <c r="W3457" s="22">
        <f t="shared" si="207"/>
        <v>202415</v>
      </c>
    </row>
    <row r="3458" spans="2:23">
      <c r="B3458">
        <v>852051</v>
      </c>
      <c r="C3458" t="s">
        <v>123</v>
      </c>
      <c r="D3458" t="s">
        <v>2991</v>
      </c>
      <c r="E3458" t="s">
        <v>382</v>
      </c>
      <c r="F3458" t="s">
        <v>85</v>
      </c>
      <c r="G3458" t="s">
        <v>63</v>
      </c>
      <c r="H3458" t="s">
        <v>87</v>
      </c>
      <c r="I3458">
        <v>97</v>
      </c>
      <c r="J3458">
        <v>97</v>
      </c>
      <c r="K3458">
        <v>97</v>
      </c>
      <c r="L3458">
        <v>97</v>
      </c>
      <c r="M3458">
        <v>97</v>
      </c>
      <c r="N3458">
        <v>97</v>
      </c>
      <c r="O3458">
        <v>97</v>
      </c>
      <c r="P3458">
        <v>97</v>
      </c>
      <c r="Q3458">
        <v>97</v>
      </c>
      <c r="R3458">
        <v>97</v>
      </c>
      <c r="T3458" s="22" t="str">
        <f t="shared" si="205"/>
        <v>852051-100000-OS</v>
      </c>
      <c r="U3458" s="24">
        <f>IF(C3458="NET","",IF(C3458="","",IFERROR(VLOOKUP(T3458,EAN!$A:$B,2,FALSE),"MANGLER - MÅ OPPDATERE EAN-FANEN")))</f>
        <v>7048652615121</v>
      </c>
      <c r="V3458" s="22">
        <f t="shared" si="206"/>
        <v>97</v>
      </c>
      <c r="W3458" s="22">
        <f t="shared" si="207"/>
        <v>97</v>
      </c>
    </row>
    <row r="3459" spans="2:23">
      <c r="B3459" s="37">
        <v>852052</v>
      </c>
      <c r="C3459" t="s">
        <v>131</v>
      </c>
      <c r="I3459" s="37">
        <v>202409</v>
      </c>
      <c r="J3459" s="37">
        <v>202410</v>
      </c>
      <c r="K3459" s="37">
        <v>202411</v>
      </c>
      <c r="L3459" s="37">
        <v>202412</v>
      </c>
      <c r="M3459" s="37">
        <v>202413</v>
      </c>
      <c r="N3459" s="37">
        <v>202414</v>
      </c>
      <c r="O3459" s="37">
        <v>202415</v>
      </c>
      <c r="P3459" s="37">
        <v>202415</v>
      </c>
      <c r="Q3459" s="37">
        <v>202415</v>
      </c>
      <c r="R3459" s="37">
        <v>202415</v>
      </c>
      <c r="T3459" s="22" t="str">
        <f t="shared" si="205"/>
        <v>852052-</v>
      </c>
      <c r="U3459" s="24" t="str">
        <f>IF(C3459="NET","",IF(C3459="","",IFERROR(VLOOKUP(T3459,EAN!$A:$B,2,FALSE),"MANGLER - MÅ OPPDATERE EAN-FANEN")))</f>
        <v/>
      </c>
      <c r="V3459" s="22">
        <f t="shared" si="206"/>
        <v>202409</v>
      </c>
      <c r="W3459" s="22">
        <f t="shared" si="207"/>
        <v>202415</v>
      </c>
    </row>
    <row r="3460" spans="2:23">
      <c r="B3460">
        <v>852052</v>
      </c>
      <c r="C3460" t="s">
        <v>222</v>
      </c>
      <c r="D3460" t="s">
        <v>2991</v>
      </c>
      <c r="E3460" t="s">
        <v>665</v>
      </c>
      <c r="F3460" t="s">
        <v>666</v>
      </c>
      <c r="G3460" t="s">
        <v>63</v>
      </c>
      <c r="H3460" t="s">
        <v>87</v>
      </c>
      <c r="I3460">
        <v>10</v>
      </c>
      <c r="J3460">
        <v>10</v>
      </c>
      <c r="K3460">
        <v>10</v>
      </c>
      <c r="L3460">
        <v>10</v>
      </c>
      <c r="M3460">
        <v>10</v>
      </c>
      <c r="N3460">
        <v>10</v>
      </c>
      <c r="O3460">
        <v>10</v>
      </c>
      <c r="P3460">
        <v>10</v>
      </c>
      <c r="Q3460">
        <v>10</v>
      </c>
      <c r="R3460">
        <v>10</v>
      </c>
      <c r="T3460" s="22" t="str">
        <f t="shared" ref="T3460:T3523" si="208">CONCATENATE(B3460,"-",E3460)</f>
        <v>852052-010000-OS</v>
      </c>
      <c r="U3460" s="24">
        <f>IF(C3460="NET","",IF(C3460="","",IFERROR(VLOOKUP(T3460,EAN!$A:$B,2,FALSE),"MANGLER - MÅ OPPDATERE EAN-FANEN")))</f>
        <v>7048652967121</v>
      </c>
      <c r="V3460" s="22">
        <f t="shared" si="206"/>
        <v>10</v>
      </c>
      <c r="W3460" s="22">
        <f t="shared" si="207"/>
        <v>10</v>
      </c>
    </row>
    <row r="3461" spans="2:23">
      <c r="B3461">
        <v>852052</v>
      </c>
      <c r="C3461" t="s">
        <v>222</v>
      </c>
      <c r="D3461" t="s">
        <v>2991</v>
      </c>
      <c r="E3461" t="s">
        <v>372</v>
      </c>
      <c r="F3461" t="s">
        <v>84</v>
      </c>
      <c r="G3461" t="s">
        <v>63</v>
      </c>
      <c r="H3461" t="s">
        <v>87</v>
      </c>
      <c r="I3461">
        <v>38</v>
      </c>
      <c r="J3461">
        <v>38</v>
      </c>
      <c r="K3461">
        <v>38</v>
      </c>
      <c r="L3461">
        <v>38</v>
      </c>
      <c r="M3461">
        <v>38</v>
      </c>
      <c r="N3461">
        <v>38</v>
      </c>
      <c r="O3461">
        <v>38</v>
      </c>
      <c r="P3461">
        <v>38</v>
      </c>
      <c r="Q3461">
        <v>38</v>
      </c>
      <c r="R3461">
        <v>38</v>
      </c>
      <c r="T3461" s="22" t="str">
        <f t="shared" si="208"/>
        <v>852052-060000-OS</v>
      </c>
      <c r="U3461" s="24">
        <f>IF(C3461="NET","",IF(C3461="","",IFERROR(VLOOKUP(T3461,EAN!$A:$B,2,FALSE),"MANGLER - MÅ OPPDATERE EAN-FANEN")))</f>
        <v>7048652615084</v>
      </c>
      <c r="V3461" s="22">
        <f t="shared" si="206"/>
        <v>38</v>
      </c>
      <c r="W3461" s="22">
        <f t="shared" si="207"/>
        <v>38</v>
      </c>
    </row>
    <row r="3462" spans="2:23">
      <c r="B3462">
        <v>852052</v>
      </c>
      <c r="C3462" t="s">
        <v>222</v>
      </c>
      <c r="D3462" t="s">
        <v>2991</v>
      </c>
      <c r="E3462" t="s">
        <v>373</v>
      </c>
      <c r="F3462" t="s">
        <v>82</v>
      </c>
      <c r="G3462" t="s">
        <v>63</v>
      </c>
      <c r="H3462" t="s">
        <v>87</v>
      </c>
      <c r="I3462">
        <v>52</v>
      </c>
      <c r="J3462">
        <v>52</v>
      </c>
      <c r="K3462">
        <v>52</v>
      </c>
      <c r="L3462">
        <v>52</v>
      </c>
      <c r="M3462">
        <v>52</v>
      </c>
      <c r="N3462">
        <v>52</v>
      </c>
      <c r="O3462">
        <v>52</v>
      </c>
      <c r="P3462">
        <v>52</v>
      </c>
      <c r="Q3462">
        <v>52</v>
      </c>
      <c r="R3462">
        <v>52</v>
      </c>
      <c r="T3462" s="22" t="str">
        <f t="shared" si="208"/>
        <v>852052-070000-OS</v>
      </c>
      <c r="U3462" s="24">
        <f>IF(C3462="NET","",IF(C3462="","",IFERROR(VLOOKUP(T3462,EAN!$A:$B,2,FALSE),"MANGLER - MÅ OPPDATERE EAN-FANEN")))</f>
        <v>7048652710239</v>
      </c>
      <c r="V3462" s="22">
        <f t="shared" si="206"/>
        <v>52</v>
      </c>
      <c r="W3462" s="22">
        <f t="shared" si="207"/>
        <v>52</v>
      </c>
    </row>
    <row r="3463" spans="2:23">
      <c r="B3463">
        <v>852052</v>
      </c>
      <c r="C3463" t="s">
        <v>222</v>
      </c>
      <c r="D3463" t="s">
        <v>2991</v>
      </c>
      <c r="E3463" t="s">
        <v>374</v>
      </c>
      <c r="F3463" t="s">
        <v>375</v>
      </c>
      <c r="G3463" t="s">
        <v>63</v>
      </c>
      <c r="H3463" t="s">
        <v>87</v>
      </c>
      <c r="I3463">
        <v>36</v>
      </c>
      <c r="J3463">
        <v>36</v>
      </c>
      <c r="K3463">
        <v>36</v>
      </c>
      <c r="L3463">
        <v>36</v>
      </c>
      <c r="M3463">
        <v>36</v>
      </c>
      <c r="N3463">
        <v>36</v>
      </c>
      <c r="O3463">
        <v>36</v>
      </c>
      <c r="P3463">
        <v>36</v>
      </c>
      <c r="Q3463">
        <v>36</v>
      </c>
      <c r="R3463">
        <v>36</v>
      </c>
      <c r="T3463" s="22" t="str">
        <f t="shared" si="208"/>
        <v>852052-150000-OS</v>
      </c>
      <c r="U3463" s="24">
        <f>IF(C3463="NET","",IF(C3463="","",IFERROR(VLOOKUP(T3463,EAN!$A:$B,2,FALSE),"MANGLER - MÅ OPPDATERE EAN-FANEN")))</f>
        <v>7048652615091</v>
      </c>
      <c r="V3463" s="22">
        <f t="shared" si="206"/>
        <v>36</v>
      </c>
      <c r="W3463" s="22">
        <f t="shared" si="207"/>
        <v>36</v>
      </c>
    </row>
    <row r="3464" spans="2:23">
      <c r="B3464">
        <v>852052</v>
      </c>
      <c r="C3464" t="s">
        <v>222</v>
      </c>
      <c r="D3464" t="s">
        <v>2991</v>
      </c>
      <c r="E3464" t="s">
        <v>376</v>
      </c>
      <c r="F3464" t="s">
        <v>377</v>
      </c>
      <c r="G3464" t="s">
        <v>63</v>
      </c>
      <c r="H3464" t="s">
        <v>87</v>
      </c>
      <c r="I3464">
        <v>26</v>
      </c>
      <c r="J3464">
        <v>26</v>
      </c>
      <c r="K3464">
        <v>26</v>
      </c>
      <c r="L3464">
        <v>26</v>
      </c>
      <c r="M3464">
        <v>26</v>
      </c>
      <c r="N3464">
        <v>26</v>
      </c>
      <c r="O3464">
        <v>26</v>
      </c>
      <c r="P3464">
        <v>26</v>
      </c>
      <c r="Q3464">
        <v>26</v>
      </c>
      <c r="R3464">
        <v>26</v>
      </c>
      <c r="T3464" s="22" t="str">
        <f t="shared" si="208"/>
        <v>852052-160000-OS</v>
      </c>
      <c r="U3464" s="24">
        <f>IF(C3464="NET","",IF(C3464="","",IFERROR(VLOOKUP(T3464,EAN!$A:$B,2,FALSE),"MANGLER - MÅ OPPDATERE EAN-FANEN")))</f>
        <v>7048652615107</v>
      </c>
      <c r="V3464" s="22">
        <f t="shared" si="206"/>
        <v>26</v>
      </c>
      <c r="W3464" s="22">
        <f t="shared" si="207"/>
        <v>26</v>
      </c>
    </row>
    <row r="3465" spans="2:23">
      <c r="B3465">
        <v>852052</v>
      </c>
      <c r="C3465" t="s">
        <v>222</v>
      </c>
      <c r="D3465" t="s">
        <v>2991</v>
      </c>
      <c r="E3465" t="s">
        <v>383</v>
      </c>
      <c r="F3465" t="s">
        <v>384</v>
      </c>
      <c r="G3465" t="s">
        <v>63</v>
      </c>
      <c r="H3465" t="s">
        <v>87</v>
      </c>
      <c r="I3465">
        <v>31</v>
      </c>
      <c r="J3465">
        <v>31</v>
      </c>
      <c r="K3465">
        <v>31</v>
      </c>
      <c r="L3465">
        <v>31</v>
      </c>
      <c r="M3465">
        <v>31</v>
      </c>
      <c r="N3465">
        <v>31</v>
      </c>
      <c r="O3465">
        <v>31</v>
      </c>
      <c r="P3465">
        <v>31</v>
      </c>
      <c r="Q3465">
        <v>31</v>
      </c>
      <c r="R3465">
        <v>31</v>
      </c>
      <c r="T3465" s="22" t="str">
        <f t="shared" si="208"/>
        <v>852052-190000-OS</v>
      </c>
      <c r="U3465" s="24">
        <f>IF(C3465="NET","",IF(C3465="","",IFERROR(VLOOKUP(T3465,EAN!$A:$B,2,FALSE),"MANGLER - MÅ OPPDATERE EAN-FANEN")))</f>
        <v>7048652762726</v>
      </c>
      <c r="V3465" s="22">
        <f t="shared" si="206"/>
        <v>31</v>
      </c>
      <c r="W3465" s="22">
        <f t="shared" si="207"/>
        <v>31</v>
      </c>
    </row>
    <row r="3466" spans="2:23">
      <c r="B3466">
        <v>852052</v>
      </c>
      <c r="C3466" t="s">
        <v>222</v>
      </c>
      <c r="D3466" t="s">
        <v>2991</v>
      </c>
      <c r="E3466" t="s">
        <v>378</v>
      </c>
      <c r="F3466" t="s">
        <v>379</v>
      </c>
      <c r="G3466" t="s">
        <v>63</v>
      </c>
      <c r="H3466" t="s">
        <v>87</v>
      </c>
      <c r="I3466">
        <v>36</v>
      </c>
      <c r="J3466">
        <v>36</v>
      </c>
      <c r="K3466">
        <v>36</v>
      </c>
      <c r="L3466">
        <v>36</v>
      </c>
      <c r="M3466">
        <v>36</v>
      </c>
      <c r="N3466">
        <v>36</v>
      </c>
      <c r="O3466">
        <v>36</v>
      </c>
      <c r="P3466">
        <v>36</v>
      </c>
      <c r="Q3466">
        <v>36</v>
      </c>
      <c r="R3466">
        <v>36</v>
      </c>
      <c r="T3466" s="22" t="str">
        <f t="shared" si="208"/>
        <v>852052-200000-OS</v>
      </c>
      <c r="U3466" s="24">
        <f>IF(C3466="NET","",IF(C3466="","",IFERROR(VLOOKUP(T3466,EAN!$A:$B,2,FALSE),"MANGLER - MÅ OPPDATERE EAN-FANEN")))</f>
        <v>7048652615114</v>
      </c>
      <c r="V3466" s="22">
        <f t="shared" si="206"/>
        <v>36</v>
      </c>
      <c r="W3466" s="22">
        <f t="shared" si="207"/>
        <v>36</v>
      </c>
    </row>
    <row r="3467" spans="2:23">
      <c r="B3467" s="37">
        <v>852053</v>
      </c>
      <c r="C3467" t="s">
        <v>131</v>
      </c>
      <c r="I3467" s="37">
        <v>202409</v>
      </c>
      <c r="J3467" s="37">
        <v>202410</v>
      </c>
      <c r="K3467" s="37">
        <v>202411</v>
      </c>
      <c r="L3467" s="37">
        <v>202412</v>
      </c>
      <c r="M3467" s="37">
        <v>202413</v>
      </c>
      <c r="N3467" s="37">
        <v>202414</v>
      </c>
      <c r="O3467" s="37">
        <v>202415</v>
      </c>
      <c r="P3467" s="37">
        <v>202415</v>
      </c>
      <c r="Q3467" s="37">
        <v>202415</v>
      </c>
      <c r="R3467" s="37">
        <v>202415</v>
      </c>
      <c r="T3467" s="22" t="str">
        <f t="shared" si="208"/>
        <v>852053-</v>
      </c>
      <c r="U3467" s="24" t="str">
        <f>IF(C3467="NET","",IF(C3467="","",IFERROR(VLOOKUP(T3467,EAN!$A:$B,2,FALSE),"MANGLER - MÅ OPPDATERE EAN-FANEN")))</f>
        <v/>
      </c>
      <c r="V3467" s="22">
        <f t="shared" ref="V3467:V3530" si="209">I3467</f>
        <v>202409</v>
      </c>
      <c r="W3467" s="22">
        <f t="shared" ref="W3467:W3530" si="210">R3467</f>
        <v>202415</v>
      </c>
    </row>
    <row r="3468" spans="2:23">
      <c r="B3468">
        <v>852053</v>
      </c>
      <c r="C3468" t="s">
        <v>223</v>
      </c>
      <c r="D3468" t="s">
        <v>2991</v>
      </c>
      <c r="E3468" t="s">
        <v>414</v>
      </c>
      <c r="F3468" t="s">
        <v>415</v>
      </c>
      <c r="G3468" t="s">
        <v>63</v>
      </c>
      <c r="H3468" t="s">
        <v>87</v>
      </c>
      <c r="I3468">
        <v>174</v>
      </c>
      <c r="J3468">
        <v>174</v>
      </c>
      <c r="K3468">
        <v>174</v>
      </c>
      <c r="L3468">
        <v>174</v>
      </c>
      <c r="M3468">
        <v>174</v>
      </c>
      <c r="N3468">
        <v>174</v>
      </c>
      <c r="O3468">
        <v>174</v>
      </c>
      <c r="P3468">
        <v>174</v>
      </c>
      <c r="Q3468">
        <v>174</v>
      </c>
      <c r="R3468">
        <v>174</v>
      </c>
      <c r="T3468" s="22" t="str">
        <f t="shared" si="208"/>
        <v>852053-220000-OS</v>
      </c>
      <c r="U3468" s="24">
        <f>IF(C3468="NET","",IF(C3468="","",IFERROR(VLOOKUP(T3468,EAN!$A:$B,2,FALSE),"MANGLER - MÅ OPPDATERE EAN-FANEN")))</f>
        <v>7048652615077</v>
      </c>
      <c r="V3468" s="22">
        <f t="shared" si="209"/>
        <v>174</v>
      </c>
      <c r="W3468" s="22">
        <f t="shared" si="210"/>
        <v>174</v>
      </c>
    </row>
    <row r="3469" spans="2:23">
      <c r="B3469" s="37">
        <v>852058</v>
      </c>
      <c r="C3469" t="s">
        <v>131</v>
      </c>
      <c r="I3469" s="37">
        <v>202409</v>
      </c>
      <c r="J3469" s="37">
        <v>202410</v>
      </c>
      <c r="K3469" s="37">
        <v>202411</v>
      </c>
      <c r="L3469" s="37">
        <v>202412</v>
      </c>
      <c r="M3469" s="37">
        <v>202413</v>
      </c>
      <c r="N3469" s="37">
        <v>202414</v>
      </c>
      <c r="O3469" s="37">
        <v>202415</v>
      </c>
      <c r="P3469" s="37">
        <v>202415</v>
      </c>
      <c r="Q3469" s="37">
        <v>202415</v>
      </c>
      <c r="R3469" s="37">
        <v>202415</v>
      </c>
      <c r="T3469" s="22" t="str">
        <f t="shared" si="208"/>
        <v>852058-</v>
      </c>
      <c r="U3469" s="24" t="str">
        <f>IF(C3469="NET","",IF(C3469="","",IFERROR(VLOOKUP(T3469,EAN!$A:$B,2,FALSE),"MANGLER - MÅ OPPDATERE EAN-FANEN")))</f>
        <v/>
      </c>
      <c r="V3469" s="22">
        <f t="shared" si="209"/>
        <v>202409</v>
      </c>
      <c r="W3469" s="22">
        <f t="shared" si="210"/>
        <v>202415</v>
      </c>
    </row>
    <row r="3470" spans="2:23">
      <c r="B3470">
        <v>852058</v>
      </c>
      <c r="C3470" t="s">
        <v>800</v>
      </c>
      <c r="D3470" t="s">
        <v>2991</v>
      </c>
      <c r="E3470" t="s">
        <v>417</v>
      </c>
      <c r="F3470" t="s">
        <v>651</v>
      </c>
      <c r="G3470" t="s">
        <v>63</v>
      </c>
      <c r="H3470" t="s">
        <v>87</v>
      </c>
      <c r="I3470">
        <v>95</v>
      </c>
      <c r="J3470">
        <v>95</v>
      </c>
      <c r="K3470">
        <v>95</v>
      </c>
      <c r="L3470">
        <v>95</v>
      </c>
      <c r="M3470">
        <v>95</v>
      </c>
      <c r="N3470">
        <v>95</v>
      </c>
      <c r="O3470">
        <v>95</v>
      </c>
      <c r="P3470">
        <v>95</v>
      </c>
      <c r="Q3470">
        <v>95</v>
      </c>
      <c r="R3470">
        <v>95</v>
      </c>
      <c r="T3470" s="22" t="str">
        <f t="shared" si="208"/>
        <v>852058-230000-OS</v>
      </c>
      <c r="U3470" s="24">
        <f>IF(C3470="NET","",IF(C3470="","",IFERROR(VLOOKUP(T3470,EAN!$A:$B,2,FALSE),"MANGLER - MÅ OPPDATERE EAN-FANEN")))</f>
        <v>7048652614919</v>
      </c>
      <c r="V3470" s="22">
        <f t="shared" si="209"/>
        <v>95</v>
      </c>
      <c r="W3470" s="22">
        <f t="shared" si="210"/>
        <v>95</v>
      </c>
    </row>
    <row r="3471" spans="2:23">
      <c r="B3471" s="37">
        <v>852059</v>
      </c>
      <c r="C3471" t="s">
        <v>131</v>
      </c>
      <c r="I3471" s="37">
        <v>202409</v>
      </c>
      <c r="J3471" s="37">
        <v>202410</v>
      </c>
      <c r="K3471" s="37">
        <v>202411</v>
      </c>
      <c r="L3471" s="37">
        <v>202412</v>
      </c>
      <c r="M3471" s="37">
        <v>202413</v>
      </c>
      <c r="N3471" s="37">
        <v>202414</v>
      </c>
      <c r="O3471" s="37">
        <v>202415</v>
      </c>
      <c r="P3471" s="37">
        <v>202415</v>
      </c>
      <c r="Q3471" s="37">
        <v>202415</v>
      </c>
      <c r="R3471" s="37">
        <v>202415</v>
      </c>
      <c r="T3471" s="22" t="str">
        <f t="shared" si="208"/>
        <v>852059-</v>
      </c>
      <c r="U3471" s="24" t="str">
        <f>IF(C3471="NET","",IF(C3471="","",IFERROR(VLOOKUP(T3471,EAN!$A:$B,2,FALSE),"MANGLER - MÅ OPPDATERE EAN-FANEN")))</f>
        <v/>
      </c>
      <c r="V3471" s="22">
        <f t="shared" si="209"/>
        <v>202409</v>
      </c>
      <c r="W3471" s="22">
        <f t="shared" si="210"/>
        <v>202415</v>
      </c>
    </row>
    <row r="3472" spans="2:23">
      <c r="B3472">
        <v>852059</v>
      </c>
      <c r="C3472" t="s">
        <v>801</v>
      </c>
      <c r="D3472" t="s">
        <v>2991</v>
      </c>
      <c r="E3472" t="s">
        <v>417</v>
      </c>
      <c r="F3472" t="s">
        <v>651</v>
      </c>
      <c r="G3472" t="s">
        <v>63</v>
      </c>
      <c r="H3472" t="s">
        <v>87</v>
      </c>
      <c r="I3472">
        <v>88</v>
      </c>
      <c r="J3472">
        <v>88</v>
      </c>
      <c r="K3472">
        <v>88</v>
      </c>
      <c r="L3472">
        <v>88</v>
      </c>
      <c r="M3472">
        <v>88</v>
      </c>
      <c r="N3472">
        <v>88</v>
      </c>
      <c r="O3472">
        <v>88</v>
      </c>
      <c r="P3472">
        <v>88</v>
      </c>
      <c r="Q3472">
        <v>88</v>
      </c>
      <c r="R3472">
        <v>88</v>
      </c>
      <c r="T3472" s="22" t="str">
        <f t="shared" si="208"/>
        <v>852059-230000-OS</v>
      </c>
      <c r="U3472" s="24">
        <f>IF(C3472="NET","",IF(C3472="","",IFERROR(VLOOKUP(T3472,EAN!$A:$B,2,FALSE),"MANGLER - MÅ OPPDATERE EAN-FANEN")))</f>
        <v>7048652614896</v>
      </c>
      <c r="V3472" s="22">
        <f t="shared" si="209"/>
        <v>88</v>
      </c>
      <c r="W3472" s="22">
        <f t="shared" si="210"/>
        <v>88</v>
      </c>
    </row>
    <row r="3473" spans="2:23">
      <c r="B3473" s="37">
        <v>852070</v>
      </c>
      <c r="C3473" t="s">
        <v>131</v>
      </c>
      <c r="I3473" s="37">
        <v>202409</v>
      </c>
      <c r="J3473" s="37">
        <v>202410</v>
      </c>
      <c r="K3473" s="37">
        <v>202411</v>
      </c>
      <c r="L3473" s="37">
        <v>202412</v>
      </c>
      <c r="M3473" s="37">
        <v>202413</v>
      </c>
      <c r="N3473" s="37">
        <v>202414</v>
      </c>
      <c r="O3473" s="37">
        <v>202415</v>
      </c>
      <c r="P3473" s="37">
        <v>202415</v>
      </c>
      <c r="Q3473" s="37">
        <v>202415</v>
      </c>
      <c r="R3473" s="37">
        <v>202415</v>
      </c>
      <c r="T3473" s="22" t="str">
        <f t="shared" si="208"/>
        <v>852070-</v>
      </c>
      <c r="U3473" s="24" t="str">
        <f>IF(C3473="NET","",IF(C3473="","",IFERROR(VLOOKUP(T3473,EAN!$A:$B,2,FALSE),"MANGLER - MÅ OPPDATERE EAN-FANEN")))</f>
        <v/>
      </c>
      <c r="V3473" s="22">
        <f t="shared" si="209"/>
        <v>202409</v>
      </c>
      <c r="W3473" s="22">
        <f t="shared" si="210"/>
        <v>202415</v>
      </c>
    </row>
    <row r="3474" spans="2:23">
      <c r="B3474">
        <v>852070</v>
      </c>
      <c r="C3474" t="s">
        <v>1092</v>
      </c>
      <c r="D3474" t="s">
        <v>2991</v>
      </c>
      <c r="E3474" t="s">
        <v>407</v>
      </c>
      <c r="F3474" t="s">
        <v>650</v>
      </c>
      <c r="G3474" t="s">
        <v>63</v>
      </c>
      <c r="H3474" t="s">
        <v>87</v>
      </c>
      <c r="I3474">
        <v>80</v>
      </c>
      <c r="J3474">
        <v>80</v>
      </c>
      <c r="K3474">
        <v>80</v>
      </c>
      <c r="L3474">
        <v>80</v>
      </c>
      <c r="M3474">
        <v>80</v>
      </c>
      <c r="N3474">
        <v>80</v>
      </c>
      <c r="O3474">
        <v>80</v>
      </c>
      <c r="P3474">
        <v>80</v>
      </c>
      <c r="Q3474">
        <v>80</v>
      </c>
      <c r="R3474">
        <v>80</v>
      </c>
      <c r="T3474" s="22" t="str">
        <f t="shared" si="208"/>
        <v>852070-230100-OS</v>
      </c>
      <c r="U3474" s="24">
        <f>IF(C3474="NET","",IF(C3474="","",IFERROR(VLOOKUP(T3474,EAN!$A:$B,2,FALSE),"MANGLER - MÅ OPPDATERE EAN-FANEN")))</f>
        <v>7048652762481</v>
      </c>
      <c r="V3474" s="22">
        <f t="shared" si="209"/>
        <v>80</v>
      </c>
      <c r="W3474" s="22">
        <f t="shared" si="210"/>
        <v>80</v>
      </c>
    </row>
    <row r="3475" spans="2:23">
      <c r="B3475" s="37">
        <v>852071</v>
      </c>
      <c r="C3475" t="s">
        <v>131</v>
      </c>
      <c r="I3475" s="37">
        <v>202409</v>
      </c>
      <c r="J3475" s="37">
        <v>202410</v>
      </c>
      <c r="K3475" s="37">
        <v>202411</v>
      </c>
      <c r="L3475" s="37">
        <v>202412</v>
      </c>
      <c r="M3475" s="37">
        <v>202413</v>
      </c>
      <c r="N3475" s="37">
        <v>202414</v>
      </c>
      <c r="O3475" s="37">
        <v>202415</v>
      </c>
      <c r="P3475" s="37">
        <v>202415</v>
      </c>
      <c r="Q3475" s="37">
        <v>202415</v>
      </c>
      <c r="R3475" s="37">
        <v>202415</v>
      </c>
      <c r="T3475" s="22" t="str">
        <f t="shared" si="208"/>
        <v>852071-</v>
      </c>
      <c r="U3475" s="24" t="str">
        <f>IF(C3475="NET","",IF(C3475="","",IFERROR(VLOOKUP(T3475,EAN!$A:$B,2,FALSE),"MANGLER - MÅ OPPDATERE EAN-FANEN")))</f>
        <v/>
      </c>
      <c r="V3475" s="22">
        <f t="shared" si="209"/>
        <v>202409</v>
      </c>
      <c r="W3475" s="22">
        <f t="shared" si="210"/>
        <v>202415</v>
      </c>
    </row>
    <row r="3476" spans="2:23">
      <c r="B3476">
        <v>852071</v>
      </c>
      <c r="C3476" t="s">
        <v>1093</v>
      </c>
      <c r="D3476" t="s">
        <v>2991</v>
      </c>
      <c r="E3476" t="s">
        <v>3630</v>
      </c>
      <c r="F3476" t="s">
        <v>3631</v>
      </c>
      <c r="G3476" t="s">
        <v>63</v>
      </c>
      <c r="H3476" t="s">
        <v>225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T3476" s="22" t="str">
        <f t="shared" si="208"/>
        <v>852071-061000-OS</v>
      </c>
      <c r="U3476" s="24">
        <f>IF(C3476="NET","",IF(C3476="","",IFERROR(VLOOKUP(T3476,EAN!$A:$B,2,FALSE),"MANGLER - MÅ OPPDATERE EAN-FANEN")))</f>
        <v>7048653105751</v>
      </c>
      <c r="V3476" s="22">
        <f t="shared" si="209"/>
        <v>0</v>
      </c>
      <c r="W3476" s="22">
        <f t="shared" si="210"/>
        <v>0</v>
      </c>
    </row>
    <row r="3477" spans="2:23">
      <c r="B3477">
        <v>852071</v>
      </c>
      <c r="C3477" t="s">
        <v>1093</v>
      </c>
      <c r="D3477" t="s">
        <v>2991</v>
      </c>
      <c r="E3477" t="s">
        <v>1094</v>
      </c>
      <c r="F3477" t="s">
        <v>1095</v>
      </c>
      <c r="G3477" t="s">
        <v>63</v>
      </c>
      <c r="H3477" t="s">
        <v>225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T3477" s="22" t="str">
        <f t="shared" si="208"/>
        <v>852071-061700-OS</v>
      </c>
      <c r="U3477" s="24">
        <f>IF(C3477="NET","",IF(C3477="","",IFERROR(VLOOKUP(T3477,EAN!$A:$B,2,FALSE),"MANGLER - MÅ OPPDATERE EAN-FANEN")))</f>
        <v>7048652762849</v>
      </c>
      <c r="V3477" s="22">
        <f t="shared" si="209"/>
        <v>0</v>
      </c>
      <c r="W3477" s="22">
        <f t="shared" si="210"/>
        <v>0</v>
      </c>
    </row>
    <row r="3478" spans="2:23">
      <c r="B3478">
        <v>852071</v>
      </c>
      <c r="C3478" t="s">
        <v>1093</v>
      </c>
      <c r="D3478" t="s">
        <v>2991</v>
      </c>
      <c r="E3478" t="s">
        <v>2048</v>
      </c>
      <c r="F3478" t="s">
        <v>2049</v>
      </c>
      <c r="G3478" t="s">
        <v>63</v>
      </c>
      <c r="H3478" t="s">
        <v>225</v>
      </c>
      <c r="I3478">
        <v>734</v>
      </c>
      <c r="J3478">
        <v>734</v>
      </c>
      <c r="K3478">
        <v>734</v>
      </c>
      <c r="L3478">
        <v>734</v>
      </c>
      <c r="M3478">
        <v>734</v>
      </c>
      <c r="N3478">
        <v>734</v>
      </c>
      <c r="O3478">
        <v>734</v>
      </c>
      <c r="P3478">
        <v>734</v>
      </c>
      <c r="Q3478">
        <v>734</v>
      </c>
      <c r="R3478">
        <v>734</v>
      </c>
      <c r="T3478" s="22" t="str">
        <f t="shared" si="208"/>
        <v>852071-065100-OS</v>
      </c>
      <c r="U3478" s="24">
        <f>IF(C3478="NET","",IF(C3478="","",IFERROR(VLOOKUP(T3478,EAN!$A:$B,2,FALSE),"MANGLER - MÅ OPPDATERE EAN-FANEN")))</f>
        <v>7048652894519</v>
      </c>
      <c r="V3478" s="22">
        <f t="shared" si="209"/>
        <v>734</v>
      </c>
      <c r="W3478" s="22">
        <f t="shared" si="210"/>
        <v>734</v>
      </c>
    </row>
    <row r="3479" spans="2:23">
      <c r="B3479">
        <v>852071</v>
      </c>
      <c r="C3479" t="s">
        <v>1093</v>
      </c>
      <c r="D3479" t="s">
        <v>2991</v>
      </c>
      <c r="E3479" t="s">
        <v>1077</v>
      </c>
      <c r="F3479" t="s">
        <v>1078</v>
      </c>
      <c r="G3479" t="s">
        <v>63</v>
      </c>
      <c r="H3479" t="s">
        <v>225</v>
      </c>
      <c r="I3479">
        <v>49</v>
      </c>
      <c r="J3479">
        <v>49</v>
      </c>
      <c r="K3479">
        <v>49</v>
      </c>
      <c r="L3479">
        <v>49</v>
      </c>
      <c r="M3479">
        <v>49</v>
      </c>
      <c r="N3479">
        <v>49</v>
      </c>
      <c r="O3479">
        <v>49</v>
      </c>
      <c r="P3479">
        <v>49</v>
      </c>
      <c r="Q3479">
        <v>49</v>
      </c>
      <c r="R3479">
        <v>49</v>
      </c>
      <c r="T3479" s="22" t="str">
        <f t="shared" si="208"/>
        <v>852071-070600-OS</v>
      </c>
      <c r="U3479" s="24">
        <f>IF(C3479="NET","",IF(C3479="","",IFERROR(VLOOKUP(T3479,EAN!$A:$B,2,FALSE),"MANGLER - MÅ OPPDATERE EAN-FANEN")))</f>
        <v>7048652762535</v>
      </c>
      <c r="V3479" s="22">
        <f t="shared" si="209"/>
        <v>49</v>
      </c>
      <c r="W3479" s="22">
        <f t="shared" si="210"/>
        <v>49</v>
      </c>
    </row>
    <row r="3480" spans="2:23">
      <c r="B3480">
        <v>852071</v>
      </c>
      <c r="C3480" t="s">
        <v>1093</v>
      </c>
      <c r="D3480" t="s">
        <v>2991</v>
      </c>
      <c r="E3480" t="s">
        <v>1086</v>
      </c>
      <c r="F3480" t="s">
        <v>1087</v>
      </c>
      <c r="G3480" t="s">
        <v>63</v>
      </c>
      <c r="H3480" t="s">
        <v>87</v>
      </c>
      <c r="I3480">
        <v>1195</v>
      </c>
      <c r="J3480">
        <v>1195</v>
      </c>
      <c r="K3480">
        <v>1195</v>
      </c>
      <c r="L3480">
        <v>1195</v>
      </c>
      <c r="M3480">
        <v>1195</v>
      </c>
      <c r="N3480">
        <v>1195</v>
      </c>
      <c r="O3480">
        <v>1195</v>
      </c>
      <c r="P3480">
        <v>1195</v>
      </c>
      <c r="Q3480">
        <v>1195</v>
      </c>
      <c r="R3480">
        <v>1195</v>
      </c>
      <c r="T3480" s="22" t="str">
        <f t="shared" si="208"/>
        <v>852071-150500-OS</v>
      </c>
      <c r="U3480" s="24">
        <f>IF(C3480="NET","",IF(C3480="","",IFERROR(VLOOKUP(T3480,EAN!$A:$B,2,FALSE),"MANGLER - MÅ OPPDATERE EAN-FANEN")))</f>
        <v>7048652762542</v>
      </c>
      <c r="V3480" s="22">
        <f t="shared" si="209"/>
        <v>1195</v>
      </c>
      <c r="W3480" s="22">
        <f t="shared" si="210"/>
        <v>1195</v>
      </c>
    </row>
    <row r="3481" spans="2:23">
      <c r="B3481">
        <v>852071</v>
      </c>
      <c r="C3481" t="s">
        <v>1093</v>
      </c>
      <c r="D3481" t="s">
        <v>2991</v>
      </c>
      <c r="E3481" t="s">
        <v>670</v>
      </c>
      <c r="F3481" t="s">
        <v>1025</v>
      </c>
      <c r="G3481" t="s">
        <v>63</v>
      </c>
      <c r="H3481" t="s">
        <v>225</v>
      </c>
      <c r="I3481">
        <v>382</v>
      </c>
      <c r="J3481">
        <v>382</v>
      </c>
      <c r="K3481">
        <v>382</v>
      </c>
      <c r="L3481">
        <v>382</v>
      </c>
      <c r="M3481">
        <v>382</v>
      </c>
      <c r="N3481">
        <v>382</v>
      </c>
      <c r="O3481">
        <v>382</v>
      </c>
      <c r="P3481">
        <v>382</v>
      </c>
      <c r="Q3481">
        <v>382</v>
      </c>
      <c r="R3481">
        <v>382</v>
      </c>
      <c r="T3481" s="22" t="str">
        <f t="shared" si="208"/>
        <v>852071-152000-OS</v>
      </c>
      <c r="U3481" s="24">
        <f>IF(C3481="NET","",IF(C3481="","",IFERROR(VLOOKUP(T3481,EAN!$A:$B,2,FALSE),"MANGLER - MÅ OPPDATERE EAN-FANEN")))</f>
        <v>7048652762559</v>
      </c>
      <c r="V3481" s="22">
        <f t="shared" si="209"/>
        <v>382</v>
      </c>
      <c r="W3481" s="22">
        <f t="shared" si="210"/>
        <v>382</v>
      </c>
    </row>
    <row r="3482" spans="2:23">
      <c r="B3482">
        <v>852071</v>
      </c>
      <c r="C3482" t="s">
        <v>1093</v>
      </c>
      <c r="D3482" t="s">
        <v>2991</v>
      </c>
      <c r="E3482" t="s">
        <v>2046</v>
      </c>
      <c r="F3482" t="s">
        <v>2047</v>
      </c>
      <c r="G3482" t="s">
        <v>63</v>
      </c>
      <c r="H3482" t="s">
        <v>225</v>
      </c>
      <c r="I3482">
        <v>165</v>
      </c>
      <c r="J3482">
        <v>165</v>
      </c>
      <c r="K3482">
        <v>165</v>
      </c>
      <c r="L3482">
        <v>165</v>
      </c>
      <c r="M3482">
        <v>165</v>
      </c>
      <c r="N3482">
        <v>165</v>
      </c>
      <c r="O3482">
        <v>165</v>
      </c>
      <c r="P3482">
        <v>165</v>
      </c>
      <c r="Q3482">
        <v>165</v>
      </c>
      <c r="R3482">
        <v>165</v>
      </c>
      <c r="T3482" s="22" t="str">
        <f t="shared" si="208"/>
        <v>852071-156400-OS</v>
      </c>
      <c r="U3482" s="24">
        <f>IF(C3482="NET","",IF(C3482="","",IFERROR(VLOOKUP(T3482,EAN!$A:$B,2,FALSE),"MANGLER - MÅ OPPDATERE EAN-FANEN")))</f>
        <v>7048652894526</v>
      </c>
      <c r="V3482" s="22">
        <f t="shared" si="209"/>
        <v>165</v>
      </c>
      <c r="W3482" s="22">
        <f t="shared" si="210"/>
        <v>165</v>
      </c>
    </row>
    <row r="3483" spans="2:23">
      <c r="B3483">
        <v>852071</v>
      </c>
      <c r="C3483" t="s">
        <v>1093</v>
      </c>
      <c r="D3483" t="s">
        <v>2991</v>
      </c>
      <c r="E3483" t="s">
        <v>785</v>
      </c>
      <c r="F3483" t="s">
        <v>786</v>
      </c>
      <c r="G3483" t="s">
        <v>63</v>
      </c>
      <c r="H3483" t="s">
        <v>225</v>
      </c>
      <c r="I3483">
        <v>2</v>
      </c>
      <c r="J3483">
        <v>2</v>
      </c>
      <c r="K3483">
        <v>2</v>
      </c>
      <c r="L3483">
        <v>2</v>
      </c>
      <c r="M3483">
        <v>2</v>
      </c>
      <c r="N3483">
        <v>2</v>
      </c>
      <c r="O3483">
        <v>2</v>
      </c>
      <c r="P3483">
        <v>2</v>
      </c>
      <c r="Q3483">
        <v>2</v>
      </c>
      <c r="R3483">
        <v>2</v>
      </c>
      <c r="T3483" s="22" t="str">
        <f t="shared" si="208"/>
        <v>852071-160400-OS</v>
      </c>
      <c r="U3483" s="24">
        <f>IF(C3483="NET","",IF(C3483="","",IFERROR(VLOOKUP(T3483,EAN!$A:$B,2,FALSE),"MANGLER - MÅ OPPDATERE EAN-FANEN")))</f>
        <v>7048652762566</v>
      </c>
      <c r="V3483" s="22">
        <f t="shared" si="209"/>
        <v>2</v>
      </c>
      <c r="W3483" s="22">
        <f t="shared" si="210"/>
        <v>2</v>
      </c>
    </row>
    <row r="3484" spans="2:23">
      <c r="B3484">
        <v>852071</v>
      </c>
      <c r="C3484" t="s">
        <v>1093</v>
      </c>
      <c r="D3484" t="s">
        <v>2991</v>
      </c>
      <c r="E3484" t="s">
        <v>410</v>
      </c>
      <c r="F3484" t="s">
        <v>411</v>
      </c>
      <c r="G3484" t="s">
        <v>63</v>
      </c>
      <c r="H3484" t="s">
        <v>87</v>
      </c>
      <c r="I3484">
        <v>596</v>
      </c>
      <c r="J3484">
        <v>596</v>
      </c>
      <c r="K3484">
        <v>596</v>
      </c>
      <c r="L3484">
        <v>596</v>
      </c>
      <c r="M3484">
        <v>596</v>
      </c>
      <c r="N3484">
        <v>596</v>
      </c>
      <c r="O3484">
        <v>596</v>
      </c>
      <c r="P3484">
        <v>596</v>
      </c>
      <c r="Q3484">
        <v>596</v>
      </c>
      <c r="R3484">
        <v>596</v>
      </c>
      <c r="T3484" s="22" t="str">
        <f t="shared" si="208"/>
        <v>852071-161000-OS</v>
      </c>
      <c r="U3484" s="24">
        <f>IF(C3484="NET","",IF(C3484="","",IFERROR(VLOOKUP(T3484,EAN!$A:$B,2,FALSE),"MANGLER - MÅ OPPDATERE EAN-FANEN")))</f>
        <v>7048652894533</v>
      </c>
      <c r="V3484" s="22">
        <f t="shared" si="209"/>
        <v>596</v>
      </c>
      <c r="W3484" s="22">
        <f t="shared" si="210"/>
        <v>596</v>
      </c>
    </row>
    <row r="3485" spans="2:23">
      <c r="B3485">
        <v>852071</v>
      </c>
      <c r="C3485" t="s">
        <v>1093</v>
      </c>
      <c r="D3485" t="s">
        <v>2991</v>
      </c>
      <c r="E3485" t="s">
        <v>787</v>
      </c>
      <c r="F3485" t="s">
        <v>788</v>
      </c>
      <c r="G3485" t="s">
        <v>63</v>
      </c>
      <c r="H3485" t="s">
        <v>225</v>
      </c>
      <c r="I3485">
        <v>112</v>
      </c>
      <c r="J3485">
        <v>112</v>
      </c>
      <c r="K3485">
        <v>112</v>
      </c>
      <c r="L3485">
        <v>112</v>
      </c>
      <c r="M3485">
        <v>112</v>
      </c>
      <c r="N3485">
        <v>112</v>
      </c>
      <c r="O3485">
        <v>112</v>
      </c>
      <c r="P3485">
        <v>112</v>
      </c>
      <c r="Q3485">
        <v>112</v>
      </c>
      <c r="R3485">
        <v>112</v>
      </c>
      <c r="T3485" s="22" t="str">
        <f t="shared" si="208"/>
        <v>852071-167400-OS</v>
      </c>
      <c r="U3485" s="24">
        <f>IF(C3485="NET","",IF(C3485="","",IFERROR(VLOOKUP(T3485,EAN!$A:$B,2,FALSE),"MANGLER - MÅ OPPDATERE EAN-FANEN")))</f>
        <v>7048652762573</v>
      </c>
      <c r="V3485" s="22">
        <f t="shared" si="209"/>
        <v>112</v>
      </c>
      <c r="W3485" s="22">
        <f t="shared" si="210"/>
        <v>112</v>
      </c>
    </row>
    <row r="3486" spans="2:23">
      <c r="B3486">
        <v>852071</v>
      </c>
      <c r="C3486" t="s">
        <v>1093</v>
      </c>
      <c r="D3486" t="s">
        <v>2991</v>
      </c>
      <c r="E3486" t="s">
        <v>2050</v>
      </c>
      <c r="F3486" t="s">
        <v>2051</v>
      </c>
      <c r="G3486" t="s">
        <v>63</v>
      </c>
      <c r="H3486" t="s">
        <v>225</v>
      </c>
      <c r="I3486">
        <v>301</v>
      </c>
      <c r="J3486">
        <v>301</v>
      </c>
      <c r="K3486">
        <v>301</v>
      </c>
      <c r="L3486">
        <v>301</v>
      </c>
      <c r="M3486">
        <v>301</v>
      </c>
      <c r="N3486">
        <v>301</v>
      </c>
      <c r="O3486">
        <v>301</v>
      </c>
      <c r="P3486">
        <v>301</v>
      </c>
      <c r="Q3486">
        <v>301</v>
      </c>
      <c r="R3486">
        <v>301</v>
      </c>
      <c r="T3486" s="22" t="str">
        <f t="shared" si="208"/>
        <v>852071-167900-OS</v>
      </c>
      <c r="U3486" s="24">
        <f>IF(C3486="NET","",IF(C3486="","",IFERROR(VLOOKUP(T3486,EAN!$A:$B,2,FALSE),"MANGLER - MÅ OPPDATERE EAN-FANEN")))</f>
        <v>7048652894540</v>
      </c>
      <c r="V3486" s="22">
        <f t="shared" si="209"/>
        <v>301</v>
      </c>
      <c r="W3486" s="22">
        <f t="shared" si="210"/>
        <v>301</v>
      </c>
    </row>
    <row r="3487" spans="2:23">
      <c r="B3487">
        <v>852071</v>
      </c>
      <c r="C3487" t="s">
        <v>1093</v>
      </c>
      <c r="D3487" t="s">
        <v>2991</v>
      </c>
      <c r="E3487" t="s">
        <v>3628</v>
      </c>
      <c r="F3487" t="s">
        <v>3629</v>
      </c>
      <c r="G3487" t="s">
        <v>63</v>
      </c>
      <c r="H3487" t="s">
        <v>87</v>
      </c>
      <c r="I3487">
        <v>103</v>
      </c>
      <c r="J3487">
        <v>103</v>
      </c>
      <c r="K3487">
        <v>103</v>
      </c>
      <c r="L3487">
        <v>103</v>
      </c>
      <c r="M3487">
        <v>103</v>
      </c>
      <c r="N3487">
        <v>103</v>
      </c>
      <c r="O3487">
        <v>103</v>
      </c>
      <c r="P3487">
        <v>103</v>
      </c>
      <c r="Q3487">
        <v>103</v>
      </c>
      <c r="R3487">
        <v>103</v>
      </c>
      <c r="T3487" s="22" t="str">
        <f t="shared" si="208"/>
        <v>852071-170500-OS</v>
      </c>
      <c r="U3487" s="24">
        <f>IF(C3487="NET","",IF(C3487="","",IFERROR(VLOOKUP(T3487,EAN!$A:$B,2,FALSE),"MANGLER - MÅ OPPDATERE EAN-FANEN")))</f>
        <v>7048653018907</v>
      </c>
      <c r="V3487" s="22">
        <f t="shared" si="209"/>
        <v>103</v>
      </c>
      <c r="W3487" s="22">
        <f t="shared" si="210"/>
        <v>103</v>
      </c>
    </row>
    <row r="3488" spans="2:23">
      <c r="B3488">
        <v>852071</v>
      </c>
      <c r="C3488" t="s">
        <v>1093</v>
      </c>
      <c r="D3488" t="s">
        <v>2991</v>
      </c>
      <c r="E3488" t="s">
        <v>1088</v>
      </c>
      <c r="F3488" t="s">
        <v>1089</v>
      </c>
      <c r="G3488" t="s">
        <v>63</v>
      </c>
      <c r="H3488" t="s">
        <v>225</v>
      </c>
      <c r="I3488">
        <v>106</v>
      </c>
      <c r="J3488">
        <v>106</v>
      </c>
      <c r="K3488">
        <v>106</v>
      </c>
      <c r="L3488">
        <v>106</v>
      </c>
      <c r="M3488">
        <v>106</v>
      </c>
      <c r="N3488">
        <v>106</v>
      </c>
      <c r="O3488">
        <v>106</v>
      </c>
      <c r="P3488">
        <v>106</v>
      </c>
      <c r="Q3488">
        <v>106</v>
      </c>
      <c r="R3488">
        <v>106</v>
      </c>
      <c r="T3488" s="22" t="str">
        <f t="shared" si="208"/>
        <v>852071-198200-OS</v>
      </c>
      <c r="U3488" s="24">
        <f>IF(C3488="NET","",IF(C3488="","",IFERROR(VLOOKUP(T3488,EAN!$A:$B,2,FALSE),"MANGLER - MÅ OPPDATERE EAN-FANEN")))</f>
        <v>7048652762580</v>
      </c>
      <c r="V3488" s="22">
        <f t="shared" si="209"/>
        <v>106</v>
      </c>
      <c r="W3488" s="22">
        <f t="shared" si="210"/>
        <v>106</v>
      </c>
    </row>
    <row r="3489" spans="2:23">
      <c r="B3489">
        <v>852071</v>
      </c>
      <c r="C3489" t="s">
        <v>1093</v>
      </c>
      <c r="D3489" t="s">
        <v>2991</v>
      </c>
      <c r="E3489" t="s">
        <v>401</v>
      </c>
      <c r="F3489" t="s">
        <v>402</v>
      </c>
      <c r="G3489" t="s">
        <v>63</v>
      </c>
      <c r="H3489" t="s">
        <v>87</v>
      </c>
      <c r="I3489">
        <v>340</v>
      </c>
      <c r="J3489">
        <v>340</v>
      </c>
      <c r="K3489">
        <v>340</v>
      </c>
      <c r="L3489">
        <v>340</v>
      </c>
      <c r="M3489">
        <v>340</v>
      </c>
      <c r="N3489">
        <v>340</v>
      </c>
      <c r="O3489">
        <v>340</v>
      </c>
      <c r="P3489">
        <v>340</v>
      </c>
      <c r="Q3489">
        <v>340</v>
      </c>
      <c r="R3489">
        <v>340</v>
      </c>
      <c r="T3489" s="22" t="str">
        <f t="shared" si="208"/>
        <v>852071-200100-OS</v>
      </c>
      <c r="U3489" s="24">
        <f>IF(C3489="NET","",IF(C3489="","",IFERROR(VLOOKUP(T3489,EAN!$A:$B,2,FALSE),"MANGLER - MÅ OPPDATERE EAN-FANEN")))</f>
        <v>7048652762597</v>
      </c>
      <c r="V3489" s="22">
        <f t="shared" si="209"/>
        <v>340</v>
      </c>
      <c r="W3489" s="22">
        <f t="shared" si="210"/>
        <v>340</v>
      </c>
    </row>
    <row r="3490" spans="2:23">
      <c r="B3490">
        <v>852071</v>
      </c>
      <c r="C3490" t="s">
        <v>1093</v>
      </c>
      <c r="D3490" t="s">
        <v>2991</v>
      </c>
      <c r="E3490" t="s">
        <v>3745</v>
      </c>
      <c r="F3490" t="s">
        <v>3746</v>
      </c>
      <c r="G3490" t="s">
        <v>63</v>
      </c>
      <c r="H3490" t="s">
        <v>225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T3490" s="22" t="str">
        <f t="shared" si="208"/>
        <v>852071-201000-OS</v>
      </c>
      <c r="U3490" s="24">
        <f>IF(C3490="NET","",IF(C3490="","",IFERROR(VLOOKUP(T3490,EAN!$A:$B,2,FALSE),"MANGLER - MÅ OPPDATERE EAN-FANEN")))</f>
        <v>7048653105775</v>
      </c>
      <c r="V3490" s="22">
        <f t="shared" si="209"/>
        <v>0</v>
      </c>
      <c r="W3490" s="22">
        <f t="shared" si="210"/>
        <v>0</v>
      </c>
    </row>
    <row r="3491" spans="2:23">
      <c r="B3491">
        <v>852071</v>
      </c>
      <c r="C3491" t="s">
        <v>1093</v>
      </c>
      <c r="D3491" t="s">
        <v>2991</v>
      </c>
      <c r="E3491" t="s">
        <v>1090</v>
      </c>
      <c r="F3491" t="s">
        <v>1091</v>
      </c>
      <c r="G3491" t="s">
        <v>63</v>
      </c>
      <c r="H3491" t="s">
        <v>225</v>
      </c>
      <c r="I3491">
        <v>400</v>
      </c>
      <c r="J3491">
        <v>400</v>
      </c>
      <c r="K3491">
        <v>400</v>
      </c>
      <c r="L3491">
        <v>400</v>
      </c>
      <c r="M3491">
        <v>400</v>
      </c>
      <c r="N3491">
        <v>400</v>
      </c>
      <c r="O3491">
        <v>400</v>
      </c>
      <c r="P3491">
        <v>400</v>
      </c>
      <c r="Q3491">
        <v>400</v>
      </c>
      <c r="R3491">
        <v>400</v>
      </c>
      <c r="T3491" s="22" t="str">
        <f t="shared" si="208"/>
        <v>852071-202429-OS</v>
      </c>
      <c r="U3491" s="24">
        <f>IF(C3491="NET","",IF(C3491="","",IFERROR(VLOOKUP(T3491,EAN!$A:$B,2,FALSE),"MANGLER - MÅ OPPDATERE EAN-FANEN")))</f>
        <v>7048652762863</v>
      </c>
      <c r="V3491" s="22">
        <f t="shared" si="209"/>
        <v>400</v>
      </c>
      <c r="W3491" s="22">
        <f t="shared" si="210"/>
        <v>400</v>
      </c>
    </row>
    <row r="3492" spans="2:23">
      <c r="B3492">
        <v>852071</v>
      </c>
      <c r="C3492" t="s">
        <v>1093</v>
      </c>
      <c r="D3492" t="s">
        <v>2991</v>
      </c>
      <c r="E3492" t="s">
        <v>1096</v>
      </c>
      <c r="F3492" t="s">
        <v>1097</v>
      </c>
      <c r="G3492" t="s">
        <v>63</v>
      </c>
      <c r="H3492" t="s">
        <v>225</v>
      </c>
      <c r="I3492">
        <v>28</v>
      </c>
      <c r="J3492">
        <v>28</v>
      </c>
      <c r="K3492">
        <v>28</v>
      </c>
      <c r="L3492">
        <v>28</v>
      </c>
      <c r="M3492">
        <v>28</v>
      </c>
      <c r="N3492">
        <v>28</v>
      </c>
      <c r="O3492">
        <v>28</v>
      </c>
      <c r="P3492">
        <v>28</v>
      </c>
      <c r="Q3492">
        <v>28</v>
      </c>
      <c r="R3492">
        <v>28</v>
      </c>
      <c r="T3492" s="22" t="str">
        <f t="shared" si="208"/>
        <v>852071-206129-OS</v>
      </c>
      <c r="U3492" s="24">
        <f>IF(C3492="NET","",IF(C3492="","",IFERROR(VLOOKUP(T3492,EAN!$A:$B,2,FALSE),"MANGLER - MÅ OPPDATERE EAN-FANEN")))</f>
        <v>7048652762603</v>
      </c>
      <c r="V3492" s="22">
        <f t="shared" si="209"/>
        <v>28</v>
      </c>
      <c r="W3492" s="22">
        <f t="shared" si="210"/>
        <v>28</v>
      </c>
    </row>
    <row r="3493" spans="2:23">
      <c r="B3493">
        <v>852071</v>
      </c>
      <c r="C3493" t="s">
        <v>1093</v>
      </c>
      <c r="D3493" t="s">
        <v>2991</v>
      </c>
      <c r="E3493" t="s">
        <v>2042</v>
      </c>
      <c r="F3493" t="s">
        <v>2043</v>
      </c>
      <c r="G3493" t="s">
        <v>63</v>
      </c>
      <c r="H3493" t="s">
        <v>225</v>
      </c>
      <c r="I3493">
        <v>170</v>
      </c>
      <c r="J3493">
        <v>170</v>
      </c>
      <c r="K3493">
        <v>170</v>
      </c>
      <c r="L3493">
        <v>170</v>
      </c>
      <c r="M3493">
        <v>170</v>
      </c>
      <c r="N3493">
        <v>170</v>
      </c>
      <c r="O3493">
        <v>170</v>
      </c>
      <c r="P3493">
        <v>170</v>
      </c>
      <c r="Q3493">
        <v>170</v>
      </c>
      <c r="R3493">
        <v>170</v>
      </c>
      <c r="T3493" s="22" t="str">
        <f t="shared" si="208"/>
        <v>852071-206700-OS</v>
      </c>
      <c r="U3493" s="24">
        <f>IF(C3493="NET","",IF(C3493="","",IFERROR(VLOOKUP(T3493,EAN!$A:$B,2,FALSE),"MANGLER - MÅ OPPDATERE EAN-FANEN")))</f>
        <v>7048652894557</v>
      </c>
      <c r="V3493" s="22">
        <f t="shared" si="209"/>
        <v>170</v>
      </c>
      <c r="W3493" s="22">
        <f t="shared" si="210"/>
        <v>170</v>
      </c>
    </row>
    <row r="3494" spans="2:23">
      <c r="B3494" s="37">
        <v>852072</v>
      </c>
      <c r="C3494" t="s">
        <v>131</v>
      </c>
      <c r="I3494" s="37">
        <v>202409</v>
      </c>
      <c r="J3494" s="37">
        <v>202410</v>
      </c>
      <c r="K3494" s="37">
        <v>202411</v>
      </c>
      <c r="L3494" s="37">
        <v>202412</v>
      </c>
      <c r="M3494" s="37">
        <v>202413</v>
      </c>
      <c r="N3494" s="37">
        <v>202414</v>
      </c>
      <c r="O3494" s="37">
        <v>202415</v>
      </c>
      <c r="P3494" s="37">
        <v>202415</v>
      </c>
      <c r="Q3494" s="37">
        <v>202415</v>
      </c>
      <c r="R3494" s="37">
        <v>202415</v>
      </c>
      <c r="T3494" s="22" t="str">
        <f t="shared" si="208"/>
        <v>852072-</v>
      </c>
      <c r="U3494" s="24" t="str">
        <f>IF(C3494="NET","",IF(C3494="","",IFERROR(VLOOKUP(T3494,EAN!$A:$B,2,FALSE),"MANGLER - MÅ OPPDATERE EAN-FANEN")))</f>
        <v/>
      </c>
      <c r="V3494" s="22">
        <f t="shared" si="209"/>
        <v>202409</v>
      </c>
      <c r="W3494" s="22">
        <f t="shared" si="210"/>
        <v>202415</v>
      </c>
    </row>
    <row r="3495" spans="2:23">
      <c r="B3495">
        <v>852072</v>
      </c>
      <c r="C3495" t="s">
        <v>1098</v>
      </c>
      <c r="D3495" t="s">
        <v>2991</v>
      </c>
      <c r="E3495" t="s">
        <v>793</v>
      </c>
      <c r="F3495" t="s">
        <v>794</v>
      </c>
      <c r="G3495" t="s">
        <v>63</v>
      </c>
      <c r="H3495" t="s">
        <v>87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T3495" s="22" t="str">
        <f t="shared" si="208"/>
        <v>852072-220400-OS</v>
      </c>
      <c r="U3495" s="24">
        <f>IF(C3495="NET","",IF(C3495="","",IFERROR(VLOOKUP(T3495,EAN!$A:$B,2,FALSE),"MANGLER - MÅ OPPDATERE EAN-FANEN")))</f>
        <v>7048652762504</v>
      </c>
      <c r="V3495" s="22">
        <f t="shared" si="209"/>
        <v>0</v>
      </c>
      <c r="W3495" s="22">
        <f t="shared" si="210"/>
        <v>0</v>
      </c>
    </row>
    <row r="3496" spans="2:23">
      <c r="B3496">
        <v>852072</v>
      </c>
      <c r="C3496" t="s">
        <v>1098</v>
      </c>
      <c r="D3496" t="s">
        <v>2991</v>
      </c>
      <c r="E3496" t="s">
        <v>1099</v>
      </c>
      <c r="F3496" t="s">
        <v>1938</v>
      </c>
      <c r="G3496" t="s">
        <v>63</v>
      </c>
      <c r="H3496" t="s">
        <v>225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T3496" s="22" t="str">
        <f t="shared" si="208"/>
        <v>852072-221000-OS</v>
      </c>
      <c r="U3496" s="24">
        <f>IF(C3496="NET","",IF(C3496="","",IFERROR(VLOOKUP(T3496,EAN!$A:$B,2,FALSE),"MANGLER - MÅ OPPDATERE EAN-FANEN")))</f>
        <v>7048652762511</v>
      </c>
      <c r="V3496" s="22">
        <f t="shared" si="209"/>
        <v>0</v>
      </c>
      <c r="W3496" s="22">
        <f t="shared" si="210"/>
        <v>0</v>
      </c>
    </row>
    <row r="3497" spans="2:23">
      <c r="B3497" s="37">
        <v>852073</v>
      </c>
      <c r="C3497" t="s">
        <v>131</v>
      </c>
      <c r="I3497" s="37">
        <v>202409</v>
      </c>
      <c r="J3497" s="37">
        <v>202410</v>
      </c>
      <c r="K3497" s="37">
        <v>202411</v>
      </c>
      <c r="L3497" s="37">
        <v>202412</v>
      </c>
      <c r="M3497" s="37">
        <v>202413</v>
      </c>
      <c r="N3497" s="37">
        <v>202414</v>
      </c>
      <c r="O3497" s="37">
        <v>202415</v>
      </c>
      <c r="P3497" s="37">
        <v>202415</v>
      </c>
      <c r="Q3497" s="37">
        <v>202415</v>
      </c>
      <c r="R3497" s="37">
        <v>202415</v>
      </c>
      <c r="T3497" s="22" t="str">
        <f t="shared" si="208"/>
        <v>852073-</v>
      </c>
      <c r="U3497" s="24" t="str">
        <f>IF(C3497="NET","",IF(C3497="","",IFERROR(VLOOKUP(T3497,EAN!$A:$B,2,FALSE),"MANGLER - MÅ OPPDATERE EAN-FANEN")))</f>
        <v/>
      </c>
      <c r="V3497" s="22">
        <f t="shared" si="209"/>
        <v>202409</v>
      </c>
      <c r="W3497" s="22">
        <f t="shared" si="210"/>
        <v>202415</v>
      </c>
    </row>
    <row r="3498" spans="2:23">
      <c r="B3498">
        <v>852073</v>
      </c>
      <c r="C3498" t="s">
        <v>1100</v>
      </c>
      <c r="D3498" t="s">
        <v>2991</v>
      </c>
      <c r="E3498" t="s">
        <v>407</v>
      </c>
      <c r="F3498" t="s">
        <v>650</v>
      </c>
      <c r="G3498" t="s">
        <v>63</v>
      </c>
      <c r="H3498" t="s">
        <v>87</v>
      </c>
      <c r="I3498">
        <v>126</v>
      </c>
      <c r="J3498">
        <v>126</v>
      </c>
      <c r="K3498">
        <v>126</v>
      </c>
      <c r="L3498">
        <v>126</v>
      </c>
      <c r="M3498">
        <v>126</v>
      </c>
      <c r="N3498">
        <v>126</v>
      </c>
      <c r="O3498">
        <v>126</v>
      </c>
      <c r="P3498">
        <v>126</v>
      </c>
      <c r="Q3498">
        <v>126</v>
      </c>
      <c r="R3498">
        <v>126</v>
      </c>
      <c r="T3498" s="22" t="str">
        <f t="shared" si="208"/>
        <v>852073-230100-OS</v>
      </c>
      <c r="U3498" s="24">
        <f>IF(C3498="NET","",IF(C3498="","",IFERROR(VLOOKUP(T3498,EAN!$A:$B,2,FALSE),"MANGLER - MÅ OPPDATERE EAN-FANEN")))</f>
        <v>7048652762412</v>
      </c>
      <c r="V3498" s="22">
        <f t="shared" si="209"/>
        <v>126</v>
      </c>
      <c r="W3498" s="22">
        <f t="shared" si="210"/>
        <v>126</v>
      </c>
    </row>
    <row r="3499" spans="2:23">
      <c r="B3499" s="37">
        <v>852074</v>
      </c>
      <c r="C3499" t="s">
        <v>131</v>
      </c>
      <c r="I3499" s="37">
        <v>202409</v>
      </c>
      <c r="J3499" s="37">
        <v>202410</v>
      </c>
      <c r="K3499" s="37">
        <v>202411</v>
      </c>
      <c r="L3499" s="37">
        <v>202412</v>
      </c>
      <c r="M3499" s="37">
        <v>202413</v>
      </c>
      <c r="N3499" s="37">
        <v>202414</v>
      </c>
      <c r="O3499" s="37">
        <v>202415</v>
      </c>
      <c r="P3499" s="37">
        <v>202415</v>
      </c>
      <c r="Q3499" s="37">
        <v>202415</v>
      </c>
      <c r="R3499" s="37">
        <v>202415</v>
      </c>
      <c r="T3499" s="22" t="str">
        <f t="shared" si="208"/>
        <v>852074-</v>
      </c>
      <c r="U3499" s="24" t="str">
        <f>IF(C3499="NET","",IF(C3499="","",IFERROR(VLOOKUP(T3499,EAN!$A:$B,2,FALSE),"MANGLER - MÅ OPPDATERE EAN-FANEN")))</f>
        <v/>
      </c>
      <c r="V3499" s="22">
        <f t="shared" si="209"/>
        <v>202409</v>
      </c>
      <c r="W3499" s="22">
        <f t="shared" si="210"/>
        <v>202415</v>
      </c>
    </row>
    <row r="3500" spans="2:23">
      <c r="B3500">
        <v>852074</v>
      </c>
      <c r="C3500" t="s">
        <v>1101</v>
      </c>
      <c r="D3500" t="s">
        <v>2991</v>
      </c>
      <c r="E3500" t="s">
        <v>3630</v>
      </c>
      <c r="F3500" t="s">
        <v>3631</v>
      </c>
      <c r="G3500" t="s">
        <v>63</v>
      </c>
      <c r="H3500" t="s">
        <v>87</v>
      </c>
      <c r="I3500">
        <v>126</v>
      </c>
      <c r="J3500">
        <v>126</v>
      </c>
      <c r="K3500">
        <v>126</v>
      </c>
      <c r="L3500">
        <v>126</v>
      </c>
      <c r="M3500">
        <v>126</v>
      </c>
      <c r="N3500">
        <v>126</v>
      </c>
      <c r="O3500">
        <v>126</v>
      </c>
      <c r="P3500">
        <v>126</v>
      </c>
      <c r="Q3500">
        <v>126</v>
      </c>
      <c r="R3500">
        <v>126</v>
      </c>
      <c r="T3500" s="22" t="str">
        <f t="shared" si="208"/>
        <v>852074-061000-OS</v>
      </c>
      <c r="U3500" s="24">
        <f>IF(C3500="NET","",IF(C3500="","",IFERROR(VLOOKUP(T3500,EAN!$A:$B,2,FALSE),"MANGLER - MÅ OPPDATERE EAN-FANEN")))</f>
        <v>7048653018990</v>
      </c>
      <c r="V3500" s="22">
        <f t="shared" si="209"/>
        <v>126</v>
      </c>
      <c r="W3500" s="22">
        <f t="shared" si="210"/>
        <v>126</v>
      </c>
    </row>
    <row r="3501" spans="2:23">
      <c r="B3501">
        <v>852074</v>
      </c>
      <c r="C3501" t="s">
        <v>1101</v>
      </c>
      <c r="D3501" t="s">
        <v>2991</v>
      </c>
      <c r="E3501" t="s">
        <v>1094</v>
      </c>
      <c r="F3501" t="s">
        <v>1095</v>
      </c>
      <c r="G3501" t="s">
        <v>63</v>
      </c>
      <c r="H3501" t="s">
        <v>225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T3501" s="22" t="str">
        <f t="shared" si="208"/>
        <v>852074-061700-OS</v>
      </c>
      <c r="U3501" s="24">
        <f>IF(C3501="NET","",IF(C3501="","",IFERROR(VLOOKUP(T3501,EAN!$A:$B,2,FALSE),"MANGLER - MÅ OPPDATERE EAN-FANEN")))</f>
        <v>7048652762870</v>
      </c>
      <c r="V3501" s="22">
        <f t="shared" si="209"/>
        <v>0</v>
      </c>
      <c r="W3501" s="22">
        <f t="shared" si="210"/>
        <v>0</v>
      </c>
    </row>
    <row r="3502" spans="2:23">
      <c r="B3502">
        <v>852074</v>
      </c>
      <c r="C3502" t="s">
        <v>1101</v>
      </c>
      <c r="D3502" t="s">
        <v>2991</v>
      </c>
      <c r="E3502" t="s">
        <v>2052</v>
      </c>
      <c r="F3502" t="s">
        <v>2053</v>
      </c>
      <c r="G3502" t="s">
        <v>63</v>
      </c>
      <c r="H3502" t="s">
        <v>225</v>
      </c>
      <c r="I3502">
        <v>34</v>
      </c>
      <c r="J3502">
        <v>34</v>
      </c>
      <c r="K3502">
        <v>34</v>
      </c>
      <c r="L3502">
        <v>34</v>
      </c>
      <c r="M3502">
        <v>34</v>
      </c>
      <c r="N3502">
        <v>34</v>
      </c>
      <c r="O3502">
        <v>34</v>
      </c>
      <c r="P3502">
        <v>34</v>
      </c>
      <c r="Q3502">
        <v>34</v>
      </c>
      <c r="R3502">
        <v>34</v>
      </c>
      <c r="T3502" s="22" t="str">
        <f t="shared" si="208"/>
        <v>852074-066700-OS</v>
      </c>
      <c r="U3502" s="24">
        <f>IF(C3502="NET","",IF(C3502="","",IFERROR(VLOOKUP(T3502,EAN!$A:$B,2,FALSE),"MANGLER - MÅ OPPDATERE EAN-FANEN")))</f>
        <v>7048652895905</v>
      </c>
      <c r="V3502" s="22">
        <f t="shared" si="209"/>
        <v>34</v>
      </c>
      <c r="W3502" s="22">
        <f t="shared" si="210"/>
        <v>34</v>
      </c>
    </row>
    <row r="3503" spans="2:23">
      <c r="B3503">
        <v>852074</v>
      </c>
      <c r="C3503" t="s">
        <v>1101</v>
      </c>
      <c r="D3503" t="s">
        <v>2991</v>
      </c>
      <c r="E3503" t="s">
        <v>1077</v>
      </c>
      <c r="F3503" t="s">
        <v>1078</v>
      </c>
      <c r="G3503" t="s">
        <v>63</v>
      </c>
      <c r="H3503" t="s">
        <v>225</v>
      </c>
      <c r="I3503">
        <v>49</v>
      </c>
      <c r="J3503">
        <v>49</v>
      </c>
      <c r="K3503">
        <v>49</v>
      </c>
      <c r="L3503">
        <v>49</v>
      </c>
      <c r="M3503">
        <v>49</v>
      </c>
      <c r="N3503">
        <v>49</v>
      </c>
      <c r="O3503">
        <v>49</v>
      </c>
      <c r="P3503">
        <v>49</v>
      </c>
      <c r="Q3503">
        <v>49</v>
      </c>
      <c r="R3503">
        <v>49</v>
      </c>
      <c r="T3503" s="22" t="str">
        <f t="shared" si="208"/>
        <v>852074-070600-OS</v>
      </c>
      <c r="U3503" s="24">
        <f>IF(C3503="NET","",IF(C3503="","",IFERROR(VLOOKUP(T3503,EAN!$A:$B,2,FALSE),"MANGLER - MÅ OPPDATERE EAN-FANEN")))</f>
        <v>7048652762306</v>
      </c>
      <c r="V3503" s="22">
        <f t="shared" si="209"/>
        <v>49</v>
      </c>
      <c r="W3503" s="22">
        <f t="shared" si="210"/>
        <v>49</v>
      </c>
    </row>
    <row r="3504" spans="2:23">
      <c r="B3504">
        <v>852074</v>
      </c>
      <c r="C3504" t="s">
        <v>1101</v>
      </c>
      <c r="D3504" t="s">
        <v>2991</v>
      </c>
      <c r="E3504" t="s">
        <v>2044</v>
      </c>
      <c r="F3504" t="s">
        <v>2045</v>
      </c>
      <c r="G3504" t="s">
        <v>63</v>
      </c>
      <c r="H3504" t="s">
        <v>225</v>
      </c>
      <c r="I3504">
        <v>67</v>
      </c>
      <c r="J3504">
        <v>67</v>
      </c>
      <c r="K3504">
        <v>67</v>
      </c>
      <c r="L3504">
        <v>67</v>
      </c>
      <c r="M3504">
        <v>67</v>
      </c>
      <c r="N3504">
        <v>67</v>
      </c>
      <c r="O3504">
        <v>67</v>
      </c>
      <c r="P3504">
        <v>67</v>
      </c>
      <c r="Q3504">
        <v>67</v>
      </c>
      <c r="R3504">
        <v>67</v>
      </c>
      <c r="T3504" s="22" t="str">
        <f t="shared" si="208"/>
        <v>852074-076400-OS</v>
      </c>
      <c r="U3504" s="24">
        <f>IF(C3504="NET","",IF(C3504="","",IFERROR(VLOOKUP(T3504,EAN!$A:$B,2,FALSE),"MANGLER - MÅ OPPDATERE EAN-FANEN")))</f>
        <v>7048652894472</v>
      </c>
      <c r="V3504" s="22">
        <f t="shared" si="209"/>
        <v>67</v>
      </c>
      <c r="W3504" s="22">
        <f t="shared" si="210"/>
        <v>67</v>
      </c>
    </row>
    <row r="3505" spans="2:23">
      <c r="B3505">
        <v>852074</v>
      </c>
      <c r="C3505" t="s">
        <v>1101</v>
      </c>
      <c r="D3505" t="s">
        <v>2991</v>
      </c>
      <c r="E3505" t="s">
        <v>3632</v>
      </c>
      <c r="F3505" t="s">
        <v>3633</v>
      </c>
      <c r="G3505" t="s">
        <v>63</v>
      </c>
      <c r="H3505" t="s">
        <v>87</v>
      </c>
      <c r="I3505">
        <v>141</v>
      </c>
      <c r="J3505">
        <v>141</v>
      </c>
      <c r="K3505">
        <v>141</v>
      </c>
      <c r="L3505">
        <v>141</v>
      </c>
      <c r="M3505">
        <v>141</v>
      </c>
      <c r="N3505">
        <v>141</v>
      </c>
      <c r="O3505">
        <v>141</v>
      </c>
      <c r="P3505">
        <v>141</v>
      </c>
      <c r="Q3505">
        <v>141</v>
      </c>
      <c r="R3505">
        <v>141</v>
      </c>
      <c r="T3505" s="22" t="str">
        <f t="shared" si="208"/>
        <v>852074-079100-OS</v>
      </c>
      <c r="U3505" s="24">
        <f>IF(C3505="NET","",IF(C3505="","",IFERROR(VLOOKUP(T3505,EAN!$A:$B,2,FALSE),"MANGLER - MÅ OPPDATERE EAN-FANEN")))</f>
        <v>7048653019003</v>
      </c>
      <c r="V3505" s="22">
        <f t="shared" si="209"/>
        <v>141</v>
      </c>
      <c r="W3505" s="22">
        <f t="shared" si="210"/>
        <v>141</v>
      </c>
    </row>
    <row r="3506" spans="2:23">
      <c r="B3506">
        <v>852074</v>
      </c>
      <c r="C3506" t="s">
        <v>1101</v>
      </c>
      <c r="D3506" t="s">
        <v>2991</v>
      </c>
      <c r="E3506" t="s">
        <v>1086</v>
      </c>
      <c r="F3506" t="s">
        <v>1087</v>
      </c>
      <c r="G3506" t="s">
        <v>63</v>
      </c>
      <c r="H3506" t="s">
        <v>87</v>
      </c>
      <c r="I3506">
        <v>215</v>
      </c>
      <c r="J3506">
        <v>215</v>
      </c>
      <c r="K3506">
        <v>215</v>
      </c>
      <c r="L3506">
        <v>215</v>
      </c>
      <c r="M3506">
        <v>215</v>
      </c>
      <c r="N3506">
        <v>215</v>
      </c>
      <c r="O3506">
        <v>215</v>
      </c>
      <c r="P3506">
        <v>215</v>
      </c>
      <c r="Q3506">
        <v>215</v>
      </c>
      <c r="R3506">
        <v>215</v>
      </c>
      <c r="T3506" s="22" t="str">
        <f t="shared" si="208"/>
        <v>852074-150500-OS</v>
      </c>
      <c r="U3506" s="24">
        <f>IF(C3506="NET","",IF(C3506="","",IFERROR(VLOOKUP(T3506,EAN!$A:$B,2,FALSE),"MANGLER - MÅ OPPDATERE EAN-FANEN")))</f>
        <v>7048652762313</v>
      </c>
      <c r="V3506" s="22">
        <f t="shared" si="209"/>
        <v>215</v>
      </c>
      <c r="W3506" s="22">
        <f t="shared" si="210"/>
        <v>215</v>
      </c>
    </row>
    <row r="3507" spans="2:23">
      <c r="B3507">
        <v>852074</v>
      </c>
      <c r="C3507" t="s">
        <v>1101</v>
      </c>
      <c r="D3507" t="s">
        <v>2991</v>
      </c>
      <c r="E3507" t="s">
        <v>670</v>
      </c>
      <c r="F3507" t="s">
        <v>1025</v>
      </c>
      <c r="G3507" t="s">
        <v>63</v>
      </c>
      <c r="H3507" t="s">
        <v>225</v>
      </c>
      <c r="I3507">
        <v>64</v>
      </c>
      <c r="J3507">
        <v>64</v>
      </c>
      <c r="K3507">
        <v>64</v>
      </c>
      <c r="L3507">
        <v>64</v>
      </c>
      <c r="M3507">
        <v>64</v>
      </c>
      <c r="N3507">
        <v>64</v>
      </c>
      <c r="O3507">
        <v>64</v>
      </c>
      <c r="P3507">
        <v>64</v>
      </c>
      <c r="Q3507">
        <v>64</v>
      </c>
      <c r="R3507">
        <v>64</v>
      </c>
      <c r="T3507" s="22" t="str">
        <f t="shared" si="208"/>
        <v>852074-152000-OS</v>
      </c>
      <c r="U3507" s="24">
        <f>IF(C3507="NET","",IF(C3507="","",IFERROR(VLOOKUP(T3507,EAN!$A:$B,2,FALSE),"MANGLER - MÅ OPPDATERE EAN-FANEN")))</f>
        <v>7048652762320</v>
      </c>
      <c r="V3507" s="22">
        <f t="shared" si="209"/>
        <v>64</v>
      </c>
      <c r="W3507" s="22">
        <f t="shared" si="210"/>
        <v>64</v>
      </c>
    </row>
    <row r="3508" spans="2:23">
      <c r="B3508">
        <v>852074</v>
      </c>
      <c r="C3508" t="s">
        <v>1101</v>
      </c>
      <c r="D3508" t="s">
        <v>2991</v>
      </c>
      <c r="E3508" t="s">
        <v>785</v>
      </c>
      <c r="F3508" t="s">
        <v>786</v>
      </c>
      <c r="G3508" t="s">
        <v>63</v>
      </c>
      <c r="H3508" t="s">
        <v>225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T3508" s="22" t="str">
        <f t="shared" si="208"/>
        <v>852074-160400-OS</v>
      </c>
      <c r="U3508" s="24">
        <f>IF(C3508="NET","",IF(C3508="","",IFERROR(VLOOKUP(T3508,EAN!$A:$B,2,FALSE),"MANGLER - MÅ OPPDATERE EAN-FANEN")))</f>
        <v>7048652762337</v>
      </c>
      <c r="V3508" s="22">
        <f t="shared" si="209"/>
        <v>0</v>
      </c>
      <c r="W3508" s="22">
        <f t="shared" si="210"/>
        <v>0</v>
      </c>
    </row>
    <row r="3509" spans="2:23">
      <c r="B3509">
        <v>852074</v>
      </c>
      <c r="C3509" t="s">
        <v>1101</v>
      </c>
      <c r="D3509" t="s">
        <v>2991</v>
      </c>
      <c r="E3509" t="s">
        <v>787</v>
      </c>
      <c r="F3509" t="s">
        <v>788</v>
      </c>
      <c r="G3509" t="s">
        <v>63</v>
      </c>
      <c r="H3509" t="s">
        <v>225</v>
      </c>
      <c r="I3509">
        <v>54</v>
      </c>
      <c r="J3509">
        <v>54</v>
      </c>
      <c r="K3509">
        <v>54</v>
      </c>
      <c r="L3509">
        <v>54</v>
      </c>
      <c r="M3509">
        <v>54</v>
      </c>
      <c r="N3509">
        <v>54</v>
      </c>
      <c r="O3509">
        <v>54</v>
      </c>
      <c r="P3509">
        <v>54</v>
      </c>
      <c r="Q3509">
        <v>54</v>
      </c>
      <c r="R3509">
        <v>54</v>
      </c>
      <c r="T3509" s="22" t="str">
        <f t="shared" si="208"/>
        <v>852074-167400-OS</v>
      </c>
      <c r="U3509" s="24">
        <f>IF(C3509="NET","",IF(C3509="","",IFERROR(VLOOKUP(T3509,EAN!$A:$B,2,FALSE),"MANGLER - MÅ OPPDATERE EAN-FANEN")))</f>
        <v>7048652762344</v>
      </c>
      <c r="V3509" s="22">
        <f t="shared" si="209"/>
        <v>54</v>
      </c>
      <c r="W3509" s="22">
        <f t="shared" si="210"/>
        <v>54</v>
      </c>
    </row>
    <row r="3510" spans="2:23">
      <c r="B3510">
        <v>852074</v>
      </c>
      <c r="C3510" t="s">
        <v>1101</v>
      </c>
      <c r="D3510" t="s">
        <v>2991</v>
      </c>
      <c r="E3510" t="s">
        <v>2039</v>
      </c>
      <c r="F3510" t="s">
        <v>2040</v>
      </c>
      <c r="G3510" t="s">
        <v>63</v>
      </c>
      <c r="H3510" t="s">
        <v>87</v>
      </c>
      <c r="I3510">
        <v>79</v>
      </c>
      <c r="J3510">
        <v>79</v>
      </c>
      <c r="K3510">
        <v>79</v>
      </c>
      <c r="L3510">
        <v>79</v>
      </c>
      <c r="M3510">
        <v>79</v>
      </c>
      <c r="N3510">
        <v>79</v>
      </c>
      <c r="O3510">
        <v>79</v>
      </c>
      <c r="P3510">
        <v>79</v>
      </c>
      <c r="Q3510">
        <v>79</v>
      </c>
      <c r="R3510">
        <v>79</v>
      </c>
      <c r="T3510" s="22" t="str">
        <f t="shared" si="208"/>
        <v>852074-169100-OS</v>
      </c>
      <c r="U3510" s="24">
        <f>IF(C3510="NET","",IF(C3510="","",IFERROR(VLOOKUP(T3510,EAN!$A:$B,2,FALSE),"MANGLER - MÅ OPPDATERE EAN-FANEN")))</f>
        <v>7048652894489</v>
      </c>
      <c r="V3510" s="22">
        <f t="shared" si="209"/>
        <v>79</v>
      </c>
      <c r="W3510" s="22">
        <f t="shared" si="210"/>
        <v>79</v>
      </c>
    </row>
    <row r="3511" spans="2:23">
      <c r="B3511">
        <v>852074</v>
      </c>
      <c r="C3511" t="s">
        <v>1101</v>
      </c>
      <c r="D3511" t="s">
        <v>2991</v>
      </c>
      <c r="E3511" t="s">
        <v>3634</v>
      </c>
      <c r="F3511" t="s">
        <v>3635</v>
      </c>
      <c r="G3511" t="s">
        <v>63</v>
      </c>
      <c r="H3511" t="s">
        <v>87</v>
      </c>
      <c r="I3511">
        <v>146</v>
      </c>
      <c r="J3511">
        <v>146</v>
      </c>
      <c r="K3511">
        <v>146</v>
      </c>
      <c r="L3511">
        <v>146</v>
      </c>
      <c r="M3511">
        <v>146</v>
      </c>
      <c r="N3511">
        <v>146</v>
      </c>
      <c r="O3511">
        <v>146</v>
      </c>
      <c r="P3511">
        <v>146</v>
      </c>
      <c r="Q3511">
        <v>146</v>
      </c>
      <c r="R3511">
        <v>146</v>
      </c>
      <c r="T3511" s="22" t="str">
        <f t="shared" si="208"/>
        <v>852074-190500-OS</v>
      </c>
      <c r="U3511" s="24">
        <f>IF(C3511="NET","",IF(C3511="","",IFERROR(VLOOKUP(T3511,EAN!$A:$B,2,FALSE),"MANGLER - MÅ OPPDATERE EAN-FANEN")))</f>
        <v>7048653018983</v>
      </c>
      <c r="V3511" s="22">
        <f t="shared" si="209"/>
        <v>146</v>
      </c>
      <c r="W3511" s="22">
        <f t="shared" si="210"/>
        <v>146</v>
      </c>
    </row>
    <row r="3512" spans="2:23">
      <c r="B3512">
        <v>852074</v>
      </c>
      <c r="C3512" t="s">
        <v>1101</v>
      </c>
      <c r="D3512" t="s">
        <v>2991</v>
      </c>
      <c r="E3512" t="s">
        <v>1088</v>
      </c>
      <c r="F3512" t="s">
        <v>1089</v>
      </c>
      <c r="G3512" t="s">
        <v>63</v>
      </c>
      <c r="H3512" t="s">
        <v>225</v>
      </c>
      <c r="I3512">
        <v>123</v>
      </c>
      <c r="J3512">
        <v>123</v>
      </c>
      <c r="K3512">
        <v>123</v>
      </c>
      <c r="L3512">
        <v>123</v>
      </c>
      <c r="M3512">
        <v>123</v>
      </c>
      <c r="N3512">
        <v>123</v>
      </c>
      <c r="O3512">
        <v>123</v>
      </c>
      <c r="P3512">
        <v>123</v>
      </c>
      <c r="Q3512">
        <v>123</v>
      </c>
      <c r="R3512">
        <v>123</v>
      </c>
      <c r="T3512" s="22" t="str">
        <f t="shared" si="208"/>
        <v>852074-198200-OS</v>
      </c>
      <c r="U3512" s="24">
        <f>IF(C3512="NET","",IF(C3512="","",IFERROR(VLOOKUP(T3512,EAN!$A:$B,2,FALSE),"MANGLER - MÅ OPPDATERE EAN-FANEN")))</f>
        <v>7048652762351</v>
      </c>
      <c r="V3512" s="22">
        <f t="shared" si="209"/>
        <v>123</v>
      </c>
      <c r="W3512" s="22">
        <f t="shared" si="210"/>
        <v>123</v>
      </c>
    </row>
    <row r="3513" spans="2:23">
      <c r="B3513">
        <v>852074</v>
      </c>
      <c r="C3513" t="s">
        <v>1101</v>
      </c>
      <c r="D3513" t="s">
        <v>2991</v>
      </c>
      <c r="E3513" t="s">
        <v>401</v>
      </c>
      <c r="F3513" t="s">
        <v>402</v>
      </c>
      <c r="G3513" t="s">
        <v>63</v>
      </c>
      <c r="H3513" t="s">
        <v>87</v>
      </c>
      <c r="I3513">
        <v>224</v>
      </c>
      <c r="J3513">
        <v>224</v>
      </c>
      <c r="K3513">
        <v>224</v>
      </c>
      <c r="L3513">
        <v>224</v>
      </c>
      <c r="M3513">
        <v>224</v>
      </c>
      <c r="N3513">
        <v>224</v>
      </c>
      <c r="O3513">
        <v>224</v>
      </c>
      <c r="P3513">
        <v>224</v>
      </c>
      <c r="Q3513">
        <v>224</v>
      </c>
      <c r="R3513">
        <v>224</v>
      </c>
      <c r="T3513" s="22" t="str">
        <f t="shared" si="208"/>
        <v>852074-200100-OS</v>
      </c>
      <c r="U3513" s="24">
        <f>IF(C3513="NET","",IF(C3513="","",IFERROR(VLOOKUP(T3513,EAN!$A:$B,2,FALSE),"MANGLER - MÅ OPPDATERE EAN-FANEN")))</f>
        <v>7048652762368</v>
      </c>
      <c r="V3513" s="22">
        <f t="shared" si="209"/>
        <v>224</v>
      </c>
      <c r="W3513" s="22">
        <f t="shared" si="210"/>
        <v>224</v>
      </c>
    </row>
    <row r="3514" spans="2:23">
      <c r="B3514">
        <v>852074</v>
      </c>
      <c r="C3514" t="s">
        <v>1101</v>
      </c>
      <c r="D3514" t="s">
        <v>2991</v>
      </c>
      <c r="E3514" t="s">
        <v>3745</v>
      </c>
      <c r="F3514" t="s">
        <v>3746</v>
      </c>
      <c r="G3514" t="s">
        <v>63</v>
      </c>
      <c r="H3514" t="s">
        <v>225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T3514" s="22" t="str">
        <f t="shared" si="208"/>
        <v>852074-201000-OS</v>
      </c>
      <c r="U3514" s="24">
        <f>IF(C3514="NET","",IF(C3514="","",IFERROR(VLOOKUP(T3514,EAN!$A:$B,2,FALSE),"MANGLER - MÅ OPPDATERE EAN-FANEN")))</f>
        <v>7048653105799</v>
      </c>
      <c r="V3514" s="22">
        <f t="shared" si="209"/>
        <v>0</v>
      </c>
      <c r="W3514" s="22">
        <f t="shared" si="210"/>
        <v>0</v>
      </c>
    </row>
    <row r="3515" spans="2:23">
      <c r="B3515">
        <v>852074</v>
      </c>
      <c r="C3515" t="s">
        <v>1101</v>
      </c>
      <c r="D3515" t="s">
        <v>2991</v>
      </c>
      <c r="E3515" t="s">
        <v>1090</v>
      </c>
      <c r="F3515" t="s">
        <v>1091</v>
      </c>
      <c r="G3515" t="s">
        <v>63</v>
      </c>
      <c r="H3515" t="s">
        <v>225</v>
      </c>
      <c r="I3515">
        <v>344</v>
      </c>
      <c r="J3515">
        <v>344</v>
      </c>
      <c r="K3515">
        <v>344</v>
      </c>
      <c r="L3515">
        <v>344</v>
      </c>
      <c r="M3515">
        <v>344</v>
      </c>
      <c r="N3515">
        <v>344</v>
      </c>
      <c r="O3515">
        <v>344</v>
      </c>
      <c r="P3515">
        <v>344</v>
      </c>
      <c r="Q3515">
        <v>344</v>
      </c>
      <c r="R3515">
        <v>344</v>
      </c>
      <c r="T3515" s="22" t="str">
        <f t="shared" si="208"/>
        <v>852074-202429-OS</v>
      </c>
      <c r="U3515" s="24">
        <f>IF(C3515="NET","",IF(C3515="","",IFERROR(VLOOKUP(T3515,EAN!$A:$B,2,FALSE),"MANGLER - MÅ OPPDATERE EAN-FANEN")))</f>
        <v>7048652762894</v>
      </c>
      <c r="V3515" s="22">
        <f t="shared" si="209"/>
        <v>344</v>
      </c>
      <c r="W3515" s="22">
        <f t="shared" si="210"/>
        <v>344</v>
      </c>
    </row>
    <row r="3516" spans="2:23">
      <c r="B3516">
        <v>852074</v>
      </c>
      <c r="C3516" t="s">
        <v>1101</v>
      </c>
      <c r="D3516" t="s">
        <v>2991</v>
      </c>
      <c r="E3516" t="s">
        <v>1096</v>
      </c>
      <c r="F3516" t="s">
        <v>1097</v>
      </c>
      <c r="G3516" t="s">
        <v>63</v>
      </c>
      <c r="H3516" t="s">
        <v>225</v>
      </c>
      <c r="I3516">
        <v>121</v>
      </c>
      <c r="J3516">
        <v>121</v>
      </c>
      <c r="K3516">
        <v>121</v>
      </c>
      <c r="L3516">
        <v>121</v>
      </c>
      <c r="M3516">
        <v>121</v>
      </c>
      <c r="N3516">
        <v>121</v>
      </c>
      <c r="O3516">
        <v>121</v>
      </c>
      <c r="P3516">
        <v>121</v>
      </c>
      <c r="Q3516">
        <v>121</v>
      </c>
      <c r="R3516">
        <v>121</v>
      </c>
      <c r="T3516" s="22" t="str">
        <f t="shared" si="208"/>
        <v>852074-206129-OS</v>
      </c>
      <c r="U3516" s="24">
        <f>IF(C3516="NET","",IF(C3516="","",IFERROR(VLOOKUP(T3516,EAN!$A:$B,2,FALSE),"MANGLER - MÅ OPPDATERE EAN-FANEN")))</f>
        <v>7048652762900</v>
      </c>
      <c r="V3516" s="22">
        <f t="shared" si="209"/>
        <v>121</v>
      </c>
      <c r="W3516" s="22">
        <f t="shared" si="210"/>
        <v>121</v>
      </c>
    </row>
    <row r="3517" spans="2:23">
      <c r="B3517" s="37">
        <v>852075</v>
      </c>
      <c r="C3517" t="s">
        <v>131</v>
      </c>
      <c r="I3517" s="37">
        <v>202409</v>
      </c>
      <c r="J3517" s="37">
        <v>202410</v>
      </c>
      <c r="K3517" s="37">
        <v>202411</v>
      </c>
      <c r="L3517" s="37">
        <v>202412</v>
      </c>
      <c r="M3517" s="37">
        <v>202413</v>
      </c>
      <c r="N3517" s="37">
        <v>202414</v>
      </c>
      <c r="O3517" s="37">
        <v>202415</v>
      </c>
      <c r="P3517" s="37">
        <v>202415</v>
      </c>
      <c r="Q3517" s="37">
        <v>202415</v>
      </c>
      <c r="R3517" s="37">
        <v>202415</v>
      </c>
      <c r="T3517" s="22" t="str">
        <f t="shared" si="208"/>
        <v>852075-</v>
      </c>
      <c r="U3517" s="24" t="str">
        <f>IF(C3517="NET","",IF(C3517="","",IFERROR(VLOOKUP(T3517,EAN!$A:$B,2,FALSE),"MANGLER - MÅ OPPDATERE EAN-FANEN")))</f>
        <v/>
      </c>
      <c r="V3517" s="22">
        <f t="shared" si="209"/>
        <v>202409</v>
      </c>
      <c r="W3517" s="22">
        <f t="shared" si="210"/>
        <v>202415</v>
      </c>
    </row>
    <row r="3518" spans="2:23">
      <c r="B3518">
        <v>852075</v>
      </c>
      <c r="C3518" t="s">
        <v>1102</v>
      </c>
      <c r="D3518" t="s">
        <v>2991</v>
      </c>
      <c r="E3518" t="s">
        <v>793</v>
      </c>
      <c r="F3518" t="s">
        <v>794</v>
      </c>
      <c r="G3518" t="s">
        <v>63</v>
      </c>
      <c r="H3518" t="s">
        <v>87</v>
      </c>
      <c r="I3518">
        <v>86</v>
      </c>
      <c r="J3518">
        <v>86</v>
      </c>
      <c r="K3518">
        <v>86</v>
      </c>
      <c r="L3518">
        <v>86</v>
      </c>
      <c r="M3518">
        <v>86</v>
      </c>
      <c r="N3518">
        <v>86</v>
      </c>
      <c r="O3518">
        <v>86</v>
      </c>
      <c r="P3518">
        <v>86</v>
      </c>
      <c r="Q3518">
        <v>86</v>
      </c>
      <c r="R3518">
        <v>86</v>
      </c>
      <c r="T3518" s="22" t="str">
        <f t="shared" si="208"/>
        <v>852075-220400-OS</v>
      </c>
      <c r="U3518" s="24">
        <f>IF(C3518="NET","",IF(C3518="","",IFERROR(VLOOKUP(T3518,EAN!$A:$B,2,FALSE),"MANGLER - MÅ OPPDATERE EAN-FANEN")))</f>
        <v>7048652762382</v>
      </c>
      <c r="V3518" s="22">
        <f t="shared" si="209"/>
        <v>86</v>
      </c>
      <c r="W3518" s="22">
        <f t="shared" si="210"/>
        <v>86</v>
      </c>
    </row>
    <row r="3519" spans="2:23">
      <c r="B3519">
        <v>852075</v>
      </c>
      <c r="C3519" t="s">
        <v>1102</v>
      </c>
      <c r="D3519" t="s">
        <v>2991</v>
      </c>
      <c r="E3519" t="s">
        <v>1099</v>
      </c>
      <c r="F3519" t="s">
        <v>1938</v>
      </c>
      <c r="G3519" t="s">
        <v>63</v>
      </c>
      <c r="H3519" t="s">
        <v>225</v>
      </c>
      <c r="I3519">
        <v>16</v>
      </c>
      <c r="J3519">
        <v>16</v>
      </c>
      <c r="K3519">
        <v>16</v>
      </c>
      <c r="L3519">
        <v>16</v>
      </c>
      <c r="M3519">
        <v>16</v>
      </c>
      <c r="N3519">
        <v>16</v>
      </c>
      <c r="O3519">
        <v>16</v>
      </c>
      <c r="P3519">
        <v>16</v>
      </c>
      <c r="Q3519">
        <v>16</v>
      </c>
      <c r="R3519">
        <v>16</v>
      </c>
      <c r="T3519" s="22" t="str">
        <f t="shared" si="208"/>
        <v>852075-221000-OS</v>
      </c>
      <c r="U3519" s="24">
        <f>IF(C3519="NET","",IF(C3519="","",IFERROR(VLOOKUP(T3519,EAN!$A:$B,2,FALSE),"MANGLER - MÅ OPPDATERE EAN-FANEN")))</f>
        <v>7048652762399</v>
      </c>
      <c r="V3519" s="22">
        <f t="shared" si="209"/>
        <v>16</v>
      </c>
      <c r="W3519" s="22">
        <f t="shared" si="210"/>
        <v>16</v>
      </c>
    </row>
    <row r="3520" spans="2:23">
      <c r="B3520" s="37">
        <v>852076</v>
      </c>
      <c r="C3520" t="s">
        <v>131</v>
      </c>
      <c r="I3520" s="37">
        <v>202409</v>
      </c>
      <c r="J3520" s="37">
        <v>202410</v>
      </c>
      <c r="K3520" s="37">
        <v>202411</v>
      </c>
      <c r="L3520" s="37">
        <v>202412</v>
      </c>
      <c r="M3520" s="37">
        <v>202413</v>
      </c>
      <c r="N3520" s="37">
        <v>202414</v>
      </c>
      <c r="O3520" s="37">
        <v>202415</v>
      </c>
      <c r="P3520" s="37">
        <v>202415</v>
      </c>
      <c r="Q3520" s="37">
        <v>202415</v>
      </c>
      <c r="R3520" s="37">
        <v>202415</v>
      </c>
      <c r="T3520" s="22" t="str">
        <f t="shared" si="208"/>
        <v>852076-</v>
      </c>
      <c r="U3520" s="24" t="str">
        <f>IF(C3520="NET","",IF(C3520="","",IFERROR(VLOOKUP(T3520,EAN!$A:$B,2,FALSE),"MANGLER - MÅ OPPDATERE EAN-FANEN")))</f>
        <v/>
      </c>
      <c r="V3520" s="22">
        <f t="shared" si="209"/>
        <v>202409</v>
      </c>
      <c r="W3520" s="22">
        <f t="shared" si="210"/>
        <v>202415</v>
      </c>
    </row>
    <row r="3521" spans="2:23">
      <c r="B3521">
        <v>852076</v>
      </c>
      <c r="C3521" t="s">
        <v>1103</v>
      </c>
      <c r="D3521" t="s">
        <v>2991</v>
      </c>
      <c r="E3521" t="s">
        <v>417</v>
      </c>
      <c r="F3521" t="s">
        <v>651</v>
      </c>
      <c r="G3521" t="s">
        <v>63</v>
      </c>
      <c r="H3521" t="s">
        <v>87</v>
      </c>
      <c r="I3521">
        <v>79</v>
      </c>
      <c r="J3521">
        <v>79</v>
      </c>
      <c r="K3521">
        <v>79</v>
      </c>
      <c r="L3521">
        <v>79</v>
      </c>
      <c r="M3521">
        <v>79</v>
      </c>
      <c r="N3521">
        <v>79</v>
      </c>
      <c r="O3521">
        <v>79</v>
      </c>
      <c r="P3521">
        <v>79</v>
      </c>
      <c r="Q3521">
        <v>79</v>
      </c>
      <c r="R3521">
        <v>79</v>
      </c>
      <c r="T3521" s="22" t="str">
        <f t="shared" si="208"/>
        <v>852076-230000-OS</v>
      </c>
      <c r="U3521" s="24">
        <f>IF(C3521="NET","",IF(C3521="","",IFERROR(VLOOKUP(T3521,EAN!$A:$B,2,FALSE),"MANGLER - MÅ OPPDATERE EAN-FANEN")))</f>
        <v>7048652762498</v>
      </c>
      <c r="V3521" s="22">
        <f t="shared" si="209"/>
        <v>79</v>
      </c>
      <c r="W3521" s="22">
        <f t="shared" si="210"/>
        <v>79</v>
      </c>
    </row>
    <row r="3522" spans="2:23">
      <c r="B3522" s="37">
        <v>852077</v>
      </c>
      <c r="C3522" t="s">
        <v>131</v>
      </c>
      <c r="I3522" s="37">
        <v>202409</v>
      </c>
      <c r="J3522" s="37">
        <v>202410</v>
      </c>
      <c r="K3522" s="37">
        <v>202411</v>
      </c>
      <c r="L3522" s="37">
        <v>202412</v>
      </c>
      <c r="M3522" s="37">
        <v>202413</v>
      </c>
      <c r="N3522" s="37">
        <v>202414</v>
      </c>
      <c r="O3522" s="37">
        <v>202415</v>
      </c>
      <c r="P3522" s="37">
        <v>202415</v>
      </c>
      <c r="Q3522" s="37">
        <v>202415</v>
      </c>
      <c r="R3522" s="37">
        <v>202415</v>
      </c>
      <c r="T3522" s="22" t="str">
        <f t="shared" si="208"/>
        <v>852077-</v>
      </c>
      <c r="U3522" s="24" t="str">
        <f>IF(C3522="NET","",IF(C3522="","",IFERROR(VLOOKUP(T3522,EAN!$A:$B,2,FALSE),"MANGLER - MÅ OPPDATERE EAN-FANEN")))</f>
        <v/>
      </c>
      <c r="V3522" s="22">
        <f t="shared" si="209"/>
        <v>202409</v>
      </c>
      <c r="W3522" s="22">
        <f t="shared" si="210"/>
        <v>202415</v>
      </c>
    </row>
    <row r="3523" spans="2:23">
      <c r="B3523">
        <v>852077</v>
      </c>
      <c r="C3523" t="s">
        <v>1104</v>
      </c>
      <c r="D3523" t="s">
        <v>2991</v>
      </c>
      <c r="E3523" t="s">
        <v>414</v>
      </c>
      <c r="F3523" t="s">
        <v>415</v>
      </c>
      <c r="G3523" t="s">
        <v>63</v>
      </c>
      <c r="H3523" t="s">
        <v>87</v>
      </c>
      <c r="I3523">
        <v>35</v>
      </c>
      <c r="J3523">
        <v>35</v>
      </c>
      <c r="K3523">
        <v>35</v>
      </c>
      <c r="L3523">
        <v>35</v>
      </c>
      <c r="M3523">
        <v>35</v>
      </c>
      <c r="N3523">
        <v>35</v>
      </c>
      <c r="O3523">
        <v>35</v>
      </c>
      <c r="P3523">
        <v>35</v>
      </c>
      <c r="Q3523">
        <v>35</v>
      </c>
      <c r="R3523">
        <v>35</v>
      </c>
      <c r="T3523" s="22" t="str">
        <f t="shared" si="208"/>
        <v>852077-220000-OS</v>
      </c>
      <c r="U3523" s="24">
        <f>IF(C3523="NET","",IF(C3523="","",IFERROR(VLOOKUP(T3523,EAN!$A:$B,2,FALSE),"MANGLER - MÅ OPPDATERE EAN-FANEN")))</f>
        <v>7048652762528</v>
      </c>
      <c r="V3523" s="22">
        <f t="shared" si="209"/>
        <v>35</v>
      </c>
      <c r="W3523" s="22">
        <f t="shared" si="210"/>
        <v>35</v>
      </c>
    </row>
    <row r="3524" spans="2:23">
      <c r="B3524" s="37">
        <v>852078</v>
      </c>
      <c r="C3524" t="s">
        <v>131</v>
      </c>
      <c r="I3524" s="37">
        <v>202409</v>
      </c>
      <c r="J3524" s="37">
        <v>202410</v>
      </c>
      <c r="K3524" s="37">
        <v>202411</v>
      </c>
      <c r="L3524" s="37">
        <v>202412</v>
      </c>
      <c r="M3524" s="37">
        <v>202413</v>
      </c>
      <c r="N3524" s="37">
        <v>202414</v>
      </c>
      <c r="O3524" s="37">
        <v>202415</v>
      </c>
      <c r="P3524" s="37">
        <v>202415</v>
      </c>
      <c r="Q3524" s="37">
        <v>202415</v>
      </c>
      <c r="R3524" s="37">
        <v>202415</v>
      </c>
      <c r="T3524" s="22" t="str">
        <f t="shared" ref="T3524:T3587" si="211">CONCATENATE(B3524,"-",E3524)</f>
        <v>852078-</v>
      </c>
      <c r="U3524" s="24" t="str">
        <f>IF(C3524="NET","",IF(C3524="","",IFERROR(VLOOKUP(T3524,EAN!$A:$B,2,FALSE),"MANGLER - MÅ OPPDATERE EAN-FANEN")))</f>
        <v/>
      </c>
      <c r="V3524" s="22">
        <f t="shared" si="209"/>
        <v>202409</v>
      </c>
      <c r="W3524" s="22">
        <f t="shared" si="210"/>
        <v>202415</v>
      </c>
    </row>
    <row r="3525" spans="2:23">
      <c r="B3525">
        <v>852078</v>
      </c>
      <c r="C3525" t="s">
        <v>1105</v>
      </c>
      <c r="D3525" t="s">
        <v>2991</v>
      </c>
      <c r="E3525" t="s">
        <v>372</v>
      </c>
      <c r="F3525" t="s">
        <v>84</v>
      </c>
      <c r="G3525" t="s">
        <v>63</v>
      </c>
      <c r="H3525" t="s">
        <v>225</v>
      </c>
      <c r="I3525">
        <v>27</v>
      </c>
      <c r="J3525">
        <v>27</v>
      </c>
      <c r="K3525">
        <v>27</v>
      </c>
      <c r="L3525">
        <v>27</v>
      </c>
      <c r="M3525">
        <v>27</v>
      </c>
      <c r="N3525">
        <v>27</v>
      </c>
      <c r="O3525">
        <v>27</v>
      </c>
      <c r="P3525">
        <v>27</v>
      </c>
      <c r="Q3525">
        <v>27</v>
      </c>
      <c r="R3525">
        <v>27</v>
      </c>
      <c r="T3525" s="22" t="str">
        <f t="shared" si="211"/>
        <v>852078-060000-OS</v>
      </c>
      <c r="U3525" s="24">
        <f>IF(C3525="NET","",IF(C3525="","",IFERROR(VLOOKUP(T3525,EAN!$A:$B,2,FALSE),"MANGLER - MÅ OPPDATERE EAN-FANEN")))</f>
        <v>7048652762610</v>
      </c>
      <c r="V3525" s="22">
        <f t="shared" si="209"/>
        <v>27</v>
      </c>
      <c r="W3525" s="22">
        <f t="shared" si="210"/>
        <v>27</v>
      </c>
    </row>
    <row r="3526" spans="2:23">
      <c r="B3526">
        <v>852078</v>
      </c>
      <c r="C3526" t="s">
        <v>1105</v>
      </c>
      <c r="D3526" t="s">
        <v>2991</v>
      </c>
      <c r="E3526" t="s">
        <v>373</v>
      </c>
      <c r="F3526" t="s">
        <v>82</v>
      </c>
      <c r="G3526" t="s">
        <v>63</v>
      </c>
      <c r="H3526" t="s">
        <v>225</v>
      </c>
      <c r="I3526">
        <v>26</v>
      </c>
      <c r="J3526">
        <v>26</v>
      </c>
      <c r="K3526">
        <v>26</v>
      </c>
      <c r="L3526">
        <v>26</v>
      </c>
      <c r="M3526">
        <v>26</v>
      </c>
      <c r="N3526">
        <v>26</v>
      </c>
      <c r="O3526">
        <v>26</v>
      </c>
      <c r="P3526">
        <v>26</v>
      </c>
      <c r="Q3526">
        <v>26</v>
      </c>
      <c r="R3526">
        <v>26</v>
      </c>
      <c r="T3526" s="22" t="str">
        <f t="shared" si="211"/>
        <v>852078-070000-OS</v>
      </c>
      <c r="U3526" s="24">
        <f>IF(C3526="NET","",IF(C3526="","",IFERROR(VLOOKUP(T3526,EAN!$A:$B,2,FALSE),"MANGLER - MÅ OPPDATERE EAN-FANEN")))</f>
        <v>7048652762627</v>
      </c>
      <c r="V3526" s="22">
        <f t="shared" si="209"/>
        <v>26</v>
      </c>
      <c r="W3526" s="22">
        <f t="shared" si="210"/>
        <v>26</v>
      </c>
    </row>
    <row r="3527" spans="2:23">
      <c r="B3527">
        <v>852078</v>
      </c>
      <c r="C3527" t="s">
        <v>1105</v>
      </c>
      <c r="D3527" t="s">
        <v>2991</v>
      </c>
      <c r="E3527" t="s">
        <v>374</v>
      </c>
      <c r="F3527" t="s">
        <v>375</v>
      </c>
      <c r="G3527" t="s">
        <v>63</v>
      </c>
      <c r="H3527" t="s">
        <v>87</v>
      </c>
      <c r="I3527">
        <v>18</v>
      </c>
      <c r="J3527">
        <v>18</v>
      </c>
      <c r="K3527">
        <v>18</v>
      </c>
      <c r="L3527">
        <v>18</v>
      </c>
      <c r="M3527">
        <v>18</v>
      </c>
      <c r="N3527">
        <v>18</v>
      </c>
      <c r="O3527">
        <v>18</v>
      </c>
      <c r="P3527">
        <v>18</v>
      </c>
      <c r="Q3527">
        <v>18</v>
      </c>
      <c r="R3527">
        <v>18</v>
      </c>
      <c r="T3527" s="22" t="str">
        <f t="shared" si="211"/>
        <v>852078-150000-OS</v>
      </c>
      <c r="U3527" s="24">
        <f>IF(C3527="NET","",IF(C3527="","",IFERROR(VLOOKUP(T3527,EAN!$A:$B,2,FALSE),"MANGLER - MÅ OPPDATERE EAN-FANEN")))</f>
        <v>7048652762634</v>
      </c>
      <c r="V3527" s="22">
        <f t="shared" si="209"/>
        <v>18</v>
      </c>
      <c r="W3527" s="22">
        <f t="shared" si="210"/>
        <v>18</v>
      </c>
    </row>
    <row r="3528" spans="2:23">
      <c r="B3528">
        <v>852078</v>
      </c>
      <c r="C3528" t="s">
        <v>1105</v>
      </c>
      <c r="D3528" t="s">
        <v>2991</v>
      </c>
      <c r="E3528" t="s">
        <v>376</v>
      </c>
      <c r="F3528" t="s">
        <v>377</v>
      </c>
      <c r="G3528" t="s">
        <v>63</v>
      </c>
      <c r="H3528" t="s">
        <v>87</v>
      </c>
      <c r="I3528">
        <v>22</v>
      </c>
      <c r="J3528">
        <v>22</v>
      </c>
      <c r="K3528">
        <v>22</v>
      </c>
      <c r="L3528">
        <v>22</v>
      </c>
      <c r="M3528">
        <v>22</v>
      </c>
      <c r="N3528">
        <v>22</v>
      </c>
      <c r="O3528">
        <v>22</v>
      </c>
      <c r="P3528">
        <v>22</v>
      </c>
      <c r="Q3528">
        <v>22</v>
      </c>
      <c r="R3528">
        <v>22</v>
      </c>
      <c r="T3528" s="22" t="str">
        <f t="shared" si="211"/>
        <v>852078-160000-OS</v>
      </c>
      <c r="U3528" s="24">
        <f>IF(C3528="NET","",IF(C3528="","",IFERROR(VLOOKUP(T3528,EAN!$A:$B,2,FALSE),"MANGLER - MÅ OPPDATERE EAN-FANEN")))</f>
        <v>7048652762641</v>
      </c>
      <c r="V3528" s="22">
        <f t="shared" si="209"/>
        <v>22</v>
      </c>
      <c r="W3528" s="22">
        <f t="shared" si="210"/>
        <v>22</v>
      </c>
    </row>
    <row r="3529" spans="2:23">
      <c r="B3529">
        <v>852078</v>
      </c>
      <c r="C3529" t="s">
        <v>1105</v>
      </c>
      <c r="D3529" t="s">
        <v>2991</v>
      </c>
      <c r="E3529" t="s">
        <v>2973</v>
      </c>
      <c r="F3529" t="s">
        <v>2974</v>
      </c>
      <c r="G3529" t="s">
        <v>63</v>
      </c>
      <c r="H3529" t="s">
        <v>87</v>
      </c>
      <c r="I3529">
        <v>15</v>
      </c>
      <c r="J3529">
        <v>15</v>
      </c>
      <c r="K3529">
        <v>15</v>
      </c>
      <c r="L3529">
        <v>15</v>
      </c>
      <c r="M3529">
        <v>15</v>
      </c>
      <c r="N3529">
        <v>15</v>
      </c>
      <c r="O3529">
        <v>15</v>
      </c>
      <c r="P3529">
        <v>15</v>
      </c>
      <c r="Q3529">
        <v>15</v>
      </c>
      <c r="R3529">
        <v>15</v>
      </c>
      <c r="T3529" s="22" t="str">
        <f t="shared" si="211"/>
        <v>852078-170000-OS</v>
      </c>
      <c r="U3529" s="24">
        <f>IF(C3529="NET","",IF(C3529="","",IFERROR(VLOOKUP(T3529,EAN!$A:$B,2,FALSE),"MANGLER - MÅ OPPDATERE EAN-FANEN")))</f>
        <v>7048653018914</v>
      </c>
      <c r="V3529" s="22">
        <f t="shared" si="209"/>
        <v>15</v>
      </c>
      <c r="W3529" s="22">
        <f t="shared" si="210"/>
        <v>15</v>
      </c>
    </row>
    <row r="3530" spans="2:23">
      <c r="B3530">
        <v>852078</v>
      </c>
      <c r="C3530" t="s">
        <v>1105</v>
      </c>
      <c r="D3530" t="s">
        <v>2991</v>
      </c>
      <c r="E3530" t="s">
        <v>383</v>
      </c>
      <c r="F3530" t="s">
        <v>384</v>
      </c>
      <c r="G3530" t="s">
        <v>63</v>
      </c>
      <c r="H3530" t="s">
        <v>225</v>
      </c>
      <c r="I3530">
        <v>30</v>
      </c>
      <c r="J3530">
        <v>30</v>
      </c>
      <c r="K3530">
        <v>30</v>
      </c>
      <c r="L3530">
        <v>30</v>
      </c>
      <c r="M3530">
        <v>30</v>
      </c>
      <c r="N3530">
        <v>30</v>
      </c>
      <c r="O3530">
        <v>30</v>
      </c>
      <c r="P3530">
        <v>30</v>
      </c>
      <c r="Q3530">
        <v>30</v>
      </c>
      <c r="R3530">
        <v>30</v>
      </c>
      <c r="T3530" s="22" t="str">
        <f t="shared" si="211"/>
        <v>852078-190000-OS</v>
      </c>
      <c r="U3530" s="24">
        <f>IF(C3530="NET","",IF(C3530="","",IFERROR(VLOOKUP(T3530,EAN!$A:$B,2,FALSE),"MANGLER - MÅ OPPDATERE EAN-FANEN")))</f>
        <v>7048652762658</v>
      </c>
      <c r="V3530" s="22">
        <f t="shared" si="209"/>
        <v>30</v>
      </c>
      <c r="W3530" s="22">
        <f t="shared" si="210"/>
        <v>30</v>
      </c>
    </row>
    <row r="3531" spans="2:23">
      <c r="B3531">
        <v>852078</v>
      </c>
      <c r="C3531" t="s">
        <v>1105</v>
      </c>
      <c r="D3531" t="s">
        <v>2991</v>
      </c>
      <c r="E3531" t="s">
        <v>378</v>
      </c>
      <c r="F3531" t="s">
        <v>379</v>
      </c>
      <c r="G3531" t="s">
        <v>63</v>
      </c>
      <c r="H3531" t="s">
        <v>87</v>
      </c>
      <c r="I3531">
        <v>26</v>
      </c>
      <c r="J3531">
        <v>26</v>
      </c>
      <c r="K3531">
        <v>26</v>
      </c>
      <c r="L3531">
        <v>26</v>
      </c>
      <c r="M3531">
        <v>26</v>
      </c>
      <c r="N3531">
        <v>26</v>
      </c>
      <c r="O3531">
        <v>26</v>
      </c>
      <c r="P3531">
        <v>26</v>
      </c>
      <c r="Q3531">
        <v>26</v>
      </c>
      <c r="R3531">
        <v>26</v>
      </c>
      <c r="T3531" s="22" t="str">
        <f t="shared" si="211"/>
        <v>852078-200000-OS</v>
      </c>
      <c r="U3531" s="24">
        <f>IF(C3531="NET","",IF(C3531="","",IFERROR(VLOOKUP(T3531,EAN!$A:$B,2,FALSE),"MANGLER - MÅ OPPDATERE EAN-FANEN")))</f>
        <v>7048652762665</v>
      </c>
      <c r="V3531" s="22">
        <f t="shared" ref="V3531:V3594" si="212">I3531</f>
        <v>26</v>
      </c>
      <c r="W3531" s="22">
        <f t="shared" ref="W3531:W3594" si="213">R3531</f>
        <v>26</v>
      </c>
    </row>
    <row r="3532" spans="2:23">
      <c r="B3532" s="37">
        <v>852079</v>
      </c>
      <c r="C3532" t="s">
        <v>131</v>
      </c>
      <c r="I3532" s="37">
        <v>202409</v>
      </c>
      <c r="J3532" s="37">
        <v>202410</v>
      </c>
      <c r="K3532" s="37">
        <v>202411</v>
      </c>
      <c r="L3532" s="37">
        <v>202412</v>
      </c>
      <c r="M3532" s="37">
        <v>202413</v>
      </c>
      <c r="N3532" s="37">
        <v>202414</v>
      </c>
      <c r="O3532" s="37">
        <v>202415</v>
      </c>
      <c r="P3532" s="37">
        <v>202415</v>
      </c>
      <c r="Q3532" s="37">
        <v>202415</v>
      </c>
      <c r="R3532" s="37">
        <v>202415</v>
      </c>
      <c r="T3532" s="22" t="str">
        <f t="shared" si="211"/>
        <v>852079-</v>
      </c>
      <c r="U3532" s="24" t="str">
        <f>IF(C3532="NET","",IF(C3532="","",IFERROR(VLOOKUP(T3532,EAN!$A:$B,2,FALSE),"MANGLER - MÅ OPPDATERE EAN-FANEN")))</f>
        <v/>
      </c>
      <c r="V3532" s="22">
        <f t="shared" si="212"/>
        <v>202409</v>
      </c>
      <c r="W3532" s="22">
        <f t="shared" si="213"/>
        <v>202415</v>
      </c>
    </row>
    <row r="3533" spans="2:23">
      <c r="B3533">
        <v>852079</v>
      </c>
      <c r="C3533" t="s">
        <v>1106</v>
      </c>
      <c r="D3533" t="s">
        <v>2991</v>
      </c>
      <c r="E3533" t="s">
        <v>417</v>
      </c>
      <c r="F3533" t="s">
        <v>651</v>
      </c>
      <c r="G3533" t="s">
        <v>63</v>
      </c>
      <c r="H3533" t="s">
        <v>87</v>
      </c>
      <c r="I3533">
        <v>76</v>
      </c>
      <c r="J3533">
        <v>76</v>
      </c>
      <c r="K3533">
        <v>76</v>
      </c>
      <c r="L3533">
        <v>76</v>
      </c>
      <c r="M3533">
        <v>76</v>
      </c>
      <c r="N3533">
        <v>76</v>
      </c>
      <c r="O3533">
        <v>76</v>
      </c>
      <c r="P3533">
        <v>76</v>
      </c>
      <c r="Q3533">
        <v>76</v>
      </c>
      <c r="R3533">
        <v>76</v>
      </c>
      <c r="T3533" s="22" t="str">
        <f t="shared" si="211"/>
        <v>852079-230000-OS</v>
      </c>
      <c r="U3533" s="24">
        <f>IF(C3533="NET","",IF(C3533="","",IFERROR(VLOOKUP(T3533,EAN!$A:$B,2,FALSE),"MANGLER - MÅ OPPDATERE EAN-FANEN")))</f>
        <v>7048652762405</v>
      </c>
      <c r="V3533" s="22">
        <f t="shared" si="212"/>
        <v>76</v>
      </c>
      <c r="W3533" s="22">
        <f t="shared" si="213"/>
        <v>76</v>
      </c>
    </row>
    <row r="3534" spans="2:23">
      <c r="B3534" s="37">
        <v>852080</v>
      </c>
      <c r="C3534" t="s">
        <v>131</v>
      </c>
      <c r="I3534" s="37">
        <v>202409</v>
      </c>
      <c r="J3534" s="37">
        <v>202410</v>
      </c>
      <c r="K3534" s="37">
        <v>202411</v>
      </c>
      <c r="L3534" s="37">
        <v>202412</v>
      </c>
      <c r="M3534" s="37">
        <v>202413</v>
      </c>
      <c r="N3534" s="37">
        <v>202414</v>
      </c>
      <c r="O3534" s="37">
        <v>202415</v>
      </c>
      <c r="P3534" s="37">
        <v>202415</v>
      </c>
      <c r="Q3534" s="37">
        <v>202415</v>
      </c>
      <c r="R3534" s="37">
        <v>202415</v>
      </c>
      <c r="T3534" s="22" t="str">
        <f t="shared" si="211"/>
        <v>852080-</v>
      </c>
      <c r="U3534" s="24" t="str">
        <f>IF(C3534="NET","",IF(C3534="","",IFERROR(VLOOKUP(T3534,EAN!$A:$B,2,FALSE),"MANGLER - MÅ OPPDATERE EAN-FANEN")))</f>
        <v/>
      </c>
      <c r="V3534" s="22">
        <f t="shared" si="212"/>
        <v>202409</v>
      </c>
      <c r="W3534" s="22">
        <f t="shared" si="213"/>
        <v>202415</v>
      </c>
    </row>
    <row r="3535" spans="2:23">
      <c r="B3535">
        <v>852080</v>
      </c>
      <c r="C3535" t="s">
        <v>1107</v>
      </c>
      <c r="D3535" t="s">
        <v>2991</v>
      </c>
      <c r="E3535" t="s">
        <v>414</v>
      </c>
      <c r="F3535" t="s">
        <v>415</v>
      </c>
      <c r="G3535" t="s">
        <v>63</v>
      </c>
      <c r="H3535" t="s">
        <v>87</v>
      </c>
      <c r="I3535">
        <v>46</v>
      </c>
      <c r="J3535">
        <v>46</v>
      </c>
      <c r="K3535">
        <v>46</v>
      </c>
      <c r="L3535">
        <v>46</v>
      </c>
      <c r="M3535">
        <v>46</v>
      </c>
      <c r="N3535">
        <v>46</v>
      </c>
      <c r="O3535">
        <v>46</v>
      </c>
      <c r="P3535">
        <v>46</v>
      </c>
      <c r="Q3535">
        <v>46</v>
      </c>
      <c r="R3535">
        <v>46</v>
      </c>
      <c r="T3535" s="22" t="str">
        <f t="shared" si="211"/>
        <v>852080-220000-OS</v>
      </c>
      <c r="U3535" s="24">
        <f>IF(C3535="NET","",IF(C3535="","",IFERROR(VLOOKUP(T3535,EAN!$A:$B,2,FALSE),"MANGLER - MÅ OPPDATERE EAN-FANEN")))</f>
        <v>7048652762375</v>
      </c>
      <c r="V3535" s="22">
        <f t="shared" si="212"/>
        <v>46</v>
      </c>
      <c r="W3535" s="22">
        <f t="shared" si="213"/>
        <v>46</v>
      </c>
    </row>
    <row r="3536" spans="2:23">
      <c r="B3536" s="37">
        <v>852081</v>
      </c>
      <c r="C3536" t="s">
        <v>131</v>
      </c>
      <c r="I3536" s="37">
        <v>202409</v>
      </c>
      <c r="J3536" s="37">
        <v>202410</v>
      </c>
      <c r="K3536" s="37">
        <v>202411</v>
      </c>
      <c r="L3536" s="37">
        <v>202412</v>
      </c>
      <c r="M3536" s="37">
        <v>202413</v>
      </c>
      <c r="N3536" s="37">
        <v>202414</v>
      </c>
      <c r="O3536" s="37">
        <v>202415</v>
      </c>
      <c r="P3536" s="37">
        <v>202415</v>
      </c>
      <c r="Q3536" s="37">
        <v>202415</v>
      </c>
      <c r="R3536" s="37">
        <v>202415</v>
      </c>
      <c r="T3536" s="22" t="str">
        <f t="shared" si="211"/>
        <v>852081-</v>
      </c>
      <c r="U3536" s="24" t="str">
        <f>IF(C3536="NET","",IF(C3536="","",IFERROR(VLOOKUP(T3536,EAN!$A:$B,2,FALSE),"MANGLER - MÅ OPPDATERE EAN-FANEN")))</f>
        <v/>
      </c>
      <c r="V3536" s="22">
        <f t="shared" si="212"/>
        <v>202409</v>
      </c>
      <c r="W3536" s="22">
        <f t="shared" si="213"/>
        <v>202415</v>
      </c>
    </row>
    <row r="3537" spans="2:23">
      <c r="B3537">
        <v>852081</v>
      </c>
      <c r="C3537" t="s">
        <v>1108</v>
      </c>
      <c r="D3537" t="s">
        <v>2991</v>
      </c>
      <c r="E3537" t="s">
        <v>372</v>
      </c>
      <c r="F3537" t="s">
        <v>84</v>
      </c>
      <c r="G3537" t="s">
        <v>63</v>
      </c>
      <c r="H3537" t="s">
        <v>87</v>
      </c>
      <c r="I3537">
        <v>19</v>
      </c>
      <c r="J3537">
        <v>19</v>
      </c>
      <c r="K3537">
        <v>19</v>
      </c>
      <c r="L3537">
        <v>19</v>
      </c>
      <c r="M3537">
        <v>19</v>
      </c>
      <c r="N3537">
        <v>19</v>
      </c>
      <c r="O3537">
        <v>19</v>
      </c>
      <c r="P3537">
        <v>19</v>
      </c>
      <c r="Q3537">
        <v>19</v>
      </c>
      <c r="R3537">
        <v>19</v>
      </c>
      <c r="T3537" s="22" t="str">
        <f t="shared" si="211"/>
        <v>852081-060000-OS</v>
      </c>
      <c r="U3537" s="24">
        <f>IF(C3537="NET","",IF(C3537="","",IFERROR(VLOOKUP(T3537,EAN!$A:$B,2,FALSE),"MANGLER - MÅ OPPDATERE EAN-FANEN")))</f>
        <v>7048652762245</v>
      </c>
      <c r="V3537" s="22">
        <f t="shared" si="212"/>
        <v>19</v>
      </c>
      <c r="W3537" s="22">
        <f t="shared" si="213"/>
        <v>19</v>
      </c>
    </row>
    <row r="3538" spans="2:23">
      <c r="B3538">
        <v>852081</v>
      </c>
      <c r="C3538" t="s">
        <v>1108</v>
      </c>
      <c r="D3538" t="s">
        <v>2991</v>
      </c>
      <c r="E3538" t="s">
        <v>373</v>
      </c>
      <c r="F3538" t="s">
        <v>82</v>
      </c>
      <c r="G3538" t="s">
        <v>63</v>
      </c>
      <c r="H3538" t="s">
        <v>87</v>
      </c>
      <c r="I3538">
        <v>25</v>
      </c>
      <c r="J3538">
        <v>25</v>
      </c>
      <c r="K3538">
        <v>25</v>
      </c>
      <c r="L3538">
        <v>25</v>
      </c>
      <c r="M3538">
        <v>25</v>
      </c>
      <c r="N3538">
        <v>25</v>
      </c>
      <c r="O3538">
        <v>25</v>
      </c>
      <c r="P3538">
        <v>25</v>
      </c>
      <c r="Q3538">
        <v>25</v>
      </c>
      <c r="R3538">
        <v>25</v>
      </c>
      <c r="T3538" s="22" t="str">
        <f t="shared" si="211"/>
        <v>852081-070000-OS</v>
      </c>
      <c r="U3538" s="24">
        <f>IF(C3538="NET","",IF(C3538="","",IFERROR(VLOOKUP(T3538,EAN!$A:$B,2,FALSE),"MANGLER - MÅ OPPDATERE EAN-FANEN")))</f>
        <v>7048652762252</v>
      </c>
      <c r="V3538" s="22">
        <f t="shared" si="212"/>
        <v>25</v>
      </c>
      <c r="W3538" s="22">
        <f t="shared" si="213"/>
        <v>25</v>
      </c>
    </row>
    <row r="3539" spans="2:23">
      <c r="B3539">
        <v>852081</v>
      </c>
      <c r="C3539" t="s">
        <v>1108</v>
      </c>
      <c r="D3539" t="s">
        <v>2991</v>
      </c>
      <c r="E3539" t="s">
        <v>374</v>
      </c>
      <c r="F3539" t="s">
        <v>375</v>
      </c>
      <c r="G3539" t="s">
        <v>63</v>
      </c>
      <c r="H3539" t="s">
        <v>87</v>
      </c>
      <c r="I3539">
        <v>47</v>
      </c>
      <c r="J3539">
        <v>47</v>
      </c>
      <c r="K3539">
        <v>47</v>
      </c>
      <c r="L3539">
        <v>47</v>
      </c>
      <c r="M3539">
        <v>47</v>
      </c>
      <c r="N3539">
        <v>47</v>
      </c>
      <c r="O3539">
        <v>47</v>
      </c>
      <c r="P3539">
        <v>47</v>
      </c>
      <c r="Q3539">
        <v>47</v>
      </c>
      <c r="R3539">
        <v>47</v>
      </c>
      <c r="T3539" s="22" t="str">
        <f t="shared" si="211"/>
        <v>852081-150000-OS</v>
      </c>
      <c r="U3539" s="24">
        <f>IF(C3539="NET","",IF(C3539="","",IFERROR(VLOOKUP(T3539,EAN!$A:$B,2,FALSE),"MANGLER - MÅ OPPDATERE EAN-FANEN")))</f>
        <v>7048652762269</v>
      </c>
      <c r="V3539" s="22">
        <f t="shared" si="212"/>
        <v>47</v>
      </c>
      <c r="W3539" s="22">
        <f t="shared" si="213"/>
        <v>47</v>
      </c>
    </row>
    <row r="3540" spans="2:23">
      <c r="B3540">
        <v>852081</v>
      </c>
      <c r="C3540" t="s">
        <v>1108</v>
      </c>
      <c r="D3540" t="s">
        <v>2991</v>
      </c>
      <c r="E3540" t="s">
        <v>376</v>
      </c>
      <c r="F3540" t="s">
        <v>377</v>
      </c>
      <c r="G3540" t="s">
        <v>63</v>
      </c>
      <c r="H3540" t="s">
        <v>87</v>
      </c>
      <c r="I3540">
        <v>39</v>
      </c>
      <c r="J3540">
        <v>39</v>
      </c>
      <c r="K3540">
        <v>39</v>
      </c>
      <c r="L3540">
        <v>39</v>
      </c>
      <c r="M3540">
        <v>39</v>
      </c>
      <c r="N3540">
        <v>39</v>
      </c>
      <c r="O3540">
        <v>39</v>
      </c>
      <c r="P3540">
        <v>39</v>
      </c>
      <c r="Q3540">
        <v>39</v>
      </c>
      <c r="R3540">
        <v>39</v>
      </c>
      <c r="T3540" s="22" t="str">
        <f t="shared" si="211"/>
        <v>852081-160000-OS</v>
      </c>
      <c r="U3540" s="24">
        <f>IF(C3540="NET","",IF(C3540="","",IFERROR(VLOOKUP(T3540,EAN!$A:$B,2,FALSE),"MANGLER - MÅ OPPDATERE EAN-FANEN")))</f>
        <v>7048652762276</v>
      </c>
      <c r="V3540" s="22">
        <f t="shared" si="212"/>
        <v>39</v>
      </c>
      <c r="W3540" s="22">
        <f t="shared" si="213"/>
        <v>39</v>
      </c>
    </row>
    <row r="3541" spans="2:23">
      <c r="B3541">
        <v>852081</v>
      </c>
      <c r="C3541" t="s">
        <v>1108</v>
      </c>
      <c r="D3541" t="s">
        <v>2991</v>
      </c>
      <c r="E3541" t="s">
        <v>2973</v>
      </c>
      <c r="F3541" t="s">
        <v>2974</v>
      </c>
      <c r="G3541" t="s">
        <v>63</v>
      </c>
      <c r="H3541" t="s">
        <v>87</v>
      </c>
      <c r="I3541">
        <v>30</v>
      </c>
      <c r="J3541">
        <v>30</v>
      </c>
      <c r="K3541">
        <v>30</v>
      </c>
      <c r="L3541">
        <v>30</v>
      </c>
      <c r="M3541">
        <v>30</v>
      </c>
      <c r="N3541">
        <v>30</v>
      </c>
      <c r="O3541">
        <v>30</v>
      </c>
      <c r="P3541">
        <v>30</v>
      </c>
      <c r="Q3541">
        <v>30</v>
      </c>
      <c r="R3541">
        <v>30</v>
      </c>
      <c r="T3541" s="22" t="str">
        <f t="shared" si="211"/>
        <v>852081-170000-OS</v>
      </c>
      <c r="U3541" s="24">
        <f>IF(C3541="NET","",IF(C3541="","",IFERROR(VLOOKUP(T3541,EAN!$A:$B,2,FALSE),"MANGLER - MÅ OPPDATERE EAN-FANEN")))</f>
        <v>7048653019010</v>
      </c>
      <c r="V3541" s="22">
        <f t="shared" si="212"/>
        <v>30</v>
      </c>
      <c r="W3541" s="22">
        <f t="shared" si="213"/>
        <v>30</v>
      </c>
    </row>
    <row r="3542" spans="2:23">
      <c r="B3542">
        <v>852081</v>
      </c>
      <c r="C3542" t="s">
        <v>1108</v>
      </c>
      <c r="D3542" t="s">
        <v>2991</v>
      </c>
      <c r="E3542" t="s">
        <v>383</v>
      </c>
      <c r="F3542" t="s">
        <v>384</v>
      </c>
      <c r="G3542" t="s">
        <v>63</v>
      </c>
      <c r="H3542" t="s">
        <v>87</v>
      </c>
      <c r="I3542">
        <v>34</v>
      </c>
      <c r="J3542">
        <v>34</v>
      </c>
      <c r="K3542">
        <v>34</v>
      </c>
      <c r="L3542">
        <v>34</v>
      </c>
      <c r="M3542">
        <v>34</v>
      </c>
      <c r="N3542">
        <v>34</v>
      </c>
      <c r="O3542">
        <v>34</v>
      </c>
      <c r="P3542">
        <v>34</v>
      </c>
      <c r="Q3542">
        <v>34</v>
      </c>
      <c r="R3542">
        <v>34</v>
      </c>
      <c r="T3542" s="22" t="str">
        <f t="shared" si="211"/>
        <v>852081-190000-OS</v>
      </c>
      <c r="U3542" s="24">
        <f>IF(C3542="NET","",IF(C3542="","",IFERROR(VLOOKUP(T3542,EAN!$A:$B,2,FALSE),"MANGLER - MÅ OPPDATERE EAN-FANEN")))</f>
        <v>7048652762283</v>
      </c>
      <c r="V3542" s="22">
        <f t="shared" si="212"/>
        <v>34</v>
      </c>
      <c r="W3542" s="22">
        <f t="shared" si="213"/>
        <v>34</v>
      </c>
    </row>
    <row r="3543" spans="2:23">
      <c r="B3543">
        <v>852081</v>
      </c>
      <c r="C3543" t="s">
        <v>1108</v>
      </c>
      <c r="D3543" t="s">
        <v>2991</v>
      </c>
      <c r="E3543" t="s">
        <v>378</v>
      </c>
      <c r="F3543" t="s">
        <v>379</v>
      </c>
      <c r="G3543" t="s">
        <v>63</v>
      </c>
      <c r="H3543" t="s">
        <v>87</v>
      </c>
      <c r="I3543">
        <v>12</v>
      </c>
      <c r="J3543">
        <v>12</v>
      </c>
      <c r="K3543">
        <v>12</v>
      </c>
      <c r="L3543">
        <v>12</v>
      </c>
      <c r="M3543">
        <v>12</v>
      </c>
      <c r="N3543">
        <v>12</v>
      </c>
      <c r="O3543">
        <v>12</v>
      </c>
      <c r="P3543">
        <v>12</v>
      </c>
      <c r="Q3543">
        <v>12</v>
      </c>
      <c r="R3543">
        <v>12</v>
      </c>
      <c r="T3543" s="22" t="str">
        <f t="shared" si="211"/>
        <v>852081-200000-OS</v>
      </c>
      <c r="U3543" s="24">
        <f>IF(C3543="NET","",IF(C3543="","",IFERROR(VLOOKUP(T3543,EAN!$A:$B,2,FALSE),"MANGLER - MÅ OPPDATERE EAN-FANEN")))</f>
        <v>7048652762290</v>
      </c>
      <c r="V3543" s="22">
        <f t="shared" si="212"/>
        <v>12</v>
      </c>
      <c r="W3543" s="22">
        <f t="shared" si="213"/>
        <v>12</v>
      </c>
    </row>
    <row r="3544" spans="2:23">
      <c r="B3544" s="37">
        <v>852082</v>
      </c>
      <c r="C3544" t="s">
        <v>131</v>
      </c>
      <c r="I3544" s="37">
        <v>202409</v>
      </c>
      <c r="J3544" s="37">
        <v>202410</v>
      </c>
      <c r="K3544" s="37">
        <v>202411</v>
      </c>
      <c r="L3544" s="37">
        <v>202412</v>
      </c>
      <c r="M3544" s="37">
        <v>202413</v>
      </c>
      <c r="N3544" s="37">
        <v>202414</v>
      </c>
      <c r="O3544" s="37">
        <v>202415</v>
      </c>
      <c r="P3544" s="37">
        <v>202415</v>
      </c>
      <c r="Q3544" s="37">
        <v>202415</v>
      </c>
      <c r="R3544" s="37">
        <v>202415</v>
      </c>
      <c r="T3544" s="22" t="str">
        <f t="shared" si="211"/>
        <v>852082-</v>
      </c>
      <c r="U3544" s="24" t="str">
        <f>IF(C3544="NET","",IF(C3544="","",IFERROR(VLOOKUP(T3544,EAN!$A:$B,2,FALSE),"MANGLER - MÅ OPPDATERE EAN-FANEN")))</f>
        <v/>
      </c>
      <c r="V3544" s="22">
        <f t="shared" si="212"/>
        <v>202409</v>
      </c>
      <c r="W3544" s="22">
        <f t="shared" si="213"/>
        <v>202415</v>
      </c>
    </row>
    <row r="3545" spans="2:23">
      <c r="B3545">
        <v>852082</v>
      </c>
      <c r="C3545" t="s">
        <v>1109</v>
      </c>
      <c r="D3545" t="s">
        <v>2991</v>
      </c>
      <c r="E3545" t="s">
        <v>374</v>
      </c>
      <c r="F3545" t="s">
        <v>375</v>
      </c>
      <c r="G3545" t="s">
        <v>63</v>
      </c>
      <c r="H3545" t="s">
        <v>87</v>
      </c>
      <c r="I3545">
        <v>105</v>
      </c>
      <c r="J3545">
        <v>105</v>
      </c>
      <c r="K3545">
        <v>105</v>
      </c>
      <c r="L3545">
        <v>105</v>
      </c>
      <c r="M3545">
        <v>105</v>
      </c>
      <c r="N3545">
        <v>105</v>
      </c>
      <c r="O3545">
        <v>105</v>
      </c>
      <c r="P3545">
        <v>105</v>
      </c>
      <c r="Q3545">
        <v>105</v>
      </c>
      <c r="R3545">
        <v>105</v>
      </c>
      <c r="T3545" s="22" t="str">
        <f t="shared" si="211"/>
        <v>852082-150000-OS</v>
      </c>
      <c r="U3545" s="24">
        <f>IF(C3545="NET","",IF(C3545="","",IFERROR(VLOOKUP(T3545,EAN!$A:$B,2,FALSE),"MANGLER - MÅ OPPDATERE EAN-FANEN")))</f>
        <v>7048652762771</v>
      </c>
      <c r="V3545" s="22">
        <f t="shared" si="212"/>
        <v>105</v>
      </c>
      <c r="W3545" s="22">
        <f t="shared" si="213"/>
        <v>105</v>
      </c>
    </row>
    <row r="3546" spans="2:23">
      <c r="B3546" s="37">
        <v>852083</v>
      </c>
      <c r="C3546" t="s">
        <v>131</v>
      </c>
      <c r="I3546" s="37">
        <v>202409</v>
      </c>
      <c r="J3546" s="37">
        <v>202410</v>
      </c>
      <c r="K3546" s="37">
        <v>202411</v>
      </c>
      <c r="L3546" s="37">
        <v>202412</v>
      </c>
      <c r="M3546" s="37">
        <v>202413</v>
      </c>
      <c r="N3546" s="37">
        <v>202414</v>
      </c>
      <c r="O3546" s="37">
        <v>202415</v>
      </c>
      <c r="P3546" s="37">
        <v>202415</v>
      </c>
      <c r="Q3546" s="37">
        <v>202415</v>
      </c>
      <c r="R3546" s="37">
        <v>202415</v>
      </c>
      <c r="T3546" s="22" t="str">
        <f t="shared" si="211"/>
        <v>852083-</v>
      </c>
      <c r="U3546" s="24" t="str">
        <f>IF(C3546="NET","",IF(C3546="","",IFERROR(VLOOKUP(T3546,EAN!$A:$B,2,FALSE),"MANGLER - MÅ OPPDATERE EAN-FANEN")))</f>
        <v/>
      </c>
      <c r="V3546" s="22">
        <f t="shared" si="212"/>
        <v>202409</v>
      </c>
      <c r="W3546" s="22">
        <f t="shared" si="213"/>
        <v>202415</v>
      </c>
    </row>
    <row r="3547" spans="2:23">
      <c r="B3547">
        <v>852083</v>
      </c>
      <c r="C3547" t="s">
        <v>1110</v>
      </c>
      <c r="D3547" t="s">
        <v>2991</v>
      </c>
      <c r="E3547" t="s">
        <v>374</v>
      </c>
      <c r="F3547" t="s">
        <v>375</v>
      </c>
      <c r="G3547" t="s">
        <v>63</v>
      </c>
      <c r="H3547" t="s">
        <v>87</v>
      </c>
      <c r="I3547">
        <v>97</v>
      </c>
      <c r="J3547">
        <v>97</v>
      </c>
      <c r="K3547">
        <v>97</v>
      </c>
      <c r="L3547">
        <v>97</v>
      </c>
      <c r="M3547">
        <v>97</v>
      </c>
      <c r="N3547">
        <v>97</v>
      </c>
      <c r="O3547">
        <v>97</v>
      </c>
      <c r="P3547">
        <v>97</v>
      </c>
      <c r="Q3547">
        <v>97</v>
      </c>
      <c r="R3547">
        <v>97</v>
      </c>
      <c r="T3547" s="22" t="str">
        <f t="shared" si="211"/>
        <v>852083-150000-OS</v>
      </c>
      <c r="U3547" s="24">
        <f>IF(C3547="NET","",IF(C3547="","",IFERROR(VLOOKUP(T3547,EAN!$A:$B,2,FALSE),"MANGLER - MÅ OPPDATERE EAN-FANEN")))</f>
        <v>7048652762719</v>
      </c>
      <c r="V3547" s="22">
        <f t="shared" si="212"/>
        <v>97</v>
      </c>
      <c r="W3547" s="22">
        <f t="shared" si="213"/>
        <v>97</v>
      </c>
    </row>
    <row r="3548" spans="2:23">
      <c r="B3548" s="37">
        <v>852084</v>
      </c>
      <c r="C3548" t="s">
        <v>131</v>
      </c>
      <c r="I3548" s="37">
        <v>202409</v>
      </c>
      <c r="J3548" s="37">
        <v>202410</v>
      </c>
      <c r="K3548" s="37">
        <v>202411</v>
      </c>
      <c r="L3548" s="37">
        <v>202412</v>
      </c>
      <c r="M3548" s="37">
        <v>202413</v>
      </c>
      <c r="N3548" s="37">
        <v>202414</v>
      </c>
      <c r="O3548" s="37">
        <v>202415</v>
      </c>
      <c r="P3548" s="37">
        <v>202415</v>
      </c>
      <c r="Q3548" s="37">
        <v>202415</v>
      </c>
      <c r="R3548" s="37">
        <v>202415</v>
      </c>
      <c r="T3548" s="22" t="str">
        <f t="shared" si="211"/>
        <v>852084-</v>
      </c>
      <c r="U3548" s="24" t="str">
        <f>IF(C3548="NET","",IF(C3548="","",IFERROR(VLOOKUP(T3548,EAN!$A:$B,2,FALSE),"MANGLER - MÅ OPPDATERE EAN-FANEN")))</f>
        <v/>
      </c>
      <c r="V3548" s="22">
        <f t="shared" si="212"/>
        <v>202409</v>
      </c>
      <c r="W3548" s="22">
        <f t="shared" si="213"/>
        <v>202415</v>
      </c>
    </row>
    <row r="3549" spans="2:23">
      <c r="B3549">
        <v>852084</v>
      </c>
      <c r="C3549" t="s">
        <v>1111</v>
      </c>
      <c r="D3549" t="s">
        <v>2991</v>
      </c>
      <c r="E3549" t="s">
        <v>1112</v>
      </c>
      <c r="F3549" t="s">
        <v>2054</v>
      </c>
      <c r="G3549" t="s">
        <v>63</v>
      </c>
      <c r="H3549" t="s">
        <v>87</v>
      </c>
      <c r="I3549">
        <v>126</v>
      </c>
      <c r="J3549">
        <v>126</v>
      </c>
      <c r="K3549">
        <v>126</v>
      </c>
      <c r="L3549">
        <v>126</v>
      </c>
      <c r="M3549">
        <v>126</v>
      </c>
      <c r="N3549">
        <v>126</v>
      </c>
      <c r="O3549">
        <v>126</v>
      </c>
      <c r="P3549">
        <v>126</v>
      </c>
      <c r="Q3549">
        <v>126</v>
      </c>
      <c r="R3549">
        <v>126</v>
      </c>
      <c r="T3549" s="22" t="str">
        <f t="shared" si="211"/>
        <v>852084-230400-OS</v>
      </c>
      <c r="U3549" s="24">
        <f>IF(C3549="NET","",IF(C3549="","",IFERROR(VLOOKUP(T3549,EAN!$A:$B,2,FALSE),"MANGLER - MÅ OPPDATERE EAN-FANEN")))</f>
        <v>7048652762436</v>
      </c>
      <c r="V3549" s="22">
        <f t="shared" si="212"/>
        <v>126</v>
      </c>
      <c r="W3549" s="22">
        <f t="shared" si="213"/>
        <v>126</v>
      </c>
    </row>
    <row r="3550" spans="2:23">
      <c r="B3550" s="37">
        <v>852086</v>
      </c>
      <c r="C3550" t="s">
        <v>131</v>
      </c>
      <c r="I3550" s="37">
        <v>202409</v>
      </c>
      <c r="J3550" s="37">
        <v>202410</v>
      </c>
      <c r="K3550" s="37">
        <v>202411</v>
      </c>
      <c r="L3550" s="37">
        <v>202412</v>
      </c>
      <c r="M3550" s="37">
        <v>202413</v>
      </c>
      <c r="N3550" s="37">
        <v>202414</v>
      </c>
      <c r="O3550" s="37">
        <v>202415</v>
      </c>
      <c r="P3550" s="37">
        <v>202415</v>
      </c>
      <c r="Q3550" s="37">
        <v>202415</v>
      </c>
      <c r="R3550" s="37">
        <v>202415</v>
      </c>
      <c r="T3550" s="22" t="str">
        <f t="shared" si="211"/>
        <v>852086-</v>
      </c>
      <c r="U3550" s="24" t="str">
        <f>IF(C3550="NET","",IF(C3550="","",IFERROR(VLOOKUP(T3550,EAN!$A:$B,2,FALSE),"MANGLER - MÅ OPPDATERE EAN-FANEN")))</f>
        <v/>
      </c>
      <c r="V3550" s="22">
        <f t="shared" si="212"/>
        <v>202409</v>
      </c>
      <c r="W3550" s="22">
        <f t="shared" si="213"/>
        <v>202415</v>
      </c>
    </row>
    <row r="3551" spans="2:23">
      <c r="B3551">
        <v>852086</v>
      </c>
      <c r="C3551" t="s">
        <v>2055</v>
      </c>
      <c r="D3551" t="s">
        <v>2991</v>
      </c>
      <c r="E3551" t="s">
        <v>382</v>
      </c>
      <c r="F3551" t="s">
        <v>85</v>
      </c>
      <c r="G3551" t="s">
        <v>63</v>
      </c>
      <c r="H3551" t="s">
        <v>87</v>
      </c>
      <c r="I3551">
        <v>37</v>
      </c>
      <c r="J3551">
        <v>37</v>
      </c>
      <c r="K3551">
        <v>37</v>
      </c>
      <c r="L3551">
        <v>37</v>
      </c>
      <c r="M3551">
        <v>37</v>
      </c>
      <c r="N3551">
        <v>37</v>
      </c>
      <c r="O3551">
        <v>37</v>
      </c>
      <c r="P3551">
        <v>37</v>
      </c>
      <c r="Q3551">
        <v>37</v>
      </c>
      <c r="R3551">
        <v>37</v>
      </c>
      <c r="T3551" s="22" t="str">
        <f t="shared" si="211"/>
        <v>852086-100000-OS</v>
      </c>
      <c r="U3551" s="24">
        <f>IF(C3551="NET","",IF(C3551="","",IFERROR(VLOOKUP(T3551,EAN!$A:$B,2,FALSE),"MANGLER - MÅ OPPDATERE EAN-FANEN")))</f>
        <v>7048652777850</v>
      </c>
      <c r="V3551" s="22">
        <f t="shared" si="212"/>
        <v>37</v>
      </c>
      <c r="W3551" s="22">
        <f t="shared" si="213"/>
        <v>37</v>
      </c>
    </row>
    <row r="3552" spans="2:23">
      <c r="B3552" s="37">
        <v>852087</v>
      </c>
      <c r="C3552" t="s">
        <v>131</v>
      </c>
      <c r="I3552" s="37">
        <v>202409</v>
      </c>
      <c r="J3552" s="37">
        <v>202410</v>
      </c>
      <c r="K3552" s="37">
        <v>202411</v>
      </c>
      <c r="L3552" s="37">
        <v>202412</v>
      </c>
      <c r="M3552" s="37">
        <v>202413</v>
      </c>
      <c r="N3552" s="37">
        <v>202414</v>
      </c>
      <c r="O3552" s="37">
        <v>202415</v>
      </c>
      <c r="P3552" s="37">
        <v>202415</v>
      </c>
      <c r="Q3552" s="37">
        <v>202415</v>
      </c>
      <c r="R3552" s="37">
        <v>202415</v>
      </c>
      <c r="T3552" s="22" t="str">
        <f t="shared" si="211"/>
        <v>852087-</v>
      </c>
      <c r="U3552" s="24" t="str">
        <f>IF(C3552="NET","",IF(C3552="","",IFERROR(VLOOKUP(T3552,EAN!$A:$B,2,FALSE),"MANGLER - MÅ OPPDATERE EAN-FANEN")))</f>
        <v/>
      </c>
      <c r="V3552" s="22">
        <f t="shared" si="212"/>
        <v>202409</v>
      </c>
      <c r="W3552" s="22">
        <f t="shared" si="213"/>
        <v>202415</v>
      </c>
    </row>
    <row r="3553" spans="2:23">
      <c r="B3553">
        <v>852087</v>
      </c>
      <c r="C3553" t="s">
        <v>2056</v>
      </c>
      <c r="D3553" t="s">
        <v>2991</v>
      </c>
      <c r="E3553" t="s">
        <v>1280</v>
      </c>
      <c r="F3553" t="s">
        <v>1281</v>
      </c>
      <c r="G3553" t="s">
        <v>63</v>
      </c>
      <c r="H3553" t="s">
        <v>87</v>
      </c>
      <c r="I3553">
        <v>22</v>
      </c>
      <c r="J3553">
        <v>22</v>
      </c>
      <c r="K3553">
        <v>22</v>
      </c>
      <c r="L3553">
        <v>22</v>
      </c>
      <c r="M3553">
        <v>22</v>
      </c>
      <c r="N3553">
        <v>22</v>
      </c>
      <c r="O3553">
        <v>22</v>
      </c>
      <c r="P3553">
        <v>22</v>
      </c>
      <c r="Q3553">
        <v>22</v>
      </c>
      <c r="R3553">
        <v>22</v>
      </c>
      <c r="T3553" s="22" t="str">
        <f t="shared" si="211"/>
        <v>852087-090000-OS</v>
      </c>
      <c r="U3553" s="24">
        <f>IF(C3553="NET","",IF(C3553="","",IFERROR(VLOOKUP(T3553,EAN!$A:$B,2,FALSE),"MANGLER - MÅ OPPDATERE EAN-FANEN")))</f>
        <v>7048653018891</v>
      </c>
      <c r="V3553" s="22">
        <f t="shared" si="212"/>
        <v>22</v>
      </c>
      <c r="W3553" s="22">
        <f t="shared" si="213"/>
        <v>22</v>
      </c>
    </row>
    <row r="3554" spans="2:23">
      <c r="B3554">
        <v>852087</v>
      </c>
      <c r="C3554" t="s">
        <v>2056</v>
      </c>
      <c r="D3554" t="s">
        <v>2991</v>
      </c>
      <c r="E3554" t="s">
        <v>382</v>
      </c>
      <c r="F3554" t="s">
        <v>85</v>
      </c>
      <c r="G3554" t="s">
        <v>63</v>
      </c>
      <c r="H3554" t="s">
        <v>87</v>
      </c>
      <c r="I3554">
        <v>39</v>
      </c>
      <c r="J3554">
        <v>39</v>
      </c>
      <c r="K3554">
        <v>39</v>
      </c>
      <c r="L3554">
        <v>39</v>
      </c>
      <c r="M3554">
        <v>39</v>
      </c>
      <c r="N3554">
        <v>39</v>
      </c>
      <c r="O3554">
        <v>39</v>
      </c>
      <c r="P3554">
        <v>39</v>
      </c>
      <c r="Q3554">
        <v>39</v>
      </c>
      <c r="R3554">
        <v>39</v>
      </c>
      <c r="T3554" s="22" t="str">
        <f t="shared" si="211"/>
        <v>852087-100000-OS</v>
      </c>
      <c r="U3554" s="24">
        <f>IF(C3554="NET","",IF(C3554="","",IFERROR(VLOOKUP(T3554,EAN!$A:$B,2,FALSE),"MANGLER - MÅ OPPDATERE EAN-FANEN")))</f>
        <v>7048652777867</v>
      </c>
      <c r="V3554" s="22">
        <f t="shared" si="212"/>
        <v>39</v>
      </c>
      <c r="W3554" s="22">
        <f t="shared" si="213"/>
        <v>39</v>
      </c>
    </row>
    <row r="3555" spans="2:23">
      <c r="B3555" s="37">
        <v>852089</v>
      </c>
      <c r="C3555" t="s">
        <v>131</v>
      </c>
      <c r="I3555" s="37">
        <v>202409</v>
      </c>
      <c r="J3555" s="37">
        <v>202410</v>
      </c>
      <c r="K3555" s="37">
        <v>202411</v>
      </c>
      <c r="L3555" s="37">
        <v>202412</v>
      </c>
      <c r="M3555" s="37">
        <v>202413</v>
      </c>
      <c r="N3555" s="37">
        <v>202414</v>
      </c>
      <c r="O3555" s="37">
        <v>202415</v>
      </c>
      <c r="P3555" s="37">
        <v>202415</v>
      </c>
      <c r="Q3555" s="37">
        <v>202415</v>
      </c>
      <c r="R3555" s="37">
        <v>202415</v>
      </c>
      <c r="T3555" s="22" t="str">
        <f t="shared" si="211"/>
        <v>852089-</v>
      </c>
      <c r="U3555" s="24" t="str">
        <f>IF(C3555="NET","",IF(C3555="","",IFERROR(VLOOKUP(T3555,EAN!$A:$B,2,FALSE),"MANGLER - MÅ OPPDATERE EAN-FANEN")))</f>
        <v/>
      </c>
      <c r="V3555" s="22">
        <f t="shared" si="212"/>
        <v>202409</v>
      </c>
      <c r="W3555" s="22">
        <f t="shared" si="213"/>
        <v>202415</v>
      </c>
    </row>
    <row r="3556" spans="2:23">
      <c r="B3556">
        <v>852089</v>
      </c>
      <c r="C3556" t="s">
        <v>1367</v>
      </c>
      <c r="D3556" t="s">
        <v>2991</v>
      </c>
      <c r="E3556" t="s">
        <v>343</v>
      </c>
      <c r="F3556" t="s">
        <v>344</v>
      </c>
      <c r="G3556" t="s">
        <v>63</v>
      </c>
      <c r="H3556" t="s">
        <v>225</v>
      </c>
      <c r="I3556">
        <v>238</v>
      </c>
      <c r="J3556">
        <v>238</v>
      </c>
      <c r="K3556">
        <v>238</v>
      </c>
      <c r="L3556">
        <v>238</v>
      </c>
      <c r="M3556">
        <v>238</v>
      </c>
      <c r="N3556">
        <v>238</v>
      </c>
      <c r="O3556">
        <v>238</v>
      </c>
      <c r="P3556">
        <v>238</v>
      </c>
      <c r="Q3556">
        <v>238</v>
      </c>
      <c r="R3556">
        <v>238</v>
      </c>
      <c r="T3556" s="22" t="str">
        <f t="shared" si="211"/>
        <v>852089-060101-OS</v>
      </c>
      <c r="U3556" s="24">
        <f>IF(C3556="NET","",IF(C3556="","",IFERROR(VLOOKUP(T3556,EAN!$A:$B,2,FALSE),"MANGLER - MÅ OPPDATERE EAN-FANEN")))</f>
        <v>7048652833525</v>
      </c>
      <c r="V3556" s="22">
        <f t="shared" si="212"/>
        <v>238</v>
      </c>
      <c r="W3556" s="22">
        <f t="shared" si="213"/>
        <v>238</v>
      </c>
    </row>
    <row r="3557" spans="2:23">
      <c r="B3557">
        <v>852089</v>
      </c>
      <c r="C3557" t="s">
        <v>1367</v>
      </c>
      <c r="D3557" t="s">
        <v>2991</v>
      </c>
      <c r="E3557" t="s">
        <v>1336</v>
      </c>
      <c r="F3557" t="s">
        <v>1337</v>
      </c>
      <c r="G3557" t="s">
        <v>63</v>
      </c>
      <c r="H3557" t="s">
        <v>87</v>
      </c>
      <c r="I3557">
        <v>3</v>
      </c>
      <c r="J3557">
        <v>3</v>
      </c>
      <c r="K3557">
        <v>3</v>
      </c>
      <c r="L3557">
        <v>3</v>
      </c>
      <c r="M3557">
        <v>3</v>
      </c>
      <c r="N3557">
        <v>3</v>
      </c>
      <c r="O3557">
        <v>3</v>
      </c>
      <c r="P3557">
        <v>3</v>
      </c>
      <c r="Q3557">
        <v>3</v>
      </c>
      <c r="R3557">
        <v>3</v>
      </c>
      <c r="T3557" s="22" t="str">
        <f t="shared" si="211"/>
        <v>852089-070145-OS</v>
      </c>
      <c r="U3557" s="24">
        <f>IF(C3557="NET","",IF(C3557="","",IFERROR(VLOOKUP(T3557,EAN!$A:$B,2,FALSE),"MANGLER - MÅ OPPDATERE EAN-FANEN")))</f>
        <v>7048652967138</v>
      </c>
      <c r="V3557" s="22">
        <f t="shared" si="212"/>
        <v>3</v>
      </c>
      <c r="W3557" s="22">
        <f t="shared" si="213"/>
        <v>3</v>
      </c>
    </row>
    <row r="3558" spans="2:23">
      <c r="B3558">
        <v>852089</v>
      </c>
      <c r="C3558" t="s">
        <v>1367</v>
      </c>
      <c r="D3558" t="s">
        <v>2991</v>
      </c>
      <c r="E3558" t="s">
        <v>3747</v>
      </c>
      <c r="F3558" t="s">
        <v>3748</v>
      </c>
      <c r="G3558" t="s">
        <v>63</v>
      </c>
      <c r="H3558" t="s">
        <v>87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T3558" s="22" t="str">
        <f t="shared" si="211"/>
        <v>852089-150145-OS</v>
      </c>
      <c r="U3558" s="24">
        <f>IF(C3558="NET","",IF(C3558="","",IFERROR(VLOOKUP(T3558,EAN!$A:$B,2,FALSE),"MANGLER - MÅ OPPDATERE EAN-FANEN")))</f>
        <v>7048653090668</v>
      </c>
      <c r="V3558" s="22">
        <f t="shared" si="212"/>
        <v>0</v>
      </c>
      <c r="W3558" s="22">
        <f t="shared" si="213"/>
        <v>0</v>
      </c>
    </row>
    <row r="3559" spans="2:23">
      <c r="B3559">
        <v>852089</v>
      </c>
      <c r="C3559" t="s">
        <v>1367</v>
      </c>
      <c r="D3559" t="s">
        <v>2991</v>
      </c>
      <c r="E3559" t="s">
        <v>1368</v>
      </c>
      <c r="F3559" t="s">
        <v>1369</v>
      </c>
      <c r="G3559" t="s">
        <v>63</v>
      </c>
      <c r="H3559" t="s">
        <v>225</v>
      </c>
      <c r="I3559">
        <v>89</v>
      </c>
      <c r="J3559">
        <v>89</v>
      </c>
      <c r="K3559">
        <v>89</v>
      </c>
      <c r="L3559">
        <v>89</v>
      </c>
      <c r="M3559">
        <v>89</v>
      </c>
      <c r="N3559">
        <v>89</v>
      </c>
      <c r="O3559">
        <v>89</v>
      </c>
      <c r="P3559">
        <v>89</v>
      </c>
      <c r="Q3559">
        <v>89</v>
      </c>
      <c r="R3559">
        <v>89</v>
      </c>
      <c r="T3559" s="22" t="str">
        <f t="shared" si="211"/>
        <v>852089-150147-OS</v>
      </c>
      <c r="U3559" s="24">
        <f>IF(C3559="NET","",IF(C3559="","",IFERROR(VLOOKUP(T3559,EAN!$A:$B,2,FALSE),"MANGLER - MÅ OPPDATERE EAN-FANEN")))</f>
        <v>7048652833549</v>
      </c>
      <c r="V3559" s="22">
        <f t="shared" si="212"/>
        <v>89</v>
      </c>
      <c r="W3559" s="22">
        <f t="shared" si="213"/>
        <v>89</v>
      </c>
    </row>
    <row r="3560" spans="2:23">
      <c r="B3560">
        <v>852089</v>
      </c>
      <c r="C3560" t="s">
        <v>1367</v>
      </c>
      <c r="D3560" t="s">
        <v>2991</v>
      </c>
      <c r="E3560" t="s">
        <v>2061</v>
      </c>
      <c r="F3560" t="s">
        <v>2062</v>
      </c>
      <c r="G3560" t="s">
        <v>63</v>
      </c>
      <c r="H3560" t="s">
        <v>225</v>
      </c>
      <c r="I3560">
        <v>185</v>
      </c>
      <c r="J3560">
        <v>185</v>
      </c>
      <c r="K3560">
        <v>185</v>
      </c>
      <c r="L3560">
        <v>185</v>
      </c>
      <c r="M3560">
        <v>185</v>
      </c>
      <c r="N3560">
        <v>185</v>
      </c>
      <c r="O3560">
        <v>185</v>
      </c>
      <c r="P3560">
        <v>185</v>
      </c>
      <c r="Q3560">
        <v>185</v>
      </c>
      <c r="R3560">
        <v>185</v>
      </c>
      <c r="T3560" s="22" t="str">
        <f t="shared" si="211"/>
        <v>852089-156755-OS</v>
      </c>
      <c r="U3560" s="24">
        <f>IF(C3560="NET","",IF(C3560="","",IFERROR(VLOOKUP(T3560,EAN!$A:$B,2,FALSE),"MANGLER - MÅ OPPDATERE EAN-FANEN")))</f>
        <v>7048652967145</v>
      </c>
      <c r="V3560" s="22">
        <f t="shared" si="212"/>
        <v>185</v>
      </c>
      <c r="W3560" s="22">
        <f t="shared" si="213"/>
        <v>185</v>
      </c>
    </row>
    <row r="3561" spans="2:23">
      <c r="B3561">
        <v>852089</v>
      </c>
      <c r="C3561" t="s">
        <v>1367</v>
      </c>
      <c r="D3561" t="s">
        <v>2991</v>
      </c>
      <c r="E3561" t="s">
        <v>1035</v>
      </c>
      <c r="F3561" t="s">
        <v>1036</v>
      </c>
      <c r="G3561" t="s">
        <v>63</v>
      </c>
      <c r="H3561" t="s">
        <v>87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T3561" s="22" t="str">
        <f t="shared" si="211"/>
        <v>852089-160101-OS</v>
      </c>
      <c r="U3561" s="24">
        <f>IF(C3561="NET","",IF(C3561="","",IFERROR(VLOOKUP(T3561,EAN!$A:$B,2,FALSE),"MANGLER - MÅ OPPDATERE EAN-FANEN")))</f>
        <v>7048653090675</v>
      </c>
      <c r="V3561" s="22">
        <f t="shared" si="212"/>
        <v>0</v>
      </c>
      <c r="W3561" s="22">
        <f t="shared" si="213"/>
        <v>0</v>
      </c>
    </row>
    <row r="3562" spans="2:23">
      <c r="B3562">
        <v>852089</v>
      </c>
      <c r="C3562" t="s">
        <v>1367</v>
      </c>
      <c r="D3562" t="s">
        <v>2991</v>
      </c>
      <c r="E3562" t="s">
        <v>1370</v>
      </c>
      <c r="F3562" t="s">
        <v>1371</v>
      </c>
      <c r="G3562" t="s">
        <v>63</v>
      </c>
      <c r="H3562" t="s">
        <v>87</v>
      </c>
      <c r="I3562">
        <v>228</v>
      </c>
      <c r="J3562">
        <v>228</v>
      </c>
      <c r="K3562">
        <v>228</v>
      </c>
      <c r="L3562">
        <v>228</v>
      </c>
      <c r="M3562">
        <v>228</v>
      </c>
      <c r="N3562">
        <v>228</v>
      </c>
      <c r="O3562">
        <v>228</v>
      </c>
      <c r="P3562">
        <v>228</v>
      </c>
      <c r="Q3562">
        <v>228</v>
      </c>
      <c r="R3562">
        <v>228</v>
      </c>
      <c r="T3562" s="22" t="str">
        <f t="shared" si="211"/>
        <v>852089-161836-OS</v>
      </c>
      <c r="U3562" s="24">
        <f>IF(C3562="NET","",IF(C3562="","",IFERROR(VLOOKUP(T3562,EAN!$A:$B,2,FALSE),"MANGLER - MÅ OPPDATERE EAN-FANEN")))</f>
        <v>7048652833532</v>
      </c>
      <c r="V3562" s="22">
        <f t="shared" si="212"/>
        <v>228</v>
      </c>
      <c r="W3562" s="22">
        <f t="shared" si="213"/>
        <v>228</v>
      </c>
    </row>
    <row r="3563" spans="2:23">
      <c r="B3563">
        <v>852089</v>
      </c>
      <c r="C3563" t="s">
        <v>1367</v>
      </c>
      <c r="D3563" t="s">
        <v>2991</v>
      </c>
      <c r="E3563" t="s">
        <v>3749</v>
      </c>
      <c r="F3563" t="s">
        <v>3750</v>
      </c>
      <c r="G3563" t="s">
        <v>63</v>
      </c>
      <c r="H3563" t="s">
        <v>87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T3563" s="22" t="str">
        <f t="shared" si="211"/>
        <v>852089-170101-OS</v>
      </c>
      <c r="U3563" s="24">
        <f>IF(C3563="NET","",IF(C3563="","",IFERROR(VLOOKUP(T3563,EAN!$A:$B,2,FALSE),"MANGLER - MÅ OPPDATERE EAN-FANEN")))</f>
        <v>7048653090682</v>
      </c>
      <c r="V3563" s="22">
        <f t="shared" si="212"/>
        <v>0</v>
      </c>
      <c r="W3563" s="22">
        <f t="shared" si="213"/>
        <v>0</v>
      </c>
    </row>
    <row r="3564" spans="2:23">
      <c r="B3564">
        <v>852089</v>
      </c>
      <c r="C3564" t="s">
        <v>1367</v>
      </c>
      <c r="D3564" t="s">
        <v>2991</v>
      </c>
      <c r="E3564" t="s">
        <v>347</v>
      </c>
      <c r="F3564" t="s">
        <v>348</v>
      </c>
      <c r="G3564" t="s">
        <v>63</v>
      </c>
      <c r="H3564" t="s">
        <v>225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T3564" s="22" t="str">
        <f t="shared" si="211"/>
        <v>852089-180101-OS</v>
      </c>
      <c r="U3564" s="24">
        <f>IF(C3564="NET","",IF(C3564="","",IFERROR(VLOOKUP(T3564,EAN!$A:$B,2,FALSE),"MANGLER - MÅ OPPDATERE EAN-FANEN")))</f>
        <v>7048652967152</v>
      </c>
      <c r="V3564" s="22">
        <f t="shared" si="212"/>
        <v>0</v>
      </c>
      <c r="W3564" s="22">
        <f t="shared" si="213"/>
        <v>0</v>
      </c>
    </row>
    <row r="3565" spans="2:23">
      <c r="B3565">
        <v>852089</v>
      </c>
      <c r="C3565" t="s">
        <v>1367</v>
      </c>
      <c r="D3565" t="s">
        <v>2991</v>
      </c>
      <c r="E3565" t="s">
        <v>2219</v>
      </c>
      <c r="F3565" t="s">
        <v>2507</v>
      </c>
      <c r="G3565" t="s">
        <v>63</v>
      </c>
      <c r="H3565" t="s">
        <v>225</v>
      </c>
      <c r="I3565">
        <v>114</v>
      </c>
      <c r="J3565">
        <v>114</v>
      </c>
      <c r="K3565">
        <v>114</v>
      </c>
      <c r="L3565">
        <v>114</v>
      </c>
      <c r="M3565">
        <v>114</v>
      </c>
      <c r="N3565">
        <v>114</v>
      </c>
      <c r="O3565">
        <v>114</v>
      </c>
      <c r="P3565">
        <v>114</v>
      </c>
      <c r="Q3565">
        <v>114</v>
      </c>
      <c r="R3565">
        <v>114</v>
      </c>
      <c r="T3565" s="22" t="str">
        <f t="shared" si="211"/>
        <v>852089-199059-OS</v>
      </c>
      <c r="U3565" s="24">
        <f>IF(C3565="NET","",IF(C3565="","",IFERROR(VLOOKUP(T3565,EAN!$A:$B,2,FALSE),"MANGLER - MÅ OPPDATERE EAN-FANEN")))</f>
        <v>7048652967169</v>
      </c>
      <c r="V3565" s="22">
        <f t="shared" si="212"/>
        <v>114</v>
      </c>
      <c r="W3565" s="22">
        <f t="shared" si="213"/>
        <v>114</v>
      </c>
    </row>
    <row r="3566" spans="2:23">
      <c r="B3566">
        <v>852089</v>
      </c>
      <c r="C3566" t="s">
        <v>1367</v>
      </c>
      <c r="D3566" t="s">
        <v>2991</v>
      </c>
      <c r="E3566" t="s">
        <v>3751</v>
      </c>
      <c r="F3566" t="s">
        <v>3752</v>
      </c>
      <c r="G3566" t="s">
        <v>63</v>
      </c>
      <c r="H3566" t="s">
        <v>87</v>
      </c>
      <c r="I3566">
        <v>-24</v>
      </c>
      <c r="J3566">
        <v>-24</v>
      </c>
      <c r="K3566">
        <v>-24</v>
      </c>
      <c r="L3566">
        <v>-24</v>
      </c>
      <c r="M3566">
        <v>-24</v>
      </c>
      <c r="N3566">
        <v>-24</v>
      </c>
      <c r="O3566">
        <v>-24</v>
      </c>
      <c r="P3566">
        <v>-24</v>
      </c>
      <c r="Q3566">
        <v>-24</v>
      </c>
      <c r="R3566">
        <v>-24</v>
      </c>
      <c r="T3566" s="22" t="str">
        <f t="shared" si="211"/>
        <v>852089-205978-OS</v>
      </c>
      <c r="U3566" s="24">
        <f>IF(C3566="NET","",IF(C3566="","",IFERROR(VLOOKUP(T3566,EAN!$A:$B,2,FALSE),"MANGLER - MÅ OPPDATERE EAN-FANEN")))</f>
        <v>7048653090699</v>
      </c>
      <c r="V3566" s="22">
        <f t="shared" si="212"/>
        <v>-24</v>
      </c>
      <c r="W3566" s="22">
        <f t="shared" si="213"/>
        <v>-24</v>
      </c>
    </row>
    <row r="3567" spans="2:23">
      <c r="B3567">
        <v>852089</v>
      </c>
      <c r="C3567" t="s">
        <v>1367</v>
      </c>
      <c r="D3567" t="s">
        <v>2991</v>
      </c>
      <c r="E3567" t="s">
        <v>2220</v>
      </c>
      <c r="F3567" t="s">
        <v>2221</v>
      </c>
      <c r="G3567" t="s">
        <v>63</v>
      </c>
      <c r="H3567" t="s">
        <v>225</v>
      </c>
      <c r="I3567">
        <v>5</v>
      </c>
      <c r="J3567">
        <v>5</v>
      </c>
      <c r="K3567">
        <v>5</v>
      </c>
      <c r="L3567">
        <v>5</v>
      </c>
      <c r="M3567">
        <v>5</v>
      </c>
      <c r="N3567">
        <v>5</v>
      </c>
      <c r="O3567">
        <v>5</v>
      </c>
      <c r="P3567">
        <v>5</v>
      </c>
      <c r="Q3567">
        <v>5</v>
      </c>
      <c r="R3567">
        <v>5</v>
      </c>
      <c r="T3567" s="22" t="str">
        <f t="shared" si="211"/>
        <v>852089-208058-OS</v>
      </c>
      <c r="U3567" s="24">
        <f>IF(C3567="NET","",IF(C3567="","",IFERROR(VLOOKUP(T3567,EAN!$A:$B,2,FALSE),"MANGLER - MÅ OPPDATERE EAN-FANEN")))</f>
        <v>7048652967176</v>
      </c>
      <c r="V3567" s="22">
        <f t="shared" si="212"/>
        <v>5</v>
      </c>
      <c r="W3567" s="22">
        <f t="shared" si="213"/>
        <v>5</v>
      </c>
    </row>
    <row r="3568" spans="2:23">
      <c r="B3568">
        <v>852089</v>
      </c>
      <c r="C3568" t="s">
        <v>1367</v>
      </c>
      <c r="D3568" t="s">
        <v>2991</v>
      </c>
      <c r="E3568" t="s">
        <v>1347</v>
      </c>
      <c r="F3568" t="s">
        <v>1197</v>
      </c>
      <c r="G3568" t="s">
        <v>63</v>
      </c>
      <c r="H3568" t="s">
        <v>225</v>
      </c>
      <c r="I3568">
        <v>206</v>
      </c>
      <c r="J3568">
        <v>206</v>
      </c>
      <c r="K3568">
        <v>206</v>
      </c>
      <c r="L3568">
        <v>206</v>
      </c>
      <c r="M3568">
        <v>206</v>
      </c>
      <c r="N3568">
        <v>206</v>
      </c>
      <c r="O3568">
        <v>206</v>
      </c>
      <c r="P3568">
        <v>206</v>
      </c>
      <c r="Q3568">
        <v>206</v>
      </c>
      <c r="R3568">
        <v>206</v>
      </c>
      <c r="T3568" s="22" t="str">
        <f t="shared" si="211"/>
        <v>852089-208139-OS</v>
      </c>
      <c r="U3568" s="24">
        <f>IF(C3568="NET","",IF(C3568="","",IFERROR(VLOOKUP(T3568,EAN!$A:$B,2,FALSE),"MANGLER - MÅ OPPDATERE EAN-FANEN")))</f>
        <v>7048652833556</v>
      </c>
      <c r="V3568" s="22">
        <f t="shared" si="212"/>
        <v>206</v>
      </c>
      <c r="W3568" s="22">
        <f t="shared" si="213"/>
        <v>206</v>
      </c>
    </row>
    <row r="3569" spans="2:23">
      <c r="B3569" s="37">
        <v>852090</v>
      </c>
      <c r="C3569" t="s">
        <v>131</v>
      </c>
      <c r="I3569" s="37">
        <v>202409</v>
      </c>
      <c r="J3569" s="37">
        <v>202410</v>
      </c>
      <c r="K3569" s="37">
        <v>202411</v>
      </c>
      <c r="L3569" s="37">
        <v>202412</v>
      </c>
      <c r="M3569" s="37">
        <v>202413</v>
      </c>
      <c r="N3569" s="37">
        <v>202414</v>
      </c>
      <c r="O3569" s="37">
        <v>202415</v>
      </c>
      <c r="P3569" s="37">
        <v>202415</v>
      </c>
      <c r="Q3569" s="37">
        <v>202415</v>
      </c>
      <c r="R3569" s="37">
        <v>202415</v>
      </c>
      <c r="T3569" s="22" t="str">
        <f t="shared" si="211"/>
        <v>852090-</v>
      </c>
      <c r="U3569" s="24" t="str">
        <f>IF(C3569="NET","",IF(C3569="","",IFERROR(VLOOKUP(T3569,EAN!$A:$B,2,FALSE),"MANGLER - MÅ OPPDATERE EAN-FANEN")))</f>
        <v/>
      </c>
      <c r="V3569" s="22">
        <f t="shared" si="212"/>
        <v>202409</v>
      </c>
      <c r="W3569" s="22">
        <f t="shared" si="213"/>
        <v>202415</v>
      </c>
    </row>
    <row r="3570" spans="2:23">
      <c r="B3570">
        <v>852090</v>
      </c>
      <c r="C3570" t="s">
        <v>2057</v>
      </c>
      <c r="D3570" t="s">
        <v>2991</v>
      </c>
      <c r="E3570" t="s">
        <v>1372</v>
      </c>
      <c r="F3570" t="s">
        <v>1373</v>
      </c>
      <c r="G3570" t="s">
        <v>63</v>
      </c>
      <c r="H3570" t="s">
        <v>87</v>
      </c>
      <c r="I3570">
        <v>166</v>
      </c>
      <c r="J3570">
        <v>166</v>
      </c>
      <c r="K3570">
        <v>166</v>
      </c>
      <c r="L3570">
        <v>166</v>
      </c>
      <c r="M3570">
        <v>166</v>
      </c>
      <c r="N3570">
        <v>166</v>
      </c>
      <c r="O3570">
        <v>166</v>
      </c>
      <c r="P3570">
        <v>166</v>
      </c>
      <c r="Q3570">
        <v>166</v>
      </c>
      <c r="R3570">
        <v>166</v>
      </c>
      <c r="T3570" s="22" t="str">
        <f t="shared" si="211"/>
        <v>852090-090101-OS</v>
      </c>
      <c r="U3570" s="24">
        <f>IF(C3570="NET","",IF(C3570="","",IFERROR(VLOOKUP(T3570,EAN!$A:$B,2,FALSE),"MANGLER - MÅ OPPDATERE EAN-FANEN")))</f>
        <v>7048652833563</v>
      </c>
      <c r="V3570" s="22">
        <f t="shared" si="212"/>
        <v>166</v>
      </c>
      <c r="W3570" s="22">
        <f t="shared" si="213"/>
        <v>166</v>
      </c>
    </row>
    <row r="3571" spans="2:23">
      <c r="B3571">
        <v>852090</v>
      </c>
      <c r="C3571" t="s">
        <v>2057</v>
      </c>
      <c r="D3571" t="s">
        <v>2991</v>
      </c>
      <c r="E3571" t="s">
        <v>2222</v>
      </c>
      <c r="F3571" t="s">
        <v>1047</v>
      </c>
      <c r="G3571" t="s">
        <v>63</v>
      </c>
      <c r="H3571" t="s">
        <v>87</v>
      </c>
      <c r="I3571">
        <v>42</v>
      </c>
      <c r="J3571">
        <v>42</v>
      </c>
      <c r="K3571">
        <v>42</v>
      </c>
      <c r="L3571">
        <v>42</v>
      </c>
      <c r="M3571">
        <v>42</v>
      </c>
      <c r="N3571">
        <v>42</v>
      </c>
      <c r="O3571">
        <v>42</v>
      </c>
      <c r="P3571">
        <v>42</v>
      </c>
      <c r="Q3571">
        <v>42</v>
      </c>
      <c r="R3571">
        <v>42</v>
      </c>
      <c r="T3571" s="22" t="str">
        <f t="shared" si="211"/>
        <v>852090-100101-OS</v>
      </c>
      <c r="U3571" s="24">
        <f>IF(C3571="NET","",IF(C3571="","",IFERROR(VLOOKUP(T3571,EAN!$A:$B,2,FALSE),"MANGLER - MÅ OPPDATERE EAN-FANEN")))</f>
        <v>7048652967183</v>
      </c>
      <c r="V3571" s="22">
        <f t="shared" si="212"/>
        <v>42</v>
      </c>
      <c r="W3571" s="22">
        <f t="shared" si="213"/>
        <v>42</v>
      </c>
    </row>
    <row r="3572" spans="2:23">
      <c r="B3572">
        <v>852090</v>
      </c>
      <c r="C3572" t="s">
        <v>2057</v>
      </c>
      <c r="D3572" t="s">
        <v>2991</v>
      </c>
      <c r="E3572" t="s">
        <v>362</v>
      </c>
      <c r="F3572" t="s">
        <v>363</v>
      </c>
      <c r="G3572" t="s">
        <v>63</v>
      </c>
      <c r="H3572" t="s">
        <v>225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T3572" s="22" t="str">
        <f t="shared" si="211"/>
        <v>852090-120101-OS</v>
      </c>
      <c r="U3572" s="24">
        <f>IF(C3572="NET","",IF(C3572="","",IFERROR(VLOOKUP(T3572,EAN!$A:$B,2,FALSE),"MANGLER - MÅ OPPDATERE EAN-FANEN")))</f>
        <v>7048652833587</v>
      </c>
      <c r="V3572" s="22">
        <f t="shared" si="212"/>
        <v>0</v>
      </c>
      <c r="W3572" s="22">
        <f t="shared" si="213"/>
        <v>0</v>
      </c>
    </row>
    <row r="3573" spans="2:23">
      <c r="B3573">
        <v>852090</v>
      </c>
      <c r="C3573" t="s">
        <v>2057</v>
      </c>
      <c r="D3573" t="s">
        <v>2991</v>
      </c>
      <c r="E3573" t="s">
        <v>364</v>
      </c>
      <c r="F3573" t="s">
        <v>2024</v>
      </c>
      <c r="G3573" t="s">
        <v>63</v>
      </c>
      <c r="H3573" t="s">
        <v>87</v>
      </c>
      <c r="I3573">
        <v>290</v>
      </c>
      <c r="J3573">
        <v>290</v>
      </c>
      <c r="K3573">
        <v>290</v>
      </c>
      <c r="L3573">
        <v>290</v>
      </c>
      <c r="M3573">
        <v>290</v>
      </c>
      <c r="N3573">
        <v>290</v>
      </c>
      <c r="O3573">
        <v>290</v>
      </c>
      <c r="P3573">
        <v>290</v>
      </c>
      <c r="Q3573">
        <v>290</v>
      </c>
      <c r="R3573">
        <v>290</v>
      </c>
      <c r="T3573" s="22" t="str">
        <f t="shared" si="211"/>
        <v>852090-121003-OS</v>
      </c>
      <c r="U3573" s="24">
        <f>IF(C3573="NET","",IF(C3573="","",IFERROR(VLOOKUP(T3573,EAN!$A:$B,2,FALSE),"MANGLER - MÅ OPPDATERE EAN-FANEN")))</f>
        <v>7048652833570</v>
      </c>
      <c r="V3573" s="22">
        <f t="shared" si="212"/>
        <v>290</v>
      </c>
      <c r="W3573" s="22">
        <f t="shared" si="213"/>
        <v>290</v>
      </c>
    </row>
    <row r="3574" spans="2:23">
      <c r="B3574" s="37">
        <v>852091</v>
      </c>
      <c r="C3574" t="s">
        <v>131</v>
      </c>
      <c r="I3574" s="37">
        <v>202409</v>
      </c>
      <c r="J3574" s="37">
        <v>202410</v>
      </c>
      <c r="K3574" s="37">
        <v>202411</v>
      </c>
      <c r="L3574" s="37">
        <v>202412</v>
      </c>
      <c r="M3574" s="37">
        <v>202413</v>
      </c>
      <c r="N3574" s="37">
        <v>202414</v>
      </c>
      <c r="O3574" s="37">
        <v>202415</v>
      </c>
      <c r="P3574" s="37">
        <v>202415</v>
      </c>
      <c r="Q3574" s="37">
        <v>202415</v>
      </c>
      <c r="R3574" s="37">
        <v>202415</v>
      </c>
      <c r="T3574" s="22" t="str">
        <f t="shared" si="211"/>
        <v>852091-</v>
      </c>
      <c r="U3574" s="24" t="str">
        <f>IF(C3574="NET","",IF(C3574="","",IFERROR(VLOOKUP(T3574,EAN!$A:$B,2,FALSE),"MANGLER - MÅ OPPDATERE EAN-FANEN")))</f>
        <v/>
      </c>
      <c r="V3574" s="22">
        <f t="shared" si="212"/>
        <v>202409</v>
      </c>
      <c r="W3574" s="22">
        <f t="shared" si="213"/>
        <v>202415</v>
      </c>
    </row>
    <row r="3575" spans="2:23">
      <c r="B3575">
        <v>852091</v>
      </c>
      <c r="C3575" t="s">
        <v>1374</v>
      </c>
      <c r="D3575" t="s">
        <v>2991</v>
      </c>
      <c r="E3575" t="s">
        <v>1336</v>
      </c>
      <c r="F3575" t="s">
        <v>1337</v>
      </c>
      <c r="G3575" t="s">
        <v>63</v>
      </c>
      <c r="H3575" t="s">
        <v>225</v>
      </c>
      <c r="I3575">
        <v>24</v>
      </c>
      <c r="J3575">
        <v>24</v>
      </c>
      <c r="K3575">
        <v>24</v>
      </c>
      <c r="L3575">
        <v>24</v>
      </c>
      <c r="M3575">
        <v>24</v>
      </c>
      <c r="N3575">
        <v>24</v>
      </c>
      <c r="O3575">
        <v>24</v>
      </c>
      <c r="P3575">
        <v>24</v>
      </c>
      <c r="Q3575">
        <v>24</v>
      </c>
      <c r="R3575">
        <v>24</v>
      </c>
      <c r="T3575" s="22" t="str">
        <f t="shared" si="211"/>
        <v>852091-070145-OS</v>
      </c>
      <c r="U3575" s="24">
        <f>IF(C3575="NET","",IF(C3575="","",IFERROR(VLOOKUP(T3575,EAN!$A:$B,2,FALSE),"MANGLER - MÅ OPPDATERE EAN-FANEN")))</f>
        <v>7048652967190</v>
      </c>
      <c r="V3575" s="22">
        <f t="shared" si="212"/>
        <v>24</v>
      </c>
      <c r="W3575" s="22">
        <f t="shared" si="213"/>
        <v>24</v>
      </c>
    </row>
    <row r="3576" spans="2:23">
      <c r="B3576">
        <v>852091</v>
      </c>
      <c r="C3576" t="s">
        <v>1374</v>
      </c>
      <c r="D3576" t="s">
        <v>2991</v>
      </c>
      <c r="E3576" t="s">
        <v>3747</v>
      </c>
      <c r="F3576" t="s">
        <v>3748</v>
      </c>
      <c r="G3576" t="s">
        <v>63</v>
      </c>
      <c r="H3576" t="s">
        <v>87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T3576" s="22" t="str">
        <f t="shared" si="211"/>
        <v>852091-150145-OS</v>
      </c>
      <c r="U3576" s="24">
        <f>IF(C3576="NET","",IF(C3576="","",IFERROR(VLOOKUP(T3576,EAN!$A:$B,2,FALSE),"MANGLER - MÅ OPPDATERE EAN-FANEN")))</f>
        <v>7048653121782</v>
      </c>
      <c r="V3576" s="22">
        <f t="shared" si="212"/>
        <v>0</v>
      </c>
      <c r="W3576" s="22">
        <f t="shared" si="213"/>
        <v>0</v>
      </c>
    </row>
    <row r="3577" spans="2:23">
      <c r="B3577">
        <v>852091</v>
      </c>
      <c r="C3577" t="s">
        <v>1374</v>
      </c>
      <c r="D3577" t="s">
        <v>2991</v>
      </c>
      <c r="E3577" t="s">
        <v>1368</v>
      </c>
      <c r="F3577" t="s">
        <v>1369</v>
      </c>
      <c r="G3577" t="s">
        <v>63</v>
      </c>
      <c r="H3577" t="s">
        <v>225</v>
      </c>
      <c r="I3577">
        <v>46</v>
      </c>
      <c r="J3577">
        <v>46</v>
      </c>
      <c r="K3577">
        <v>46</v>
      </c>
      <c r="L3577">
        <v>46</v>
      </c>
      <c r="M3577">
        <v>46</v>
      </c>
      <c r="N3577">
        <v>46</v>
      </c>
      <c r="O3577">
        <v>46</v>
      </c>
      <c r="P3577">
        <v>46</v>
      </c>
      <c r="Q3577">
        <v>46</v>
      </c>
      <c r="R3577">
        <v>46</v>
      </c>
      <c r="T3577" s="22" t="str">
        <f t="shared" si="211"/>
        <v>852091-150147-OS</v>
      </c>
      <c r="U3577" s="24">
        <f>IF(C3577="NET","",IF(C3577="","",IFERROR(VLOOKUP(T3577,EAN!$A:$B,2,FALSE),"MANGLER - MÅ OPPDATERE EAN-FANEN")))</f>
        <v>7048652833624</v>
      </c>
      <c r="V3577" s="22">
        <f t="shared" si="212"/>
        <v>46</v>
      </c>
      <c r="W3577" s="22">
        <f t="shared" si="213"/>
        <v>46</v>
      </c>
    </row>
    <row r="3578" spans="2:23">
      <c r="B3578">
        <v>852091</v>
      </c>
      <c r="C3578" t="s">
        <v>1374</v>
      </c>
      <c r="D3578" t="s">
        <v>2991</v>
      </c>
      <c r="E3578" t="s">
        <v>2061</v>
      </c>
      <c r="F3578" t="s">
        <v>2062</v>
      </c>
      <c r="G3578" t="s">
        <v>63</v>
      </c>
      <c r="H3578" t="s">
        <v>225</v>
      </c>
      <c r="I3578">
        <v>9</v>
      </c>
      <c r="J3578">
        <v>9</v>
      </c>
      <c r="K3578">
        <v>9</v>
      </c>
      <c r="L3578">
        <v>9</v>
      </c>
      <c r="M3578">
        <v>9</v>
      </c>
      <c r="N3578">
        <v>9</v>
      </c>
      <c r="O3578">
        <v>9</v>
      </c>
      <c r="P3578">
        <v>9</v>
      </c>
      <c r="Q3578">
        <v>9</v>
      </c>
      <c r="R3578">
        <v>9</v>
      </c>
      <c r="T3578" s="22" t="str">
        <f t="shared" si="211"/>
        <v>852091-156755-OS</v>
      </c>
      <c r="U3578" s="24">
        <f>IF(C3578="NET","",IF(C3578="","",IFERROR(VLOOKUP(T3578,EAN!$A:$B,2,FALSE),"MANGLER - MÅ OPPDATERE EAN-FANEN")))</f>
        <v>7048652967206</v>
      </c>
      <c r="V3578" s="22">
        <f t="shared" si="212"/>
        <v>9</v>
      </c>
      <c r="W3578" s="22">
        <f t="shared" si="213"/>
        <v>9</v>
      </c>
    </row>
    <row r="3579" spans="2:23">
      <c r="B3579">
        <v>852091</v>
      </c>
      <c r="C3579" t="s">
        <v>1374</v>
      </c>
      <c r="D3579" t="s">
        <v>2991</v>
      </c>
      <c r="E3579" t="s">
        <v>1370</v>
      </c>
      <c r="F3579" t="s">
        <v>1371</v>
      </c>
      <c r="G3579" t="s">
        <v>63</v>
      </c>
      <c r="H3579" t="s">
        <v>87</v>
      </c>
      <c r="I3579">
        <v>13</v>
      </c>
      <c r="J3579">
        <v>13</v>
      </c>
      <c r="K3579">
        <v>13</v>
      </c>
      <c r="L3579">
        <v>13</v>
      </c>
      <c r="M3579">
        <v>13</v>
      </c>
      <c r="N3579">
        <v>13</v>
      </c>
      <c r="O3579">
        <v>13</v>
      </c>
      <c r="P3579">
        <v>13</v>
      </c>
      <c r="Q3579">
        <v>13</v>
      </c>
      <c r="R3579">
        <v>13</v>
      </c>
      <c r="T3579" s="22" t="str">
        <f t="shared" si="211"/>
        <v>852091-161836-OS</v>
      </c>
      <c r="U3579" s="24">
        <f>IF(C3579="NET","",IF(C3579="","",IFERROR(VLOOKUP(T3579,EAN!$A:$B,2,FALSE),"MANGLER - MÅ OPPDATERE EAN-FANEN")))</f>
        <v>7048652833631</v>
      </c>
      <c r="V3579" s="22">
        <f t="shared" si="212"/>
        <v>13</v>
      </c>
      <c r="W3579" s="22">
        <f t="shared" si="213"/>
        <v>13</v>
      </c>
    </row>
    <row r="3580" spans="2:23">
      <c r="B3580">
        <v>852091</v>
      </c>
      <c r="C3580" t="s">
        <v>1374</v>
      </c>
      <c r="D3580" t="s">
        <v>2991</v>
      </c>
      <c r="E3580" t="s">
        <v>3749</v>
      </c>
      <c r="F3580" t="s">
        <v>3750</v>
      </c>
      <c r="G3580" t="s">
        <v>63</v>
      </c>
      <c r="H3580" t="s">
        <v>87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T3580" s="22" t="str">
        <f t="shared" si="211"/>
        <v>852091-170101-OS</v>
      </c>
      <c r="U3580" s="24">
        <f>IF(C3580="NET","",IF(C3580="","",IFERROR(VLOOKUP(T3580,EAN!$A:$B,2,FALSE),"MANGLER - MÅ OPPDATERE EAN-FANEN")))</f>
        <v>7048653090712</v>
      </c>
      <c r="V3580" s="22">
        <f t="shared" si="212"/>
        <v>0</v>
      </c>
      <c r="W3580" s="22">
        <f t="shared" si="213"/>
        <v>0</v>
      </c>
    </row>
    <row r="3581" spans="2:23">
      <c r="B3581">
        <v>852091</v>
      </c>
      <c r="C3581" t="s">
        <v>1374</v>
      </c>
      <c r="D3581" t="s">
        <v>2991</v>
      </c>
      <c r="E3581" t="s">
        <v>347</v>
      </c>
      <c r="F3581" t="s">
        <v>348</v>
      </c>
      <c r="G3581" t="s">
        <v>63</v>
      </c>
      <c r="H3581" t="s">
        <v>225</v>
      </c>
      <c r="I3581">
        <v>10</v>
      </c>
      <c r="J3581">
        <v>10</v>
      </c>
      <c r="K3581">
        <v>10</v>
      </c>
      <c r="L3581">
        <v>10</v>
      </c>
      <c r="M3581">
        <v>10</v>
      </c>
      <c r="N3581">
        <v>10</v>
      </c>
      <c r="O3581">
        <v>10</v>
      </c>
      <c r="P3581">
        <v>10</v>
      </c>
      <c r="Q3581">
        <v>10</v>
      </c>
      <c r="R3581">
        <v>10</v>
      </c>
      <c r="T3581" s="22" t="str">
        <f t="shared" si="211"/>
        <v>852091-180101-OS</v>
      </c>
      <c r="U3581" s="24">
        <f>IF(C3581="NET","",IF(C3581="","",IFERROR(VLOOKUP(T3581,EAN!$A:$B,2,FALSE),"MANGLER - MÅ OPPDATERE EAN-FANEN")))</f>
        <v>7048652967213</v>
      </c>
      <c r="V3581" s="22">
        <f t="shared" si="212"/>
        <v>10</v>
      </c>
      <c r="W3581" s="22">
        <f t="shared" si="213"/>
        <v>10</v>
      </c>
    </row>
    <row r="3582" spans="2:23">
      <c r="B3582">
        <v>852091</v>
      </c>
      <c r="C3582" t="s">
        <v>1374</v>
      </c>
      <c r="D3582" t="s">
        <v>2991</v>
      </c>
      <c r="E3582" t="s">
        <v>3751</v>
      </c>
      <c r="F3582" t="s">
        <v>3752</v>
      </c>
      <c r="G3582" t="s">
        <v>63</v>
      </c>
      <c r="H3582" t="s">
        <v>87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T3582" s="22" t="str">
        <f t="shared" si="211"/>
        <v>852091-205978-OS</v>
      </c>
      <c r="U3582" s="24">
        <f>IF(C3582="NET","",IF(C3582="","",IFERROR(VLOOKUP(T3582,EAN!$A:$B,2,FALSE),"MANGLER - MÅ OPPDATERE EAN-FANEN")))</f>
        <v>7048653090705</v>
      </c>
      <c r="V3582" s="22">
        <f t="shared" si="212"/>
        <v>0</v>
      </c>
      <c r="W3582" s="22">
        <f t="shared" si="213"/>
        <v>0</v>
      </c>
    </row>
    <row r="3583" spans="2:23">
      <c r="B3583" s="37">
        <v>852093</v>
      </c>
      <c r="C3583" t="s">
        <v>131</v>
      </c>
      <c r="I3583" s="37">
        <v>202409</v>
      </c>
      <c r="J3583" s="37">
        <v>202410</v>
      </c>
      <c r="K3583" s="37">
        <v>202411</v>
      </c>
      <c r="L3583" s="37">
        <v>202412</v>
      </c>
      <c r="M3583" s="37">
        <v>202413</v>
      </c>
      <c r="N3583" s="37">
        <v>202414</v>
      </c>
      <c r="O3583" s="37">
        <v>202415</v>
      </c>
      <c r="P3583" s="37">
        <v>202415</v>
      </c>
      <c r="Q3583" s="37">
        <v>202415</v>
      </c>
      <c r="R3583" s="37">
        <v>202415</v>
      </c>
      <c r="T3583" s="22" t="str">
        <f t="shared" si="211"/>
        <v>852093-</v>
      </c>
      <c r="U3583" s="24" t="str">
        <f>IF(C3583="NET","",IF(C3583="","",IFERROR(VLOOKUP(T3583,EAN!$A:$B,2,FALSE),"MANGLER - MÅ OPPDATERE EAN-FANEN")))</f>
        <v/>
      </c>
      <c r="V3583" s="22">
        <f t="shared" si="212"/>
        <v>202409</v>
      </c>
      <c r="W3583" s="22">
        <f t="shared" si="213"/>
        <v>202415</v>
      </c>
    </row>
    <row r="3584" spans="2:23">
      <c r="B3584">
        <v>852093</v>
      </c>
      <c r="C3584" t="s">
        <v>1375</v>
      </c>
      <c r="D3584" t="s">
        <v>2991</v>
      </c>
      <c r="E3584" t="s">
        <v>372</v>
      </c>
      <c r="F3584" t="s">
        <v>84</v>
      </c>
      <c r="G3584" t="s">
        <v>63</v>
      </c>
      <c r="H3584" t="s">
        <v>87</v>
      </c>
      <c r="I3584">
        <v>4</v>
      </c>
      <c r="J3584">
        <v>4</v>
      </c>
      <c r="K3584">
        <v>4</v>
      </c>
      <c r="L3584">
        <v>4</v>
      </c>
      <c r="M3584">
        <v>4</v>
      </c>
      <c r="N3584">
        <v>4</v>
      </c>
      <c r="O3584">
        <v>4</v>
      </c>
      <c r="P3584">
        <v>4</v>
      </c>
      <c r="Q3584">
        <v>4</v>
      </c>
      <c r="R3584">
        <v>4</v>
      </c>
      <c r="T3584" s="22" t="str">
        <f t="shared" si="211"/>
        <v>852093-060000-OS</v>
      </c>
      <c r="U3584" s="24">
        <f>IF(C3584="NET","",IF(C3584="","",IFERROR(VLOOKUP(T3584,EAN!$A:$B,2,FALSE),"MANGLER - MÅ OPPDATERE EAN-FANEN")))</f>
        <v>7048652833662</v>
      </c>
      <c r="V3584" s="22">
        <f t="shared" si="212"/>
        <v>4</v>
      </c>
      <c r="W3584" s="22">
        <f t="shared" si="213"/>
        <v>4</v>
      </c>
    </row>
    <row r="3585" spans="2:23">
      <c r="B3585">
        <v>852093</v>
      </c>
      <c r="C3585" t="s">
        <v>1375</v>
      </c>
      <c r="D3585" t="s">
        <v>2991</v>
      </c>
      <c r="E3585" t="s">
        <v>373</v>
      </c>
      <c r="F3585" t="s">
        <v>82</v>
      </c>
      <c r="G3585" t="s">
        <v>63</v>
      </c>
      <c r="H3585" t="s">
        <v>87</v>
      </c>
      <c r="I3585">
        <v>9</v>
      </c>
      <c r="J3585">
        <v>9</v>
      </c>
      <c r="K3585">
        <v>9</v>
      </c>
      <c r="L3585">
        <v>9</v>
      </c>
      <c r="M3585">
        <v>9</v>
      </c>
      <c r="N3585">
        <v>9</v>
      </c>
      <c r="O3585">
        <v>9</v>
      </c>
      <c r="P3585">
        <v>9</v>
      </c>
      <c r="Q3585">
        <v>9</v>
      </c>
      <c r="R3585">
        <v>9</v>
      </c>
      <c r="T3585" s="22" t="str">
        <f t="shared" si="211"/>
        <v>852093-070000-OS</v>
      </c>
      <c r="U3585" s="24">
        <f>IF(C3585="NET","",IF(C3585="","",IFERROR(VLOOKUP(T3585,EAN!$A:$B,2,FALSE),"MANGLER - MÅ OPPDATERE EAN-FANEN")))</f>
        <v>7048652967237</v>
      </c>
      <c r="V3585" s="22">
        <f t="shared" si="212"/>
        <v>9</v>
      </c>
      <c r="W3585" s="22">
        <f t="shared" si="213"/>
        <v>9</v>
      </c>
    </row>
    <row r="3586" spans="2:23">
      <c r="B3586">
        <v>852093</v>
      </c>
      <c r="C3586" t="s">
        <v>1375</v>
      </c>
      <c r="D3586" t="s">
        <v>2991</v>
      </c>
      <c r="E3586" t="s">
        <v>374</v>
      </c>
      <c r="F3586" t="s">
        <v>375</v>
      </c>
      <c r="G3586" t="s">
        <v>63</v>
      </c>
      <c r="H3586" t="s">
        <v>87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T3586" s="22" t="str">
        <f t="shared" si="211"/>
        <v>852093-150000-OS</v>
      </c>
      <c r="U3586" s="24">
        <f>IF(C3586="NET","",IF(C3586="","",IFERROR(VLOOKUP(T3586,EAN!$A:$B,2,FALSE),"MANGLER - MÅ OPPDATERE EAN-FANEN")))</f>
        <v>7048652833693</v>
      </c>
      <c r="V3586" s="22">
        <f t="shared" si="212"/>
        <v>0</v>
      </c>
      <c r="W3586" s="22">
        <f t="shared" si="213"/>
        <v>0</v>
      </c>
    </row>
    <row r="3587" spans="2:23">
      <c r="B3587">
        <v>852093</v>
      </c>
      <c r="C3587" t="s">
        <v>1375</v>
      </c>
      <c r="D3587" t="s">
        <v>2991</v>
      </c>
      <c r="E3587" t="s">
        <v>376</v>
      </c>
      <c r="F3587" t="s">
        <v>377</v>
      </c>
      <c r="G3587" t="s">
        <v>63</v>
      </c>
      <c r="H3587" t="s">
        <v>87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T3587" s="22" t="str">
        <f t="shared" si="211"/>
        <v>852093-160000-OS</v>
      </c>
      <c r="U3587" s="24">
        <f>IF(C3587="NET","",IF(C3587="","",IFERROR(VLOOKUP(T3587,EAN!$A:$B,2,FALSE),"MANGLER - MÅ OPPDATERE EAN-FANEN")))</f>
        <v>7048652833679</v>
      </c>
      <c r="V3587" s="22">
        <f t="shared" si="212"/>
        <v>0</v>
      </c>
      <c r="W3587" s="22">
        <f t="shared" si="213"/>
        <v>0</v>
      </c>
    </row>
    <row r="3588" spans="2:23">
      <c r="B3588">
        <v>852093</v>
      </c>
      <c r="C3588" t="s">
        <v>1375</v>
      </c>
      <c r="D3588" t="s">
        <v>2991</v>
      </c>
      <c r="E3588" t="s">
        <v>2973</v>
      </c>
      <c r="F3588" t="s">
        <v>2974</v>
      </c>
      <c r="G3588" t="s">
        <v>63</v>
      </c>
      <c r="H3588" t="s">
        <v>87</v>
      </c>
      <c r="I3588">
        <v>4</v>
      </c>
      <c r="J3588">
        <v>4</v>
      </c>
      <c r="K3588">
        <v>4</v>
      </c>
      <c r="L3588">
        <v>4</v>
      </c>
      <c r="M3588">
        <v>4</v>
      </c>
      <c r="N3588">
        <v>4</v>
      </c>
      <c r="O3588">
        <v>4</v>
      </c>
      <c r="P3588">
        <v>4</v>
      </c>
      <c r="Q3588">
        <v>4</v>
      </c>
      <c r="R3588">
        <v>4</v>
      </c>
      <c r="T3588" s="22" t="str">
        <f t="shared" ref="T3588:T3651" si="214">CONCATENATE(B3588,"-",E3588)</f>
        <v>852093-170000-OS</v>
      </c>
      <c r="U3588" s="24">
        <f>IF(C3588="NET","",IF(C3588="","",IFERROR(VLOOKUP(T3588,EAN!$A:$B,2,FALSE),"MANGLER - MÅ OPPDATERE EAN-FANEN")))</f>
        <v>7048652986542</v>
      </c>
      <c r="V3588" s="22">
        <f t="shared" si="212"/>
        <v>4</v>
      </c>
      <c r="W3588" s="22">
        <f t="shared" si="213"/>
        <v>4</v>
      </c>
    </row>
    <row r="3589" spans="2:23">
      <c r="B3589">
        <v>852093</v>
      </c>
      <c r="C3589" t="s">
        <v>1375</v>
      </c>
      <c r="D3589" t="s">
        <v>2991</v>
      </c>
      <c r="E3589" t="s">
        <v>380</v>
      </c>
      <c r="F3589" t="s">
        <v>381</v>
      </c>
      <c r="G3589" t="s">
        <v>63</v>
      </c>
      <c r="H3589" t="s">
        <v>87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T3589" s="22" t="str">
        <f t="shared" si="214"/>
        <v>852093-180000-OS</v>
      </c>
      <c r="U3589" s="24">
        <f>IF(C3589="NET","",IF(C3589="","",IFERROR(VLOOKUP(T3589,EAN!$A:$B,2,FALSE),"MANGLER - MÅ OPPDATERE EAN-FANEN")))</f>
        <v>7048652967244</v>
      </c>
      <c r="V3589" s="22">
        <f t="shared" si="212"/>
        <v>0</v>
      </c>
      <c r="W3589" s="22">
        <f t="shared" si="213"/>
        <v>0</v>
      </c>
    </row>
    <row r="3590" spans="2:23">
      <c r="B3590">
        <v>852093</v>
      </c>
      <c r="C3590" t="s">
        <v>1375</v>
      </c>
      <c r="D3590" t="s">
        <v>2991</v>
      </c>
      <c r="E3590" t="s">
        <v>383</v>
      </c>
      <c r="F3590" t="s">
        <v>384</v>
      </c>
      <c r="G3590" t="s">
        <v>63</v>
      </c>
      <c r="H3590" t="s">
        <v>225</v>
      </c>
      <c r="I3590">
        <v>7</v>
      </c>
      <c r="J3590">
        <v>7</v>
      </c>
      <c r="K3590">
        <v>7</v>
      </c>
      <c r="L3590">
        <v>7</v>
      </c>
      <c r="M3590">
        <v>7</v>
      </c>
      <c r="N3590">
        <v>7</v>
      </c>
      <c r="O3590">
        <v>7</v>
      </c>
      <c r="P3590">
        <v>7</v>
      </c>
      <c r="Q3590">
        <v>7</v>
      </c>
      <c r="R3590">
        <v>7</v>
      </c>
      <c r="T3590" s="22" t="str">
        <f t="shared" si="214"/>
        <v>852093-190000-OS</v>
      </c>
      <c r="U3590" s="24">
        <f>IF(C3590="NET","",IF(C3590="","",IFERROR(VLOOKUP(T3590,EAN!$A:$B,2,FALSE),"MANGLER - MÅ OPPDATERE EAN-FANEN")))</f>
        <v>7048652967251</v>
      </c>
      <c r="V3590" s="22">
        <f t="shared" si="212"/>
        <v>7</v>
      </c>
      <c r="W3590" s="22">
        <f t="shared" si="213"/>
        <v>7</v>
      </c>
    </row>
    <row r="3591" spans="2:23">
      <c r="B3591">
        <v>852093</v>
      </c>
      <c r="C3591" t="s">
        <v>1375</v>
      </c>
      <c r="D3591" t="s">
        <v>2991</v>
      </c>
      <c r="E3591" t="s">
        <v>378</v>
      </c>
      <c r="F3591" t="s">
        <v>379</v>
      </c>
      <c r="G3591" t="s">
        <v>63</v>
      </c>
      <c r="H3591" t="s">
        <v>87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T3591" s="22" t="str">
        <f t="shared" si="214"/>
        <v>852093-200000-OS</v>
      </c>
      <c r="U3591" s="24">
        <f>IF(C3591="NET","",IF(C3591="","",IFERROR(VLOOKUP(T3591,EAN!$A:$B,2,FALSE),"MANGLER - MÅ OPPDATERE EAN-FANEN")))</f>
        <v>7048652833709</v>
      </c>
      <c r="V3591" s="22">
        <f t="shared" si="212"/>
        <v>0</v>
      </c>
      <c r="W3591" s="22">
        <f t="shared" si="213"/>
        <v>0</v>
      </c>
    </row>
    <row r="3592" spans="2:23">
      <c r="B3592" s="37">
        <v>852095</v>
      </c>
      <c r="C3592" t="s">
        <v>131</v>
      </c>
      <c r="I3592" s="37">
        <v>202409</v>
      </c>
      <c r="J3592" s="37">
        <v>202410</v>
      </c>
      <c r="K3592" s="37">
        <v>202411</v>
      </c>
      <c r="L3592" s="37">
        <v>202412</v>
      </c>
      <c r="M3592" s="37">
        <v>202413</v>
      </c>
      <c r="N3592" s="37">
        <v>202414</v>
      </c>
      <c r="O3592" s="37">
        <v>202415</v>
      </c>
      <c r="P3592" s="37">
        <v>202415</v>
      </c>
      <c r="Q3592" s="37">
        <v>202415</v>
      </c>
      <c r="R3592" s="37">
        <v>202415</v>
      </c>
      <c r="T3592" s="22" t="str">
        <f t="shared" si="214"/>
        <v>852095-</v>
      </c>
      <c r="U3592" s="24" t="str">
        <f>IF(C3592="NET","",IF(C3592="","",IFERROR(VLOOKUP(T3592,EAN!$A:$B,2,FALSE),"MANGLER - MÅ OPPDATERE EAN-FANEN")))</f>
        <v/>
      </c>
      <c r="V3592" s="22">
        <f t="shared" si="212"/>
        <v>202409</v>
      </c>
      <c r="W3592" s="22">
        <f t="shared" si="213"/>
        <v>202415</v>
      </c>
    </row>
    <row r="3593" spans="2:23">
      <c r="B3593">
        <v>852095</v>
      </c>
      <c r="C3593" t="s">
        <v>1376</v>
      </c>
      <c r="D3593" t="s">
        <v>2991</v>
      </c>
      <c r="E3593" t="s">
        <v>1280</v>
      </c>
      <c r="F3593" t="s">
        <v>1281</v>
      </c>
      <c r="G3593" t="s">
        <v>63</v>
      </c>
      <c r="H3593" t="s">
        <v>87</v>
      </c>
      <c r="I3593">
        <v>79</v>
      </c>
      <c r="J3593">
        <v>79</v>
      </c>
      <c r="K3593">
        <v>79</v>
      </c>
      <c r="L3593">
        <v>79</v>
      </c>
      <c r="M3593">
        <v>79</v>
      </c>
      <c r="N3593">
        <v>79</v>
      </c>
      <c r="O3593">
        <v>79</v>
      </c>
      <c r="P3593">
        <v>79</v>
      </c>
      <c r="Q3593">
        <v>79</v>
      </c>
      <c r="R3593">
        <v>79</v>
      </c>
      <c r="T3593" s="22" t="str">
        <f t="shared" si="214"/>
        <v>852095-090000-OS</v>
      </c>
      <c r="U3593" s="24">
        <f>IF(C3593="NET","",IF(C3593="","",IFERROR(VLOOKUP(T3593,EAN!$A:$B,2,FALSE),"MANGLER - MÅ OPPDATERE EAN-FANEN")))</f>
        <v>7048652833716</v>
      </c>
      <c r="V3593" s="22">
        <f t="shared" si="212"/>
        <v>79</v>
      </c>
      <c r="W3593" s="22">
        <f t="shared" si="213"/>
        <v>79</v>
      </c>
    </row>
    <row r="3594" spans="2:23">
      <c r="B3594">
        <v>852095</v>
      </c>
      <c r="C3594" t="s">
        <v>1376</v>
      </c>
      <c r="D3594" t="s">
        <v>2991</v>
      </c>
      <c r="E3594" t="s">
        <v>382</v>
      </c>
      <c r="F3594" t="s">
        <v>85</v>
      </c>
      <c r="G3594" t="s">
        <v>63</v>
      </c>
      <c r="H3594" t="s">
        <v>87</v>
      </c>
      <c r="I3594">
        <v>81</v>
      </c>
      <c r="J3594">
        <v>81</v>
      </c>
      <c r="K3594">
        <v>81</v>
      </c>
      <c r="L3594">
        <v>81</v>
      </c>
      <c r="M3594">
        <v>81</v>
      </c>
      <c r="N3594">
        <v>81</v>
      </c>
      <c r="O3594">
        <v>81</v>
      </c>
      <c r="P3594">
        <v>81</v>
      </c>
      <c r="Q3594">
        <v>81</v>
      </c>
      <c r="R3594">
        <v>81</v>
      </c>
      <c r="T3594" s="22" t="str">
        <f t="shared" si="214"/>
        <v>852095-100000-OS</v>
      </c>
      <c r="U3594" s="24">
        <f>IF(C3594="NET","",IF(C3594="","",IFERROR(VLOOKUP(T3594,EAN!$A:$B,2,FALSE),"MANGLER - MÅ OPPDATERE EAN-FANEN")))</f>
        <v>7048652851277</v>
      </c>
      <c r="V3594" s="22">
        <f t="shared" si="212"/>
        <v>81</v>
      </c>
      <c r="W3594" s="22">
        <f t="shared" si="213"/>
        <v>81</v>
      </c>
    </row>
    <row r="3595" spans="2:23">
      <c r="B3595">
        <v>852095</v>
      </c>
      <c r="C3595" t="s">
        <v>1376</v>
      </c>
      <c r="D3595" t="s">
        <v>2991</v>
      </c>
      <c r="E3595" t="s">
        <v>389</v>
      </c>
      <c r="F3595" t="s">
        <v>390</v>
      </c>
      <c r="G3595" t="s">
        <v>63</v>
      </c>
      <c r="H3595" t="s">
        <v>87</v>
      </c>
      <c r="I3595">
        <v>72</v>
      </c>
      <c r="J3595">
        <v>72</v>
      </c>
      <c r="K3595">
        <v>72</v>
      </c>
      <c r="L3595">
        <v>72</v>
      </c>
      <c r="M3595">
        <v>72</v>
      </c>
      <c r="N3595">
        <v>72</v>
      </c>
      <c r="O3595">
        <v>72</v>
      </c>
      <c r="P3595">
        <v>72</v>
      </c>
      <c r="Q3595">
        <v>72</v>
      </c>
      <c r="R3595">
        <v>72</v>
      </c>
      <c r="T3595" s="22" t="str">
        <f t="shared" si="214"/>
        <v>852095-120000-OS</v>
      </c>
      <c r="U3595" s="24">
        <f>IF(C3595="NET","",IF(C3595="","",IFERROR(VLOOKUP(T3595,EAN!$A:$B,2,FALSE),"MANGLER - MÅ OPPDATERE EAN-FANEN")))</f>
        <v>7048652833723</v>
      </c>
      <c r="V3595" s="22">
        <f t="shared" ref="V3595:V3658" si="215">I3595</f>
        <v>72</v>
      </c>
      <c r="W3595" s="22">
        <f t="shared" ref="W3595:W3658" si="216">R3595</f>
        <v>72</v>
      </c>
    </row>
    <row r="3596" spans="2:23">
      <c r="B3596" s="37">
        <v>852096</v>
      </c>
      <c r="C3596" t="s">
        <v>131</v>
      </c>
      <c r="I3596" s="37">
        <v>202409</v>
      </c>
      <c r="J3596" s="37">
        <v>202410</v>
      </c>
      <c r="K3596" s="37">
        <v>202411</v>
      </c>
      <c r="L3596" s="37">
        <v>202412</v>
      </c>
      <c r="M3596" s="37">
        <v>202413</v>
      </c>
      <c r="N3596" s="37">
        <v>202414</v>
      </c>
      <c r="O3596" s="37">
        <v>202415</v>
      </c>
      <c r="P3596" s="37">
        <v>202415</v>
      </c>
      <c r="Q3596" s="37">
        <v>202415</v>
      </c>
      <c r="R3596" s="37">
        <v>202415</v>
      </c>
      <c r="T3596" s="22" t="str">
        <f t="shared" si="214"/>
        <v>852096-</v>
      </c>
      <c r="U3596" s="24" t="str">
        <f>IF(C3596="NET","",IF(C3596="","",IFERROR(VLOOKUP(T3596,EAN!$A:$B,2,FALSE),"MANGLER - MÅ OPPDATERE EAN-FANEN")))</f>
        <v/>
      </c>
      <c r="V3596" s="22">
        <f t="shared" si="215"/>
        <v>202409</v>
      </c>
      <c r="W3596" s="22">
        <f t="shared" si="216"/>
        <v>202415</v>
      </c>
    </row>
    <row r="3597" spans="2:23">
      <c r="B3597">
        <v>852096</v>
      </c>
      <c r="C3597" t="s">
        <v>1377</v>
      </c>
      <c r="D3597" t="s">
        <v>2991</v>
      </c>
      <c r="E3597" t="s">
        <v>407</v>
      </c>
      <c r="F3597" t="s">
        <v>650</v>
      </c>
      <c r="G3597" t="s">
        <v>63</v>
      </c>
      <c r="H3597" t="s">
        <v>87</v>
      </c>
      <c r="I3597">
        <v>101</v>
      </c>
      <c r="J3597">
        <v>101</v>
      </c>
      <c r="K3597">
        <v>101</v>
      </c>
      <c r="L3597">
        <v>101</v>
      </c>
      <c r="M3597">
        <v>101</v>
      </c>
      <c r="N3597">
        <v>101</v>
      </c>
      <c r="O3597">
        <v>101</v>
      </c>
      <c r="P3597">
        <v>101</v>
      </c>
      <c r="Q3597">
        <v>101</v>
      </c>
      <c r="R3597">
        <v>101</v>
      </c>
      <c r="T3597" s="22" t="str">
        <f t="shared" si="214"/>
        <v>852096-230100-OS</v>
      </c>
      <c r="U3597" s="24">
        <f>IF(C3597="NET","",IF(C3597="","",IFERROR(VLOOKUP(T3597,EAN!$A:$B,2,FALSE),"MANGLER - MÅ OPPDATERE EAN-FANEN")))</f>
        <v>7048652833730</v>
      </c>
      <c r="V3597" s="22">
        <f t="shared" si="215"/>
        <v>101</v>
      </c>
      <c r="W3597" s="22">
        <f t="shared" si="216"/>
        <v>101</v>
      </c>
    </row>
    <row r="3598" spans="2:23">
      <c r="B3598" s="37">
        <v>852097</v>
      </c>
      <c r="C3598" t="s">
        <v>131</v>
      </c>
      <c r="I3598" s="37">
        <v>202409</v>
      </c>
      <c r="J3598" s="37">
        <v>202410</v>
      </c>
      <c r="K3598" s="37">
        <v>202411</v>
      </c>
      <c r="L3598" s="37">
        <v>202412</v>
      </c>
      <c r="M3598" s="37">
        <v>202413</v>
      </c>
      <c r="N3598" s="37">
        <v>202414</v>
      </c>
      <c r="O3598" s="37">
        <v>202415</v>
      </c>
      <c r="P3598" s="37">
        <v>202415</v>
      </c>
      <c r="Q3598" s="37">
        <v>202415</v>
      </c>
      <c r="R3598" s="37">
        <v>202415</v>
      </c>
      <c r="T3598" s="22" t="str">
        <f t="shared" si="214"/>
        <v>852097-</v>
      </c>
      <c r="U3598" s="24" t="str">
        <f>IF(C3598="NET","",IF(C3598="","",IFERROR(VLOOKUP(T3598,EAN!$A:$B,2,FALSE),"MANGLER - MÅ OPPDATERE EAN-FANEN")))</f>
        <v/>
      </c>
      <c r="V3598" s="22">
        <f t="shared" si="215"/>
        <v>202409</v>
      </c>
      <c r="W3598" s="22">
        <f t="shared" si="216"/>
        <v>202415</v>
      </c>
    </row>
    <row r="3599" spans="2:23">
      <c r="B3599">
        <v>852097</v>
      </c>
      <c r="C3599" t="s">
        <v>1378</v>
      </c>
      <c r="D3599" t="s">
        <v>2991</v>
      </c>
      <c r="E3599" t="s">
        <v>393</v>
      </c>
      <c r="F3599" t="s">
        <v>394</v>
      </c>
      <c r="G3599" t="s">
        <v>63</v>
      </c>
      <c r="H3599" t="s">
        <v>87</v>
      </c>
      <c r="I3599">
        <v>147</v>
      </c>
      <c r="J3599">
        <v>147</v>
      </c>
      <c r="K3599">
        <v>147</v>
      </c>
      <c r="L3599">
        <v>147</v>
      </c>
      <c r="M3599">
        <v>147</v>
      </c>
      <c r="N3599">
        <v>147</v>
      </c>
      <c r="O3599">
        <v>147</v>
      </c>
      <c r="P3599">
        <v>147</v>
      </c>
      <c r="Q3599">
        <v>147</v>
      </c>
      <c r="R3599">
        <v>147</v>
      </c>
      <c r="T3599" s="22" t="str">
        <f t="shared" si="214"/>
        <v>852097-060100-OS</v>
      </c>
      <c r="U3599" s="24">
        <f>IF(C3599="NET","",IF(C3599="","",IFERROR(VLOOKUP(T3599,EAN!$A:$B,2,FALSE),"MANGLER - MÅ OPPDATERE EAN-FANEN")))</f>
        <v>7048652833754</v>
      </c>
      <c r="V3599" s="22">
        <f t="shared" si="215"/>
        <v>147</v>
      </c>
      <c r="W3599" s="22">
        <f t="shared" si="216"/>
        <v>147</v>
      </c>
    </row>
    <row r="3600" spans="2:23">
      <c r="B3600">
        <v>852097</v>
      </c>
      <c r="C3600" t="s">
        <v>1378</v>
      </c>
      <c r="D3600" t="s">
        <v>2991</v>
      </c>
      <c r="E3600" t="s">
        <v>1077</v>
      </c>
      <c r="F3600" t="s">
        <v>1078</v>
      </c>
      <c r="G3600" t="s">
        <v>63</v>
      </c>
      <c r="H3600" t="s">
        <v>87</v>
      </c>
      <c r="I3600">
        <v>154</v>
      </c>
      <c r="J3600">
        <v>154</v>
      </c>
      <c r="K3600">
        <v>154</v>
      </c>
      <c r="L3600">
        <v>154</v>
      </c>
      <c r="M3600">
        <v>154</v>
      </c>
      <c r="N3600">
        <v>154</v>
      </c>
      <c r="O3600">
        <v>154</v>
      </c>
      <c r="P3600">
        <v>154</v>
      </c>
      <c r="Q3600">
        <v>154</v>
      </c>
      <c r="R3600">
        <v>154</v>
      </c>
      <c r="T3600" s="22" t="str">
        <f t="shared" si="214"/>
        <v>852097-070600-OS</v>
      </c>
      <c r="U3600" s="24">
        <f>IF(C3600="NET","",IF(C3600="","",IFERROR(VLOOKUP(T3600,EAN!$A:$B,2,FALSE),"MANGLER - MÅ OPPDATERE EAN-FANEN")))</f>
        <v>7048652833785</v>
      </c>
      <c r="V3600" s="22">
        <f t="shared" si="215"/>
        <v>154</v>
      </c>
      <c r="W3600" s="22">
        <f t="shared" si="216"/>
        <v>154</v>
      </c>
    </row>
    <row r="3601" spans="2:23">
      <c r="B3601">
        <v>852097</v>
      </c>
      <c r="C3601" t="s">
        <v>1378</v>
      </c>
      <c r="D3601" t="s">
        <v>2991</v>
      </c>
      <c r="E3601" t="s">
        <v>1086</v>
      </c>
      <c r="F3601" t="s">
        <v>1087</v>
      </c>
      <c r="G3601" t="s">
        <v>63</v>
      </c>
      <c r="H3601" t="s">
        <v>225</v>
      </c>
      <c r="I3601">
        <v>37</v>
      </c>
      <c r="J3601">
        <v>37</v>
      </c>
      <c r="K3601">
        <v>37</v>
      </c>
      <c r="L3601">
        <v>37</v>
      </c>
      <c r="M3601">
        <v>37</v>
      </c>
      <c r="N3601">
        <v>37</v>
      </c>
      <c r="O3601">
        <v>37</v>
      </c>
      <c r="P3601">
        <v>37</v>
      </c>
      <c r="Q3601">
        <v>37</v>
      </c>
      <c r="R3601">
        <v>37</v>
      </c>
      <c r="T3601" s="22" t="str">
        <f t="shared" si="214"/>
        <v>852097-150500-OS</v>
      </c>
      <c r="U3601" s="24">
        <f>IF(C3601="NET","",IF(C3601="","",IFERROR(VLOOKUP(T3601,EAN!$A:$B,2,FALSE),"MANGLER - MÅ OPPDATERE EAN-FANEN")))</f>
        <v>7048652895844</v>
      </c>
      <c r="V3601" s="22">
        <f t="shared" si="215"/>
        <v>37</v>
      </c>
      <c r="W3601" s="22">
        <f t="shared" si="216"/>
        <v>37</v>
      </c>
    </row>
    <row r="3602" spans="2:23">
      <c r="B3602">
        <v>852097</v>
      </c>
      <c r="C3602" t="s">
        <v>1378</v>
      </c>
      <c r="D3602" t="s">
        <v>2991</v>
      </c>
      <c r="E3602" t="s">
        <v>785</v>
      </c>
      <c r="F3602" t="s">
        <v>786</v>
      </c>
      <c r="G3602" t="s">
        <v>63</v>
      </c>
      <c r="H3602" t="s">
        <v>87</v>
      </c>
      <c r="I3602">
        <v>134</v>
      </c>
      <c r="J3602">
        <v>134</v>
      </c>
      <c r="K3602">
        <v>134</v>
      </c>
      <c r="L3602">
        <v>134</v>
      </c>
      <c r="M3602">
        <v>134</v>
      </c>
      <c r="N3602">
        <v>134</v>
      </c>
      <c r="O3602">
        <v>134</v>
      </c>
      <c r="P3602">
        <v>134</v>
      </c>
      <c r="Q3602">
        <v>134</v>
      </c>
      <c r="R3602">
        <v>134</v>
      </c>
      <c r="T3602" s="22" t="str">
        <f t="shared" si="214"/>
        <v>852097-160400-OS</v>
      </c>
      <c r="U3602" s="24">
        <f>IF(C3602="NET","",IF(C3602="","",IFERROR(VLOOKUP(T3602,EAN!$A:$B,2,FALSE),"MANGLER - MÅ OPPDATERE EAN-FANEN")))</f>
        <v>7048652833761</v>
      </c>
      <c r="V3602" s="22">
        <f t="shared" si="215"/>
        <v>134</v>
      </c>
      <c r="W3602" s="22">
        <f t="shared" si="216"/>
        <v>134</v>
      </c>
    </row>
    <row r="3603" spans="2:23">
      <c r="B3603">
        <v>852097</v>
      </c>
      <c r="C3603" t="s">
        <v>1378</v>
      </c>
      <c r="D3603" t="s">
        <v>2991</v>
      </c>
      <c r="E3603" t="s">
        <v>1088</v>
      </c>
      <c r="F3603" t="s">
        <v>1089</v>
      </c>
      <c r="G3603" t="s">
        <v>63</v>
      </c>
      <c r="H3603" t="s">
        <v>225</v>
      </c>
      <c r="I3603">
        <v>91</v>
      </c>
      <c r="J3603">
        <v>91</v>
      </c>
      <c r="K3603">
        <v>91</v>
      </c>
      <c r="L3603">
        <v>91</v>
      </c>
      <c r="M3603">
        <v>91</v>
      </c>
      <c r="N3603">
        <v>91</v>
      </c>
      <c r="O3603">
        <v>91</v>
      </c>
      <c r="P3603">
        <v>91</v>
      </c>
      <c r="Q3603">
        <v>91</v>
      </c>
      <c r="R3603">
        <v>91</v>
      </c>
      <c r="T3603" s="22" t="str">
        <f t="shared" si="214"/>
        <v>852097-198200-OS</v>
      </c>
      <c r="U3603" s="24">
        <f>IF(C3603="NET","",IF(C3603="","",IFERROR(VLOOKUP(T3603,EAN!$A:$B,2,FALSE),"MANGLER - MÅ OPPDATERE EAN-FANEN")))</f>
        <v>7048652833792</v>
      </c>
      <c r="V3603" s="22">
        <f t="shared" si="215"/>
        <v>91</v>
      </c>
      <c r="W3603" s="22">
        <f t="shared" si="216"/>
        <v>91</v>
      </c>
    </row>
    <row r="3604" spans="2:23">
      <c r="B3604">
        <v>852097</v>
      </c>
      <c r="C3604" t="s">
        <v>1378</v>
      </c>
      <c r="D3604" t="s">
        <v>2991</v>
      </c>
      <c r="E3604" t="s">
        <v>1379</v>
      </c>
      <c r="F3604" t="s">
        <v>1380</v>
      </c>
      <c r="G3604" t="s">
        <v>63</v>
      </c>
      <c r="H3604" t="s">
        <v>87</v>
      </c>
      <c r="I3604">
        <v>113</v>
      </c>
      <c r="J3604">
        <v>113</v>
      </c>
      <c r="K3604">
        <v>113</v>
      </c>
      <c r="L3604">
        <v>113</v>
      </c>
      <c r="M3604">
        <v>113</v>
      </c>
      <c r="N3604">
        <v>113</v>
      </c>
      <c r="O3604">
        <v>113</v>
      </c>
      <c r="P3604">
        <v>113</v>
      </c>
      <c r="Q3604">
        <v>113</v>
      </c>
      <c r="R3604">
        <v>113</v>
      </c>
      <c r="T3604" s="22" t="str">
        <f t="shared" si="214"/>
        <v>852097-200700-OS</v>
      </c>
      <c r="U3604" s="24">
        <f>IF(C3604="NET","",IF(C3604="","",IFERROR(VLOOKUP(T3604,EAN!$A:$B,2,FALSE),"MANGLER - MÅ OPPDATERE EAN-FANEN")))</f>
        <v>7048652833747</v>
      </c>
      <c r="V3604" s="22">
        <f t="shared" si="215"/>
        <v>113</v>
      </c>
      <c r="W3604" s="22">
        <f t="shared" si="216"/>
        <v>113</v>
      </c>
    </row>
    <row r="3605" spans="2:23">
      <c r="B3605">
        <v>852097</v>
      </c>
      <c r="C3605" t="s">
        <v>1378</v>
      </c>
      <c r="D3605" t="s">
        <v>2991</v>
      </c>
      <c r="E3605" t="s">
        <v>2042</v>
      </c>
      <c r="F3605" t="s">
        <v>2043</v>
      </c>
      <c r="G3605" t="s">
        <v>63</v>
      </c>
      <c r="H3605" t="s">
        <v>225</v>
      </c>
      <c r="I3605">
        <v>30</v>
      </c>
      <c r="J3605">
        <v>30</v>
      </c>
      <c r="K3605">
        <v>30</v>
      </c>
      <c r="L3605">
        <v>30</v>
      </c>
      <c r="M3605">
        <v>30</v>
      </c>
      <c r="N3605">
        <v>30</v>
      </c>
      <c r="O3605">
        <v>30</v>
      </c>
      <c r="P3605">
        <v>30</v>
      </c>
      <c r="Q3605">
        <v>30</v>
      </c>
      <c r="R3605">
        <v>30</v>
      </c>
      <c r="T3605" s="22" t="str">
        <f t="shared" si="214"/>
        <v>852097-206700-OS</v>
      </c>
      <c r="U3605" s="24">
        <f>IF(C3605="NET","",IF(C3605="","",IFERROR(VLOOKUP(T3605,EAN!$A:$B,2,FALSE),"MANGLER - MÅ OPPDATERE EAN-FANEN")))</f>
        <v>7048652894625</v>
      </c>
      <c r="V3605" s="22">
        <f t="shared" si="215"/>
        <v>30</v>
      </c>
      <c r="W3605" s="22">
        <f t="shared" si="216"/>
        <v>30</v>
      </c>
    </row>
    <row r="3606" spans="2:23">
      <c r="B3606" s="37">
        <v>852102</v>
      </c>
      <c r="C3606" t="s">
        <v>131</v>
      </c>
      <c r="I3606" s="37">
        <v>202409</v>
      </c>
      <c r="J3606" s="37">
        <v>202410</v>
      </c>
      <c r="K3606" s="37">
        <v>202411</v>
      </c>
      <c r="L3606" s="37">
        <v>202412</v>
      </c>
      <c r="M3606" s="37">
        <v>202413</v>
      </c>
      <c r="N3606" s="37">
        <v>202414</v>
      </c>
      <c r="O3606" s="37">
        <v>202415</v>
      </c>
      <c r="P3606" s="37">
        <v>202415</v>
      </c>
      <c r="Q3606" s="37">
        <v>202415</v>
      </c>
      <c r="R3606" s="37">
        <v>202415</v>
      </c>
      <c r="T3606" s="22" t="str">
        <f t="shared" si="214"/>
        <v>852102-</v>
      </c>
      <c r="U3606" s="24" t="str">
        <f>IF(C3606="NET","",IF(C3606="","",IFERROR(VLOOKUP(T3606,EAN!$A:$B,2,FALSE),"MANGLER - MÅ OPPDATERE EAN-FANEN")))</f>
        <v/>
      </c>
      <c r="V3606" s="22">
        <f t="shared" si="215"/>
        <v>202409</v>
      </c>
      <c r="W3606" s="22">
        <f t="shared" si="216"/>
        <v>202415</v>
      </c>
    </row>
    <row r="3607" spans="2:23">
      <c r="B3607">
        <v>852102</v>
      </c>
      <c r="C3607" t="s">
        <v>194</v>
      </c>
      <c r="D3607" t="s">
        <v>2991</v>
      </c>
      <c r="E3607" t="s">
        <v>341</v>
      </c>
      <c r="F3607" t="s">
        <v>342</v>
      </c>
      <c r="G3607" t="s">
        <v>63</v>
      </c>
      <c r="H3607" t="s">
        <v>225</v>
      </c>
      <c r="I3607">
        <v>35</v>
      </c>
      <c r="J3607">
        <v>35</v>
      </c>
      <c r="K3607">
        <v>35</v>
      </c>
      <c r="L3607">
        <v>35</v>
      </c>
      <c r="M3607">
        <v>35</v>
      </c>
      <c r="N3607">
        <v>35</v>
      </c>
      <c r="O3607">
        <v>35</v>
      </c>
      <c r="P3607">
        <v>35</v>
      </c>
      <c r="Q3607">
        <v>35</v>
      </c>
      <c r="R3607">
        <v>35</v>
      </c>
      <c r="T3607" s="22" t="str">
        <f t="shared" si="214"/>
        <v>852102-041003-OS</v>
      </c>
      <c r="U3607" s="24">
        <f>IF(C3607="NET","",IF(C3607="","",IFERROR(VLOOKUP(T3607,EAN!$A:$B,2,FALSE),"MANGLER - MÅ OPPDATERE EAN-FANEN")))</f>
        <v>7048652837844</v>
      </c>
      <c r="V3607" s="22">
        <f t="shared" si="215"/>
        <v>35</v>
      </c>
      <c r="W3607" s="22">
        <f t="shared" si="216"/>
        <v>35</v>
      </c>
    </row>
    <row r="3608" spans="2:23">
      <c r="B3608">
        <v>852102</v>
      </c>
      <c r="C3608" t="s">
        <v>194</v>
      </c>
      <c r="D3608" t="s">
        <v>2991</v>
      </c>
      <c r="E3608" t="s">
        <v>343</v>
      </c>
      <c r="F3608" t="s">
        <v>344</v>
      </c>
      <c r="G3608" t="s">
        <v>63</v>
      </c>
      <c r="H3608" t="s">
        <v>87</v>
      </c>
      <c r="I3608">
        <v>2</v>
      </c>
      <c r="J3608">
        <v>2</v>
      </c>
      <c r="K3608">
        <v>2</v>
      </c>
      <c r="L3608">
        <v>2</v>
      </c>
      <c r="M3608">
        <v>2</v>
      </c>
      <c r="N3608">
        <v>2</v>
      </c>
      <c r="O3608">
        <v>2</v>
      </c>
      <c r="P3608">
        <v>2</v>
      </c>
      <c r="Q3608">
        <v>2</v>
      </c>
      <c r="R3608">
        <v>2</v>
      </c>
      <c r="T3608" s="22" t="str">
        <f t="shared" si="214"/>
        <v>852102-060101-OS</v>
      </c>
      <c r="U3608" s="24">
        <f>IF(C3608="NET","",IF(C3608="","",IFERROR(VLOOKUP(T3608,EAN!$A:$B,2,FALSE),"MANGLER - MÅ OPPDATERE EAN-FANEN")))</f>
        <v>7048652837851</v>
      </c>
      <c r="V3608" s="22">
        <f t="shared" si="215"/>
        <v>2</v>
      </c>
      <c r="W3608" s="22">
        <f t="shared" si="216"/>
        <v>2</v>
      </c>
    </row>
    <row r="3609" spans="2:23">
      <c r="B3609">
        <v>852102</v>
      </c>
      <c r="C3609" t="s">
        <v>194</v>
      </c>
      <c r="D3609" t="s">
        <v>2991</v>
      </c>
      <c r="E3609" t="s">
        <v>345</v>
      </c>
      <c r="F3609" t="s">
        <v>346</v>
      </c>
      <c r="G3609" t="s">
        <v>63</v>
      </c>
      <c r="H3609" t="s">
        <v>87</v>
      </c>
      <c r="I3609">
        <v>43</v>
      </c>
      <c r="J3609">
        <v>43</v>
      </c>
      <c r="K3609">
        <v>43</v>
      </c>
      <c r="L3609">
        <v>43</v>
      </c>
      <c r="M3609">
        <v>43</v>
      </c>
      <c r="N3609">
        <v>43</v>
      </c>
      <c r="O3609">
        <v>43</v>
      </c>
      <c r="P3609">
        <v>43</v>
      </c>
      <c r="Q3609">
        <v>43</v>
      </c>
      <c r="R3609">
        <v>43</v>
      </c>
      <c r="T3609" s="22" t="str">
        <f t="shared" si="214"/>
        <v>852102-150101-OS</v>
      </c>
      <c r="U3609" s="24">
        <f>IF(C3609="NET","",IF(C3609="","",IFERROR(VLOOKUP(T3609,EAN!$A:$B,2,FALSE),"MANGLER - MÅ OPPDATERE EAN-FANEN")))</f>
        <v>7048652837868</v>
      </c>
      <c r="V3609" s="22">
        <f t="shared" si="215"/>
        <v>43</v>
      </c>
      <c r="W3609" s="22">
        <f t="shared" si="216"/>
        <v>43</v>
      </c>
    </row>
    <row r="3610" spans="2:23">
      <c r="B3610">
        <v>852102</v>
      </c>
      <c r="C3610" t="s">
        <v>194</v>
      </c>
      <c r="D3610" t="s">
        <v>2991</v>
      </c>
      <c r="E3610" t="s">
        <v>1328</v>
      </c>
      <c r="F3610" t="s">
        <v>1329</v>
      </c>
      <c r="G3610" t="s">
        <v>63</v>
      </c>
      <c r="H3610" t="s">
        <v>225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T3610" s="22" t="str">
        <f t="shared" si="214"/>
        <v>852102-160147-OS</v>
      </c>
      <c r="U3610" s="24">
        <f>IF(C3610="NET","",IF(C3610="","",IFERROR(VLOOKUP(T3610,EAN!$A:$B,2,FALSE),"MANGLER - MÅ OPPDATERE EAN-FANEN")))</f>
        <v>7048652837820</v>
      </c>
      <c r="V3610" s="22">
        <f t="shared" si="215"/>
        <v>0</v>
      </c>
      <c r="W3610" s="22">
        <f t="shared" si="216"/>
        <v>0</v>
      </c>
    </row>
    <row r="3611" spans="2:23">
      <c r="B3611">
        <v>852102</v>
      </c>
      <c r="C3611" t="s">
        <v>194</v>
      </c>
      <c r="D3611" t="s">
        <v>2991</v>
      </c>
      <c r="E3611" t="s">
        <v>3753</v>
      </c>
      <c r="F3611" t="s">
        <v>3754</v>
      </c>
      <c r="G3611" t="s">
        <v>63</v>
      </c>
      <c r="H3611" t="s">
        <v>87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T3611" s="22" t="str">
        <f t="shared" si="214"/>
        <v>852102-162876-OS</v>
      </c>
      <c r="U3611" s="24">
        <f>IF(C3611="NET","",IF(C3611="","",IFERROR(VLOOKUP(T3611,EAN!$A:$B,2,FALSE),"MANGLER - MÅ OPPDATERE EAN-FANEN")))</f>
        <v>7048653090514</v>
      </c>
      <c r="V3611" s="22">
        <f t="shared" si="215"/>
        <v>0</v>
      </c>
      <c r="W3611" s="22">
        <f t="shared" si="216"/>
        <v>0</v>
      </c>
    </row>
    <row r="3612" spans="2:23">
      <c r="B3612">
        <v>852102</v>
      </c>
      <c r="C3612" t="s">
        <v>194</v>
      </c>
      <c r="D3612" t="s">
        <v>2991</v>
      </c>
      <c r="E3612" t="s">
        <v>3749</v>
      </c>
      <c r="F3612" t="s">
        <v>3750</v>
      </c>
      <c r="G3612" t="s">
        <v>63</v>
      </c>
      <c r="H3612" t="s">
        <v>87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T3612" s="22" t="str">
        <f t="shared" si="214"/>
        <v>852102-170101-OS</v>
      </c>
      <c r="U3612" s="24">
        <f>IF(C3612="NET","",IF(C3612="","",IFERROR(VLOOKUP(T3612,EAN!$A:$B,2,FALSE),"MANGLER - MÅ OPPDATERE EAN-FANEN")))</f>
        <v>7048653090521</v>
      </c>
      <c r="V3612" s="22">
        <f t="shared" si="215"/>
        <v>0</v>
      </c>
      <c r="W3612" s="22">
        <f t="shared" si="216"/>
        <v>0</v>
      </c>
    </row>
    <row r="3613" spans="2:23">
      <c r="B3613">
        <v>852102</v>
      </c>
      <c r="C3613" t="s">
        <v>194</v>
      </c>
      <c r="D3613" t="s">
        <v>2991</v>
      </c>
      <c r="E3613" t="s">
        <v>347</v>
      </c>
      <c r="F3613" t="s">
        <v>348</v>
      </c>
      <c r="G3613" t="s">
        <v>63</v>
      </c>
      <c r="H3613" t="s">
        <v>225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T3613" s="22" t="str">
        <f t="shared" si="214"/>
        <v>852102-180101-OS</v>
      </c>
      <c r="U3613" s="24">
        <f>IF(C3613="NET","",IF(C3613="","",IFERROR(VLOOKUP(T3613,EAN!$A:$B,2,FALSE),"MANGLER - MÅ OPPDATERE EAN-FANEN")))</f>
        <v>7048652967268</v>
      </c>
      <c r="V3613" s="22">
        <f t="shared" si="215"/>
        <v>0</v>
      </c>
      <c r="W3613" s="22">
        <f t="shared" si="216"/>
        <v>0</v>
      </c>
    </row>
    <row r="3614" spans="2:23">
      <c r="B3614">
        <v>852102</v>
      </c>
      <c r="C3614" t="s">
        <v>194</v>
      </c>
      <c r="D3614" t="s">
        <v>2991</v>
      </c>
      <c r="E3614" t="s">
        <v>1330</v>
      </c>
      <c r="F3614" t="s">
        <v>1331</v>
      </c>
      <c r="G3614" t="s">
        <v>63</v>
      </c>
      <c r="H3614" t="s">
        <v>225</v>
      </c>
      <c r="I3614">
        <v>43</v>
      </c>
      <c r="J3614">
        <v>43</v>
      </c>
      <c r="K3614">
        <v>43</v>
      </c>
      <c r="L3614">
        <v>43</v>
      </c>
      <c r="M3614">
        <v>43</v>
      </c>
      <c r="N3614">
        <v>43</v>
      </c>
      <c r="O3614">
        <v>43</v>
      </c>
      <c r="P3614">
        <v>43</v>
      </c>
      <c r="Q3614">
        <v>43</v>
      </c>
      <c r="R3614">
        <v>43</v>
      </c>
      <c r="T3614" s="22" t="str">
        <f t="shared" si="214"/>
        <v>852102-201836-OS</v>
      </c>
      <c r="U3614" s="24">
        <f>IF(C3614="NET","",IF(C3614="","",IFERROR(VLOOKUP(T3614,EAN!$A:$B,2,FALSE),"MANGLER - MÅ OPPDATERE EAN-FANEN")))</f>
        <v>7048652837837</v>
      </c>
      <c r="V3614" s="22">
        <f t="shared" si="215"/>
        <v>43</v>
      </c>
      <c r="W3614" s="22">
        <f t="shared" si="216"/>
        <v>43</v>
      </c>
    </row>
    <row r="3615" spans="2:23">
      <c r="B3615">
        <v>852102</v>
      </c>
      <c r="C3615" t="s">
        <v>194</v>
      </c>
      <c r="D3615" t="s">
        <v>2991</v>
      </c>
      <c r="E3615" t="s">
        <v>2223</v>
      </c>
      <c r="F3615" t="s">
        <v>2224</v>
      </c>
      <c r="G3615" t="s">
        <v>63</v>
      </c>
      <c r="H3615" t="s">
        <v>225</v>
      </c>
      <c r="I3615">
        <v>21</v>
      </c>
      <c r="J3615">
        <v>21</v>
      </c>
      <c r="K3615">
        <v>21</v>
      </c>
      <c r="L3615">
        <v>21</v>
      </c>
      <c r="M3615">
        <v>21</v>
      </c>
      <c r="N3615">
        <v>21</v>
      </c>
      <c r="O3615">
        <v>21</v>
      </c>
      <c r="P3615">
        <v>21</v>
      </c>
      <c r="Q3615">
        <v>21</v>
      </c>
      <c r="R3615">
        <v>21</v>
      </c>
      <c r="T3615" s="22" t="str">
        <f t="shared" si="214"/>
        <v>852102-206757-OS</v>
      </c>
      <c r="U3615" s="24">
        <f>IF(C3615="NET","",IF(C3615="","",IFERROR(VLOOKUP(T3615,EAN!$A:$B,2,FALSE),"MANGLER - MÅ OPPDATERE EAN-FANEN")))</f>
        <v>7048652967275</v>
      </c>
      <c r="V3615" s="22">
        <f t="shared" si="215"/>
        <v>21</v>
      </c>
      <c r="W3615" s="22">
        <f t="shared" si="216"/>
        <v>21</v>
      </c>
    </row>
    <row r="3616" spans="2:23">
      <c r="B3616" s="37">
        <v>852104</v>
      </c>
      <c r="C3616" t="s">
        <v>131</v>
      </c>
      <c r="I3616" s="37">
        <v>202409</v>
      </c>
      <c r="J3616" s="37">
        <v>202410</v>
      </c>
      <c r="K3616" s="37">
        <v>202411</v>
      </c>
      <c r="L3616" s="37">
        <v>202412</v>
      </c>
      <c r="M3616" s="37">
        <v>202413</v>
      </c>
      <c r="N3616" s="37">
        <v>202414</v>
      </c>
      <c r="O3616" s="37">
        <v>202415</v>
      </c>
      <c r="P3616" s="37">
        <v>202415</v>
      </c>
      <c r="Q3616" s="37">
        <v>202415</v>
      </c>
      <c r="R3616" s="37">
        <v>202415</v>
      </c>
      <c r="T3616" s="22" t="str">
        <f t="shared" si="214"/>
        <v>852104-</v>
      </c>
      <c r="U3616" s="24" t="str">
        <f>IF(C3616="NET","",IF(C3616="","",IFERROR(VLOOKUP(T3616,EAN!$A:$B,2,FALSE),"MANGLER - MÅ OPPDATERE EAN-FANEN")))</f>
        <v/>
      </c>
      <c r="V3616" s="22">
        <f t="shared" si="215"/>
        <v>202409</v>
      </c>
      <c r="W3616" s="22">
        <f t="shared" si="216"/>
        <v>202415</v>
      </c>
    </row>
    <row r="3617" spans="2:23">
      <c r="B3617">
        <v>852104</v>
      </c>
      <c r="C3617" t="s">
        <v>195</v>
      </c>
      <c r="D3617" t="s">
        <v>2991</v>
      </c>
      <c r="E3617" t="s">
        <v>351</v>
      </c>
      <c r="F3617" t="s">
        <v>352</v>
      </c>
      <c r="G3617" t="s">
        <v>63</v>
      </c>
      <c r="H3617" t="s">
        <v>87</v>
      </c>
      <c r="I3617">
        <v>6</v>
      </c>
      <c r="J3617">
        <v>6</v>
      </c>
      <c r="K3617">
        <v>6</v>
      </c>
      <c r="L3617">
        <v>6</v>
      </c>
      <c r="M3617">
        <v>6</v>
      </c>
      <c r="N3617">
        <v>6</v>
      </c>
      <c r="O3617">
        <v>6</v>
      </c>
      <c r="P3617">
        <v>6</v>
      </c>
      <c r="Q3617">
        <v>6</v>
      </c>
      <c r="R3617">
        <v>6</v>
      </c>
      <c r="T3617" s="22" t="str">
        <f t="shared" si="214"/>
        <v>852104-500101-OS</v>
      </c>
      <c r="U3617" s="24">
        <f>IF(C3617="NET","",IF(C3617="","",IFERROR(VLOOKUP(T3617,EAN!$A:$B,2,FALSE),"MANGLER - MÅ OPPDATERE EAN-FANEN")))</f>
        <v>7048652837752</v>
      </c>
      <c r="V3617" s="22">
        <f t="shared" si="215"/>
        <v>6</v>
      </c>
      <c r="W3617" s="22">
        <f t="shared" si="216"/>
        <v>6</v>
      </c>
    </row>
    <row r="3618" spans="2:23">
      <c r="B3618">
        <v>852104</v>
      </c>
      <c r="C3618" t="s">
        <v>195</v>
      </c>
      <c r="D3618" t="s">
        <v>2991</v>
      </c>
      <c r="E3618" t="s">
        <v>1332</v>
      </c>
      <c r="F3618" t="s">
        <v>1939</v>
      </c>
      <c r="G3618" t="s">
        <v>63</v>
      </c>
      <c r="H3618" t="s">
        <v>225</v>
      </c>
      <c r="I3618">
        <v>1</v>
      </c>
      <c r="J3618">
        <v>1</v>
      </c>
      <c r="K3618">
        <v>1</v>
      </c>
      <c r="L3618">
        <v>1</v>
      </c>
      <c r="M3618">
        <v>1</v>
      </c>
      <c r="N3618">
        <v>1</v>
      </c>
      <c r="O3618">
        <v>1</v>
      </c>
      <c r="P3618">
        <v>1</v>
      </c>
      <c r="Q3618">
        <v>1</v>
      </c>
      <c r="R3618">
        <v>1</v>
      </c>
      <c r="T3618" s="22" t="str">
        <f t="shared" si="214"/>
        <v>852104-510147-OS</v>
      </c>
      <c r="U3618" s="24">
        <f>IF(C3618="NET","",IF(C3618="","",IFERROR(VLOOKUP(T3618,EAN!$A:$B,2,FALSE),"MANGLER - MÅ OPPDATERE EAN-FANEN")))</f>
        <v>7048652837769</v>
      </c>
      <c r="V3618" s="22">
        <f t="shared" si="215"/>
        <v>1</v>
      </c>
      <c r="W3618" s="22">
        <f t="shared" si="216"/>
        <v>1</v>
      </c>
    </row>
    <row r="3619" spans="2:23">
      <c r="B3619">
        <v>852104</v>
      </c>
      <c r="C3619" t="s">
        <v>195</v>
      </c>
      <c r="D3619" t="s">
        <v>2991</v>
      </c>
      <c r="E3619" t="s">
        <v>697</v>
      </c>
      <c r="F3619" t="s">
        <v>1023</v>
      </c>
      <c r="G3619" t="s">
        <v>63</v>
      </c>
      <c r="H3619" t="s">
        <v>87</v>
      </c>
      <c r="I3619">
        <v>8</v>
      </c>
      <c r="J3619">
        <v>8</v>
      </c>
      <c r="K3619">
        <v>8</v>
      </c>
      <c r="L3619">
        <v>8</v>
      </c>
      <c r="M3619">
        <v>8</v>
      </c>
      <c r="N3619">
        <v>8</v>
      </c>
      <c r="O3619">
        <v>8</v>
      </c>
      <c r="P3619">
        <v>8</v>
      </c>
      <c r="Q3619">
        <v>8</v>
      </c>
      <c r="R3619">
        <v>8</v>
      </c>
      <c r="T3619" s="22" t="str">
        <f t="shared" si="214"/>
        <v>852104-530101-OS</v>
      </c>
      <c r="U3619" s="24">
        <f>IF(C3619="NET","",IF(C3619="","",IFERROR(VLOOKUP(T3619,EAN!$A:$B,2,FALSE),"MANGLER - MÅ OPPDATERE EAN-FANEN")))</f>
        <v>7048652837776</v>
      </c>
      <c r="V3619" s="22">
        <f t="shared" si="215"/>
        <v>8</v>
      </c>
      <c r="W3619" s="22">
        <f t="shared" si="216"/>
        <v>8</v>
      </c>
    </row>
    <row r="3620" spans="2:23">
      <c r="B3620">
        <v>852104</v>
      </c>
      <c r="C3620" t="s">
        <v>195</v>
      </c>
      <c r="D3620" t="s">
        <v>2991</v>
      </c>
      <c r="E3620" t="s">
        <v>1333</v>
      </c>
      <c r="F3620" t="s">
        <v>1940</v>
      </c>
      <c r="G3620" t="s">
        <v>63</v>
      </c>
      <c r="H3620" t="s">
        <v>225</v>
      </c>
      <c r="I3620">
        <v>22</v>
      </c>
      <c r="J3620">
        <v>22</v>
      </c>
      <c r="K3620">
        <v>22</v>
      </c>
      <c r="L3620">
        <v>22</v>
      </c>
      <c r="M3620">
        <v>22</v>
      </c>
      <c r="N3620">
        <v>22</v>
      </c>
      <c r="O3620">
        <v>22</v>
      </c>
      <c r="P3620">
        <v>22</v>
      </c>
      <c r="Q3620">
        <v>22</v>
      </c>
      <c r="R3620">
        <v>22</v>
      </c>
      <c r="T3620" s="22" t="str">
        <f t="shared" si="214"/>
        <v>852104-531836-OS</v>
      </c>
      <c r="U3620" s="24">
        <f>IF(C3620="NET","",IF(C3620="","",IFERROR(VLOOKUP(T3620,EAN!$A:$B,2,FALSE),"MANGLER - MÅ OPPDATERE EAN-FANEN")))</f>
        <v>7048652837783</v>
      </c>
      <c r="V3620" s="22">
        <f t="shared" si="215"/>
        <v>22</v>
      </c>
      <c r="W3620" s="22">
        <f t="shared" si="216"/>
        <v>22</v>
      </c>
    </row>
    <row r="3621" spans="2:23">
      <c r="B3621">
        <v>852104</v>
      </c>
      <c r="C3621" t="s">
        <v>195</v>
      </c>
      <c r="D3621" t="s">
        <v>2991</v>
      </c>
      <c r="E3621" t="s">
        <v>2225</v>
      </c>
      <c r="F3621" t="s">
        <v>2226</v>
      </c>
      <c r="G3621" t="s">
        <v>63</v>
      </c>
      <c r="H3621" t="s">
        <v>87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T3621" s="22" t="str">
        <f t="shared" si="214"/>
        <v>852104-536757-OS</v>
      </c>
      <c r="U3621" s="24">
        <f>IF(C3621="NET","",IF(C3621="","",IFERROR(VLOOKUP(T3621,EAN!$A:$B,2,FALSE),"MANGLER - MÅ OPPDATERE EAN-FANEN")))</f>
        <v>7048652967282</v>
      </c>
      <c r="V3621" s="22">
        <f t="shared" si="215"/>
        <v>0</v>
      </c>
      <c r="W3621" s="22">
        <f t="shared" si="216"/>
        <v>0</v>
      </c>
    </row>
    <row r="3622" spans="2:23">
      <c r="B3622">
        <v>852104</v>
      </c>
      <c r="C3622" t="s">
        <v>195</v>
      </c>
      <c r="D3622" t="s">
        <v>2991</v>
      </c>
      <c r="E3622" t="s">
        <v>2227</v>
      </c>
      <c r="F3622" t="s">
        <v>2228</v>
      </c>
      <c r="G3622" t="s">
        <v>63</v>
      </c>
      <c r="H3622" t="s">
        <v>87</v>
      </c>
      <c r="I3622">
        <v>1</v>
      </c>
      <c r="J3622">
        <v>1</v>
      </c>
      <c r="K3622">
        <v>1</v>
      </c>
      <c r="L3622">
        <v>1</v>
      </c>
      <c r="M3622">
        <v>1</v>
      </c>
      <c r="N3622">
        <v>1</v>
      </c>
      <c r="O3622">
        <v>1</v>
      </c>
      <c r="P3622">
        <v>1</v>
      </c>
      <c r="Q3622">
        <v>1</v>
      </c>
      <c r="R3622">
        <v>1</v>
      </c>
      <c r="T3622" s="22" t="str">
        <f t="shared" si="214"/>
        <v>852104-540171-OS</v>
      </c>
      <c r="U3622" s="24">
        <f>IF(C3622="NET","",IF(C3622="","",IFERROR(VLOOKUP(T3622,EAN!$A:$B,2,FALSE),"MANGLER - MÅ OPPDATERE EAN-FANEN")))</f>
        <v>7048652967299</v>
      </c>
      <c r="V3622" s="22">
        <f t="shared" si="215"/>
        <v>1</v>
      </c>
      <c r="W3622" s="22">
        <f t="shared" si="216"/>
        <v>1</v>
      </c>
    </row>
    <row r="3623" spans="2:23">
      <c r="B3623">
        <v>852104</v>
      </c>
      <c r="C3623" t="s">
        <v>195</v>
      </c>
      <c r="D3623" t="s">
        <v>2991</v>
      </c>
      <c r="E3623" t="s">
        <v>1334</v>
      </c>
      <c r="F3623" t="s">
        <v>1335</v>
      </c>
      <c r="G3623" t="s">
        <v>63</v>
      </c>
      <c r="H3623" t="s">
        <v>225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T3623" s="22" t="str">
        <f t="shared" si="214"/>
        <v>852104-551003-OS</v>
      </c>
      <c r="U3623" s="24">
        <f>IF(C3623="NET","",IF(C3623="","",IFERROR(VLOOKUP(T3623,EAN!$A:$B,2,FALSE),"MANGLER - MÅ OPPDATERE EAN-FANEN")))</f>
        <v>7048652837790</v>
      </c>
      <c r="V3623" s="22">
        <f t="shared" si="215"/>
        <v>0</v>
      </c>
      <c r="W3623" s="22">
        <f t="shared" si="216"/>
        <v>0</v>
      </c>
    </row>
    <row r="3624" spans="2:23">
      <c r="B3624">
        <v>852104</v>
      </c>
      <c r="C3624" t="s">
        <v>195</v>
      </c>
      <c r="D3624" t="s">
        <v>2991</v>
      </c>
      <c r="E3624" t="s">
        <v>3755</v>
      </c>
      <c r="F3624" t="s">
        <v>3756</v>
      </c>
      <c r="G3624" t="s">
        <v>63</v>
      </c>
      <c r="H3624" t="s">
        <v>87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T3624" s="22" t="str">
        <f t="shared" si="214"/>
        <v>852104-562876-OS</v>
      </c>
      <c r="U3624" s="24">
        <f>IF(C3624="NET","",IF(C3624="","",IFERROR(VLOOKUP(T3624,EAN!$A:$B,2,FALSE),"MANGLER - MÅ OPPDATERE EAN-FANEN")))</f>
        <v>7048653090538</v>
      </c>
      <c r="V3624" s="22">
        <f t="shared" si="215"/>
        <v>0</v>
      </c>
      <c r="W3624" s="22">
        <f t="shared" si="216"/>
        <v>0</v>
      </c>
    </row>
    <row r="3625" spans="2:23">
      <c r="B3625" s="37">
        <v>852105</v>
      </c>
      <c r="C3625" t="s">
        <v>131</v>
      </c>
      <c r="I3625" s="37">
        <v>202409</v>
      </c>
      <c r="J3625" s="37">
        <v>202410</v>
      </c>
      <c r="K3625" s="37">
        <v>202411</v>
      </c>
      <c r="L3625" s="37">
        <v>202412</v>
      </c>
      <c r="M3625" s="37">
        <v>202413</v>
      </c>
      <c r="N3625" s="37">
        <v>202414</v>
      </c>
      <c r="O3625" s="37">
        <v>202415</v>
      </c>
      <c r="P3625" s="37">
        <v>202415</v>
      </c>
      <c r="Q3625" s="37">
        <v>202415</v>
      </c>
      <c r="R3625" s="37">
        <v>202415</v>
      </c>
      <c r="T3625" s="22" t="str">
        <f t="shared" si="214"/>
        <v>852105-</v>
      </c>
      <c r="U3625" s="24" t="str">
        <f>IF(C3625="NET","",IF(C3625="","",IFERROR(VLOOKUP(T3625,EAN!$A:$B,2,FALSE),"MANGLER - MÅ OPPDATERE EAN-FANEN")))</f>
        <v/>
      </c>
      <c r="V3625" s="22">
        <f t="shared" si="215"/>
        <v>202409</v>
      </c>
      <c r="W3625" s="22">
        <f t="shared" si="216"/>
        <v>202415</v>
      </c>
    </row>
    <row r="3626" spans="2:23">
      <c r="B3626">
        <v>852105</v>
      </c>
      <c r="C3626" t="s">
        <v>196</v>
      </c>
      <c r="D3626" t="s">
        <v>2991</v>
      </c>
      <c r="E3626" t="s">
        <v>343</v>
      </c>
      <c r="F3626" t="s">
        <v>344</v>
      </c>
      <c r="G3626" t="s">
        <v>63</v>
      </c>
      <c r="H3626" t="s">
        <v>87</v>
      </c>
      <c r="I3626">
        <v>12</v>
      </c>
      <c r="J3626">
        <v>12</v>
      </c>
      <c r="K3626">
        <v>12</v>
      </c>
      <c r="L3626">
        <v>12</v>
      </c>
      <c r="M3626">
        <v>12</v>
      </c>
      <c r="N3626">
        <v>12</v>
      </c>
      <c r="O3626">
        <v>12</v>
      </c>
      <c r="P3626">
        <v>12</v>
      </c>
      <c r="Q3626">
        <v>12</v>
      </c>
      <c r="R3626">
        <v>12</v>
      </c>
      <c r="T3626" s="22" t="str">
        <f t="shared" si="214"/>
        <v>852105-060101-OS</v>
      </c>
      <c r="U3626" s="24">
        <f>IF(C3626="NET","",IF(C3626="","",IFERROR(VLOOKUP(T3626,EAN!$A:$B,2,FALSE),"MANGLER - MÅ OPPDATERE EAN-FANEN")))</f>
        <v>7048652837684</v>
      </c>
      <c r="V3626" s="22">
        <f t="shared" si="215"/>
        <v>12</v>
      </c>
      <c r="W3626" s="22">
        <f t="shared" si="216"/>
        <v>12</v>
      </c>
    </row>
    <row r="3627" spans="2:23">
      <c r="B3627">
        <v>852105</v>
      </c>
      <c r="C3627" t="s">
        <v>196</v>
      </c>
      <c r="D3627" t="s">
        <v>2991</v>
      </c>
      <c r="E3627" t="s">
        <v>1336</v>
      </c>
      <c r="F3627" t="s">
        <v>1337</v>
      </c>
      <c r="G3627" t="s">
        <v>63</v>
      </c>
      <c r="H3627" t="s">
        <v>225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T3627" s="22" t="str">
        <f t="shared" si="214"/>
        <v>852105-070145-OS</v>
      </c>
      <c r="U3627" s="24">
        <f>IF(C3627="NET","",IF(C3627="","",IFERROR(VLOOKUP(T3627,EAN!$A:$B,2,FALSE),"MANGLER - MÅ OPPDATERE EAN-FANEN")))</f>
        <v>7048652837691</v>
      </c>
      <c r="V3627" s="22">
        <f t="shared" si="215"/>
        <v>0</v>
      </c>
      <c r="W3627" s="22">
        <f t="shared" si="216"/>
        <v>0</v>
      </c>
    </row>
    <row r="3628" spans="2:23">
      <c r="B3628">
        <v>852105</v>
      </c>
      <c r="C3628" t="s">
        <v>196</v>
      </c>
      <c r="D3628" t="s">
        <v>2991</v>
      </c>
      <c r="E3628" t="s">
        <v>1338</v>
      </c>
      <c r="F3628" t="s">
        <v>1339</v>
      </c>
      <c r="G3628" t="s">
        <v>63</v>
      </c>
      <c r="H3628" t="s">
        <v>225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T3628" s="22" t="str">
        <f t="shared" si="214"/>
        <v>852105-150137-OS</v>
      </c>
      <c r="U3628" s="24">
        <f>IF(C3628="NET","",IF(C3628="","",IFERROR(VLOOKUP(T3628,EAN!$A:$B,2,FALSE),"MANGLER - MÅ OPPDATERE EAN-FANEN")))</f>
        <v>7048652837707</v>
      </c>
      <c r="V3628" s="22">
        <f t="shared" si="215"/>
        <v>0</v>
      </c>
      <c r="W3628" s="22">
        <f t="shared" si="216"/>
        <v>0</v>
      </c>
    </row>
    <row r="3629" spans="2:23">
      <c r="B3629">
        <v>852105</v>
      </c>
      <c r="C3629" t="s">
        <v>196</v>
      </c>
      <c r="D3629" t="s">
        <v>2991</v>
      </c>
      <c r="E3629" t="s">
        <v>3747</v>
      </c>
      <c r="F3629" t="s">
        <v>3748</v>
      </c>
      <c r="G3629" t="s">
        <v>63</v>
      </c>
      <c r="H3629" t="s">
        <v>87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T3629" s="22" t="str">
        <f t="shared" si="214"/>
        <v>852105-150145-OS</v>
      </c>
      <c r="U3629" s="24">
        <f>IF(C3629="NET","",IF(C3629="","",IFERROR(VLOOKUP(T3629,EAN!$A:$B,2,FALSE),"MANGLER - MÅ OPPDATERE EAN-FANEN")))</f>
        <v>7048653090590</v>
      </c>
      <c r="V3629" s="22">
        <f t="shared" si="215"/>
        <v>0</v>
      </c>
      <c r="W3629" s="22">
        <f t="shared" si="216"/>
        <v>0</v>
      </c>
    </row>
    <row r="3630" spans="2:23">
      <c r="B3630">
        <v>852105</v>
      </c>
      <c r="C3630" t="s">
        <v>196</v>
      </c>
      <c r="D3630" t="s">
        <v>2991</v>
      </c>
      <c r="E3630" t="s">
        <v>3757</v>
      </c>
      <c r="F3630" t="s">
        <v>3758</v>
      </c>
      <c r="G3630" t="s">
        <v>63</v>
      </c>
      <c r="H3630" t="s">
        <v>87</v>
      </c>
      <c r="I3630">
        <v>-18</v>
      </c>
      <c r="J3630">
        <v>-18</v>
      </c>
      <c r="K3630">
        <v>-18</v>
      </c>
      <c r="L3630">
        <v>-18</v>
      </c>
      <c r="M3630">
        <v>-18</v>
      </c>
      <c r="N3630">
        <v>-18</v>
      </c>
      <c r="O3630">
        <v>-18</v>
      </c>
      <c r="P3630">
        <v>-18</v>
      </c>
      <c r="Q3630">
        <v>-18</v>
      </c>
      <c r="R3630">
        <v>-18</v>
      </c>
      <c r="T3630" s="22" t="str">
        <f t="shared" si="214"/>
        <v>852105-155978-OS</v>
      </c>
      <c r="U3630" s="24">
        <f>IF(C3630="NET","",IF(C3630="","",IFERROR(VLOOKUP(T3630,EAN!$A:$B,2,FALSE),"MANGLER - MÅ OPPDATERE EAN-FANEN")))</f>
        <v>7048653109759</v>
      </c>
      <c r="V3630" s="22">
        <f t="shared" si="215"/>
        <v>-18</v>
      </c>
      <c r="W3630" s="22">
        <f t="shared" si="216"/>
        <v>-18</v>
      </c>
    </row>
    <row r="3631" spans="2:23">
      <c r="B3631">
        <v>852105</v>
      </c>
      <c r="C3631" t="s">
        <v>196</v>
      </c>
      <c r="D3631" t="s">
        <v>2991</v>
      </c>
      <c r="E3631" t="s">
        <v>2229</v>
      </c>
      <c r="F3631" t="s">
        <v>2230</v>
      </c>
      <c r="G3631" t="s">
        <v>63</v>
      </c>
      <c r="H3631" t="s">
        <v>225</v>
      </c>
      <c r="I3631">
        <v>34</v>
      </c>
      <c r="J3631">
        <v>34</v>
      </c>
      <c r="K3631">
        <v>34</v>
      </c>
      <c r="L3631">
        <v>34</v>
      </c>
      <c r="M3631">
        <v>34</v>
      </c>
      <c r="N3631">
        <v>34</v>
      </c>
      <c r="O3631">
        <v>34</v>
      </c>
      <c r="P3631">
        <v>34</v>
      </c>
      <c r="Q3631">
        <v>34</v>
      </c>
      <c r="R3631">
        <v>34</v>
      </c>
      <c r="T3631" s="22" t="str">
        <f t="shared" si="214"/>
        <v>852105-156760-OS</v>
      </c>
      <c r="U3631" s="24">
        <f>IF(C3631="NET","",IF(C3631="","",IFERROR(VLOOKUP(T3631,EAN!$A:$B,2,FALSE),"MANGLER - MÅ OPPDATERE EAN-FANEN")))</f>
        <v>7048652967305</v>
      </c>
      <c r="V3631" s="22">
        <f t="shared" si="215"/>
        <v>34</v>
      </c>
      <c r="W3631" s="22">
        <f t="shared" si="216"/>
        <v>34</v>
      </c>
    </row>
    <row r="3632" spans="2:23">
      <c r="B3632">
        <v>852105</v>
      </c>
      <c r="C3632" t="s">
        <v>196</v>
      </c>
      <c r="D3632" t="s">
        <v>2991</v>
      </c>
      <c r="E3632" t="s">
        <v>1340</v>
      </c>
      <c r="F3632" t="s">
        <v>1341</v>
      </c>
      <c r="G3632" t="s">
        <v>63</v>
      </c>
      <c r="H3632" t="s">
        <v>87</v>
      </c>
      <c r="I3632">
        <v>47</v>
      </c>
      <c r="J3632">
        <v>47</v>
      </c>
      <c r="K3632">
        <v>47</v>
      </c>
      <c r="L3632">
        <v>47</v>
      </c>
      <c r="M3632">
        <v>47</v>
      </c>
      <c r="N3632">
        <v>47</v>
      </c>
      <c r="O3632">
        <v>47</v>
      </c>
      <c r="P3632">
        <v>47</v>
      </c>
      <c r="Q3632">
        <v>47</v>
      </c>
      <c r="R3632">
        <v>47</v>
      </c>
      <c r="T3632" s="22" t="str">
        <f t="shared" si="214"/>
        <v>852105-160437-OS</v>
      </c>
      <c r="U3632" s="24">
        <f>IF(C3632="NET","",IF(C3632="","",IFERROR(VLOOKUP(T3632,EAN!$A:$B,2,FALSE),"MANGLER - MÅ OPPDATERE EAN-FANEN")))</f>
        <v>7048652837721</v>
      </c>
      <c r="V3632" s="22">
        <f t="shared" si="215"/>
        <v>47</v>
      </c>
      <c r="W3632" s="22">
        <f t="shared" si="216"/>
        <v>47</v>
      </c>
    </row>
    <row r="3633" spans="2:23">
      <c r="B3633">
        <v>852105</v>
      </c>
      <c r="C3633" t="s">
        <v>196</v>
      </c>
      <c r="D3633" t="s">
        <v>2991</v>
      </c>
      <c r="E3633" t="s">
        <v>1342</v>
      </c>
      <c r="F3633" t="s">
        <v>1343</v>
      </c>
      <c r="G3633" t="s">
        <v>63</v>
      </c>
      <c r="H3633" t="s">
        <v>225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T3633" s="22" t="str">
        <f t="shared" si="214"/>
        <v>852105-161036-OS</v>
      </c>
      <c r="U3633" s="24">
        <f>IF(C3633="NET","",IF(C3633="","",IFERROR(VLOOKUP(T3633,EAN!$A:$B,2,FALSE),"MANGLER - MÅ OPPDATERE EAN-FANEN")))</f>
        <v>7048652837738</v>
      </c>
      <c r="V3633" s="22">
        <f t="shared" si="215"/>
        <v>0</v>
      </c>
      <c r="W3633" s="22">
        <f t="shared" si="216"/>
        <v>0</v>
      </c>
    </row>
    <row r="3634" spans="2:23">
      <c r="B3634">
        <v>852105</v>
      </c>
      <c r="C3634" t="s">
        <v>196</v>
      </c>
      <c r="D3634" t="s">
        <v>2991</v>
      </c>
      <c r="E3634" t="s">
        <v>3759</v>
      </c>
      <c r="F3634" t="s">
        <v>3750</v>
      </c>
      <c r="G3634" t="s">
        <v>63</v>
      </c>
      <c r="H3634" t="s">
        <v>87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T3634" s="22" t="str">
        <f t="shared" si="214"/>
        <v>852105-170101 -OS</v>
      </c>
      <c r="U3634" s="24">
        <f>IF(C3634="NET","",IF(C3634="","",IFERROR(VLOOKUP(T3634,EAN!$A:$B,2,FALSE),"MANGLER - MÅ OPPDATERE EAN-FANEN")))</f>
        <v>7048653090613</v>
      </c>
      <c r="V3634" s="22">
        <f t="shared" si="215"/>
        <v>0</v>
      </c>
      <c r="W3634" s="22">
        <f t="shared" si="216"/>
        <v>0</v>
      </c>
    </row>
    <row r="3635" spans="2:23">
      <c r="B3635">
        <v>852105</v>
      </c>
      <c r="C3635" t="s">
        <v>196</v>
      </c>
      <c r="D3635" t="s">
        <v>2991</v>
      </c>
      <c r="E3635" t="s">
        <v>347</v>
      </c>
      <c r="F3635" t="s">
        <v>348</v>
      </c>
      <c r="G3635" t="s">
        <v>63</v>
      </c>
      <c r="H3635" t="s">
        <v>225</v>
      </c>
      <c r="I3635">
        <v>34</v>
      </c>
      <c r="J3635">
        <v>34</v>
      </c>
      <c r="K3635">
        <v>34</v>
      </c>
      <c r="L3635">
        <v>34</v>
      </c>
      <c r="M3635">
        <v>34</v>
      </c>
      <c r="N3635">
        <v>34</v>
      </c>
      <c r="O3635">
        <v>34</v>
      </c>
      <c r="P3635">
        <v>34</v>
      </c>
      <c r="Q3635">
        <v>34</v>
      </c>
      <c r="R3635">
        <v>34</v>
      </c>
      <c r="T3635" s="22" t="str">
        <f t="shared" si="214"/>
        <v>852105-180101-OS</v>
      </c>
      <c r="U3635" s="24">
        <f>IF(C3635="NET","",IF(C3635="","",IFERROR(VLOOKUP(T3635,EAN!$A:$B,2,FALSE),"MANGLER - MÅ OPPDATERE EAN-FANEN")))</f>
        <v>7048652967312</v>
      </c>
      <c r="V3635" s="22">
        <f t="shared" si="215"/>
        <v>34</v>
      </c>
      <c r="W3635" s="22">
        <f t="shared" si="216"/>
        <v>34</v>
      </c>
    </row>
    <row r="3636" spans="2:23">
      <c r="B3636">
        <v>852105</v>
      </c>
      <c r="C3636" t="s">
        <v>196</v>
      </c>
      <c r="D3636" t="s">
        <v>2991</v>
      </c>
      <c r="E3636" t="s">
        <v>349</v>
      </c>
      <c r="F3636" t="s">
        <v>350</v>
      </c>
      <c r="G3636" t="s">
        <v>63</v>
      </c>
      <c r="H3636" t="s">
        <v>225</v>
      </c>
      <c r="I3636">
        <v>25</v>
      </c>
      <c r="J3636">
        <v>25</v>
      </c>
      <c r="K3636">
        <v>25</v>
      </c>
      <c r="L3636">
        <v>25</v>
      </c>
      <c r="M3636">
        <v>25</v>
      </c>
      <c r="N3636">
        <v>25</v>
      </c>
      <c r="O3636">
        <v>25</v>
      </c>
      <c r="P3636">
        <v>25</v>
      </c>
      <c r="Q3636">
        <v>25</v>
      </c>
      <c r="R3636">
        <v>25</v>
      </c>
      <c r="T3636" s="22" t="str">
        <f t="shared" si="214"/>
        <v>852105-181003-OS</v>
      </c>
      <c r="U3636" s="24">
        <f>IF(C3636="NET","",IF(C3636="","",IFERROR(VLOOKUP(T3636,EAN!$A:$B,2,FALSE),"MANGLER - MÅ OPPDATERE EAN-FANEN")))</f>
        <v>7048652967329</v>
      </c>
      <c r="V3636" s="22">
        <f t="shared" si="215"/>
        <v>25</v>
      </c>
      <c r="W3636" s="22">
        <f t="shared" si="216"/>
        <v>25</v>
      </c>
    </row>
    <row r="3637" spans="2:23">
      <c r="B3637">
        <v>852105</v>
      </c>
      <c r="C3637" t="s">
        <v>196</v>
      </c>
      <c r="D3637" t="s">
        <v>2991</v>
      </c>
      <c r="E3637" t="s">
        <v>1344</v>
      </c>
      <c r="F3637" t="s">
        <v>1345</v>
      </c>
      <c r="G3637" t="s">
        <v>63</v>
      </c>
      <c r="H3637" t="s">
        <v>225</v>
      </c>
      <c r="I3637">
        <v>81</v>
      </c>
      <c r="J3637">
        <v>81</v>
      </c>
      <c r="K3637">
        <v>81</v>
      </c>
      <c r="L3637">
        <v>81</v>
      </c>
      <c r="M3637">
        <v>81</v>
      </c>
      <c r="N3637">
        <v>81</v>
      </c>
      <c r="O3637">
        <v>81</v>
      </c>
      <c r="P3637">
        <v>81</v>
      </c>
      <c r="Q3637">
        <v>81</v>
      </c>
      <c r="R3637">
        <v>81</v>
      </c>
      <c r="T3637" s="22" t="str">
        <f t="shared" si="214"/>
        <v>852105-193144-OS</v>
      </c>
      <c r="U3637" s="24">
        <f>IF(C3637="NET","",IF(C3637="","",IFERROR(VLOOKUP(T3637,EAN!$A:$B,2,FALSE),"MANGLER - MÅ OPPDATERE EAN-FANEN")))</f>
        <v>7048652837745</v>
      </c>
      <c r="V3637" s="22">
        <f t="shared" si="215"/>
        <v>81</v>
      </c>
      <c r="W3637" s="22">
        <f t="shared" si="216"/>
        <v>81</v>
      </c>
    </row>
    <row r="3638" spans="2:23">
      <c r="B3638">
        <v>852105</v>
      </c>
      <c r="C3638" t="s">
        <v>196</v>
      </c>
      <c r="D3638" t="s">
        <v>2991</v>
      </c>
      <c r="E3638" t="s">
        <v>2220</v>
      </c>
      <c r="F3638" t="s">
        <v>2221</v>
      </c>
      <c r="G3638" t="s">
        <v>63</v>
      </c>
      <c r="H3638" t="s">
        <v>225</v>
      </c>
      <c r="I3638">
        <v>30</v>
      </c>
      <c r="J3638">
        <v>30</v>
      </c>
      <c r="K3638">
        <v>30</v>
      </c>
      <c r="L3638">
        <v>30</v>
      </c>
      <c r="M3638">
        <v>30</v>
      </c>
      <c r="N3638">
        <v>30</v>
      </c>
      <c r="O3638">
        <v>30</v>
      </c>
      <c r="P3638">
        <v>30</v>
      </c>
      <c r="Q3638">
        <v>30</v>
      </c>
      <c r="R3638">
        <v>30</v>
      </c>
      <c r="T3638" s="22" t="str">
        <f t="shared" si="214"/>
        <v>852105-208058-OS</v>
      </c>
      <c r="U3638" s="24">
        <f>IF(C3638="NET","",IF(C3638="","",IFERROR(VLOOKUP(T3638,EAN!$A:$B,2,FALSE),"MANGLER - MÅ OPPDATERE EAN-FANEN")))</f>
        <v>7048652967336</v>
      </c>
      <c r="V3638" s="22">
        <f t="shared" si="215"/>
        <v>30</v>
      </c>
      <c r="W3638" s="22">
        <f t="shared" si="216"/>
        <v>30</v>
      </c>
    </row>
    <row r="3639" spans="2:23">
      <c r="B3639" s="37">
        <v>852107</v>
      </c>
      <c r="C3639" t="s">
        <v>131</v>
      </c>
      <c r="I3639" s="37">
        <v>202409</v>
      </c>
      <c r="J3639" s="37">
        <v>202410</v>
      </c>
      <c r="K3639" s="37">
        <v>202411</v>
      </c>
      <c r="L3639" s="37">
        <v>202412</v>
      </c>
      <c r="M3639" s="37">
        <v>202413</v>
      </c>
      <c r="N3639" s="37">
        <v>202414</v>
      </c>
      <c r="O3639" s="37">
        <v>202415</v>
      </c>
      <c r="P3639" s="37">
        <v>202415</v>
      </c>
      <c r="Q3639" s="37">
        <v>202415</v>
      </c>
      <c r="R3639" s="37">
        <v>202415</v>
      </c>
      <c r="T3639" s="22" t="str">
        <f t="shared" si="214"/>
        <v>852107-</v>
      </c>
      <c r="U3639" s="24" t="str">
        <f>IF(C3639="NET","",IF(C3639="","",IFERROR(VLOOKUP(T3639,EAN!$A:$B,2,FALSE),"MANGLER - MÅ OPPDATERE EAN-FANEN")))</f>
        <v/>
      </c>
      <c r="V3639" s="22">
        <f t="shared" si="215"/>
        <v>202409</v>
      </c>
      <c r="W3639" s="22">
        <f t="shared" si="216"/>
        <v>202415</v>
      </c>
    </row>
    <row r="3640" spans="2:23">
      <c r="B3640">
        <v>852107</v>
      </c>
      <c r="C3640" t="s">
        <v>197</v>
      </c>
      <c r="D3640" t="s">
        <v>2991</v>
      </c>
      <c r="E3640" t="s">
        <v>351</v>
      </c>
      <c r="F3640" t="s">
        <v>352</v>
      </c>
      <c r="G3640" t="s">
        <v>63</v>
      </c>
      <c r="H3640" t="s">
        <v>87</v>
      </c>
      <c r="I3640">
        <v>21</v>
      </c>
      <c r="J3640">
        <v>21</v>
      </c>
      <c r="K3640">
        <v>21</v>
      </c>
      <c r="L3640">
        <v>21</v>
      </c>
      <c r="M3640">
        <v>21</v>
      </c>
      <c r="N3640">
        <v>21</v>
      </c>
      <c r="O3640">
        <v>21</v>
      </c>
      <c r="P3640">
        <v>21</v>
      </c>
      <c r="Q3640">
        <v>21</v>
      </c>
      <c r="R3640">
        <v>21</v>
      </c>
      <c r="T3640" s="22" t="str">
        <f t="shared" si="214"/>
        <v>852107-500101-OS</v>
      </c>
      <c r="U3640" s="24">
        <f>IF(C3640="NET","",IF(C3640="","",IFERROR(VLOOKUP(T3640,EAN!$A:$B,2,FALSE),"MANGLER - MÅ OPPDATERE EAN-FANEN")))</f>
        <v>7048652837639</v>
      </c>
      <c r="V3640" s="22">
        <f t="shared" si="215"/>
        <v>21</v>
      </c>
      <c r="W3640" s="22">
        <f t="shared" si="216"/>
        <v>21</v>
      </c>
    </row>
    <row r="3641" spans="2:23">
      <c r="B3641">
        <v>852107</v>
      </c>
      <c r="C3641" t="s">
        <v>197</v>
      </c>
      <c r="D3641" t="s">
        <v>2991</v>
      </c>
      <c r="E3641" t="s">
        <v>1346</v>
      </c>
      <c r="F3641" t="s">
        <v>1941</v>
      </c>
      <c r="G3641" t="s">
        <v>63</v>
      </c>
      <c r="H3641" t="s">
        <v>87</v>
      </c>
      <c r="I3641">
        <v>12</v>
      </c>
      <c r="J3641">
        <v>12</v>
      </c>
      <c r="K3641">
        <v>12</v>
      </c>
      <c r="L3641">
        <v>12</v>
      </c>
      <c r="M3641">
        <v>12</v>
      </c>
      <c r="N3641">
        <v>12</v>
      </c>
      <c r="O3641">
        <v>12</v>
      </c>
      <c r="P3641">
        <v>12</v>
      </c>
      <c r="Q3641">
        <v>12</v>
      </c>
      <c r="R3641">
        <v>12</v>
      </c>
      <c r="T3641" s="22" t="str">
        <f t="shared" si="214"/>
        <v>852107-510437-OS</v>
      </c>
      <c r="U3641" s="24">
        <f>IF(C3641="NET","",IF(C3641="","",IFERROR(VLOOKUP(T3641,EAN!$A:$B,2,FALSE),"MANGLER - MÅ OPPDATERE EAN-FANEN")))</f>
        <v>7048652837646</v>
      </c>
      <c r="V3641" s="22">
        <f t="shared" si="215"/>
        <v>12</v>
      </c>
      <c r="W3641" s="22">
        <f t="shared" si="216"/>
        <v>12</v>
      </c>
    </row>
    <row r="3642" spans="2:23">
      <c r="B3642">
        <v>852107</v>
      </c>
      <c r="C3642" t="s">
        <v>197</v>
      </c>
      <c r="D3642" t="s">
        <v>2991</v>
      </c>
      <c r="E3642" t="s">
        <v>1333</v>
      </c>
      <c r="F3642" t="s">
        <v>1940</v>
      </c>
      <c r="G3642" t="s">
        <v>63</v>
      </c>
      <c r="H3642" t="s">
        <v>87</v>
      </c>
      <c r="I3642">
        <v>32</v>
      </c>
      <c r="J3642">
        <v>32</v>
      </c>
      <c r="K3642">
        <v>32</v>
      </c>
      <c r="L3642">
        <v>32</v>
      </c>
      <c r="M3642">
        <v>32</v>
      </c>
      <c r="N3642">
        <v>32</v>
      </c>
      <c r="O3642">
        <v>32</v>
      </c>
      <c r="P3642">
        <v>32</v>
      </c>
      <c r="Q3642">
        <v>32</v>
      </c>
      <c r="R3642">
        <v>32</v>
      </c>
      <c r="T3642" s="22" t="str">
        <f t="shared" si="214"/>
        <v>852107-531836-OS</v>
      </c>
      <c r="U3642" s="24">
        <f>IF(C3642="NET","",IF(C3642="","",IFERROR(VLOOKUP(T3642,EAN!$A:$B,2,FALSE),"MANGLER - MÅ OPPDATERE EAN-FANEN")))</f>
        <v>7048652837653</v>
      </c>
      <c r="V3642" s="22">
        <f t="shared" si="215"/>
        <v>32</v>
      </c>
      <c r="W3642" s="22">
        <f t="shared" si="216"/>
        <v>32</v>
      </c>
    </row>
    <row r="3643" spans="2:23">
      <c r="B3643" s="37">
        <v>852108</v>
      </c>
      <c r="C3643" t="s">
        <v>131</v>
      </c>
      <c r="I3643" s="37">
        <v>202409</v>
      </c>
      <c r="J3643" s="37">
        <v>202410</v>
      </c>
      <c r="K3643" s="37">
        <v>202411</v>
      </c>
      <c r="L3643" s="37">
        <v>202412</v>
      </c>
      <c r="M3643" s="37">
        <v>202413</v>
      </c>
      <c r="N3643" s="37">
        <v>202414</v>
      </c>
      <c r="O3643" s="37">
        <v>202415</v>
      </c>
      <c r="P3643" s="37">
        <v>202415</v>
      </c>
      <c r="Q3643" s="37">
        <v>202415</v>
      </c>
      <c r="R3643" s="37">
        <v>202415</v>
      </c>
      <c r="T3643" s="22" t="str">
        <f t="shared" si="214"/>
        <v>852108-</v>
      </c>
      <c r="U3643" s="24" t="str">
        <f>IF(C3643="NET","",IF(C3643="","",IFERROR(VLOOKUP(T3643,EAN!$A:$B,2,FALSE),"MANGLER - MÅ OPPDATERE EAN-FANEN")))</f>
        <v/>
      </c>
      <c r="V3643" s="22">
        <f t="shared" si="215"/>
        <v>202409</v>
      </c>
      <c r="W3643" s="22">
        <f t="shared" si="216"/>
        <v>202415</v>
      </c>
    </row>
    <row r="3644" spans="2:23">
      <c r="B3644">
        <v>852108</v>
      </c>
      <c r="C3644" t="s">
        <v>198</v>
      </c>
      <c r="D3644" t="s">
        <v>2991</v>
      </c>
      <c r="E3644" t="s">
        <v>343</v>
      </c>
      <c r="F3644" t="s">
        <v>344</v>
      </c>
      <c r="G3644" t="s">
        <v>63</v>
      </c>
      <c r="H3644" t="s">
        <v>87</v>
      </c>
      <c r="I3644">
        <v>8</v>
      </c>
      <c r="J3644">
        <v>8</v>
      </c>
      <c r="K3644">
        <v>8</v>
      </c>
      <c r="L3644">
        <v>8</v>
      </c>
      <c r="M3644">
        <v>8</v>
      </c>
      <c r="N3644">
        <v>8</v>
      </c>
      <c r="O3644">
        <v>8</v>
      </c>
      <c r="P3644">
        <v>8</v>
      </c>
      <c r="Q3644">
        <v>8</v>
      </c>
      <c r="R3644">
        <v>8</v>
      </c>
      <c r="T3644" s="22" t="str">
        <f t="shared" si="214"/>
        <v>852108-060101-OS</v>
      </c>
      <c r="U3644" s="24">
        <f>IF(C3644="NET","",IF(C3644="","",IFERROR(VLOOKUP(T3644,EAN!$A:$B,2,FALSE),"MANGLER - MÅ OPPDATERE EAN-FANEN")))</f>
        <v>7048652837585</v>
      </c>
      <c r="V3644" s="22">
        <f t="shared" si="215"/>
        <v>8</v>
      </c>
      <c r="W3644" s="22">
        <f t="shared" si="216"/>
        <v>8</v>
      </c>
    </row>
    <row r="3645" spans="2:23">
      <c r="B3645">
        <v>852108</v>
      </c>
      <c r="C3645" t="s">
        <v>198</v>
      </c>
      <c r="D3645" t="s">
        <v>2991</v>
      </c>
      <c r="E3645" t="s">
        <v>1336</v>
      </c>
      <c r="F3645" t="s">
        <v>1337</v>
      </c>
      <c r="G3645" t="s">
        <v>63</v>
      </c>
      <c r="H3645" t="s">
        <v>225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T3645" s="22" t="str">
        <f t="shared" si="214"/>
        <v>852108-070145-OS</v>
      </c>
      <c r="U3645" s="24">
        <f>IF(C3645="NET","",IF(C3645="","",IFERROR(VLOOKUP(T3645,EAN!$A:$B,2,FALSE),"MANGLER - MÅ OPPDATERE EAN-FANEN")))</f>
        <v>7048652837592</v>
      </c>
      <c r="V3645" s="22">
        <f t="shared" si="215"/>
        <v>0</v>
      </c>
      <c r="W3645" s="22">
        <f t="shared" si="216"/>
        <v>0</v>
      </c>
    </row>
    <row r="3646" spans="2:23">
      <c r="B3646">
        <v>852108</v>
      </c>
      <c r="C3646" t="s">
        <v>198</v>
      </c>
      <c r="D3646" t="s">
        <v>2991</v>
      </c>
      <c r="E3646" t="s">
        <v>2229</v>
      </c>
      <c r="F3646" t="s">
        <v>2230</v>
      </c>
      <c r="G3646" t="s">
        <v>63</v>
      </c>
      <c r="H3646" t="s">
        <v>87</v>
      </c>
      <c r="I3646">
        <v>23</v>
      </c>
      <c r="J3646">
        <v>23</v>
      </c>
      <c r="K3646">
        <v>23</v>
      </c>
      <c r="L3646">
        <v>23</v>
      </c>
      <c r="M3646">
        <v>23</v>
      </c>
      <c r="N3646">
        <v>23</v>
      </c>
      <c r="O3646">
        <v>23</v>
      </c>
      <c r="P3646">
        <v>23</v>
      </c>
      <c r="Q3646">
        <v>23</v>
      </c>
      <c r="R3646">
        <v>23</v>
      </c>
      <c r="T3646" s="22" t="str">
        <f t="shared" si="214"/>
        <v>852108-156760-OS</v>
      </c>
      <c r="U3646" s="24">
        <f>IF(C3646="NET","",IF(C3646="","",IFERROR(VLOOKUP(T3646,EAN!$A:$B,2,FALSE),"MANGLER - MÅ OPPDATERE EAN-FANEN")))</f>
        <v>7048652967343</v>
      </c>
      <c r="V3646" s="22">
        <f t="shared" si="215"/>
        <v>23</v>
      </c>
      <c r="W3646" s="22">
        <f t="shared" si="216"/>
        <v>23</v>
      </c>
    </row>
    <row r="3647" spans="2:23">
      <c r="B3647">
        <v>852108</v>
      </c>
      <c r="C3647" t="s">
        <v>198</v>
      </c>
      <c r="D3647" t="s">
        <v>2991</v>
      </c>
      <c r="E3647" t="s">
        <v>1195</v>
      </c>
      <c r="F3647" t="s">
        <v>1196</v>
      </c>
      <c r="G3647" t="s">
        <v>63</v>
      </c>
      <c r="H3647" t="s">
        <v>225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T3647" s="22" t="str">
        <f t="shared" si="214"/>
        <v>852108-157643-OS</v>
      </c>
      <c r="U3647" s="24">
        <f>IF(C3647="NET","",IF(C3647="","",IFERROR(VLOOKUP(T3647,EAN!$A:$B,2,FALSE),"MANGLER - MÅ OPPDATERE EAN-FANEN")))</f>
        <v>7048652837608</v>
      </c>
      <c r="V3647" s="22">
        <f t="shared" si="215"/>
        <v>0</v>
      </c>
      <c r="W3647" s="22">
        <f t="shared" si="216"/>
        <v>0</v>
      </c>
    </row>
    <row r="3648" spans="2:23">
      <c r="B3648">
        <v>852108</v>
      </c>
      <c r="C3648" t="s">
        <v>198</v>
      </c>
      <c r="D3648" t="s">
        <v>2991</v>
      </c>
      <c r="E3648" t="s">
        <v>1340</v>
      </c>
      <c r="F3648" t="s">
        <v>1341</v>
      </c>
      <c r="G3648" t="s">
        <v>63</v>
      </c>
      <c r="H3648" t="s">
        <v>87</v>
      </c>
      <c r="I3648">
        <v>20</v>
      </c>
      <c r="J3648">
        <v>20</v>
      </c>
      <c r="K3648">
        <v>20</v>
      </c>
      <c r="L3648">
        <v>20</v>
      </c>
      <c r="M3648">
        <v>20</v>
      </c>
      <c r="N3648">
        <v>20</v>
      </c>
      <c r="O3648">
        <v>20</v>
      </c>
      <c r="P3648">
        <v>20</v>
      </c>
      <c r="Q3648">
        <v>20</v>
      </c>
      <c r="R3648">
        <v>20</v>
      </c>
      <c r="T3648" s="22" t="str">
        <f t="shared" si="214"/>
        <v>852108-160437-OS</v>
      </c>
      <c r="U3648" s="24">
        <f>IF(C3648="NET","",IF(C3648="","",IFERROR(VLOOKUP(T3648,EAN!$A:$B,2,FALSE),"MANGLER - MÅ OPPDATERE EAN-FANEN")))</f>
        <v>7048652837615</v>
      </c>
      <c r="V3648" s="22">
        <f t="shared" si="215"/>
        <v>20</v>
      </c>
      <c r="W3648" s="22">
        <f t="shared" si="216"/>
        <v>20</v>
      </c>
    </row>
    <row r="3649" spans="2:23">
      <c r="B3649">
        <v>852108</v>
      </c>
      <c r="C3649" t="s">
        <v>198</v>
      </c>
      <c r="D3649" t="s">
        <v>2991</v>
      </c>
      <c r="E3649" t="s">
        <v>347</v>
      </c>
      <c r="F3649" t="s">
        <v>348</v>
      </c>
      <c r="G3649" t="s">
        <v>63</v>
      </c>
      <c r="H3649" t="s">
        <v>225</v>
      </c>
      <c r="I3649">
        <v>8</v>
      </c>
      <c r="J3649">
        <v>8</v>
      </c>
      <c r="K3649">
        <v>8</v>
      </c>
      <c r="L3649">
        <v>8</v>
      </c>
      <c r="M3649">
        <v>8</v>
      </c>
      <c r="N3649">
        <v>8</v>
      </c>
      <c r="O3649">
        <v>8</v>
      </c>
      <c r="P3649">
        <v>8</v>
      </c>
      <c r="Q3649">
        <v>8</v>
      </c>
      <c r="R3649">
        <v>8</v>
      </c>
      <c r="T3649" s="22" t="str">
        <f t="shared" si="214"/>
        <v>852108-180101-OS</v>
      </c>
      <c r="U3649" s="24">
        <f>IF(C3649="NET","",IF(C3649="","",IFERROR(VLOOKUP(T3649,EAN!$A:$B,2,FALSE),"MANGLER - MÅ OPPDATERE EAN-FANEN")))</f>
        <v>7048652967350</v>
      </c>
      <c r="V3649" s="22">
        <f t="shared" si="215"/>
        <v>8</v>
      </c>
      <c r="W3649" s="22">
        <f t="shared" si="216"/>
        <v>8</v>
      </c>
    </row>
    <row r="3650" spans="2:23">
      <c r="B3650">
        <v>852108</v>
      </c>
      <c r="C3650" t="s">
        <v>198</v>
      </c>
      <c r="D3650" t="s">
        <v>2991</v>
      </c>
      <c r="E3650" t="s">
        <v>1930</v>
      </c>
      <c r="F3650" t="s">
        <v>1931</v>
      </c>
      <c r="G3650" t="s">
        <v>63</v>
      </c>
      <c r="H3650" t="s">
        <v>225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T3650" s="22" t="str">
        <f t="shared" si="214"/>
        <v>852108-190145-OS</v>
      </c>
      <c r="U3650" s="24">
        <f>IF(C3650="NET","",IF(C3650="","",IFERROR(VLOOKUP(T3650,EAN!$A:$B,2,FALSE),"MANGLER - MÅ OPPDATERE EAN-FANEN")))</f>
        <v>7048652841308</v>
      </c>
      <c r="V3650" s="22">
        <f t="shared" si="215"/>
        <v>0</v>
      </c>
      <c r="W3650" s="22">
        <f t="shared" si="216"/>
        <v>0</v>
      </c>
    </row>
    <row r="3651" spans="2:23">
      <c r="B3651">
        <v>852108</v>
      </c>
      <c r="C3651" t="s">
        <v>198</v>
      </c>
      <c r="D3651" t="s">
        <v>2991</v>
      </c>
      <c r="E3651" t="s">
        <v>1347</v>
      </c>
      <c r="F3651" t="s">
        <v>1197</v>
      </c>
      <c r="G3651" t="s">
        <v>63</v>
      </c>
      <c r="H3651" t="s">
        <v>225</v>
      </c>
      <c r="I3651">
        <v>37</v>
      </c>
      <c r="J3651">
        <v>37</v>
      </c>
      <c r="K3651">
        <v>37</v>
      </c>
      <c r="L3651">
        <v>37</v>
      </c>
      <c r="M3651">
        <v>37</v>
      </c>
      <c r="N3651">
        <v>37</v>
      </c>
      <c r="O3651">
        <v>37</v>
      </c>
      <c r="P3651">
        <v>37</v>
      </c>
      <c r="Q3651">
        <v>37</v>
      </c>
      <c r="R3651">
        <v>37</v>
      </c>
      <c r="T3651" s="22" t="str">
        <f t="shared" si="214"/>
        <v>852108-208139-OS</v>
      </c>
      <c r="U3651" s="24">
        <f>IF(C3651="NET","",IF(C3651="","",IFERROR(VLOOKUP(T3651,EAN!$A:$B,2,FALSE),"MANGLER - MÅ OPPDATERE EAN-FANEN")))</f>
        <v>7048652837622</v>
      </c>
      <c r="V3651" s="22">
        <f t="shared" si="215"/>
        <v>37</v>
      </c>
      <c r="W3651" s="22">
        <f t="shared" si="216"/>
        <v>37</v>
      </c>
    </row>
    <row r="3652" spans="2:23">
      <c r="B3652" s="37">
        <v>852110</v>
      </c>
      <c r="C3652" t="s">
        <v>131</v>
      </c>
      <c r="I3652" s="37">
        <v>202409</v>
      </c>
      <c r="J3652" s="37">
        <v>202410</v>
      </c>
      <c r="K3652" s="37">
        <v>202411</v>
      </c>
      <c r="L3652" s="37">
        <v>202412</v>
      </c>
      <c r="M3652" s="37">
        <v>202413</v>
      </c>
      <c r="N3652" s="37">
        <v>202414</v>
      </c>
      <c r="O3652" s="37">
        <v>202415</v>
      </c>
      <c r="P3652" s="37">
        <v>202415</v>
      </c>
      <c r="Q3652" s="37">
        <v>202415</v>
      </c>
      <c r="R3652" s="37">
        <v>202415</v>
      </c>
      <c r="T3652" s="22" t="str">
        <f t="shared" ref="T3652:T3715" si="217">CONCATENATE(B3652,"-",E3652)</f>
        <v>852110-</v>
      </c>
      <c r="U3652" s="24" t="str">
        <f>IF(C3652="NET","",IF(C3652="","",IFERROR(VLOOKUP(T3652,EAN!$A:$B,2,FALSE),"MANGLER - MÅ OPPDATERE EAN-FANEN")))</f>
        <v/>
      </c>
      <c r="V3652" s="22">
        <f t="shared" si="215"/>
        <v>202409</v>
      </c>
      <c r="W3652" s="22">
        <f t="shared" si="216"/>
        <v>202415</v>
      </c>
    </row>
    <row r="3653" spans="2:23">
      <c r="B3653">
        <v>852110</v>
      </c>
      <c r="C3653" t="s">
        <v>199</v>
      </c>
      <c r="D3653" t="s">
        <v>2991</v>
      </c>
      <c r="E3653" t="s">
        <v>351</v>
      </c>
      <c r="F3653" t="s">
        <v>352</v>
      </c>
      <c r="G3653" t="s">
        <v>63</v>
      </c>
      <c r="H3653" t="s">
        <v>87</v>
      </c>
      <c r="I3653">
        <v>9</v>
      </c>
      <c r="J3653">
        <v>9</v>
      </c>
      <c r="K3653">
        <v>9</v>
      </c>
      <c r="L3653">
        <v>9</v>
      </c>
      <c r="M3653">
        <v>9</v>
      </c>
      <c r="N3653">
        <v>9</v>
      </c>
      <c r="O3653">
        <v>9</v>
      </c>
      <c r="P3653">
        <v>9</v>
      </c>
      <c r="Q3653">
        <v>9</v>
      </c>
      <c r="R3653">
        <v>9</v>
      </c>
      <c r="T3653" s="22" t="str">
        <f t="shared" si="217"/>
        <v>852110-500101-OS</v>
      </c>
      <c r="U3653" s="24">
        <f>IF(C3653="NET","",IF(C3653="","",IFERROR(VLOOKUP(T3653,EAN!$A:$B,2,FALSE),"MANGLER - MÅ OPPDATERE EAN-FANEN")))</f>
        <v>7048652837530</v>
      </c>
      <c r="V3653" s="22">
        <f t="shared" si="215"/>
        <v>9</v>
      </c>
      <c r="W3653" s="22">
        <f t="shared" si="216"/>
        <v>9</v>
      </c>
    </row>
    <row r="3654" spans="2:23">
      <c r="B3654">
        <v>852110</v>
      </c>
      <c r="C3654" t="s">
        <v>199</v>
      </c>
      <c r="D3654" t="s">
        <v>2991</v>
      </c>
      <c r="E3654" t="s">
        <v>1346</v>
      </c>
      <c r="F3654" t="s">
        <v>1941</v>
      </c>
      <c r="G3654" t="s">
        <v>63</v>
      </c>
      <c r="H3654" t="s">
        <v>87</v>
      </c>
      <c r="I3654">
        <v>11</v>
      </c>
      <c r="J3654">
        <v>11</v>
      </c>
      <c r="K3654">
        <v>11</v>
      </c>
      <c r="L3654">
        <v>11</v>
      </c>
      <c r="M3654">
        <v>11</v>
      </c>
      <c r="N3654">
        <v>11</v>
      </c>
      <c r="O3654">
        <v>11</v>
      </c>
      <c r="P3654">
        <v>11</v>
      </c>
      <c r="Q3654">
        <v>11</v>
      </c>
      <c r="R3654">
        <v>11</v>
      </c>
      <c r="T3654" s="22" t="str">
        <f t="shared" si="217"/>
        <v>852110-510437-OS</v>
      </c>
      <c r="U3654" s="24">
        <f>IF(C3654="NET","",IF(C3654="","",IFERROR(VLOOKUP(T3654,EAN!$A:$B,2,FALSE),"MANGLER - MÅ OPPDATERE EAN-FANEN")))</f>
        <v>7048652837547</v>
      </c>
      <c r="V3654" s="22">
        <f t="shared" si="215"/>
        <v>11</v>
      </c>
      <c r="W3654" s="22">
        <f t="shared" si="216"/>
        <v>11</v>
      </c>
    </row>
    <row r="3655" spans="2:23">
      <c r="B3655">
        <v>852110</v>
      </c>
      <c r="C3655" t="s">
        <v>199</v>
      </c>
      <c r="D3655" t="s">
        <v>2991</v>
      </c>
      <c r="E3655" t="s">
        <v>2231</v>
      </c>
      <c r="F3655" t="s">
        <v>2508</v>
      </c>
      <c r="G3655" t="s">
        <v>63</v>
      </c>
      <c r="H3655" t="s">
        <v>225</v>
      </c>
      <c r="I3655">
        <v>19</v>
      </c>
      <c r="J3655">
        <v>19</v>
      </c>
      <c r="K3655">
        <v>19</v>
      </c>
      <c r="L3655">
        <v>19</v>
      </c>
      <c r="M3655">
        <v>19</v>
      </c>
      <c r="N3655">
        <v>19</v>
      </c>
      <c r="O3655">
        <v>19</v>
      </c>
      <c r="P3655">
        <v>19</v>
      </c>
      <c r="Q3655">
        <v>19</v>
      </c>
      <c r="R3655">
        <v>19</v>
      </c>
      <c r="T3655" s="22" t="str">
        <f t="shared" si="217"/>
        <v>852110-536760-OS</v>
      </c>
      <c r="U3655" s="24">
        <f>IF(C3655="NET","",IF(C3655="","",IFERROR(VLOOKUP(T3655,EAN!$A:$B,2,FALSE),"MANGLER - MÅ OPPDATERE EAN-FANEN")))</f>
        <v>7048652967367</v>
      </c>
      <c r="V3655" s="22">
        <f t="shared" si="215"/>
        <v>19</v>
      </c>
      <c r="W3655" s="22">
        <f t="shared" si="216"/>
        <v>19</v>
      </c>
    </row>
    <row r="3656" spans="2:23">
      <c r="B3656">
        <v>852110</v>
      </c>
      <c r="C3656" t="s">
        <v>199</v>
      </c>
      <c r="D3656" t="s">
        <v>2991</v>
      </c>
      <c r="E3656" t="s">
        <v>1348</v>
      </c>
      <c r="F3656" t="s">
        <v>1942</v>
      </c>
      <c r="G3656" t="s">
        <v>63</v>
      </c>
      <c r="H3656" t="s">
        <v>225</v>
      </c>
      <c r="I3656">
        <v>13</v>
      </c>
      <c r="J3656">
        <v>13</v>
      </c>
      <c r="K3656">
        <v>13</v>
      </c>
      <c r="L3656">
        <v>13</v>
      </c>
      <c r="M3656">
        <v>13</v>
      </c>
      <c r="N3656">
        <v>13</v>
      </c>
      <c r="O3656">
        <v>13</v>
      </c>
      <c r="P3656">
        <v>13</v>
      </c>
      <c r="Q3656">
        <v>13</v>
      </c>
      <c r="R3656">
        <v>13</v>
      </c>
      <c r="T3656" s="22" t="str">
        <f t="shared" si="217"/>
        <v>852110-538139-OS</v>
      </c>
      <c r="U3656" s="24">
        <f>IF(C3656="NET","",IF(C3656="","",IFERROR(VLOOKUP(T3656,EAN!$A:$B,2,FALSE),"MANGLER - MÅ OPPDATERE EAN-FANEN")))</f>
        <v>7048652837554</v>
      </c>
      <c r="V3656" s="22">
        <f t="shared" si="215"/>
        <v>13</v>
      </c>
      <c r="W3656" s="22">
        <f t="shared" si="216"/>
        <v>13</v>
      </c>
    </row>
    <row r="3657" spans="2:23">
      <c r="B3657" s="37">
        <v>852111</v>
      </c>
      <c r="C3657" t="s">
        <v>131</v>
      </c>
      <c r="I3657" s="37">
        <v>202409</v>
      </c>
      <c r="J3657" s="37">
        <v>202410</v>
      </c>
      <c r="K3657" s="37">
        <v>202411</v>
      </c>
      <c r="L3657" s="37">
        <v>202412</v>
      </c>
      <c r="M3657" s="37">
        <v>202413</v>
      </c>
      <c r="N3657" s="37">
        <v>202414</v>
      </c>
      <c r="O3657" s="37">
        <v>202415</v>
      </c>
      <c r="P3657" s="37">
        <v>202415</v>
      </c>
      <c r="Q3657" s="37">
        <v>202415</v>
      </c>
      <c r="R3657" s="37">
        <v>202415</v>
      </c>
      <c r="T3657" s="22" t="str">
        <f t="shared" si="217"/>
        <v>852111-</v>
      </c>
      <c r="U3657" s="24" t="str">
        <f>IF(C3657="NET","",IF(C3657="","",IFERROR(VLOOKUP(T3657,EAN!$A:$B,2,FALSE),"MANGLER - MÅ OPPDATERE EAN-FANEN")))</f>
        <v/>
      </c>
      <c r="V3657" s="22">
        <f t="shared" si="215"/>
        <v>202409</v>
      </c>
      <c r="W3657" s="22">
        <f t="shared" si="216"/>
        <v>202415</v>
      </c>
    </row>
    <row r="3658" spans="2:23">
      <c r="B3658">
        <v>852111</v>
      </c>
      <c r="C3658" t="s">
        <v>200</v>
      </c>
      <c r="D3658" t="s">
        <v>2991</v>
      </c>
      <c r="E3658" t="s">
        <v>1349</v>
      </c>
      <c r="F3658" t="s">
        <v>1350</v>
      </c>
      <c r="G3658" t="s">
        <v>63</v>
      </c>
      <c r="H3658" t="s">
        <v>87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T3658" s="22" t="str">
        <f t="shared" si="217"/>
        <v>852111-500137-OS</v>
      </c>
      <c r="U3658" s="24">
        <f>IF(C3658="NET","",IF(C3658="","",IFERROR(VLOOKUP(T3658,EAN!$A:$B,2,FALSE),"MANGLER - MÅ OPPDATERE EAN-FANEN")))</f>
        <v>7048652837493</v>
      </c>
      <c r="V3658" s="22">
        <f t="shared" si="215"/>
        <v>0</v>
      </c>
      <c r="W3658" s="22">
        <f t="shared" si="216"/>
        <v>0</v>
      </c>
    </row>
    <row r="3659" spans="2:23">
      <c r="B3659">
        <v>852111</v>
      </c>
      <c r="C3659" t="s">
        <v>200</v>
      </c>
      <c r="D3659" t="s">
        <v>2991</v>
      </c>
      <c r="E3659" t="s">
        <v>1351</v>
      </c>
      <c r="F3659" t="s">
        <v>1943</v>
      </c>
      <c r="G3659" t="s">
        <v>63</v>
      </c>
      <c r="H3659" t="s">
        <v>225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T3659" s="22" t="str">
        <f t="shared" si="217"/>
        <v>852111-517742-OS</v>
      </c>
      <c r="U3659" s="24">
        <f>IF(C3659="NET","",IF(C3659="","",IFERROR(VLOOKUP(T3659,EAN!$A:$B,2,FALSE),"MANGLER - MÅ OPPDATERE EAN-FANEN")))</f>
        <v>7048652837509</v>
      </c>
      <c r="V3659" s="22">
        <f t="shared" ref="V3659:V3722" si="218">I3659</f>
        <v>0</v>
      </c>
      <c r="W3659" s="22">
        <f t="shared" ref="W3659:W3722" si="219">R3659</f>
        <v>0</v>
      </c>
    </row>
    <row r="3660" spans="2:23">
      <c r="B3660">
        <v>852111</v>
      </c>
      <c r="C3660" t="s">
        <v>200</v>
      </c>
      <c r="D3660" t="s">
        <v>2991</v>
      </c>
      <c r="E3660" t="s">
        <v>1352</v>
      </c>
      <c r="F3660" t="s">
        <v>1353</v>
      </c>
      <c r="G3660" t="s">
        <v>63</v>
      </c>
      <c r="H3660" t="s">
        <v>225</v>
      </c>
      <c r="I3660">
        <v>43</v>
      </c>
      <c r="J3660">
        <v>43</v>
      </c>
      <c r="K3660">
        <v>43</v>
      </c>
      <c r="L3660">
        <v>43</v>
      </c>
      <c r="M3660">
        <v>43</v>
      </c>
      <c r="N3660">
        <v>43</v>
      </c>
      <c r="O3660">
        <v>43</v>
      </c>
      <c r="P3660">
        <v>43</v>
      </c>
      <c r="Q3660">
        <v>43</v>
      </c>
      <c r="R3660">
        <v>43</v>
      </c>
      <c r="T3660" s="22" t="str">
        <f t="shared" si="217"/>
        <v>852111-520147-OS</v>
      </c>
      <c r="U3660" s="24">
        <f>IF(C3660="NET","",IF(C3660="","",IFERROR(VLOOKUP(T3660,EAN!$A:$B,2,FALSE),"MANGLER - MÅ OPPDATERE EAN-FANEN")))</f>
        <v>7048652837516</v>
      </c>
      <c r="V3660" s="22">
        <f t="shared" si="218"/>
        <v>43</v>
      </c>
      <c r="W3660" s="22">
        <f t="shared" si="219"/>
        <v>43</v>
      </c>
    </row>
    <row r="3661" spans="2:23">
      <c r="B3661">
        <v>852111</v>
      </c>
      <c r="C3661" t="s">
        <v>200</v>
      </c>
      <c r="D3661" t="s">
        <v>2991</v>
      </c>
      <c r="E3661" t="s">
        <v>2232</v>
      </c>
      <c r="F3661" t="s">
        <v>2509</v>
      </c>
      <c r="G3661" t="s">
        <v>63</v>
      </c>
      <c r="H3661" t="s">
        <v>87</v>
      </c>
      <c r="I3661">
        <v>2</v>
      </c>
      <c r="J3661">
        <v>2</v>
      </c>
      <c r="K3661">
        <v>2</v>
      </c>
      <c r="L3661">
        <v>2</v>
      </c>
      <c r="M3661">
        <v>2</v>
      </c>
      <c r="N3661">
        <v>2</v>
      </c>
      <c r="O3661">
        <v>2</v>
      </c>
      <c r="P3661">
        <v>2</v>
      </c>
      <c r="Q3661">
        <v>2</v>
      </c>
      <c r="R3661">
        <v>2</v>
      </c>
      <c r="T3661" s="22" t="str">
        <f t="shared" si="217"/>
        <v>852111-538058-OS</v>
      </c>
      <c r="U3661" s="24">
        <f>IF(C3661="NET","",IF(C3661="","",IFERROR(VLOOKUP(T3661,EAN!$A:$B,2,FALSE),"MANGLER - MÅ OPPDATERE EAN-FANEN")))</f>
        <v>7048652967374</v>
      </c>
      <c r="V3661" s="22">
        <f t="shared" si="218"/>
        <v>2</v>
      </c>
      <c r="W3661" s="22">
        <f t="shared" si="219"/>
        <v>2</v>
      </c>
    </row>
    <row r="3662" spans="2:23">
      <c r="B3662">
        <v>852111</v>
      </c>
      <c r="C3662" t="s">
        <v>200</v>
      </c>
      <c r="D3662" t="s">
        <v>2991</v>
      </c>
      <c r="E3662" t="s">
        <v>1348</v>
      </c>
      <c r="F3662" t="s">
        <v>1942</v>
      </c>
      <c r="G3662" t="s">
        <v>63</v>
      </c>
      <c r="H3662" t="s">
        <v>225</v>
      </c>
      <c r="I3662">
        <v>39</v>
      </c>
      <c r="J3662">
        <v>39</v>
      </c>
      <c r="K3662">
        <v>39</v>
      </c>
      <c r="L3662">
        <v>39</v>
      </c>
      <c r="M3662">
        <v>39</v>
      </c>
      <c r="N3662">
        <v>39</v>
      </c>
      <c r="O3662">
        <v>39</v>
      </c>
      <c r="P3662">
        <v>39</v>
      </c>
      <c r="Q3662">
        <v>39</v>
      </c>
      <c r="R3662">
        <v>39</v>
      </c>
      <c r="T3662" s="22" t="str">
        <f t="shared" si="217"/>
        <v>852111-538139-OS</v>
      </c>
      <c r="U3662" s="24">
        <f>IF(C3662="NET","",IF(C3662="","",IFERROR(VLOOKUP(T3662,EAN!$A:$B,2,FALSE),"MANGLER - MÅ OPPDATERE EAN-FANEN")))</f>
        <v>7048652837523</v>
      </c>
      <c r="V3662" s="22">
        <f t="shared" si="218"/>
        <v>39</v>
      </c>
      <c r="W3662" s="22">
        <f t="shared" si="219"/>
        <v>39</v>
      </c>
    </row>
    <row r="3663" spans="2:23">
      <c r="B3663" s="37">
        <v>852112</v>
      </c>
      <c r="C3663" t="s">
        <v>131</v>
      </c>
      <c r="I3663" s="37">
        <v>202409</v>
      </c>
      <c r="J3663" s="37">
        <v>202410</v>
      </c>
      <c r="K3663" s="37">
        <v>202411</v>
      </c>
      <c r="L3663" s="37">
        <v>202412</v>
      </c>
      <c r="M3663" s="37">
        <v>202413</v>
      </c>
      <c r="N3663" s="37">
        <v>202414</v>
      </c>
      <c r="O3663" s="37">
        <v>202415</v>
      </c>
      <c r="P3663" s="37">
        <v>202415</v>
      </c>
      <c r="Q3663" s="37">
        <v>202415</v>
      </c>
      <c r="R3663" s="37">
        <v>202415</v>
      </c>
      <c r="T3663" s="22" t="str">
        <f t="shared" si="217"/>
        <v>852112-</v>
      </c>
      <c r="U3663" s="24" t="str">
        <f>IF(C3663="NET","",IF(C3663="","",IFERROR(VLOOKUP(T3663,EAN!$A:$B,2,FALSE),"MANGLER - MÅ OPPDATERE EAN-FANEN")))</f>
        <v/>
      </c>
      <c r="V3663" s="22">
        <f t="shared" si="218"/>
        <v>202409</v>
      </c>
      <c r="W3663" s="22">
        <f t="shared" si="219"/>
        <v>202415</v>
      </c>
    </row>
    <row r="3664" spans="2:23">
      <c r="B3664">
        <v>852112</v>
      </c>
      <c r="C3664" t="s">
        <v>201</v>
      </c>
      <c r="D3664" t="s">
        <v>2991</v>
      </c>
      <c r="E3664" t="s">
        <v>1349</v>
      </c>
      <c r="F3664" t="s">
        <v>1350</v>
      </c>
      <c r="G3664" t="s">
        <v>63</v>
      </c>
      <c r="H3664" t="s">
        <v>87</v>
      </c>
      <c r="I3664">
        <v>42</v>
      </c>
      <c r="J3664">
        <v>42</v>
      </c>
      <c r="K3664">
        <v>42</v>
      </c>
      <c r="L3664">
        <v>42</v>
      </c>
      <c r="M3664">
        <v>42</v>
      </c>
      <c r="N3664">
        <v>42</v>
      </c>
      <c r="O3664">
        <v>42</v>
      </c>
      <c r="P3664">
        <v>42</v>
      </c>
      <c r="Q3664">
        <v>42</v>
      </c>
      <c r="R3664">
        <v>42</v>
      </c>
      <c r="T3664" s="22" t="str">
        <f t="shared" si="217"/>
        <v>852112-500137-OS</v>
      </c>
      <c r="U3664" s="24">
        <f>IF(C3664="NET","",IF(C3664="","",IFERROR(VLOOKUP(T3664,EAN!$A:$B,2,FALSE),"MANGLER - MÅ OPPDATERE EAN-FANEN")))</f>
        <v>7048652837462</v>
      </c>
      <c r="V3664" s="22">
        <f t="shared" si="218"/>
        <v>42</v>
      </c>
      <c r="W3664" s="22">
        <f t="shared" si="219"/>
        <v>42</v>
      </c>
    </row>
    <row r="3665" spans="2:23">
      <c r="B3665">
        <v>852112</v>
      </c>
      <c r="C3665" t="s">
        <v>201</v>
      </c>
      <c r="D3665" t="s">
        <v>2991</v>
      </c>
      <c r="E3665" t="s">
        <v>1352</v>
      </c>
      <c r="F3665" t="s">
        <v>1353</v>
      </c>
      <c r="G3665" t="s">
        <v>63</v>
      </c>
      <c r="H3665" t="s">
        <v>225</v>
      </c>
      <c r="I3665">
        <v>36</v>
      </c>
      <c r="J3665">
        <v>36</v>
      </c>
      <c r="K3665">
        <v>36</v>
      </c>
      <c r="L3665">
        <v>36</v>
      </c>
      <c r="M3665">
        <v>36</v>
      </c>
      <c r="N3665">
        <v>36</v>
      </c>
      <c r="O3665">
        <v>36</v>
      </c>
      <c r="P3665">
        <v>36</v>
      </c>
      <c r="Q3665">
        <v>36</v>
      </c>
      <c r="R3665">
        <v>36</v>
      </c>
      <c r="T3665" s="22" t="str">
        <f t="shared" si="217"/>
        <v>852112-520147-OS</v>
      </c>
      <c r="U3665" s="24">
        <f>IF(C3665="NET","",IF(C3665="","",IFERROR(VLOOKUP(T3665,EAN!$A:$B,2,FALSE),"MANGLER - MÅ OPPDATERE EAN-FANEN")))</f>
        <v>7048652837479</v>
      </c>
      <c r="V3665" s="22">
        <f t="shared" si="218"/>
        <v>36</v>
      </c>
      <c r="W3665" s="22">
        <f t="shared" si="219"/>
        <v>36</v>
      </c>
    </row>
    <row r="3666" spans="2:23">
      <c r="B3666">
        <v>852112</v>
      </c>
      <c r="C3666" t="s">
        <v>201</v>
      </c>
      <c r="D3666" t="s">
        <v>2991</v>
      </c>
      <c r="E3666" t="s">
        <v>1348</v>
      </c>
      <c r="F3666" t="s">
        <v>1942</v>
      </c>
      <c r="G3666" t="s">
        <v>63</v>
      </c>
      <c r="H3666" t="s">
        <v>225</v>
      </c>
      <c r="I3666">
        <v>44</v>
      </c>
      <c r="J3666">
        <v>44</v>
      </c>
      <c r="K3666">
        <v>44</v>
      </c>
      <c r="L3666">
        <v>44</v>
      </c>
      <c r="M3666">
        <v>44</v>
      </c>
      <c r="N3666">
        <v>44</v>
      </c>
      <c r="O3666">
        <v>44</v>
      </c>
      <c r="P3666">
        <v>44</v>
      </c>
      <c r="Q3666">
        <v>44</v>
      </c>
      <c r="R3666">
        <v>44</v>
      </c>
      <c r="T3666" s="22" t="str">
        <f t="shared" si="217"/>
        <v>852112-538139-OS</v>
      </c>
      <c r="U3666" s="24">
        <f>IF(C3666="NET","",IF(C3666="","",IFERROR(VLOOKUP(T3666,EAN!$A:$B,2,FALSE),"MANGLER - MÅ OPPDATERE EAN-FANEN")))</f>
        <v>7048652837486</v>
      </c>
      <c r="V3666" s="22">
        <f t="shared" si="218"/>
        <v>44</v>
      </c>
      <c r="W3666" s="22">
        <f t="shared" si="219"/>
        <v>44</v>
      </c>
    </row>
    <row r="3667" spans="2:23">
      <c r="B3667">
        <v>852112</v>
      </c>
      <c r="C3667" t="s">
        <v>201</v>
      </c>
      <c r="D3667" t="s">
        <v>2991</v>
      </c>
      <c r="E3667" t="s">
        <v>2233</v>
      </c>
      <c r="F3667" t="s">
        <v>2510</v>
      </c>
      <c r="G3667" t="s">
        <v>63</v>
      </c>
      <c r="H3667" t="s">
        <v>87</v>
      </c>
      <c r="I3667">
        <v>37</v>
      </c>
      <c r="J3667">
        <v>37</v>
      </c>
      <c r="K3667">
        <v>37</v>
      </c>
      <c r="L3667">
        <v>37</v>
      </c>
      <c r="M3667">
        <v>37</v>
      </c>
      <c r="N3667">
        <v>37</v>
      </c>
      <c r="O3667">
        <v>37</v>
      </c>
      <c r="P3667">
        <v>37</v>
      </c>
      <c r="Q3667">
        <v>37</v>
      </c>
      <c r="R3667">
        <v>37</v>
      </c>
      <c r="T3667" s="22" t="str">
        <f t="shared" si="217"/>
        <v>852112-539059-OS</v>
      </c>
      <c r="U3667" s="24">
        <f>IF(C3667="NET","",IF(C3667="","",IFERROR(VLOOKUP(T3667,EAN!$A:$B,2,FALSE),"MANGLER - MÅ OPPDATERE EAN-FANEN")))</f>
        <v>7048652967381</v>
      </c>
      <c r="V3667" s="22">
        <f t="shared" si="218"/>
        <v>37</v>
      </c>
      <c r="W3667" s="22">
        <f t="shared" si="219"/>
        <v>37</v>
      </c>
    </row>
    <row r="3668" spans="2:23">
      <c r="B3668" s="37">
        <v>852113</v>
      </c>
      <c r="C3668" t="s">
        <v>131</v>
      </c>
      <c r="I3668" s="37">
        <v>202409</v>
      </c>
      <c r="J3668" s="37">
        <v>202410</v>
      </c>
      <c r="K3668" s="37">
        <v>202411</v>
      </c>
      <c r="L3668" s="37">
        <v>202412</v>
      </c>
      <c r="M3668" s="37">
        <v>202413</v>
      </c>
      <c r="N3668" s="37">
        <v>202414</v>
      </c>
      <c r="O3668" s="37">
        <v>202415</v>
      </c>
      <c r="P3668" s="37">
        <v>202415</v>
      </c>
      <c r="Q3668" s="37">
        <v>202415</v>
      </c>
      <c r="R3668" s="37">
        <v>202415</v>
      </c>
      <c r="T3668" s="22" t="str">
        <f t="shared" si="217"/>
        <v>852113-</v>
      </c>
      <c r="U3668" s="24" t="str">
        <f>IF(C3668="NET","",IF(C3668="","",IFERROR(VLOOKUP(T3668,EAN!$A:$B,2,FALSE),"MANGLER - MÅ OPPDATERE EAN-FANEN")))</f>
        <v/>
      </c>
      <c r="V3668" s="22">
        <f t="shared" si="218"/>
        <v>202409</v>
      </c>
      <c r="W3668" s="22">
        <f t="shared" si="219"/>
        <v>202415</v>
      </c>
    </row>
    <row r="3669" spans="2:23">
      <c r="B3669">
        <v>852113</v>
      </c>
      <c r="C3669" t="s">
        <v>204</v>
      </c>
      <c r="D3669" t="s">
        <v>2991</v>
      </c>
      <c r="E3669" t="s">
        <v>1358</v>
      </c>
      <c r="F3669" t="s">
        <v>1359</v>
      </c>
      <c r="G3669" t="s">
        <v>63</v>
      </c>
      <c r="H3669" t="s">
        <v>225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T3669" s="22" t="str">
        <f t="shared" si="217"/>
        <v>852113-066437-OS</v>
      </c>
      <c r="U3669" s="24">
        <f>IF(C3669="NET","",IF(C3669="","",IFERROR(VLOOKUP(T3669,EAN!$A:$B,2,FALSE),"MANGLER - MÅ OPPDATERE EAN-FANEN")))</f>
        <v>7048652837394</v>
      </c>
      <c r="V3669" s="22">
        <f t="shared" si="218"/>
        <v>0</v>
      </c>
      <c r="W3669" s="22">
        <f t="shared" si="219"/>
        <v>0</v>
      </c>
    </row>
    <row r="3670" spans="2:23">
      <c r="B3670">
        <v>852113</v>
      </c>
      <c r="C3670" t="s">
        <v>204</v>
      </c>
      <c r="D3670" t="s">
        <v>2991</v>
      </c>
      <c r="E3670" t="s">
        <v>2234</v>
      </c>
      <c r="F3670" t="s">
        <v>2511</v>
      </c>
      <c r="G3670" t="s">
        <v>63</v>
      </c>
      <c r="H3670" t="s">
        <v>87</v>
      </c>
      <c r="I3670">
        <v>16</v>
      </c>
      <c r="J3670">
        <v>16</v>
      </c>
      <c r="K3670">
        <v>16</v>
      </c>
      <c r="L3670">
        <v>16</v>
      </c>
      <c r="M3670">
        <v>16</v>
      </c>
      <c r="N3670">
        <v>16</v>
      </c>
      <c r="O3670">
        <v>16</v>
      </c>
      <c r="P3670">
        <v>16</v>
      </c>
      <c r="Q3670">
        <v>16</v>
      </c>
      <c r="R3670">
        <v>16</v>
      </c>
      <c r="T3670" s="22" t="str">
        <f t="shared" si="217"/>
        <v>852113-066762-OS</v>
      </c>
      <c r="U3670" s="24">
        <f>IF(C3670="NET","",IF(C3670="","",IFERROR(VLOOKUP(T3670,EAN!$A:$B,2,FALSE),"MANGLER - MÅ OPPDATERE EAN-FANEN")))</f>
        <v>7048652967398</v>
      </c>
      <c r="V3670" s="22">
        <f t="shared" si="218"/>
        <v>16</v>
      </c>
      <c r="W3670" s="22">
        <f t="shared" si="219"/>
        <v>16</v>
      </c>
    </row>
    <row r="3671" spans="2:23">
      <c r="B3671">
        <v>852113</v>
      </c>
      <c r="C3671" t="s">
        <v>204</v>
      </c>
      <c r="D3671" t="s">
        <v>2991</v>
      </c>
      <c r="E3671" t="s">
        <v>345</v>
      </c>
      <c r="F3671" t="s">
        <v>346</v>
      </c>
      <c r="G3671" t="s">
        <v>63</v>
      </c>
      <c r="H3671" t="s">
        <v>87</v>
      </c>
      <c r="I3671">
        <v>111</v>
      </c>
      <c r="J3671">
        <v>111</v>
      </c>
      <c r="K3671">
        <v>111</v>
      </c>
      <c r="L3671">
        <v>111</v>
      </c>
      <c r="M3671">
        <v>111</v>
      </c>
      <c r="N3671">
        <v>111</v>
      </c>
      <c r="O3671">
        <v>111</v>
      </c>
      <c r="P3671">
        <v>111</v>
      </c>
      <c r="Q3671">
        <v>111</v>
      </c>
      <c r="R3671">
        <v>111</v>
      </c>
      <c r="T3671" s="22" t="str">
        <f t="shared" si="217"/>
        <v>852113-150101-OS</v>
      </c>
      <c r="U3671" s="24">
        <f>IF(C3671="NET","",IF(C3671="","",IFERROR(VLOOKUP(T3671,EAN!$A:$B,2,FALSE),"MANGLER - MÅ OPPDATERE EAN-FANEN")))</f>
        <v>7048652837417</v>
      </c>
      <c r="V3671" s="22">
        <f t="shared" si="218"/>
        <v>111</v>
      </c>
      <c r="W3671" s="22">
        <f t="shared" si="219"/>
        <v>111</v>
      </c>
    </row>
    <row r="3672" spans="2:23">
      <c r="B3672">
        <v>852113</v>
      </c>
      <c r="C3672" t="s">
        <v>204</v>
      </c>
      <c r="D3672" t="s">
        <v>2991</v>
      </c>
      <c r="E3672" t="s">
        <v>3760</v>
      </c>
      <c r="F3672" t="s">
        <v>3761</v>
      </c>
      <c r="G3672" t="s">
        <v>63</v>
      </c>
      <c r="H3672" t="s">
        <v>87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T3672" s="22" t="str">
        <f t="shared" si="217"/>
        <v>852113-155875-OS</v>
      </c>
      <c r="U3672" s="24">
        <f>IF(C3672="NET","",IF(C3672="","",IFERROR(VLOOKUP(T3672,EAN!$A:$B,2,FALSE),"MANGLER - MÅ OPPDATERE EAN-FANEN")))</f>
        <v>7048653117488</v>
      </c>
      <c r="V3672" s="22">
        <f t="shared" si="218"/>
        <v>0</v>
      </c>
      <c r="W3672" s="22">
        <f t="shared" si="219"/>
        <v>0</v>
      </c>
    </row>
    <row r="3673" spans="2:23">
      <c r="B3673">
        <v>852113</v>
      </c>
      <c r="C3673" t="s">
        <v>204</v>
      </c>
      <c r="D3673" t="s">
        <v>2991</v>
      </c>
      <c r="E3673" t="s">
        <v>1195</v>
      </c>
      <c r="F3673" t="s">
        <v>1196</v>
      </c>
      <c r="G3673" t="s">
        <v>63</v>
      </c>
      <c r="H3673" t="s">
        <v>225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T3673" s="22" t="str">
        <f t="shared" si="217"/>
        <v>852113-157643-OS</v>
      </c>
      <c r="U3673" s="24">
        <f>IF(C3673="NET","",IF(C3673="","",IFERROR(VLOOKUP(T3673,EAN!$A:$B,2,FALSE),"MANGLER - MÅ OPPDATERE EAN-FANEN")))</f>
        <v>7048652837424</v>
      </c>
      <c r="V3673" s="22">
        <f t="shared" si="218"/>
        <v>0</v>
      </c>
      <c r="W3673" s="22">
        <f t="shared" si="219"/>
        <v>0</v>
      </c>
    </row>
    <row r="3674" spans="2:23">
      <c r="B3674">
        <v>852113</v>
      </c>
      <c r="C3674" t="s">
        <v>204</v>
      </c>
      <c r="D3674" t="s">
        <v>2991</v>
      </c>
      <c r="E3674" t="s">
        <v>2235</v>
      </c>
      <c r="F3674" t="s">
        <v>2512</v>
      </c>
      <c r="G3674" t="s">
        <v>63</v>
      </c>
      <c r="H3674" t="s">
        <v>225</v>
      </c>
      <c r="I3674">
        <v>124</v>
      </c>
      <c r="J3674">
        <v>124</v>
      </c>
      <c r="K3674">
        <v>124</v>
      </c>
      <c r="L3674">
        <v>124</v>
      </c>
      <c r="M3674">
        <v>124</v>
      </c>
      <c r="N3674">
        <v>124</v>
      </c>
      <c r="O3674">
        <v>124</v>
      </c>
      <c r="P3674">
        <v>124</v>
      </c>
      <c r="Q3674">
        <v>124</v>
      </c>
      <c r="R3674">
        <v>124</v>
      </c>
      <c r="T3674" s="22" t="str">
        <f t="shared" si="217"/>
        <v>852113-158072-OS</v>
      </c>
      <c r="U3674" s="24">
        <f>IF(C3674="NET","",IF(C3674="","",IFERROR(VLOOKUP(T3674,EAN!$A:$B,2,FALSE),"MANGLER - MÅ OPPDATERE EAN-FANEN")))</f>
        <v>7048652967404</v>
      </c>
      <c r="V3674" s="22">
        <f t="shared" si="218"/>
        <v>124</v>
      </c>
      <c r="W3674" s="22">
        <f t="shared" si="219"/>
        <v>124</v>
      </c>
    </row>
    <row r="3675" spans="2:23">
      <c r="B3675">
        <v>852113</v>
      </c>
      <c r="C3675" t="s">
        <v>204</v>
      </c>
      <c r="D3675" t="s">
        <v>2991</v>
      </c>
      <c r="E3675" t="s">
        <v>1035</v>
      </c>
      <c r="F3675" t="s">
        <v>1036</v>
      </c>
      <c r="G3675" t="s">
        <v>63</v>
      </c>
      <c r="H3675" t="s">
        <v>87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T3675" s="22" t="str">
        <f t="shared" si="217"/>
        <v>852113-160101-OS</v>
      </c>
      <c r="U3675" s="24">
        <f>IF(C3675="NET","",IF(C3675="","",IFERROR(VLOOKUP(T3675,EAN!$A:$B,2,FALSE),"MANGLER - MÅ OPPDATERE EAN-FANEN")))</f>
        <v>7048653090576</v>
      </c>
      <c r="V3675" s="22">
        <f t="shared" si="218"/>
        <v>0</v>
      </c>
      <c r="W3675" s="22">
        <f t="shared" si="219"/>
        <v>0</v>
      </c>
    </row>
    <row r="3676" spans="2:23">
      <c r="B3676">
        <v>852113</v>
      </c>
      <c r="C3676" t="s">
        <v>204</v>
      </c>
      <c r="D3676" t="s">
        <v>2991</v>
      </c>
      <c r="E3676" t="s">
        <v>1342</v>
      </c>
      <c r="F3676" t="s">
        <v>1343</v>
      </c>
      <c r="G3676" t="s">
        <v>63</v>
      </c>
      <c r="H3676" t="s">
        <v>87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T3676" s="22" t="str">
        <f t="shared" si="217"/>
        <v>852113-161036-OS</v>
      </c>
      <c r="U3676" s="24">
        <f>IF(C3676="NET","",IF(C3676="","",IFERROR(VLOOKUP(T3676,EAN!$A:$B,2,FALSE),"MANGLER - MÅ OPPDATERE EAN-FANEN")))</f>
        <v>7048652837431</v>
      </c>
      <c r="V3676" s="22">
        <f t="shared" si="218"/>
        <v>0</v>
      </c>
      <c r="W3676" s="22">
        <f t="shared" si="219"/>
        <v>0</v>
      </c>
    </row>
    <row r="3677" spans="2:23">
      <c r="B3677">
        <v>852113</v>
      </c>
      <c r="C3677" t="s">
        <v>204</v>
      </c>
      <c r="D3677" t="s">
        <v>2991</v>
      </c>
      <c r="E3677" t="s">
        <v>3749</v>
      </c>
      <c r="F3677" t="s">
        <v>3750</v>
      </c>
      <c r="G3677" t="s">
        <v>63</v>
      </c>
      <c r="H3677" t="s">
        <v>87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T3677" s="22" t="str">
        <f t="shared" si="217"/>
        <v>852113-170101-OS</v>
      </c>
      <c r="U3677" s="24">
        <f>IF(C3677="NET","",IF(C3677="","",IFERROR(VLOOKUP(T3677,EAN!$A:$B,2,FALSE),"MANGLER - MÅ OPPDATERE EAN-FANEN")))</f>
        <v>7048653090569</v>
      </c>
      <c r="V3677" s="22">
        <f t="shared" si="218"/>
        <v>0</v>
      </c>
      <c r="W3677" s="22">
        <f t="shared" si="219"/>
        <v>0</v>
      </c>
    </row>
    <row r="3678" spans="2:23">
      <c r="B3678">
        <v>852113</v>
      </c>
      <c r="C3678" t="s">
        <v>204</v>
      </c>
      <c r="D3678" t="s">
        <v>2991</v>
      </c>
      <c r="E3678" t="s">
        <v>347</v>
      </c>
      <c r="F3678" t="s">
        <v>348</v>
      </c>
      <c r="G3678" t="s">
        <v>63</v>
      </c>
      <c r="H3678" t="s">
        <v>225</v>
      </c>
      <c r="I3678">
        <v>7</v>
      </c>
      <c r="J3678">
        <v>7</v>
      </c>
      <c r="K3678">
        <v>7</v>
      </c>
      <c r="L3678">
        <v>7</v>
      </c>
      <c r="M3678">
        <v>7</v>
      </c>
      <c r="N3678">
        <v>7</v>
      </c>
      <c r="O3678">
        <v>7</v>
      </c>
      <c r="P3678">
        <v>7</v>
      </c>
      <c r="Q3678">
        <v>7</v>
      </c>
      <c r="R3678">
        <v>7</v>
      </c>
      <c r="T3678" s="22" t="str">
        <f t="shared" si="217"/>
        <v>852113-180101-OS</v>
      </c>
      <c r="U3678" s="24">
        <f>IF(C3678="NET","",IF(C3678="","",IFERROR(VLOOKUP(T3678,EAN!$A:$B,2,FALSE),"MANGLER - MÅ OPPDATERE EAN-FANEN")))</f>
        <v>7048652967411</v>
      </c>
      <c r="V3678" s="22">
        <f t="shared" si="218"/>
        <v>7</v>
      </c>
      <c r="W3678" s="22">
        <f t="shared" si="219"/>
        <v>7</v>
      </c>
    </row>
    <row r="3679" spans="2:23">
      <c r="B3679">
        <v>852113</v>
      </c>
      <c r="C3679" t="s">
        <v>204</v>
      </c>
      <c r="D3679" t="s">
        <v>2991</v>
      </c>
      <c r="E3679" t="s">
        <v>1344</v>
      </c>
      <c r="F3679" t="s">
        <v>1345</v>
      </c>
      <c r="G3679" t="s">
        <v>63</v>
      </c>
      <c r="H3679" t="s">
        <v>225</v>
      </c>
      <c r="I3679">
        <v>94</v>
      </c>
      <c r="J3679">
        <v>94</v>
      </c>
      <c r="K3679">
        <v>94</v>
      </c>
      <c r="L3679">
        <v>94</v>
      </c>
      <c r="M3679">
        <v>94</v>
      </c>
      <c r="N3679">
        <v>94</v>
      </c>
      <c r="O3679">
        <v>94</v>
      </c>
      <c r="P3679">
        <v>94</v>
      </c>
      <c r="Q3679">
        <v>94</v>
      </c>
      <c r="R3679">
        <v>94</v>
      </c>
      <c r="T3679" s="22" t="str">
        <f t="shared" si="217"/>
        <v>852113-193144-OS</v>
      </c>
      <c r="U3679" s="24">
        <f>IF(C3679="NET","",IF(C3679="","",IFERROR(VLOOKUP(T3679,EAN!$A:$B,2,FALSE),"MANGLER - MÅ OPPDATERE EAN-FANEN")))</f>
        <v>7048652837448</v>
      </c>
      <c r="V3679" s="22">
        <f t="shared" si="218"/>
        <v>94</v>
      </c>
      <c r="W3679" s="22">
        <f t="shared" si="219"/>
        <v>94</v>
      </c>
    </row>
    <row r="3680" spans="2:23">
      <c r="B3680">
        <v>852113</v>
      </c>
      <c r="C3680" t="s">
        <v>204</v>
      </c>
      <c r="D3680" t="s">
        <v>2991</v>
      </c>
      <c r="E3680" t="s">
        <v>2236</v>
      </c>
      <c r="F3680" t="s">
        <v>2706</v>
      </c>
      <c r="G3680" t="s">
        <v>63</v>
      </c>
      <c r="H3680" t="s">
        <v>225</v>
      </c>
      <c r="I3680">
        <v>49</v>
      </c>
      <c r="J3680">
        <v>49</v>
      </c>
      <c r="K3680">
        <v>49</v>
      </c>
      <c r="L3680">
        <v>49</v>
      </c>
      <c r="M3680">
        <v>49</v>
      </c>
      <c r="N3680">
        <v>49</v>
      </c>
      <c r="O3680">
        <v>49</v>
      </c>
      <c r="P3680">
        <v>49</v>
      </c>
      <c r="Q3680">
        <v>49</v>
      </c>
      <c r="R3680">
        <v>49</v>
      </c>
      <c r="T3680" s="22" t="str">
        <f t="shared" si="217"/>
        <v>852113-193263-OS</v>
      </c>
      <c r="U3680" s="24">
        <f>IF(C3680="NET","",IF(C3680="","",IFERROR(VLOOKUP(T3680,EAN!$A:$B,2,FALSE),"MANGLER - MÅ OPPDATERE EAN-FANEN")))</f>
        <v>7048652967435</v>
      </c>
      <c r="V3680" s="22">
        <f t="shared" si="218"/>
        <v>49</v>
      </c>
      <c r="W3680" s="22">
        <f t="shared" si="219"/>
        <v>49</v>
      </c>
    </row>
    <row r="3681" spans="2:23">
      <c r="B3681">
        <v>852113</v>
      </c>
      <c r="C3681" t="s">
        <v>204</v>
      </c>
      <c r="D3681" t="s">
        <v>2991</v>
      </c>
      <c r="E3681" t="s">
        <v>369</v>
      </c>
      <c r="F3681" t="s">
        <v>370</v>
      </c>
      <c r="G3681" t="s">
        <v>63</v>
      </c>
      <c r="H3681" t="s">
        <v>225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T3681" s="22" t="str">
        <f t="shared" si="217"/>
        <v>852113-200101-OS</v>
      </c>
      <c r="U3681" s="24">
        <f>IF(C3681="NET","",IF(C3681="","",IFERROR(VLOOKUP(T3681,EAN!$A:$B,2,FALSE),"MANGLER - MÅ OPPDATERE EAN-FANEN")))</f>
        <v>7048652837875</v>
      </c>
      <c r="V3681" s="22">
        <f t="shared" si="218"/>
        <v>0</v>
      </c>
      <c r="W3681" s="22">
        <f t="shared" si="219"/>
        <v>0</v>
      </c>
    </row>
    <row r="3682" spans="2:23">
      <c r="B3682">
        <v>852113</v>
      </c>
      <c r="C3682" t="s">
        <v>204</v>
      </c>
      <c r="D3682" t="s">
        <v>2991</v>
      </c>
      <c r="E3682" t="s">
        <v>3751</v>
      </c>
      <c r="F3682" t="s">
        <v>3752</v>
      </c>
      <c r="G3682" t="s">
        <v>63</v>
      </c>
      <c r="H3682" t="s">
        <v>87</v>
      </c>
      <c r="I3682">
        <v>-6</v>
      </c>
      <c r="J3682">
        <v>-6</v>
      </c>
      <c r="K3682">
        <v>-6</v>
      </c>
      <c r="L3682">
        <v>-6</v>
      </c>
      <c r="M3682">
        <v>-6</v>
      </c>
      <c r="N3682">
        <v>-6</v>
      </c>
      <c r="O3682">
        <v>-6</v>
      </c>
      <c r="P3682">
        <v>-6</v>
      </c>
      <c r="Q3682">
        <v>-6</v>
      </c>
      <c r="R3682">
        <v>-6</v>
      </c>
      <c r="T3682" s="22" t="str">
        <f t="shared" si="217"/>
        <v>852113-205978-OS</v>
      </c>
      <c r="U3682" s="24">
        <f>IF(C3682="NET","",IF(C3682="","",IFERROR(VLOOKUP(T3682,EAN!$A:$B,2,FALSE),"MANGLER - MÅ OPPDATERE EAN-FANEN")))</f>
        <v>7048653109766</v>
      </c>
      <c r="V3682" s="22">
        <f t="shared" si="218"/>
        <v>-6</v>
      </c>
      <c r="W3682" s="22">
        <f t="shared" si="219"/>
        <v>-6</v>
      </c>
    </row>
    <row r="3683" spans="2:23">
      <c r="B3683">
        <v>852113</v>
      </c>
      <c r="C3683" t="s">
        <v>204</v>
      </c>
      <c r="D3683" t="s">
        <v>2991</v>
      </c>
      <c r="E3683" t="s">
        <v>1347</v>
      </c>
      <c r="F3683" t="s">
        <v>1197</v>
      </c>
      <c r="G3683" t="s">
        <v>63</v>
      </c>
      <c r="H3683" t="s">
        <v>225</v>
      </c>
      <c r="I3683">
        <v>77</v>
      </c>
      <c r="J3683">
        <v>77</v>
      </c>
      <c r="K3683">
        <v>77</v>
      </c>
      <c r="L3683">
        <v>77</v>
      </c>
      <c r="M3683">
        <v>77</v>
      </c>
      <c r="N3683">
        <v>77</v>
      </c>
      <c r="O3683">
        <v>77</v>
      </c>
      <c r="P3683">
        <v>77</v>
      </c>
      <c r="Q3683">
        <v>77</v>
      </c>
      <c r="R3683">
        <v>77</v>
      </c>
      <c r="T3683" s="22" t="str">
        <f t="shared" si="217"/>
        <v>852113-208139-OS</v>
      </c>
      <c r="U3683" s="24">
        <f>IF(C3683="NET","",IF(C3683="","",IFERROR(VLOOKUP(T3683,EAN!$A:$B,2,FALSE),"MANGLER - MÅ OPPDATERE EAN-FANEN")))</f>
        <v>7048652837455</v>
      </c>
      <c r="V3683" s="22">
        <f t="shared" si="218"/>
        <v>77</v>
      </c>
      <c r="W3683" s="22">
        <f t="shared" si="219"/>
        <v>77</v>
      </c>
    </row>
    <row r="3684" spans="2:23">
      <c r="B3684">
        <v>852113</v>
      </c>
      <c r="C3684" t="s">
        <v>204</v>
      </c>
      <c r="D3684" t="s">
        <v>2991</v>
      </c>
      <c r="E3684" t="s">
        <v>2237</v>
      </c>
      <c r="F3684" t="s">
        <v>2238</v>
      </c>
      <c r="G3684" t="s">
        <v>63</v>
      </c>
      <c r="H3684" t="s">
        <v>225</v>
      </c>
      <c r="I3684">
        <v>6</v>
      </c>
      <c r="J3684">
        <v>6</v>
      </c>
      <c r="K3684">
        <v>6</v>
      </c>
      <c r="L3684">
        <v>6</v>
      </c>
      <c r="M3684">
        <v>6</v>
      </c>
      <c r="N3684">
        <v>6</v>
      </c>
      <c r="O3684">
        <v>6</v>
      </c>
      <c r="P3684">
        <v>6</v>
      </c>
      <c r="Q3684">
        <v>6</v>
      </c>
      <c r="R3684">
        <v>6</v>
      </c>
      <c r="T3684" s="22" t="str">
        <f t="shared" si="217"/>
        <v>852113-209064-OS</v>
      </c>
      <c r="U3684" s="24">
        <f>IF(C3684="NET","",IF(C3684="","",IFERROR(VLOOKUP(T3684,EAN!$A:$B,2,FALSE),"MANGLER - MÅ OPPDATERE EAN-FANEN")))</f>
        <v>7048652967442</v>
      </c>
      <c r="V3684" s="22">
        <f t="shared" si="218"/>
        <v>6</v>
      </c>
      <c r="W3684" s="22">
        <f t="shared" si="219"/>
        <v>6</v>
      </c>
    </row>
    <row r="3685" spans="2:23">
      <c r="B3685" s="37">
        <v>852115</v>
      </c>
      <c r="C3685" t="s">
        <v>131</v>
      </c>
      <c r="I3685" s="37">
        <v>202409</v>
      </c>
      <c r="J3685" s="37">
        <v>202410</v>
      </c>
      <c r="K3685" s="37">
        <v>202411</v>
      </c>
      <c r="L3685" s="37">
        <v>202412</v>
      </c>
      <c r="M3685" s="37">
        <v>202413</v>
      </c>
      <c r="N3685" s="37">
        <v>202414</v>
      </c>
      <c r="O3685" s="37">
        <v>202415</v>
      </c>
      <c r="P3685" s="37">
        <v>202415</v>
      </c>
      <c r="Q3685" s="37">
        <v>202415</v>
      </c>
      <c r="R3685" s="37">
        <v>202415</v>
      </c>
      <c r="T3685" s="22" t="str">
        <f t="shared" si="217"/>
        <v>852115-</v>
      </c>
      <c r="U3685" s="24" t="str">
        <f>IF(C3685="NET","",IF(C3685="","",IFERROR(VLOOKUP(T3685,EAN!$A:$B,2,FALSE),"MANGLER - MÅ OPPDATERE EAN-FANEN")))</f>
        <v/>
      </c>
      <c r="V3685" s="22">
        <f t="shared" si="218"/>
        <v>202409</v>
      </c>
      <c r="W3685" s="22">
        <f t="shared" si="219"/>
        <v>202415</v>
      </c>
    </row>
    <row r="3686" spans="2:23">
      <c r="B3686">
        <v>852115</v>
      </c>
      <c r="C3686" t="s">
        <v>224</v>
      </c>
      <c r="D3686" t="s">
        <v>2991</v>
      </c>
      <c r="E3686" t="s">
        <v>1362</v>
      </c>
      <c r="F3686" t="s">
        <v>1944</v>
      </c>
      <c r="G3686" t="s">
        <v>63</v>
      </c>
      <c r="H3686" t="s">
        <v>87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T3686" s="22" t="str">
        <f t="shared" si="217"/>
        <v>852115-511036-OS</v>
      </c>
      <c r="U3686" s="24">
        <f>IF(C3686="NET","",IF(C3686="","",IFERROR(VLOOKUP(T3686,EAN!$A:$B,2,FALSE),"MANGLER - MÅ OPPDATERE EAN-FANEN")))</f>
        <v>7048652837356</v>
      </c>
      <c r="V3686" s="22">
        <f t="shared" si="218"/>
        <v>0</v>
      </c>
      <c r="W3686" s="22">
        <f t="shared" si="219"/>
        <v>0</v>
      </c>
    </row>
    <row r="3687" spans="2:23">
      <c r="B3687">
        <v>852115</v>
      </c>
      <c r="C3687" t="s">
        <v>224</v>
      </c>
      <c r="D3687" t="s">
        <v>2991</v>
      </c>
      <c r="E3687" t="s">
        <v>697</v>
      </c>
      <c r="F3687" t="s">
        <v>1023</v>
      </c>
      <c r="G3687" t="s">
        <v>63</v>
      </c>
      <c r="H3687" t="s">
        <v>87</v>
      </c>
      <c r="I3687">
        <v>55</v>
      </c>
      <c r="J3687">
        <v>55</v>
      </c>
      <c r="K3687">
        <v>55</v>
      </c>
      <c r="L3687">
        <v>55</v>
      </c>
      <c r="M3687">
        <v>55</v>
      </c>
      <c r="N3687">
        <v>55</v>
      </c>
      <c r="O3687">
        <v>55</v>
      </c>
      <c r="P3687">
        <v>55</v>
      </c>
      <c r="Q3687">
        <v>55</v>
      </c>
      <c r="R3687">
        <v>55</v>
      </c>
      <c r="T3687" s="22" t="str">
        <f t="shared" si="217"/>
        <v>852115-530101-OS</v>
      </c>
      <c r="U3687" s="24">
        <f>IF(C3687="NET","",IF(C3687="","",IFERROR(VLOOKUP(T3687,EAN!$A:$B,2,FALSE),"MANGLER - MÅ OPPDATERE EAN-FANEN")))</f>
        <v>7048652837363</v>
      </c>
      <c r="V3687" s="22">
        <f t="shared" si="218"/>
        <v>55</v>
      </c>
      <c r="W3687" s="22">
        <f t="shared" si="219"/>
        <v>55</v>
      </c>
    </row>
    <row r="3688" spans="2:23">
      <c r="B3688" s="37">
        <v>852116</v>
      </c>
      <c r="C3688" t="s">
        <v>131</v>
      </c>
      <c r="I3688" s="37">
        <v>202409</v>
      </c>
      <c r="J3688" s="37">
        <v>202410</v>
      </c>
      <c r="K3688" s="37">
        <v>202411</v>
      </c>
      <c r="L3688" s="37">
        <v>202412</v>
      </c>
      <c r="M3688" s="37">
        <v>202413</v>
      </c>
      <c r="N3688" s="37">
        <v>202414</v>
      </c>
      <c r="O3688" s="37">
        <v>202415</v>
      </c>
      <c r="P3688" s="37">
        <v>202415</v>
      </c>
      <c r="Q3688" s="37">
        <v>202415</v>
      </c>
      <c r="R3688" s="37">
        <v>202415</v>
      </c>
      <c r="T3688" s="22" t="str">
        <f t="shared" si="217"/>
        <v>852116-</v>
      </c>
      <c r="U3688" s="24" t="str">
        <f>IF(C3688="NET","",IF(C3688="","",IFERROR(VLOOKUP(T3688,EAN!$A:$B,2,FALSE),"MANGLER - MÅ OPPDATERE EAN-FANEN")))</f>
        <v/>
      </c>
      <c r="V3688" s="22">
        <f t="shared" si="218"/>
        <v>202409</v>
      </c>
      <c r="W3688" s="22">
        <f t="shared" si="219"/>
        <v>202415</v>
      </c>
    </row>
    <row r="3689" spans="2:23">
      <c r="B3689">
        <v>852116</v>
      </c>
      <c r="C3689" t="s">
        <v>205</v>
      </c>
      <c r="D3689" t="s">
        <v>2991</v>
      </c>
      <c r="E3689" t="s">
        <v>371</v>
      </c>
      <c r="F3689" t="s">
        <v>83</v>
      </c>
      <c r="G3689" t="s">
        <v>63</v>
      </c>
      <c r="H3689" t="s">
        <v>225</v>
      </c>
      <c r="I3689">
        <v>2</v>
      </c>
      <c r="J3689">
        <v>2</v>
      </c>
      <c r="K3689">
        <v>2</v>
      </c>
      <c r="L3689">
        <v>2</v>
      </c>
      <c r="M3689">
        <v>2</v>
      </c>
      <c r="N3689">
        <v>2</v>
      </c>
      <c r="O3689">
        <v>2</v>
      </c>
      <c r="P3689">
        <v>2</v>
      </c>
      <c r="Q3689">
        <v>2</v>
      </c>
      <c r="R3689">
        <v>2</v>
      </c>
      <c r="T3689" s="22" t="str">
        <f t="shared" si="217"/>
        <v>852116-040000-OS</v>
      </c>
      <c r="U3689" s="24">
        <f>IF(C3689="NET","",IF(C3689="","",IFERROR(VLOOKUP(T3689,EAN!$A:$B,2,FALSE),"MANGLER - MÅ OPPDATERE EAN-FANEN")))</f>
        <v>7048652837288</v>
      </c>
      <c r="V3689" s="22">
        <f t="shared" si="218"/>
        <v>2</v>
      </c>
      <c r="W3689" s="22">
        <f t="shared" si="219"/>
        <v>2</v>
      </c>
    </row>
    <row r="3690" spans="2:23">
      <c r="B3690">
        <v>852116</v>
      </c>
      <c r="C3690" t="s">
        <v>205</v>
      </c>
      <c r="D3690" t="s">
        <v>2991</v>
      </c>
      <c r="E3690" t="s">
        <v>372</v>
      </c>
      <c r="F3690" t="s">
        <v>84</v>
      </c>
      <c r="G3690" t="s">
        <v>63</v>
      </c>
      <c r="H3690" t="s">
        <v>87</v>
      </c>
      <c r="I3690">
        <v>33</v>
      </c>
      <c r="J3690">
        <v>33</v>
      </c>
      <c r="K3690">
        <v>33</v>
      </c>
      <c r="L3690">
        <v>33</v>
      </c>
      <c r="M3690">
        <v>33</v>
      </c>
      <c r="N3690">
        <v>33</v>
      </c>
      <c r="O3690">
        <v>33</v>
      </c>
      <c r="P3690">
        <v>33</v>
      </c>
      <c r="Q3690">
        <v>33</v>
      </c>
      <c r="R3690">
        <v>33</v>
      </c>
      <c r="T3690" s="22" t="str">
        <f t="shared" si="217"/>
        <v>852116-060000-OS</v>
      </c>
      <c r="U3690" s="24">
        <f>IF(C3690="NET","",IF(C3690="","",IFERROR(VLOOKUP(T3690,EAN!$A:$B,2,FALSE),"MANGLER - MÅ OPPDATERE EAN-FANEN")))</f>
        <v>7048652837295</v>
      </c>
      <c r="V3690" s="22">
        <f t="shared" si="218"/>
        <v>33</v>
      </c>
      <c r="W3690" s="22">
        <f t="shared" si="219"/>
        <v>33</v>
      </c>
    </row>
    <row r="3691" spans="2:23">
      <c r="B3691">
        <v>852116</v>
      </c>
      <c r="C3691" t="s">
        <v>205</v>
      </c>
      <c r="D3691" t="s">
        <v>2991</v>
      </c>
      <c r="E3691" t="s">
        <v>373</v>
      </c>
      <c r="F3691" t="s">
        <v>82</v>
      </c>
      <c r="G3691" t="s">
        <v>63</v>
      </c>
      <c r="H3691" t="s">
        <v>87</v>
      </c>
      <c r="I3691">
        <v>6</v>
      </c>
      <c r="J3691">
        <v>6</v>
      </c>
      <c r="K3691">
        <v>6</v>
      </c>
      <c r="L3691">
        <v>6</v>
      </c>
      <c r="M3691">
        <v>6</v>
      </c>
      <c r="N3691">
        <v>6</v>
      </c>
      <c r="O3691">
        <v>6</v>
      </c>
      <c r="P3691">
        <v>6</v>
      </c>
      <c r="Q3691">
        <v>6</v>
      </c>
      <c r="R3691">
        <v>6</v>
      </c>
      <c r="T3691" s="22" t="str">
        <f t="shared" si="217"/>
        <v>852116-070000-OS</v>
      </c>
      <c r="U3691" s="24">
        <f>IF(C3691="NET","",IF(C3691="","",IFERROR(VLOOKUP(T3691,EAN!$A:$B,2,FALSE),"MANGLER - MÅ OPPDATERE EAN-FANEN")))</f>
        <v>7048652837301</v>
      </c>
      <c r="V3691" s="22">
        <f t="shared" si="218"/>
        <v>6</v>
      </c>
      <c r="W3691" s="22">
        <f t="shared" si="219"/>
        <v>6</v>
      </c>
    </row>
    <row r="3692" spans="2:23">
      <c r="B3692">
        <v>852116</v>
      </c>
      <c r="C3692" t="s">
        <v>205</v>
      </c>
      <c r="D3692" t="s">
        <v>2991</v>
      </c>
      <c r="E3692" t="s">
        <v>374</v>
      </c>
      <c r="F3692" t="s">
        <v>375</v>
      </c>
      <c r="G3692" t="s">
        <v>63</v>
      </c>
      <c r="H3692" t="s">
        <v>87</v>
      </c>
      <c r="I3692">
        <v>28</v>
      </c>
      <c r="J3692">
        <v>28</v>
      </c>
      <c r="K3692">
        <v>28</v>
      </c>
      <c r="L3692">
        <v>28</v>
      </c>
      <c r="M3692">
        <v>28</v>
      </c>
      <c r="N3692">
        <v>28</v>
      </c>
      <c r="O3692">
        <v>28</v>
      </c>
      <c r="P3692">
        <v>28</v>
      </c>
      <c r="Q3692">
        <v>28</v>
      </c>
      <c r="R3692">
        <v>28</v>
      </c>
      <c r="T3692" s="22" t="str">
        <f t="shared" si="217"/>
        <v>852116-150000-OS</v>
      </c>
      <c r="U3692" s="24">
        <f>IF(C3692="NET","",IF(C3692="","",IFERROR(VLOOKUP(T3692,EAN!$A:$B,2,FALSE),"MANGLER - MÅ OPPDATERE EAN-FANEN")))</f>
        <v>7048652837318</v>
      </c>
      <c r="V3692" s="22">
        <f t="shared" si="218"/>
        <v>28</v>
      </c>
      <c r="W3692" s="22">
        <f t="shared" si="219"/>
        <v>28</v>
      </c>
    </row>
    <row r="3693" spans="2:23">
      <c r="B3693">
        <v>852116</v>
      </c>
      <c r="C3693" t="s">
        <v>205</v>
      </c>
      <c r="D3693" t="s">
        <v>2991</v>
      </c>
      <c r="E3693" t="s">
        <v>376</v>
      </c>
      <c r="F3693" t="s">
        <v>377</v>
      </c>
      <c r="G3693" t="s">
        <v>63</v>
      </c>
      <c r="H3693" t="s">
        <v>87</v>
      </c>
      <c r="I3693">
        <v>24</v>
      </c>
      <c r="J3693">
        <v>24</v>
      </c>
      <c r="K3693">
        <v>24</v>
      </c>
      <c r="L3693">
        <v>24</v>
      </c>
      <c r="M3693">
        <v>24</v>
      </c>
      <c r="N3693">
        <v>24</v>
      </c>
      <c r="O3693">
        <v>24</v>
      </c>
      <c r="P3693">
        <v>24</v>
      </c>
      <c r="Q3693">
        <v>24</v>
      </c>
      <c r="R3693">
        <v>24</v>
      </c>
      <c r="T3693" s="22" t="str">
        <f t="shared" si="217"/>
        <v>852116-160000-OS</v>
      </c>
      <c r="U3693" s="24">
        <f>IF(C3693="NET","",IF(C3693="","",IFERROR(VLOOKUP(T3693,EAN!$A:$B,2,FALSE),"MANGLER - MÅ OPPDATERE EAN-FANEN")))</f>
        <v>7048652837325</v>
      </c>
      <c r="V3693" s="22">
        <f t="shared" si="218"/>
        <v>24</v>
      </c>
      <c r="W3693" s="22">
        <f t="shared" si="219"/>
        <v>24</v>
      </c>
    </row>
    <row r="3694" spans="2:23">
      <c r="B3694">
        <v>852116</v>
      </c>
      <c r="C3694" t="s">
        <v>205</v>
      </c>
      <c r="D3694" t="s">
        <v>2991</v>
      </c>
      <c r="E3694" t="s">
        <v>2973</v>
      </c>
      <c r="F3694" t="s">
        <v>2974</v>
      </c>
      <c r="G3694" t="s">
        <v>63</v>
      </c>
      <c r="H3694" t="s">
        <v>87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T3694" s="22" t="str">
        <f t="shared" si="217"/>
        <v>852116-170000-OS</v>
      </c>
      <c r="U3694" s="24">
        <f>IF(C3694="NET","",IF(C3694="","",IFERROR(VLOOKUP(T3694,EAN!$A:$B,2,FALSE),"MANGLER - MÅ OPPDATERE EAN-FANEN")))</f>
        <v>7048652986504</v>
      </c>
      <c r="V3694" s="22">
        <f t="shared" si="218"/>
        <v>0</v>
      </c>
      <c r="W3694" s="22">
        <f t="shared" si="219"/>
        <v>0</v>
      </c>
    </row>
    <row r="3695" spans="2:23">
      <c r="B3695">
        <v>852116</v>
      </c>
      <c r="C3695" t="s">
        <v>205</v>
      </c>
      <c r="D3695" t="s">
        <v>2991</v>
      </c>
      <c r="E3695" t="s">
        <v>380</v>
      </c>
      <c r="F3695" t="s">
        <v>381</v>
      </c>
      <c r="G3695" t="s">
        <v>63</v>
      </c>
      <c r="H3695" t="s">
        <v>87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T3695" s="22" t="str">
        <f t="shared" si="217"/>
        <v>852116-180000-OS</v>
      </c>
      <c r="U3695" s="24">
        <f>IF(C3695="NET","",IF(C3695="","",IFERROR(VLOOKUP(T3695,EAN!$A:$B,2,FALSE),"MANGLER - MÅ OPPDATERE EAN-FANEN")))</f>
        <v>7048652967459</v>
      </c>
      <c r="V3695" s="22">
        <f t="shared" si="218"/>
        <v>0</v>
      </c>
      <c r="W3695" s="22">
        <f t="shared" si="219"/>
        <v>0</v>
      </c>
    </row>
    <row r="3696" spans="2:23">
      <c r="B3696">
        <v>852116</v>
      </c>
      <c r="C3696" t="s">
        <v>205</v>
      </c>
      <c r="D3696" t="s">
        <v>2991</v>
      </c>
      <c r="E3696" t="s">
        <v>378</v>
      </c>
      <c r="F3696" t="s">
        <v>379</v>
      </c>
      <c r="G3696" t="s">
        <v>63</v>
      </c>
      <c r="H3696" t="s">
        <v>87</v>
      </c>
      <c r="I3696">
        <v>6</v>
      </c>
      <c r="J3696">
        <v>6</v>
      </c>
      <c r="K3696">
        <v>6</v>
      </c>
      <c r="L3696">
        <v>6</v>
      </c>
      <c r="M3696">
        <v>6</v>
      </c>
      <c r="N3696">
        <v>6</v>
      </c>
      <c r="O3696">
        <v>6</v>
      </c>
      <c r="P3696">
        <v>6</v>
      </c>
      <c r="Q3696">
        <v>6</v>
      </c>
      <c r="R3696">
        <v>6</v>
      </c>
      <c r="T3696" s="22" t="str">
        <f t="shared" si="217"/>
        <v>852116-200000-OS</v>
      </c>
      <c r="U3696" s="24">
        <f>IF(C3696="NET","",IF(C3696="","",IFERROR(VLOOKUP(T3696,EAN!$A:$B,2,FALSE),"MANGLER - MÅ OPPDATERE EAN-FANEN")))</f>
        <v>7048652837332</v>
      </c>
      <c r="V3696" s="22">
        <f t="shared" si="218"/>
        <v>6</v>
      </c>
      <c r="W3696" s="22">
        <f t="shared" si="219"/>
        <v>6</v>
      </c>
    </row>
    <row r="3697" spans="2:23">
      <c r="B3697" s="37">
        <v>852118</v>
      </c>
      <c r="C3697" t="s">
        <v>131</v>
      </c>
      <c r="I3697" s="37">
        <v>202409</v>
      </c>
      <c r="J3697" s="37">
        <v>202410</v>
      </c>
      <c r="K3697" s="37">
        <v>202411</v>
      </c>
      <c r="L3697" s="37">
        <v>202412</v>
      </c>
      <c r="M3697" s="37">
        <v>202413</v>
      </c>
      <c r="N3697" s="37">
        <v>202414</v>
      </c>
      <c r="O3697" s="37">
        <v>202415</v>
      </c>
      <c r="P3697" s="37">
        <v>202415</v>
      </c>
      <c r="Q3697" s="37">
        <v>202415</v>
      </c>
      <c r="R3697" s="37">
        <v>202415</v>
      </c>
      <c r="T3697" s="22" t="str">
        <f t="shared" si="217"/>
        <v>852118-</v>
      </c>
      <c r="U3697" s="24" t="str">
        <f>IF(C3697="NET","",IF(C3697="","",IFERROR(VLOOKUP(T3697,EAN!$A:$B,2,FALSE),"MANGLER - MÅ OPPDATERE EAN-FANEN")))</f>
        <v/>
      </c>
      <c r="V3697" s="22">
        <f t="shared" si="218"/>
        <v>202409</v>
      </c>
      <c r="W3697" s="22">
        <f t="shared" si="219"/>
        <v>202415</v>
      </c>
    </row>
    <row r="3698" spans="2:23">
      <c r="B3698">
        <v>852118</v>
      </c>
      <c r="C3698" t="s">
        <v>206</v>
      </c>
      <c r="D3698" t="s">
        <v>2991</v>
      </c>
      <c r="E3698" t="s">
        <v>382</v>
      </c>
      <c r="F3698" t="s">
        <v>85</v>
      </c>
      <c r="G3698" t="s">
        <v>63</v>
      </c>
      <c r="H3698" t="s">
        <v>87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T3698" s="22" t="str">
        <f t="shared" si="217"/>
        <v>852118-100000-OS</v>
      </c>
      <c r="U3698" s="24">
        <f>IF(C3698="NET","",IF(C3698="","",IFERROR(VLOOKUP(T3698,EAN!$A:$B,2,FALSE),"MANGLER - MÅ OPPDATERE EAN-FANEN")))</f>
        <v>7048652837264</v>
      </c>
      <c r="V3698" s="22">
        <f t="shared" si="218"/>
        <v>0</v>
      </c>
      <c r="W3698" s="22">
        <f t="shared" si="219"/>
        <v>0</v>
      </c>
    </row>
    <row r="3699" spans="2:23">
      <c r="B3699" s="37">
        <v>852119</v>
      </c>
      <c r="C3699" t="s">
        <v>131</v>
      </c>
      <c r="I3699" s="37">
        <v>202409</v>
      </c>
      <c r="J3699" s="37">
        <v>202410</v>
      </c>
      <c r="K3699" s="37">
        <v>202411</v>
      </c>
      <c r="L3699" s="37">
        <v>202412</v>
      </c>
      <c r="M3699" s="37">
        <v>202413</v>
      </c>
      <c r="N3699" s="37">
        <v>202414</v>
      </c>
      <c r="O3699" s="37">
        <v>202415</v>
      </c>
      <c r="P3699" s="37">
        <v>202415</v>
      </c>
      <c r="Q3699" s="37">
        <v>202415</v>
      </c>
      <c r="R3699" s="37">
        <v>202415</v>
      </c>
      <c r="T3699" s="22" t="str">
        <f t="shared" si="217"/>
        <v>852119-</v>
      </c>
      <c r="U3699" s="24" t="str">
        <f>IF(C3699="NET","",IF(C3699="","",IFERROR(VLOOKUP(T3699,EAN!$A:$B,2,FALSE),"MANGLER - MÅ OPPDATERE EAN-FANEN")))</f>
        <v/>
      </c>
      <c r="V3699" s="22">
        <f t="shared" si="218"/>
        <v>202409</v>
      </c>
      <c r="W3699" s="22">
        <f t="shared" si="219"/>
        <v>202415</v>
      </c>
    </row>
    <row r="3700" spans="2:23">
      <c r="B3700">
        <v>852119</v>
      </c>
      <c r="C3700" t="s">
        <v>207</v>
      </c>
      <c r="D3700" t="s">
        <v>2991</v>
      </c>
      <c r="E3700" t="s">
        <v>372</v>
      </c>
      <c r="F3700" t="s">
        <v>84</v>
      </c>
      <c r="G3700" t="s">
        <v>63</v>
      </c>
      <c r="H3700" t="s">
        <v>87</v>
      </c>
      <c r="I3700">
        <v>11</v>
      </c>
      <c r="J3700">
        <v>11</v>
      </c>
      <c r="K3700">
        <v>11</v>
      </c>
      <c r="L3700">
        <v>11</v>
      </c>
      <c r="M3700">
        <v>11</v>
      </c>
      <c r="N3700">
        <v>11</v>
      </c>
      <c r="O3700">
        <v>11</v>
      </c>
      <c r="P3700">
        <v>11</v>
      </c>
      <c r="Q3700">
        <v>11</v>
      </c>
      <c r="R3700">
        <v>11</v>
      </c>
      <c r="T3700" s="22" t="str">
        <f t="shared" si="217"/>
        <v>852119-060000-OS</v>
      </c>
      <c r="U3700" s="24">
        <f>IF(C3700="NET","",IF(C3700="","",IFERROR(VLOOKUP(T3700,EAN!$A:$B,2,FALSE),"MANGLER - MÅ OPPDATERE EAN-FANEN")))</f>
        <v>7048652837219</v>
      </c>
      <c r="V3700" s="22">
        <f t="shared" si="218"/>
        <v>11</v>
      </c>
      <c r="W3700" s="22">
        <f t="shared" si="219"/>
        <v>11</v>
      </c>
    </row>
    <row r="3701" spans="2:23">
      <c r="B3701">
        <v>852119</v>
      </c>
      <c r="C3701" t="s">
        <v>207</v>
      </c>
      <c r="D3701" t="s">
        <v>2991</v>
      </c>
      <c r="E3701" t="s">
        <v>373</v>
      </c>
      <c r="F3701" t="s">
        <v>82</v>
      </c>
      <c r="G3701" t="s">
        <v>63</v>
      </c>
      <c r="H3701" t="s">
        <v>225</v>
      </c>
      <c r="I3701">
        <v>19</v>
      </c>
      <c r="J3701">
        <v>19</v>
      </c>
      <c r="K3701">
        <v>19</v>
      </c>
      <c r="L3701">
        <v>19</v>
      </c>
      <c r="M3701">
        <v>19</v>
      </c>
      <c r="N3701">
        <v>19</v>
      </c>
      <c r="O3701">
        <v>19</v>
      </c>
      <c r="P3701">
        <v>19</v>
      </c>
      <c r="Q3701">
        <v>19</v>
      </c>
      <c r="R3701">
        <v>19</v>
      </c>
      <c r="T3701" s="22" t="str">
        <f t="shared" si="217"/>
        <v>852119-070000-OS</v>
      </c>
      <c r="U3701" s="24">
        <f>IF(C3701="NET","",IF(C3701="","",IFERROR(VLOOKUP(T3701,EAN!$A:$B,2,FALSE),"MANGLER - MÅ OPPDATERE EAN-FANEN")))</f>
        <v>7048652837226</v>
      </c>
      <c r="V3701" s="22">
        <f t="shared" si="218"/>
        <v>19</v>
      </c>
      <c r="W3701" s="22">
        <f t="shared" si="219"/>
        <v>19</v>
      </c>
    </row>
    <row r="3702" spans="2:23">
      <c r="B3702">
        <v>852119</v>
      </c>
      <c r="C3702" t="s">
        <v>207</v>
      </c>
      <c r="D3702" t="s">
        <v>2991</v>
      </c>
      <c r="E3702" t="s">
        <v>374</v>
      </c>
      <c r="F3702" t="s">
        <v>375</v>
      </c>
      <c r="G3702" t="s">
        <v>63</v>
      </c>
      <c r="H3702" t="s">
        <v>87</v>
      </c>
      <c r="I3702">
        <v>17</v>
      </c>
      <c r="J3702">
        <v>17</v>
      </c>
      <c r="K3702">
        <v>17</v>
      </c>
      <c r="L3702">
        <v>17</v>
      </c>
      <c r="M3702">
        <v>17</v>
      </c>
      <c r="N3702">
        <v>17</v>
      </c>
      <c r="O3702">
        <v>17</v>
      </c>
      <c r="P3702">
        <v>17</v>
      </c>
      <c r="Q3702">
        <v>17</v>
      </c>
      <c r="R3702">
        <v>17</v>
      </c>
      <c r="T3702" s="22" t="str">
        <f t="shared" si="217"/>
        <v>852119-150000-OS</v>
      </c>
      <c r="U3702" s="24">
        <f>IF(C3702="NET","",IF(C3702="","",IFERROR(VLOOKUP(T3702,EAN!$A:$B,2,FALSE),"MANGLER - MÅ OPPDATERE EAN-FANEN")))</f>
        <v>7048652837233</v>
      </c>
      <c r="V3702" s="22">
        <f t="shared" si="218"/>
        <v>17</v>
      </c>
      <c r="W3702" s="22">
        <f t="shared" si="219"/>
        <v>17</v>
      </c>
    </row>
    <row r="3703" spans="2:23">
      <c r="B3703">
        <v>852119</v>
      </c>
      <c r="C3703" t="s">
        <v>207</v>
      </c>
      <c r="D3703" t="s">
        <v>2991</v>
      </c>
      <c r="E3703" t="s">
        <v>376</v>
      </c>
      <c r="F3703" t="s">
        <v>377</v>
      </c>
      <c r="G3703" t="s">
        <v>63</v>
      </c>
      <c r="H3703" t="s">
        <v>87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T3703" s="22" t="str">
        <f t="shared" si="217"/>
        <v>852119-160000-OS</v>
      </c>
      <c r="U3703" s="24">
        <f>IF(C3703="NET","",IF(C3703="","",IFERROR(VLOOKUP(T3703,EAN!$A:$B,2,FALSE),"MANGLER - MÅ OPPDATERE EAN-FANEN")))</f>
        <v>7048652837240</v>
      </c>
      <c r="V3703" s="22">
        <f t="shared" si="218"/>
        <v>0</v>
      </c>
      <c r="W3703" s="22">
        <f t="shared" si="219"/>
        <v>0</v>
      </c>
    </row>
    <row r="3704" spans="2:23">
      <c r="B3704">
        <v>852119</v>
      </c>
      <c r="C3704" t="s">
        <v>207</v>
      </c>
      <c r="D3704" t="s">
        <v>2991</v>
      </c>
      <c r="E3704" t="s">
        <v>2973</v>
      </c>
      <c r="F3704" t="s">
        <v>2974</v>
      </c>
      <c r="G3704" t="s">
        <v>63</v>
      </c>
      <c r="H3704" t="s">
        <v>87</v>
      </c>
      <c r="I3704">
        <v>12</v>
      </c>
      <c r="J3704">
        <v>12</v>
      </c>
      <c r="K3704">
        <v>12</v>
      </c>
      <c r="L3704">
        <v>12</v>
      </c>
      <c r="M3704">
        <v>12</v>
      </c>
      <c r="N3704">
        <v>12</v>
      </c>
      <c r="O3704">
        <v>12</v>
      </c>
      <c r="P3704">
        <v>12</v>
      </c>
      <c r="Q3704">
        <v>12</v>
      </c>
      <c r="R3704">
        <v>12</v>
      </c>
      <c r="T3704" s="22" t="str">
        <f t="shared" si="217"/>
        <v>852119-170000-OS</v>
      </c>
      <c r="U3704" s="24">
        <f>IF(C3704="NET","",IF(C3704="","",IFERROR(VLOOKUP(T3704,EAN!$A:$B,2,FALSE),"MANGLER - MÅ OPPDATERE EAN-FANEN")))</f>
        <v>7048652986511</v>
      </c>
      <c r="V3704" s="22">
        <f t="shared" si="218"/>
        <v>12</v>
      </c>
      <c r="W3704" s="22">
        <f t="shared" si="219"/>
        <v>12</v>
      </c>
    </row>
    <row r="3705" spans="2:23">
      <c r="B3705">
        <v>852119</v>
      </c>
      <c r="C3705" t="s">
        <v>207</v>
      </c>
      <c r="D3705" t="s">
        <v>2991</v>
      </c>
      <c r="E3705" t="s">
        <v>380</v>
      </c>
      <c r="F3705" t="s">
        <v>381</v>
      </c>
      <c r="G3705" t="s">
        <v>63</v>
      </c>
      <c r="H3705" t="s">
        <v>87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T3705" s="22" t="str">
        <f t="shared" si="217"/>
        <v>852119-180000-OS</v>
      </c>
      <c r="U3705" s="24">
        <f>IF(C3705="NET","",IF(C3705="","",IFERROR(VLOOKUP(T3705,EAN!$A:$B,2,FALSE),"MANGLER - MÅ OPPDATERE EAN-FANEN")))</f>
        <v>7048652967466</v>
      </c>
      <c r="V3705" s="22">
        <f t="shared" si="218"/>
        <v>0</v>
      </c>
      <c r="W3705" s="22">
        <f t="shared" si="219"/>
        <v>0</v>
      </c>
    </row>
    <row r="3706" spans="2:23">
      <c r="B3706">
        <v>852119</v>
      </c>
      <c r="C3706" t="s">
        <v>207</v>
      </c>
      <c r="D3706" t="s">
        <v>2991</v>
      </c>
      <c r="E3706" t="s">
        <v>383</v>
      </c>
      <c r="F3706" t="s">
        <v>384</v>
      </c>
      <c r="G3706" t="s">
        <v>63</v>
      </c>
      <c r="H3706" t="s">
        <v>225</v>
      </c>
      <c r="I3706">
        <v>18</v>
      </c>
      <c r="J3706">
        <v>18</v>
      </c>
      <c r="K3706">
        <v>18</v>
      </c>
      <c r="L3706">
        <v>18</v>
      </c>
      <c r="M3706">
        <v>18</v>
      </c>
      <c r="N3706">
        <v>18</v>
      </c>
      <c r="O3706">
        <v>18</v>
      </c>
      <c r="P3706">
        <v>18</v>
      </c>
      <c r="Q3706">
        <v>18</v>
      </c>
      <c r="R3706">
        <v>18</v>
      </c>
      <c r="T3706" s="22" t="str">
        <f t="shared" si="217"/>
        <v>852119-190000-OS</v>
      </c>
      <c r="U3706" s="24">
        <f>IF(C3706="NET","",IF(C3706="","",IFERROR(VLOOKUP(T3706,EAN!$A:$B,2,FALSE),"MANGLER - MÅ OPPDATERE EAN-FANEN")))</f>
        <v>7048652837899</v>
      </c>
      <c r="V3706" s="22">
        <f t="shared" si="218"/>
        <v>18</v>
      </c>
      <c r="W3706" s="22">
        <f t="shared" si="219"/>
        <v>18</v>
      </c>
    </row>
    <row r="3707" spans="2:23">
      <c r="B3707">
        <v>852119</v>
      </c>
      <c r="C3707" t="s">
        <v>207</v>
      </c>
      <c r="D3707" t="s">
        <v>2991</v>
      </c>
      <c r="E3707" t="s">
        <v>378</v>
      </c>
      <c r="F3707" t="s">
        <v>379</v>
      </c>
      <c r="G3707" t="s">
        <v>63</v>
      </c>
      <c r="H3707" t="s">
        <v>87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T3707" s="22" t="str">
        <f t="shared" si="217"/>
        <v>852119-200000-OS</v>
      </c>
      <c r="U3707" s="24">
        <f>IF(C3707="NET","",IF(C3707="","",IFERROR(VLOOKUP(T3707,EAN!$A:$B,2,FALSE),"MANGLER - MÅ OPPDATERE EAN-FANEN")))</f>
        <v>7048652837257</v>
      </c>
      <c r="V3707" s="22">
        <f t="shared" si="218"/>
        <v>0</v>
      </c>
      <c r="W3707" s="22">
        <f t="shared" si="219"/>
        <v>0</v>
      </c>
    </row>
    <row r="3708" spans="2:23">
      <c r="B3708" s="37">
        <v>852121</v>
      </c>
      <c r="C3708" t="s">
        <v>131</v>
      </c>
      <c r="I3708" s="37">
        <v>202409</v>
      </c>
      <c r="J3708" s="37">
        <v>202410</v>
      </c>
      <c r="K3708" s="37">
        <v>202411</v>
      </c>
      <c r="L3708" s="37">
        <v>202412</v>
      </c>
      <c r="M3708" s="37">
        <v>202413</v>
      </c>
      <c r="N3708" s="37">
        <v>202414</v>
      </c>
      <c r="O3708" s="37">
        <v>202415</v>
      </c>
      <c r="P3708" s="37">
        <v>202415</v>
      </c>
      <c r="Q3708" s="37">
        <v>202415</v>
      </c>
      <c r="R3708" s="37">
        <v>202415</v>
      </c>
      <c r="T3708" s="22" t="str">
        <f t="shared" si="217"/>
        <v>852121-</v>
      </c>
      <c r="U3708" s="24" t="str">
        <f>IF(C3708="NET","",IF(C3708="","",IFERROR(VLOOKUP(T3708,EAN!$A:$B,2,FALSE),"MANGLER - MÅ OPPDATERE EAN-FANEN")))</f>
        <v/>
      </c>
      <c r="V3708" s="22">
        <f t="shared" si="218"/>
        <v>202409</v>
      </c>
      <c r="W3708" s="22">
        <f t="shared" si="219"/>
        <v>202415</v>
      </c>
    </row>
    <row r="3709" spans="2:23">
      <c r="B3709">
        <v>852121</v>
      </c>
      <c r="C3709" t="s">
        <v>208</v>
      </c>
      <c r="D3709" t="s">
        <v>2991</v>
      </c>
      <c r="E3709" t="s">
        <v>382</v>
      </c>
      <c r="F3709" t="s">
        <v>85</v>
      </c>
      <c r="G3709" t="s">
        <v>63</v>
      </c>
      <c r="H3709" t="s">
        <v>87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T3709" s="22" t="str">
        <f t="shared" si="217"/>
        <v>852121-100000-OS</v>
      </c>
      <c r="U3709" s="24">
        <f>IF(C3709="NET","",IF(C3709="","",IFERROR(VLOOKUP(T3709,EAN!$A:$B,2,FALSE),"MANGLER - MÅ OPPDATERE EAN-FANEN")))</f>
        <v>7048652837196</v>
      </c>
      <c r="V3709" s="22">
        <f t="shared" si="218"/>
        <v>0</v>
      </c>
      <c r="W3709" s="22">
        <f t="shared" si="219"/>
        <v>0</v>
      </c>
    </row>
    <row r="3710" spans="2:23">
      <c r="B3710" s="37">
        <v>852122</v>
      </c>
      <c r="C3710" t="s">
        <v>131</v>
      </c>
      <c r="I3710" s="37">
        <v>202409</v>
      </c>
      <c r="J3710" s="37">
        <v>202410</v>
      </c>
      <c r="K3710" s="37">
        <v>202411</v>
      </c>
      <c r="L3710" s="37">
        <v>202412</v>
      </c>
      <c r="M3710" s="37">
        <v>202413</v>
      </c>
      <c r="N3710" s="37">
        <v>202414</v>
      </c>
      <c r="O3710" s="37">
        <v>202415</v>
      </c>
      <c r="P3710" s="37">
        <v>202415</v>
      </c>
      <c r="Q3710" s="37">
        <v>202415</v>
      </c>
      <c r="R3710" s="37">
        <v>202415</v>
      </c>
      <c r="T3710" s="22" t="str">
        <f t="shared" si="217"/>
        <v>852122-</v>
      </c>
      <c r="U3710" s="24" t="str">
        <f>IF(C3710="NET","",IF(C3710="","",IFERROR(VLOOKUP(T3710,EAN!$A:$B,2,FALSE),"MANGLER - MÅ OPPDATERE EAN-FANEN")))</f>
        <v/>
      </c>
      <c r="V3710" s="22">
        <f t="shared" si="218"/>
        <v>202409</v>
      </c>
      <c r="W3710" s="22">
        <f t="shared" si="219"/>
        <v>202415</v>
      </c>
    </row>
    <row r="3711" spans="2:23">
      <c r="B3711">
        <v>852122</v>
      </c>
      <c r="C3711" t="s">
        <v>209</v>
      </c>
      <c r="D3711" t="s">
        <v>2991</v>
      </c>
      <c r="E3711" t="s">
        <v>372</v>
      </c>
      <c r="F3711" t="s">
        <v>84</v>
      </c>
      <c r="G3711" t="s">
        <v>63</v>
      </c>
      <c r="H3711" t="s">
        <v>87</v>
      </c>
      <c r="I3711">
        <v>8</v>
      </c>
      <c r="J3711">
        <v>8</v>
      </c>
      <c r="K3711">
        <v>8</v>
      </c>
      <c r="L3711">
        <v>8</v>
      </c>
      <c r="M3711">
        <v>8</v>
      </c>
      <c r="N3711">
        <v>8</v>
      </c>
      <c r="O3711">
        <v>8</v>
      </c>
      <c r="P3711">
        <v>8</v>
      </c>
      <c r="Q3711">
        <v>8</v>
      </c>
      <c r="R3711">
        <v>8</v>
      </c>
      <c r="T3711" s="22" t="str">
        <f t="shared" si="217"/>
        <v>852122-060000-OS</v>
      </c>
      <c r="U3711" s="24">
        <f>IF(C3711="NET","",IF(C3711="","",IFERROR(VLOOKUP(T3711,EAN!$A:$B,2,FALSE),"MANGLER - MÅ OPPDATERE EAN-FANEN")))</f>
        <v>7048652837141</v>
      </c>
      <c r="V3711" s="22">
        <f t="shared" si="218"/>
        <v>8</v>
      </c>
      <c r="W3711" s="22">
        <f t="shared" si="219"/>
        <v>8</v>
      </c>
    </row>
    <row r="3712" spans="2:23">
      <c r="B3712">
        <v>852122</v>
      </c>
      <c r="C3712" t="s">
        <v>209</v>
      </c>
      <c r="D3712" t="s">
        <v>2991</v>
      </c>
      <c r="E3712" t="s">
        <v>373</v>
      </c>
      <c r="F3712" t="s">
        <v>82</v>
      </c>
      <c r="G3712" t="s">
        <v>63</v>
      </c>
      <c r="H3712" t="s">
        <v>225</v>
      </c>
      <c r="I3712">
        <v>4</v>
      </c>
      <c r="J3712">
        <v>4</v>
      </c>
      <c r="K3712">
        <v>4</v>
      </c>
      <c r="L3712">
        <v>4</v>
      </c>
      <c r="M3712">
        <v>4</v>
      </c>
      <c r="N3712">
        <v>4</v>
      </c>
      <c r="O3712">
        <v>4</v>
      </c>
      <c r="P3712">
        <v>4</v>
      </c>
      <c r="Q3712">
        <v>4</v>
      </c>
      <c r="R3712">
        <v>4</v>
      </c>
      <c r="T3712" s="22" t="str">
        <f t="shared" si="217"/>
        <v>852122-070000-OS</v>
      </c>
      <c r="U3712" s="24">
        <f>IF(C3712="NET","",IF(C3712="","",IFERROR(VLOOKUP(T3712,EAN!$A:$B,2,FALSE),"MANGLER - MÅ OPPDATERE EAN-FANEN")))</f>
        <v>7048652837158</v>
      </c>
      <c r="V3712" s="22">
        <f t="shared" si="218"/>
        <v>4</v>
      </c>
      <c r="W3712" s="22">
        <f t="shared" si="219"/>
        <v>4</v>
      </c>
    </row>
    <row r="3713" spans="2:23">
      <c r="B3713">
        <v>852122</v>
      </c>
      <c r="C3713" t="s">
        <v>209</v>
      </c>
      <c r="D3713" t="s">
        <v>2991</v>
      </c>
      <c r="E3713" t="s">
        <v>374</v>
      </c>
      <c r="F3713" t="s">
        <v>375</v>
      </c>
      <c r="G3713" t="s">
        <v>63</v>
      </c>
      <c r="H3713" t="s">
        <v>87</v>
      </c>
      <c r="I3713">
        <v>30</v>
      </c>
      <c r="J3713">
        <v>30</v>
      </c>
      <c r="K3713">
        <v>30</v>
      </c>
      <c r="L3713">
        <v>30</v>
      </c>
      <c r="M3713">
        <v>30</v>
      </c>
      <c r="N3713">
        <v>30</v>
      </c>
      <c r="O3713">
        <v>30</v>
      </c>
      <c r="P3713">
        <v>30</v>
      </c>
      <c r="Q3713">
        <v>30</v>
      </c>
      <c r="R3713">
        <v>30</v>
      </c>
      <c r="T3713" s="22" t="str">
        <f t="shared" si="217"/>
        <v>852122-150000-OS</v>
      </c>
      <c r="U3713" s="24">
        <f>IF(C3713="NET","",IF(C3713="","",IFERROR(VLOOKUP(T3713,EAN!$A:$B,2,FALSE),"MANGLER - MÅ OPPDATERE EAN-FANEN")))</f>
        <v>7048652837165</v>
      </c>
      <c r="V3713" s="22">
        <f t="shared" si="218"/>
        <v>30</v>
      </c>
      <c r="W3713" s="22">
        <f t="shared" si="219"/>
        <v>30</v>
      </c>
    </row>
    <row r="3714" spans="2:23">
      <c r="B3714">
        <v>852122</v>
      </c>
      <c r="C3714" t="s">
        <v>209</v>
      </c>
      <c r="D3714" t="s">
        <v>2991</v>
      </c>
      <c r="E3714" t="s">
        <v>376</v>
      </c>
      <c r="F3714" t="s">
        <v>377</v>
      </c>
      <c r="G3714" t="s">
        <v>63</v>
      </c>
      <c r="H3714" t="s">
        <v>87</v>
      </c>
      <c r="I3714">
        <v>1</v>
      </c>
      <c r="J3714">
        <v>1</v>
      </c>
      <c r="K3714">
        <v>1</v>
      </c>
      <c r="L3714">
        <v>1</v>
      </c>
      <c r="M3714">
        <v>1</v>
      </c>
      <c r="N3714">
        <v>1</v>
      </c>
      <c r="O3714">
        <v>1</v>
      </c>
      <c r="P3714">
        <v>1</v>
      </c>
      <c r="Q3714">
        <v>1</v>
      </c>
      <c r="R3714">
        <v>1</v>
      </c>
      <c r="T3714" s="22" t="str">
        <f t="shared" si="217"/>
        <v>852122-160000-OS</v>
      </c>
      <c r="U3714" s="24">
        <f>IF(C3714="NET","",IF(C3714="","",IFERROR(VLOOKUP(T3714,EAN!$A:$B,2,FALSE),"MANGLER - MÅ OPPDATERE EAN-FANEN")))</f>
        <v>7048652837172</v>
      </c>
      <c r="V3714" s="22">
        <f t="shared" si="218"/>
        <v>1</v>
      </c>
      <c r="W3714" s="22">
        <f t="shared" si="219"/>
        <v>1</v>
      </c>
    </row>
    <row r="3715" spans="2:23">
      <c r="B3715">
        <v>852122</v>
      </c>
      <c r="C3715" t="s">
        <v>209</v>
      </c>
      <c r="D3715" t="s">
        <v>2991</v>
      </c>
      <c r="E3715" t="s">
        <v>2973</v>
      </c>
      <c r="F3715" t="s">
        <v>2974</v>
      </c>
      <c r="G3715" t="s">
        <v>63</v>
      </c>
      <c r="H3715" t="s">
        <v>87</v>
      </c>
      <c r="I3715">
        <v>67</v>
      </c>
      <c r="J3715">
        <v>67</v>
      </c>
      <c r="K3715">
        <v>67</v>
      </c>
      <c r="L3715">
        <v>67</v>
      </c>
      <c r="M3715">
        <v>67</v>
      </c>
      <c r="N3715">
        <v>67</v>
      </c>
      <c r="O3715">
        <v>67</v>
      </c>
      <c r="P3715">
        <v>67</v>
      </c>
      <c r="Q3715">
        <v>67</v>
      </c>
      <c r="R3715">
        <v>67</v>
      </c>
      <c r="T3715" s="22" t="str">
        <f t="shared" si="217"/>
        <v>852122-170000-OS</v>
      </c>
      <c r="U3715" s="24">
        <f>IF(C3715="NET","",IF(C3715="","",IFERROR(VLOOKUP(T3715,EAN!$A:$B,2,FALSE),"MANGLER - MÅ OPPDATERE EAN-FANEN")))</f>
        <v>7048652986528</v>
      </c>
      <c r="V3715" s="22">
        <f t="shared" si="218"/>
        <v>67</v>
      </c>
      <c r="W3715" s="22">
        <f t="shared" si="219"/>
        <v>67</v>
      </c>
    </row>
    <row r="3716" spans="2:23">
      <c r="B3716">
        <v>852122</v>
      </c>
      <c r="C3716" t="s">
        <v>209</v>
      </c>
      <c r="D3716" t="s">
        <v>2991</v>
      </c>
      <c r="E3716" t="s">
        <v>380</v>
      </c>
      <c r="F3716" t="s">
        <v>381</v>
      </c>
      <c r="G3716" t="s">
        <v>63</v>
      </c>
      <c r="H3716" t="s">
        <v>87</v>
      </c>
      <c r="I3716">
        <v>5</v>
      </c>
      <c r="J3716">
        <v>5</v>
      </c>
      <c r="K3716">
        <v>5</v>
      </c>
      <c r="L3716">
        <v>5</v>
      </c>
      <c r="M3716">
        <v>5</v>
      </c>
      <c r="N3716">
        <v>5</v>
      </c>
      <c r="O3716">
        <v>5</v>
      </c>
      <c r="P3716">
        <v>5</v>
      </c>
      <c r="Q3716">
        <v>5</v>
      </c>
      <c r="R3716">
        <v>5</v>
      </c>
      <c r="T3716" s="22" t="str">
        <f t="shared" ref="T3716:T3779" si="220">CONCATENATE(B3716,"-",E3716)</f>
        <v>852122-180000-OS</v>
      </c>
      <c r="U3716" s="24">
        <f>IF(C3716="NET","",IF(C3716="","",IFERROR(VLOOKUP(T3716,EAN!$A:$B,2,FALSE),"MANGLER - MÅ OPPDATERE EAN-FANEN")))</f>
        <v>7048652967473</v>
      </c>
      <c r="V3716" s="22">
        <f t="shared" si="218"/>
        <v>5</v>
      </c>
      <c r="W3716" s="22">
        <f t="shared" si="219"/>
        <v>5</v>
      </c>
    </row>
    <row r="3717" spans="2:23">
      <c r="B3717">
        <v>852122</v>
      </c>
      <c r="C3717" t="s">
        <v>209</v>
      </c>
      <c r="D3717" t="s">
        <v>2991</v>
      </c>
      <c r="E3717" t="s">
        <v>378</v>
      </c>
      <c r="F3717" t="s">
        <v>379</v>
      </c>
      <c r="G3717" t="s">
        <v>63</v>
      </c>
      <c r="H3717" t="s">
        <v>87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T3717" s="22" t="str">
        <f t="shared" si="220"/>
        <v>852122-200000-OS</v>
      </c>
      <c r="U3717" s="24">
        <f>IF(C3717="NET","",IF(C3717="","",IFERROR(VLOOKUP(T3717,EAN!$A:$B,2,FALSE),"MANGLER - MÅ OPPDATERE EAN-FANEN")))</f>
        <v>7048652837189</v>
      </c>
      <c r="V3717" s="22">
        <f t="shared" si="218"/>
        <v>0</v>
      </c>
      <c r="W3717" s="22">
        <f t="shared" si="219"/>
        <v>0</v>
      </c>
    </row>
    <row r="3718" spans="2:23">
      <c r="B3718" s="37">
        <v>852124</v>
      </c>
      <c r="C3718" t="s">
        <v>131</v>
      </c>
      <c r="I3718" s="37">
        <v>202409</v>
      </c>
      <c r="J3718" s="37">
        <v>202410</v>
      </c>
      <c r="K3718" s="37">
        <v>202411</v>
      </c>
      <c r="L3718" s="37">
        <v>202412</v>
      </c>
      <c r="M3718" s="37">
        <v>202413</v>
      </c>
      <c r="N3718" s="37">
        <v>202414</v>
      </c>
      <c r="O3718" s="37">
        <v>202415</v>
      </c>
      <c r="P3718" s="37">
        <v>202415</v>
      </c>
      <c r="Q3718" s="37">
        <v>202415</v>
      </c>
      <c r="R3718" s="37">
        <v>202415</v>
      </c>
      <c r="T3718" s="22" t="str">
        <f t="shared" si="220"/>
        <v>852124-</v>
      </c>
      <c r="U3718" s="24" t="str">
        <f>IF(C3718="NET","",IF(C3718="","",IFERROR(VLOOKUP(T3718,EAN!$A:$B,2,FALSE),"MANGLER - MÅ OPPDATERE EAN-FANEN")))</f>
        <v/>
      </c>
      <c r="V3718" s="22">
        <f t="shared" si="218"/>
        <v>202409</v>
      </c>
      <c r="W3718" s="22">
        <f t="shared" si="219"/>
        <v>202415</v>
      </c>
    </row>
    <row r="3719" spans="2:23">
      <c r="B3719">
        <v>852124</v>
      </c>
      <c r="C3719" t="s">
        <v>210</v>
      </c>
      <c r="D3719" t="s">
        <v>2991</v>
      </c>
      <c r="E3719" t="s">
        <v>382</v>
      </c>
      <c r="F3719" t="s">
        <v>85</v>
      </c>
      <c r="G3719" t="s">
        <v>63</v>
      </c>
      <c r="H3719" t="s">
        <v>87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T3719" s="22" t="str">
        <f t="shared" si="220"/>
        <v>852124-100000-OS</v>
      </c>
      <c r="U3719" s="24">
        <f>IF(C3719="NET","",IF(C3719="","",IFERROR(VLOOKUP(T3719,EAN!$A:$B,2,FALSE),"MANGLER - MÅ OPPDATERE EAN-FANEN")))</f>
        <v>7048652837127</v>
      </c>
      <c r="V3719" s="22">
        <f t="shared" si="218"/>
        <v>0</v>
      </c>
      <c r="W3719" s="22">
        <f t="shared" si="219"/>
        <v>0</v>
      </c>
    </row>
    <row r="3720" spans="2:23">
      <c r="B3720" s="37">
        <v>852125</v>
      </c>
      <c r="C3720" t="s">
        <v>131</v>
      </c>
      <c r="I3720" s="37">
        <v>202409</v>
      </c>
      <c r="J3720" s="37">
        <v>202410</v>
      </c>
      <c r="K3720" s="37">
        <v>202411</v>
      </c>
      <c r="L3720" s="37">
        <v>202412</v>
      </c>
      <c r="M3720" s="37">
        <v>202413</v>
      </c>
      <c r="N3720" s="37">
        <v>202414</v>
      </c>
      <c r="O3720" s="37">
        <v>202415</v>
      </c>
      <c r="P3720" s="37">
        <v>202415</v>
      </c>
      <c r="Q3720" s="37">
        <v>202415</v>
      </c>
      <c r="R3720" s="37">
        <v>202415</v>
      </c>
      <c r="T3720" s="22" t="str">
        <f t="shared" si="220"/>
        <v>852125-</v>
      </c>
      <c r="U3720" s="24" t="str">
        <f>IF(C3720="NET","",IF(C3720="","",IFERROR(VLOOKUP(T3720,EAN!$A:$B,2,FALSE),"MANGLER - MÅ OPPDATERE EAN-FANEN")))</f>
        <v/>
      </c>
      <c r="V3720" s="22">
        <f t="shared" si="218"/>
        <v>202409</v>
      </c>
      <c r="W3720" s="22">
        <f t="shared" si="219"/>
        <v>202415</v>
      </c>
    </row>
    <row r="3721" spans="2:23">
      <c r="B3721">
        <v>852125</v>
      </c>
      <c r="C3721" t="s">
        <v>212</v>
      </c>
      <c r="D3721" t="s">
        <v>2991</v>
      </c>
      <c r="E3721" t="s">
        <v>371</v>
      </c>
      <c r="F3721" t="s">
        <v>83</v>
      </c>
      <c r="G3721" t="s">
        <v>63</v>
      </c>
      <c r="H3721" t="s">
        <v>225</v>
      </c>
      <c r="I3721">
        <v>21</v>
      </c>
      <c r="J3721">
        <v>21</v>
      </c>
      <c r="K3721">
        <v>21</v>
      </c>
      <c r="L3721">
        <v>21</v>
      </c>
      <c r="M3721">
        <v>21</v>
      </c>
      <c r="N3721">
        <v>21</v>
      </c>
      <c r="O3721">
        <v>21</v>
      </c>
      <c r="P3721">
        <v>21</v>
      </c>
      <c r="Q3721">
        <v>21</v>
      </c>
      <c r="R3721">
        <v>21</v>
      </c>
      <c r="T3721" s="22" t="str">
        <f t="shared" si="220"/>
        <v>852125-040000-OS</v>
      </c>
      <c r="U3721" s="24">
        <f>IF(C3721="NET","",IF(C3721="","",IFERROR(VLOOKUP(T3721,EAN!$A:$B,2,FALSE),"MANGLER - MÅ OPPDATERE EAN-FANEN")))</f>
        <v>7048652837066</v>
      </c>
      <c r="V3721" s="22">
        <f t="shared" si="218"/>
        <v>21</v>
      </c>
      <c r="W3721" s="22">
        <f t="shared" si="219"/>
        <v>21</v>
      </c>
    </row>
    <row r="3722" spans="2:23">
      <c r="B3722">
        <v>852125</v>
      </c>
      <c r="C3722" t="s">
        <v>212</v>
      </c>
      <c r="D3722" t="s">
        <v>2991</v>
      </c>
      <c r="E3722" t="s">
        <v>372</v>
      </c>
      <c r="F3722" t="s">
        <v>84</v>
      </c>
      <c r="G3722" t="s">
        <v>63</v>
      </c>
      <c r="H3722" t="s">
        <v>87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T3722" s="22" t="str">
        <f t="shared" si="220"/>
        <v>852125-060000-OS</v>
      </c>
      <c r="U3722" s="24">
        <f>IF(C3722="NET","",IF(C3722="","",IFERROR(VLOOKUP(T3722,EAN!$A:$B,2,FALSE),"MANGLER - MÅ OPPDATERE EAN-FANEN")))</f>
        <v>7048652837073</v>
      </c>
      <c r="V3722" s="22">
        <f t="shared" si="218"/>
        <v>0</v>
      </c>
      <c r="W3722" s="22">
        <f t="shared" si="219"/>
        <v>0</v>
      </c>
    </row>
    <row r="3723" spans="2:23">
      <c r="B3723">
        <v>852125</v>
      </c>
      <c r="C3723" t="s">
        <v>212</v>
      </c>
      <c r="D3723" t="s">
        <v>2991</v>
      </c>
      <c r="E3723" t="s">
        <v>373</v>
      </c>
      <c r="F3723" t="s">
        <v>82</v>
      </c>
      <c r="G3723" t="s">
        <v>63</v>
      </c>
      <c r="H3723" t="s">
        <v>225</v>
      </c>
      <c r="I3723">
        <v>5</v>
      </c>
      <c r="J3723">
        <v>5</v>
      </c>
      <c r="K3723">
        <v>5</v>
      </c>
      <c r="L3723">
        <v>5</v>
      </c>
      <c r="M3723">
        <v>5</v>
      </c>
      <c r="N3723">
        <v>5</v>
      </c>
      <c r="O3723">
        <v>5</v>
      </c>
      <c r="P3723">
        <v>5</v>
      </c>
      <c r="Q3723">
        <v>5</v>
      </c>
      <c r="R3723">
        <v>5</v>
      </c>
      <c r="T3723" s="22" t="str">
        <f t="shared" si="220"/>
        <v>852125-070000-OS</v>
      </c>
      <c r="U3723" s="24">
        <f>IF(C3723="NET","",IF(C3723="","",IFERROR(VLOOKUP(T3723,EAN!$A:$B,2,FALSE),"MANGLER - MÅ OPPDATERE EAN-FANEN")))</f>
        <v>7048652837080</v>
      </c>
      <c r="V3723" s="22">
        <f t="shared" ref="V3723:V3786" si="221">I3723</f>
        <v>5</v>
      </c>
      <c r="W3723" s="22">
        <f t="shared" ref="W3723:W3786" si="222">R3723</f>
        <v>5</v>
      </c>
    </row>
    <row r="3724" spans="2:23">
      <c r="B3724">
        <v>852125</v>
      </c>
      <c r="C3724" t="s">
        <v>212</v>
      </c>
      <c r="D3724" t="s">
        <v>2991</v>
      </c>
      <c r="E3724" t="s">
        <v>374</v>
      </c>
      <c r="F3724" t="s">
        <v>375</v>
      </c>
      <c r="G3724" t="s">
        <v>63</v>
      </c>
      <c r="H3724" t="s">
        <v>87</v>
      </c>
      <c r="I3724">
        <v>15</v>
      </c>
      <c r="J3724">
        <v>15</v>
      </c>
      <c r="K3724">
        <v>15</v>
      </c>
      <c r="L3724">
        <v>15</v>
      </c>
      <c r="M3724">
        <v>15</v>
      </c>
      <c r="N3724">
        <v>15</v>
      </c>
      <c r="O3724">
        <v>15</v>
      </c>
      <c r="P3724">
        <v>15</v>
      </c>
      <c r="Q3724">
        <v>15</v>
      </c>
      <c r="R3724">
        <v>15</v>
      </c>
      <c r="T3724" s="22" t="str">
        <f t="shared" si="220"/>
        <v>852125-150000-OS</v>
      </c>
      <c r="U3724" s="24">
        <f>IF(C3724="NET","",IF(C3724="","",IFERROR(VLOOKUP(T3724,EAN!$A:$B,2,FALSE),"MANGLER - MÅ OPPDATERE EAN-FANEN")))</f>
        <v>7048652837097</v>
      </c>
      <c r="V3724" s="22">
        <f t="shared" si="221"/>
        <v>15</v>
      </c>
      <c r="W3724" s="22">
        <f t="shared" si="222"/>
        <v>15</v>
      </c>
    </row>
    <row r="3725" spans="2:23">
      <c r="B3725">
        <v>852125</v>
      </c>
      <c r="C3725" t="s">
        <v>212</v>
      </c>
      <c r="D3725" t="s">
        <v>2991</v>
      </c>
      <c r="E3725" t="s">
        <v>376</v>
      </c>
      <c r="F3725" t="s">
        <v>377</v>
      </c>
      <c r="G3725" t="s">
        <v>63</v>
      </c>
      <c r="H3725" t="s">
        <v>87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T3725" s="22" t="str">
        <f t="shared" si="220"/>
        <v>852125-160000-OS</v>
      </c>
      <c r="U3725" s="24">
        <f>IF(C3725="NET","",IF(C3725="","",IFERROR(VLOOKUP(T3725,EAN!$A:$B,2,FALSE),"MANGLER - MÅ OPPDATERE EAN-FANEN")))</f>
        <v>7048652837103</v>
      </c>
      <c r="V3725" s="22">
        <f t="shared" si="221"/>
        <v>0</v>
      </c>
      <c r="W3725" s="22">
        <f t="shared" si="222"/>
        <v>0</v>
      </c>
    </row>
    <row r="3726" spans="2:23">
      <c r="B3726">
        <v>852125</v>
      </c>
      <c r="C3726" t="s">
        <v>212</v>
      </c>
      <c r="D3726" t="s">
        <v>2991</v>
      </c>
      <c r="E3726" t="s">
        <v>2973</v>
      </c>
      <c r="F3726" t="s">
        <v>2974</v>
      </c>
      <c r="G3726" t="s">
        <v>63</v>
      </c>
      <c r="H3726" t="s">
        <v>87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T3726" s="22" t="str">
        <f t="shared" si="220"/>
        <v>852125-170000-OS</v>
      </c>
      <c r="U3726" s="24">
        <f>IF(C3726="NET","",IF(C3726="","",IFERROR(VLOOKUP(T3726,EAN!$A:$B,2,FALSE),"MANGLER - MÅ OPPDATERE EAN-FANEN")))</f>
        <v>7048652986535</v>
      </c>
      <c r="V3726" s="22">
        <f t="shared" si="221"/>
        <v>0</v>
      </c>
      <c r="W3726" s="22">
        <f t="shared" si="222"/>
        <v>0</v>
      </c>
    </row>
    <row r="3727" spans="2:23">
      <c r="B3727">
        <v>852125</v>
      </c>
      <c r="C3727" t="s">
        <v>212</v>
      </c>
      <c r="D3727" t="s">
        <v>2991</v>
      </c>
      <c r="E3727" t="s">
        <v>380</v>
      </c>
      <c r="F3727" t="s">
        <v>381</v>
      </c>
      <c r="G3727" t="s">
        <v>63</v>
      </c>
      <c r="H3727" t="s">
        <v>87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T3727" s="22" t="str">
        <f t="shared" si="220"/>
        <v>852125-180000-OS</v>
      </c>
      <c r="U3727" s="24">
        <f>IF(C3727="NET","",IF(C3727="","",IFERROR(VLOOKUP(T3727,EAN!$A:$B,2,FALSE),"MANGLER - MÅ OPPDATERE EAN-FANEN")))</f>
        <v>7048652967480</v>
      </c>
      <c r="V3727" s="22">
        <f t="shared" si="221"/>
        <v>0</v>
      </c>
      <c r="W3727" s="22">
        <f t="shared" si="222"/>
        <v>0</v>
      </c>
    </row>
    <row r="3728" spans="2:23">
      <c r="B3728">
        <v>852125</v>
      </c>
      <c r="C3728" t="s">
        <v>212</v>
      </c>
      <c r="D3728" t="s">
        <v>2991</v>
      </c>
      <c r="E3728" t="s">
        <v>383</v>
      </c>
      <c r="F3728" t="s">
        <v>384</v>
      </c>
      <c r="G3728" t="s">
        <v>63</v>
      </c>
      <c r="H3728" t="s">
        <v>225</v>
      </c>
      <c r="I3728">
        <v>5</v>
      </c>
      <c r="J3728">
        <v>5</v>
      </c>
      <c r="K3728">
        <v>5</v>
      </c>
      <c r="L3728">
        <v>5</v>
      </c>
      <c r="M3728">
        <v>5</v>
      </c>
      <c r="N3728">
        <v>5</v>
      </c>
      <c r="O3728">
        <v>5</v>
      </c>
      <c r="P3728">
        <v>5</v>
      </c>
      <c r="Q3728">
        <v>5</v>
      </c>
      <c r="R3728">
        <v>5</v>
      </c>
      <c r="T3728" s="22" t="str">
        <f t="shared" si="220"/>
        <v>852125-190000-OS</v>
      </c>
      <c r="U3728" s="24">
        <f>IF(C3728="NET","",IF(C3728="","",IFERROR(VLOOKUP(T3728,EAN!$A:$B,2,FALSE),"MANGLER - MÅ OPPDATERE EAN-FANEN")))</f>
        <v>7048652837905</v>
      </c>
      <c r="V3728" s="22">
        <f t="shared" si="221"/>
        <v>5</v>
      </c>
      <c r="W3728" s="22">
        <f t="shared" si="222"/>
        <v>5</v>
      </c>
    </row>
    <row r="3729" spans="2:23">
      <c r="B3729">
        <v>852125</v>
      </c>
      <c r="C3729" t="s">
        <v>212</v>
      </c>
      <c r="D3729" t="s">
        <v>2991</v>
      </c>
      <c r="E3729" t="s">
        <v>378</v>
      </c>
      <c r="F3729" t="s">
        <v>379</v>
      </c>
      <c r="G3729" t="s">
        <v>63</v>
      </c>
      <c r="H3729" t="s">
        <v>87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T3729" s="22" t="str">
        <f t="shared" si="220"/>
        <v>852125-200000-OS</v>
      </c>
      <c r="U3729" s="24">
        <f>IF(C3729="NET","",IF(C3729="","",IFERROR(VLOOKUP(T3729,EAN!$A:$B,2,FALSE),"MANGLER - MÅ OPPDATERE EAN-FANEN")))</f>
        <v>7048652837110</v>
      </c>
      <c r="V3729" s="22">
        <f t="shared" si="221"/>
        <v>0</v>
      </c>
      <c r="W3729" s="22">
        <f t="shared" si="222"/>
        <v>0</v>
      </c>
    </row>
    <row r="3730" spans="2:23">
      <c r="B3730" s="37">
        <v>852127</v>
      </c>
      <c r="C3730" t="s">
        <v>131</v>
      </c>
      <c r="I3730" s="37">
        <v>202409</v>
      </c>
      <c r="J3730" s="37">
        <v>202410</v>
      </c>
      <c r="K3730" s="37">
        <v>202411</v>
      </c>
      <c r="L3730" s="37">
        <v>202412</v>
      </c>
      <c r="M3730" s="37">
        <v>202413</v>
      </c>
      <c r="N3730" s="37">
        <v>202414</v>
      </c>
      <c r="O3730" s="37">
        <v>202415</v>
      </c>
      <c r="P3730" s="37">
        <v>202415</v>
      </c>
      <c r="Q3730" s="37">
        <v>202415</v>
      </c>
      <c r="R3730" s="37">
        <v>202415</v>
      </c>
      <c r="T3730" s="22" t="str">
        <f t="shared" si="220"/>
        <v>852127-</v>
      </c>
      <c r="U3730" s="24" t="str">
        <f>IF(C3730="NET","",IF(C3730="","",IFERROR(VLOOKUP(T3730,EAN!$A:$B,2,FALSE),"MANGLER - MÅ OPPDATERE EAN-FANEN")))</f>
        <v/>
      </c>
      <c r="V3730" s="22">
        <f t="shared" si="221"/>
        <v>202409</v>
      </c>
      <c r="W3730" s="22">
        <f t="shared" si="222"/>
        <v>202415</v>
      </c>
    </row>
    <row r="3731" spans="2:23">
      <c r="B3731">
        <v>852127</v>
      </c>
      <c r="C3731" t="s">
        <v>1936</v>
      </c>
      <c r="D3731" t="s">
        <v>2991</v>
      </c>
      <c r="E3731" t="s">
        <v>1113</v>
      </c>
      <c r="F3731" t="s">
        <v>1114</v>
      </c>
      <c r="G3731" t="s">
        <v>63</v>
      </c>
      <c r="H3731" t="s">
        <v>87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T3731" s="22" t="str">
        <f t="shared" si="220"/>
        <v>852127-1000018-OS</v>
      </c>
      <c r="U3731" s="24">
        <f>IF(C3731="NET","",IF(C3731="","",IFERROR(VLOOKUP(T3731,EAN!$A:$B,2,FALSE),"MANGLER - MÅ OPPDATERE EAN-FANEN")))</f>
        <v>7048652837912</v>
      </c>
      <c r="V3731" s="22">
        <f t="shared" si="221"/>
        <v>0</v>
      </c>
      <c r="W3731" s="22">
        <f t="shared" si="222"/>
        <v>0</v>
      </c>
    </row>
    <row r="3732" spans="2:23">
      <c r="B3732" s="37">
        <v>852128</v>
      </c>
      <c r="C3732" t="s">
        <v>131</v>
      </c>
      <c r="I3732" s="37">
        <v>202409</v>
      </c>
      <c r="J3732" s="37">
        <v>202410</v>
      </c>
      <c r="K3732" s="37">
        <v>202411</v>
      </c>
      <c r="L3732" s="37">
        <v>202412</v>
      </c>
      <c r="M3732" s="37">
        <v>202413</v>
      </c>
      <c r="N3732" s="37">
        <v>202414</v>
      </c>
      <c r="O3732" s="37">
        <v>202415</v>
      </c>
      <c r="P3732" s="37">
        <v>202415</v>
      </c>
      <c r="Q3732" s="37">
        <v>202415</v>
      </c>
      <c r="R3732" s="37">
        <v>202415</v>
      </c>
      <c r="T3732" s="22" t="str">
        <f t="shared" si="220"/>
        <v>852128-</v>
      </c>
      <c r="U3732" s="24" t="str">
        <f>IF(C3732="NET","",IF(C3732="","",IFERROR(VLOOKUP(T3732,EAN!$A:$B,2,FALSE),"MANGLER - MÅ OPPDATERE EAN-FANEN")))</f>
        <v/>
      </c>
      <c r="V3732" s="22">
        <f t="shared" si="221"/>
        <v>202409</v>
      </c>
      <c r="W3732" s="22">
        <f t="shared" si="222"/>
        <v>202415</v>
      </c>
    </row>
    <row r="3733" spans="2:23">
      <c r="B3733">
        <v>852128</v>
      </c>
      <c r="C3733" t="s">
        <v>657</v>
      </c>
      <c r="D3733" t="s">
        <v>2991</v>
      </c>
      <c r="E3733" t="s">
        <v>3749</v>
      </c>
      <c r="F3733" t="s">
        <v>3750</v>
      </c>
      <c r="G3733" t="s">
        <v>63</v>
      </c>
      <c r="H3733" t="s">
        <v>225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T3733" s="22" t="str">
        <f t="shared" si="220"/>
        <v>852128-170101-OS</v>
      </c>
      <c r="U3733" s="24">
        <f>IF(C3733="NET","",IF(C3733="","",IFERROR(VLOOKUP(T3733,EAN!$A:$B,2,FALSE),"MANGLER - MÅ OPPDATERE EAN-FANEN")))</f>
        <v>7048653090545</v>
      </c>
      <c r="V3733" s="22">
        <f t="shared" si="221"/>
        <v>0</v>
      </c>
      <c r="W3733" s="22">
        <f t="shared" si="222"/>
        <v>0</v>
      </c>
    </row>
    <row r="3734" spans="2:23">
      <c r="B3734">
        <v>852128</v>
      </c>
      <c r="C3734" t="s">
        <v>657</v>
      </c>
      <c r="D3734" t="s">
        <v>2991</v>
      </c>
      <c r="E3734" t="s">
        <v>347</v>
      </c>
      <c r="F3734" t="s">
        <v>348</v>
      </c>
      <c r="G3734" t="s">
        <v>63</v>
      </c>
      <c r="H3734" t="s">
        <v>225</v>
      </c>
      <c r="I3734">
        <v>1</v>
      </c>
      <c r="J3734">
        <v>1</v>
      </c>
      <c r="K3734">
        <v>1</v>
      </c>
      <c r="L3734">
        <v>1</v>
      </c>
      <c r="M3734">
        <v>1</v>
      </c>
      <c r="N3734">
        <v>1</v>
      </c>
      <c r="O3734">
        <v>1</v>
      </c>
      <c r="P3734">
        <v>1</v>
      </c>
      <c r="Q3734">
        <v>1</v>
      </c>
      <c r="R3734">
        <v>1</v>
      </c>
      <c r="T3734" s="22" t="str">
        <f t="shared" si="220"/>
        <v>852128-180101-OS</v>
      </c>
      <c r="U3734" s="24">
        <f>IF(C3734="NET","",IF(C3734="","",IFERROR(VLOOKUP(T3734,EAN!$A:$B,2,FALSE),"MANGLER - MÅ OPPDATERE EAN-FANEN")))</f>
        <v>7048652967497</v>
      </c>
      <c r="V3734" s="22">
        <f t="shared" si="221"/>
        <v>1</v>
      </c>
      <c r="W3734" s="22">
        <f t="shared" si="222"/>
        <v>1</v>
      </c>
    </row>
    <row r="3735" spans="2:23">
      <c r="B3735" s="37">
        <v>852130</v>
      </c>
      <c r="C3735" t="s">
        <v>131</v>
      </c>
      <c r="I3735" s="37">
        <v>202409</v>
      </c>
      <c r="J3735" s="37">
        <v>202410</v>
      </c>
      <c r="K3735" s="37">
        <v>202411</v>
      </c>
      <c r="L3735" s="37">
        <v>202412</v>
      </c>
      <c r="M3735" s="37">
        <v>202413</v>
      </c>
      <c r="N3735" s="37">
        <v>202414</v>
      </c>
      <c r="O3735" s="37">
        <v>202415</v>
      </c>
      <c r="P3735" s="37">
        <v>202415</v>
      </c>
      <c r="Q3735" s="37">
        <v>202415</v>
      </c>
      <c r="R3735" s="37">
        <v>202415</v>
      </c>
      <c r="T3735" s="22" t="str">
        <f t="shared" si="220"/>
        <v>852130-</v>
      </c>
      <c r="U3735" s="24" t="str">
        <f>IF(C3735="NET","",IF(C3735="","",IFERROR(VLOOKUP(T3735,EAN!$A:$B,2,FALSE),"MANGLER - MÅ OPPDATERE EAN-FANEN")))</f>
        <v/>
      </c>
      <c r="V3735" s="22">
        <f t="shared" si="221"/>
        <v>202409</v>
      </c>
      <c r="W3735" s="22">
        <f t="shared" si="222"/>
        <v>202415</v>
      </c>
    </row>
    <row r="3736" spans="2:23">
      <c r="B3736">
        <v>852130</v>
      </c>
      <c r="C3736" t="s">
        <v>1361</v>
      </c>
      <c r="D3736" t="s">
        <v>2991</v>
      </c>
      <c r="E3736" t="s">
        <v>351</v>
      </c>
      <c r="F3736" t="s">
        <v>352</v>
      </c>
      <c r="G3736" t="s">
        <v>63</v>
      </c>
      <c r="H3736" t="s">
        <v>87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T3736" s="22" t="str">
        <f t="shared" si="220"/>
        <v>852130-500101-OS</v>
      </c>
      <c r="U3736" s="24">
        <f>IF(C3736="NET","",IF(C3736="","",IFERROR(VLOOKUP(T3736,EAN!$A:$B,2,FALSE),"MANGLER - MÅ OPPDATERE EAN-FANEN")))</f>
        <v>7048652837929</v>
      </c>
      <c r="V3736" s="22">
        <f t="shared" si="221"/>
        <v>0</v>
      </c>
      <c r="W3736" s="22">
        <f t="shared" si="222"/>
        <v>0</v>
      </c>
    </row>
    <row r="3737" spans="2:23">
      <c r="B3737">
        <v>852130</v>
      </c>
      <c r="C3737" t="s">
        <v>1361</v>
      </c>
      <c r="D3737" t="s">
        <v>2991</v>
      </c>
      <c r="E3737" t="s">
        <v>1332</v>
      </c>
      <c r="F3737" t="s">
        <v>1939</v>
      </c>
      <c r="G3737" t="s">
        <v>63</v>
      </c>
      <c r="H3737" t="s">
        <v>225</v>
      </c>
      <c r="I3737">
        <v>3</v>
      </c>
      <c r="J3737">
        <v>3</v>
      </c>
      <c r="K3737">
        <v>3</v>
      </c>
      <c r="L3737">
        <v>3</v>
      </c>
      <c r="M3737">
        <v>3</v>
      </c>
      <c r="N3737">
        <v>3</v>
      </c>
      <c r="O3737">
        <v>3</v>
      </c>
      <c r="P3737">
        <v>3</v>
      </c>
      <c r="Q3737">
        <v>3</v>
      </c>
      <c r="R3737">
        <v>3</v>
      </c>
      <c r="T3737" s="22" t="str">
        <f t="shared" si="220"/>
        <v>852130-510147-OS</v>
      </c>
      <c r="U3737" s="24">
        <f>IF(C3737="NET","",IF(C3737="","",IFERROR(VLOOKUP(T3737,EAN!$A:$B,2,FALSE),"MANGLER - MÅ OPPDATERE EAN-FANEN")))</f>
        <v>7048652837936</v>
      </c>
      <c r="V3737" s="22">
        <f t="shared" si="221"/>
        <v>3</v>
      </c>
      <c r="W3737" s="22">
        <f t="shared" si="222"/>
        <v>3</v>
      </c>
    </row>
    <row r="3738" spans="2:23">
      <c r="B3738">
        <v>852130</v>
      </c>
      <c r="C3738" t="s">
        <v>1361</v>
      </c>
      <c r="D3738" t="s">
        <v>2991</v>
      </c>
      <c r="E3738" t="s">
        <v>1333</v>
      </c>
      <c r="F3738" t="s">
        <v>1940</v>
      </c>
      <c r="G3738" t="s">
        <v>63</v>
      </c>
      <c r="H3738" t="s">
        <v>225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T3738" s="22" t="str">
        <f t="shared" si="220"/>
        <v>852130-531836-OS</v>
      </c>
      <c r="U3738" s="24">
        <f>IF(C3738="NET","",IF(C3738="","",IFERROR(VLOOKUP(T3738,EAN!$A:$B,2,FALSE),"MANGLER - MÅ OPPDATERE EAN-FANEN")))</f>
        <v>7048652837943</v>
      </c>
      <c r="V3738" s="22">
        <f t="shared" si="221"/>
        <v>0</v>
      </c>
      <c r="W3738" s="22">
        <f t="shared" si="222"/>
        <v>0</v>
      </c>
    </row>
    <row r="3739" spans="2:23">
      <c r="B3739">
        <v>852130</v>
      </c>
      <c r="C3739" t="s">
        <v>1361</v>
      </c>
      <c r="D3739" t="s">
        <v>2991</v>
      </c>
      <c r="E3739" t="s">
        <v>3762</v>
      </c>
      <c r="F3739" t="s">
        <v>3763</v>
      </c>
      <c r="G3739" t="s">
        <v>63</v>
      </c>
      <c r="H3739" t="s">
        <v>87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T3739" s="22" t="str">
        <f t="shared" si="220"/>
        <v>852130-562874-OS</v>
      </c>
      <c r="U3739" s="24">
        <f>IF(C3739="NET","",IF(C3739="","",IFERROR(VLOOKUP(T3739,EAN!$A:$B,2,FALSE),"MANGLER - MÅ OPPDATERE EAN-FANEN")))</f>
        <v>7048653090552</v>
      </c>
      <c r="V3739" s="22">
        <f t="shared" si="221"/>
        <v>0</v>
      </c>
      <c r="W3739" s="22">
        <f t="shared" si="222"/>
        <v>0</v>
      </c>
    </row>
    <row r="3740" spans="2:23">
      <c r="B3740" s="37">
        <v>852131</v>
      </c>
      <c r="C3740" t="s">
        <v>131</v>
      </c>
      <c r="I3740" s="37">
        <v>202409</v>
      </c>
      <c r="J3740" s="37">
        <v>202410</v>
      </c>
      <c r="K3740" s="37">
        <v>202411</v>
      </c>
      <c r="L3740" s="37">
        <v>202412</v>
      </c>
      <c r="M3740" s="37">
        <v>202413</v>
      </c>
      <c r="N3740" s="37">
        <v>202414</v>
      </c>
      <c r="O3740" s="37">
        <v>202415</v>
      </c>
      <c r="P3740" s="37">
        <v>202415</v>
      </c>
      <c r="Q3740" s="37">
        <v>202415</v>
      </c>
      <c r="R3740" s="37">
        <v>202415</v>
      </c>
      <c r="T3740" s="22" t="str">
        <f t="shared" si="220"/>
        <v>852131-</v>
      </c>
      <c r="U3740" s="24" t="str">
        <f>IF(C3740="NET","",IF(C3740="","",IFERROR(VLOOKUP(T3740,EAN!$A:$B,2,FALSE),"MANGLER - MÅ OPPDATERE EAN-FANEN")))</f>
        <v/>
      </c>
      <c r="V3740" s="22">
        <f t="shared" si="221"/>
        <v>202409</v>
      </c>
      <c r="W3740" s="22">
        <f t="shared" si="222"/>
        <v>202415</v>
      </c>
    </row>
    <row r="3741" spans="2:23">
      <c r="B3741">
        <v>852131</v>
      </c>
      <c r="C3741" t="s">
        <v>658</v>
      </c>
      <c r="D3741" t="s">
        <v>2991</v>
      </c>
      <c r="E3741" t="s">
        <v>343</v>
      </c>
      <c r="F3741" t="s">
        <v>344</v>
      </c>
      <c r="G3741" t="s">
        <v>63</v>
      </c>
      <c r="H3741" t="s">
        <v>87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T3741" s="22" t="str">
        <f t="shared" si="220"/>
        <v>852131-060101-OS</v>
      </c>
      <c r="U3741" s="24">
        <f>IF(C3741="NET","",IF(C3741="","",IFERROR(VLOOKUP(T3741,EAN!$A:$B,2,FALSE),"MANGLER - MÅ OPPDATERE EAN-FANEN")))</f>
        <v>7048653121744</v>
      </c>
      <c r="V3741" s="22">
        <f t="shared" si="221"/>
        <v>0</v>
      </c>
      <c r="W3741" s="22">
        <f t="shared" si="222"/>
        <v>0</v>
      </c>
    </row>
    <row r="3742" spans="2:23">
      <c r="B3742">
        <v>852131</v>
      </c>
      <c r="C3742" t="s">
        <v>658</v>
      </c>
      <c r="D3742" t="s">
        <v>2991</v>
      </c>
      <c r="E3742" t="s">
        <v>1338</v>
      </c>
      <c r="F3742" t="s">
        <v>1339</v>
      </c>
      <c r="G3742" t="s">
        <v>63</v>
      </c>
      <c r="H3742" t="s">
        <v>225</v>
      </c>
      <c r="I3742">
        <v>24</v>
      </c>
      <c r="J3742">
        <v>24</v>
      </c>
      <c r="K3742">
        <v>24</v>
      </c>
      <c r="L3742">
        <v>24</v>
      </c>
      <c r="M3742">
        <v>24</v>
      </c>
      <c r="N3742">
        <v>24</v>
      </c>
      <c r="O3742">
        <v>24</v>
      </c>
      <c r="P3742">
        <v>24</v>
      </c>
      <c r="Q3742">
        <v>24</v>
      </c>
      <c r="R3742">
        <v>24</v>
      </c>
      <c r="T3742" s="22" t="str">
        <f t="shared" si="220"/>
        <v>852131-150137-OS</v>
      </c>
      <c r="U3742" s="24">
        <f>IF(C3742="NET","",IF(C3742="","",IFERROR(VLOOKUP(T3742,EAN!$A:$B,2,FALSE),"MANGLER - MÅ OPPDATERE EAN-FANEN")))</f>
        <v>7048652837011</v>
      </c>
      <c r="V3742" s="22">
        <f t="shared" si="221"/>
        <v>24</v>
      </c>
      <c r="W3742" s="22">
        <f t="shared" si="222"/>
        <v>24</v>
      </c>
    </row>
    <row r="3743" spans="2:23">
      <c r="B3743">
        <v>852131</v>
      </c>
      <c r="C3743" t="s">
        <v>658</v>
      </c>
      <c r="D3743" t="s">
        <v>2991</v>
      </c>
      <c r="E3743" t="s">
        <v>3757</v>
      </c>
      <c r="F3743" t="s">
        <v>3758</v>
      </c>
      <c r="G3743" t="s">
        <v>63</v>
      </c>
      <c r="H3743" t="s">
        <v>87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T3743" s="22" t="str">
        <f t="shared" si="220"/>
        <v>852131-155978-OS</v>
      </c>
      <c r="U3743" s="24">
        <f>IF(C3743="NET","",IF(C3743="","",IFERROR(VLOOKUP(T3743,EAN!$A:$B,2,FALSE),"MANGLER - MÅ OPPDATERE EAN-FANEN")))</f>
        <v>7048653121751</v>
      </c>
      <c r="V3743" s="22">
        <f t="shared" si="221"/>
        <v>0</v>
      </c>
      <c r="W3743" s="22">
        <f t="shared" si="222"/>
        <v>0</v>
      </c>
    </row>
    <row r="3744" spans="2:23">
      <c r="B3744">
        <v>852131</v>
      </c>
      <c r="C3744" t="s">
        <v>658</v>
      </c>
      <c r="D3744" t="s">
        <v>2991</v>
      </c>
      <c r="E3744" t="s">
        <v>2229</v>
      </c>
      <c r="F3744" t="s">
        <v>2230</v>
      </c>
      <c r="G3744" t="s">
        <v>63</v>
      </c>
      <c r="H3744" t="s">
        <v>225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T3744" s="22" t="str">
        <f t="shared" si="220"/>
        <v>852131-156760-OS</v>
      </c>
      <c r="U3744" s="24">
        <f>IF(C3744="NET","",IF(C3744="","",IFERROR(VLOOKUP(T3744,EAN!$A:$B,2,FALSE),"MANGLER - MÅ OPPDATERE EAN-FANEN")))</f>
        <v>7048652967503</v>
      </c>
      <c r="V3744" s="22">
        <f t="shared" si="221"/>
        <v>0</v>
      </c>
      <c r="W3744" s="22">
        <f t="shared" si="222"/>
        <v>0</v>
      </c>
    </row>
    <row r="3745" spans="2:23">
      <c r="B3745">
        <v>852131</v>
      </c>
      <c r="C3745" t="s">
        <v>658</v>
      </c>
      <c r="D3745" t="s">
        <v>2991</v>
      </c>
      <c r="E3745" t="s">
        <v>1340</v>
      </c>
      <c r="F3745" t="s">
        <v>1341</v>
      </c>
      <c r="G3745" t="s">
        <v>63</v>
      </c>
      <c r="H3745" t="s">
        <v>225</v>
      </c>
      <c r="I3745">
        <v>22</v>
      </c>
      <c r="J3745">
        <v>22</v>
      </c>
      <c r="K3745">
        <v>22</v>
      </c>
      <c r="L3745">
        <v>22</v>
      </c>
      <c r="M3745">
        <v>22</v>
      </c>
      <c r="N3745">
        <v>22</v>
      </c>
      <c r="O3745">
        <v>22</v>
      </c>
      <c r="P3745">
        <v>22</v>
      </c>
      <c r="Q3745">
        <v>22</v>
      </c>
      <c r="R3745">
        <v>22</v>
      </c>
      <c r="T3745" s="22" t="str">
        <f t="shared" si="220"/>
        <v>852131-160437-OS</v>
      </c>
      <c r="U3745" s="24">
        <f>IF(C3745="NET","",IF(C3745="","",IFERROR(VLOOKUP(T3745,EAN!$A:$B,2,FALSE),"MANGLER - MÅ OPPDATERE EAN-FANEN")))</f>
        <v>7048652967510</v>
      </c>
      <c r="V3745" s="22">
        <f t="shared" si="221"/>
        <v>22</v>
      </c>
      <c r="W3745" s="22">
        <f t="shared" si="222"/>
        <v>22</v>
      </c>
    </row>
    <row r="3746" spans="2:23">
      <c r="B3746">
        <v>852131</v>
      </c>
      <c r="C3746" t="s">
        <v>658</v>
      </c>
      <c r="D3746" t="s">
        <v>2991</v>
      </c>
      <c r="E3746" t="s">
        <v>1342</v>
      </c>
      <c r="F3746" t="s">
        <v>1343</v>
      </c>
      <c r="G3746" t="s">
        <v>63</v>
      </c>
      <c r="H3746" t="s">
        <v>225</v>
      </c>
      <c r="I3746">
        <v>7</v>
      </c>
      <c r="J3746">
        <v>7</v>
      </c>
      <c r="K3746">
        <v>7</v>
      </c>
      <c r="L3746">
        <v>7</v>
      </c>
      <c r="M3746">
        <v>7</v>
      </c>
      <c r="N3746">
        <v>7</v>
      </c>
      <c r="O3746">
        <v>7</v>
      </c>
      <c r="P3746">
        <v>7</v>
      </c>
      <c r="Q3746">
        <v>7</v>
      </c>
      <c r="R3746">
        <v>7</v>
      </c>
      <c r="T3746" s="22" t="str">
        <f t="shared" si="220"/>
        <v>852131-161036-OS</v>
      </c>
      <c r="U3746" s="24">
        <f>IF(C3746="NET","",IF(C3746="","",IFERROR(VLOOKUP(T3746,EAN!$A:$B,2,FALSE),"MANGLER - MÅ OPPDATERE EAN-FANEN")))</f>
        <v>7048652837028</v>
      </c>
      <c r="V3746" s="22">
        <f t="shared" si="221"/>
        <v>7</v>
      </c>
      <c r="W3746" s="22">
        <f t="shared" si="222"/>
        <v>7</v>
      </c>
    </row>
    <row r="3747" spans="2:23">
      <c r="B3747">
        <v>852131</v>
      </c>
      <c r="C3747" t="s">
        <v>658</v>
      </c>
      <c r="D3747" t="s">
        <v>2991</v>
      </c>
      <c r="E3747" t="s">
        <v>3749</v>
      </c>
      <c r="F3747" t="s">
        <v>3750</v>
      </c>
      <c r="G3747" t="s">
        <v>63</v>
      </c>
      <c r="H3747" t="s">
        <v>87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T3747" s="22" t="str">
        <f t="shared" si="220"/>
        <v>852131-170101-OS</v>
      </c>
      <c r="U3747" s="24">
        <f>IF(C3747="NET","",IF(C3747="","",IFERROR(VLOOKUP(T3747,EAN!$A:$B,2,FALSE),"MANGLER - MÅ OPPDATERE EAN-FANEN")))</f>
        <v>7048653121768</v>
      </c>
      <c r="V3747" s="22">
        <f t="shared" si="221"/>
        <v>0</v>
      </c>
      <c r="W3747" s="22">
        <f t="shared" si="222"/>
        <v>0</v>
      </c>
    </row>
    <row r="3748" spans="2:23">
      <c r="B3748" s="37">
        <v>852132</v>
      </c>
      <c r="C3748" t="s">
        <v>131</v>
      </c>
      <c r="I3748" s="37">
        <v>202409</v>
      </c>
      <c r="J3748" s="37">
        <v>202410</v>
      </c>
      <c r="K3748" s="37">
        <v>202411</v>
      </c>
      <c r="L3748" s="37">
        <v>202412</v>
      </c>
      <c r="M3748" s="37">
        <v>202413</v>
      </c>
      <c r="N3748" s="37">
        <v>202414</v>
      </c>
      <c r="O3748" s="37">
        <v>202415</v>
      </c>
      <c r="P3748" s="37">
        <v>202415</v>
      </c>
      <c r="Q3748" s="37">
        <v>202415</v>
      </c>
      <c r="R3748" s="37">
        <v>202415</v>
      </c>
      <c r="T3748" s="22" t="str">
        <f t="shared" si="220"/>
        <v>852132-</v>
      </c>
      <c r="U3748" s="24" t="str">
        <f>IF(C3748="NET","",IF(C3748="","",IFERROR(VLOOKUP(T3748,EAN!$A:$B,2,FALSE),"MANGLER - MÅ OPPDATERE EAN-FANEN")))</f>
        <v/>
      </c>
      <c r="V3748" s="22">
        <f t="shared" si="221"/>
        <v>202409</v>
      </c>
      <c r="W3748" s="22">
        <f t="shared" si="222"/>
        <v>202415</v>
      </c>
    </row>
    <row r="3749" spans="2:23">
      <c r="B3749">
        <v>852132</v>
      </c>
      <c r="C3749" t="s">
        <v>659</v>
      </c>
      <c r="D3749" t="s">
        <v>2991</v>
      </c>
      <c r="E3749" t="s">
        <v>351</v>
      </c>
      <c r="F3749" t="s">
        <v>352</v>
      </c>
      <c r="G3749" t="s">
        <v>63</v>
      </c>
      <c r="H3749" t="s">
        <v>225</v>
      </c>
      <c r="I3749">
        <v>44</v>
      </c>
      <c r="J3749">
        <v>44</v>
      </c>
      <c r="K3749">
        <v>44</v>
      </c>
      <c r="L3749">
        <v>44</v>
      </c>
      <c r="M3749">
        <v>44</v>
      </c>
      <c r="N3749">
        <v>44</v>
      </c>
      <c r="O3749">
        <v>44</v>
      </c>
      <c r="P3749">
        <v>44</v>
      </c>
      <c r="Q3749">
        <v>44</v>
      </c>
      <c r="R3749">
        <v>44</v>
      </c>
      <c r="T3749" s="22" t="str">
        <f t="shared" si="220"/>
        <v>852132-500101-OS</v>
      </c>
      <c r="U3749" s="24">
        <f>IF(C3749="NET","",IF(C3749="","",IFERROR(VLOOKUP(T3749,EAN!$A:$B,2,FALSE),"MANGLER - MÅ OPPDATERE EAN-FANEN")))</f>
        <v>7048652837004</v>
      </c>
      <c r="V3749" s="22">
        <f t="shared" si="221"/>
        <v>44</v>
      </c>
      <c r="W3749" s="22">
        <f t="shared" si="222"/>
        <v>44</v>
      </c>
    </row>
    <row r="3750" spans="2:23">
      <c r="B3750" s="37">
        <v>852133</v>
      </c>
      <c r="C3750" t="s">
        <v>131</v>
      </c>
      <c r="I3750" s="37">
        <v>202409</v>
      </c>
      <c r="J3750" s="37">
        <v>202410</v>
      </c>
      <c r="K3750" s="37">
        <v>202411</v>
      </c>
      <c r="L3750" s="37">
        <v>202412</v>
      </c>
      <c r="M3750" s="37">
        <v>202413</v>
      </c>
      <c r="N3750" s="37">
        <v>202414</v>
      </c>
      <c r="O3750" s="37">
        <v>202415</v>
      </c>
      <c r="P3750" s="37">
        <v>202415</v>
      </c>
      <c r="Q3750" s="37">
        <v>202415</v>
      </c>
      <c r="R3750" s="37">
        <v>202415</v>
      </c>
      <c r="T3750" s="22" t="str">
        <f t="shared" si="220"/>
        <v>852133-</v>
      </c>
      <c r="U3750" s="24" t="str">
        <f>IF(C3750="NET","",IF(C3750="","",IFERROR(VLOOKUP(T3750,EAN!$A:$B,2,FALSE),"MANGLER - MÅ OPPDATERE EAN-FANEN")))</f>
        <v/>
      </c>
      <c r="V3750" s="22">
        <f t="shared" si="221"/>
        <v>202409</v>
      </c>
      <c r="W3750" s="22">
        <f t="shared" si="222"/>
        <v>202415</v>
      </c>
    </row>
    <row r="3751" spans="2:23">
      <c r="B3751">
        <v>852133</v>
      </c>
      <c r="C3751" t="s">
        <v>696</v>
      </c>
      <c r="D3751" t="s">
        <v>2991</v>
      </c>
      <c r="E3751" t="s">
        <v>343</v>
      </c>
      <c r="F3751" t="s">
        <v>344</v>
      </c>
      <c r="G3751" t="s">
        <v>63</v>
      </c>
      <c r="H3751" t="s">
        <v>225</v>
      </c>
      <c r="I3751">
        <v>18</v>
      </c>
      <c r="J3751">
        <v>18</v>
      </c>
      <c r="K3751">
        <v>18</v>
      </c>
      <c r="L3751">
        <v>18</v>
      </c>
      <c r="M3751">
        <v>18</v>
      </c>
      <c r="N3751">
        <v>18</v>
      </c>
      <c r="O3751">
        <v>18</v>
      </c>
      <c r="P3751">
        <v>18</v>
      </c>
      <c r="Q3751">
        <v>18</v>
      </c>
      <c r="R3751">
        <v>18</v>
      </c>
      <c r="T3751" s="22" t="str">
        <f t="shared" si="220"/>
        <v>852133-060101-OS</v>
      </c>
      <c r="U3751" s="24">
        <f>IF(C3751="NET","",IF(C3751="","",IFERROR(VLOOKUP(T3751,EAN!$A:$B,2,FALSE),"MANGLER - MÅ OPPDATERE EAN-FANEN")))</f>
        <v>7048652967527</v>
      </c>
      <c r="V3751" s="22">
        <f t="shared" si="221"/>
        <v>18</v>
      </c>
      <c r="W3751" s="22">
        <f t="shared" si="222"/>
        <v>18</v>
      </c>
    </row>
    <row r="3752" spans="2:23">
      <c r="B3752">
        <v>852133</v>
      </c>
      <c r="C3752" t="s">
        <v>696</v>
      </c>
      <c r="D3752" t="s">
        <v>2991</v>
      </c>
      <c r="E3752" t="s">
        <v>1195</v>
      </c>
      <c r="F3752" t="s">
        <v>1196</v>
      </c>
      <c r="G3752" t="s">
        <v>63</v>
      </c>
      <c r="H3752" t="s">
        <v>225</v>
      </c>
      <c r="I3752">
        <v>51</v>
      </c>
      <c r="J3752">
        <v>51</v>
      </c>
      <c r="K3752">
        <v>51</v>
      </c>
      <c r="L3752">
        <v>51</v>
      </c>
      <c r="M3752">
        <v>51</v>
      </c>
      <c r="N3752">
        <v>51</v>
      </c>
      <c r="O3752">
        <v>51</v>
      </c>
      <c r="P3752">
        <v>51</v>
      </c>
      <c r="Q3752">
        <v>51</v>
      </c>
      <c r="R3752">
        <v>51</v>
      </c>
      <c r="T3752" s="22" t="str">
        <f t="shared" si="220"/>
        <v>852133-157643-OS</v>
      </c>
      <c r="U3752" s="24">
        <f>IF(C3752="NET","",IF(C3752="","",IFERROR(VLOOKUP(T3752,EAN!$A:$B,2,FALSE),"MANGLER - MÅ OPPDATERE EAN-FANEN")))</f>
        <v>7048652836984</v>
      </c>
      <c r="V3752" s="22">
        <f t="shared" si="221"/>
        <v>51</v>
      </c>
      <c r="W3752" s="22">
        <f t="shared" si="222"/>
        <v>51</v>
      </c>
    </row>
    <row r="3753" spans="2:23">
      <c r="B3753">
        <v>852133</v>
      </c>
      <c r="C3753" t="s">
        <v>696</v>
      </c>
      <c r="D3753" t="s">
        <v>2991</v>
      </c>
      <c r="E3753" t="s">
        <v>1347</v>
      </c>
      <c r="F3753" t="s">
        <v>1197</v>
      </c>
      <c r="G3753" t="s">
        <v>63</v>
      </c>
      <c r="H3753" t="s">
        <v>225</v>
      </c>
      <c r="I3753">
        <v>42</v>
      </c>
      <c r="J3753">
        <v>42</v>
      </c>
      <c r="K3753">
        <v>42</v>
      </c>
      <c r="L3753">
        <v>42</v>
      </c>
      <c r="M3753">
        <v>42</v>
      </c>
      <c r="N3753">
        <v>42</v>
      </c>
      <c r="O3753">
        <v>42</v>
      </c>
      <c r="P3753">
        <v>42</v>
      </c>
      <c r="Q3753">
        <v>42</v>
      </c>
      <c r="R3753">
        <v>42</v>
      </c>
      <c r="T3753" s="22" t="str">
        <f t="shared" si="220"/>
        <v>852133-208139-OS</v>
      </c>
      <c r="U3753" s="24">
        <f>IF(C3753="NET","",IF(C3753="","",IFERROR(VLOOKUP(T3753,EAN!$A:$B,2,FALSE),"MANGLER - MÅ OPPDATERE EAN-FANEN")))</f>
        <v>7048652836991</v>
      </c>
      <c r="V3753" s="22">
        <f t="shared" si="221"/>
        <v>42</v>
      </c>
      <c r="W3753" s="22">
        <f t="shared" si="222"/>
        <v>42</v>
      </c>
    </row>
    <row r="3754" spans="2:23">
      <c r="B3754" s="37">
        <v>852135</v>
      </c>
      <c r="C3754" t="s">
        <v>131</v>
      </c>
      <c r="I3754" s="37">
        <v>202409</v>
      </c>
      <c r="J3754" s="37">
        <v>202410</v>
      </c>
      <c r="K3754" s="37">
        <v>202411</v>
      </c>
      <c r="L3754" s="37">
        <v>202412</v>
      </c>
      <c r="M3754" s="37">
        <v>202413</v>
      </c>
      <c r="N3754" s="37">
        <v>202414</v>
      </c>
      <c r="O3754" s="37">
        <v>202415</v>
      </c>
      <c r="P3754" s="37">
        <v>202415</v>
      </c>
      <c r="Q3754" s="37">
        <v>202415</v>
      </c>
      <c r="R3754" s="37">
        <v>202415</v>
      </c>
      <c r="T3754" s="22" t="str">
        <f t="shared" si="220"/>
        <v>852135-</v>
      </c>
      <c r="U3754" s="24" t="str">
        <f>IF(C3754="NET","",IF(C3754="","",IFERROR(VLOOKUP(T3754,EAN!$A:$B,2,FALSE),"MANGLER - MÅ OPPDATERE EAN-FANEN")))</f>
        <v/>
      </c>
      <c r="V3754" s="22">
        <f t="shared" si="221"/>
        <v>202409</v>
      </c>
      <c r="W3754" s="22">
        <f t="shared" si="222"/>
        <v>202415</v>
      </c>
    </row>
    <row r="3755" spans="2:23">
      <c r="B3755">
        <v>852135</v>
      </c>
      <c r="C3755" t="s">
        <v>1039</v>
      </c>
      <c r="D3755" t="s">
        <v>2991</v>
      </c>
      <c r="E3755" t="s">
        <v>1349</v>
      </c>
      <c r="F3755" t="s">
        <v>1350</v>
      </c>
      <c r="G3755" t="s">
        <v>63</v>
      </c>
      <c r="H3755" t="s">
        <v>87</v>
      </c>
      <c r="I3755">
        <v>8</v>
      </c>
      <c r="J3755">
        <v>8</v>
      </c>
      <c r="K3755">
        <v>8</v>
      </c>
      <c r="L3755">
        <v>8</v>
      </c>
      <c r="M3755">
        <v>8</v>
      </c>
      <c r="N3755">
        <v>8</v>
      </c>
      <c r="O3755">
        <v>8</v>
      </c>
      <c r="P3755">
        <v>8</v>
      </c>
      <c r="Q3755">
        <v>8</v>
      </c>
      <c r="R3755">
        <v>8</v>
      </c>
      <c r="T3755" s="22" t="str">
        <f t="shared" si="220"/>
        <v>852135-500137-OS</v>
      </c>
      <c r="U3755" s="24">
        <f>IF(C3755="NET","",IF(C3755="","",IFERROR(VLOOKUP(T3755,EAN!$A:$B,2,FALSE),"MANGLER - MÅ OPPDATERE EAN-FANEN")))</f>
        <v>7048652837974</v>
      </c>
      <c r="V3755" s="22">
        <f t="shared" si="221"/>
        <v>8</v>
      </c>
      <c r="W3755" s="22">
        <f t="shared" si="222"/>
        <v>8</v>
      </c>
    </row>
    <row r="3756" spans="2:23">
      <c r="B3756" s="37">
        <v>852136</v>
      </c>
      <c r="C3756" t="s">
        <v>131</v>
      </c>
      <c r="I3756" s="37">
        <v>202409</v>
      </c>
      <c r="J3756" s="37">
        <v>202410</v>
      </c>
      <c r="K3756" s="37">
        <v>202411</v>
      </c>
      <c r="L3756" s="37">
        <v>202412</v>
      </c>
      <c r="M3756" s="37">
        <v>202413</v>
      </c>
      <c r="N3756" s="37">
        <v>202414</v>
      </c>
      <c r="O3756" s="37">
        <v>202415</v>
      </c>
      <c r="P3756" s="37">
        <v>202415</v>
      </c>
      <c r="Q3756" s="37">
        <v>202415</v>
      </c>
      <c r="R3756" s="37">
        <v>202415</v>
      </c>
      <c r="T3756" s="22" t="str">
        <f t="shared" si="220"/>
        <v>852136-</v>
      </c>
      <c r="U3756" s="24" t="str">
        <f>IF(C3756="NET","",IF(C3756="","",IFERROR(VLOOKUP(T3756,EAN!$A:$B,2,FALSE),"MANGLER - MÅ OPPDATERE EAN-FANEN")))</f>
        <v/>
      </c>
      <c r="V3756" s="22">
        <f t="shared" si="221"/>
        <v>202409</v>
      </c>
      <c r="W3756" s="22">
        <f t="shared" si="222"/>
        <v>202415</v>
      </c>
    </row>
    <row r="3757" spans="2:23">
      <c r="B3757">
        <v>852136</v>
      </c>
      <c r="C3757" t="s">
        <v>662</v>
      </c>
      <c r="D3757" t="s">
        <v>2991</v>
      </c>
      <c r="E3757" t="s">
        <v>1349</v>
      </c>
      <c r="F3757" t="s">
        <v>1350</v>
      </c>
      <c r="G3757" t="s">
        <v>63</v>
      </c>
      <c r="H3757" t="s">
        <v>87</v>
      </c>
      <c r="I3757">
        <v>27</v>
      </c>
      <c r="J3757">
        <v>27</v>
      </c>
      <c r="K3757">
        <v>27</v>
      </c>
      <c r="L3757">
        <v>27</v>
      </c>
      <c r="M3757">
        <v>27</v>
      </c>
      <c r="N3757">
        <v>27</v>
      </c>
      <c r="O3757">
        <v>27</v>
      </c>
      <c r="P3757">
        <v>27</v>
      </c>
      <c r="Q3757">
        <v>27</v>
      </c>
      <c r="R3757">
        <v>27</v>
      </c>
      <c r="T3757" s="22" t="str">
        <f t="shared" si="220"/>
        <v>852136-500137-OS</v>
      </c>
      <c r="U3757" s="24">
        <f>IF(C3757="NET","",IF(C3757="","",IFERROR(VLOOKUP(T3757,EAN!$A:$B,2,FALSE),"MANGLER - MÅ OPPDATERE EAN-FANEN")))</f>
        <v>7048652837981</v>
      </c>
      <c r="V3757" s="22">
        <f t="shared" si="221"/>
        <v>27</v>
      </c>
      <c r="W3757" s="22">
        <f t="shared" si="222"/>
        <v>27</v>
      </c>
    </row>
    <row r="3758" spans="2:23">
      <c r="B3758" s="37">
        <v>852137</v>
      </c>
      <c r="C3758" t="s">
        <v>131</v>
      </c>
      <c r="I3758" s="37">
        <v>202409</v>
      </c>
      <c r="J3758" s="37">
        <v>202410</v>
      </c>
      <c r="K3758" s="37">
        <v>202411</v>
      </c>
      <c r="L3758" s="37">
        <v>202412</v>
      </c>
      <c r="M3758" s="37">
        <v>202413</v>
      </c>
      <c r="N3758" s="37">
        <v>202414</v>
      </c>
      <c r="O3758" s="37">
        <v>202415</v>
      </c>
      <c r="P3758" s="37">
        <v>202415</v>
      </c>
      <c r="Q3758" s="37">
        <v>202415</v>
      </c>
      <c r="R3758" s="37">
        <v>202415</v>
      </c>
      <c r="T3758" s="22" t="str">
        <f t="shared" si="220"/>
        <v>852137-</v>
      </c>
      <c r="U3758" s="24" t="str">
        <f>IF(C3758="NET","",IF(C3758="","",IFERROR(VLOOKUP(T3758,EAN!$A:$B,2,FALSE),"MANGLER - MÅ OPPDATERE EAN-FANEN")))</f>
        <v/>
      </c>
      <c r="V3758" s="22">
        <f t="shared" si="221"/>
        <v>202409</v>
      </c>
      <c r="W3758" s="22">
        <f t="shared" si="222"/>
        <v>202415</v>
      </c>
    </row>
    <row r="3759" spans="2:23">
      <c r="B3759">
        <v>852137</v>
      </c>
      <c r="C3759" t="s">
        <v>661</v>
      </c>
      <c r="D3759" t="s">
        <v>2991</v>
      </c>
      <c r="E3759" t="s">
        <v>1358</v>
      </c>
      <c r="F3759" t="s">
        <v>1359</v>
      </c>
      <c r="G3759" t="s">
        <v>63</v>
      </c>
      <c r="H3759" t="s">
        <v>225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T3759" s="22" t="str">
        <f t="shared" si="220"/>
        <v>852137-066437-OS</v>
      </c>
      <c r="U3759" s="24">
        <f>IF(C3759="NET","",IF(C3759="","",IFERROR(VLOOKUP(T3759,EAN!$A:$B,2,FALSE),"MANGLER - MÅ OPPDATERE EAN-FANEN")))</f>
        <v>7048652836946</v>
      </c>
      <c r="V3759" s="22">
        <f t="shared" si="221"/>
        <v>0</v>
      </c>
      <c r="W3759" s="22">
        <f t="shared" si="222"/>
        <v>0</v>
      </c>
    </row>
    <row r="3760" spans="2:23">
      <c r="B3760">
        <v>852137</v>
      </c>
      <c r="C3760" t="s">
        <v>661</v>
      </c>
      <c r="D3760" t="s">
        <v>2991</v>
      </c>
      <c r="E3760" t="s">
        <v>345</v>
      </c>
      <c r="F3760" t="s">
        <v>346</v>
      </c>
      <c r="G3760" t="s">
        <v>63</v>
      </c>
      <c r="H3760" t="s">
        <v>87</v>
      </c>
      <c r="I3760">
        <v>14</v>
      </c>
      <c r="J3760">
        <v>14</v>
      </c>
      <c r="K3760">
        <v>14</v>
      </c>
      <c r="L3760">
        <v>14</v>
      </c>
      <c r="M3760">
        <v>14</v>
      </c>
      <c r="N3760">
        <v>14</v>
      </c>
      <c r="O3760">
        <v>14</v>
      </c>
      <c r="P3760">
        <v>14</v>
      </c>
      <c r="Q3760">
        <v>14</v>
      </c>
      <c r="R3760">
        <v>14</v>
      </c>
      <c r="T3760" s="22" t="str">
        <f t="shared" si="220"/>
        <v>852137-150101-OS</v>
      </c>
      <c r="U3760" s="24">
        <f>IF(C3760="NET","",IF(C3760="","",IFERROR(VLOOKUP(T3760,EAN!$A:$B,2,FALSE),"MANGLER - MÅ OPPDATERE EAN-FANEN")))</f>
        <v>7048652967541</v>
      </c>
      <c r="V3760" s="22">
        <f t="shared" si="221"/>
        <v>14</v>
      </c>
      <c r="W3760" s="22">
        <f t="shared" si="222"/>
        <v>14</v>
      </c>
    </row>
    <row r="3761" spans="2:23">
      <c r="B3761">
        <v>852137</v>
      </c>
      <c r="C3761" t="s">
        <v>661</v>
      </c>
      <c r="D3761" t="s">
        <v>2991</v>
      </c>
      <c r="E3761" t="s">
        <v>1195</v>
      </c>
      <c r="F3761" t="s">
        <v>1196</v>
      </c>
      <c r="G3761" t="s">
        <v>63</v>
      </c>
      <c r="H3761" t="s">
        <v>225</v>
      </c>
      <c r="I3761">
        <v>10</v>
      </c>
      <c r="J3761">
        <v>10</v>
      </c>
      <c r="K3761">
        <v>10</v>
      </c>
      <c r="L3761">
        <v>10</v>
      </c>
      <c r="M3761">
        <v>10</v>
      </c>
      <c r="N3761">
        <v>10</v>
      </c>
      <c r="O3761">
        <v>10</v>
      </c>
      <c r="P3761">
        <v>10</v>
      </c>
      <c r="Q3761">
        <v>10</v>
      </c>
      <c r="R3761">
        <v>10</v>
      </c>
      <c r="T3761" s="22" t="str">
        <f t="shared" si="220"/>
        <v>852137-157643-OS</v>
      </c>
      <c r="U3761" s="24">
        <f>IF(C3761="NET","",IF(C3761="","",IFERROR(VLOOKUP(T3761,EAN!$A:$B,2,FALSE),"MANGLER - MÅ OPPDATERE EAN-FANEN")))</f>
        <v>7048652836953</v>
      </c>
      <c r="V3761" s="22">
        <f t="shared" si="221"/>
        <v>10</v>
      </c>
      <c r="W3761" s="22">
        <f t="shared" si="222"/>
        <v>10</v>
      </c>
    </row>
    <row r="3762" spans="2:23">
      <c r="B3762">
        <v>852137</v>
      </c>
      <c r="C3762" t="s">
        <v>661</v>
      </c>
      <c r="D3762" t="s">
        <v>2991</v>
      </c>
      <c r="E3762" t="s">
        <v>2235</v>
      </c>
      <c r="F3762" t="s">
        <v>2512</v>
      </c>
      <c r="G3762" t="s">
        <v>63</v>
      </c>
      <c r="H3762" t="s">
        <v>225</v>
      </c>
      <c r="I3762">
        <v>18</v>
      </c>
      <c r="J3762">
        <v>18</v>
      </c>
      <c r="K3762">
        <v>18</v>
      </c>
      <c r="L3762">
        <v>18</v>
      </c>
      <c r="M3762">
        <v>18</v>
      </c>
      <c r="N3762">
        <v>18</v>
      </c>
      <c r="O3762">
        <v>18</v>
      </c>
      <c r="P3762">
        <v>18</v>
      </c>
      <c r="Q3762">
        <v>18</v>
      </c>
      <c r="R3762">
        <v>18</v>
      </c>
      <c r="T3762" s="22" t="str">
        <f t="shared" si="220"/>
        <v>852137-158072-OS</v>
      </c>
      <c r="U3762" s="24">
        <f>IF(C3762="NET","",IF(C3762="","",IFERROR(VLOOKUP(T3762,EAN!$A:$B,2,FALSE),"MANGLER - MÅ OPPDATERE EAN-FANEN")))</f>
        <v>7048652967558</v>
      </c>
      <c r="V3762" s="22">
        <f t="shared" si="221"/>
        <v>18</v>
      </c>
      <c r="W3762" s="22">
        <f t="shared" si="222"/>
        <v>18</v>
      </c>
    </row>
    <row r="3763" spans="2:23">
      <c r="B3763">
        <v>852137</v>
      </c>
      <c r="C3763" t="s">
        <v>661</v>
      </c>
      <c r="D3763" t="s">
        <v>2991</v>
      </c>
      <c r="E3763" t="s">
        <v>1342</v>
      </c>
      <c r="F3763" t="s">
        <v>1343</v>
      </c>
      <c r="G3763" t="s">
        <v>63</v>
      </c>
      <c r="H3763" t="s">
        <v>87</v>
      </c>
      <c r="I3763">
        <v>4</v>
      </c>
      <c r="J3763">
        <v>4</v>
      </c>
      <c r="K3763">
        <v>4</v>
      </c>
      <c r="L3763">
        <v>4</v>
      </c>
      <c r="M3763">
        <v>4</v>
      </c>
      <c r="N3763">
        <v>4</v>
      </c>
      <c r="O3763">
        <v>4</v>
      </c>
      <c r="P3763">
        <v>4</v>
      </c>
      <c r="Q3763">
        <v>4</v>
      </c>
      <c r="R3763">
        <v>4</v>
      </c>
      <c r="T3763" s="22" t="str">
        <f t="shared" si="220"/>
        <v>852137-161036-OS</v>
      </c>
      <c r="U3763" s="24">
        <f>IF(C3763="NET","",IF(C3763="","",IFERROR(VLOOKUP(T3763,EAN!$A:$B,2,FALSE),"MANGLER - MÅ OPPDATERE EAN-FANEN")))</f>
        <v>7048652836960</v>
      </c>
      <c r="V3763" s="22">
        <f t="shared" si="221"/>
        <v>4</v>
      </c>
      <c r="W3763" s="22">
        <f t="shared" si="222"/>
        <v>4</v>
      </c>
    </row>
    <row r="3764" spans="2:23">
      <c r="B3764">
        <v>852137</v>
      </c>
      <c r="C3764" t="s">
        <v>661</v>
      </c>
      <c r="D3764" t="s">
        <v>2991</v>
      </c>
      <c r="E3764" t="s">
        <v>3749</v>
      </c>
      <c r="F3764" t="s">
        <v>3750</v>
      </c>
      <c r="G3764" t="s">
        <v>63</v>
      </c>
      <c r="H3764" t="s">
        <v>87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T3764" s="22" t="str">
        <f t="shared" si="220"/>
        <v>852137-170101-OS</v>
      </c>
      <c r="U3764" s="24">
        <f>IF(C3764="NET","",IF(C3764="","",IFERROR(VLOOKUP(T3764,EAN!$A:$B,2,FALSE),"MANGLER - MÅ OPPDATERE EAN-FANEN")))</f>
        <v>7048653090583</v>
      </c>
      <c r="V3764" s="22">
        <f t="shared" si="221"/>
        <v>0</v>
      </c>
      <c r="W3764" s="22">
        <f t="shared" si="222"/>
        <v>0</v>
      </c>
    </row>
    <row r="3765" spans="2:23">
      <c r="B3765">
        <v>852137</v>
      </c>
      <c r="C3765" t="s">
        <v>661</v>
      </c>
      <c r="D3765" t="s">
        <v>2991</v>
      </c>
      <c r="E3765" t="s">
        <v>347</v>
      </c>
      <c r="F3765" t="s">
        <v>348</v>
      </c>
      <c r="G3765" t="s">
        <v>63</v>
      </c>
      <c r="H3765" t="s">
        <v>225</v>
      </c>
      <c r="I3765">
        <v>6</v>
      </c>
      <c r="J3765">
        <v>6</v>
      </c>
      <c r="K3765">
        <v>6</v>
      </c>
      <c r="L3765">
        <v>6</v>
      </c>
      <c r="M3765">
        <v>6</v>
      </c>
      <c r="N3765">
        <v>6</v>
      </c>
      <c r="O3765">
        <v>6</v>
      </c>
      <c r="P3765">
        <v>6</v>
      </c>
      <c r="Q3765">
        <v>6</v>
      </c>
      <c r="R3765">
        <v>6</v>
      </c>
      <c r="T3765" s="22" t="str">
        <f t="shared" si="220"/>
        <v>852137-180101-OS</v>
      </c>
      <c r="U3765" s="24">
        <f>IF(C3765="NET","",IF(C3765="","",IFERROR(VLOOKUP(T3765,EAN!$A:$B,2,FALSE),"MANGLER - MÅ OPPDATERE EAN-FANEN")))</f>
        <v>7048652967565</v>
      </c>
      <c r="V3765" s="22">
        <f t="shared" si="221"/>
        <v>6</v>
      </c>
      <c r="W3765" s="22">
        <f t="shared" si="222"/>
        <v>6</v>
      </c>
    </row>
    <row r="3766" spans="2:23">
      <c r="B3766">
        <v>852137</v>
      </c>
      <c r="C3766" t="s">
        <v>661</v>
      </c>
      <c r="D3766" t="s">
        <v>2991</v>
      </c>
      <c r="E3766" t="s">
        <v>3751</v>
      </c>
      <c r="F3766" t="s">
        <v>3752</v>
      </c>
      <c r="G3766" t="s">
        <v>63</v>
      </c>
      <c r="H3766" t="s">
        <v>87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T3766" s="22" t="str">
        <f t="shared" si="220"/>
        <v>852137-205978-OS</v>
      </c>
      <c r="U3766" s="24">
        <f>IF(C3766="NET","",IF(C3766="","",IFERROR(VLOOKUP(T3766,EAN!$A:$B,2,FALSE),"MANGLER - MÅ OPPDATERE EAN-FANEN")))</f>
        <v>7048653121775</v>
      </c>
      <c r="V3766" s="22">
        <f t="shared" si="221"/>
        <v>0</v>
      </c>
      <c r="W3766" s="22">
        <f t="shared" si="222"/>
        <v>0</v>
      </c>
    </row>
    <row r="3767" spans="2:23">
      <c r="B3767" s="37">
        <v>852140</v>
      </c>
      <c r="C3767" t="s">
        <v>131</v>
      </c>
      <c r="I3767" s="37">
        <v>202409</v>
      </c>
      <c r="J3767" s="37">
        <v>202410</v>
      </c>
      <c r="K3767" s="37">
        <v>202411</v>
      </c>
      <c r="L3767" s="37">
        <v>202412</v>
      </c>
      <c r="M3767" s="37">
        <v>202413</v>
      </c>
      <c r="N3767" s="37">
        <v>202414</v>
      </c>
      <c r="O3767" s="37">
        <v>202415</v>
      </c>
      <c r="P3767" s="37">
        <v>202415</v>
      </c>
      <c r="Q3767" s="37">
        <v>202415</v>
      </c>
      <c r="R3767" s="37">
        <v>202415</v>
      </c>
      <c r="T3767" s="22" t="str">
        <f t="shared" si="220"/>
        <v>852140-</v>
      </c>
      <c r="U3767" s="24" t="str">
        <f>IF(C3767="NET","",IF(C3767="","",IFERROR(VLOOKUP(T3767,EAN!$A:$B,2,FALSE),"MANGLER - MÅ OPPDATERE EAN-FANEN")))</f>
        <v/>
      </c>
      <c r="V3767" s="22">
        <f t="shared" si="221"/>
        <v>202409</v>
      </c>
      <c r="W3767" s="22">
        <f t="shared" si="222"/>
        <v>202415</v>
      </c>
    </row>
    <row r="3768" spans="2:23">
      <c r="B3768">
        <v>852140</v>
      </c>
      <c r="C3768" t="s">
        <v>799</v>
      </c>
      <c r="D3768" t="s">
        <v>2991</v>
      </c>
      <c r="E3768" t="s">
        <v>2058</v>
      </c>
      <c r="F3768" t="s">
        <v>2059</v>
      </c>
      <c r="G3768" t="s">
        <v>63</v>
      </c>
      <c r="H3768" t="s">
        <v>225</v>
      </c>
      <c r="I3768">
        <v>187</v>
      </c>
      <c r="J3768">
        <v>187</v>
      </c>
      <c r="K3768">
        <v>187</v>
      </c>
      <c r="L3768">
        <v>187</v>
      </c>
      <c r="M3768">
        <v>187</v>
      </c>
      <c r="N3768">
        <v>187</v>
      </c>
      <c r="O3768">
        <v>187</v>
      </c>
      <c r="P3768">
        <v>187</v>
      </c>
      <c r="Q3768">
        <v>187</v>
      </c>
      <c r="R3768">
        <v>187</v>
      </c>
      <c r="T3768" s="22" t="str">
        <f t="shared" si="220"/>
        <v>852140-157018-OS</v>
      </c>
      <c r="U3768" s="24">
        <f>IF(C3768="NET","",IF(C3768="","",IFERROR(VLOOKUP(T3768,EAN!$A:$B,2,FALSE),"MANGLER - MÅ OPPDATERE EAN-FANEN")))</f>
        <v>7048652903266</v>
      </c>
      <c r="V3768" s="22">
        <f t="shared" si="221"/>
        <v>187</v>
      </c>
      <c r="W3768" s="22">
        <f t="shared" si="222"/>
        <v>187</v>
      </c>
    </row>
    <row r="3769" spans="2:23">
      <c r="B3769">
        <v>852140</v>
      </c>
      <c r="C3769" t="s">
        <v>799</v>
      </c>
      <c r="D3769" t="s">
        <v>2991</v>
      </c>
      <c r="E3769" t="s">
        <v>3678</v>
      </c>
      <c r="F3769" t="s">
        <v>3679</v>
      </c>
      <c r="G3769" t="s">
        <v>63</v>
      </c>
      <c r="H3769" t="s">
        <v>87</v>
      </c>
      <c r="I3769">
        <v>140</v>
      </c>
      <c r="J3769">
        <v>140</v>
      </c>
      <c r="K3769">
        <v>140</v>
      </c>
      <c r="L3769">
        <v>140</v>
      </c>
      <c r="M3769">
        <v>140</v>
      </c>
      <c r="N3769">
        <v>140</v>
      </c>
      <c r="O3769">
        <v>140</v>
      </c>
      <c r="P3769">
        <v>140</v>
      </c>
      <c r="Q3769">
        <v>140</v>
      </c>
      <c r="R3769">
        <v>140</v>
      </c>
      <c r="T3769" s="22" t="str">
        <f t="shared" si="220"/>
        <v>852140-201019-OS</v>
      </c>
      <c r="U3769" s="24">
        <f>IF(C3769="NET","",IF(C3769="","",IFERROR(VLOOKUP(T3769,EAN!$A:$B,2,FALSE),"MANGLER - MÅ OPPDATERE EAN-FANEN")))</f>
        <v>7048653032262</v>
      </c>
      <c r="V3769" s="22">
        <f t="shared" si="221"/>
        <v>140</v>
      </c>
      <c r="W3769" s="22">
        <f t="shared" si="222"/>
        <v>140</v>
      </c>
    </row>
    <row r="3770" spans="2:23">
      <c r="B3770" s="37">
        <v>852141</v>
      </c>
      <c r="C3770" t="s">
        <v>131</v>
      </c>
      <c r="I3770" s="37">
        <v>202409</v>
      </c>
      <c r="J3770" s="37">
        <v>202410</v>
      </c>
      <c r="K3770" s="37">
        <v>202411</v>
      </c>
      <c r="L3770" s="37">
        <v>202412</v>
      </c>
      <c r="M3770" s="37">
        <v>202413</v>
      </c>
      <c r="N3770" s="37">
        <v>202414</v>
      </c>
      <c r="O3770" s="37">
        <v>202415</v>
      </c>
      <c r="P3770" s="37">
        <v>202415</v>
      </c>
      <c r="Q3770" s="37">
        <v>202415</v>
      </c>
      <c r="R3770" s="37">
        <v>202415</v>
      </c>
      <c r="T3770" s="22" t="str">
        <f t="shared" si="220"/>
        <v>852141-</v>
      </c>
      <c r="U3770" s="24" t="str">
        <f>IF(C3770="NET","",IF(C3770="","",IFERROR(VLOOKUP(T3770,EAN!$A:$B,2,FALSE),"MANGLER - MÅ OPPDATERE EAN-FANEN")))</f>
        <v/>
      </c>
      <c r="V3770" s="22">
        <f t="shared" si="221"/>
        <v>202409</v>
      </c>
      <c r="W3770" s="22">
        <f t="shared" si="222"/>
        <v>202415</v>
      </c>
    </row>
    <row r="3771" spans="2:23">
      <c r="B3771">
        <v>852141</v>
      </c>
      <c r="C3771" t="s">
        <v>1804</v>
      </c>
      <c r="D3771" t="s">
        <v>2991</v>
      </c>
      <c r="E3771" t="s">
        <v>3680</v>
      </c>
      <c r="F3771" t="s">
        <v>3681</v>
      </c>
      <c r="G3771" t="s">
        <v>63</v>
      </c>
      <c r="H3771" t="s">
        <v>87</v>
      </c>
      <c r="I3771">
        <v>146</v>
      </c>
      <c r="J3771">
        <v>146</v>
      </c>
      <c r="K3771">
        <v>146</v>
      </c>
      <c r="L3771">
        <v>146</v>
      </c>
      <c r="M3771">
        <v>146</v>
      </c>
      <c r="N3771">
        <v>146</v>
      </c>
      <c r="O3771">
        <v>146</v>
      </c>
      <c r="P3771">
        <v>146</v>
      </c>
      <c r="Q3771">
        <v>146</v>
      </c>
      <c r="R3771">
        <v>146</v>
      </c>
      <c r="T3771" s="22" t="str">
        <f t="shared" si="220"/>
        <v>852141-161874-OS</v>
      </c>
      <c r="U3771" s="24">
        <f>IF(C3771="NET","",IF(C3771="","",IFERROR(VLOOKUP(T3771,EAN!$A:$B,2,FALSE),"MANGLER - MÅ OPPDATERE EAN-FANEN")))</f>
        <v>7048653032279</v>
      </c>
      <c r="V3771" s="22">
        <f t="shared" si="221"/>
        <v>146</v>
      </c>
      <c r="W3771" s="22">
        <f t="shared" si="222"/>
        <v>146</v>
      </c>
    </row>
    <row r="3772" spans="2:23">
      <c r="B3772" s="37">
        <v>852142</v>
      </c>
      <c r="C3772" t="s">
        <v>131</v>
      </c>
      <c r="I3772" s="37">
        <v>202409</v>
      </c>
      <c r="J3772" s="37">
        <v>202410</v>
      </c>
      <c r="K3772" s="37">
        <v>202411</v>
      </c>
      <c r="L3772" s="37">
        <v>202412</v>
      </c>
      <c r="M3772" s="37">
        <v>202413</v>
      </c>
      <c r="N3772" s="37">
        <v>202414</v>
      </c>
      <c r="O3772" s="37">
        <v>202415</v>
      </c>
      <c r="P3772" s="37">
        <v>202415</v>
      </c>
      <c r="Q3772" s="37">
        <v>202415</v>
      </c>
      <c r="R3772" s="37">
        <v>202415</v>
      </c>
      <c r="T3772" s="22" t="str">
        <f t="shared" si="220"/>
        <v>852142-</v>
      </c>
      <c r="U3772" s="24" t="str">
        <f>IF(C3772="NET","",IF(C3772="","",IFERROR(VLOOKUP(T3772,EAN!$A:$B,2,FALSE),"MANGLER - MÅ OPPDATERE EAN-FANEN")))</f>
        <v/>
      </c>
      <c r="V3772" s="22">
        <f t="shared" si="221"/>
        <v>202409</v>
      </c>
      <c r="W3772" s="22">
        <f t="shared" si="222"/>
        <v>202415</v>
      </c>
    </row>
    <row r="3773" spans="2:23">
      <c r="B3773">
        <v>852142</v>
      </c>
      <c r="C3773" t="s">
        <v>1043</v>
      </c>
      <c r="D3773" t="s">
        <v>2991</v>
      </c>
      <c r="E3773" t="s">
        <v>1037</v>
      </c>
      <c r="F3773" t="s">
        <v>1038</v>
      </c>
      <c r="G3773" t="s">
        <v>63</v>
      </c>
      <c r="H3773" t="s">
        <v>87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T3773" s="22" t="str">
        <f t="shared" si="220"/>
        <v>852142-151011-OS</v>
      </c>
      <c r="U3773" s="24">
        <f>IF(C3773="NET","",IF(C3773="","",IFERROR(VLOOKUP(T3773,EAN!$A:$B,2,FALSE),"MANGLER - MÅ OPPDATERE EAN-FANEN")))</f>
        <v>7048652838100</v>
      </c>
      <c r="V3773" s="22">
        <f t="shared" si="221"/>
        <v>0</v>
      </c>
      <c r="W3773" s="22">
        <f t="shared" si="222"/>
        <v>0</v>
      </c>
    </row>
    <row r="3774" spans="2:23">
      <c r="B3774">
        <v>852142</v>
      </c>
      <c r="C3774" t="s">
        <v>1043</v>
      </c>
      <c r="D3774" t="s">
        <v>2991</v>
      </c>
      <c r="E3774" t="s">
        <v>1363</v>
      </c>
      <c r="F3774" t="s">
        <v>1364</v>
      </c>
      <c r="G3774" t="s">
        <v>63</v>
      </c>
      <c r="H3774" t="s">
        <v>87</v>
      </c>
      <c r="I3774">
        <v>31</v>
      </c>
      <c r="J3774">
        <v>31</v>
      </c>
      <c r="K3774">
        <v>31</v>
      </c>
      <c r="L3774">
        <v>31</v>
      </c>
      <c r="M3774">
        <v>31</v>
      </c>
      <c r="N3774">
        <v>31</v>
      </c>
      <c r="O3774">
        <v>31</v>
      </c>
      <c r="P3774">
        <v>31</v>
      </c>
      <c r="Q3774">
        <v>31</v>
      </c>
      <c r="R3774">
        <v>31</v>
      </c>
      <c r="T3774" s="22" t="str">
        <f t="shared" si="220"/>
        <v>852142-206649-OS</v>
      </c>
      <c r="U3774" s="24">
        <f>IF(C3774="NET","",IF(C3774="","",IFERROR(VLOOKUP(T3774,EAN!$A:$B,2,FALSE),"MANGLER - MÅ OPPDATERE EAN-FANEN")))</f>
        <v>7048652838001</v>
      </c>
      <c r="V3774" s="22">
        <f t="shared" si="221"/>
        <v>31</v>
      </c>
      <c r="W3774" s="22">
        <f t="shared" si="222"/>
        <v>31</v>
      </c>
    </row>
    <row r="3775" spans="2:23">
      <c r="B3775" s="37">
        <v>852143</v>
      </c>
      <c r="C3775" t="s">
        <v>131</v>
      </c>
      <c r="I3775" s="37">
        <v>202409</v>
      </c>
      <c r="J3775" s="37">
        <v>202410</v>
      </c>
      <c r="K3775" s="37">
        <v>202411</v>
      </c>
      <c r="L3775" s="37">
        <v>202412</v>
      </c>
      <c r="M3775" s="37">
        <v>202413</v>
      </c>
      <c r="N3775" s="37">
        <v>202414</v>
      </c>
      <c r="O3775" s="37">
        <v>202415</v>
      </c>
      <c r="P3775" s="37">
        <v>202415</v>
      </c>
      <c r="Q3775" s="37">
        <v>202415</v>
      </c>
      <c r="R3775" s="37">
        <v>202415</v>
      </c>
      <c r="T3775" s="22" t="str">
        <f t="shared" si="220"/>
        <v>852143-</v>
      </c>
      <c r="U3775" s="24" t="str">
        <f>IF(C3775="NET","",IF(C3775="","",IFERROR(VLOOKUP(T3775,EAN!$A:$B,2,FALSE),"MANGLER - MÅ OPPDATERE EAN-FANEN")))</f>
        <v/>
      </c>
      <c r="V3775" s="22">
        <f t="shared" si="221"/>
        <v>202409</v>
      </c>
      <c r="W3775" s="22">
        <f t="shared" si="222"/>
        <v>202415</v>
      </c>
    </row>
    <row r="3776" spans="2:23">
      <c r="B3776">
        <v>852143</v>
      </c>
      <c r="C3776" t="s">
        <v>2060</v>
      </c>
      <c r="D3776" t="s">
        <v>2991</v>
      </c>
      <c r="E3776" t="s">
        <v>1365</v>
      </c>
      <c r="F3776" t="s">
        <v>1366</v>
      </c>
      <c r="G3776" t="s">
        <v>63</v>
      </c>
      <c r="H3776" t="s">
        <v>87</v>
      </c>
      <c r="I3776">
        <v>19</v>
      </c>
      <c r="J3776">
        <v>19</v>
      </c>
      <c r="K3776">
        <v>19</v>
      </c>
      <c r="L3776">
        <v>19</v>
      </c>
      <c r="M3776">
        <v>19</v>
      </c>
      <c r="N3776">
        <v>19</v>
      </c>
      <c r="O3776">
        <v>19</v>
      </c>
      <c r="P3776">
        <v>19</v>
      </c>
      <c r="Q3776">
        <v>19</v>
      </c>
      <c r="R3776">
        <v>19</v>
      </c>
      <c r="T3776" s="22" t="str">
        <f t="shared" si="220"/>
        <v>852143-208353-OS</v>
      </c>
      <c r="U3776" s="24">
        <f>IF(C3776="NET","",IF(C3776="","",IFERROR(VLOOKUP(T3776,EAN!$A:$B,2,FALSE),"MANGLER - MÅ OPPDATERE EAN-FANEN")))</f>
        <v>7048652836922</v>
      </c>
      <c r="V3776" s="22">
        <f t="shared" si="221"/>
        <v>19</v>
      </c>
      <c r="W3776" s="22">
        <f t="shared" si="222"/>
        <v>19</v>
      </c>
    </row>
    <row r="3777" spans="2:23">
      <c r="B3777" s="37">
        <v>852144</v>
      </c>
      <c r="C3777" t="s">
        <v>131</v>
      </c>
      <c r="I3777" s="37">
        <v>202409</v>
      </c>
      <c r="J3777" s="37">
        <v>202410</v>
      </c>
      <c r="K3777" s="37">
        <v>202411</v>
      </c>
      <c r="L3777" s="37">
        <v>202412</v>
      </c>
      <c r="M3777" s="37">
        <v>202413</v>
      </c>
      <c r="N3777" s="37">
        <v>202414</v>
      </c>
      <c r="O3777" s="37">
        <v>202415</v>
      </c>
      <c r="P3777" s="37">
        <v>202415</v>
      </c>
      <c r="Q3777" s="37">
        <v>202415</v>
      </c>
      <c r="R3777" s="37">
        <v>202415</v>
      </c>
      <c r="T3777" s="22" t="str">
        <f t="shared" si="220"/>
        <v>852144-</v>
      </c>
      <c r="U3777" s="24" t="str">
        <f>IF(C3777="NET","",IF(C3777="","",IFERROR(VLOOKUP(T3777,EAN!$A:$B,2,FALSE),"MANGLER - MÅ OPPDATERE EAN-FANEN")))</f>
        <v/>
      </c>
      <c r="V3777" s="22">
        <f t="shared" si="221"/>
        <v>202409</v>
      </c>
      <c r="W3777" s="22">
        <f t="shared" si="222"/>
        <v>202415</v>
      </c>
    </row>
    <row r="3778" spans="2:23">
      <c r="B3778">
        <v>852144</v>
      </c>
      <c r="C3778" t="s">
        <v>797</v>
      </c>
      <c r="D3778" t="s">
        <v>2991</v>
      </c>
      <c r="E3778" t="s">
        <v>416</v>
      </c>
      <c r="F3778" t="s">
        <v>798</v>
      </c>
      <c r="G3778" t="s">
        <v>63</v>
      </c>
      <c r="H3778" t="s">
        <v>87</v>
      </c>
      <c r="I3778">
        <v>28</v>
      </c>
      <c r="J3778">
        <v>28</v>
      </c>
      <c r="K3778">
        <v>28</v>
      </c>
      <c r="L3778">
        <v>28</v>
      </c>
      <c r="M3778">
        <v>28</v>
      </c>
      <c r="N3778">
        <v>28</v>
      </c>
      <c r="O3778">
        <v>28</v>
      </c>
      <c r="P3778">
        <v>28</v>
      </c>
      <c r="Q3778">
        <v>28</v>
      </c>
      <c r="R3778">
        <v>28</v>
      </c>
      <c r="T3778" s="22" t="str">
        <f t="shared" si="220"/>
        <v>852144-151013-OS</v>
      </c>
      <c r="U3778" s="24">
        <f>IF(C3778="NET","",IF(C3778="","",IFERROR(VLOOKUP(T3778,EAN!$A:$B,2,FALSE),"MANGLER - MÅ OPPDATERE EAN-FANEN")))</f>
        <v>7048652838018</v>
      </c>
      <c r="V3778" s="22">
        <f t="shared" si="221"/>
        <v>28</v>
      </c>
      <c r="W3778" s="22">
        <f t="shared" si="222"/>
        <v>28</v>
      </c>
    </row>
    <row r="3779" spans="2:23">
      <c r="B3779" s="37">
        <v>852145</v>
      </c>
      <c r="C3779" t="s">
        <v>131</v>
      </c>
      <c r="I3779" s="37">
        <v>202409</v>
      </c>
      <c r="J3779" s="37">
        <v>202410</v>
      </c>
      <c r="K3779" s="37">
        <v>202411</v>
      </c>
      <c r="L3779" s="37">
        <v>202412</v>
      </c>
      <c r="M3779" s="37">
        <v>202413</v>
      </c>
      <c r="N3779" s="37">
        <v>202414</v>
      </c>
      <c r="O3779" s="37">
        <v>202415</v>
      </c>
      <c r="P3779" s="37">
        <v>202415</v>
      </c>
      <c r="Q3779" s="37">
        <v>202415</v>
      </c>
      <c r="R3779" s="37">
        <v>202415</v>
      </c>
      <c r="T3779" s="22" t="str">
        <f t="shared" si="220"/>
        <v>852145-</v>
      </c>
      <c r="U3779" s="24" t="str">
        <f>IF(C3779="NET","",IF(C3779="","",IFERROR(VLOOKUP(T3779,EAN!$A:$B,2,FALSE),"MANGLER - MÅ OPPDATERE EAN-FANEN")))</f>
        <v/>
      </c>
      <c r="V3779" s="22">
        <f t="shared" si="221"/>
        <v>202409</v>
      </c>
      <c r="W3779" s="22">
        <f t="shared" si="222"/>
        <v>202415</v>
      </c>
    </row>
    <row r="3780" spans="2:23">
      <c r="B3780">
        <v>852145</v>
      </c>
      <c r="C3780" t="s">
        <v>3636</v>
      </c>
      <c r="D3780" t="s">
        <v>2991</v>
      </c>
      <c r="E3780" t="s">
        <v>3091</v>
      </c>
      <c r="F3780" t="s">
        <v>1047</v>
      </c>
      <c r="G3780" t="s">
        <v>63</v>
      </c>
      <c r="H3780" t="s">
        <v>87</v>
      </c>
      <c r="I3780">
        <v>178</v>
      </c>
      <c r="J3780">
        <v>178</v>
      </c>
      <c r="K3780">
        <v>178</v>
      </c>
      <c r="L3780">
        <v>178</v>
      </c>
      <c r="M3780">
        <v>178</v>
      </c>
      <c r="N3780">
        <v>178</v>
      </c>
      <c r="O3780">
        <v>178</v>
      </c>
      <c r="P3780">
        <v>178</v>
      </c>
      <c r="Q3780">
        <v>178</v>
      </c>
      <c r="R3780">
        <v>178</v>
      </c>
      <c r="T3780" s="22" t="str">
        <f t="shared" ref="T3780:T3843" si="223">CONCATENATE(B3780,"-",E3780)</f>
        <v>852145-100201-OS</v>
      </c>
      <c r="U3780" s="24" t="str">
        <f>IF(C3780="NET","",IF(C3780="","",IFERROR(VLOOKUP(T3780,EAN!$A:$B,2,FALSE),"MANGLER - MÅ OPPDATERE EAN-FANEN")))</f>
        <v>MANGLER - MÅ OPPDATERE EAN-FANEN</v>
      </c>
      <c r="V3780" s="22">
        <f t="shared" si="221"/>
        <v>178</v>
      </c>
      <c r="W3780" s="22">
        <f t="shared" si="222"/>
        <v>178</v>
      </c>
    </row>
    <row r="3781" spans="2:23">
      <c r="B3781" s="37">
        <v>852146</v>
      </c>
      <c r="C3781" t="s">
        <v>131</v>
      </c>
      <c r="I3781" s="37">
        <v>202409</v>
      </c>
      <c r="J3781" s="37">
        <v>202410</v>
      </c>
      <c r="K3781" s="37">
        <v>202411</v>
      </c>
      <c r="L3781" s="37">
        <v>202412</v>
      </c>
      <c r="M3781" s="37">
        <v>202413</v>
      </c>
      <c r="N3781" s="37">
        <v>202414</v>
      </c>
      <c r="O3781" s="37">
        <v>202415</v>
      </c>
      <c r="P3781" s="37">
        <v>202415</v>
      </c>
      <c r="Q3781" s="37">
        <v>202415</v>
      </c>
      <c r="R3781" s="37">
        <v>202415</v>
      </c>
      <c r="T3781" s="22" t="str">
        <f t="shared" si="223"/>
        <v>852146-</v>
      </c>
      <c r="U3781" s="24" t="str">
        <f>IF(C3781="NET","",IF(C3781="","",IFERROR(VLOOKUP(T3781,EAN!$A:$B,2,FALSE),"MANGLER - MÅ OPPDATERE EAN-FANEN")))</f>
        <v/>
      </c>
      <c r="V3781" s="22">
        <f t="shared" si="221"/>
        <v>202409</v>
      </c>
      <c r="W3781" s="22">
        <f t="shared" si="222"/>
        <v>202415</v>
      </c>
    </row>
    <row r="3782" spans="2:23">
      <c r="B3782">
        <v>852146</v>
      </c>
      <c r="C3782" t="s">
        <v>3637</v>
      </c>
      <c r="D3782" t="s">
        <v>2991</v>
      </c>
      <c r="E3782" t="s">
        <v>3638</v>
      </c>
      <c r="F3782" t="s">
        <v>344</v>
      </c>
      <c r="G3782" t="s">
        <v>63</v>
      </c>
      <c r="H3782" t="s">
        <v>87</v>
      </c>
      <c r="I3782">
        <v>95</v>
      </c>
      <c r="J3782">
        <v>95</v>
      </c>
      <c r="K3782">
        <v>95</v>
      </c>
      <c r="L3782">
        <v>95</v>
      </c>
      <c r="M3782">
        <v>95</v>
      </c>
      <c r="N3782">
        <v>95</v>
      </c>
      <c r="O3782">
        <v>95</v>
      </c>
      <c r="P3782">
        <v>95</v>
      </c>
      <c r="Q3782">
        <v>95</v>
      </c>
      <c r="R3782">
        <v>95</v>
      </c>
      <c r="T3782" s="22" t="str">
        <f t="shared" si="223"/>
        <v>852146-060201-OS</v>
      </c>
      <c r="U3782" s="24" t="str">
        <f>IF(C3782="NET","",IF(C3782="","",IFERROR(VLOOKUP(T3782,EAN!$A:$B,2,FALSE),"MANGLER - MÅ OPPDATERE EAN-FANEN")))</f>
        <v>MANGLER - MÅ OPPDATERE EAN-FANEN</v>
      </c>
      <c r="V3782" s="22">
        <f t="shared" si="221"/>
        <v>95</v>
      </c>
      <c r="W3782" s="22">
        <f t="shared" si="222"/>
        <v>95</v>
      </c>
    </row>
    <row r="3783" spans="2:23">
      <c r="B3783">
        <v>852146</v>
      </c>
      <c r="C3783" t="s">
        <v>3637</v>
      </c>
      <c r="D3783" t="s">
        <v>2991</v>
      </c>
      <c r="E3783" t="s">
        <v>2061</v>
      </c>
      <c r="F3783" t="s">
        <v>2062</v>
      </c>
      <c r="G3783" t="s">
        <v>63</v>
      </c>
      <c r="H3783" t="s">
        <v>87</v>
      </c>
      <c r="I3783">
        <v>95</v>
      </c>
      <c r="J3783">
        <v>95</v>
      </c>
      <c r="K3783">
        <v>95</v>
      </c>
      <c r="L3783">
        <v>95</v>
      </c>
      <c r="M3783">
        <v>95</v>
      </c>
      <c r="N3783">
        <v>95</v>
      </c>
      <c r="O3783">
        <v>95</v>
      </c>
      <c r="P3783">
        <v>95</v>
      </c>
      <c r="Q3783">
        <v>95</v>
      </c>
      <c r="R3783">
        <v>95</v>
      </c>
      <c r="T3783" s="22" t="str">
        <f t="shared" si="223"/>
        <v>852146-156755-OS</v>
      </c>
      <c r="U3783" s="24" t="str">
        <f>IF(C3783="NET","",IF(C3783="","",IFERROR(VLOOKUP(T3783,EAN!$A:$B,2,FALSE),"MANGLER - MÅ OPPDATERE EAN-FANEN")))</f>
        <v>MANGLER - MÅ OPPDATERE EAN-FANEN</v>
      </c>
      <c r="V3783" s="22">
        <f t="shared" si="221"/>
        <v>95</v>
      </c>
      <c r="W3783" s="22">
        <f t="shared" si="222"/>
        <v>95</v>
      </c>
    </row>
    <row r="3784" spans="2:23">
      <c r="B3784" s="37">
        <v>852147</v>
      </c>
      <c r="C3784" t="s">
        <v>131</v>
      </c>
      <c r="I3784" s="37">
        <v>202409</v>
      </c>
      <c r="J3784" s="37">
        <v>202410</v>
      </c>
      <c r="K3784" s="37">
        <v>202411</v>
      </c>
      <c r="L3784" s="37">
        <v>202412</v>
      </c>
      <c r="M3784" s="37">
        <v>202413</v>
      </c>
      <c r="N3784" s="37">
        <v>202414</v>
      </c>
      <c r="O3784" s="37">
        <v>202415</v>
      </c>
      <c r="P3784" s="37">
        <v>202415</v>
      </c>
      <c r="Q3784" s="37">
        <v>202415</v>
      </c>
      <c r="R3784" s="37">
        <v>202415</v>
      </c>
      <c r="T3784" s="22" t="str">
        <f t="shared" si="223"/>
        <v>852147-</v>
      </c>
      <c r="U3784" s="24" t="str">
        <f>IF(C3784="NET","",IF(C3784="","",IFERROR(VLOOKUP(T3784,EAN!$A:$B,2,FALSE),"MANGLER - MÅ OPPDATERE EAN-FANEN")))</f>
        <v/>
      </c>
      <c r="V3784" s="22">
        <f t="shared" si="221"/>
        <v>202409</v>
      </c>
      <c r="W3784" s="22">
        <f t="shared" si="222"/>
        <v>202415</v>
      </c>
    </row>
    <row r="3785" spans="2:23">
      <c r="B3785">
        <v>852147</v>
      </c>
      <c r="C3785" t="s">
        <v>3639</v>
      </c>
      <c r="D3785" t="s">
        <v>2991</v>
      </c>
      <c r="E3785" t="s">
        <v>382</v>
      </c>
      <c r="F3785" t="s">
        <v>85</v>
      </c>
      <c r="G3785" t="s">
        <v>63</v>
      </c>
      <c r="H3785" t="s">
        <v>87</v>
      </c>
      <c r="I3785">
        <v>94</v>
      </c>
      <c r="J3785">
        <v>94</v>
      </c>
      <c r="K3785">
        <v>94</v>
      </c>
      <c r="L3785">
        <v>94</v>
      </c>
      <c r="M3785">
        <v>94</v>
      </c>
      <c r="N3785">
        <v>94</v>
      </c>
      <c r="O3785">
        <v>94</v>
      </c>
      <c r="P3785">
        <v>94</v>
      </c>
      <c r="Q3785">
        <v>94</v>
      </c>
      <c r="R3785">
        <v>94</v>
      </c>
      <c r="T3785" s="22" t="str">
        <f t="shared" si="223"/>
        <v>852147-100000-OS</v>
      </c>
      <c r="U3785" s="24" t="str">
        <f>IF(C3785="NET","",IF(C3785="","",IFERROR(VLOOKUP(T3785,EAN!$A:$B,2,FALSE),"MANGLER - MÅ OPPDATERE EAN-FANEN")))</f>
        <v>MANGLER - MÅ OPPDATERE EAN-FANEN</v>
      </c>
      <c r="V3785" s="22">
        <f t="shared" si="221"/>
        <v>94</v>
      </c>
      <c r="W3785" s="22">
        <f t="shared" si="222"/>
        <v>94</v>
      </c>
    </row>
    <row r="3786" spans="2:23">
      <c r="B3786" s="37">
        <v>852148</v>
      </c>
      <c r="C3786" t="s">
        <v>131</v>
      </c>
      <c r="I3786" s="37">
        <v>202409</v>
      </c>
      <c r="J3786" s="37">
        <v>202410</v>
      </c>
      <c r="K3786" s="37">
        <v>202411</v>
      </c>
      <c r="L3786" s="37">
        <v>202412</v>
      </c>
      <c r="M3786" s="37">
        <v>202413</v>
      </c>
      <c r="N3786" s="37">
        <v>202414</v>
      </c>
      <c r="O3786" s="37">
        <v>202415</v>
      </c>
      <c r="P3786" s="37">
        <v>202415</v>
      </c>
      <c r="Q3786" s="37">
        <v>202415</v>
      </c>
      <c r="R3786" s="37">
        <v>202415</v>
      </c>
      <c r="T3786" s="22" t="str">
        <f t="shared" si="223"/>
        <v>852148-</v>
      </c>
      <c r="U3786" s="24" t="str">
        <f>IF(C3786="NET","",IF(C3786="","",IFERROR(VLOOKUP(T3786,EAN!$A:$B,2,FALSE),"MANGLER - MÅ OPPDATERE EAN-FANEN")))</f>
        <v/>
      </c>
      <c r="V3786" s="22">
        <f t="shared" si="221"/>
        <v>202409</v>
      </c>
      <c r="W3786" s="22">
        <f t="shared" si="222"/>
        <v>202415</v>
      </c>
    </row>
    <row r="3787" spans="2:23">
      <c r="B3787">
        <v>852148</v>
      </c>
      <c r="C3787" t="s">
        <v>3640</v>
      </c>
      <c r="D3787" t="s">
        <v>2991</v>
      </c>
      <c r="E3787" t="s">
        <v>372</v>
      </c>
      <c r="F3787" t="s">
        <v>84</v>
      </c>
      <c r="G3787" t="s">
        <v>63</v>
      </c>
      <c r="H3787" t="s">
        <v>87</v>
      </c>
      <c r="I3787">
        <v>57</v>
      </c>
      <c r="J3787">
        <v>57</v>
      </c>
      <c r="K3787">
        <v>57</v>
      </c>
      <c r="L3787">
        <v>57</v>
      </c>
      <c r="M3787">
        <v>57</v>
      </c>
      <c r="N3787">
        <v>57</v>
      </c>
      <c r="O3787">
        <v>57</v>
      </c>
      <c r="P3787">
        <v>57</v>
      </c>
      <c r="Q3787">
        <v>57</v>
      </c>
      <c r="R3787">
        <v>57</v>
      </c>
      <c r="T3787" s="22" t="str">
        <f t="shared" si="223"/>
        <v>852148-060000-OS</v>
      </c>
      <c r="U3787" s="24" t="str">
        <f>IF(C3787="NET","",IF(C3787="","",IFERROR(VLOOKUP(T3787,EAN!$A:$B,2,FALSE),"MANGLER - MÅ OPPDATERE EAN-FANEN")))</f>
        <v>MANGLER - MÅ OPPDATERE EAN-FANEN</v>
      </c>
      <c r="V3787" s="22">
        <f t="shared" ref="V3787:V3850" si="224">I3787</f>
        <v>57</v>
      </c>
      <c r="W3787" s="22">
        <f t="shared" ref="W3787:W3850" si="225">R3787</f>
        <v>57</v>
      </c>
    </row>
    <row r="3788" spans="2:23">
      <c r="B3788">
        <v>852148</v>
      </c>
      <c r="C3788" t="s">
        <v>3640</v>
      </c>
      <c r="D3788" t="s">
        <v>2991</v>
      </c>
      <c r="E3788" t="s">
        <v>374</v>
      </c>
      <c r="F3788" t="s">
        <v>375</v>
      </c>
      <c r="G3788" t="s">
        <v>63</v>
      </c>
      <c r="H3788" t="s">
        <v>87</v>
      </c>
      <c r="I3788">
        <v>40</v>
      </c>
      <c r="J3788">
        <v>40</v>
      </c>
      <c r="K3788">
        <v>40</v>
      </c>
      <c r="L3788">
        <v>40</v>
      </c>
      <c r="M3788">
        <v>40</v>
      </c>
      <c r="N3788">
        <v>40</v>
      </c>
      <c r="O3788">
        <v>40</v>
      </c>
      <c r="P3788">
        <v>40</v>
      </c>
      <c r="Q3788">
        <v>40</v>
      </c>
      <c r="R3788">
        <v>40</v>
      </c>
      <c r="T3788" s="22" t="str">
        <f t="shared" si="223"/>
        <v>852148-150000-OS</v>
      </c>
      <c r="U3788" s="24" t="str">
        <f>IF(C3788="NET","",IF(C3788="","",IFERROR(VLOOKUP(T3788,EAN!$A:$B,2,FALSE),"MANGLER - MÅ OPPDATERE EAN-FANEN")))</f>
        <v>MANGLER - MÅ OPPDATERE EAN-FANEN</v>
      </c>
      <c r="V3788" s="22">
        <f t="shared" si="224"/>
        <v>40</v>
      </c>
      <c r="W3788" s="22">
        <f t="shared" si="225"/>
        <v>40</v>
      </c>
    </row>
    <row r="3789" spans="2:23">
      <c r="B3789" s="37">
        <v>852149</v>
      </c>
      <c r="C3789" t="s">
        <v>131</v>
      </c>
      <c r="I3789" s="37">
        <v>202409</v>
      </c>
      <c r="J3789" s="37">
        <v>202410</v>
      </c>
      <c r="K3789" s="37">
        <v>202411</v>
      </c>
      <c r="L3789" s="37">
        <v>202412</v>
      </c>
      <c r="M3789" s="37">
        <v>202413</v>
      </c>
      <c r="N3789" s="37">
        <v>202414</v>
      </c>
      <c r="O3789" s="37">
        <v>202415</v>
      </c>
      <c r="P3789" s="37">
        <v>202415</v>
      </c>
      <c r="Q3789" s="37">
        <v>202415</v>
      </c>
      <c r="R3789" s="37">
        <v>202415</v>
      </c>
      <c r="T3789" s="22" t="str">
        <f t="shared" si="223"/>
        <v>852149-</v>
      </c>
      <c r="U3789" s="24" t="str">
        <f>IF(C3789="NET","",IF(C3789="","",IFERROR(VLOOKUP(T3789,EAN!$A:$B,2,FALSE),"MANGLER - MÅ OPPDATERE EAN-FANEN")))</f>
        <v/>
      </c>
      <c r="V3789" s="22">
        <f t="shared" si="224"/>
        <v>202409</v>
      </c>
      <c r="W3789" s="22">
        <f t="shared" si="225"/>
        <v>202415</v>
      </c>
    </row>
    <row r="3790" spans="2:23">
      <c r="B3790">
        <v>852149</v>
      </c>
      <c r="C3790" t="s">
        <v>2239</v>
      </c>
      <c r="D3790" t="s">
        <v>2991</v>
      </c>
      <c r="E3790" t="s">
        <v>2222</v>
      </c>
      <c r="F3790" t="s">
        <v>1047</v>
      </c>
      <c r="G3790" t="s">
        <v>63</v>
      </c>
      <c r="H3790" t="s">
        <v>87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T3790" s="22" t="str">
        <f t="shared" si="223"/>
        <v>852149-100101-OS</v>
      </c>
      <c r="U3790" s="24">
        <f>IF(C3790="NET","",IF(C3790="","",IFERROR(VLOOKUP(T3790,EAN!$A:$B,2,FALSE),"MANGLER - MÅ OPPDATERE EAN-FANEN")))</f>
        <v>7048652967596</v>
      </c>
      <c r="V3790" s="22">
        <f t="shared" si="224"/>
        <v>0</v>
      </c>
      <c r="W3790" s="22">
        <f t="shared" si="225"/>
        <v>0</v>
      </c>
    </row>
    <row r="3791" spans="2:23">
      <c r="B3791" s="37">
        <v>852150</v>
      </c>
      <c r="C3791" t="s">
        <v>131</v>
      </c>
      <c r="I3791" s="37">
        <v>202409</v>
      </c>
      <c r="J3791" s="37">
        <v>202410</v>
      </c>
      <c r="K3791" s="37">
        <v>202411</v>
      </c>
      <c r="L3791" s="37">
        <v>202412</v>
      </c>
      <c r="M3791" s="37">
        <v>202413</v>
      </c>
      <c r="N3791" s="37">
        <v>202414</v>
      </c>
      <c r="O3791" s="37">
        <v>202415</v>
      </c>
      <c r="P3791" s="37">
        <v>202415</v>
      </c>
      <c r="Q3791" s="37">
        <v>202415</v>
      </c>
      <c r="R3791" s="37">
        <v>202415</v>
      </c>
      <c r="T3791" s="22" t="str">
        <f t="shared" si="223"/>
        <v>852150-</v>
      </c>
      <c r="U3791" s="24" t="str">
        <f>IF(C3791="NET","",IF(C3791="","",IFERROR(VLOOKUP(T3791,EAN!$A:$B,2,FALSE),"MANGLER - MÅ OPPDATERE EAN-FANEN")))</f>
        <v/>
      </c>
      <c r="V3791" s="22">
        <f t="shared" si="224"/>
        <v>202409</v>
      </c>
      <c r="W3791" s="22">
        <f t="shared" si="225"/>
        <v>202415</v>
      </c>
    </row>
    <row r="3792" spans="2:23">
      <c r="B3792">
        <v>852150</v>
      </c>
      <c r="C3792" t="s">
        <v>2240</v>
      </c>
      <c r="D3792" t="s">
        <v>2991</v>
      </c>
      <c r="E3792" t="s">
        <v>343</v>
      </c>
      <c r="F3792" t="s">
        <v>344</v>
      </c>
      <c r="G3792" t="s">
        <v>63</v>
      </c>
      <c r="H3792" t="s">
        <v>87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T3792" s="22" t="str">
        <f t="shared" si="223"/>
        <v>852150-060101-OS</v>
      </c>
      <c r="U3792" s="24">
        <f>IF(C3792="NET","",IF(C3792="","",IFERROR(VLOOKUP(T3792,EAN!$A:$B,2,FALSE),"MANGLER - MÅ OPPDATERE EAN-FANEN")))</f>
        <v>7048652967602</v>
      </c>
      <c r="V3792" s="22">
        <f t="shared" si="224"/>
        <v>0</v>
      </c>
      <c r="W3792" s="22">
        <f t="shared" si="225"/>
        <v>0</v>
      </c>
    </row>
    <row r="3793" spans="2:23">
      <c r="B3793">
        <v>852150</v>
      </c>
      <c r="C3793" t="s">
        <v>2240</v>
      </c>
      <c r="D3793" t="s">
        <v>2991</v>
      </c>
      <c r="E3793" t="s">
        <v>3764</v>
      </c>
      <c r="F3793" t="s">
        <v>3765</v>
      </c>
      <c r="G3793" t="s">
        <v>63</v>
      </c>
      <c r="H3793" t="s">
        <v>87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T3793" s="22" t="str">
        <f t="shared" si="223"/>
        <v>852150-075875-OS</v>
      </c>
      <c r="U3793" s="24">
        <f>IF(C3793="NET","",IF(C3793="","",IFERROR(VLOOKUP(T3793,EAN!$A:$B,2,FALSE),"MANGLER - MÅ OPPDATERE EAN-FANEN")))</f>
        <v>7048653117495</v>
      </c>
      <c r="V3793" s="22">
        <f t="shared" si="224"/>
        <v>0</v>
      </c>
      <c r="W3793" s="22">
        <f t="shared" si="225"/>
        <v>0</v>
      </c>
    </row>
    <row r="3794" spans="2:23">
      <c r="B3794">
        <v>852150</v>
      </c>
      <c r="C3794" t="s">
        <v>2240</v>
      </c>
      <c r="D3794" t="s">
        <v>2991</v>
      </c>
      <c r="E3794" t="s">
        <v>345</v>
      </c>
      <c r="F3794" t="s">
        <v>346</v>
      </c>
      <c r="G3794" t="s">
        <v>63</v>
      </c>
      <c r="H3794" t="s">
        <v>87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T3794" s="22" t="str">
        <f t="shared" si="223"/>
        <v>852150-150101-OS</v>
      </c>
      <c r="U3794" s="24">
        <f>IF(C3794="NET","",IF(C3794="","",IFERROR(VLOOKUP(T3794,EAN!$A:$B,2,FALSE),"MANGLER - MÅ OPPDATERE EAN-FANEN")))</f>
        <v>7048652986481</v>
      </c>
      <c r="V3794" s="22">
        <f t="shared" si="224"/>
        <v>0</v>
      </c>
      <c r="W3794" s="22">
        <f t="shared" si="225"/>
        <v>0</v>
      </c>
    </row>
    <row r="3795" spans="2:23">
      <c r="B3795">
        <v>852150</v>
      </c>
      <c r="C3795" t="s">
        <v>2240</v>
      </c>
      <c r="D3795" t="s">
        <v>2991</v>
      </c>
      <c r="E3795" t="s">
        <v>2235</v>
      </c>
      <c r="F3795" t="s">
        <v>2512</v>
      </c>
      <c r="G3795" t="s">
        <v>63</v>
      </c>
      <c r="H3795" t="s">
        <v>225</v>
      </c>
      <c r="I3795">
        <v>52</v>
      </c>
      <c r="J3795">
        <v>52</v>
      </c>
      <c r="K3795">
        <v>52</v>
      </c>
      <c r="L3795">
        <v>52</v>
      </c>
      <c r="M3795">
        <v>52</v>
      </c>
      <c r="N3795">
        <v>52</v>
      </c>
      <c r="O3795">
        <v>52</v>
      </c>
      <c r="P3795">
        <v>52</v>
      </c>
      <c r="Q3795">
        <v>52</v>
      </c>
      <c r="R3795">
        <v>52</v>
      </c>
      <c r="T3795" s="22" t="str">
        <f t="shared" si="223"/>
        <v>852150-158072-OS</v>
      </c>
      <c r="U3795" s="24">
        <f>IF(C3795="NET","",IF(C3795="","",IFERROR(VLOOKUP(T3795,EAN!$A:$B,2,FALSE),"MANGLER - MÅ OPPDATERE EAN-FANEN")))</f>
        <v>7048652967619</v>
      </c>
      <c r="V3795" s="22">
        <f t="shared" si="224"/>
        <v>52</v>
      </c>
      <c r="W3795" s="22">
        <f t="shared" si="225"/>
        <v>52</v>
      </c>
    </row>
    <row r="3796" spans="2:23">
      <c r="B3796">
        <v>852150</v>
      </c>
      <c r="C3796" t="s">
        <v>2240</v>
      </c>
      <c r="D3796" t="s">
        <v>2991</v>
      </c>
      <c r="E3796" t="s">
        <v>355</v>
      </c>
      <c r="F3796" t="s">
        <v>356</v>
      </c>
      <c r="G3796" t="s">
        <v>63</v>
      </c>
      <c r="H3796" t="s">
        <v>87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T3796" s="22" t="str">
        <f t="shared" si="223"/>
        <v>852150-161003-OS</v>
      </c>
      <c r="U3796" s="24">
        <f>IF(C3796="NET","",IF(C3796="","",IFERROR(VLOOKUP(T3796,EAN!$A:$B,2,FALSE),"MANGLER - MÅ OPPDATERE EAN-FANEN")))</f>
        <v>7048652967626</v>
      </c>
      <c r="V3796" s="22">
        <f t="shared" si="224"/>
        <v>0</v>
      </c>
      <c r="W3796" s="22">
        <f t="shared" si="225"/>
        <v>0</v>
      </c>
    </row>
    <row r="3797" spans="2:23">
      <c r="B3797">
        <v>852150</v>
      </c>
      <c r="C3797" t="s">
        <v>2240</v>
      </c>
      <c r="D3797" t="s">
        <v>2991</v>
      </c>
      <c r="E3797" t="s">
        <v>3753</v>
      </c>
      <c r="F3797" t="s">
        <v>3754</v>
      </c>
      <c r="G3797" t="s">
        <v>63</v>
      </c>
      <c r="H3797" t="s">
        <v>87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T3797" s="22" t="str">
        <f t="shared" si="223"/>
        <v>852150-162876-OS</v>
      </c>
      <c r="U3797" s="24">
        <f>IF(C3797="NET","",IF(C3797="","",IFERROR(VLOOKUP(T3797,EAN!$A:$B,2,FALSE),"MANGLER - MÅ OPPDATERE EAN-FANEN")))</f>
        <v>7048653090637</v>
      </c>
      <c r="V3797" s="22">
        <f t="shared" si="224"/>
        <v>0</v>
      </c>
      <c r="W3797" s="22">
        <f t="shared" si="225"/>
        <v>0</v>
      </c>
    </row>
    <row r="3798" spans="2:23">
      <c r="B3798">
        <v>852150</v>
      </c>
      <c r="C3798" t="s">
        <v>2240</v>
      </c>
      <c r="D3798" t="s">
        <v>2991</v>
      </c>
      <c r="E3798" t="s">
        <v>3749</v>
      </c>
      <c r="F3798" t="s">
        <v>3750</v>
      </c>
      <c r="G3798" t="s">
        <v>63</v>
      </c>
      <c r="H3798" t="s">
        <v>87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T3798" s="22" t="str">
        <f t="shared" si="223"/>
        <v>852150-170101-OS</v>
      </c>
      <c r="U3798" s="24">
        <f>IF(C3798="NET","",IF(C3798="","",IFERROR(VLOOKUP(T3798,EAN!$A:$B,2,FALSE),"MANGLER - MÅ OPPDATERE EAN-FANEN")))</f>
        <v>7048653090644</v>
      </c>
      <c r="V3798" s="22">
        <f t="shared" si="224"/>
        <v>0</v>
      </c>
      <c r="W3798" s="22">
        <f t="shared" si="225"/>
        <v>0</v>
      </c>
    </row>
    <row r="3799" spans="2:23">
      <c r="B3799">
        <v>852150</v>
      </c>
      <c r="C3799" t="s">
        <v>2240</v>
      </c>
      <c r="D3799" t="s">
        <v>2991</v>
      </c>
      <c r="E3799" t="s">
        <v>347</v>
      </c>
      <c r="F3799" t="s">
        <v>348</v>
      </c>
      <c r="G3799" t="s">
        <v>63</v>
      </c>
      <c r="H3799" t="s">
        <v>225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T3799" s="22" t="str">
        <f t="shared" si="223"/>
        <v>852150-180101-OS</v>
      </c>
      <c r="U3799" s="24">
        <f>IF(C3799="NET","",IF(C3799="","",IFERROR(VLOOKUP(T3799,EAN!$A:$B,2,FALSE),"MANGLER - MÅ OPPDATERE EAN-FANEN")))</f>
        <v>7048652967633</v>
      </c>
      <c r="V3799" s="22">
        <f t="shared" si="224"/>
        <v>0</v>
      </c>
      <c r="W3799" s="22">
        <f t="shared" si="225"/>
        <v>0</v>
      </c>
    </row>
    <row r="3800" spans="2:23">
      <c r="B3800">
        <v>852150</v>
      </c>
      <c r="C3800" t="s">
        <v>2240</v>
      </c>
      <c r="D3800" t="s">
        <v>2991</v>
      </c>
      <c r="E3800" t="s">
        <v>2236</v>
      </c>
      <c r="F3800" t="s">
        <v>2706</v>
      </c>
      <c r="G3800" t="s">
        <v>63</v>
      </c>
      <c r="H3800" t="s">
        <v>225</v>
      </c>
      <c r="I3800">
        <v>22</v>
      </c>
      <c r="J3800">
        <v>22</v>
      </c>
      <c r="K3800">
        <v>22</v>
      </c>
      <c r="L3800">
        <v>22</v>
      </c>
      <c r="M3800">
        <v>22</v>
      </c>
      <c r="N3800">
        <v>22</v>
      </c>
      <c r="O3800">
        <v>22</v>
      </c>
      <c r="P3800">
        <v>22</v>
      </c>
      <c r="Q3800">
        <v>22</v>
      </c>
      <c r="R3800">
        <v>22</v>
      </c>
      <c r="T3800" s="22" t="str">
        <f t="shared" si="223"/>
        <v>852150-193263-OS</v>
      </c>
      <c r="U3800" s="24">
        <f>IF(C3800="NET","",IF(C3800="","",IFERROR(VLOOKUP(T3800,EAN!$A:$B,2,FALSE),"MANGLER - MÅ OPPDATERE EAN-FANEN")))</f>
        <v>7048652967640</v>
      </c>
      <c r="V3800" s="22">
        <f t="shared" si="224"/>
        <v>22</v>
      </c>
      <c r="W3800" s="22">
        <f t="shared" si="225"/>
        <v>22</v>
      </c>
    </row>
    <row r="3801" spans="2:23">
      <c r="B3801">
        <v>852150</v>
      </c>
      <c r="C3801" t="s">
        <v>2240</v>
      </c>
      <c r="D3801" t="s">
        <v>2991</v>
      </c>
      <c r="E3801" t="s">
        <v>3751</v>
      </c>
      <c r="F3801" t="s">
        <v>3752</v>
      </c>
      <c r="G3801" t="s">
        <v>63</v>
      </c>
      <c r="H3801" t="s">
        <v>87</v>
      </c>
      <c r="I3801">
        <v>-6</v>
      </c>
      <c r="J3801">
        <v>-6</v>
      </c>
      <c r="K3801">
        <v>-6</v>
      </c>
      <c r="L3801">
        <v>-6</v>
      </c>
      <c r="M3801">
        <v>-6</v>
      </c>
      <c r="N3801">
        <v>-6</v>
      </c>
      <c r="O3801">
        <v>-6</v>
      </c>
      <c r="P3801">
        <v>-6</v>
      </c>
      <c r="Q3801">
        <v>-6</v>
      </c>
      <c r="R3801">
        <v>-6</v>
      </c>
      <c r="T3801" s="22" t="str">
        <f t="shared" si="223"/>
        <v>852150-205978-OS</v>
      </c>
      <c r="U3801" s="24">
        <f>IF(C3801="NET","",IF(C3801="","",IFERROR(VLOOKUP(T3801,EAN!$A:$B,2,FALSE),"MANGLER - MÅ OPPDATERE EAN-FANEN")))</f>
        <v>7048653109742</v>
      </c>
      <c r="V3801" s="22">
        <f t="shared" si="224"/>
        <v>-6</v>
      </c>
      <c r="W3801" s="22">
        <f t="shared" si="225"/>
        <v>-6</v>
      </c>
    </row>
    <row r="3802" spans="2:23">
      <c r="B3802">
        <v>852150</v>
      </c>
      <c r="C3802" t="s">
        <v>2240</v>
      </c>
      <c r="D3802" t="s">
        <v>2991</v>
      </c>
      <c r="E3802" t="s">
        <v>2237</v>
      </c>
      <c r="F3802" t="s">
        <v>2238</v>
      </c>
      <c r="G3802" t="s">
        <v>63</v>
      </c>
      <c r="H3802" t="s">
        <v>225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T3802" s="22" t="str">
        <f t="shared" si="223"/>
        <v>852150-209064-OS</v>
      </c>
      <c r="U3802" s="24">
        <f>IF(C3802="NET","",IF(C3802="","",IFERROR(VLOOKUP(T3802,EAN!$A:$B,2,FALSE),"MANGLER - MÅ OPPDATERE EAN-FANEN")))</f>
        <v>7048652967657</v>
      </c>
      <c r="V3802" s="22">
        <f t="shared" si="224"/>
        <v>0</v>
      </c>
      <c r="W3802" s="22">
        <f t="shared" si="225"/>
        <v>0</v>
      </c>
    </row>
    <row r="3803" spans="2:23">
      <c r="B3803" s="37">
        <v>852152</v>
      </c>
      <c r="C3803" t="s">
        <v>131</v>
      </c>
      <c r="I3803" s="37">
        <v>202409</v>
      </c>
      <c r="J3803" s="37">
        <v>202410</v>
      </c>
      <c r="K3803" s="37">
        <v>202411</v>
      </c>
      <c r="L3803" s="37">
        <v>202412</v>
      </c>
      <c r="M3803" s="37">
        <v>202413</v>
      </c>
      <c r="N3803" s="37">
        <v>202414</v>
      </c>
      <c r="O3803" s="37">
        <v>202415</v>
      </c>
      <c r="P3803" s="37">
        <v>202415</v>
      </c>
      <c r="Q3803" s="37">
        <v>202415</v>
      </c>
      <c r="R3803" s="37">
        <v>202415</v>
      </c>
      <c r="T3803" s="22" t="str">
        <f t="shared" si="223"/>
        <v>852152-</v>
      </c>
      <c r="U3803" s="24" t="str">
        <f>IF(C3803="NET","",IF(C3803="","",IFERROR(VLOOKUP(T3803,EAN!$A:$B,2,FALSE),"MANGLER - MÅ OPPDATERE EAN-FANEN")))</f>
        <v/>
      </c>
      <c r="V3803" s="22">
        <f t="shared" si="224"/>
        <v>202409</v>
      </c>
      <c r="W3803" s="22">
        <f t="shared" si="225"/>
        <v>202415</v>
      </c>
    </row>
    <row r="3804" spans="2:23">
      <c r="B3804">
        <v>852152</v>
      </c>
      <c r="C3804" t="s">
        <v>2241</v>
      </c>
      <c r="D3804" t="s">
        <v>2991</v>
      </c>
      <c r="E3804" t="s">
        <v>351</v>
      </c>
      <c r="F3804" t="s">
        <v>352</v>
      </c>
      <c r="G3804" t="s">
        <v>63</v>
      </c>
      <c r="H3804" t="s">
        <v>87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T3804" s="22" t="str">
        <f t="shared" si="223"/>
        <v>852152-500101-OS</v>
      </c>
      <c r="U3804" s="24">
        <f>IF(C3804="NET","",IF(C3804="","",IFERROR(VLOOKUP(T3804,EAN!$A:$B,2,FALSE),"MANGLER - MÅ OPPDATERE EAN-FANEN")))</f>
        <v>7048652967664</v>
      </c>
      <c r="V3804" s="22">
        <f t="shared" si="224"/>
        <v>0</v>
      </c>
      <c r="W3804" s="22">
        <f t="shared" si="225"/>
        <v>0</v>
      </c>
    </row>
    <row r="3805" spans="2:23">
      <c r="B3805">
        <v>852152</v>
      </c>
      <c r="C3805" t="s">
        <v>2241</v>
      </c>
      <c r="D3805" t="s">
        <v>2991</v>
      </c>
      <c r="E3805" t="s">
        <v>357</v>
      </c>
      <c r="F3805" t="s">
        <v>358</v>
      </c>
      <c r="G3805" t="s">
        <v>63</v>
      </c>
      <c r="H3805" t="s">
        <v>87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T3805" s="22" t="str">
        <f t="shared" si="223"/>
        <v>852152-511003-OS</v>
      </c>
      <c r="U3805" s="24">
        <f>IF(C3805="NET","",IF(C3805="","",IFERROR(VLOOKUP(T3805,EAN!$A:$B,2,FALSE),"MANGLER - MÅ OPPDATERE EAN-FANEN")))</f>
        <v>7048652967671</v>
      </c>
      <c r="V3805" s="22">
        <f t="shared" si="224"/>
        <v>0</v>
      </c>
      <c r="W3805" s="22">
        <f t="shared" si="225"/>
        <v>0</v>
      </c>
    </row>
    <row r="3806" spans="2:23">
      <c r="B3806">
        <v>852152</v>
      </c>
      <c r="C3806" t="s">
        <v>2241</v>
      </c>
      <c r="D3806" t="s">
        <v>2991</v>
      </c>
      <c r="E3806" t="s">
        <v>3766</v>
      </c>
      <c r="F3806" t="s">
        <v>3767</v>
      </c>
      <c r="G3806" t="s">
        <v>63</v>
      </c>
      <c r="H3806" t="s">
        <v>87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T3806" s="22" t="str">
        <f t="shared" si="223"/>
        <v>852152-572876-OS</v>
      </c>
      <c r="U3806" s="24">
        <f>IF(C3806="NET","",IF(C3806="","",IFERROR(VLOOKUP(T3806,EAN!$A:$B,2,FALSE),"MANGLER - MÅ OPPDATERE EAN-FANEN")))</f>
        <v>7048653117501</v>
      </c>
      <c r="V3806" s="22">
        <f t="shared" si="224"/>
        <v>0</v>
      </c>
      <c r="W3806" s="22">
        <f t="shared" si="225"/>
        <v>0</v>
      </c>
    </row>
    <row r="3807" spans="2:23">
      <c r="B3807" s="37">
        <v>852153</v>
      </c>
      <c r="C3807" t="s">
        <v>131</v>
      </c>
      <c r="I3807" s="37">
        <v>202409</v>
      </c>
      <c r="J3807" s="37">
        <v>202410</v>
      </c>
      <c r="K3807" s="37">
        <v>202411</v>
      </c>
      <c r="L3807" s="37">
        <v>202412</v>
      </c>
      <c r="M3807" s="37">
        <v>202413</v>
      </c>
      <c r="N3807" s="37">
        <v>202414</v>
      </c>
      <c r="O3807" s="37">
        <v>202415</v>
      </c>
      <c r="P3807" s="37">
        <v>202415</v>
      </c>
      <c r="Q3807" s="37">
        <v>202415</v>
      </c>
      <c r="R3807" s="37">
        <v>202415</v>
      </c>
      <c r="T3807" s="22" t="str">
        <f t="shared" si="223"/>
        <v>852153-</v>
      </c>
      <c r="U3807" s="24" t="str">
        <f>IF(C3807="NET","",IF(C3807="","",IFERROR(VLOOKUP(T3807,EAN!$A:$B,2,FALSE),"MANGLER - MÅ OPPDATERE EAN-FANEN")))</f>
        <v/>
      </c>
      <c r="V3807" s="22">
        <f t="shared" si="224"/>
        <v>202409</v>
      </c>
      <c r="W3807" s="22">
        <f t="shared" si="225"/>
        <v>202415</v>
      </c>
    </row>
    <row r="3808" spans="2:23">
      <c r="B3808">
        <v>852153</v>
      </c>
      <c r="C3808" t="s">
        <v>2242</v>
      </c>
      <c r="D3808" t="s">
        <v>2991</v>
      </c>
      <c r="E3808" t="s">
        <v>372</v>
      </c>
      <c r="F3808" t="s">
        <v>84</v>
      </c>
      <c r="G3808" t="s">
        <v>63</v>
      </c>
      <c r="H3808" t="s">
        <v>87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T3808" s="22" t="str">
        <f t="shared" si="223"/>
        <v>852153-060000-OS</v>
      </c>
      <c r="U3808" s="24">
        <f>IF(C3808="NET","",IF(C3808="","",IFERROR(VLOOKUP(T3808,EAN!$A:$B,2,FALSE),"MANGLER - MÅ OPPDATERE EAN-FANEN")))</f>
        <v>7048652967688</v>
      </c>
      <c r="V3808" s="22">
        <f t="shared" si="224"/>
        <v>0</v>
      </c>
      <c r="W3808" s="22">
        <f t="shared" si="225"/>
        <v>0</v>
      </c>
    </row>
    <row r="3809" spans="2:23">
      <c r="B3809">
        <v>852153</v>
      </c>
      <c r="C3809" t="s">
        <v>2242</v>
      </c>
      <c r="D3809" t="s">
        <v>2991</v>
      </c>
      <c r="E3809" t="s">
        <v>373</v>
      </c>
      <c r="F3809" t="s">
        <v>82</v>
      </c>
      <c r="G3809" t="s">
        <v>63</v>
      </c>
      <c r="H3809" t="s">
        <v>87</v>
      </c>
      <c r="I3809">
        <v>3</v>
      </c>
      <c r="J3809">
        <v>3</v>
      </c>
      <c r="K3809">
        <v>3</v>
      </c>
      <c r="L3809">
        <v>3</v>
      </c>
      <c r="M3809">
        <v>3</v>
      </c>
      <c r="N3809">
        <v>3</v>
      </c>
      <c r="O3809">
        <v>3</v>
      </c>
      <c r="P3809">
        <v>3</v>
      </c>
      <c r="Q3809">
        <v>3</v>
      </c>
      <c r="R3809">
        <v>3</v>
      </c>
      <c r="T3809" s="22" t="str">
        <f t="shared" si="223"/>
        <v>852153-070000-OS</v>
      </c>
      <c r="U3809" s="24">
        <f>IF(C3809="NET","",IF(C3809="","",IFERROR(VLOOKUP(T3809,EAN!$A:$B,2,FALSE),"MANGLER - MÅ OPPDATERE EAN-FANEN")))</f>
        <v>7048652967695</v>
      </c>
      <c r="V3809" s="22">
        <f t="shared" si="224"/>
        <v>3</v>
      </c>
      <c r="W3809" s="22">
        <f t="shared" si="225"/>
        <v>3</v>
      </c>
    </row>
    <row r="3810" spans="2:23">
      <c r="B3810">
        <v>852153</v>
      </c>
      <c r="C3810" t="s">
        <v>2242</v>
      </c>
      <c r="D3810" t="s">
        <v>2991</v>
      </c>
      <c r="E3810" t="s">
        <v>374</v>
      </c>
      <c r="F3810" t="s">
        <v>375</v>
      </c>
      <c r="G3810" t="s">
        <v>63</v>
      </c>
      <c r="H3810" t="s">
        <v>87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T3810" s="22" t="str">
        <f t="shared" si="223"/>
        <v>852153-150000-OS</v>
      </c>
      <c r="U3810" s="24">
        <f>IF(C3810="NET","",IF(C3810="","",IFERROR(VLOOKUP(T3810,EAN!$A:$B,2,FALSE),"MANGLER - MÅ OPPDATERE EAN-FANEN")))</f>
        <v>7048652967701</v>
      </c>
      <c r="V3810" s="22">
        <f t="shared" si="224"/>
        <v>0</v>
      </c>
      <c r="W3810" s="22">
        <f t="shared" si="225"/>
        <v>0</v>
      </c>
    </row>
    <row r="3811" spans="2:23">
      <c r="B3811">
        <v>852153</v>
      </c>
      <c r="C3811" t="s">
        <v>2242</v>
      </c>
      <c r="D3811" t="s">
        <v>2991</v>
      </c>
      <c r="E3811" t="s">
        <v>376</v>
      </c>
      <c r="F3811" t="s">
        <v>377</v>
      </c>
      <c r="G3811" t="s">
        <v>63</v>
      </c>
      <c r="H3811" t="s">
        <v>87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T3811" s="22" t="str">
        <f t="shared" si="223"/>
        <v>852153-160000-OS</v>
      </c>
      <c r="U3811" s="24">
        <f>IF(C3811="NET","",IF(C3811="","",IFERROR(VLOOKUP(T3811,EAN!$A:$B,2,FALSE),"MANGLER - MÅ OPPDATERE EAN-FANEN")))</f>
        <v>7048652967718</v>
      </c>
      <c r="V3811" s="22">
        <f t="shared" si="224"/>
        <v>0</v>
      </c>
      <c r="W3811" s="22">
        <f t="shared" si="225"/>
        <v>0</v>
      </c>
    </row>
    <row r="3812" spans="2:23">
      <c r="B3812">
        <v>852153</v>
      </c>
      <c r="C3812" t="s">
        <v>2242</v>
      </c>
      <c r="D3812" t="s">
        <v>2991</v>
      </c>
      <c r="E3812" t="s">
        <v>2973</v>
      </c>
      <c r="F3812" t="s">
        <v>2974</v>
      </c>
      <c r="G3812" t="s">
        <v>63</v>
      </c>
      <c r="H3812" t="s">
        <v>87</v>
      </c>
      <c r="I3812">
        <v>5</v>
      </c>
      <c r="J3812">
        <v>5</v>
      </c>
      <c r="K3812">
        <v>5</v>
      </c>
      <c r="L3812">
        <v>5</v>
      </c>
      <c r="M3812">
        <v>5</v>
      </c>
      <c r="N3812">
        <v>5</v>
      </c>
      <c r="O3812">
        <v>5</v>
      </c>
      <c r="P3812">
        <v>5</v>
      </c>
      <c r="Q3812">
        <v>5</v>
      </c>
      <c r="R3812">
        <v>5</v>
      </c>
      <c r="T3812" s="22" t="str">
        <f t="shared" si="223"/>
        <v>852153-170000-OS</v>
      </c>
      <c r="U3812" s="24">
        <f>IF(C3812="NET","",IF(C3812="","",IFERROR(VLOOKUP(T3812,EAN!$A:$B,2,FALSE),"MANGLER - MÅ OPPDATERE EAN-FANEN")))</f>
        <v>7048652986559</v>
      </c>
      <c r="V3812" s="22">
        <f t="shared" si="224"/>
        <v>5</v>
      </c>
      <c r="W3812" s="22">
        <f t="shared" si="225"/>
        <v>5</v>
      </c>
    </row>
    <row r="3813" spans="2:23">
      <c r="B3813">
        <v>852153</v>
      </c>
      <c r="C3813" t="s">
        <v>2242</v>
      </c>
      <c r="D3813" t="s">
        <v>2991</v>
      </c>
      <c r="E3813" t="s">
        <v>380</v>
      </c>
      <c r="F3813" t="s">
        <v>381</v>
      </c>
      <c r="G3813" t="s">
        <v>63</v>
      </c>
      <c r="H3813" t="s">
        <v>87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T3813" s="22" t="str">
        <f t="shared" si="223"/>
        <v>852153-180000-OS</v>
      </c>
      <c r="U3813" s="24">
        <f>IF(C3813="NET","",IF(C3813="","",IFERROR(VLOOKUP(T3813,EAN!$A:$B,2,FALSE),"MANGLER - MÅ OPPDATERE EAN-FANEN")))</f>
        <v>7048652967725</v>
      </c>
      <c r="V3813" s="22">
        <f t="shared" si="224"/>
        <v>0</v>
      </c>
      <c r="W3813" s="22">
        <f t="shared" si="225"/>
        <v>0</v>
      </c>
    </row>
    <row r="3814" spans="2:23">
      <c r="B3814">
        <v>852153</v>
      </c>
      <c r="C3814" t="s">
        <v>2242</v>
      </c>
      <c r="D3814" t="s">
        <v>2991</v>
      </c>
      <c r="E3814" t="s">
        <v>383</v>
      </c>
      <c r="F3814" t="s">
        <v>384</v>
      </c>
      <c r="G3814" t="s">
        <v>63</v>
      </c>
      <c r="H3814" t="s">
        <v>225</v>
      </c>
      <c r="I3814">
        <v>7</v>
      </c>
      <c r="J3814">
        <v>7</v>
      </c>
      <c r="K3814">
        <v>7</v>
      </c>
      <c r="L3814">
        <v>7</v>
      </c>
      <c r="M3814">
        <v>7</v>
      </c>
      <c r="N3814">
        <v>7</v>
      </c>
      <c r="O3814">
        <v>7</v>
      </c>
      <c r="P3814">
        <v>7</v>
      </c>
      <c r="Q3814">
        <v>7</v>
      </c>
      <c r="R3814">
        <v>7</v>
      </c>
      <c r="T3814" s="22" t="str">
        <f t="shared" si="223"/>
        <v>852153-190000-OS</v>
      </c>
      <c r="U3814" s="24">
        <f>IF(C3814="NET","",IF(C3814="","",IFERROR(VLOOKUP(T3814,EAN!$A:$B,2,FALSE),"MANGLER - MÅ OPPDATERE EAN-FANEN")))</f>
        <v>7048652967732</v>
      </c>
      <c r="V3814" s="22">
        <f t="shared" si="224"/>
        <v>7</v>
      </c>
      <c r="W3814" s="22">
        <f t="shared" si="225"/>
        <v>7</v>
      </c>
    </row>
    <row r="3815" spans="2:23">
      <c r="B3815">
        <v>852153</v>
      </c>
      <c r="C3815" t="s">
        <v>2242</v>
      </c>
      <c r="D3815" t="s">
        <v>2991</v>
      </c>
      <c r="E3815" t="s">
        <v>378</v>
      </c>
      <c r="F3815" t="s">
        <v>379</v>
      </c>
      <c r="G3815" t="s">
        <v>63</v>
      </c>
      <c r="H3815" t="s">
        <v>87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T3815" s="22" t="str">
        <f t="shared" si="223"/>
        <v>852153-200000-OS</v>
      </c>
      <c r="U3815" s="24">
        <f>IF(C3815="NET","",IF(C3815="","",IFERROR(VLOOKUP(T3815,EAN!$A:$B,2,FALSE),"MANGLER - MÅ OPPDATERE EAN-FANEN")))</f>
        <v>7048652967749</v>
      </c>
      <c r="V3815" s="22">
        <f t="shared" si="224"/>
        <v>0</v>
      </c>
      <c r="W3815" s="22">
        <f t="shared" si="225"/>
        <v>0</v>
      </c>
    </row>
    <row r="3816" spans="2:23">
      <c r="B3816" s="37">
        <v>852156</v>
      </c>
      <c r="C3816" t="s">
        <v>131</v>
      </c>
      <c r="I3816" s="37">
        <v>202409</v>
      </c>
      <c r="J3816" s="37">
        <v>202410</v>
      </c>
      <c r="K3816" s="37">
        <v>202411</v>
      </c>
      <c r="L3816" s="37">
        <v>202412</v>
      </c>
      <c r="M3816" s="37">
        <v>202413</v>
      </c>
      <c r="N3816" s="37">
        <v>202414</v>
      </c>
      <c r="O3816" s="37">
        <v>202415</v>
      </c>
      <c r="P3816" s="37">
        <v>202415</v>
      </c>
      <c r="Q3816" s="37">
        <v>202415</v>
      </c>
      <c r="R3816" s="37">
        <v>202415</v>
      </c>
      <c r="T3816" s="22" t="str">
        <f t="shared" si="223"/>
        <v>852156-</v>
      </c>
      <c r="U3816" s="24" t="str">
        <f>IF(C3816="NET","",IF(C3816="","",IFERROR(VLOOKUP(T3816,EAN!$A:$B,2,FALSE),"MANGLER - MÅ OPPDATERE EAN-FANEN")))</f>
        <v/>
      </c>
      <c r="V3816" s="22">
        <f t="shared" si="224"/>
        <v>202409</v>
      </c>
      <c r="W3816" s="22">
        <f t="shared" si="225"/>
        <v>202415</v>
      </c>
    </row>
    <row r="3817" spans="2:23">
      <c r="B3817">
        <v>852156</v>
      </c>
      <c r="C3817" t="s">
        <v>2243</v>
      </c>
      <c r="D3817" t="s">
        <v>2991</v>
      </c>
      <c r="E3817" t="s">
        <v>345</v>
      </c>
      <c r="F3817" t="s">
        <v>346</v>
      </c>
      <c r="G3817" t="s">
        <v>63</v>
      </c>
      <c r="H3817" t="s">
        <v>87</v>
      </c>
      <c r="I3817">
        <v>5</v>
      </c>
      <c r="J3817">
        <v>5</v>
      </c>
      <c r="K3817">
        <v>5</v>
      </c>
      <c r="L3817">
        <v>5</v>
      </c>
      <c r="M3817">
        <v>5</v>
      </c>
      <c r="N3817">
        <v>5</v>
      </c>
      <c r="O3817">
        <v>5</v>
      </c>
      <c r="P3817">
        <v>5</v>
      </c>
      <c r="Q3817">
        <v>5</v>
      </c>
      <c r="R3817">
        <v>5</v>
      </c>
      <c r="T3817" s="22" t="str">
        <f t="shared" si="223"/>
        <v>852156-150101-OS</v>
      </c>
      <c r="U3817" s="24">
        <f>IF(C3817="NET","",IF(C3817="","",IFERROR(VLOOKUP(T3817,EAN!$A:$B,2,FALSE),"MANGLER - MÅ OPPDATERE EAN-FANEN")))</f>
        <v>7048652967756</v>
      </c>
      <c r="V3817" s="22">
        <f t="shared" si="224"/>
        <v>5</v>
      </c>
      <c r="W3817" s="22">
        <f t="shared" si="225"/>
        <v>5</v>
      </c>
    </row>
    <row r="3818" spans="2:23">
      <c r="B3818" s="37">
        <v>852157</v>
      </c>
      <c r="C3818" t="s">
        <v>131</v>
      </c>
      <c r="I3818" s="37">
        <v>202409</v>
      </c>
      <c r="J3818" s="37">
        <v>202410</v>
      </c>
      <c r="K3818" s="37">
        <v>202411</v>
      </c>
      <c r="L3818" s="37">
        <v>202412</v>
      </c>
      <c r="M3818" s="37">
        <v>202413</v>
      </c>
      <c r="N3818" s="37">
        <v>202414</v>
      </c>
      <c r="O3818" s="37">
        <v>202415</v>
      </c>
      <c r="P3818" s="37">
        <v>202415</v>
      </c>
      <c r="Q3818" s="37">
        <v>202415</v>
      </c>
      <c r="R3818" s="37">
        <v>202415</v>
      </c>
      <c r="T3818" s="22" t="str">
        <f t="shared" si="223"/>
        <v>852157-</v>
      </c>
      <c r="U3818" s="24" t="str">
        <f>IF(C3818="NET","",IF(C3818="","",IFERROR(VLOOKUP(T3818,EAN!$A:$B,2,FALSE),"MANGLER - MÅ OPPDATERE EAN-FANEN")))</f>
        <v/>
      </c>
      <c r="V3818" s="22">
        <f t="shared" si="224"/>
        <v>202409</v>
      </c>
      <c r="W3818" s="22">
        <f t="shared" si="225"/>
        <v>202415</v>
      </c>
    </row>
    <row r="3819" spans="2:23">
      <c r="B3819">
        <v>852157</v>
      </c>
      <c r="C3819" t="s">
        <v>2244</v>
      </c>
      <c r="D3819" t="s">
        <v>2991</v>
      </c>
      <c r="E3819" t="s">
        <v>343</v>
      </c>
      <c r="F3819" t="s">
        <v>344</v>
      </c>
      <c r="G3819" t="s">
        <v>63</v>
      </c>
      <c r="H3819" t="s">
        <v>87</v>
      </c>
      <c r="I3819">
        <v>3</v>
      </c>
      <c r="J3819">
        <v>3</v>
      </c>
      <c r="K3819">
        <v>3</v>
      </c>
      <c r="L3819">
        <v>3</v>
      </c>
      <c r="M3819">
        <v>3</v>
      </c>
      <c r="N3819">
        <v>3</v>
      </c>
      <c r="O3819">
        <v>3</v>
      </c>
      <c r="P3819">
        <v>3</v>
      </c>
      <c r="Q3819">
        <v>3</v>
      </c>
      <c r="R3819">
        <v>3</v>
      </c>
      <c r="T3819" s="22" t="str">
        <f t="shared" si="223"/>
        <v>852157-060101-OS</v>
      </c>
      <c r="U3819" s="24">
        <f>IF(C3819="NET","",IF(C3819="","",IFERROR(VLOOKUP(T3819,EAN!$A:$B,2,FALSE),"MANGLER - MÅ OPPDATERE EAN-FANEN")))</f>
        <v>7048652967794</v>
      </c>
      <c r="V3819" s="22">
        <f t="shared" si="224"/>
        <v>3</v>
      </c>
      <c r="W3819" s="22">
        <f t="shared" si="225"/>
        <v>3</v>
      </c>
    </row>
    <row r="3820" spans="2:23">
      <c r="B3820">
        <v>852157</v>
      </c>
      <c r="C3820" t="s">
        <v>2244</v>
      </c>
      <c r="D3820" t="s">
        <v>2991</v>
      </c>
      <c r="E3820" t="s">
        <v>3764</v>
      </c>
      <c r="F3820" t="s">
        <v>3765</v>
      </c>
      <c r="G3820" t="s">
        <v>63</v>
      </c>
      <c r="H3820" t="s">
        <v>87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T3820" s="22" t="str">
        <f t="shared" si="223"/>
        <v>852157-075875-OS</v>
      </c>
      <c r="U3820" s="24">
        <f>IF(C3820="NET","",IF(C3820="","",IFERROR(VLOOKUP(T3820,EAN!$A:$B,2,FALSE),"MANGLER - MÅ OPPDATERE EAN-FANEN")))</f>
        <v>7048653121720</v>
      </c>
      <c r="V3820" s="22">
        <f t="shared" si="224"/>
        <v>0</v>
      </c>
      <c r="W3820" s="22">
        <f t="shared" si="225"/>
        <v>0</v>
      </c>
    </row>
    <row r="3821" spans="2:23">
      <c r="B3821">
        <v>852157</v>
      </c>
      <c r="C3821" t="s">
        <v>2244</v>
      </c>
      <c r="D3821" t="s">
        <v>2991</v>
      </c>
      <c r="E3821" t="s">
        <v>2235</v>
      </c>
      <c r="F3821" t="s">
        <v>2512</v>
      </c>
      <c r="G3821" t="s">
        <v>63</v>
      </c>
      <c r="H3821" t="s">
        <v>225</v>
      </c>
      <c r="I3821">
        <v>8</v>
      </c>
      <c r="J3821">
        <v>8</v>
      </c>
      <c r="K3821">
        <v>8</v>
      </c>
      <c r="L3821">
        <v>8</v>
      </c>
      <c r="M3821">
        <v>8</v>
      </c>
      <c r="N3821">
        <v>8</v>
      </c>
      <c r="O3821">
        <v>8</v>
      </c>
      <c r="P3821">
        <v>8</v>
      </c>
      <c r="Q3821">
        <v>8</v>
      </c>
      <c r="R3821">
        <v>8</v>
      </c>
      <c r="T3821" s="22" t="str">
        <f t="shared" si="223"/>
        <v>852157-158072-OS</v>
      </c>
      <c r="U3821" s="24">
        <f>IF(C3821="NET","",IF(C3821="","",IFERROR(VLOOKUP(T3821,EAN!$A:$B,2,FALSE),"MANGLER - MÅ OPPDATERE EAN-FANEN")))</f>
        <v>7048652967763</v>
      </c>
      <c r="V3821" s="22">
        <f t="shared" si="224"/>
        <v>8</v>
      </c>
      <c r="W3821" s="22">
        <f t="shared" si="225"/>
        <v>8</v>
      </c>
    </row>
    <row r="3822" spans="2:23">
      <c r="B3822">
        <v>852157</v>
      </c>
      <c r="C3822" t="s">
        <v>2244</v>
      </c>
      <c r="D3822" t="s">
        <v>2991</v>
      </c>
      <c r="E3822" t="s">
        <v>355</v>
      </c>
      <c r="F3822" t="s">
        <v>356</v>
      </c>
      <c r="G3822" t="s">
        <v>63</v>
      </c>
      <c r="H3822" t="s">
        <v>87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T3822" s="22" t="str">
        <f t="shared" si="223"/>
        <v>852157-161003-OS</v>
      </c>
      <c r="U3822" s="24">
        <f>IF(C3822="NET","",IF(C3822="","",IFERROR(VLOOKUP(T3822,EAN!$A:$B,2,FALSE),"MANGLER - MÅ OPPDATERE EAN-FANEN")))</f>
        <v>7048652967770</v>
      </c>
      <c r="V3822" s="22">
        <f t="shared" si="224"/>
        <v>0</v>
      </c>
      <c r="W3822" s="22">
        <f t="shared" si="225"/>
        <v>0</v>
      </c>
    </row>
    <row r="3823" spans="2:23">
      <c r="B3823">
        <v>852157</v>
      </c>
      <c r="C3823" t="s">
        <v>2244</v>
      </c>
      <c r="D3823" t="s">
        <v>2991</v>
      </c>
      <c r="E3823" t="s">
        <v>3749</v>
      </c>
      <c r="F3823" t="s">
        <v>3750</v>
      </c>
      <c r="G3823" t="s">
        <v>63</v>
      </c>
      <c r="H3823" t="s">
        <v>87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T3823" s="22" t="str">
        <f t="shared" si="223"/>
        <v>852157-170101-OS</v>
      </c>
      <c r="U3823" s="24">
        <f>IF(C3823="NET","",IF(C3823="","",IFERROR(VLOOKUP(T3823,EAN!$A:$B,2,FALSE),"MANGLER - MÅ OPPDATERE EAN-FANEN")))</f>
        <v>7048653090651</v>
      </c>
      <c r="V3823" s="22">
        <f t="shared" si="224"/>
        <v>0</v>
      </c>
      <c r="W3823" s="22">
        <f t="shared" si="225"/>
        <v>0</v>
      </c>
    </row>
    <row r="3824" spans="2:23">
      <c r="B3824">
        <v>852157</v>
      </c>
      <c r="C3824" t="s">
        <v>2244</v>
      </c>
      <c r="D3824" t="s">
        <v>2991</v>
      </c>
      <c r="E3824" t="s">
        <v>347</v>
      </c>
      <c r="F3824" t="s">
        <v>348</v>
      </c>
      <c r="G3824" t="s">
        <v>63</v>
      </c>
      <c r="H3824" t="s">
        <v>225</v>
      </c>
      <c r="I3824">
        <v>9</v>
      </c>
      <c r="J3824">
        <v>9</v>
      </c>
      <c r="K3824">
        <v>9</v>
      </c>
      <c r="L3824">
        <v>9</v>
      </c>
      <c r="M3824">
        <v>9</v>
      </c>
      <c r="N3824">
        <v>9</v>
      </c>
      <c r="O3824">
        <v>9</v>
      </c>
      <c r="P3824">
        <v>9</v>
      </c>
      <c r="Q3824">
        <v>9</v>
      </c>
      <c r="R3824">
        <v>9</v>
      </c>
      <c r="T3824" s="22" t="str">
        <f t="shared" si="223"/>
        <v>852157-180101-OS</v>
      </c>
      <c r="U3824" s="24">
        <f>IF(C3824="NET","",IF(C3824="","",IFERROR(VLOOKUP(T3824,EAN!$A:$B,2,FALSE),"MANGLER - MÅ OPPDATERE EAN-FANEN")))</f>
        <v>7048652967787</v>
      </c>
      <c r="V3824" s="22">
        <f t="shared" si="224"/>
        <v>9</v>
      </c>
      <c r="W3824" s="22">
        <f t="shared" si="225"/>
        <v>9</v>
      </c>
    </row>
    <row r="3825" spans="2:23">
      <c r="B3825">
        <v>852157</v>
      </c>
      <c r="C3825" t="s">
        <v>2244</v>
      </c>
      <c r="D3825" t="s">
        <v>2991</v>
      </c>
      <c r="E3825" t="s">
        <v>3751</v>
      </c>
      <c r="F3825" t="s">
        <v>3752</v>
      </c>
      <c r="G3825" t="s">
        <v>63</v>
      </c>
      <c r="H3825" t="s">
        <v>87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T3825" s="22" t="str">
        <f t="shared" si="223"/>
        <v>852157-205978-OS</v>
      </c>
      <c r="U3825" s="24">
        <f>IF(C3825="NET","",IF(C3825="","",IFERROR(VLOOKUP(T3825,EAN!$A:$B,2,FALSE),"MANGLER - MÅ OPPDATERE EAN-FANEN")))</f>
        <v>7048653121737</v>
      </c>
      <c r="V3825" s="22">
        <f t="shared" si="224"/>
        <v>0</v>
      </c>
      <c r="W3825" s="22">
        <f t="shared" si="225"/>
        <v>0</v>
      </c>
    </row>
    <row r="3826" spans="2:23">
      <c r="B3826" s="37">
        <v>852160</v>
      </c>
      <c r="C3826" t="s">
        <v>131</v>
      </c>
      <c r="I3826" s="37">
        <v>202409</v>
      </c>
      <c r="J3826" s="37">
        <v>202410</v>
      </c>
      <c r="K3826" s="37">
        <v>202411</v>
      </c>
      <c r="L3826" s="37">
        <v>202412</v>
      </c>
      <c r="M3826" s="37">
        <v>202413</v>
      </c>
      <c r="N3826" s="37">
        <v>202414</v>
      </c>
      <c r="O3826" s="37">
        <v>202415</v>
      </c>
      <c r="P3826" s="37">
        <v>202415</v>
      </c>
      <c r="Q3826" s="37">
        <v>202415</v>
      </c>
      <c r="R3826" s="37">
        <v>202415</v>
      </c>
      <c r="T3826" s="22" t="str">
        <f t="shared" si="223"/>
        <v>852160-</v>
      </c>
      <c r="U3826" s="24" t="str">
        <f>IF(C3826="NET","",IF(C3826="","",IFERROR(VLOOKUP(T3826,EAN!$A:$B,2,FALSE),"MANGLER - MÅ OPPDATERE EAN-FANEN")))</f>
        <v/>
      </c>
      <c r="V3826" s="22">
        <f t="shared" si="224"/>
        <v>202409</v>
      </c>
      <c r="W3826" s="22">
        <f t="shared" si="225"/>
        <v>202415</v>
      </c>
    </row>
    <row r="3827" spans="2:23">
      <c r="B3827">
        <v>852160</v>
      </c>
      <c r="C3827" t="s">
        <v>3641</v>
      </c>
      <c r="D3827" t="s">
        <v>2991</v>
      </c>
      <c r="E3827" t="s">
        <v>3642</v>
      </c>
      <c r="F3827" t="s">
        <v>3643</v>
      </c>
      <c r="G3827" t="s">
        <v>63</v>
      </c>
      <c r="H3827" t="s">
        <v>87</v>
      </c>
      <c r="I3827">
        <v>94</v>
      </c>
      <c r="J3827">
        <v>94</v>
      </c>
      <c r="K3827">
        <v>94</v>
      </c>
      <c r="L3827">
        <v>94</v>
      </c>
      <c r="M3827">
        <v>94</v>
      </c>
      <c r="N3827">
        <v>94</v>
      </c>
      <c r="O3827">
        <v>94</v>
      </c>
      <c r="P3827">
        <v>94</v>
      </c>
      <c r="Q3827">
        <v>94</v>
      </c>
      <c r="R3827">
        <v>94</v>
      </c>
      <c r="T3827" s="22" t="str">
        <f t="shared" si="223"/>
        <v>852160-090500-OS</v>
      </c>
      <c r="U3827" s="24">
        <f>IF(C3827="NET","",IF(C3827="","",IFERROR(VLOOKUP(T3827,EAN!$A:$B,2,FALSE),"MANGLER - MÅ OPPDATERE EAN-FANEN")))</f>
        <v>7048653019027</v>
      </c>
      <c r="V3827" s="22">
        <f t="shared" si="224"/>
        <v>94</v>
      </c>
      <c r="W3827" s="22">
        <f t="shared" si="225"/>
        <v>94</v>
      </c>
    </row>
    <row r="3828" spans="2:23">
      <c r="B3828">
        <v>852160</v>
      </c>
      <c r="C3828" t="s">
        <v>3641</v>
      </c>
      <c r="D3828" t="s">
        <v>2991</v>
      </c>
      <c r="E3828" t="s">
        <v>3620</v>
      </c>
      <c r="F3828" t="s">
        <v>3621</v>
      </c>
      <c r="G3828" t="s">
        <v>63</v>
      </c>
      <c r="H3828" t="s">
        <v>87</v>
      </c>
      <c r="I3828">
        <v>122</v>
      </c>
      <c r="J3828">
        <v>122</v>
      </c>
      <c r="K3828">
        <v>122</v>
      </c>
      <c r="L3828">
        <v>122</v>
      </c>
      <c r="M3828">
        <v>122</v>
      </c>
      <c r="N3828">
        <v>122</v>
      </c>
      <c r="O3828">
        <v>122</v>
      </c>
      <c r="P3828">
        <v>122</v>
      </c>
      <c r="Q3828">
        <v>122</v>
      </c>
      <c r="R3828">
        <v>122</v>
      </c>
      <c r="T3828" s="22" t="str">
        <f t="shared" si="223"/>
        <v>852160-095200-OS</v>
      </c>
      <c r="U3828" s="24">
        <f>IF(C3828="NET","",IF(C3828="","",IFERROR(VLOOKUP(T3828,EAN!$A:$B,2,FALSE),"MANGLER - MÅ OPPDATERE EAN-FANEN")))</f>
        <v>7048653019041</v>
      </c>
      <c r="V3828" s="22">
        <f t="shared" si="224"/>
        <v>122</v>
      </c>
      <c r="W3828" s="22">
        <f t="shared" si="225"/>
        <v>122</v>
      </c>
    </row>
    <row r="3829" spans="2:23">
      <c r="B3829">
        <v>852160</v>
      </c>
      <c r="C3829" t="s">
        <v>3641</v>
      </c>
      <c r="D3829" t="s">
        <v>2991</v>
      </c>
      <c r="E3829" t="s">
        <v>3644</v>
      </c>
      <c r="F3829" t="s">
        <v>406</v>
      </c>
      <c r="G3829" t="s">
        <v>63</v>
      </c>
      <c r="H3829" t="s">
        <v>87</v>
      </c>
      <c r="I3829">
        <v>96</v>
      </c>
      <c r="J3829">
        <v>96</v>
      </c>
      <c r="K3829">
        <v>96</v>
      </c>
      <c r="L3829">
        <v>96</v>
      </c>
      <c r="M3829">
        <v>96</v>
      </c>
      <c r="N3829">
        <v>96</v>
      </c>
      <c r="O3829">
        <v>96</v>
      </c>
      <c r="P3829">
        <v>96</v>
      </c>
      <c r="Q3829">
        <v>96</v>
      </c>
      <c r="R3829">
        <v>96</v>
      </c>
      <c r="T3829" s="22" t="str">
        <f t="shared" si="223"/>
        <v>852160-099400-OS</v>
      </c>
      <c r="U3829" s="24">
        <f>IF(C3829="NET","",IF(C3829="","",IFERROR(VLOOKUP(T3829,EAN!$A:$B,2,FALSE),"MANGLER - MÅ OPPDATERE EAN-FANEN")))</f>
        <v>7048653019034</v>
      </c>
      <c r="V3829" s="22">
        <f t="shared" si="224"/>
        <v>96</v>
      </c>
      <c r="W3829" s="22">
        <f t="shared" si="225"/>
        <v>96</v>
      </c>
    </row>
    <row r="3830" spans="2:23">
      <c r="B3830" s="37">
        <v>852162</v>
      </c>
      <c r="C3830" t="s">
        <v>131</v>
      </c>
      <c r="I3830" s="37">
        <v>202409</v>
      </c>
      <c r="J3830" s="37">
        <v>202410</v>
      </c>
      <c r="K3830" s="37">
        <v>202411</v>
      </c>
      <c r="L3830" s="37">
        <v>202412</v>
      </c>
      <c r="M3830" s="37">
        <v>202413</v>
      </c>
      <c r="N3830" s="37">
        <v>202414</v>
      </c>
      <c r="O3830" s="37">
        <v>202415</v>
      </c>
      <c r="P3830" s="37">
        <v>202415</v>
      </c>
      <c r="Q3830" s="37">
        <v>202415</v>
      </c>
      <c r="R3830" s="37">
        <v>202415</v>
      </c>
      <c r="T3830" s="22" t="str">
        <f t="shared" si="223"/>
        <v>852162-</v>
      </c>
      <c r="U3830" s="24" t="str">
        <f>IF(C3830="NET","",IF(C3830="","",IFERROR(VLOOKUP(T3830,EAN!$A:$B,2,FALSE),"MANGLER - MÅ OPPDATERE EAN-FANEN")))</f>
        <v/>
      </c>
      <c r="V3830" s="22">
        <f t="shared" si="224"/>
        <v>202409</v>
      </c>
      <c r="W3830" s="22">
        <f t="shared" si="225"/>
        <v>202415</v>
      </c>
    </row>
    <row r="3831" spans="2:23">
      <c r="B3831">
        <v>852162</v>
      </c>
      <c r="C3831" t="s">
        <v>3645</v>
      </c>
      <c r="D3831" t="s">
        <v>2991</v>
      </c>
      <c r="E3831" t="s">
        <v>3620</v>
      </c>
      <c r="F3831" t="s">
        <v>3621</v>
      </c>
      <c r="G3831" t="s">
        <v>63</v>
      </c>
      <c r="H3831" t="s">
        <v>87</v>
      </c>
      <c r="I3831">
        <v>268</v>
      </c>
      <c r="J3831">
        <v>268</v>
      </c>
      <c r="K3831">
        <v>268</v>
      </c>
      <c r="L3831">
        <v>268</v>
      </c>
      <c r="M3831">
        <v>268</v>
      </c>
      <c r="N3831">
        <v>268</v>
      </c>
      <c r="O3831">
        <v>268</v>
      </c>
      <c r="P3831">
        <v>268</v>
      </c>
      <c r="Q3831">
        <v>268</v>
      </c>
      <c r="R3831">
        <v>268</v>
      </c>
      <c r="T3831" s="22" t="str">
        <f t="shared" si="223"/>
        <v>852162-095200-OS</v>
      </c>
      <c r="U3831" s="24">
        <f>IF(C3831="NET","",IF(C3831="","",IFERROR(VLOOKUP(T3831,EAN!$A:$B,2,FALSE),"MANGLER - MÅ OPPDATERE EAN-FANEN")))</f>
        <v>7048653018877</v>
      </c>
      <c r="V3831" s="22">
        <f t="shared" si="224"/>
        <v>268</v>
      </c>
      <c r="W3831" s="22">
        <f t="shared" si="225"/>
        <v>268</v>
      </c>
    </row>
    <row r="3832" spans="2:23">
      <c r="B3832">
        <v>852162</v>
      </c>
      <c r="C3832" t="s">
        <v>3645</v>
      </c>
      <c r="D3832" t="s">
        <v>2991</v>
      </c>
      <c r="E3832" t="s">
        <v>3622</v>
      </c>
      <c r="F3832" t="s">
        <v>3623</v>
      </c>
      <c r="G3832" t="s">
        <v>63</v>
      </c>
      <c r="H3832" t="s">
        <v>87</v>
      </c>
      <c r="I3832">
        <v>426</v>
      </c>
      <c r="J3832">
        <v>426</v>
      </c>
      <c r="K3832">
        <v>426</v>
      </c>
      <c r="L3832">
        <v>426</v>
      </c>
      <c r="M3832">
        <v>426</v>
      </c>
      <c r="N3832">
        <v>426</v>
      </c>
      <c r="O3832">
        <v>426</v>
      </c>
      <c r="P3832">
        <v>426</v>
      </c>
      <c r="Q3832">
        <v>426</v>
      </c>
      <c r="R3832">
        <v>426</v>
      </c>
      <c r="T3832" s="22" t="str">
        <f t="shared" si="223"/>
        <v>852162-099600-OS</v>
      </c>
      <c r="U3832" s="24">
        <f>IF(C3832="NET","",IF(C3832="","",IFERROR(VLOOKUP(T3832,EAN!$A:$B,2,FALSE),"MANGLER - MÅ OPPDATERE EAN-FANEN")))</f>
        <v>7048653018884</v>
      </c>
      <c r="V3832" s="22">
        <f t="shared" si="224"/>
        <v>426</v>
      </c>
      <c r="W3832" s="22">
        <f t="shared" si="225"/>
        <v>426</v>
      </c>
    </row>
    <row r="3833" spans="2:23">
      <c r="B3833">
        <v>852162</v>
      </c>
      <c r="C3833" t="s">
        <v>3645</v>
      </c>
      <c r="D3833" t="s">
        <v>2991</v>
      </c>
      <c r="E3833" t="s">
        <v>3768</v>
      </c>
      <c r="F3833" t="s">
        <v>3769</v>
      </c>
      <c r="G3833" t="s">
        <v>63</v>
      </c>
      <c r="H3833" t="s">
        <v>225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T3833" s="22" t="str">
        <f t="shared" si="223"/>
        <v>852162-100100-OS</v>
      </c>
      <c r="U3833" s="24">
        <f>IF(C3833="NET","",IF(C3833="","",IFERROR(VLOOKUP(T3833,EAN!$A:$B,2,FALSE),"MANGLER - MÅ OPPDATERE EAN-FANEN")))</f>
        <v>7048653105782</v>
      </c>
      <c r="V3833" s="22">
        <f t="shared" si="224"/>
        <v>0</v>
      </c>
      <c r="W3833" s="22">
        <f t="shared" si="225"/>
        <v>0</v>
      </c>
    </row>
    <row r="3834" spans="2:23">
      <c r="B3834" s="37">
        <v>852163</v>
      </c>
      <c r="C3834" t="s">
        <v>131</v>
      </c>
      <c r="I3834" s="37">
        <v>202409</v>
      </c>
      <c r="J3834" s="37">
        <v>202410</v>
      </c>
      <c r="K3834" s="37">
        <v>202411</v>
      </c>
      <c r="L3834" s="37">
        <v>202412</v>
      </c>
      <c r="M3834" s="37">
        <v>202413</v>
      </c>
      <c r="N3834" s="37">
        <v>202414</v>
      </c>
      <c r="O3834" s="37">
        <v>202415</v>
      </c>
      <c r="P3834" s="37">
        <v>202415</v>
      </c>
      <c r="Q3834" s="37">
        <v>202415</v>
      </c>
      <c r="R3834" s="37">
        <v>202415</v>
      </c>
      <c r="T3834" s="22" t="str">
        <f t="shared" si="223"/>
        <v>852163-</v>
      </c>
      <c r="U3834" s="24" t="str">
        <f>IF(C3834="NET","",IF(C3834="","",IFERROR(VLOOKUP(T3834,EAN!$A:$B,2,FALSE),"MANGLER - MÅ OPPDATERE EAN-FANEN")))</f>
        <v/>
      </c>
      <c r="V3834" s="22">
        <f t="shared" si="224"/>
        <v>202409</v>
      </c>
      <c r="W3834" s="22">
        <f t="shared" si="225"/>
        <v>202415</v>
      </c>
    </row>
    <row r="3835" spans="2:23">
      <c r="B3835">
        <v>852163</v>
      </c>
      <c r="C3835" t="s">
        <v>3983</v>
      </c>
      <c r="D3835" t="s">
        <v>2991</v>
      </c>
      <c r="E3835" t="s">
        <v>3984</v>
      </c>
      <c r="F3835" t="s">
        <v>3985</v>
      </c>
      <c r="G3835" t="s">
        <v>63</v>
      </c>
      <c r="H3835" t="s">
        <v>87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T3835" s="22" t="str">
        <f t="shared" si="223"/>
        <v>852163-070101-OS</v>
      </c>
      <c r="U3835" s="24" t="str">
        <f>IF(C3835="NET","",IF(C3835="","",IFERROR(VLOOKUP(T3835,EAN!$A:$B,2,FALSE),"MANGLER - MÅ OPPDATERE EAN-FANEN")))</f>
        <v>MANGLER - MÅ OPPDATERE EAN-FANEN</v>
      </c>
      <c r="V3835" s="22">
        <f t="shared" si="224"/>
        <v>0</v>
      </c>
      <c r="W3835" s="22">
        <f t="shared" si="225"/>
        <v>0</v>
      </c>
    </row>
    <row r="3836" spans="2:23">
      <c r="B3836" s="37">
        <v>852164</v>
      </c>
      <c r="C3836" t="s">
        <v>131</v>
      </c>
      <c r="I3836" s="37">
        <v>202409</v>
      </c>
      <c r="J3836" s="37">
        <v>202410</v>
      </c>
      <c r="K3836" s="37">
        <v>202411</v>
      </c>
      <c r="L3836" s="37">
        <v>202412</v>
      </c>
      <c r="M3836" s="37">
        <v>202413</v>
      </c>
      <c r="N3836" s="37">
        <v>202414</v>
      </c>
      <c r="O3836" s="37">
        <v>202415</v>
      </c>
      <c r="P3836" s="37">
        <v>202415</v>
      </c>
      <c r="Q3836" s="37">
        <v>202415</v>
      </c>
      <c r="R3836" s="37">
        <v>202415</v>
      </c>
      <c r="T3836" s="22" t="str">
        <f t="shared" si="223"/>
        <v>852164-</v>
      </c>
      <c r="U3836" s="24" t="str">
        <f>IF(C3836="NET","",IF(C3836="","",IFERROR(VLOOKUP(T3836,EAN!$A:$B,2,FALSE),"MANGLER - MÅ OPPDATERE EAN-FANEN")))</f>
        <v/>
      </c>
      <c r="V3836" s="22">
        <f t="shared" si="224"/>
        <v>202409</v>
      </c>
      <c r="W3836" s="22">
        <f t="shared" si="225"/>
        <v>202415</v>
      </c>
    </row>
    <row r="3837" spans="2:23">
      <c r="B3837">
        <v>852164</v>
      </c>
      <c r="C3837" t="s">
        <v>3986</v>
      </c>
      <c r="D3837" t="s">
        <v>2991</v>
      </c>
      <c r="E3837" t="s">
        <v>343</v>
      </c>
      <c r="F3837" t="s">
        <v>344</v>
      </c>
      <c r="G3837" t="s">
        <v>63</v>
      </c>
      <c r="H3837" t="s">
        <v>225</v>
      </c>
      <c r="I3837">
        <v>4</v>
      </c>
      <c r="J3837">
        <v>4</v>
      </c>
      <c r="K3837">
        <v>4</v>
      </c>
      <c r="L3837">
        <v>4</v>
      </c>
      <c r="M3837">
        <v>4</v>
      </c>
      <c r="N3837">
        <v>4</v>
      </c>
      <c r="O3837">
        <v>4</v>
      </c>
      <c r="P3837">
        <v>4</v>
      </c>
      <c r="Q3837">
        <v>4</v>
      </c>
      <c r="R3837">
        <v>4</v>
      </c>
      <c r="T3837" s="22" t="str">
        <f t="shared" si="223"/>
        <v>852164-060101-OS</v>
      </c>
      <c r="U3837" s="24" t="str">
        <f>IF(C3837="NET","",IF(C3837="","",IFERROR(VLOOKUP(T3837,EAN!$A:$B,2,FALSE),"MANGLER - MÅ OPPDATERE EAN-FANEN")))</f>
        <v>MANGLER - MÅ OPPDATERE EAN-FANEN</v>
      </c>
      <c r="V3837" s="22">
        <f t="shared" si="224"/>
        <v>4</v>
      </c>
      <c r="W3837" s="22">
        <f t="shared" si="225"/>
        <v>4</v>
      </c>
    </row>
    <row r="3838" spans="2:23">
      <c r="B3838">
        <v>852164</v>
      </c>
      <c r="C3838" t="s">
        <v>3986</v>
      </c>
      <c r="D3838" t="s">
        <v>2991</v>
      </c>
      <c r="E3838" t="s">
        <v>1035</v>
      </c>
      <c r="F3838" t="s">
        <v>1036</v>
      </c>
      <c r="G3838" t="s">
        <v>63</v>
      </c>
      <c r="H3838" t="s">
        <v>87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T3838" s="22" t="str">
        <f t="shared" si="223"/>
        <v>852164-160101-OS</v>
      </c>
      <c r="U3838" s="24" t="str">
        <f>IF(C3838="NET","",IF(C3838="","",IFERROR(VLOOKUP(T3838,EAN!$A:$B,2,FALSE),"MANGLER - MÅ OPPDATERE EAN-FANEN")))</f>
        <v>MANGLER - MÅ OPPDATERE EAN-FANEN</v>
      </c>
      <c r="V3838" s="22">
        <f t="shared" si="224"/>
        <v>0</v>
      </c>
      <c r="W3838" s="22">
        <f t="shared" si="225"/>
        <v>0</v>
      </c>
    </row>
    <row r="3839" spans="2:23">
      <c r="B3839" s="37">
        <v>852165</v>
      </c>
      <c r="C3839" t="s">
        <v>131</v>
      </c>
      <c r="I3839" s="37">
        <v>202409</v>
      </c>
      <c r="J3839" s="37">
        <v>202410</v>
      </c>
      <c r="K3839" s="37">
        <v>202411</v>
      </c>
      <c r="L3839" s="37">
        <v>202412</v>
      </c>
      <c r="M3839" s="37">
        <v>202413</v>
      </c>
      <c r="N3839" s="37">
        <v>202414</v>
      </c>
      <c r="O3839" s="37">
        <v>202415</v>
      </c>
      <c r="P3839" s="37">
        <v>202415</v>
      </c>
      <c r="Q3839" s="37">
        <v>202415</v>
      </c>
      <c r="R3839" s="37">
        <v>202415</v>
      </c>
      <c r="T3839" s="22" t="str">
        <f t="shared" si="223"/>
        <v>852165-</v>
      </c>
      <c r="U3839" s="24" t="str">
        <f>IF(C3839="NET","",IF(C3839="","",IFERROR(VLOOKUP(T3839,EAN!$A:$B,2,FALSE),"MANGLER - MÅ OPPDATERE EAN-FANEN")))</f>
        <v/>
      </c>
      <c r="V3839" s="22">
        <f t="shared" si="224"/>
        <v>202409</v>
      </c>
      <c r="W3839" s="22">
        <f t="shared" si="225"/>
        <v>202415</v>
      </c>
    </row>
    <row r="3840" spans="2:23">
      <c r="B3840">
        <v>852165</v>
      </c>
      <c r="C3840" t="s">
        <v>2969</v>
      </c>
      <c r="D3840" t="s">
        <v>2991</v>
      </c>
      <c r="E3840" t="s">
        <v>2970</v>
      </c>
      <c r="F3840" t="s">
        <v>2971</v>
      </c>
      <c r="G3840" t="s">
        <v>63</v>
      </c>
      <c r="H3840" t="s">
        <v>87</v>
      </c>
      <c r="I3840">
        <v>8</v>
      </c>
      <c r="J3840">
        <v>8</v>
      </c>
      <c r="K3840">
        <v>8</v>
      </c>
      <c r="L3840">
        <v>8</v>
      </c>
      <c r="M3840">
        <v>8</v>
      </c>
      <c r="N3840">
        <v>8</v>
      </c>
      <c r="O3840">
        <v>8</v>
      </c>
      <c r="P3840">
        <v>8</v>
      </c>
      <c r="Q3840">
        <v>8</v>
      </c>
      <c r="R3840">
        <v>8</v>
      </c>
      <c r="T3840" s="22" t="str">
        <f t="shared" si="223"/>
        <v>852165-560173-OS</v>
      </c>
      <c r="U3840" s="24">
        <f>IF(C3840="NET","",IF(C3840="","",IFERROR(VLOOKUP(T3840,EAN!$A:$B,2,FALSE),"MANGLER - MÅ OPPDATERE EAN-FANEN")))</f>
        <v>7048652985187</v>
      </c>
      <c r="V3840" s="22">
        <f t="shared" si="224"/>
        <v>8</v>
      </c>
      <c r="W3840" s="22">
        <f t="shared" si="225"/>
        <v>8</v>
      </c>
    </row>
    <row r="3841" spans="2:23">
      <c r="B3841" s="37">
        <v>852166</v>
      </c>
      <c r="C3841" t="s">
        <v>131</v>
      </c>
      <c r="I3841" s="37">
        <v>202409</v>
      </c>
      <c r="J3841" s="37">
        <v>202410</v>
      </c>
      <c r="K3841" s="37">
        <v>202411</v>
      </c>
      <c r="L3841" s="37">
        <v>202412</v>
      </c>
      <c r="M3841" s="37">
        <v>202413</v>
      </c>
      <c r="N3841" s="37">
        <v>202414</v>
      </c>
      <c r="O3841" s="37">
        <v>202415</v>
      </c>
      <c r="P3841" s="37">
        <v>202415</v>
      </c>
      <c r="Q3841" s="37">
        <v>202415</v>
      </c>
      <c r="R3841" s="37">
        <v>202415</v>
      </c>
      <c r="T3841" s="22" t="str">
        <f t="shared" si="223"/>
        <v>852166-</v>
      </c>
      <c r="U3841" s="24" t="str">
        <f>IF(C3841="NET","",IF(C3841="","",IFERROR(VLOOKUP(T3841,EAN!$A:$B,2,FALSE),"MANGLER - MÅ OPPDATERE EAN-FANEN")))</f>
        <v/>
      </c>
      <c r="V3841" s="22">
        <f t="shared" si="224"/>
        <v>202409</v>
      </c>
      <c r="W3841" s="22">
        <f t="shared" si="225"/>
        <v>202415</v>
      </c>
    </row>
    <row r="3842" spans="2:23">
      <c r="B3842">
        <v>852166</v>
      </c>
      <c r="C3842" t="s">
        <v>3646</v>
      </c>
      <c r="D3842" t="s">
        <v>2991</v>
      </c>
      <c r="E3842" t="s">
        <v>3687</v>
      </c>
      <c r="F3842" t="s">
        <v>85</v>
      </c>
      <c r="G3842" t="s">
        <v>64</v>
      </c>
      <c r="H3842" t="s">
        <v>87</v>
      </c>
      <c r="I3842">
        <v>15</v>
      </c>
      <c r="J3842">
        <v>15</v>
      </c>
      <c r="K3842">
        <v>15</v>
      </c>
      <c r="L3842">
        <v>15</v>
      </c>
      <c r="M3842">
        <v>15</v>
      </c>
      <c r="N3842">
        <v>15</v>
      </c>
      <c r="O3842">
        <v>15</v>
      </c>
      <c r="P3842">
        <v>15</v>
      </c>
      <c r="Q3842">
        <v>15</v>
      </c>
      <c r="R3842">
        <v>15</v>
      </c>
      <c r="T3842" s="22" t="str">
        <f t="shared" si="223"/>
        <v>852166-100000-SM</v>
      </c>
      <c r="U3842" s="24" t="str">
        <f>IF(C3842="NET","",IF(C3842="","",IFERROR(VLOOKUP(T3842,EAN!$A:$B,2,FALSE),"MANGLER - MÅ OPPDATERE EAN-FANEN")))</f>
        <v>MANGLER - MÅ OPPDATERE EAN-FANEN</v>
      </c>
      <c r="V3842" s="22">
        <f t="shared" si="224"/>
        <v>15</v>
      </c>
      <c r="W3842" s="22">
        <f t="shared" si="225"/>
        <v>15</v>
      </c>
    </row>
    <row r="3843" spans="2:23">
      <c r="B3843">
        <v>852166</v>
      </c>
      <c r="C3843" t="s">
        <v>3646</v>
      </c>
      <c r="D3843" t="s">
        <v>2991</v>
      </c>
      <c r="E3843" t="s">
        <v>3688</v>
      </c>
      <c r="F3843" t="s">
        <v>85</v>
      </c>
      <c r="G3843" t="s">
        <v>66</v>
      </c>
      <c r="H3843" t="s">
        <v>87</v>
      </c>
      <c r="I3843">
        <v>35</v>
      </c>
      <c r="J3843">
        <v>35</v>
      </c>
      <c r="K3843">
        <v>35</v>
      </c>
      <c r="L3843">
        <v>35</v>
      </c>
      <c r="M3843">
        <v>35</v>
      </c>
      <c r="N3843">
        <v>35</v>
      </c>
      <c r="O3843">
        <v>35</v>
      </c>
      <c r="P3843">
        <v>35</v>
      </c>
      <c r="Q3843">
        <v>35</v>
      </c>
      <c r="R3843">
        <v>35</v>
      </c>
      <c r="T3843" s="22" t="str">
        <f t="shared" si="223"/>
        <v>852166-100000-LXL</v>
      </c>
      <c r="U3843" s="24" t="str">
        <f>IF(C3843="NET","",IF(C3843="","",IFERROR(VLOOKUP(T3843,EAN!$A:$B,2,FALSE),"MANGLER - MÅ OPPDATERE EAN-FANEN")))</f>
        <v>MANGLER - MÅ OPPDATERE EAN-FANEN</v>
      </c>
      <c r="V3843" s="22">
        <f t="shared" si="224"/>
        <v>35</v>
      </c>
      <c r="W3843" s="22">
        <f t="shared" si="225"/>
        <v>35</v>
      </c>
    </row>
    <row r="3844" spans="2:23">
      <c r="B3844">
        <v>852166</v>
      </c>
      <c r="C3844" t="s">
        <v>3646</v>
      </c>
      <c r="D3844" t="s">
        <v>2991</v>
      </c>
      <c r="E3844" t="s">
        <v>3689</v>
      </c>
      <c r="F3844" t="s">
        <v>3647</v>
      </c>
      <c r="G3844" t="s">
        <v>64</v>
      </c>
      <c r="H3844" t="s">
        <v>87</v>
      </c>
      <c r="I3844">
        <v>14</v>
      </c>
      <c r="J3844">
        <v>14</v>
      </c>
      <c r="K3844">
        <v>14</v>
      </c>
      <c r="L3844">
        <v>14</v>
      </c>
      <c r="M3844">
        <v>14</v>
      </c>
      <c r="N3844">
        <v>14</v>
      </c>
      <c r="O3844">
        <v>14</v>
      </c>
      <c r="P3844">
        <v>14</v>
      </c>
      <c r="Q3844">
        <v>14</v>
      </c>
      <c r="R3844">
        <v>14</v>
      </c>
      <c r="T3844" s="22" t="str">
        <f t="shared" ref="T3844:T3907" si="226">CONCATENATE(B3844,"-",E3844)</f>
        <v>852166-240000-SM</v>
      </c>
      <c r="U3844" s="24" t="str">
        <f>IF(C3844="NET","",IF(C3844="","",IFERROR(VLOOKUP(T3844,EAN!$A:$B,2,FALSE),"MANGLER - MÅ OPPDATERE EAN-FANEN")))</f>
        <v>MANGLER - MÅ OPPDATERE EAN-FANEN</v>
      </c>
      <c r="V3844" s="22">
        <f t="shared" si="224"/>
        <v>14</v>
      </c>
      <c r="W3844" s="22">
        <f t="shared" si="225"/>
        <v>14</v>
      </c>
    </row>
    <row r="3845" spans="2:23">
      <c r="B3845">
        <v>852166</v>
      </c>
      <c r="C3845" t="s">
        <v>3646</v>
      </c>
      <c r="D3845" t="s">
        <v>2991</v>
      </c>
      <c r="E3845" t="s">
        <v>3690</v>
      </c>
      <c r="F3845" t="s">
        <v>3647</v>
      </c>
      <c r="G3845" t="s">
        <v>66</v>
      </c>
      <c r="H3845" t="s">
        <v>87</v>
      </c>
      <c r="I3845">
        <v>34</v>
      </c>
      <c r="J3845">
        <v>34</v>
      </c>
      <c r="K3845">
        <v>34</v>
      </c>
      <c r="L3845">
        <v>34</v>
      </c>
      <c r="M3845">
        <v>34</v>
      </c>
      <c r="N3845">
        <v>34</v>
      </c>
      <c r="O3845">
        <v>34</v>
      </c>
      <c r="P3845">
        <v>34</v>
      </c>
      <c r="Q3845">
        <v>34</v>
      </c>
      <c r="R3845">
        <v>34</v>
      </c>
      <c r="T3845" s="22" t="str">
        <f t="shared" si="226"/>
        <v>852166-240000-LXL</v>
      </c>
      <c r="U3845" s="24" t="str">
        <f>IF(C3845="NET","",IF(C3845="","",IFERROR(VLOOKUP(T3845,EAN!$A:$B,2,FALSE),"MANGLER - MÅ OPPDATERE EAN-FANEN")))</f>
        <v>MANGLER - MÅ OPPDATERE EAN-FANEN</v>
      </c>
      <c r="V3845" s="22">
        <f t="shared" si="224"/>
        <v>34</v>
      </c>
      <c r="W3845" s="22">
        <f t="shared" si="225"/>
        <v>34</v>
      </c>
    </row>
    <row r="3846" spans="2:23">
      <c r="B3846" s="37">
        <v>852167</v>
      </c>
      <c r="C3846" t="s">
        <v>131</v>
      </c>
      <c r="I3846" s="37">
        <v>202409</v>
      </c>
      <c r="J3846" s="37">
        <v>202410</v>
      </c>
      <c r="K3846" s="37">
        <v>202411</v>
      </c>
      <c r="L3846" s="37">
        <v>202412</v>
      </c>
      <c r="M3846" s="37">
        <v>202413</v>
      </c>
      <c r="N3846" s="37">
        <v>202414</v>
      </c>
      <c r="O3846" s="37">
        <v>202415</v>
      </c>
      <c r="P3846" s="37">
        <v>202415</v>
      </c>
      <c r="Q3846" s="37">
        <v>202415</v>
      </c>
      <c r="R3846" s="37">
        <v>202415</v>
      </c>
      <c r="T3846" s="22" t="str">
        <f t="shared" si="226"/>
        <v>852167-</v>
      </c>
      <c r="U3846" s="24" t="str">
        <f>IF(C3846="NET","",IF(C3846="","",IFERROR(VLOOKUP(T3846,EAN!$A:$B,2,FALSE),"MANGLER - MÅ OPPDATERE EAN-FANEN")))</f>
        <v/>
      </c>
      <c r="V3846" s="22">
        <f t="shared" si="224"/>
        <v>202409</v>
      </c>
      <c r="W3846" s="22">
        <f t="shared" si="225"/>
        <v>202415</v>
      </c>
    </row>
    <row r="3847" spans="2:23">
      <c r="B3847">
        <v>852167</v>
      </c>
      <c r="C3847" t="s">
        <v>3770</v>
      </c>
      <c r="D3847" t="s">
        <v>2991</v>
      </c>
      <c r="E3847" t="s">
        <v>3768</v>
      </c>
      <c r="F3847" t="s">
        <v>3769</v>
      </c>
      <c r="G3847" t="s">
        <v>63</v>
      </c>
      <c r="H3847" t="s">
        <v>87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T3847" s="22" t="str">
        <f t="shared" si="226"/>
        <v>852167-100100-OS</v>
      </c>
      <c r="U3847" s="24" t="str">
        <f>IF(C3847="NET","",IF(C3847="","",IFERROR(VLOOKUP(T3847,EAN!$A:$B,2,FALSE),"MANGLER - MÅ OPPDATERE EAN-FANEN")))</f>
        <v>MANGLER - MÅ OPPDATERE EAN-FANEN</v>
      </c>
      <c r="V3847" s="22">
        <f t="shared" si="224"/>
        <v>0</v>
      </c>
      <c r="W3847" s="22">
        <f t="shared" si="225"/>
        <v>0</v>
      </c>
    </row>
    <row r="3848" spans="2:23">
      <c r="B3848" s="37">
        <v>852168</v>
      </c>
      <c r="C3848" t="s">
        <v>131</v>
      </c>
      <c r="I3848" s="37">
        <v>202409</v>
      </c>
      <c r="J3848" s="37">
        <v>202410</v>
      </c>
      <c r="K3848" s="37">
        <v>202411</v>
      </c>
      <c r="L3848" s="37">
        <v>202412</v>
      </c>
      <c r="M3848" s="37">
        <v>202413</v>
      </c>
      <c r="N3848" s="37">
        <v>202414</v>
      </c>
      <c r="O3848" s="37">
        <v>202415</v>
      </c>
      <c r="P3848" s="37">
        <v>202415</v>
      </c>
      <c r="Q3848" s="37">
        <v>202415</v>
      </c>
      <c r="R3848" s="37">
        <v>202415</v>
      </c>
      <c r="T3848" s="22" t="str">
        <f t="shared" si="226"/>
        <v>852168-</v>
      </c>
      <c r="U3848" s="24" t="str">
        <f>IF(C3848="NET","",IF(C3848="","",IFERROR(VLOOKUP(T3848,EAN!$A:$B,2,FALSE),"MANGLER - MÅ OPPDATERE EAN-FANEN")))</f>
        <v/>
      </c>
      <c r="V3848" s="22">
        <f t="shared" si="224"/>
        <v>202409</v>
      </c>
      <c r="W3848" s="22">
        <f t="shared" si="225"/>
        <v>202415</v>
      </c>
    </row>
    <row r="3849" spans="2:23">
      <c r="B3849">
        <v>852168</v>
      </c>
      <c r="C3849" t="s">
        <v>3987</v>
      </c>
      <c r="D3849" t="s">
        <v>2991</v>
      </c>
      <c r="E3849" t="s">
        <v>3988</v>
      </c>
      <c r="F3849" t="s">
        <v>3989</v>
      </c>
      <c r="G3849" t="s">
        <v>63</v>
      </c>
      <c r="H3849" t="s">
        <v>87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T3849" s="22" t="str">
        <f t="shared" si="226"/>
        <v>852168-162874-OS</v>
      </c>
      <c r="U3849" s="24" t="str">
        <f>IF(C3849="NET","",IF(C3849="","",IFERROR(VLOOKUP(T3849,EAN!$A:$B,2,FALSE),"MANGLER - MÅ OPPDATERE EAN-FANEN")))</f>
        <v>MANGLER - MÅ OPPDATERE EAN-FANEN</v>
      </c>
      <c r="V3849" s="22">
        <f t="shared" si="224"/>
        <v>0</v>
      </c>
      <c r="W3849" s="22">
        <f t="shared" si="225"/>
        <v>0</v>
      </c>
    </row>
    <row r="3850" spans="2:23">
      <c r="B3850" s="37">
        <v>860000</v>
      </c>
      <c r="C3850" t="s">
        <v>131</v>
      </c>
      <c r="I3850" s="37">
        <v>202409</v>
      </c>
      <c r="J3850" s="37">
        <v>202410</v>
      </c>
      <c r="K3850" s="37">
        <v>202411</v>
      </c>
      <c r="L3850" s="37">
        <v>202412</v>
      </c>
      <c r="M3850" s="37">
        <v>202413</v>
      </c>
      <c r="N3850" s="37">
        <v>202414</v>
      </c>
      <c r="O3850" s="37">
        <v>202415</v>
      </c>
      <c r="P3850" s="37">
        <v>202415</v>
      </c>
      <c r="Q3850" s="37">
        <v>202415</v>
      </c>
      <c r="R3850" s="37">
        <v>202415</v>
      </c>
      <c r="T3850" s="22" t="str">
        <f t="shared" si="226"/>
        <v>860000-</v>
      </c>
      <c r="U3850" s="24" t="str">
        <f>IF(C3850="NET","",IF(C3850="","",IFERROR(VLOOKUP(T3850,EAN!$A:$B,2,FALSE),"MANGLER - MÅ OPPDATERE EAN-FANEN")))</f>
        <v/>
      </c>
      <c r="V3850" s="22">
        <f t="shared" si="224"/>
        <v>202409</v>
      </c>
      <c r="W3850" s="22">
        <f t="shared" si="225"/>
        <v>202415</v>
      </c>
    </row>
    <row r="3851" spans="2:23">
      <c r="B3851">
        <v>860000</v>
      </c>
      <c r="C3851" t="s">
        <v>3648</v>
      </c>
      <c r="D3851" t="s">
        <v>2991</v>
      </c>
      <c r="E3851" t="s">
        <v>2585</v>
      </c>
      <c r="F3851" t="s">
        <v>70</v>
      </c>
      <c r="G3851" t="s">
        <v>54</v>
      </c>
      <c r="H3851" t="s">
        <v>87</v>
      </c>
      <c r="I3851">
        <v>55</v>
      </c>
      <c r="J3851">
        <v>55</v>
      </c>
      <c r="K3851">
        <v>55</v>
      </c>
      <c r="L3851">
        <v>55</v>
      </c>
      <c r="M3851">
        <v>55</v>
      </c>
      <c r="N3851">
        <v>55</v>
      </c>
      <c r="O3851">
        <v>55</v>
      </c>
      <c r="P3851">
        <v>55</v>
      </c>
      <c r="Q3851">
        <v>55</v>
      </c>
      <c r="R3851">
        <v>55</v>
      </c>
      <c r="T3851" s="22" t="str">
        <f t="shared" si="226"/>
        <v>860000-BLACK-XS</v>
      </c>
      <c r="U3851" s="24" t="str">
        <f>IF(C3851="NET","",IF(C3851="","",IFERROR(VLOOKUP(T3851,EAN!$A:$B,2,FALSE),"MANGLER - MÅ OPPDATERE EAN-FANEN")))</f>
        <v>MANGLER - MÅ OPPDATERE EAN-FANEN</v>
      </c>
      <c r="V3851" s="22">
        <f t="shared" ref="V3851:V3914" si="227">I3851</f>
        <v>55</v>
      </c>
      <c r="W3851" s="22">
        <f t="shared" ref="W3851:W3914" si="228">R3851</f>
        <v>55</v>
      </c>
    </row>
    <row r="3852" spans="2:23">
      <c r="B3852">
        <v>860000</v>
      </c>
      <c r="C3852" t="s">
        <v>3648</v>
      </c>
      <c r="D3852" t="s">
        <v>2991</v>
      </c>
      <c r="E3852" t="s">
        <v>99</v>
      </c>
      <c r="F3852" t="s">
        <v>70</v>
      </c>
      <c r="G3852" t="s">
        <v>8</v>
      </c>
      <c r="H3852" t="s">
        <v>87</v>
      </c>
      <c r="I3852">
        <v>243</v>
      </c>
      <c r="J3852">
        <v>243</v>
      </c>
      <c r="K3852">
        <v>243</v>
      </c>
      <c r="L3852">
        <v>243</v>
      </c>
      <c r="M3852">
        <v>243</v>
      </c>
      <c r="N3852">
        <v>243</v>
      </c>
      <c r="O3852">
        <v>243</v>
      </c>
      <c r="P3852">
        <v>243</v>
      </c>
      <c r="Q3852">
        <v>243</v>
      </c>
      <c r="R3852">
        <v>243</v>
      </c>
      <c r="T3852" s="22" t="str">
        <f t="shared" si="226"/>
        <v>860000-BLACK-S</v>
      </c>
      <c r="U3852" s="24" t="str">
        <f>IF(C3852="NET","",IF(C3852="","",IFERROR(VLOOKUP(T3852,EAN!$A:$B,2,FALSE),"MANGLER - MÅ OPPDATERE EAN-FANEN")))</f>
        <v>MANGLER - MÅ OPPDATERE EAN-FANEN</v>
      </c>
      <c r="V3852" s="22">
        <f t="shared" si="227"/>
        <v>243</v>
      </c>
      <c r="W3852" s="22">
        <f t="shared" si="228"/>
        <v>243</v>
      </c>
    </row>
    <row r="3853" spans="2:23">
      <c r="B3853">
        <v>860000</v>
      </c>
      <c r="C3853" t="s">
        <v>3648</v>
      </c>
      <c r="D3853" t="s">
        <v>2991</v>
      </c>
      <c r="E3853" t="s">
        <v>100</v>
      </c>
      <c r="F3853" t="s">
        <v>70</v>
      </c>
      <c r="G3853" t="s">
        <v>7</v>
      </c>
      <c r="H3853" t="s">
        <v>87</v>
      </c>
      <c r="I3853">
        <v>987</v>
      </c>
      <c r="J3853">
        <v>987</v>
      </c>
      <c r="K3853">
        <v>987</v>
      </c>
      <c r="L3853">
        <v>987</v>
      </c>
      <c r="M3853">
        <v>987</v>
      </c>
      <c r="N3853">
        <v>987</v>
      </c>
      <c r="O3853">
        <v>987</v>
      </c>
      <c r="P3853">
        <v>987</v>
      </c>
      <c r="Q3853">
        <v>987</v>
      </c>
      <c r="R3853">
        <v>987</v>
      </c>
      <c r="T3853" s="22" t="str">
        <f t="shared" si="226"/>
        <v>860000-BLACK-M</v>
      </c>
      <c r="U3853" s="24" t="str">
        <f>IF(C3853="NET","",IF(C3853="","",IFERROR(VLOOKUP(T3853,EAN!$A:$B,2,FALSE),"MANGLER - MÅ OPPDATERE EAN-FANEN")))</f>
        <v>MANGLER - MÅ OPPDATERE EAN-FANEN</v>
      </c>
      <c r="V3853" s="22">
        <f t="shared" si="227"/>
        <v>987</v>
      </c>
      <c r="W3853" s="22">
        <f t="shared" si="228"/>
        <v>987</v>
      </c>
    </row>
    <row r="3854" spans="2:23">
      <c r="B3854">
        <v>860000</v>
      </c>
      <c r="C3854" t="s">
        <v>3648</v>
      </c>
      <c r="D3854" t="s">
        <v>2991</v>
      </c>
      <c r="E3854" t="s">
        <v>101</v>
      </c>
      <c r="F3854" t="s">
        <v>70</v>
      </c>
      <c r="G3854" t="s">
        <v>52</v>
      </c>
      <c r="H3854" t="s">
        <v>87</v>
      </c>
      <c r="I3854">
        <v>671</v>
      </c>
      <c r="J3854">
        <v>671</v>
      </c>
      <c r="K3854">
        <v>671</v>
      </c>
      <c r="L3854">
        <v>671</v>
      </c>
      <c r="M3854">
        <v>671</v>
      </c>
      <c r="N3854">
        <v>671</v>
      </c>
      <c r="O3854">
        <v>671</v>
      </c>
      <c r="P3854">
        <v>671</v>
      </c>
      <c r="Q3854">
        <v>671</v>
      </c>
      <c r="R3854">
        <v>671</v>
      </c>
      <c r="T3854" s="22" t="str">
        <f t="shared" si="226"/>
        <v>860000-BLACK-L</v>
      </c>
      <c r="U3854" s="24" t="str">
        <f>IF(C3854="NET","",IF(C3854="","",IFERROR(VLOOKUP(T3854,EAN!$A:$B,2,FALSE),"MANGLER - MÅ OPPDATERE EAN-FANEN")))</f>
        <v>MANGLER - MÅ OPPDATERE EAN-FANEN</v>
      </c>
      <c r="V3854" s="22">
        <f t="shared" si="227"/>
        <v>671</v>
      </c>
      <c r="W3854" s="22">
        <f t="shared" si="228"/>
        <v>671</v>
      </c>
    </row>
    <row r="3855" spans="2:23">
      <c r="B3855">
        <v>860000</v>
      </c>
      <c r="C3855" t="s">
        <v>3648</v>
      </c>
      <c r="D3855" t="s">
        <v>2991</v>
      </c>
      <c r="E3855" t="s">
        <v>102</v>
      </c>
      <c r="F3855" t="s">
        <v>70</v>
      </c>
      <c r="G3855" t="s">
        <v>53</v>
      </c>
      <c r="H3855" t="s">
        <v>87</v>
      </c>
      <c r="I3855">
        <v>113</v>
      </c>
      <c r="J3855">
        <v>113</v>
      </c>
      <c r="K3855">
        <v>113</v>
      </c>
      <c r="L3855">
        <v>113</v>
      </c>
      <c r="M3855">
        <v>113</v>
      </c>
      <c r="N3855">
        <v>113</v>
      </c>
      <c r="O3855">
        <v>113</v>
      </c>
      <c r="P3855">
        <v>113</v>
      </c>
      <c r="Q3855">
        <v>113</v>
      </c>
      <c r="R3855">
        <v>113</v>
      </c>
      <c r="T3855" s="22" t="str">
        <f t="shared" si="226"/>
        <v>860000-BLACK-XL</v>
      </c>
      <c r="U3855" s="24" t="str">
        <f>IF(C3855="NET","",IF(C3855="","",IFERROR(VLOOKUP(T3855,EAN!$A:$B,2,FALSE),"MANGLER - MÅ OPPDATERE EAN-FANEN")))</f>
        <v>MANGLER - MÅ OPPDATERE EAN-FANEN</v>
      </c>
      <c r="V3855" s="22">
        <f t="shared" si="227"/>
        <v>113</v>
      </c>
      <c r="W3855" s="22">
        <f t="shared" si="228"/>
        <v>113</v>
      </c>
    </row>
    <row r="3856" spans="2:23">
      <c r="B3856" s="37">
        <v>860001</v>
      </c>
      <c r="C3856" t="s">
        <v>131</v>
      </c>
      <c r="I3856" s="37">
        <v>202409</v>
      </c>
      <c r="J3856" s="37">
        <v>202410</v>
      </c>
      <c r="K3856" s="37">
        <v>202411</v>
      </c>
      <c r="L3856" s="37">
        <v>202412</v>
      </c>
      <c r="M3856" s="37">
        <v>202413</v>
      </c>
      <c r="N3856" s="37">
        <v>202414</v>
      </c>
      <c r="O3856" s="37">
        <v>202415</v>
      </c>
      <c r="P3856" s="37">
        <v>202415</v>
      </c>
      <c r="Q3856" s="37">
        <v>202415</v>
      </c>
      <c r="R3856" s="37">
        <v>202415</v>
      </c>
      <c r="T3856" s="22" t="str">
        <f t="shared" si="226"/>
        <v>860001-</v>
      </c>
      <c r="U3856" s="24" t="str">
        <f>IF(C3856="NET","",IF(C3856="","",IFERROR(VLOOKUP(T3856,EAN!$A:$B,2,FALSE),"MANGLER - MÅ OPPDATERE EAN-FANEN")))</f>
        <v/>
      </c>
      <c r="V3856" s="22">
        <f t="shared" si="227"/>
        <v>202409</v>
      </c>
      <c r="W3856" s="22">
        <f t="shared" si="228"/>
        <v>202415</v>
      </c>
    </row>
    <row r="3857" spans="2:23">
      <c r="B3857">
        <v>860001</v>
      </c>
      <c r="C3857" t="s">
        <v>3649</v>
      </c>
      <c r="D3857" t="s">
        <v>2991</v>
      </c>
      <c r="E3857" t="s">
        <v>2585</v>
      </c>
      <c r="F3857" t="s">
        <v>70</v>
      </c>
      <c r="G3857" t="s">
        <v>54</v>
      </c>
      <c r="H3857" t="s">
        <v>87</v>
      </c>
      <c r="I3857">
        <v>65</v>
      </c>
      <c r="J3857">
        <v>65</v>
      </c>
      <c r="K3857">
        <v>65</v>
      </c>
      <c r="L3857">
        <v>65</v>
      </c>
      <c r="M3857">
        <v>65</v>
      </c>
      <c r="N3857">
        <v>65</v>
      </c>
      <c r="O3857">
        <v>65</v>
      </c>
      <c r="P3857">
        <v>65</v>
      </c>
      <c r="Q3857">
        <v>65</v>
      </c>
      <c r="R3857">
        <v>65</v>
      </c>
      <c r="T3857" s="22" t="str">
        <f t="shared" si="226"/>
        <v>860001-BLACK-XS</v>
      </c>
      <c r="U3857" s="24" t="str">
        <f>IF(C3857="NET","",IF(C3857="","",IFERROR(VLOOKUP(T3857,EAN!$A:$B,2,FALSE),"MANGLER - MÅ OPPDATERE EAN-FANEN")))</f>
        <v>MANGLER - MÅ OPPDATERE EAN-FANEN</v>
      </c>
      <c r="V3857" s="22">
        <f t="shared" si="227"/>
        <v>65</v>
      </c>
      <c r="W3857" s="22">
        <f t="shared" si="228"/>
        <v>65</v>
      </c>
    </row>
    <row r="3858" spans="2:23">
      <c r="B3858">
        <v>860001</v>
      </c>
      <c r="C3858" t="s">
        <v>3649</v>
      </c>
      <c r="D3858" t="s">
        <v>2991</v>
      </c>
      <c r="E3858" t="s">
        <v>99</v>
      </c>
      <c r="F3858" t="s">
        <v>70</v>
      </c>
      <c r="G3858" t="s">
        <v>8</v>
      </c>
      <c r="H3858" t="s">
        <v>87</v>
      </c>
      <c r="I3858">
        <v>106</v>
      </c>
      <c r="J3858">
        <v>106</v>
      </c>
      <c r="K3858">
        <v>106</v>
      </c>
      <c r="L3858">
        <v>106</v>
      </c>
      <c r="M3858">
        <v>106</v>
      </c>
      <c r="N3858">
        <v>106</v>
      </c>
      <c r="O3858">
        <v>106</v>
      </c>
      <c r="P3858">
        <v>106</v>
      </c>
      <c r="Q3858">
        <v>106</v>
      </c>
      <c r="R3858">
        <v>106</v>
      </c>
      <c r="T3858" s="22" t="str">
        <f t="shared" si="226"/>
        <v>860001-BLACK-S</v>
      </c>
      <c r="U3858" s="24" t="str">
        <f>IF(C3858="NET","",IF(C3858="","",IFERROR(VLOOKUP(T3858,EAN!$A:$B,2,FALSE),"MANGLER - MÅ OPPDATERE EAN-FANEN")))</f>
        <v>MANGLER - MÅ OPPDATERE EAN-FANEN</v>
      </c>
      <c r="V3858" s="22">
        <f t="shared" si="227"/>
        <v>106</v>
      </c>
      <c r="W3858" s="22">
        <f t="shared" si="228"/>
        <v>106</v>
      </c>
    </row>
    <row r="3859" spans="2:23">
      <c r="B3859">
        <v>860001</v>
      </c>
      <c r="C3859" t="s">
        <v>3649</v>
      </c>
      <c r="D3859" t="s">
        <v>2991</v>
      </c>
      <c r="E3859" t="s">
        <v>100</v>
      </c>
      <c r="F3859" t="s">
        <v>70</v>
      </c>
      <c r="G3859" t="s">
        <v>7</v>
      </c>
      <c r="H3859" t="s">
        <v>87</v>
      </c>
      <c r="I3859">
        <v>592</v>
      </c>
      <c r="J3859">
        <v>592</v>
      </c>
      <c r="K3859">
        <v>592</v>
      </c>
      <c r="L3859">
        <v>592</v>
      </c>
      <c r="M3859">
        <v>592</v>
      </c>
      <c r="N3859">
        <v>592</v>
      </c>
      <c r="O3859">
        <v>592</v>
      </c>
      <c r="P3859">
        <v>592</v>
      </c>
      <c r="Q3859">
        <v>592</v>
      </c>
      <c r="R3859">
        <v>592</v>
      </c>
      <c r="T3859" s="22" t="str">
        <f t="shared" si="226"/>
        <v>860001-BLACK-M</v>
      </c>
      <c r="U3859" s="24" t="str">
        <f>IF(C3859="NET","",IF(C3859="","",IFERROR(VLOOKUP(T3859,EAN!$A:$B,2,FALSE),"MANGLER - MÅ OPPDATERE EAN-FANEN")))</f>
        <v>MANGLER - MÅ OPPDATERE EAN-FANEN</v>
      </c>
      <c r="V3859" s="22">
        <f t="shared" si="227"/>
        <v>592</v>
      </c>
      <c r="W3859" s="22">
        <f t="shared" si="228"/>
        <v>592</v>
      </c>
    </row>
    <row r="3860" spans="2:23">
      <c r="B3860">
        <v>860001</v>
      </c>
      <c r="C3860" t="s">
        <v>3649</v>
      </c>
      <c r="D3860" t="s">
        <v>2991</v>
      </c>
      <c r="E3860" t="s">
        <v>101</v>
      </c>
      <c r="F3860" t="s">
        <v>70</v>
      </c>
      <c r="G3860" t="s">
        <v>52</v>
      </c>
      <c r="H3860" t="s">
        <v>87</v>
      </c>
      <c r="I3860">
        <v>517</v>
      </c>
      <c r="J3860">
        <v>517</v>
      </c>
      <c r="K3860">
        <v>517</v>
      </c>
      <c r="L3860">
        <v>517</v>
      </c>
      <c r="M3860">
        <v>517</v>
      </c>
      <c r="N3860">
        <v>517</v>
      </c>
      <c r="O3860">
        <v>517</v>
      </c>
      <c r="P3860">
        <v>517</v>
      </c>
      <c r="Q3860">
        <v>517</v>
      </c>
      <c r="R3860">
        <v>517</v>
      </c>
      <c r="T3860" s="22" t="str">
        <f t="shared" si="226"/>
        <v>860001-BLACK-L</v>
      </c>
      <c r="U3860" s="24" t="str">
        <f>IF(C3860="NET","",IF(C3860="","",IFERROR(VLOOKUP(T3860,EAN!$A:$B,2,FALSE),"MANGLER - MÅ OPPDATERE EAN-FANEN")))</f>
        <v>MANGLER - MÅ OPPDATERE EAN-FANEN</v>
      </c>
      <c r="V3860" s="22">
        <f t="shared" si="227"/>
        <v>517</v>
      </c>
      <c r="W3860" s="22">
        <f t="shared" si="228"/>
        <v>517</v>
      </c>
    </row>
    <row r="3861" spans="2:23">
      <c r="B3861">
        <v>860001</v>
      </c>
      <c r="C3861" t="s">
        <v>3649</v>
      </c>
      <c r="D3861" t="s">
        <v>2991</v>
      </c>
      <c r="E3861" t="s">
        <v>102</v>
      </c>
      <c r="F3861" t="s">
        <v>70</v>
      </c>
      <c r="G3861" t="s">
        <v>53</v>
      </c>
      <c r="H3861" t="s">
        <v>87</v>
      </c>
      <c r="I3861">
        <v>70</v>
      </c>
      <c r="J3861">
        <v>70</v>
      </c>
      <c r="K3861">
        <v>70</v>
      </c>
      <c r="L3861">
        <v>70</v>
      </c>
      <c r="M3861">
        <v>70</v>
      </c>
      <c r="N3861">
        <v>70</v>
      </c>
      <c r="O3861">
        <v>70</v>
      </c>
      <c r="P3861">
        <v>70</v>
      </c>
      <c r="Q3861">
        <v>70</v>
      </c>
      <c r="R3861">
        <v>70</v>
      </c>
      <c r="T3861" s="22" t="str">
        <f t="shared" si="226"/>
        <v>860001-BLACK-XL</v>
      </c>
      <c r="U3861" s="24" t="str">
        <f>IF(C3861="NET","",IF(C3861="","",IFERROR(VLOOKUP(T3861,EAN!$A:$B,2,FALSE),"MANGLER - MÅ OPPDATERE EAN-FANEN")))</f>
        <v>MANGLER - MÅ OPPDATERE EAN-FANEN</v>
      </c>
      <c r="V3861" s="22">
        <f t="shared" si="227"/>
        <v>70</v>
      </c>
      <c r="W3861" s="22">
        <f t="shared" si="228"/>
        <v>70</v>
      </c>
    </row>
    <row r="3862" spans="2:23">
      <c r="B3862" s="37">
        <v>860002</v>
      </c>
      <c r="C3862" t="s">
        <v>131</v>
      </c>
      <c r="I3862" s="37">
        <v>202409</v>
      </c>
      <c r="J3862" s="37">
        <v>202410</v>
      </c>
      <c r="K3862" s="37">
        <v>202411</v>
      </c>
      <c r="L3862" s="37">
        <v>202412</v>
      </c>
      <c r="M3862" s="37">
        <v>202413</v>
      </c>
      <c r="N3862" s="37">
        <v>202414</v>
      </c>
      <c r="O3862" s="37">
        <v>202415</v>
      </c>
      <c r="P3862" s="37">
        <v>202415</v>
      </c>
      <c r="Q3862" s="37">
        <v>202415</v>
      </c>
      <c r="R3862" s="37">
        <v>202415</v>
      </c>
      <c r="T3862" s="22" t="str">
        <f t="shared" si="226"/>
        <v>860002-</v>
      </c>
      <c r="U3862" s="24" t="str">
        <f>IF(C3862="NET","",IF(C3862="","",IFERROR(VLOOKUP(T3862,EAN!$A:$B,2,FALSE),"MANGLER - MÅ OPPDATERE EAN-FANEN")))</f>
        <v/>
      </c>
      <c r="V3862" s="22">
        <f t="shared" si="227"/>
        <v>202409</v>
      </c>
      <c r="W3862" s="22">
        <f t="shared" si="228"/>
        <v>202415</v>
      </c>
    </row>
    <row r="3863" spans="2:23">
      <c r="B3863">
        <v>860002</v>
      </c>
      <c r="C3863" t="s">
        <v>3650</v>
      </c>
      <c r="D3863" t="s">
        <v>2991</v>
      </c>
      <c r="E3863" t="s">
        <v>99</v>
      </c>
      <c r="F3863" t="s">
        <v>70</v>
      </c>
      <c r="G3863" t="s">
        <v>8</v>
      </c>
      <c r="H3863" t="s">
        <v>87</v>
      </c>
      <c r="I3863">
        <v>69</v>
      </c>
      <c r="J3863">
        <v>69</v>
      </c>
      <c r="K3863">
        <v>69</v>
      </c>
      <c r="L3863">
        <v>69</v>
      </c>
      <c r="M3863">
        <v>69</v>
      </c>
      <c r="N3863">
        <v>69</v>
      </c>
      <c r="O3863">
        <v>69</v>
      </c>
      <c r="P3863">
        <v>69</v>
      </c>
      <c r="Q3863">
        <v>69</v>
      </c>
      <c r="R3863">
        <v>69</v>
      </c>
      <c r="T3863" s="22" t="str">
        <f t="shared" si="226"/>
        <v>860002-BLACK-S</v>
      </c>
      <c r="U3863" s="24" t="str">
        <f>IF(C3863="NET","",IF(C3863="","",IFERROR(VLOOKUP(T3863,EAN!$A:$B,2,FALSE),"MANGLER - MÅ OPPDATERE EAN-FANEN")))</f>
        <v>MANGLER - MÅ OPPDATERE EAN-FANEN</v>
      </c>
      <c r="V3863" s="22">
        <f t="shared" si="227"/>
        <v>69</v>
      </c>
      <c r="W3863" s="22">
        <f t="shared" si="228"/>
        <v>69</v>
      </c>
    </row>
    <row r="3864" spans="2:23">
      <c r="B3864">
        <v>860002</v>
      </c>
      <c r="C3864" t="s">
        <v>3650</v>
      </c>
      <c r="D3864" t="s">
        <v>2991</v>
      </c>
      <c r="E3864" t="s">
        <v>100</v>
      </c>
      <c r="F3864" t="s">
        <v>70</v>
      </c>
      <c r="G3864" t="s">
        <v>7</v>
      </c>
      <c r="H3864" t="s">
        <v>87</v>
      </c>
      <c r="I3864">
        <v>151</v>
      </c>
      <c r="J3864">
        <v>151</v>
      </c>
      <c r="K3864">
        <v>151</v>
      </c>
      <c r="L3864">
        <v>151</v>
      </c>
      <c r="M3864">
        <v>151</v>
      </c>
      <c r="N3864">
        <v>151</v>
      </c>
      <c r="O3864">
        <v>151</v>
      </c>
      <c r="P3864">
        <v>151</v>
      </c>
      <c r="Q3864">
        <v>151</v>
      </c>
      <c r="R3864">
        <v>151</v>
      </c>
      <c r="T3864" s="22" t="str">
        <f t="shared" si="226"/>
        <v>860002-BLACK-M</v>
      </c>
      <c r="U3864" s="24" t="str">
        <f>IF(C3864="NET","",IF(C3864="","",IFERROR(VLOOKUP(T3864,EAN!$A:$B,2,FALSE),"MANGLER - MÅ OPPDATERE EAN-FANEN")))</f>
        <v>MANGLER - MÅ OPPDATERE EAN-FANEN</v>
      </c>
      <c r="V3864" s="22">
        <f t="shared" si="227"/>
        <v>151</v>
      </c>
      <c r="W3864" s="22">
        <f t="shared" si="228"/>
        <v>151</v>
      </c>
    </row>
    <row r="3865" spans="2:23">
      <c r="B3865">
        <v>860002</v>
      </c>
      <c r="C3865" t="s">
        <v>3650</v>
      </c>
      <c r="D3865" t="s">
        <v>2991</v>
      </c>
      <c r="E3865" t="s">
        <v>101</v>
      </c>
      <c r="F3865" t="s">
        <v>70</v>
      </c>
      <c r="G3865" t="s">
        <v>52</v>
      </c>
      <c r="H3865" t="s">
        <v>87</v>
      </c>
      <c r="I3865">
        <v>161</v>
      </c>
      <c r="J3865">
        <v>161</v>
      </c>
      <c r="K3865">
        <v>161</v>
      </c>
      <c r="L3865">
        <v>161</v>
      </c>
      <c r="M3865">
        <v>161</v>
      </c>
      <c r="N3865">
        <v>161</v>
      </c>
      <c r="O3865">
        <v>161</v>
      </c>
      <c r="P3865">
        <v>161</v>
      </c>
      <c r="Q3865">
        <v>161</v>
      </c>
      <c r="R3865">
        <v>161</v>
      </c>
      <c r="T3865" s="22" t="str">
        <f t="shared" si="226"/>
        <v>860002-BLACK-L</v>
      </c>
      <c r="U3865" s="24" t="str">
        <f>IF(C3865="NET","",IF(C3865="","",IFERROR(VLOOKUP(T3865,EAN!$A:$B,2,FALSE),"MANGLER - MÅ OPPDATERE EAN-FANEN")))</f>
        <v>MANGLER - MÅ OPPDATERE EAN-FANEN</v>
      </c>
      <c r="V3865" s="22">
        <f t="shared" si="227"/>
        <v>161</v>
      </c>
      <c r="W3865" s="22">
        <f t="shared" si="228"/>
        <v>161</v>
      </c>
    </row>
    <row r="3866" spans="2:23">
      <c r="B3866">
        <v>860002</v>
      </c>
      <c r="C3866" t="s">
        <v>3650</v>
      </c>
      <c r="D3866" t="s">
        <v>2991</v>
      </c>
      <c r="E3866" t="s">
        <v>102</v>
      </c>
      <c r="F3866" t="s">
        <v>70</v>
      </c>
      <c r="G3866" t="s">
        <v>53</v>
      </c>
      <c r="H3866" t="s">
        <v>87</v>
      </c>
      <c r="I3866">
        <v>61</v>
      </c>
      <c r="J3866">
        <v>61</v>
      </c>
      <c r="K3866">
        <v>61</v>
      </c>
      <c r="L3866">
        <v>61</v>
      </c>
      <c r="M3866">
        <v>61</v>
      </c>
      <c r="N3866">
        <v>61</v>
      </c>
      <c r="O3866">
        <v>61</v>
      </c>
      <c r="P3866">
        <v>61</v>
      </c>
      <c r="Q3866">
        <v>61</v>
      </c>
      <c r="R3866">
        <v>61</v>
      </c>
      <c r="T3866" s="22" t="str">
        <f t="shared" si="226"/>
        <v>860002-BLACK-XL</v>
      </c>
      <c r="U3866" s="24" t="str">
        <f>IF(C3866="NET","",IF(C3866="","",IFERROR(VLOOKUP(T3866,EAN!$A:$B,2,FALSE),"MANGLER - MÅ OPPDATERE EAN-FANEN")))</f>
        <v>MANGLER - MÅ OPPDATERE EAN-FANEN</v>
      </c>
      <c r="V3866" s="22">
        <f t="shared" si="227"/>
        <v>61</v>
      </c>
      <c r="W3866" s="22">
        <f t="shared" si="228"/>
        <v>61</v>
      </c>
    </row>
    <row r="3867" spans="2:23">
      <c r="B3867" s="37">
        <v>860003</v>
      </c>
      <c r="C3867" t="s">
        <v>131</v>
      </c>
      <c r="I3867" s="37">
        <v>202409</v>
      </c>
      <c r="J3867" s="37">
        <v>202410</v>
      </c>
      <c r="K3867" s="37">
        <v>202411</v>
      </c>
      <c r="L3867" s="37">
        <v>202412</v>
      </c>
      <c r="M3867" s="37">
        <v>202413</v>
      </c>
      <c r="N3867" s="37">
        <v>202414</v>
      </c>
      <c r="O3867" s="37">
        <v>202415</v>
      </c>
      <c r="P3867" s="37">
        <v>202415</v>
      </c>
      <c r="Q3867" s="37">
        <v>202415</v>
      </c>
      <c r="R3867" s="37">
        <v>202415</v>
      </c>
      <c r="T3867" s="22" t="str">
        <f t="shared" si="226"/>
        <v>860003-</v>
      </c>
      <c r="U3867" s="24" t="str">
        <f>IF(C3867="NET","",IF(C3867="","",IFERROR(VLOOKUP(T3867,EAN!$A:$B,2,FALSE),"MANGLER - MÅ OPPDATERE EAN-FANEN")))</f>
        <v/>
      </c>
      <c r="V3867" s="22">
        <f t="shared" si="227"/>
        <v>202409</v>
      </c>
      <c r="W3867" s="22">
        <f t="shared" si="228"/>
        <v>202415</v>
      </c>
    </row>
    <row r="3868" spans="2:23">
      <c r="B3868">
        <v>860003</v>
      </c>
      <c r="C3868" t="s">
        <v>3651</v>
      </c>
      <c r="D3868" t="s">
        <v>2991</v>
      </c>
      <c r="E3868" t="s">
        <v>99</v>
      </c>
      <c r="F3868" t="s">
        <v>70</v>
      </c>
      <c r="G3868" t="s">
        <v>8</v>
      </c>
      <c r="H3868" t="s">
        <v>87</v>
      </c>
      <c r="I3868">
        <v>82</v>
      </c>
      <c r="J3868">
        <v>82</v>
      </c>
      <c r="K3868">
        <v>82</v>
      </c>
      <c r="L3868">
        <v>82</v>
      </c>
      <c r="M3868">
        <v>82</v>
      </c>
      <c r="N3868">
        <v>82</v>
      </c>
      <c r="O3868">
        <v>82</v>
      </c>
      <c r="P3868">
        <v>82</v>
      </c>
      <c r="Q3868">
        <v>82</v>
      </c>
      <c r="R3868">
        <v>82</v>
      </c>
      <c r="T3868" s="22" t="str">
        <f t="shared" si="226"/>
        <v>860003-BLACK-S</v>
      </c>
      <c r="U3868" s="24" t="str">
        <f>IF(C3868="NET","",IF(C3868="","",IFERROR(VLOOKUP(T3868,EAN!$A:$B,2,FALSE),"MANGLER - MÅ OPPDATERE EAN-FANEN")))</f>
        <v>MANGLER - MÅ OPPDATERE EAN-FANEN</v>
      </c>
      <c r="V3868" s="22">
        <f t="shared" si="227"/>
        <v>82</v>
      </c>
      <c r="W3868" s="22">
        <f t="shared" si="228"/>
        <v>82</v>
      </c>
    </row>
    <row r="3869" spans="2:23">
      <c r="B3869">
        <v>860003</v>
      </c>
      <c r="C3869" t="s">
        <v>3651</v>
      </c>
      <c r="D3869" t="s">
        <v>2991</v>
      </c>
      <c r="E3869" t="s">
        <v>100</v>
      </c>
      <c r="F3869" t="s">
        <v>70</v>
      </c>
      <c r="G3869" t="s">
        <v>7</v>
      </c>
      <c r="H3869" t="s">
        <v>87</v>
      </c>
      <c r="I3869">
        <v>167</v>
      </c>
      <c r="J3869">
        <v>167</v>
      </c>
      <c r="K3869">
        <v>167</v>
      </c>
      <c r="L3869">
        <v>167</v>
      </c>
      <c r="M3869">
        <v>167</v>
      </c>
      <c r="N3869">
        <v>167</v>
      </c>
      <c r="O3869">
        <v>167</v>
      </c>
      <c r="P3869">
        <v>167</v>
      </c>
      <c r="Q3869">
        <v>167</v>
      </c>
      <c r="R3869">
        <v>167</v>
      </c>
      <c r="T3869" s="22" t="str">
        <f t="shared" si="226"/>
        <v>860003-BLACK-M</v>
      </c>
      <c r="U3869" s="24" t="str">
        <f>IF(C3869="NET","",IF(C3869="","",IFERROR(VLOOKUP(T3869,EAN!$A:$B,2,FALSE),"MANGLER - MÅ OPPDATERE EAN-FANEN")))</f>
        <v>MANGLER - MÅ OPPDATERE EAN-FANEN</v>
      </c>
      <c r="V3869" s="22">
        <f t="shared" si="227"/>
        <v>167</v>
      </c>
      <c r="W3869" s="22">
        <f t="shared" si="228"/>
        <v>167</v>
      </c>
    </row>
    <row r="3870" spans="2:23">
      <c r="B3870">
        <v>860003</v>
      </c>
      <c r="C3870" t="s">
        <v>3651</v>
      </c>
      <c r="D3870" t="s">
        <v>2991</v>
      </c>
      <c r="E3870" t="s">
        <v>101</v>
      </c>
      <c r="F3870" t="s">
        <v>70</v>
      </c>
      <c r="G3870" t="s">
        <v>52</v>
      </c>
      <c r="H3870" t="s">
        <v>87</v>
      </c>
      <c r="I3870">
        <v>170</v>
      </c>
      <c r="J3870">
        <v>170</v>
      </c>
      <c r="K3870">
        <v>170</v>
      </c>
      <c r="L3870">
        <v>170</v>
      </c>
      <c r="M3870">
        <v>170</v>
      </c>
      <c r="N3870">
        <v>170</v>
      </c>
      <c r="O3870">
        <v>170</v>
      </c>
      <c r="P3870">
        <v>170</v>
      </c>
      <c r="Q3870">
        <v>170</v>
      </c>
      <c r="R3870">
        <v>170</v>
      </c>
      <c r="T3870" s="22" t="str">
        <f t="shared" si="226"/>
        <v>860003-BLACK-L</v>
      </c>
      <c r="U3870" s="24" t="str">
        <f>IF(C3870="NET","",IF(C3870="","",IFERROR(VLOOKUP(T3870,EAN!$A:$B,2,FALSE),"MANGLER - MÅ OPPDATERE EAN-FANEN")))</f>
        <v>MANGLER - MÅ OPPDATERE EAN-FANEN</v>
      </c>
      <c r="V3870" s="22">
        <f t="shared" si="227"/>
        <v>170</v>
      </c>
      <c r="W3870" s="22">
        <f t="shared" si="228"/>
        <v>170</v>
      </c>
    </row>
    <row r="3871" spans="2:23">
      <c r="B3871">
        <v>860003</v>
      </c>
      <c r="C3871" t="s">
        <v>3651</v>
      </c>
      <c r="D3871" t="s">
        <v>2991</v>
      </c>
      <c r="E3871" t="s">
        <v>102</v>
      </c>
      <c r="F3871" t="s">
        <v>70</v>
      </c>
      <c r="G3871" t="s">
        <v>53</v>
      </c>
      <c r="H3871" t="s">
        <v>87</v>
      </c>
      <c r="I3871">
        <v>88</v>
      </c>
      <c r="J3871">
        <v>88</v>
      </c>
      <c r="K3871">
        <v>88</v>
      </c>
      <c r="L3871">
        <v>88</v>
      </c>
      <c r="M3871">
        <v>88</v>
      </c>
      <c r="N3871">
        <v>88</v>
      </c>
      <c r="O3871">
        <v>88</v>
      </c>
      <c r="P3871">
        <v>88</v>
      </c>
      <c r="Q3871">
        <v>88</v>
      </c>
      <c r="R3871">
        <v>88</v>
      </c>
      <c r="T3871" s="22" t="str">
        <f t="shared" si="226"/>
        <v>860003-BLACK-XL</v>
      </c>
      <c r="U3871" s="24" t="str">
        <f>IF(C3871="NET","",IF(C3871="","",IFERROR(VLOOKUP(T3871,EAN!$A:$B,2,FALSE),"MANGLER - MÅ OPPDATERE EAN-FANEN")))</f>
        <v>MANGLER - MÅ OPPDATERE EAN-FANEN</v>
      </c>
      <c r="V3871" s="22">
        <f t="shared" si="227"/>
        <v>88</v>
      </c>
      <c r="W3871" s="22">
        <f t="shared" si="228"/>
        <v>88</v>
      </c>
    </row>
    <row r="3872" spans="2:23">
      <c r="B3872" s="37">
        <v>860004</v>
      </c>
      <c r="C3872" t="s">
        <v>131</v>
      </c>
      <c r="I3872" s="37">
        <v>202409</v>
      </c>
      <c r="J3872" s="37">
        <v>202410</v>
      </c>
      <c r="K3872" s="37">
        <v>202411</v>
      </c>
      <c r="L3872" s="37">
        <v>202412</v>
      </c>
      <c r="M3872" s="37">
        <v>202413</v>
      </c>
      <c r="N3872" s="37">
        <v>202414</v>
      </c>
      <c r="O3872" s="37">
        <v>202415</v>
      </c>
      <c r="P3872" s="37">
        <v>202415</v>
      </c>
      <c r="Q3872" s="37">
        <v>202415</v>
      </c>
      <c r="R3872" s="37">
        <v>202415</v>
      </c>
      <c r="T3872" s="22" t="str">
        <f t="shared" si="226"/>
        <v>860004-</v>
      </c>
      <c r="U3872" s="24" t="str">
        <f>IF(C3872="NET","",IF(C3872="","",IFERROR(VLOOKUP(T3872,EAN!$A:$B,2,FALSE),"MANGLER - MÅ OPPDATERE EAN-FANEN")))</f>
        <v/>
      </c>
      <c r="V3872" s="22">
        <f t="shared" si="227"/>
        <v>202409</v>
      </c>
      <c r="W3872" s="22">
        <f t="shared" si="228"/>
        <v>202415</v>
      </c>
    </row>
    <row r="3873" spans="2:23">
      <c r="B3873">
        <v>860004</v>
      </c>
      <c r="C3873" t="s">
        <v>3652</v>
      </c>
      <c r="D3873" t="s">
        <v>2991</v>
      </c>
      <c r="E3873" t="s">
        <v>99</v>
      </c>
      <c r="F3873" t="s">
        <v>70</v>
      </c>
      <c r="G3873" t="s">
        <v>8</v>
      </c>
      <c r="H3873" t="s">
        <v>87</v>
      </c>
      <c r="I3873">
        <v>28</v>
      </c>
      <c r="J3873">
        <v>28</v>
      </c>
      <c r="K3873">
        <v>28</v>
      </c>
      <c r="L3873">
        <v>28</v>
      </c>
      <c r="M3873">
        <v>28</v>
      </c>
      <c r="N3873">
        <v>28</v>
      </c>
      <c r="O3873">
        <v>28</v>
      </c>
      <c r="P3873">
        <v>28</v>
      </c>
      <c r="Q3873">
        <v>28</v>
      </c>
      <c r="R3873">
        <v>28</v>
      </c>
      <c r="T3873" s="22" t="str">
        <f t="shared" si="226"/>
        <v>860004-BLACK-S</v>
      </c>
      <c r="U3873" s="24" t="str">
        <f>IF(C3873="NET","",IF(C3873="","",IFERROR(VLOOKUP(T3873,EAN!$A:$B,2,FALSE),"MANGLER - MÅ OPPDATERE EAN-FANEN")))</f>
        <v>MANGLER - MÅ OPPDATERE EAN-FANEN</v>
      </c>
      <c r="V3873" s="22">
        <f t="shared" si="227"/>
        <v>28</v>
      </c>
      <c r="W3873" s="22">
        <f t="shared" si="228"/>
        <v>28</v>
      </c>
    </row>
    <row r="3874" spans="2:23">
      <c r="B3874">
        <v>860004</v>
      </c>
      <c r="C3874" t="s">
        <v>3652</v>
      </c>
      <c r="D3874" t="s">
        <v>2991</v>
      </c>
      <c r="E3874" t="s">
        <v>100</v>
      </c>
      <c r="F3874" t="s">
        <v>70</v>
      </c>
      <c r="G3874" t="s">
        <v>7</v>
      </c>
      <c r="H3874" t="s">
        <v>87</v>
      </c>
      <c r="I3874">
        <v>65</v>
      </c>
      <c r="J3874">
        <v>65</v>
      </c>
      <c r="K3874">
        <v>65</v>
      </c>
      <c r="L3874">
        <v>65</v>
      </c>
      <c r="M3874">
        <v>65</v>
      </c>
      <c r="N3874">
        <v>65</v>
      </c>
      <c r="O3874">
        <v>65</v>
      </c>
      <c r="P3874">
        <v>65</v>
      </c>
      <c r="Q3874">
        <v>65</v>
      </c>
      <c r="R3874">
        <v>65</v>
      </c>
      <c r="T3874" s="22" t="str">
        <f t="shared" si="226"/>
        <v>860004-BLACK-M</v>
      </c>
      <c r="U3874" s="24" t="str">
        <f>IF(C3874="NET","",IF(C3874="","",IFERROR(VLOOKUP(T3874,EAN!$A:$B,2,FALSE),"MANGLER - MÅ OPPDATERE EAN-FANEN")))</f>
        <v>MANGLER - MÅ OPPDATERE EAN-FANEN</v>
      </c>
      <c r="V3874" s="22">
        <f t="shared" si="227"/>
        <v>65</v>
      </c>
      <c r="W3874" s="22">
        <f t="shared" si="228"/>
        <v>65</v>
      </c>
    </row>
    <row r="3875" spans="2:23">
      <c r="B3875">
        <v>860004</v>
      </c>
      <c r="C3875" t="s">
        <v>3652</v>
      </c>
      <c r="D3875" t="s">
        <v>2991</v>
      </c>
      <c r="E3875" t="s">
        <v>101</v>
      </c>
      <c r="F3875" t="s">
        <v>70</v>
      </c>
      <c r="G3875" t="s">
        <v>52</v>
      </c>
      <c r="H3875" t="s">
        <v>87</v>
      </c>
      <c r="I3875">
        <v>68</v>
      </c>
      <c r="J3875">
        <v>68</v>
      </c>
      <c r="K3875">
        <v>68</v>
      </c>
      <c r="L3875">
        <v>68</v>
      </c>
      <c r="M3875">
        <v>68</v>
      </c>
      <c r="N3875">
        <v>68</v>
      </c>
      <c r="O3875">
        <v>68</v>
      </c>
      <c r="P3875">
        <v>68</v>
      </c>
      <c r="Q3875">
        <v>68</v>
      </c>
      <c r="R3875">
        <v>68</v>
      </c>
      <c r="T3875" s="22" t="str">
        <f t="shared" si="226"/>
        <v>860004-BLACK-L</v>
      </c>
      <c r="U3875" s="24" t="str">
        <f>IF(C3875="NET","",IF(C3875="","",IFERROR(VLOOKUP(T3875,EAN!$A:$B,2,FALSE),"MANGLER - MÅ OPPDATERE EAN-FANEN")))</f>
        <v>MANGLER - MÅ OPPDATERE EAN-FANEN</v>
      </c>
      <c r="V3875" s="22">
        <f t="shared" si="227"/>
        <v>68</v>
      </c>
      <c r="W3875" s="22">
        <f t="shared" si="228"/>
        <v>68</v>
      </c>
    </row>
    <row r="3876" spans="2:23">
      <c r="B3876">
        <v>860004</v>
      </c>
      <c r="C3876" t="s">
        <v>3652</v>
      </c>
      <c r="D3876" t="s">
        <v>2991</v>
      </c>
      <c r="E3876" t="s">
        <v>102</v>
      </c>
      <c r="F3876" t="s">
        <v>70</v>
      </c>
      <c r="G3876" t="s">
        <v>53</v>
      </c>
      <c r="H3876" t="s">
        <v>87</v>
      </c>
      <c r="I3876">
        <v>31</v>
      </c>
      <c r="J3876">
        <v>31</v>
      </c>
      <c r="K3876">
        <v>31</v>
      </c>
      <c r="L3876">
        <v>31</v>
      </c>
      <c r="M3876">
        <v>31</v>
      </c>
      <c r="N3876">
        <v>31</v>
      </c>
      <c r="O3876">
        <v>31</v>
      </c>
      <c r="P3876">
        <v>31</v>
      </c>
      <c r="Q3876">
        <v>31</v>
      </c>
      <c r="R3876">
        <v>31</v>
      </c>
      <c r="T3876" s="22" t="str">
        <f t="shared" si="226"/>
        <v>860004-BLACK-XL</v>
      </c>
      <c r="U3876" s="24" t="str">
        <f>IF(C3876="NET","",IF(C3876="","",IFERROR(VLOOKUP(T3876,EAN!$A:$B,2,FALSE),"MANGLER - MÅ OPPDATERE EAN-FANEN")))</f>
        <v>MANGLER - MÅ OPPDATERE EAN-FANEN</v>
      </c>
      <c r="V3876" s="22">
        <f t="shared" si="227"/>
        <v>31</v>
      </c>
      <c r="W3876" s="22">
        <f t="shared" si="228"/>
        <v>31</v>
      </c>
    </row>
    <row r="3877" spans="2:23">
      <c r="B3877" s="37">
        <v>860005</v>
      </c>
      <c r="C3877" t="s">
        <v>131</v>
      </c>
      <c r="I3877" s="37">
        <v>202409</v>
      </c>
      <c r="J3877" s="37">
        <v>202410</v>
      </c>
      <c r="K3877" s="37">
        <v>202411</v>
      </c>
      <c r="L3877" s="37">
        <v>202412</v>
      </c>
      <c r="M3877" s="37">
        <v>202413</v>
      </c>
      <c r="N3877" s="37">
        <v>202414</v>
      </c>
      <c r="O3877" s="37">
        <v>202415</v>
      </c>
      <c r="P3877" s="37">
        <v>202415</v>
      </c>
      <c r="Q3877" s="37">
        <v>202415</v>
      </c>
      <c r="R3877" s="37">
        <v>202415</v>
      </c>
      <c r="T3877" s="22" t="str">
        <f t="shared" si="226"/>
        <v>860005-</v>
      </c>
      <c r="U3877" s="24" t="str">
        <f>IF(C3877="NET","",IF(C3877="","",IFERROR(VLOOKUP(T3877,EAN!$A:$B,2,FALSE),"MANGLER - MÅ OPPDATERE EAN-FANEN")))</f>
        <v/>
      </c>
      <c r="V3877" s="22">
        <f t="shared" si="227"/>
        <v>202409</v>
      </c>
      <c r="W3877" s="22">
        <f t="shared" si="228"/>
        <v>202415</v>
      </c>
    </row>
    <row r="3878" spans="2:23">
      <c r="B3878">
        <v>860005</v>
      </c>
      <c r="C3878" t="s">
        <v>3653</v>
      </c>
      <c r="D3878" t="s">
        <v>2991</v>
      </c>
      <c r="E3878" t="s">
        <v>99</v>
      </c>
      <c r="F3878" t="s">
        <v>70</v>
      </c>
      <c r="G3878" t="s">
        <v>8</v>
      </c>
      <c r="H3878" t="s">
        <v>87</v>
      </c>
      <c r="I3878">
        <v>83</v>
      </c>
      <c r="J3878">
        <v>83</v>
      </c>
      <c r="K3878">
        <v>83</v>
      </c>
      <c r="L3878">
        <v>83</v>
      </c>
      <c r="M3878">
        <v>83</v>
      </c>
      <c r="N3878">
        <v>83</v>
      </c>
      <c r="O3878">
        <v>83</v>
      </c>
      <c r="P3878">
        <v>83</v>
      </c>
      <c r="Q3878">
        <v>83</v>
      </c>
      <c r="R3878">
        <v>83</v>
      </c>
      <c r="T3878" s="22" t="str">
        <f t="shared" si="226"/>
        <v>860005-BLACK-S</v>
      </c>
      <c r="U3878" s="24" t="str">
        <f>IF(C3878="NET","",IF(C3878="","",IFERROR(VLOOKUP(T3878,EAN!$A:$B,2,FALSE),"MANGLER - MÅ OPPDATERE EAN-FANEN")))</f>
        <v>MANGLER - MÅ OPPDATERE EAN-FANEN</v>
      </c>
      <c r="V3878" s="22">
        <f t="shared" si="227"/>
        <v>83</v>
      </c>
      <c r="W3878" s="22">
        <f t="shared" si="228"/>
        <v>83</v>
      </c>
    </row>
    <row r="3879" spans="2:23">
      <c r="B3879">
        <v>860005</v>
      </c>
      <c r="C3879" t="s">
        <v>3653</v>
      </c>
      <c r="D3879" t="s">
        <v>2991</v>
      </c>
      <c r="E3879" t="s">
        <v>100</v>
      </c>
      <c r="F3879" t="s">
        <v>70</v>
      </c>
      <c r="G3879" t="s">
        <v>7</v>
      </c>
      <c r="H3879" t="s">
        <v>87</v>
      </c>
      <c r="I3879">
        <v>167</v>
      </c>
      <c r="J3879">
        <v>167</v>
      </c>
      <c r="K3879">
        <v>167</v>
      </c>
      <c r="L3879">
        <v>167</v>
      </c>
      <c r="M3879">
        <v>167</v>
      </c>
      <c r="N3879">
        <v>167</v>
      </c>
      <c r="O3879">
        <v>167</v>
      </c>
      <c r="P3879">
        <v>167</v>
      </c>
      <c r="Q3879">
        <v>167</v>
      </c>
      <c r="R3879">
        <v>167</v>
      </c>
      <c r="T3879" s="22" t="str">
        <f t="shared" si="226"/>
        <v>860005-BLACK-M</v>
      </c>
      <c r="U3879" s="24" t="str">
        <f>IF(C3879="NET","",IF(C3879="","",IFERROR(VLOOKUP(T3879,EAN!$A:$B,2,FALSE),"MANGLER - MÅ OPPDATERE EAN-FANEN")))</f>
        <v>MANGLER - MÅ OPPDATERE EAN-FANEN</v>
      </c>
      <c r="V3879" s="22">
        <f t="shared" si="227"/>
        <v>167</v>
      </c>
      <c r="W3879" s="22">
        <f t="shared" si="228"/>
        <v>167</v>
      </c>
    </row>
    <row r="3880" spans="2:23">
      <c r="B3880">
        <v>860005</v>
      </c>
      <c r="C3880" t="s">
        <v>3653</v>
      </c>
      <c r="D3880" t="s">
        <v>2991</v>
      </c>
      <c r="E3880" t="s">
        <v>101</v>
      </c>
      <c r="F3880" t="s">
        <v>70</v>
      </c>
      <c r="G3880" t="s">
        <v>52</v>
      </c>
      <c r="H3880" t="s">
        <v>87</v>
      </c>
      <c r="I3880">
        <v>169</v>
      </c>
      <c r="J3880">
        <v>169</v>
      </c>
      <c r="K3880">
        <v>169</v>
      </c>
      <c r="L3880">
        <v>169</v>
      </c>
      <c r="M3880">
        <v>169</v>
      </c>
      <c r="N3880">
        <v>169</v>
      </c>
      <c r="O3880">
        <v>169</v>
      </c>
      <c r="P3880">
        <v>169</v>
      </c>
      <c r="Q3880">
        <v>169</v>
      </c>
      <c r="R3880">
        <v>169</v>
      </c>
      <c r="T3880" s="22" t="str">
        <f t="shared" si="226"/>
        <v>860005-BLACK-L</v>
      </c>
      <c r="U3880" s="24" t="str">
        <f>IF(C3880="NET","",IF(C3880="","",IFERROR(VLOOKUP(T3880,EAN!$A:$B,2,FALSE),"MANGLER - MÅ OPPDATERE EAN-FANEN")))</f>
        <v>MANGLER - MÅ OPPDATERE EAN-FANEN</v>
      </c>
      <c r="V3880" s="22">
        <f t="shared" si="227"/>
        <v>169</v>
      </c>
      <c r="W3880" s="22">
        <f t="shared" si="228"/>
        <v>169</v>
      </c>
    </row>
    <row r="3881" spans="2:23">
      <c r="B3881">
        <v>860005</v>
      </c>
      <c r="C3881" t="s">
        <v>3653</v>
      </c>
      <c r="D3881" t="s">
        <v>2991</v>
      </c>
      <c r="E3881" t="s">
        <v>102</v>
      </c>
      <c r="F3881" t="s">
        <v>70</v>
      </c>
      <c r="G3881" t="s">
        <v>53</v>
      </c>
      <c r="H3881" t="s">
        <v>87</v>
      </c>
      <c r="I3881">
        <v>89</v>
      </c>
      <c r="J3881">
        <v>89</v>
      </c>
      <c r="K3881">
        <v>89</v>
      </c>
      <c r="L3881">
        <v>89</v>
      </c>
      <c r="M3881">
        <v>89</v>
      </c>
      <c r="N3881">
        <v>89</v>
      </c>
      <c r="O3881">
        <v>89</v>
      </c>
      <c r="P3881">
        <v>89</v>
      </c>
      <c r="Q3881">
        <v>89</v>
      </c>
      <c r="R3881">
        <v>89</v>
      </c>
      <c r="T3881" s="22" t="str">
        <f t="shared" si="226"/>
        <v>860005-BLACK-XL</v>
      </c>
      <c r="U3881" s="24" t="str">
        <f>IF(C3881="NET","",IF(C3881="","",IFERROR(VLOOKUP(T3881,EAN!$A:$B,2,FALSE),"MANGLER - MÅ OPPDATERE EAN-FANEN")))</f>
        <v>MANGLER - MÅ OPPDATERE EAN-FANEN</v>
      </c>
      <c r="V3881" s="22">
        <f t="shared" si="227"/>
        <v>89</v>
      </c>
      <c r="W3881" s="22">
        <f t="shared" si="228"/>
        <v>89</v>
      </c>
    </row>
    <row r="3882" spans="2:23">
      <c r="T3882" s="22" t="str">
        <f t="shared" si="226"/>
        <v>-</v>
      </c>
      <c r="U3882" s="24" t="str">
        <f>IF(C3882="NET","",IF(C3882="","",IFERROR(VLOOKUP(T3882,EAN!$A:$B,2,FALSE),"MANGLER - MÅ OPPDATERE EAN-FANEN")))</f>
        <v/>
      </c>
      <c r="V3882" s="22">
        <f t="shared" si="227"/>
        <v>0</v>
      </c>
      <c r="W3882" s="22">
        <f t="shared" si="228"/>
        <v>0</v>
      </c>
    </row>
    <row r="3883" spans="2:23">
      <c r="T3883" s="22" t="str">
        <f t="shared" si="226"/>
        <v>-</v>
      </c>
      <c r="U3883" s="24" t="str">
        <f>IF(C3883="NET","",IF(C3883="","",IFERROR(VLOOKUP(T3883,EAN!$A:$B,2,FALSE),"MANGLER - MÅ OPPDATERE EAN-FANEN")))</f>
        <v/>
      </c>
      <c r="V3883" s="22">
        <f t="shared" si="227"/>
        <v>0</v>
      </c>
      <c r="W3883" s="22">
        <f t="shared" si="228"/>
        <v>0</v>
      </c>
    </row>
    <row r="3884" spans="2:23">
      <c r="T3884" s="22" t="str">
        <f t="shared" si="226"/>
        <v>-</v>
      </c>
      <c r="U3884" s="24" t="str">
        <f>IF(C3884="NET","",IF(C3884="","",IFERROR(VLOOKUP(T3884,EAN!$A:$B,2,FALSE),"MANGLER - MÅ OPPDATERE EAN-FANEN")))</f>
        <v/>
      </c>
      <c r="V3884" s="22">
        <f t="shared" si="227"/>
        <v>0</v>
      </c>
      <c r="W3884" s="22">
        <f t="shared" si="228"/>
        <v>0</v>
      </c>
    </row>
    <row r="3885" spans="2:23">
      <c r="T3885" s="22" t="str">
        <f t="shared" si="226"/>
        <v>-</v>
      </c>
      <c r="U3885" s="24" t="str">
        <f>IF(C3885="NET","",IF(C3885="","",IFERROR(VLOOKUP(T3885,EAN!$A:$B,2,FALSE),"MANGLER - MÅ OPPDATERE EAN-FANEN")))</f>
        <v/>
      </c>
      <c r="V3885" s="22">
        <f t="shared" si="227"/>
        <v>0</v>
      </c>
      <c r="W3885" s="22">
        <f t="shared" si="228"/>
        <v>0</v>
      </c>
    </row>
    <row r="3886" spans="2:23">
      <c r="T3886" s="22" t="str">
        <f t="shared" si="226"/>
        <v>-</v>
      </c>
      <c r="U3886" s="24" t="str">
        <f>IF(C3886="NET","",IF(C3886="","",IFERROR(VLOOKUP(T3886,EAN!$A:$B,2,FALSE),"MANGLER - MÅ OPPDATERE EAN-FANEN")))</f>
        <v/>
      </c>
      <c r="V3886" s="22">
        <f t="shared" si="227"/>
        <v>0</v>
      </c>
      <c r="W3886" s="22">
        <f t="shared" si="228"/>
        <v>0</v>
      </c>
    </row>
    <row r="3887" spans="2:23">
      <c r="T3887" s="22" t="str">
        <f t="shared" si="226"/>
        <v>-</v>
      </c>
      <c r="U3887" s="24" t="str">
        <f>IF(C3887="NET","",IF(C3887="","",IFERROR(VLOOKUP(T3887,EAN!$A:$B,2,FALSE),"MANGLER - MÅ OPPDATERE EAN-FANEN")))</f>
        <v/>
      </c>
      <c r="V3887" s="22">
        <f t="shared" si="227"/>
        <v>0</v>
      </c>
      <c r="W3887" s="22">
        <f t="shared" si="228"/>
        <v>0</v>
      </c>
    </row>
    <row r="3888" spans="2:23">
      <c r="T3888" s="22" t="str">
        <f t="shared" si="226"/>
        <v>-</v>
      </c>
      <c r="U3888" s="24" t="str">
        <f>IF(C3888="NET","",IF(C3888="","",IFERROR(VLOOKUP(T3888,EAN!$A:$B,2,FALSE),"MANGLER - MÅ OPPDATERE EAN-FANEN")))</f>
        <v/>
      </c>
      <c r="V3888" s="22">
        <f t="shared" si="227"/>
        <v>0</v>
      </c>
      <c r="W3888" s="22">
        <f t="shared" si="228"/>
        <v>0</v>
      </c>
    </row>
    <row r="3889" spans="20:23">
      <c r="T3889" s="22" t="str">
        <f t="shared" si="226"/>
        <v>-</v>
      </c>
      <c r="U3889" s="24" t="str">
        <f>IF(C3889="NET","",IF(C3889="","",IFERROR(VLOOKUP(T3889,EAN!$A:$B,2,FALSE),"MANGLER - MÅ OPPDATERE EAN-FANEN")))</f>
        <v/>
      </c>
      <c r="V3889" s="22">
        <f t="shared" si="227"/>
        <v>0</v>
      </c>
      <c r="W3889" s="22">
        <f t="shared" si="228"/>
        <v>0</v>
      </c>
    </row>
    <row r="3890" spans="20:23">
      <c r="T3890" s="22" t="str">
        <f t="shared" si="226"/>
        <v>-</v>
      </c>
      <c r="U3890" s="24" t="str">
        <f>IF(C3890="NET","",IF(C3890="","",IFERROR(VLOOKUP(T3890,EAN!$A:$B,2,FALSE),"MANGLER - MÅ OPPDATERE EAN-FANEN")))</f>
        <v/>
      </c>
      <c r="V3890" s="22">
        <f t="shared" si="227"/>
        <v>0</v>
      </c>
      <c r="W3890" s="22">
        <f t="shared" si="228"/>
        <v>0</v>
      </c>
    </row>
    <row r="3891" spans="20:23">
      <c r="T3891" s="22" t="str">
        <f t="shared" si="226"/>
        <v>-</v>
      </c>
      <c r="U3891" s="24" t="str">
        <f>IF(C3891="NET","",IF(C3891="","",IFERROR(VLOOKUP(T3891,EAN!$A:$B,2,FALSE),"MANGLER - MÅ OPPDATERE EAN-FANEN")))</f>
        <v/>
      </c>
      <c r="V3891" s="22">
        <f t="shared" si="227"/>
        <v>0</v>
      </c>
      <c r="W3891" s="22">
        <f t="shared" si="228"/>
        <v>0</v>
      </c>
    </row>
    <row r="3892" spans="20:23">
      <c r="T3892" s="22" t="str">
        <f t="shared" si="226"/>
        <v>-</v>
      </c>
      <c r="U3892" s="24" t="str">
        <f>IF(C3892="NET","",IF(C3892="","",IFERROR(VLOOKUP(T3892,EAN!$A:$B,2,FALSE),"MANGLER - MÅ OPPDATERE EAN-FANEN")))</f>
        <v/>
      </c>
      <c r="V3892" s="22">
        <f t="shared" si="227"/>
        <v>0</v>
      </c>
      <c r="W3892" s="22">
        <f t="shared" si="228"/>
        <v>0</v>
      </c>
    </row>
    <row r="3893" spans="20:23">
      <c r="T3893" s="22" t="str">
        <f t="shared" si="226"/>
        <v>-</v>
      </c>
      <c r="U3893" s="24" t="str">
        <f>IF(C3893="NET","",IF(C3893="","",IFERROR(VLOOKUP(T3893,EAN!$A:$B,2,FALSE),"MANGLER - MÅ OPPDATERE EAN-FANEN")))</f>
        <v/>
      </c>
      <c r="V3893" s="22">
        <f t="shared" si="227"/>
        <v>0</v>
      </c>
      <c r="W3893" s="22">
        <f t="shared" si="228"/>
        <v>0</v>
      </c>
    </row>
    <row r="3894" spans="20:23">
      <c r="T3894" s="22" t="str">
        <f t="shared" si="226"/>
        <v>-</v>
      </c>
      <c r="U3894" s="24" t="str">
        <f>IF(C3894="NET","",IF(C3894="","",IFERROR(VLOOKUP(T3894,EAN!$A:$B,2,FALSE),"MANGLER - MÅ OPPDATERE EAN-FANEN")))</f>
        <v/>
      </c>
      <c r="V3894" s="22">
        <f t="shared" si="227"/>
        <v>0</v>
      </c>
      <c r="W3894" s="22">
        <f t="shared" si="228"/>
        <v>0</v>
      </c>
    </row>
    <row r="3895" spans="20:23">
      <c r="T3895" s="22" t="str">
        <f t="shared" si="226"/>
        <v>-</v>
      </c>
      <c r="U3895" s="24" t="str">
        <f>IF(C3895="NET","",IF(C3895="","",IFERROR(VLOOKUP(T3895,EAN!$A:$B,2,FALSE),"MANGLER - MÅ OPPDATERE EAN-FANEN")))</f>
        <v/>
      </c>
      <c r="V3895" s="22">
        <f t="shared" si="227"/>
        <v>0</v>
      </c>
      <c r="W3895" s="22">
        <f t="shared" si="228"/>
        <v>0</v>
      </c>
    </row>
    <row r="3896" spans="20:23">
      <c r="T3896" s="22" t="str">
        <f t="shared" si="226"/>
        <v>-</v>
      </c>
      <c r="U3896" s="24" t="str">
        <f>IF(C3896="NET","",IF(C3896="","",IFERROR(VLOOKUP(T3896,EAN!$A:$B,2,FALSE),"MANGLER - MÅ OPPDATERE EAN-FANEN")))</f>
        <v/>
      </c>
      <c r="V3896" s="22">
        <f t="shared" si="227"/>
        <v>0</v>
      </c>
      <c r="W3896" s="22">
        <f t="shared" si="228"/>
        <v>0</v>
      </c>
    </row>
    <row r="3897" spans="20:23">
      <c r="T3897" s="22" t="str">
        <f t="shared" si="226"/>
        <v>-</v>
      </c>
      <c r="U3897" s="24" t="str">
        <f>IF(C3897="NET","",IF(C3897="","",IFERROR(VLOOKUP(T3897,EAN!$A:$B,2,FALSE),"MANGLER - MÅ OPPDATERE EAN-FANEN")))</f>
        <v/>
      </c>
      <c r="V3897" s="22">
        <f t="shared" si="227"/>
        <v>0</v>
      </c>
      <c r="W3897" s="22">
        <f t="shared" si="228"/>
        <v>0</v>
      </c>
    </row>
    <row r="3898" spans="20:23">
      <c r="T3898" s="22" t="str">
        <f t="shared" si="226"/>
        <v>-</v>
      </c>
      <c r="U3898" s="24" t="str">
        <f>IF(C3898="NET","",IF(C3898="","",IFERROR(VLOOKUP(T3898,EAN!$A:$B,2,FALSE),"MANGLER - MÅ OPPDATERE EAN-FANEN")))</f>
        <v/>
      </c>
      <c r="V3898" s="22">
        <f t="shared" si="227"/>
        <v>0</v>
      </c>
      <c r="W3898" s="22">
        <f t="shared" si="228"/>
        <v>0</v>
      </c>
    </row>
    <row r="3899" spans="20:23">
      <c r="T3899" s="22" t="str">
        <f t="shared" si="226"/>
        <v>-</v>
      </c>
      <c r="U3899" s="24" t="str">
        <f>IF(C3899="NET","",IF(C3899="","",IFERROR(VLOOKUP(T3899,EAN!$A:$B,2,FALSE),"MANGLER - MÅ OPPDATERE EAN-FANEN")))</f>
        <v/>
      </c>
      <c r="V3899" s="22">
        <f t="shared" si="227"/>
        <v>0</v>
      </c>
      <c r="W3899" s="22">
        <f t="shared" si="228"/>
        <v>0</v>
      </c>
    </row>
    <row r="3900" spans="20:23">
      <c r="T3900" s="22" t="str">
        <f t="shared" si="226"/>
        <v>-</v>
      </c>
      <c r="U3900" s="24" t="str">
        <f>IF(C3900="NET","",IF(C3900="","",IFERROR(VLOOKUP(T3900,EAN!$A:$B,2,FALSE),"MANGLER - MÅ OPPDATERE EAN-FANEN")))</f>
        <v/>
      </c>
      <c r="V3900" s="22">
        <f t="shared" si="227"/>
        <v>0</v>
      </c>
      <c r="W3900" s="22">
        <f t="shared" si="228"/>
        <v>0</v>
      </c>
    </row>
    <row r="3901" spans="20:23">
      <c r="T3901" s="22" t="str">
        <f t="shared" si="226"/>
        <v>-</v>
      </c>
      <c r="U3901" s="24" t="str">
        <f>IF(C3901="NET","",IF(C3901="","",IFERROR(VLOOKUP(T3901,EAN!$A:$B,2,FALSE),"MANGLER - MÅ OPPDATERE EAN-FANEN")))</f>
        <v/>
      </c>
      <c r="V3901" s="22">
        <f t="shared" si="227"/>
        <v>0</v>
      </c>
      <c r="W3901" s="22">
        <f t="shared" si="228"/>
        <v>0</v>
      </c>
    </row>
    <row r="3902" spans="20:23">
      <c r="T3902" s="22" t="str">
        <f t="shared" si="226"/>
        <v>-</v>
      </c>
      <c r="U3902" s="24" t="str">
        <f>IF(C3902="NET","",IF(C3902="","",IFERROR(VLOOKUP(T3902,EAN!$A:$B,2,FALSE),"MANGLER - MÅ OPPDATERE EAN-FANEN")))</f>
        <v/>
      </c>
      <c r="V3902" s="22">
        <f t="shared" si="227"/>
        <v>0</v>
      </c>
      <c r="W3902" s="22">
        <f t="shared" si="228"/>
        <v>0</v>
      </c>
    </row>
    <row r="3903" spans="20:23">
      <c r="T3903" s="22" t="str">
        <f t="shared" si="226"/>
        <v>-</v>
      </c>
      <c r="U3903" s="24" t="str">
        <f>IF(C3903="NET","",IF(C3903="","",IFERROR(VLOOKUP(T3903,EAN!$A:$B,2,FALSE),"MANGLER - MÅ OPPDATERE EAN-FANEN")))</f>
        <v/>
      </c>
      <c r="V3903" s="22">
        <f t="shared" si="227"/>
        <v>0</v>
      </c>
      <c r="W3903" s="22">
        <f t="shared" si="228"/>
        <v>0</v>
      </c>
    </row>
    <row r="3904" spans="20:23">
      <c r="T3904" s="22" t="str">
        <f t="shared" si="226"/>
        <v>-</v>
      </c>
      <c r="U3904" s="24" t="str">
        <f>IF(C3904="NET","",IF(C3904="","",IFERROR(VLOOKUP(T3904,EAN!$A:$B,2,FALSE),"MANGLER - MÅ OPPDATERE EAN-FANEN")))</f>
        <v/>
      </c>
      <c r="V3904" s="22">
        <f t="shared" si="227"/>
        <v>0</v>
      </c>
      <c r="W3904" s="22">
        <f t="shared" si="228"/>
        <v>0</v>
      </c>
    </row>
    <row r="3905" spans="20:23">
      <c r="T3905" s="22" t="str">
        <f t="shared" si="226"/>
        <v>-</v>
      </c>
      <c r="U3905" s="24" t="str">
        <f>IF(C3905="NET","",IF(C3905="","",IFERROR(VLOOKUP(T3905,EAN!$A:$B,2,FALSE),"MANGLER - MÅ OPPDATERE EAN-FANEN")))</f>
        <v/>
      </c>
      <c r="V3905" s="22">
        <f t="shared" si="227"/>
        <v>0</v>
      </c>
      <c r="W3905" s="22">
        <f t="shared" si="228"/>
        <v>0</v>
      </c>
    </row>
    <row r="3906" spans="20:23">
      <c r="T3906" s="22" t="str">
        <f t="shared" si="226"/>
        <v>-</v>
      </c>
      <c r="U3906" s="24" t="str">
        <f>IF(C3906="NET","",IF(C3906="","",IFERROR(VLOOKUP(T3906,EAN!$A:$B,2,FALSE),"MANGLER - MÅ OPPDATERE EAN-FANEN")))</f>
        <v/>
      </c>
      <c r="V3906" s="22">
        <f t="shared" si="227"/>
        <v>0</v>
      </c>
      <c r="W3906" s="22">
        <f t="shared" si="228"/>
        <v>0</v>
      </c>
    </row>
    <row r="3907" spans="20:23">
      <c r="T3907" s="22" t="str">
        <f t="shared" si="226"/>
        <v>-</v>
      </c>
      <c r="U3907" s="24" t="str">
        <f>IF(C3907="NET","",IF(C3907="","",IFERROR(VLOOKUP(T3907,EAN!$A:$B,2,FALSE),"MANGLER - MÅ OPPDATERE EAN-FANEN")))</f>
        <v/>
      </c>
      <c r="V3907" s="22">
        <f t="shared" si="227"/>
        <v>0</v>
      </c>
      <c r="W3907" s="22">
        <f t="shared" si="228"/>
        <v>0</v>
      </c>
    </row>
    <row r="3908" spans="20:23">
      <c r="T3908" s="22" t="str">
        <f t="shared" ref="T3908:T3971" si="229">CONCATENATE(B3908,"-",E3908)</f>
        <v>-</v>
      </c>
      <c r="U3908" s="24" t="str">
        <f>IF(C3908="NET","",IF(C3908="","",IFERROR(VLOOKUP(T3908,EAN!$A:$B,2,FALSE),"MANGLER - MÅ OPPDATERE EAN-FANEN")))</f>
        <v/>
      </c>
      <c r="V3908" s="22">
        <f t="shared" si="227"/>
        <v>0</v>
      </c>
      <c r="W3908" s="22">
        <f t="shared" si="228"/>
        <v>0</v>
      </c>
    </row>
    <row r="3909" spans="20:23">
      <c r="T3909" s="22" t="str">
        <f t="shared" si="229"/>
        <v>-</v>
      </c>
      <c r="U3909" s="24" t="str">
        <f>IF(C3909="NET","",IF(C3909="","",IFERROR(VLOOKUP(T3909,EAN!$A:$B,2,FALSE),"MANGLER - MÅ OPPDATERE EAN-FANEN")))</f>
        <v/>
      </c>
      <c r="V3909" s="22">
        <f t="shared" si="227"/>
        <v>0</v>
      </c>
      <c r="W3909" s="22">
        <f t="shared" si="228"/>
        <v>0</v>
      </c>
    </row>
    <row r="3910" spans="20:23">
      <c r="T3910" s="22" t="str">
        <f t="shared" si="229"/>
        <v>-</v>
      </c>
      <c r="U3910" s="24" t="str">
        <f>IF(C3910="NET","",IF(C3910="","",IFERROR(VLOOKUP(T3910,EAN!$A:$B,2,FALSE),"MANGLER - MÅ OPPDATERE EAN-FANEN")))</f>
        <v/>
      </c>
      <c r="V3910" s="22">
        <f t="shared" si="227"/>
        <v>0</v>
      </c>
      <c r="W3910" s="22">
        <f t="shared" si="228"/>
        <v>0</v>
      </c>
    </row>
    <row r="3911" spans="20:23">
      <c r="T3911" s="22" t="str">
        <f t="shared" si="229"/>
        <v>-</v>
      </c>
      <c r="U3911" s="24" t="str">
        <f>IF(C3911="NET","",IF(C3911="","",IFERROR(VLOOKUP(T3911,EAN!$A:$B,2,FALSE),"MANGLER - MÅ OPPDATERE EAN-FANEN")))</f>
        <v/>
      </c>
      <c r="V3911" s="22">
        <f t="shared" si="227"/>
        <v>0</v>
      </c>
      <c r="W3911" s="22">
        <f t="shared" si="228"/>
        <v>0</v>
      </c>
    </row>
    <row r="3912" spans="20:23">
      <c r="T3912" s="22" t="str">
        <f t="shared" si="229"/>
        <v>-</v>
      </c>
      <c r="U3912" s="24" t="str">
        <f>IF(C3912="NET","",IF(C3912="","",IFERROR(VLOOKUP(T3912,EAN!$A:$B,2,FALSE),"MANGLER - MÅ OPPDATERE EAN-FANEN")))</f>
        <v/>
      </c>
      <c r="V3912" s="22">
        <f t="shared" si="227"/>
        <v>0</v>
      </c>
      <c r="W3912" s="22">
        <f t="shared" si="228"/>
        <v>0</v>
      </c>
    </row>
    <row r="3913" spans="20:23">
      <c r="T3913" s="22" t="str">
        <f t="shared" si="229"/>
        <v>-</v>
      </c>
      <c r="U3913" s="24" t="str">
        <f>IF(C3913="NET","",IF(C3913="","",IFERROR(VLOOKUP(T3913,EAN!$A:$B,2,FALSE),"MANGLER - MÅ OPPDATERE EAN-FANEN")))</f>
        <v/>
      </c>
      <c r="V3913" s="22">
        <f t="shared" si="227"/>
        <v>0</v>
      </c>
      <c r="W3913" s="22">
        <f t="shared" si="228"/>
        <v>0</v>
      </c>
    </row>
    <row r="3914" spans="20:23">
      <c r="T3914" s="22" t="str">
        <f t="shared" si="229"/>
        <v>-</v>
      </c>
      <c r="U3914" s="24" t="str">
        <f>IF(C3914="NET","",IF(C3914="","",IFERROR(VLOOKUP(T3914,EAN!$A:$B,2,FALSE),"MANGLER - MÅ OPPDATERE EAN-FANEN")))</f>
        <v/>
      </c>
      <c r="V3914" s="22">
        <f t="shared" si="227"/>
        <v>0</v>
      </c>
      <c r="W3914" s="22">
        <f t="shared" si="228"/>
        <v>0</v>
      </c>
    </row>
    <row r="3915" spans="20:23">
      <c r="T3915" s="22" t="str">
        <f t="shared" si="229"/>
        <v>-</v>
      </c>
      <c r="U3915" s="24" t="str">
        <f>IF(C3915="NET","",IF(C3915="","",IFERROR(VLOOKUP(T3915,EAN!$A:$B,2,FALSE),"MANGLER - MÅ OPPDATERE EAN-FANEN")))</f>
        <v/>
      </c>
      <c r="V3915" s="22">
        <f t="shared" ref="V3915:V3978" si="230">I3915</f>
        <v>0</v>
      </c>
      <c r="W3915" s="22">
        <f t="shared" ref="W3915:W3978" si="231">R3915</f>
        <v>0</v>
      </c>
    </row>
    <row r="3916" spans="20:23">
      <c r="T3916" s="22" t="str">
        <f t="shared" si="229"/>
        <v>-</v>
      </c>
      <c r="U3916" s="24" t="str">
        <f>IF(C3916="NET","",IF(C3916="","",IFERROR(VLOOKUP(T3916,EAN!$A:$B,2,FALSE),"MANGLER - MÅ OPPDATERE EAN-FANEN")))</f>
        <v/>
      </c>
      <c r="V3916" s="22">
        <f t="shared" si="230"/>
        <v>0</v>
      </c>
      <c r="W3916" s="22">
        <f t="shared" si="231"/>
        <v>0</v>
      </c>
    </row>
    <row r="3917" spans="20:23">
      <c r="T3917" s="22" t="str">
        <f t="shared" si="229"/>
        <v>-</v>
      </c>
      <c r="U3917" s="24" t="str">
        <f>IF(C3917="NET","",IF(C3917="","",IFERROR(VLOOKUP(T3917,EAN!$A:$B,2,FALSE),"MANGLER - MÅ OPPDATERE EAN-FANEN")))</f>
        <v/>
      </c>
      <c r="V3917" s="22">
        <f t="shared" si="230"/>
        <v>0</v>
      </c>
      <c r="W3917" s="22">
        <f t="shared" si="231"/>
        <v>0</v>
      </c>
    </row>
    <row r="3918" spans="20:23">
      <c r="T3918" s="22" t="str">
        <f t="shared" si="229"/>
        <v>-</v>
      </c>
      <c r="U3918" s="24" t="str">
        <f>IF(C3918="NET","",IF(C3918="","",IFERROR(VLOOKUP(T3918,EAN!$A:$B,2,FALSE),"MANGLER - MÅ OPPDATERE EAN-FANEN")))</f>
        <v/>
      </c>
      <c r="V3918" s="22">
        <f t="shared" si="230"/>
        <v>0</v>
      </c>
      <c r="W3918" s="22">
        <f t="shared" si="231"/>
        <v>0</v>
      </c>
    </row>
    <row r="3919" spans="20:23">
      <c r="T3919" s="22" t="str">
        <f t="shared" si="229"/>
        <v>-</v>
      </c>
      <c r="U3919" s="24" t="str">
        <f>IF(C3919="NET","",IF(C3919="","",IFERROR(VLOOKUP(T3919,EAN!$A:$B,2,FALSE),"MANGLER - MÅ OPPDATERE EAN-FANEN")))</f>
        <v/>
      </c>
      <c r="V3919" s="22">
        <f t="shared" si="230"/>
        <v>0</v>
      </c>
      <c r="W3919" s="22">
        <f t="shared" si="231"/>
        <v>0</v>
      </c>
    </row>
    <row r="3920" spans="20:23">
      <c r="T3920" s="22" t="str">
        <f t="shared" si="229"/>
        <v>-</v>
      </c>
      <c r="U3920" s="24" t="str">
        <f>IF(C3920="NET","",IF(C3920="","",IFERROR(VLOOKUP(T3920,EAN!$A:$B,2,FALSE),"MANGLER - MÅ OPPDATERE EAN-FANEN")))</f>
        <v/>
      </c>
      <c r="V3920" s="22">
        <f t="shared" si="230"/>
        <v>0</v>
      </c>
      <c r="W3920" s="22">
        <f t="shared" si="231"/>
        <v>0</v>
      </c>
    </row>
    <row r="3921" spans="20:23">
      <c r="T3921" s="22" t="str">
        <f t="shared" si="229"/>
        <v>-</v>
      </c>
      <c r="U3921" s="24" t="str">
        <f>IF(C3921="NET","",IF(C3921="","",IFERROR(VLOOKUP(T3921,EAN!$A:$B,2,FALSE),"MANGLER - MÅ OPPDATERE EAN-FANEN")))</f>
        <v/>
      </c>
      <c r="V3921" s="22">
        <f t="shared" si="230"/>
        <v>0</v>
      </c>
      <c r="W3921" s="22">
        <f t="shared" si="231"/>
        <v>0</v>
      </c>
    </row>
    <row r="3922" spans="20:23">
      <c r="T3922" s="22" t="str">
        <f t="shared" si="229"/>
        <v>-</v>
      </c>
      <c r="U3922" s="24" t="str">
        <f>IF(C3922="NET","",IF(C3922="","",IFERROR(VLOOKUP(T3922,EAN!$A:$B,2,FALSE),"MANGLER - MÅ OPPDATERE EAN-FANEN")))</f>
        <v/>
      </c>
      <c r="V3922" s="22">
        <f t="shared" si="230"/>
        <v>0</v>
      </c>
      <c r="W3922" s="22">
        <f t="shared" si="231"/>
        <v>0</v>
      </c>
    </row>
    <row r="3923" spans="20:23">
      <c r="T3923" s="22" t="str">
        <f t="shared" si="229"/>
        <v>-</v>
      </c>
      <c r="U3923" s="24" t="str">
        <f>IF(C3923="NET","",IF(C3923="","",IFERROR(VLOOKUP(T3923,EAN!$A:$B,2,FALSE),"MANGLER - MÅ OPPDATERE EAN-FANEN")))</f>
        <v/>
      </c>
      <c r="V3923" s="22">
        <f t="shared" si="230"/>
        <v>0</v>
      </c>
      <c r="W3923" s="22">
        <f t="shared" si="231"/>
        <v>0</v>
      </c>
    </row>
    <row r="3924" spans="20:23">
      <c r="T3924" s="22" t="str">
        <f t="shared" si="229"/>
        <v>-</v>
      </c>
      <c r="U3924" s="24" t="str">
        <f>IF(C3924="NET","",IF(C3924="","",IFERROR(VLOOKUP(T3924,EAN!$A:$B,2,FALSE),"MANGLER - MÅ OPPDATERE EAN-FANEN")))</f>
        <v/>
      </c>
      <c r="V3924" s="22">
        <f t="shared" si="230"/>
        <v>0</v>
      </c>
      <c r="W3924" s="22">
        <f t="shared" si="231"/>
        <v>0</v>
      </c>
    </row>
    <row r="3925" spans="20:23">
      <c r="T3925" s="22" t="str">
        <f t="shared" si="229"/>
        <v>-</v>
      </c>
      <c r="U3925" s="24" t="str">
        <f>IF(C3925="NET","",IF(C3925="","",IFERROR(VLOOKUP(T3925,EAN!$A:$B,2,FALSE),"MANGLER - MÅ OPPDATERE EAN-FANEN")))</f>
        <v/>
      </c>
      <c r="V3925" s="22">
        <f t="shared" si="230"/>
        <v>0</v>
      </c>
      <c r="W3925" s="22">
        <f t="shared" si="231"/>
        <v>0</v>
      </c>
    </row>
    <row r="3926" spans="20:23">
      <c r="T3926" s="22" t="str">
        <f t="shared" si="229"/>
        <v>-</v>
      </c>
      <c r="U3926" s="24" t="str">
        <f>IF(C3926="NET","",IF(C3926="","",IFERROR(VLOOKUP(T3926,EAN!$A:$B,2,FALSE),"MANGLER - MÅ OPPDATERE EAN-FANEN")))</f>
        <v/>
      </c>
      <c r="V3926" s="22">
        <f t="shared" si="230"/>
        <v>0</v>
      </c>
      <c r="W3926" s="22">
        <f t="shared" si="231"/>
        <v>0</v>
      </c>
    </row>
    <row r="3927" spans="20:23">
      <c r="T3927" s="22" t="str">
        <f t="shared" si="229"/>
        <v>-</v>
      </c>
      <c r="U3927" s="24" t="str">
        <f>IF(C3927="NET","",IF(C3927="","",IFERROR(VLOOKUP(T3927,EAN!$A:$B,2,FALSE),"MANGLER - MÅ OPPDATERE EAN-FANEN")))</f>
        <v/>
      </c>
      <c r="V3927" s="22">
        <f t="shared" si="230"/>
        <v>0</v>
      </c>
      <c r="W3927" s="22">
        <f t="shared" si="231"/>
        <v>0</v>
      </c>
    </row>
    <row r="3928" spans="20:23">
      <c r="T3928" s="22" t="str">
        <f t="shared" si="229"/>
        <v>-</v>
      </c>
      <c r="U3928" s="24" t="str">
        <f>IF(C3928="NET","",IF(C3928="","",IFERROR(VLOOKUP(T3928,EAN!$A:$B,2,FALSE),"MANGLER - MÅ OPPDATERE EAN-FANEN")))</f>
        <v/>
      </c>
      <c r="V3928" s="22">
        <f t="shared" si="230"/>
        <v>0</v>
      </c>
      <c r="W3928" s="22">
        <f t="shared" si="231"/>
        <v>0</v>
      </c>
    </row>
    <row r="3929" spans="20:23">
      <c r="T3929" s="22" t="str">
        <f t="shared" si="229"/>
        <v>-</v>
      </c>
      <c r="U3929" s="24" t="str">
        <f>IF(C3929="NET","",IF(C3929="","",IFERROR(VLOOKUP(T3929,EAN!$A:$B,2,FALSE),"MANGLER - MÅ OPPDATERE EAN-FANEN")))</f>
        <v/>
      </c>
      <c r="V3929" s="22">
        <f t="shared" si="230"/>
        <v>0</v>
      </c>
      <c r="W3929" s="22">
        <f t="shared" si="231"/>
        <v>0</v>
      </c>
    </row>
    <row r="3930" spans="20:23">
      <c r="T3930" s="22" t="str">
        <f t="shared" si="229"/>
        <v>-</v>
      </c>
      <c r="U3930" s="24" t="str">
        <f>IF(C3930="NET","",IF(C3930="","",IFERROR(VLOOKUP(T3930,EAN!$A:$B,2,FALSE),"MANGLER - MÅ OPPDATERE EAN-FANEN")))</f>
        <v/>
      </c>
      <c r="V3930" s="22">
        <f t="shared" si="230"/>
        <v>0</v>
      </c>
      <c r="W3930" s="22">
        <f t="shared" si="231"/>
        <v>0</v>
      </c>
    </row>
    <row r="3931" spans="20:23">
      <c r="T3931" s="22" t="str">
        <f t="shared" si="229"/>
        <v>-</v>
      </c>
      <c r="U3931" s="24" t="str">
        <f>IF(C3931="NET","",IF(C3931="","",IFERROR(VLOOKUP(T3931,EAN!$A:$B,2,FALSE),"MANGLER - MÅ OPPDATERE EAN-FANEN")))</f>
        <v/>
      </c>
      <c r="V3931" s="22">
        <f t="shared" si="230"/>
        <v>0</v>
      </c>
      <c r="W3931" s="22">
        <f t="shared" si="231"/>
        <v>0</v>
      </c>
    </row>
    <row r="3932" spans="20:23">
      <c r="T3932" s="22" t="str">
        <f t="shared" si="229"/>
        <v>-</v>
      </c>
      <c r="U3932" s="24" t="str">
        <f>IF(C3932="NET","",IF(C3932="","",IFERROR(VLOOKUP(T3932,EAN!$A:$B,2,FALSE),"MANGLER - MÅ OPPDATERE EAN-FANEN")))</f>
        <v/>
      </c>
      <c r="V3932" s="22">
        <f t="shared" si="230"/>
        <v>0</v>
      </c>
      <c r="W3932" s="22">
        <f t="shared" si="231"/>
        <v>0</v>
      </c>
    </row>
    <row r="3933" spans="20:23">
      <c r="T3933" s="22" t="str">
        <f t="shared" si="229"/>
        <v>-</v>
      </c>
      <c r="U3933" s="24" t="str">
        <f>IF(C3933="NET","",IF(C3933="","",IFERROR(VLOOKUP(T3933,EAN!$A:$B,2,FALSE),"MANGLER - MÅ OPPDATERE EAN-FANEN")))</f>
        <v/>
      </c>
      <c r="V3933" s="22">
        <f t="shared" si="230"/>
        <v>0</v>
      </c>
      <c r="W3933" s="22">
        <f t="shared" si="231"/>
        <v>0</v>
      </c>
    </row>
    <row r="3934" spans="20:23">
      <c r="T3934" s="22" t="str">
        <f t="shared" si="229"/>
        <v>-</v>
      </c>
      <c r="U3934" s="24" t="str">
        <f>IF(C3934="NET","",IF(C3934="","",IFERROR(VLOOKUP(T3934,EAN!$A:$B,2,FALSE),"MANGLER - MÅ OPPDATERE EAN-FANEN")))</f>
        <v/>
      </c>
      <c r="V3934" s="22">
        <f t="shared" si="230"/>
        <v>0</v>
      </c>
      <c r="W3934" s="22">
        <f t="shared" si="231"/>
        <v>0</v>
      </c>
    </row>
    <row r="3935" spans="20:23">
      <c r="T3935" s="22" t="str">
        <f t="shared" si="229"/>
        <v>-</v>
      </c>
      <c r="U3935" s="24" t="str">
        <f>IF(C3935="NET","",IF(C3935="","",IFERROR(VLOOKUP(T3935,EAN!$A:$B,2,FALSE),"MANGLER - MÅ OPPDATERE EAN-FANEN")))</f>
        <v/>
      </c>
      <c r="V3935" s="22">
        <f t="shared" si="230"/>
        <v>0</v>
      </c>
      <c r="W3935" s="22">
        <f t="shared" si="231"/>
        <v>0</v>
      </c>
    </row>
    <row r="3936" spans="20:23">
      <c r="T3936" s="22" t="str">
        <f t="shared" si="229"/>
        <v>-</v>
      </c>
      <c r="U3936" s="24" t="str">
        <f>IF(C3936="NET","",IF(C3936="","",IFERROR(VLOOKUP(T3936,EAN!$A:$B,2,FALSE),"MANGLER - MÅ OPPDATERE EAN-FANEN")))</f>
        <v/>
      </c>
      <c r="V3936" s="22">
        <f t="shared" si="230"/>
        <v>0</v>
      </c>
      <c r="W3936" s="22">
        <f t="shared" si="231"/>
        <v>0</v>
      </c>
    </row>
    <row r="3937" spans="20:23">
      <c r="T3937" s="22" t="str">
        <f t="shared" si="229"/>
        <v>-</v>
      </c>
      <c r="U3937" s="24" t="str">
        <f>IF(C3937="NET","",IF(C3937="","",IFERROR(VLOOKUP(T3937,EAN!$A:$B,2,FALSE),"MANGLER - MÅ OPPDATERE EAN-FANEN")))</f>
        <v/>
      </c>
      <c r="V3937" s="22">
        <f t="shared" si="230"/>
        <v>0</v>
      </c>
      <c r="W3937" s="22">
        <f t="shared" si="231"/>
        <v>0</v>
      </c>
    </row>
    <row r="3938" spans="20:23">
      <c r="T3938" s="22" t="str">
        <f t="shared" si="229"/>
        <v>-</v>
      </c>
      <c r="U3938" s="24" t="str">
        <f>IF(C3938="NET","",IF(C3938="","",IFERROR(VLOOKUP(T3938,EAN!$A:$B,2,FALSE),"MANGLER - MÅ OPPDATERE EAN-FANEN")))</f>
        <v/>
      </c>
      <c r="V3938" s="22">
        <f t="shared" si="230"/>
        <v>0</v>
      </c>
      <c r="W3938" s="22">
        <f t="shared" si="231"/>
        <v>0</v>
      </c>
    </row>
    <row r="3939" spans="20:23">
      <c r="T3939" s="22" t="str">
        <f t="shared" si="229"/>
        <v>-</v>
      </c>
      <c r="U3939" s="24" t="str">
        <f>IF(C3939="NET","",IF(C3939="","",IFERROR(VLOOKUP(T3939,EAN!$A:$B,2,FALSE),"MANGLER - MÅ OPPDATERE EAN-FANEN")))</f>
        <v/>
      </c>
      <c r="V3939" s="22">
        <f t="shared" si="230"/>
        <v>0</v>
      </c>
      <c r="W3939" s="22">
        <f t="shared" si="231"/>
        <v>0</v>
      </c>
    </row>
    <row r="3940" spans="20:23">
      <c r="T3940" s="22" t="str">
        <f t="shared" si="229"/>
        <v>-</v>
      </c>
      <c r="U3940" s="24" t="str">
        <f>IF(C3940="NET","",IF(C3940="","",IFERROR(VLOOKUP(T3940,EAN!$A:$B,2,FALSE),"MANGLER - MÅ OPPDATERE EAN-FANEN")))</f>
        <v/>
      </c>
      <c r="V3940" s="22">
        <f t="shared" si="230"/>
        <v>0</v>
      </c>
      <c r="W3940" s="22">
        <f t="shared" si="231"/>
        <v>0</v>
      </c>
    </row>
    <row r="3941" spans="20:23">
      <c r="T3941" s="22" t="str">
        <f t="shared" si="229"/>
        <v>-</v>
      </c>
      <c r="U3941" s="24" t="str">
        <f>IF(C3941="NET","",IF(C3941="","",IFERROR(VLOOKUP(T3941,EAN!$A:$B,2,FALSE),"MANGLER - MÅ OPPDATERE EAN-FANEN")))</f>
        <v/>
      </c>
      <c r="V3941" s="22">
        <f t="shared" si="230"/>
        <v>0</v>
      </c>
      <c r="W3941" s="22">
        <f t="shared" si="231"/>
        <v>0</v>
      </c>
    </row>
    <row r="3942" spans="20:23">
      <c r="T3942" s="22" t="str">
        <f t="shared" si="229"/>
        <v>-</v>
      </c>
      <c r="U3942" s="24" t="str">
        <f>IF(C3942="NET","",IF(C3942="","",IFERROR(VLOOKUP(T3942,EAN!$A:$B,2,FALSE),"MANGLER - MÅ OPPDATERE EAN-FANEN")))</f>
        <v/>
      </c>
      <c r="V3942" s="22">
        <f t="shared" si="230"/>
        <v>0</v>
      </c>
      <c r="W3942" s="22">
        <f t="shared" si="231"/>
        <v>0</v>
      </c>
    </row>
    <row r="3943" spans="20:23">
      <c r="T3943" s="22" t="str">
        <f t="shared" si="229"/>
        <v>-</v>
      </c>
      <c r="U3943" s="24" t="str">
        <f>IF(C3943="NET","",IF(C3943="","",IFERROR(VLOOKUP(T3943,EAN!$A:$B,2,FALSE),"MANGLER - MÅ OPPDATERE EAN-FANEN")))</f>
        <v/>
      </c>
      <c r="V3943" s="22">
        <f t="shared" si="230"/>
        <v>0</v>
      </c>
      <c r="W3943" s="22">
        <f t="shared" si="231"/>
        <v>0</v>
      </c>
    </row>
    <row r="3944" spans="20:23">
      <c r="T3944" s="22" t="str">
        <f t="shared" si="229"/>
        <v>-</v>
      </c>
      <c r="U3944" s="24" t="str">
        <f>IF(C3944="NET","",IF(C3944="","",IFERROR(VLOOKUP(T3944,EAN!$A:$B,2,FALSE),"MANGLER - MÅ OPPDATERE EAN-FANEN")))</f>
        <v/>
      </c>
      <c r="V3944" s="22">
        <f t="shared" si="230"/>
        <v>0</v>
      </c>
      <c r="W3944" s="22">
        <f t="shared" si="231"/>
        <v>0</v>
      </c>
    </row>
    <row r="3945" spans="20:23">
      <c r="T3945" s="22" t="str">
        <f t="shared" si="229"/>
        <v>-</v>
      </c>
      <c r="U3945" s="24" t="str">
        <f>IF(C3945="NET","",IF(C3945="","",IFERROR(VLOOKUP(T3945,EAN!$A:$B,2,FALSE),"MANGLER - MÅ OPPDATERE EAN-FANEN")))</f>
        <v/>
      </c>
      <c r="V3945" s="22">
        <f t="shared" si="230"/>
        <v>0</v>
      </c>
      <c r="W3945" s="22">
        <f t="shared" si="231"/>
        <v>0</v>
      </c>
    </row>
    <row r="3946" spans="20:23">
      <c r="T3946" s="22" t="str">
        <f t="shared" si="229"/>
        <v>-</v>
      </c>
      <c r="U3946" s="24" t="str">
        <f>IF(C3946="NET","",IF(C3946="","",IFERROR(VLOOKUP(T3946,EAN!$A:$B,2,FALSE),"MANGLER - MÅ OPPDATERE EAN-FANEN")))</f>
        <v/>
      </c>
      <c r="V3946" s="22">
        <f t="shared" si="230"/>
        <v>0</v>
      </c>
      <c r="W3946" s="22">
        <f t="shared" si="231"/>
        <v>0</v>
      </c>
    </row>
    <row r="3947" spans="20:23">
      <c r="T3947" s="22" t="str">
        <f t="shared" si="229"/>
        <v>-</v>
      </c>
      <c r="U3947" s="24" t="str">
        <f>IF(C3947="NET","",IF(C3947="","",IFERROR(VLOOKUP(T3947,EAN!$A:$B,2,FALSE),"MANGLER - MÅ OPPDATERE EAN-FANEN")))</f>
        <v/>
      </c>
      <c r="V3947" s="22">
        <f t="shared" si="230"/>
        <v>0</v>
      </c>
      <c r="W3947" s="22">
        <f t="shared" si="231"/>
        <v>0</v>
      </c>
    </row>
    <row r="3948" spans="20:23">
      <c r="T3948" s="22" t="str">
        <f t="shared" si="229"/>
        <v>-</v>
      </c>
      <c r="U3948" s="24" t="str">
        <f>IF(C3948="NET","",IF(C3948="","",IFERROR(VLOOKUP(T3948,EAN!$A:$B,2,FALSE),"MANGLER - MÅ OPPDATERE EAN-FANEN")))</f>
        <v/>
      </c>
      <c r="V3948" s="22">
        <f t="shared" si="230"/>
        <v>0</v>
      </c>
      <c r="W3948" s="22">
        <f t="shared" si="231"/>
        <v>0</v>
      </c>
    </row>
    <row r="3949" spans="20:23">
      <c r="T3949" s="22" t="str">
        <f t="shared" si="229"/>
        <v>-</v>
      </c>
      <c r="U3949" s="24" t="str">
        <f>IF(C3949="NET","",IF(C3949="","",IFERROR(VLOOKUP(T3949,EAN!$A:$B,2,FALSE),"MANGLER - MÅ OPPDATERE EAN-FANEN")))</f>
        <v/>
      </c>
      <c r="V3949" s="22">
        <f t="shared" si="230"/>
        <v>0</v>
      </c>
      <c r="W3949" s="22">
        <f t="shared" si="231"/>
        <v>0</v>
      </c>
    </row>
    <row r="3950" spans="20:23">
      <c r="T3950" s="22" t="str">
        <f t="shared" si="229"/>
        <v>-</v>
      </c>
      <c r="U3950" s="24" t="str">
        <f>IF(C3950="NET","",IF(C3950="","",IFERROR(VLOOKUP(T3950,EAN!$A:$B,2,FALSE),"MANGLER - MÅ OPPDATERE EAN-FANEN")))</f>
        <v/>
      </c>
      <c r="V3950" s="22">
        <f t="shared" si="230"/>
        <v>0</v>
      </c>
      <c r="W3950" s="22">
        <f t="shared" si="231"/>
        <v>0</v>
      </c>
    </row>
    <row r="3951" spans="20:23">
      <c r="T3951" s="22" t="str">
        <f t="shared" si="229"/>
        <v>-</v>
      </c>
      <c r="U3951" s="24" t="str">
        <f>IF(C3951="NET","",IF(C3951="","",IFERROR(VLOOKUP(T3951,EAN!$A:$B,2,FALSE),"MANGLER - MÅ OPPDATERE EAN-FANEN")))</f>
        <v/>
      </c>
      <c r="V3951" s="22">
        <f t="shared" si="230"/>
        <v>0</v>
      </c>
      <c r="W3951" s="22">
        <f t="shared" si="231"/>
        <v>0</v>
      </c>
    </row>
    <row r="3952" spans="20:23">
      <c r="T3952" s="22" t="str">
        <f t="shared" si="229"/>
        <v>-</v>
      </c>
      <c r="U3952" s="24" t="str">
        <f>IF(C3952="NET","",IF(C3952="","",IFERROR(VLOOKUP(T3952,EAN!$A:$B,2,FALSE),"MANGLER - MÅ OPPDATERE EAN-FANEN")))</f>
        <v/>
      </c>
      <c r="V3952" s="22">
        <f t="shared" si="230"/>
        <v>0</v>
      </c>
      <c r="W3952" s="22">
        <f t="shared" si="231"/>
        <v>0</v>
      </c>
    </row>
    <row r="3953" spans="20:23">
      <c r="T3953" s="22" t="str">
        <f t="shared" si="229"/>
        <v>-</v>
      </c>
      <c r="U3953" s="24" t="str">
        <f>IF(C3953="NET","",IF(C3953="","",IFERROR(VLOOKUP(T3953,EAN!$A:$B,2,FALSE),"MANGLER - MÅ OPPDATERE EAN-FANEN")))</f>
        <v/>
      </c>
      <c r="V3953" s="22">
        <f t="shared" si="230"/>
        <v>0</v>
      </c>
      <c r="W3953" s="22">
        <f t="shared" si="231"/>
        <v>0</v>
      </c>
    </row>
    <row r="3954" spans="20:23">
      <c r="T3954" s="22" t="str">
        <f t="shared" si="229"/>
        <v>-</v>
      </c>
      <c r="U3954" s="24" t="str">
        <f>IF(C3954="NET","",IF(C3954="","",IFERROR(VLOOKUP(T3954,EAN!$A:$B,2,FALSE),"MANGLER - MÅ OPPDATERE EAN-FANEN")))</f>
        <v/>
      </c>
      <c r="V3954" s="22">
        <f t="shared" si="230"/>
        <v>0</v>
      </c>
      <c r="W3954" s="22">
        <f t="shared" si="231"/>
        <v>0</v>
      </c>
    </row>
    <row r="3955" spans="20:23">
      <c r="T3955" s="22" t="str">
        <f t="shared" si="229"/>
        <v>-</v>
      </c>
      <c r="U3955" s="24" t="str">
        <f>IF(C3955="NET","",IF(C3955="","",IFERROR(VLOOKUP(T3955,EAN!$A:$B,2,FALSE),"MANGLER - MÅ OPPDATERE EAN-FANEN")))</f>
        <v/>
      </c>
      <c r="V3955" s="22">
        <f t="shared" si="230"/>
        <v>0</v>
      </c>
      <c r="W3955" s="22">
        <f t="shared" si="231"/>
        <v>0</v>
      </c>
    </row>
    <row r="3956" spans="20:23">
      <c r="T3956" s="22" t="str">
        <f t="shared" si="229"/>
        <v>-</v>
      </c>
      <c r="U3956" s="24" t="str">
        <f>IF(C3956="NET","",IF(C3956="","",IFERROR(VLOOKUP(T3956,EAN!$A:$B,2,FALSE),"MANGLER - MÅ OPPDATERE EAN-FANEN")))</f>
        <v/>
      </c>
      <c r="V3956" s="22">
        <f t="shared" si="230"/>
        <v>0</v>
      </c>
      <c r="W3956" s="22">
        <f t="shared" si="231"/>
        <v>0</v>
      </c>
    </row>
    <row r="3957" spans="20:23">
      <c r="T3957" s="22" t="str">
        <f t="shared" si="229"/>
        <v>-</v>
      </c>
      <c r="U3957" s="24" t="str">
        <f>IF(C3957="NET","",IF(C3957="","",IFERROR(VLOOKUP(T3957,EAN!$A:$B,2,FALSE),"MANGLER - MÅ OPPDATERE EAN-FANEN")))</f>
        <v/>
      </c>
      <c r="V3957" s="22">
        <f t="shared" si="230"/>
        <v>0</v>
      </c>
      <c r="W3957" s="22">
        <f t="shared" si="231"/>
        <v>0</v>
      </c>
    </row>
    <row r="3958" spans="20:23">
      <c r="T3958" s="22" t="str">
        <f t="shared" si="229"/>
        <v>-</v>
      </c>
      <c r="U3958" s="24" t="str">
        <f>IF(C3958="NET","",IF(C3958="","",IFERROR(VLOOKUP(T3958,EAN!$A:$B,2,FALSE),"MANGLER - MÅ OPPDATERE EAN-FANEN")))</f>
        <v/>
      </c>
      <c r="V3958" s="22">
        <f t="shared" si="230"/>
        <v>0</v>
      </c>
      <c r="W3958" s="22">
        <f t="shared" si="231"/>
        <v>0</v>
      </c>
    </row>
    <row r="3959" spans="20:23">
      <c r="T3959" s="22" t="str">
        <f t="shared" si="229"/>
        <v>-</v>
      </c>
      <c r="U3959" s="24" t="str">
        <f>IF(C3959="NET","",IF(C3959="","",IFERROR(VLOOKUP(T3959,EAN!$A:$B,2,FALSE),"MANGLER - MÅ OPPDATERE EAN-FANEN")))</f>
        <v/>
      </c>
      <c r="V3959" s="22">
        <f t="shared" si="230"/>
        <v>0</v>
      </c>
      <c r="W3959" s="22">
        <f t="shared" si="231"/>
        <v>0</v>
      </c>
    </row>
    <row r="3960" spans="20:23">
      <c r="T3960" s="22" t="str">
        <f t="shared" si="229"/>
        <v>-</v>
      </c>
      <c r="U3960" s="24" t="str">
        <f>IF(C3960="NET","",IF(C3960="","",IFERROR(VLOOKUP(T3960,EAN!$A:$B,2,FALSE),"MANGLER - MÅ OPPDATERE EAN-FANEN")))</f>
        <v/>
      </c>
      <c r="V3960" s="22">
        <f t="shared" si="230"/>
        <v>0</v>
      </c>
      <c r="W3960" s="22">
        <f t="shared" si="231"/>
        <v>0</v>
      </c>
    </row>
    <row r="3961" spans="20:23">
      <c r="T3961" s="22" t="str">
        <f t="shared" si="229"/>
        <v>-</v>
      </c>
      <c r="U3961" s="24" t="str">
        <f>IF(C3961="NET","",IF(C3961="","",IFERROR(VLOOKUP(T3961,EAN!$A:$B,2,FALSE),"MANGLER - MÅ OPPDATERE EAN-FANEN")))</f>
        <v/>
      </c>
      <c r="V3961" s="22">
        <f t="shared" si="230"/>
        <v>0</v>
      </c>
      <c r="W3961" s="22">
        <f t="shared" si="231"/>
        <v>0</v>
      </c>
    </row>
    <row r="3962" spans="20:23">
      <c r="T3962" s="22" t="str">
        <f t="shared" si="229"/>
        <v>-</v>
      </c>
      <c r="U3962" s="24" t="str">
        <f>IF(C3962="NET","",IF(C3962="","",IFERROR(VLOOKUP(T3962,EAN!$A:$B,2,FALSE),"MANGLER - MÅ OPPDATERE EAN-FANEN")))</f>
        <v/>
      </c>
      <c r="V3962" s="22">
        <f t="shared" si="230"/>
        <v>0</v>
      </c>
      <c r="W3962" s="22">
        <f t="shared" si="231"/>
        <v>0</v>
      </c>
    </row>
    <row r="3963" spans="20:23">
      <c r="T3963" s="22" t="str">
        <f t="shared" si="229"/>
        <v>-</v>
      </c>
      <c r="U3963" s="24" t="str">
        <f>IF(C3963="NET","",IF(C3963="","",IFERROR(VLOOKUP(T3963,EAN!$A:$B,2,FALSE),"MANGLER - MÅ OPPDATERE EAN-FANEN")))</f>
        <v/>
      </c>
      <c r="V3963" s="22">
        <f t="shared" si="230"/>
        <v>0</v>
      </c>
      <c r="W3963" s="22">
        <f t="shared" si="231"/>
        <v>0</v>
      </c>
    </row>
    <row r="3964" spans="20:23">
      <c r="T3964" s="22" t="str">
        <f t="shared" si="229"/>
        <v>-</v>
      </c>
      <c r="U3964" s="24" t="str">
        <f>IF(C3964="NET","",IF(C3964="","",IFERROR(VLOOKUP(T3964,EAN!$A:$B,2,FALSE),"MANGLER - MÅ OPPDATERE EAN-FANEN")))</f>
        <v/>
      </c>
      <c r="V3964" s="22">
        <f t="shared" si="230"/>
        <v>0</v>
      </c>
      <c r="W3964" s="22">
        <f t="shared" si="231"/>
        <v>0</v>
      </c>
    </row>
    <row r="3965" spans="20:23">
      <c r="T3965" s="22" t="str">
        <f t="shared" si="229"/>
        <v>-</v>
      </c>
      <c r="U3965" s="24" t="str">
        <f>IF(C3965="NET","",IF(C3965="","",IFERROR(VLOOKUP(T3965,EAN!$A:$B,2,FALSE),"MANGLER - MÅ OPPDATERE EAN-FANEN")))</f>
        <v/>
      </c>
      <c r="V3965" s="22">
        <f t="shared" si="230"/>
        <v>0</v>
      </c>
      <c r="W3965" s="22">
        <f t="shared" si="231"/>
        <v>0</v>
      </c>
    </row>
    <row r="3966" spans="20:23">
      <c r="T3966" s="22" t="str">
        <f t="shared" si="229"/>
        <v>-</v>
      </c>
      <c r="U3966" s="24" t="str">
        <f>IF(C3966="NET","",IF(C3966="","",IFERROR(VLOOKUP(T3966,EAN!$A:$B,2,FALSE),"MANGLER - MÅ OPPDATERE EAN-FANEN")))</f>
        <v/>
      </c>
      <c r="V3966" s="22">
        <f t="shared" si="230"/>
        <v>0</v>
      </c>
      <c r="W3966" s="22">
        <f t="shared" si="231"/>
        <v>0</v>
      </c>
    </row>
    <row r="3967" spans="20:23">
      <c r="T3967" s="22" t="str">
        <f t="shared" si="229"/>
        <v>-</v>
      </c>
      <c r="U3967" s="24" t="str">
        <f>IF(C3967="NET","",IF(C3967="","",IFERROR(VLOOKUP(T3967,EAN!$A:$B,2,FALSE),"MANGLER - MÅ OPPDATERE EAN-FANEN")))</f>
        <v/>
      </c>
      <c r="V3967" s="22">
        <f t="shared" si="230"/>
        <v>0</v>
      </c>
      <c r="W3967" s="22">
        <f t="shared" si="231"/>
        <v>0</v>
      </c>
    </row>
    <row r="3968" spans="20:23">
      <c r="T3968" s="22" t="str">
        <f t="shared" si="229"/>
        <v>-</v>
      </c>
      <c r="U3968" s="24" t="str">
        <f>IF(C3968="NET","",IF(C3968="","",IFERROR(VLOOKUP(T3968,EAN!$A:$B,2,FALSE),"MANGLER - MÅ OPPDATERE EAN-FANEN")))</f>
        <v/>
      </c>
      <c r="V3968" s="22">
        <f t="shared" si="230"/>
        <v>0</v>
      </c>
      <c r="W3968" s="22">
        <f t="shared" si="231"/>
        <v>0</v>
      </c>
    </row>
    <row r="3969" spans="20:23">
      <c r="T3969" s="22" t="str">
        <f t="shared" si="229"/>
        <v>-</v>
      </c>
      <c r="U3969" s="24" t="str">
        <f>IF(C3969="NET","",IF(C3969="","",IFERROR(VLOOKUP(T3969,EAN!$A:$B,2,FALSE),"MANGLER - MÅ OPPDATERE EAN-FANEN")))</f>
        <v/>
      </c>
      <c r="V3969" s="22">
        <f t="shared" si="230"/>
        <v>0</v>
      </c>
      <c r="W3969" s="22">
        <f t="shared" si="231"/>
        <v>0</v>
      </c>
    </row>
    <row r="3970" spans="20:23">
      <c r="T3970" s="22" t="str">
        <f t="shared" si="229"/>
        <v>-</v>
      </c>
      <c r="U3970" s="24" t="str">
        <f>IF(C3970="NET","",IF(C3970="","",IFERROR(VLOOKUP(T3970,EAN!$A:$B,2,FALSE),"MANGLER - MÅ OPPDATERE EAN-FANEN")))</f>
        <v/>
      </c>
      <c r="V3970" s="22">
        <f t="shared" si="230"/>
        <v>0</v>
      </c>
      <c r="W3970" s="22">
        <f t="shared" si="231"/>
        <v>0</v>
      </c>
    </row>
    <row r="3971" spans="20:23">
      <c r="T3971" s="22" t="str">
        <f t="shared" si="229"/>
        <v>-</v>
      </c>
      <c r="U3971" s="24" t="str">
        <f>IF(C3971="NET","",IF(C3971="","",IFERROR(VLOOKUP(T3971,EAN!$A:$B,2,FALSE),"MANGLER - MÅ OPPDATERE EAN-FANEN")))</f>
        <v/>
      </c>
      <c r="V3971" s="22">
        <f t="shared" si="230"/>
        <v>0</v>
      </c>
      <c r="W3971" s="22">
        <f t="shared" si="231"/>
        <v>0</v>
      </c>
    </row>
    <row r="3972" spans="20:23">
      <c r="T3972" s="22" t="str">
        <f t="shared" ref="T3972:T4035" si="232">CONCATENATE(B3972,"-",E3972)</f>
        <v>-</v>
      </c>
      <c r="U3972" s="24" t="str">
        <f>IF(C3972="NET","",IF(C3972="","",IFERROR(VLOOKUP(T3972,EAN!$A:$B,2,FALSE),"MANGLER - MÅ OPPDATERE EAN-FANEN")))</f>
        <v/>
      </c>
      <c r="V3972" s="22">
        <f t="shared" si="230"/>
        <v>0</v>
      </c>
      <c r="W3972" s="22">
        <f t="shared" si="231"/>
        <v>0</v>
      </c>
    </row>
    <row r="3973" spans="20:23">
      <c r="T3973" s="22" t="str">
        <f t="shared" si="232"/>
        <v>-</v>
      </c>
      <c r="U3973" s="24" t="str">
        <f>IF(C3973="NET","",IF(C3973="","",IFERROR(VLOOKUP(T3973,EAN!$A:$B,2,FALSE),"MANGLER - MÅ OPPDATERE EAN-FANEN")))</f>
        <v/>
      </c>
      <c r="V3973" s="22">
        <f t="shared" si="230"/>
        <v>0</v>
      </c>
      <c r="W3973" s="22">
        <f t="shared" si="231"/>
        <v>0</v>
      </c>
    </row>
    <row r="3974" spans="20:23">
      <c r="T3974" s="22" t="str">
        <f t="shared" si="232"/>
        <v>-</v>
      </c>
      <c r="U3974" s="24" t="str">
        <f>IF(C3974="NET","",IF(C3974="","",IFERROR(VLOOKUP(T3974,EAN!$A:$B,2,FALSE),"MANGLER - MÅ OPPDATERE EAN-FANEN")))</f>
        <v/>
      </c>
      <c r="V3974" s="22">
        <f t="shared" si="230"/>
        <v>0</v>
      </c>
      <c r="W3974" s="22">
        <f t="shared" si="231"/>
        <v>0</v>
      </c>
    </row>
    <row r="3975" spans="20:23">
      <c r="T3975" s="22" t="str">
        <f t="shared" si="232"/>
        <v>-</v>
      </c>
      <c r="U3975" s="24" t="str">
        <f>IF(C3975="NET","",IF(C3975="","",IFERROR(VLOOKUP(T3975,EAN!$A:$B,2,FALSE),"MANGLER - MÅ OPPDATERE EAN-FANEN")))</f>
        <v/>
      </c>
      <c r="V3975" s="22">
        <f t="shared" si="230"/>
        <v>0</v>
      </c>
      <c r="W3975" s="22">
        <f t="shared" si="231"/>
        <v>0</v>
      </c>
    </row>
    <row r="3976" spans="20:23">
      <c r="T3976" s="22" t="str">
        <f t="shared" si="232"/>
        <v>-</v>
      </c>
      <c r="U3976" s="24" t="str">
        <f>IF(C3976="NET","",IF(C3976="","",IFERROR(VLOOKUP(T3976,EAN!$A:$B,2,FALSE),"MANGLER - MÅ OPPDATERE EAN-FANEN")))</f>
        <v/>
      </c>
      <c r="V3976" s="22">
        <f t="shared" si="230"/>
        <v>0</v>
      </c>
      <c r="W3976" s="22">
        <f t="shared" si="231"/>
        <v>0</v>
      </c>
    </row>
    <row r="3977" spans="20:23">
      <c r="T3977" s="22" t="str">
        <f t="shared" si="232"/>
        <v>-</v>
      </c>
      <c r="U3977" s="24" t="str">
        <f>IF(C3977="NET","",IF(C3977="","",IFERROR(VLOOKUP(T3977,EAN!$A:$B,2,FALSE),"MANGLER - MÅ OPPDATERE EAN-FANEN")))</f>
        <v/>
      </c>
      <c r="V3977" s="22">
        <f t="shared" si="230"/>
        <v>0</v>
      </c>
      <c r="W3977" s="22">
        <f t="shared" si="231"/>
        <v>0</v>
      </c>
    </row>
    <row r="3978" spans="20:23">
      <c r="T3978" s="22" t="str">
        <f t="shared" si="232"/>
        <v>-</v>
      </c>
      <c r="U3978" s="24" t="str">
        <f>IF(C3978="NET","",IF(C3978="","",IFERROR(VLOOKUP(T3978,EAN!$A:$B,2,FALSE),"MANGLER - MÅ OPPDATERE EAN-FANEN")))</f>
        <v/>
      </c>
      <c r="V3978" s="22">
        <f t="shared" si="230"/>
        <v>0</v>
      </c>
      <c r="W3978" s="22">
        <f t="shared" si="231"/>
        <v>0</v>
      </c>
    </row>
    <row r="3979" spans="20:23">
      <c r="T3979" s="22" t="str">
        <f t="shared" si="232"/>
        <v>-</v>
      </c>
      <c r="U3979" s="24" t="str">
        <f>IF(C3979="NET","",IF(C3979="","",IFERROR(VLOOKUP(T3979,EAN!$A:$B,2,FALSE),"MANGLER - MÅ OPPDATERE EAN-FANEN")))</f>
        <v/>
      </c>
      <c r="V3979" s="22">
        <f t="shared" ref="V3979:V4042" si="233">I3979</f>
        <v>0</v>
      </c>
      <c r="W3979" s="22">
        <f t="shared" ref="W3979:W4042" si="234">R3979</f>
        <v>0</v>
      </c>
    </row>
    <row r="3980" spans="20:23">
      <c r="T3980" s="22" t="str">
        <f t="shared" si="232"/>
        <v>-</v>
      </c>
      <c r="U3980" s="24" t="str">
        <f>IF(C3980="NET","",IF(C3980="","",IFERROR(VLOOKUP(T3980,EAN!$A:$B,2,FALSE),"MANGLER - MÅ OPPDATERE EAN-FANEN")))</f>
        <v/>
      </c>
      <c r="V3980" s="22">
        <f t="shared" si="233"/>
        <v>0</v>
      </c>
      <c r="W3980" s="22">
        <f t="shared" si="234"/>
        <v>0</v>
      </c>
    </row>
    <row r="3981" spans="20:23">
      <c r="T3981" s="22" t="str">
        <f t="shared" si="232"/>
        <v>-</v>
      </c>
      <c r="U3981" s="24" t="str">
        <f>IF(C3981="NET","",IF(C3981="","",IFERROR(VLOOKUP(T3981,EAN!$A:$B,2,FALSE),"MANGLER - MÅ OPPDATERE EAN-FANEN")))</f>
        <v/>
      </c>
      <c r="V3981" s="22">
        <f t="shared" si="233"/>
        <v>0</v>
      </c>
      <c r="W3981" s="22">
        <f t="shared" si="234"/>
        <v>0</v>
      </c>
    </row>
    <row r="3982" spans="20:23">
      <c r="T3982" s="22" t="str">
        <f t="shared" si="232"/>
        <v>-</v>
      </c>
      <c r="U3982" s="24" t="str">
        <f>IF(C3982="NET","",IF(C3982="","",IFERROR(VLOOKUP(T3982,EAN!$A:$B,2,FALSE),"MANGLER - MÅ OPPDATERE EAN-FANEN")))</f>
        <v/>
      </c>
      <c r="V3982" s="22">
        <f t="shared" si="233"/>
        <v>0</v>
      </c>
      <c r="W3982" s="22">
        <f t="shared" si="234"/>
        <v>0</v>
      </c>
    </row>
    <row r="3983" spans="20:23">
      <c r="T3983" s="22" t="str">
        <f t="shared" si="232"/>
        <v>-</v>
      </c>
      <c r="U3983" s="24" t="str">
        <f>IF(C3983="NET","",IF(C3983="","",IFERROR(VLOOKUP(T3983,EAN!$A:$B,2,FALSE),"MANGLER - MÅ OPPDATERE EAN-FANEN")))</f>
        <v/>
      </c>
      <c r="V3983" s="22">
        <f t="shared" si="233"/>
        <v>0</v>
      </c>
      <c r="W3983" s="22">
        <f t="shared" si="234"/>
        <v>0</v>
      </c>
    </row>
    <row r="3984" spans="20:23">
      <c r="T3984" s="22" t="str">
        <f t="shared" si="232"/>
        <v>-</v>
      </c>
      <c r="U3984" s="24" t="str">
        <f>IF(C3984="NET","",IF(C3984="","",IFERROR(VLOOKUP(T3984,EAN!$A:$B,2,FALSE),"MANGLER - MÅ OPPDATERE EAN-FANEN")))</f>
        <v/>
      </c>
      <c r="V3984" s="22">
        <f t="shared" si="233"/>
        <v>0</v>
      </c>
      <c r="W3984" s="22">
        <f t="shared" si="234"/>
        <v>0</v>
      </c>
    </row>
    <row r="3985" spans="20:23">
      <c r="T3985" s="22" t="str">
        <f t="shared" si="232"/>
        <v>-</v>
      </c>
      <c r="U3985" s="24" t="str">
        <f>IF(C3985="NET","",IF(C3985="","",IFERROR(VLOOKUP(T3985,EAN!$A:$B,2,FALSE),"MANGLER - MÅ OPPDATERE EAN-FANEN")))</f>
        <v/>
      </c>
      <c r="V3985" s="22">
        <f t="shared" si="233"/>
        <v>0</v>
      </c>
      <c r="W3985" s="22">
        <f t="shared" si="234"/>
        <v>0</v>
      </c>
    </row>
    <row r="3986" spans="20:23">
      <c r="T3986" s="22" t="str">
        <f t="shared" si="232"/>
        <v>-</v>
      </c>
      <c r="U3986" s="24" t="str">
        <f>IF(C3986="NET","",IF(C3986="","",IFERROR(VLOOKUP(T3986,EAN!$A:$B,2,FALSE),"MANGLER - MÅ OPPDATERE EAN-FANEN")))</f>
        <v/>
      </c>
      <c r="V3986" s="22">
        <f t="shared" si="233"/>
        <v>0</v>
      </c>
      <c r="W3986" s="22">
        <f t="shared" si="234"/>
        <v>0</v>
      </c>
    </row>
    <row r="3987" spans="20:23">
      <c r="T3987" s="22" t="str">
        <f t="shared" si="232"/>
        <v>-</v>
      </c>
      <c r="U3987" s="24" t="str">
        <f>IF(C3987="NET","",IF(C3987="","",IFERROR(VLOOKUP(T3987,EAN!$A:$B,2,FALSE),"MANGLER - MÅ OPPDATERE EAN-FANEN")))</f>
        <v/>
      </c>
      <c r="V3987" s="22">
        <f t="shared" si="233"/>
        <v>0</v>
      </c>
      <c r="W3987" s="22">
        <f t="shared" si="234"/>
        <v>0</v>
      </c>
    </row>
    <row r="3988" spans="20:23">
      <c r="T3988" s="22" t="str">
        <f t="shared" si="232"/>
        <v>-</v>
      </c>
      <c r="U3988" s="24" t="str">
        <f>IF(C3988="NET","",IF(C3988="","",IFERROR(VLOOKUP(T3988,EAN!$A:$B,2,FALSE),"MANGLER - MÅ OPPDATERE EAN-FANEN")))</f>
        <v/>
      </c>
      <c r="V3988" s="22">
        <f t="shared" si="233"/>
        <v>0</v>
      </c>
      <c r="W3988" s="22">
        <f t="shared" si="234"/>
        <v>0</v>
      </c>
    </row>
    <row r="3989" spans="20:23">
      <c r="T3989" s="22" t="str">
        <f t="shared" si="232"/>
        <v>-</v>
      </c>
      <c r="U3989" s="24" t="str">
        <f>IF(C3989="NET","",IF(C3989="","",IFERROR(VLOOKUP(T3989,EAN!$A:$B,2,FALSE),"MANGLER - MÅ OPPDATERE EAN-FANEN")))</f>
        <v/>
      </c>
      <c r="V3989" s="22">
        <f t="shared" si="233"/>
        <v>0</v>
      </c>
      <c r="W3989" s="22">
        <f t="shared" si="234"/>
        <v>0</v>
      </c>
    </row>
    <row r="3990" spans="20:23">
      <c r="T3990" s="22" t="str">
        <f t="shared" si="232"/>
        <v>-</v>
      </c>
      <c r="U3990" s="24" t="str">
        <f>IF(C3990="NET","",IF(C3990="","",IFERROR(VLOOKUP(T3990,EAN!$A:$B,2,FALSE),"MANGLER - MÅ OPPDATERE EAN-FANEN")))</f>
        <v/>
      </c>
      <c r="V3990" s="22">
        <f t="shared" si="233"/>
        <v>0</v>
      </c>
      <c r="W3990" s="22">
        <f t="shared" si="234"/>
        <v>0</v>
      </c>
    </row>
    <row r="3991" spans="20:23">
      <c r="T3991" s="22" t="str">
        <f t="shared" si="232"/>
        <v>-</v>
      </c>
      <c r="U3991" s="24" t="str">
        <f>IF(C3991="NET","",IF(C3991="","",IFERROR(VLOOKUP(T3991,EAN!$A:$B,2,FALSE),"MANGLER - MÅ OPPDATERE EAN-FANEN")))</f>
        <v/>
      </c>
      <c r="V3991" s="22">
        <f t="shared" si="233"/>
        <v>0</v>
      </c>
      <c r="W3991" s="22">
        <f t="shared" si="234"/>
        <v>0</v>
      </c>
    </row>
    <row r="3992" spans="20:23">
      <c r="T3992" s="22" t="str">
        <f t="shared" si="232"/>
        <v>-</v>
      </c>
      <c r="U3992" s="24" t="str">
        <f>IF(C3992="NET","",IF(C3992="","",IFERROR(VLOOKUP(T3992,EAN!$A:$B,2,FALSE),"MANGLER - MÅ OPPDATERE EAN-FANEN")))</f>
        <v/>
      </c>
      <c r="V3992" s="22">
        <f t="shared" si="233"/>
        <v>0</v>
      </c>
      <c r="W3992" s="22">
        <f t="shared" si="234"/>
        <v>0</v>
      </c>
    </row>
    <row r="3993" spans="20:23">
      <c r="T3993" s="22" t="str">
        <f t="shared" si="232"/>
        <v>-</v>
      </c>
      <c r="U3993" s="24" t="str">
        <f>IF(C3993="NET","",IF(C3993="","",IFERROR(VLOOKUP(T3993,EAN!$A:$B,2,FALSE),"MANGLER - MÅ OPPDATERE EAN-FANEN")))</f>
        <v/>
      </c>
      <c r="V3993" s="22">
        <f t="shared" si="233"/>
        <v>0</v>
      </c>
      <c r="W3993" s="22">
        <f t="shared" si="234"/>
        <v>0</v>
      </c>
    </row>
    <row r="3994" spans="20:23">
      <c r="T3994" s="22" t="str">
        <f t="shared" si="232"/>
        <v>-</v>
      </c>
      <c r="U3994" s="24" t="str">
        <f>IF(C3994="NET","",IF(C3994="","",IFERROR(VLOOKUP(T3994,EAN!$A:$B,2,FALSE),"MANGLER - MÅ OPPDATERE EAN-FANEN")))</f>
        <v/>
      </c>
      <c r="V3994" s="22">
        <f t="shared" si="233"/>
        <v>0</v>
      </c>
      <c r="W3994" s="22">
        <f t="shared" si="234"/>
        <v>0</v>
      </c>
    </row>
    <row r="3995" spans="20:23">
      <c r="T3995" s="22" t="str">
        <f t="shared" si="232"/>
        <v>-</v>
      </c>
      <c r="U3995" s="24" t="str">
        <f>IF(C3995="NET","",IF(C3995="","",IFERROR(VLOOKUP(T3995,EAN!$A:$B,2,FALSE),"MANGLER - MÅ OPPDATERE EAN-FANEN")))</f>
        <v/>
      </c>
      <c r="V3995" s="22">
        <f t="shared" si="233"/>
        <v>0</v>
      </c>
      <c r="W3995" s="22">
        <f t="shared" si="234"/>
        <v>0</v>
      </c>
    </row>
    <row r="3996" spans="20:23">
      <c r="T3996" s="22" t="str">
        <f t="shared" si="232"/>
        <v>-</v>
      </c>
      <c r="U3996" s="24" t="str">
        <f>IF(C3996="NET","",IF(C3996="","",IFERROR(VLOOKUP(T3996,EAN!$A:$B,2,FALSE),"MANGLER - MÅ OPPDATERE EAN-FANEN")))</f>
        <v/>
      </c>
      <c r="V3996" s="22">
        <f t="shared" si="233"/>
        <v>0</v>
      </c>
      <c r="W3996" s="22">
        <f t="shared" si="234"/>
        <v>0</v>
      </c>
    </row>
    <row r="3997" spans="20:23">
      <c r="T3997" s="22" t="str">
        <f t="shared" si="232"/>
        <v>-</v>
      </c>
      <c r="U3997" s="24" t="str">
        <f>IF(C3997="NET","",IF(C3997="","",IFERROR(VLOOKUP(T3997,EAN!$A:$B,2,FALSE),"MANGLER - MÅ OPPDATERE EAN-FANEN")))</f>
        <v/>
      </c>
      <c r="V3997" s="22">
        <f t="shared" si="233"/>
        <v>0</v>
      </c>
      <c r="W3997" s="22">
        <f t="shared" si="234"/>
        <v>0</v>
      </c>
    </row>
    <row r="3998" spans="20:23">
      <c r="T3998" s="22" t="str">
        <f t="shared" si="232"/>
        <v>-</v>
      </c>
      <c r="U3998" s="24" t="str">
        <f>IF(C3998="NET","",IF(C3998="","",IFERROR(VLOOKUP(T3998,EAN!$A:$B,2,FALSE),"MANGLER - MÅ OPPDATERE EAN-FANEN")))</f>
        <v/>
      </c>
      <c r="V3998" s="22">
        <f t="shared" si="233"/>
        <v>0</v>
      </c>
      <c r="W3998" s="22">
        <f t="shared" si="234"/>
        <v>0</v>
      </c>
    </row>
    <row r="3999" spans="20:23">
      <c r="T3999" s="22" t="str">
        <f t="shared" si="232"/>
        <v>-</v>
      </c>
      <c r="U3999" s="24" t="str">
        <f>IF(C3999="NET","",IF(C3999="","",IFERROR(VLOOKUP(T3999,EAN!$A:$B,2,FALSE),"MANGLER - MÅ OPPDATERE EAN-FANEN")))</f>
        <v/>
      </c>
      <c r="V3999" s="22">
        <f t="shared" si="233"/>
        <v>0</v>
      </c>
      <c r="W3999" s="22">
        <f t="shared" si="234"/>
        <v>0</v>
      </c>
    </row>
    <row r="4000" spans="20:23">
      <c r="T4000" s="22" t="str">
        <f t="shared" si="232"/>
        <v>-</v>
      </c>
      <c r="U4000" s="24" t="str">
        <f>IF(C4000="NET","",IF(C4000="","",IFERROR(VLOOKUP(T4000,EAN!$A:$B,2,FALSE),"MANGLER - MÅ OPPDATERE EAN-FANEN")))</f>
        <v/>
      </c>
      <c r="V4000" s="22">
        <f t="shared" si="233"/>
        <v>0</v>
      </c>
      <c r="W4000" s="22">
        <f t="shared" si="234"/>
        <v>0</v>
      </c>
    </row>
    <row r="4001" spans="20:23">
      <c r="T4001" s="22" t="str">
        <f t="shared" si="232"/>
        <v>-</v>
      </c>
      <c r="U4001" s="24" t="str">
        <f>IF(C4001="NET","",IF(C4001="","",IFERROR(VLOOKUP(T4001,EAN!$A:$B,2,FALSE),"MANGLER - MÅ OPPDATERE EAN-FANEN")))</f>
        <v/>
      </c>
      <c r="V4001" s="22">
        <f t="shared" si="233"/>
        <v>0</v>
      </c>
      <c r="W4001" s="22">
        <f t="shared" si="234"/>
        <v>0</v>
      </c>
    </row>
    <row r="4002" spans="20:23">
      <c r="T4002" s="22" t="str">
        <f t="shared" si="232"/>
        <v>-</v>
      </c>
      <c r="U4002" s="24" t="str">
        <f>IF(C4002="NET","",IF(C4002="","",IFERROR(VLOOKUP(T4002,EAN!$A:$B,2,FALSE),"MANGLER - MÅ OPPDATERE EAN-FANEN")))</f>
        <v/>
      </c>
      <c r="V4002" s="22">
        <f t="shared" si="233"/>
        <v>0</v>
      </c>
      <c r="W4002" s="22">
        <f t="shared" si="234"/>
        <v>0</v>
      </c>
    </row>
    <row r="4003" spans="20:23">
      <c r="T4003" s="22" t="str">
        <f t="shared" si="232"/>
        <v>-</v>
      </c>
      <c r="U4003" s="24" t="str">
        <f>IF(C4003="NET","",IF(C4003="","",IFERROR(VLOOKUP(T4003,EAN!$A:$B,2,FALSE),"MANGLER - MÅ OPPDATERE EAN-FANEN")))</f>
        <v/>
      </c>
      <c r="V4003" s="22">
        <f t="shared" si="233"/>
        <v>0</v>
      </c>
      <c r="W4003" s="22">
        <f t="shared" si="234"/>
        <v>0</v>
      </c>
    </row>
    <row r="4004" spans="20:23">
      <c r="T4004" s="22" t="str">
        <f t="shared" si="232"/>
        <v>-</v>
      </c>
      <c r="U4004" s="24" t="str">
        <f>IF(C4004="NET","",IF(C4004="","",IFERROR(VLOOKUP(T4004,EAN!$A:$B,2,FALSE),"MANGLER - MÅ OPPDATERE EAN-FANEN")))</f>
        <v/>
      </c>
      <c r="V4004" s="22">
        <f t="shared" si="233"/>
        <v>0</v>
      </c>
      <c r="W4004" s="22">
        <f t="shared" si="234"/>
        <v>0</v>
      </c>
    </row>
    <row r="4005" spans="20:23">
      <c r="T4005" s="22" t="str">
        <f t="shared" si="232"/>
        <v>-</v>
      </c>
      <c r="U4005" s="24" t="str">
        <f>IF(C4005="NET","",IF(C4005="","",IFERROR(VLOOKUP(T4005,EAN!$A:$B,2,FALSE),"MANGLER - MÅ OPPDATERE EAN-FANEN")))</f>
        <v/>
      </c>
      <c r="V4005" s="22">
        <f t="shared" si="233"/>
        <v>0</v>
      </c>
      <c r="W4005" s="22">
        <f t="shared" si="234"/>
        <v>0</v>
      </c>
    </row>
    <row r="4006" spans="20:23">
      <c r="T4006" s="22" t="str">
        <f t="shared" si="232"/>
        <v>-</v>
      </c>
      <c r="U4006" s="24" t="str">
        <f>IF(C4006="NET","",IF(C4006="","",IFERROR(VLOOKUP(T4006,EAN!$A:$B,2,FALSE),"MANGLER - MÅ OPPDATERE EAN-FANEN")))</f>
        <v/>
      </c>
      <c r="V4006" s="22">
        <f t="shared" si="233"/>
        <v>0</v>
      </c>
      <c r="W4006" s="22">
        <f t="shared" si="234"/>
        <v>0</v>
      </c>
    </row>
    <row r="4007" spans="20:23">
      <c r="T4007" s="22" t="str">
        <f t="shared" si="232"/>
        <v>-</v>
      </c>
      <c r="U4007" s="24" t="str">
        <f>IF(C4007="NET","",IF(C4007="","",IFERROR(VLOOKUP(T4007,EAN!$A:$B,2,FALSE),"MANGLER - MÅ OPPDATERE EAN-FANEN")))</f>
        <v/>
      </c>
      <c r="V4007" s="22">
        <f t="shared" si="233"/>
        <v>0</v>
      </c>
      <c r="W4007" s="22">
        <f t="shared" si="234"/>
        <v>0</v>
      </c>
    </row>
    <row r="4008" spans="20:23">
      <c r="T4008" s="22" t="str">
        <f t="shared" si="232"/>
        <v>-</v>
      </c>
      <c r="U4008" s="24" t="str">
        <f>IF(C4008="NET","",IF(C4008="","",IFERROR(VLOOKUP(T4008,EAN!$A:$B,2,FALSE),"MANGLER - MÅ OPPDATERE EAN-FANEN")))</f>
        <v/>
      </c>
      <c r="V4008" s="22">
        <f t="shared" si="233"/>
        <v>0</v>
      </c>
      <c r="W4008" s="22">
        <f t="shared" si="234"/>
        <v>0</v>
      </c>
    </row>
    <row r="4009" spans="20:23">
      <c r="T4009" s="22" t="str">
        <f t="shared" si="232"/>
        <v>-</v>
      </c>
      <c r="U4009" s="24" t="str">
        <f>IF(C4009="NET","",IF(C4009="","",IFERROR(VLOOKUP(T4009,EAN!$A:$B,2,FALSE),"MANGLER - MÅ OPPDATERE EAN-FANEN")))</f>
        <v/>
      </c>
      <c r="V4009" s="22">
        <f t="shared" si="233"/>
        <v>0</v>
      </c>
      <c r="W4009" s="22">
        <f t="shared" si="234"/>
        <v>0</v>
      </c>
    </row>
    <row r="4010" spans="20:23">
      <c r="T4010" s="22" t="str">
        <f t="shared" si="232"/>
        <v>-</v>
      </c>
      <c r="U4010" s="24" t="str">
        <f>IF(C4010="NET","",IF(C4010="","",IFERROR(VLOOKUP(T4010,EAN!$A:$B,2,FALSE),"MANGLER - MÅ OPPDATERE EAN-FANEN")))</f>
        <v/>
      </c>
      <c r="V4010" s="22">
        <f t="shared" si="233"/>
        <v>0</v>
      </c>
      <c r="W4010" s="22">
        <f t="shared" si="234"/>
        <v>0</v>
      </c>
    </row>
    <row r="4011" spans="20:23">
      <c r="T4011" s="22" t="str">
        <f t="shared" si="232"/>
        <v>-</v>
      </c>
      <c r="U4011" s="24" t="str">
        <f>IF(C4011="NET","",IF(C4011="","",IFERROR(VLOOKUP(T4011,EAN!$A:$B,2,FALSE),"MANGLER - MÅ OPPDATERE EAN-FANEN")))</f>
        <v/>
      </c>
      <c r="V4011" s="22">
        <f t="shared" si="233"/>
        <v>0</v>
      </c>
      <c r="W4011" s="22">
        <f t="shared" si="234"/>
        <v>0</v>
      </c>
    </row>
    <row r="4012" spans="20:23">
      <c r="T4012" s="22" t="str">
        <f t="shared" si="232"/>
        <v>-</v>
      </c>
      <c r="U4012" s="24" t="str">
        <f>IF(C4012="NET","",IF(C4012="","",IFERROR(VLOOKUP(T4012,EAN!$A:$B,2,FALSE),"MANGLER - MÅ OPPDATERE EAN-FANEN")))</f>
        <v/>
      </c>
      <c r="V4012" s="22">
        <f t="shared" si="233"/>
        <v>0</v>
      </c>
      <c r="W4012" s="22">
        <f t="shared" si="234"/>
        <v>0</v>
      </c>
    </row>
    <row r="4013" spans="20:23">
      <c r="T4013" s="22" t="str">
        <f t="shared" si="232"/>
        <v>-</v>
      </c>
      <c r="U4013" s="24" t="str">
        <f>IF(C4013="NET","",IF(C4013="","",IFERROR(VLOOKUP(T4013,EAN!$A:$B,2,FALSE),"MANGLER - MÅ OPPDATERE EAN-FANEN")))</f>
        <v/>
      </c>
      <c r="V4013" s="22">
        <f t="shared" si="233"/>
        <v>0</v>
      </c>
      <c r="W4013" s="22">
        <f t="shared" si="234"/>
        <v>0</v>
      </c>
    </row>
    <row r="4014" spans="20:23">
      <c r="T4014" s="22" t="str">
        <f t="shared" si="232"/>
        <v>-</v>
      </c>
      <c r="U4014" s="24" t="str">
        <f>IF(C4014="NET","",IF(C4014="","",IFERROR(VLOOKUP(T4014,EAN!$A:$B,2,FALSE),"MANGLER - MÅ OPPDATERE EAN-FANEN")))</f>
        <v/>
      </c>
      <c r="V4014" s="22">
        <f t="shared" si="233"/>
        <v>0</v>
      </c>
      <c r="W4014" s="22">
        <f t="shared" si="234"/>
        <v>0</v>
      </c>
    </row>
    <row r="4015" spans="20:23">
      <c r="T4015" s="22" t="str">
        <f t="shared" si="232"/>
        <v>-</v>
      </c>
      <c r="U4015" s="24" t="str">
        <f>IF(C4015="NET","",IF(C4015="","",IFERROR(VLOOKUP(T4015,EAN!$A:$B,2,FALSE),"MANGLER - MÅ OPPDATERE EAN-FANEN")))</f>
        <v/>
      </c>
      <c r="V4015" s="22">
        <f t="shared" si="233"/>
        <v>0</v>
      </c>
      <c r="W4015" s="22">
        <f t="shared" si="234"/>
        <v>0</v>
      </c>
    </row>
    <row r="4016" spans="20:23">
      <c r="T4016" s="22" t="str">
        <f t="shared" si="232"/>
        <v>-</v>
      </c>
      <c r="U4016" s="24" t="str">
        <f>IF(C4016="NET","",IF(C4016="","",IFERROR(VLOOKUP(T4016,EAN!$A:$B,2,FALSE),"MANGLER - MÅ OPPDATERE EAN-FANEN")))</f>
        <v/>
      </c>
      <c r="V4016" s="22">
        <f t="shared" si="233"/>
        <v>0</v>
      </c>
      <c r="W4016" s="22">
        <f t="shared" si="234"/>
        <v>0</v>
      </c>
    </row>
    <row r="4017" spans="20:23">
      <c r="T4017" s="22" t="str">
        <f t="shared" si="232"/>
        <v>-</v>
      </c>
      <c r="U4017" s="24" t="str">
        <f>IF(C4017="NET","",IF(C4017="","",IFERROR(VLOOKUP(T4017,EAN!$A:$B,2,FALSE),"MANGLER - MÅ OPPDATERE EAN-FANEN")))</f>
        <v/>
      </c>
      <c r="V4017" s="22">
        <f t="shared" si="233"/>
        <v>0</v>
      </c>
      <c r="W4017" s="22">
        <f t="shared" si="234"/>
        <v>0</v>
      </c>
    </row>
    <row r="4018" spans="20:23">
      <c r="T4018" s="22" t="str">
        <f t="shared" si="232"/>
        <v>-</v>
      </c>
      <c r="U4018" s="24" t="str">
        <f>IF(C4018="NET","",IF(C4018="","",IFERROR(VLOOKUP(T4018,EAN!$A:$B,2,FALSE),"MANGLER - MÅ OPPDATERE EAN-FANEN")))</f>
        <v/>
      </c>
      <c r="V4018" s="22">
        <f t="shared" si="233"/>
        <v>0</v>
      </c>
      <c r="W4018" s="22">
        <f t="shared" si="234"/>
        <v>0</v>
      </c>
    </row>
    <row r="4019" spans="20:23">
      <c r="T4019" s="22" t="str">
        <f t="shared" si="232"/>
        <v>-</v>
      </c>
      <c r="U4019" s="24" t="str">
        <f>IF(C4019="NET","",IF(C4019="","",IFERROR(VLOOKUP(T4019,EAN!$A:$B,2,FALSE),"MANGLER - MÅ OPPDATERE EAN-FANEN")))</f>
        <v/>
      </c>
      <c r="V4019" s="22">
        <f t="shared" si="233"/>
        <v>0</v>
      </c>
      <c r="W4019" s="22">
        <f t="shared" si="234"/>
        <v>0</v>
      </c>
    </row>
    <row r="4020" spans="20:23">
      <c r="T4020" s="22" t="str">
        <f t="shared" si="232"/>
        <v>-</v>
      </c>
      <c r="U4020" s="24" t="str">
        <f>IF(C4020="NET","",IF(C4020="","",IFERROR(VLOOKUP(T4020,EAN!$A:$B,2,FALSE),"MANGLER - MÅ OPPDATERE EAN-FANEN")))</f>
        <v/>
      </c>
      <c r="V4020" s="22">
        <f t="shared" si="233"/>
        <v>0</v>
      </c>
      <c r="W4020" s="22">
        <f t="shared" si="234"/>
        <v>0</v>
      </c>
    </row>
    <row r="4021" spans="20:23">
      <c r="T4021" s="22" t="str">
        <f t="shared" si="232"/>
        <v>-</v>
      </c>
      <c r="U4021" s="24" t="str">
        <f>IF(C4021="NET","",IF(C4021="","",IFERROR(VLOOKUP(T4021,EAN!$A:$B,2,FALSE),"MANGLER - MÅ OPPDATERE EAN-FANEN")))</f>
        <v/>
      </c>
      <c r="V4021" s="22">
        <f t="shared" si="233"/>
        <v>0</v>
      </c>
      <c r="W4021" s="22">
        <f t="shared" si="234"/>
        <v>0</v>
      </c>
    </row>
    <row r="4022" spans="20:23">
      <c r="T4022" s="22" t="str">
        <f t="shared" si="232"/>
        <v>-</v>
      </c>
      <c r="U4022" s="24" t="str">
        <f>IF(C4022="NET","",IF(C4022="","",IFERROR(VLOOKUP(T4022,EAN!$A:$B,2,FALSE),"MANGLER - MÅ OPPDATERE EAN-FANEN")))</f>
        <v/>
      </c>
      <c r="V4022" s="22">
        <f t="shared" si="233"/>
        <v>0</v>
      </c>
      <c r="W4022" s="22">
        <f t="shared" si="234"/>
        <v>0</v>
      </c>
    </row>
    <row r="4023" spans="20:23">
      <c r="T4023" s="22" t="str">
        <f t="shared" si="232"/>
        <v>-</v>
      </c>
      <c r="U4023" s="24" t="str">
        <f>IF(C4023="NET","",IF(C4023="","",IFERROR(VLOOKUP(T4023,EAN!$A:$B,2,FALSE),"MANGLER - MÅ OPPDATERE EAN-FANEN")))</f>
        <v/>
      </c>
      <c r="V4023" s="22">
        <f t="shared" si="233"/>
        <v>0</v>
      </c>
      <c r="W4023" s="22">
        <f t="shared" si="234"/>
        <v>0</v>
      </c>
    </row>
    <row r="4024" spans="20:23">
      <c r="T4024" s="22" t="str">
        <f t="shared" si="232"/>
        <v>-</v>
      </c>
      <c r="U4024" s="24" t="str">
        <f>IF(C4024="NET","",IF(C4024="","",IFERROR(VLOOKUP(T4024,EAN!$A:$B,2,FALSE),"MANGLER - MÅ OPPDATERE EAN-FANEN")))</f>
        <v/>
      </c>
      <c r="V4024" s="22">
        <f t="shared" si="233"/>
        <v>0</v>
      </c>
      <c r="W4024" s="22">
        <f t="shared" si="234"/>
        <v>0</v>
      </c>
    </row>
    <row r="4025" spans="20:23">
      <c r="T4025" s="22" t="str">
        <f t="shared" si="232"/>
        <v>-</v>
      </c>
      <c r="U4025" s="24" t="str">
        <f>IF(C4025="NET","",IF(C4025="","",IFERROR(VLOOKUP(T4025,EAN!$A:$B,2,FALSE),"MANGLER - MÅ OPPDATERE EAN-FANEN")))</f>
        <v/>
      </c>
      <c r="V4025" s="22">
        <f t="shared" si="233"/>
        <v>0</v>
      </c>
      <c r="W4025" s="22">
        <f t="shared" si="234"/>
        <v>0</v>
      </c>
    </row>
    <row r="4026" spans="20:23">
      <c r="T4026" s="22" t="str">
        <f t="shared" si="232"/>
        <v>-</v>
      </c>
      <c r="U4026" s="24" t="str">
        <f>IF(C4026="NET","",IF(C4026="","",IFERROR(VLOOKUP(T4026,EAN!$A:$B,2,FALSE),"MANGLER - MÅ OPPDATERE EAN-FANEN")))</f>
        <v/>
      </c>
      <c r="V4026" s="22">
        <f t="shared" si="233"/>
        <v>0</v>
      </c>
      <c r="W4026" s="22">
        <f t="shared" si="234"/>
        <v>0</v>
      </c>
    </row>
    <row r="4027" spans="20:23">
      <c r="T4027" s="22" t="str">
        <f t="shared" si="232"/>
        <v>-</v>
      </c>
      <c r="U4027" s="24" t="str">
        <f>IF(C4027="NET","",IF(C4027="","",IFERROR(VLOOKUP(T4027,EAN!$A:$B,2,FALSE),"MANGLER - MÅ OPPDATERE EAN-FANEN")))</f>
        <v/>
      </c>
      <c r="V4027" s="22">
        <f t="shared" si="233"/>
        <v>0</v>
      </c>
      <c r="W4027" s="22">
        <f t="shared" si="234"/>
        <v>0</v>
      </c>
    </row>
    <row r="4028" spans="20:23">
      <c r="T4028" s="22" t="str">
        <f t="shared" si="232"/>
        <v>-</v>
      </c>
      <c r="U4028" s="24" t="str">
        <f>IF(C4028="NET","",IF(C4028="","",IFERROR(VLOOKUP(T4028,EAN!$A:$B,2,FALSE),"MANGLER - MÅ OPPDATERE EAN-FANEN")))</f>
        <v/>
      </c>
      <c r="V4028" s="22">
        <f t="shared" si="233"/>
        <v>0</v>
      </c>
      <c r="W4028" s="22">
        <f t="shared" si="234"/>
        <v>0</v>
      </c>
    </row>
    <row r="4029" spans="20:23">
      <c r="T4029" s="22" t="str">
        <f t="shared" si="232"/>
        <v>-</v>
      </c>
      <c r="U4029" s="24" t="str">
        <f>IF(C4029="NET","",IF(C4029="","",IFERROR(VLOOKUP(T4029,EAN!$A:$B,2,FALSE),"MANGLER - MÅ OPPDATERE EAN-FANEN")))</f>
        <v/>
      </c>
      <c r="V4029" s="22">
        <f t="shared" si="233"/>
        <v>0</v>
      </c>
      <c r="W4029" s="22">
        <f t="shared" si="234"/>
        <v>0</v>
      </c>
    </row>
    <row r="4030" spans="20:23">
      <c r="T4030" s="22" t="str">
        <f t="shared" si="232"/>
        <v>-</v>
      </c>
      <c r="U4030" s="24" t="str">
        <f>IF(C4030="NET","",IF(C4030="","",IFERROR(VLOOKUP(T4030,EAN!$A:$B,2,FALSE),"MANGLER - MÅ OPPDATERE EAN-FANEN")))</f>
        <v/>
      </c>
      <c r="V4030" s="22">
        <f t="shared" si="233"/>
        <v>0</v>
      </c>
      <c r="W4030" s="22">
        <f t="shared" si="234"/>
        <v>0</v>
      </c>
    </row>
    <row r="4031" spans="20:23">
      <c r="T4031" s="22" t="str">
        <f t="shared" si="232"/>
        <v>-</v>
      </c>
      <c r="U4031" s="24" t="str">
        <f>IF(C4031="NET","",IF(C4031="","",IFERROR(VLOOKUP(T4031,EAN!$A:$B,2,FALSE),"MANGLER - MÅ OPPDATERE EAN-FANEN")))</f>
        <v/>
      </c>
      <c r="V4031" s="22">
        <f t="shared" si="233"/>
        <v>0</v>
      </c>
      <c r="W4031" s="22">
        <f t="shared" si="234"/>
        <v>0</v>
      </c>
    </row>
    <row r="4032" spans="20:23">
      <c r="T4032" s="22" t="str">
        <f t="shared" si="232"/>
        <v>-</v>
      </c>
      <c r="U4032" s="24" t="str">
        <f>IF(C4032="NET","",IF(C4032="","",IFERROR(VLOOKUP(T4032,EAN!$A:$B,2,FALSE),"MANGLER - MÅ OPPDATERE EAN-FANEN")))</f>
        <v/>
      </c>
      <c r="V4032" s="22">
        <f t="shared" si="233"/>
        <v>0</v>
      </c>
      <c r="W4032" s="22">
        <f t="shared" si="234"/>
        <v>0</v>
      </c>
    </row>
    <row r="4033" spans="20:23">
      <c r="T4033" s="22" t="str">
        <f t="shared" si="232"/>
        <v>-</v>
      </c>
      <c r="U4033" s="24" t="str">
        <f>IF(C4033="NET","",IF(C4033="","",IFERROR(VLOOKUP(T4033,EAN!$A:$B,2,FALSE),"MANGLER - MÅ OPPDATERE EAN-FANEN")))</f>
        <v/>
      </c>
      <c r="V4033" s="22">
        <f t="shared" si="233"/>
        <v>0</v>
      </c>
      <c r="W4033" s="22">
        <f t="shared" si="234"/>
        <v>0</v>
      </c>
    </row>
    <row r="4034" spans="20:23">
      <c r="T4034" s="22" t="str">
        <f t="shared" si="232"/>
        <v>-</v>
      </c>
      <c r="U4034" s="24" t="str">
        <f>IF(C4034="NET","",IF(C4034="","",IFERROR(VLOOKUP(T4034,EAN!$A:$B,2,FALSE),"MANGLER - MÅ OPPDATERE EAN-FANEN")))</f>
        <v/>
      </c>
      <c r="V4034" s="22">
        <f t="shared" si="233"/>
        <v>0</v>
      </c>
      <c r="W4034" s="22">
        <f t="shared" si="234"/>
        <v>0</v>
      </c>
    </row>
    <row r="4035" spans="20:23">
      <c r="T4035" s="22" t="str">
        <f t="shared" si="232"/>
        <v>-</v>
      </c>
      <c r="U4035" s="24" t="str">
        <f>IF(C4035="NET","",IF(C4035="","",IFERROR(VLOOKUP(T4035,EAN!$A:$B,2,FALSE),"MANGLER - MÅ OPPDATERE EAN-FANEN")))</f>
        <v/>
      </c>
      <c r="V4035" s="22">
        <f t="shared" si="233"/>
        <v>0</v>
      </c>
      <c r="W4035" s="22">
        <f t="shared" si="234"/>
        <v>0</v>
      </c>
    </row>
    <row r="4036" spans="20:23">
      <c r="T4036" s="22" t="str">
        <f t="shared" ref="T4036:T4099" si="235">CONCATENATE(B4036,"-",E4036)</f>
        <v>-</v>
      </c>
      <c r="U4036" s="24" t="str">
        <f>IF(C4036="NET","",IF(C4036="","",IFERROR(VLOOKUP(T4036,EAN!$A:$B,2,FALSE),"MANGLER - MÅ OPPDATERE EAN-FANEN")))</f>
        <v/>
      </c>
      <c r="V4036" s="22">
        <f t="shared" si="233"/>
        <v>0</v>
      </c>
      <c r="W4036" s="22">
        <f t="shared" si="234"/>
        <v>0</v>
      </c>
    </row>
    <row r="4037" spans="20:23">
      <c r="T4037" s="22" t="str">
        <f t="shared" si="235"/>
        <v>-</v>
      </c>
      <c r="U4037" s="24" t="str">
        <f>IF(C4037="NET","",IF(C4037="","",IFERROR(VLOOKUP(T4037,EAN!$A:$B,2,FALSE),"MANGLER - MÅ OPPDATERE EAN-FANEN")))</f>
        <v/>
      </c>
      <c r="V4037" s="22">
        <f t="shared" si="233"/>
        <v>0</v>
      </c>
      <c r="W4037" s="22">
        <f t="shared" si="234"/>
        <v>0</v>
      </c>
    </row>
    <row r="4038" spans="20:23">
      <c r="T4038" s="22" t="str">
        <f t="shared" si="235"/>
        <v>-</v>
      </c>
      <c r="U4038" s="24" t="str">
        <f>IF(C4038="NET","",IF(C4038="","",IFERROR(VLOOKUP(T4038,EAN!$A:$B,2,FALSE),"MANGLER - MÅ OPPDATERE EAN-FANEN")))</f>
        <v/>
      </c>
      <c r="V4038" s="22">
        <f t="shared" si="233"/>
        <v>0</v>
      </c>
      <c r="W4038" s="22">
        <f t="shared" si="234"/>
        <v>0</v>
      </c>
    </row>
    <row r="4039" spans="20:23">
      <c r="T4039" s="22" t="str">
        <f t="shared" si="235"/>
        <v>-</v>
      </c>
      <c r="U4039" s="24" t="str">
        <f>IF(C4039="NET","",IF(C4039="","",IFERROR(VLOOKUP(T4039,EAN!$A:$B,2,FALSE),"MANGLER - MÅ OPPDATERE EAN-FANEN")))</f>
        <v/>
      </c>
      <c r="V4039" s="22">
        <f t="shared" si="233"/>
        <v>0</v>
      </c>
      <c r="W4039" s="22">
        <f t="shared" si="234"/>
        <v>0</v>
      </c>
    </row>
    <row r="4040" spans="20:23">
      <c r="T4040" s="22" t="str">
        <f t="shared" si="235"/>
        <v>-</v>
      </c>
      <c r="U4040" s="24" t="str">
        <f>IF(C4040="NET","",IF(C4040="","",IFERROR(VLOOKUP(T4040,EAN!$A:$B,2,FALSE),"MANGLER - MÅ OPPDATERE EAN-FANEN")))</f>
        <v/>
      </c>
      <c r="V4040" s="22">
        <f t="shared" si="233"/>
        <v>0</v>
      </c>
      <c r="W4040" s="22">
        <f t="shared" si="234"/>
        <v>0</v>
      </c>
    </row>
    <row r="4041" spans="20:23">
      <c r="T4041" s="22" t="str">
        <f t="shared" si="235"/>
        <v>-</v>
      </c>
      <c r="U4041" s="24" t="str">
        <f>IF(C4041="NET","",IF(C4041="","",IFERROR(VLOOKUP(T4041,EAN!$A:$B,2,FALSE),"MANGLER - MÅ OPPDATERE EAN-FANEN")))</f>
        <v/>
      </c>
      <c r="V4041" s="22">
        <f t="shared" si="233"/>
        <v>0</v>
      </c>
      <c r="W4041" s="22">
        <f t="shared" si="234"/>
        <v>0</v>
      </c>
    </row>
    <row r="4042" spans="20:23">
      <c r="T4042" s="22" t="str">
        <f t="shared" si="235"/>
        <v>-</v>
      </c>
      <c r="U4042" s="24" t="str">
        <f>IF(C4042="NET","",IF(C4042="","",IFERROR(VLOOKUP(T4042,EAN!$A:$B,2,FALSE),"MANGLER - MÅ OPPDATERE EAN-FANEN")))</f>
        <v/>
      </c>
      <c r="V4042" s="22">
        <f t="shared" si="233"/>
        <v>0</v>
      </c>
      <c r="W4042" s="22">
        <f t="shared" si="234"/>
        <v>0</v>
      </c>
    </row>
    <row r="4043" spans="20:23">
      <c r="T4043" s="22" t="str">
        <f t="shared" si="235"/>
        <v>-</v>
      </c>
      <c r="U4043" s="24" t="str">
        <f>IF(C4043="NET","",IF(C4043="","",IFERROR(VLOOKUP(T4043,EAN!$A:$B,2,FALSE),"MANGLER - MÅ OPPDATERE EAN-FANEN")))</f>
        <v/>
      </c>
      <c r="V4043" s="22">
        <f t="shared" ref="V4043:V4106" si="236">I4043</f>
        <v>0</v>
      </c>
      <c r="W4043" s="22">
        <f t="shared" ref="W4043:W4106" si="237">R4043</f>
        <v>0</v>
      </c>
    </row>
    <row r="4044" spans="20:23">
      <c r="T4044" s="22" t="str">
        <f t="shared" si="235"/>
        <v>-</v>
      </c>
      <c r="U4044" s="24" t="str">
        <f>IF(C4044="NET","",IF(C4044="","",IFERROR(VLOOKUP(T4044,EAN!$A:$B,2,FALSE),"MANGLER - MÅ OPPDATERE EAN-FANEN")))</f>
        <v/>
      </c>
      <c r="V4044" s="22">
        <f t="shared" si="236"/>
        <v>0</v>
      </c>
      <c r="W4044" s="22">
        <f t="shared" si="237"/>
        <v>0</v>
      </c>
    </row>
    <row r="4045" spans="20:23">
      <c r="T4045" s="22" t="str">
        <f t="shared" si="235"/>
        <v>-</v>
      </c>
      <c r="U4045" s="24" t="str">
        <f>IF(C4045="NET","",IF(C4045="","",IFERROR(VLOOKUP(T4045,EAN!$A:$B,2,FALSE),"MANGLER - MÅ OPPDATERE EAN-FANEN")))</f>
        <v/>
      </c>
      <c r="V4045" s="22">
        <f t="shared" si="236"/>
        <v>0</v>
      </c>
      <c r="W4045" s="22">
        <f t="shared" si="237"/>
        <v>0</v>
      </c>
    </row>
    <row r="4046" spans="20:23">
      <c r="T4046" s="22" t="str">
        <f t="shared" si="235"/>
        <v>-</v>
      </c>
      <c r="U4046" s="24" t="str">
        <f>IF(C4046="NET","",IF(C4046="","",IFERROR(VLOOKUP(T4046,EAN!$A:$B,2,FALSE),"MANGLER - MÅ OPPDATERE EAN-FANEN")))</f>
        <v/>
      </c>
      <c r="V4046" s="22">
        <f t="shared" si="236"/>
        <v>0</v>
      </c>
      <c r="W4046" s="22">
        <f t="shared" si="237"/>
        <v>0</v>
      </c>
    </row>
    <row r="4047" spans="20:23">
      <c r="T4047" s="22" t="str">
        <f t="shared" si="235"/>
        <v>-</v>
      </c>
      <c r="U4047" s="24" t="str">
        <f>IF(C4047="NET","",IF(C4047="","",IFERROR(VLOOKUP(T4047,EAN!$A:$B,2,FALSE),"MANGLER - MÅ OPPDATERE EAN-FANEN")))</f>
        <v/>
      </c>
      <c r="V4047" s="22">
        <f t="shared" si="236"/>
        <v>0</v>
      </c>
      <c r="W4047" s="22">
        <f t="shared" si="237"/>
        <v>0</v>
      </c>
    </row>
    <row r="4048" spans="20:23">
      <c r="T4048" s="22" t="str">
        <f t="shared" si="235"/>
        <v>-</v>
      </c>
      <c r="U4048" s="24" t="str">
        <f>IF(C4048="NET","",IF(C4048="","",IFERROR(VLOOKUP(T4048,EAN!$A:$B,2,FALSE),"MANGLER - MÅ OPPDATERE EAN-FANEN")))</f>
        <v/>
      </c>
      <c r="V4048" s="22">
        <f t="shared" si="236"/>
        <v>0</v>
      </c>
      <c r="W4048" s="22">
        <f t="shared" si="237"/>
        <v>0</v>
      </c>
    </row>
    <row r="4049" spans="20:23">
      <c r="T4049" s="22" t="str">
        <f t="shared" si="235"/>
        <v>-</v>
      </c>
      <c r="U4049" s="24" t="str">
        <f>IF(C4049="NET","",IF(C4049="","",IFERROR(VLOOKUP(T4049,EAN!$A:$B,2,FALSE),"MANGLER - MÅ OPPDATERE EAN-FANEN")))</f>
        <v/>
      </c>
      <c r="V4049" s="22">
        <f t="shared" si="236"/>
        <v>0</v>
      </c>
      <c r="W4049" s="22">
        <f t="shared" si="237"/>
        <v>0</v>
      </c>
    </row>
    <row r="4050" spans="20:23">
      <c r="T4050" s="22" t="str">
        <f t="shared" si="235"/>
        <v>-</v>
      </c>
      <c r="U4050" s="24" t="str">
        <f>IF(C4050="NET","",IF(C4050="","",IFERROR(VLOOKUP(T4050,EAN!$A:$B,2,FALSE),"MANGLER - MÅ OPPDATERE EAN-FANEN")))</f>
        <v/>
      </c>
      <c r="V4050" s="22">
        <f t="shared" si="236"/>
        <v>0</v>
      </c>
      <c r="W4050" s="22">
        <f t="shared" si="237"/>
        <v>0</v>
      </c>
    </row>
    <row r="4051" spans="20:23">
      <c r="T4051" s="22" t="str">
        <f t="shared" si="235"/>
        <v>-</v>
      </c>
      <c r="U4051" s="24" t="str">
        <f>IF(C4051="NET","",IF(C4051="","",IFERROR(VLOOKUP(T4051,EAN!$A:$B,2,FALSE),"MANGLER - MÅ OPPDATERE EAN-FANEN")))</f>
        <v/>
      </c>
      <c r="V4051" s="22">
        <f t="shared" si="236"/>
        <v>0</v>
      </c>
      <c r="W4051" s="22">
        <f t="shared" si="237"/>
        <v>0</v>
      </c>
    </row>
    <row r="4052" spans="20:23">
      <c r="T4052" s="22" t="str">
        <f t="shared" si="235"/>
        <v>-</v>
      </c>
      <c r="U4052" s="24" t="str">
        <f>IF(C4052="NET","",IF(C4052="","",IFERROR(VLOOKUP(T4052,EAN!$A:$B,2,FALSE),"MANGLER - MÅ OPPDATERE EAN-FANEN")))</f>
        <v/>
      </c>
      <c r="V4052" s="22">
        <f t="shared" si="236"/>
        <v>0</v>
      </c>
      <c r="W4052" s="22">
        <f t="shared" si="237"/>
        <v>0</v>
      </c>
    </row>
    <row r="4053" spans="20:23">
      <c r="T4053" s="22" t="str">
        <f t="shared" si="235"/>
        <v>-</v>
      </c>
      <c r="U4053" s="24" t="str">
        <f>IF(C4053="NET","",IF(C4053="","",IFERROR(VLOOKUP(T4053,EAN!$A:$B,2,FALSE),"MANGLER - MÅ OPPDATERE EAN-FANEN")))</f>
        <v/>
      </c>
      <c r="V4053" s="22">
        <f t="shared" si="236"/>
        <v>0</v>
      </c>
      <c r="W4053" s="22">
        <f t="shared" si="237"/>
        <v>0</v>
      </c>
    </row>
    <row r="4054" spans="20:23">
      <c r="T4054" s="22" t="str">
        <f t="shared" si="235"/>
        <v>-</v>
      </c>
      <c r="U4054" s="24" t="str">
        <f>IF(C4054="NET","",IF(C4054="","",IFERROR(VLOOKUP(T4054,EAN!$A:$B,2,FALSE),"MANGLER - MÅ OPPDATERE EAN-FANEN")))</f>
        <v/>
      </c>
      <c r="V4054" s="22">
        <f t="shared" si="236"/>
        <v>0</v>
      </c>
      <c r="W4054" s="22">
        <f t="shared" si="237"/>
        <v>0</v>
      </c>
    </row>
    <row r="4055" spans="20:23">
      <c r="T4055" s="22" t="str">
        <f t="shared" si="235"/>
        <v>-</v>
      </c>
      <c r="U4055" s="24" t="str">
        <f>IF(C4055="NET","",IF(C4055="","",IFERROR(VLOOKUP(T4055,EAN!$A:$B,2,FALSE),"MANGLER - MÅ OPPDATERE EAN-FANEN")))</f>
        <v/>
      </c>
      <c r="V4055" s="22">
        <f t="shared" si="236"/>
        <v>0</v>
      </c>
      <c r="W4055" s="22">
        <f t="shared" si="237"/>
        <v>0</v>
      </c>
    </row>
    <row r="4056" spans="20:23">
      <c r="T4056" s="22" t="str">
        <f t="shared" si="235"/>
        <v>-</v>
      </c>
      <c r="U4056" s="24" t="str">
        <f>IF(C4056="NET","",IF(C4056="","",IFERROR(VLOOKUP(T4056,EAN!$A:$B,2,FALSE),"MANGLER - MÅ OPPDATERE EAN-FANEN")))</f>
        <v/>
      </c>
      <c r="V4056" s="22">
        <f t="shared" si="236"/>
        <v>0</v>
      </c>
      <c r="W4056" s="22">
        <f t="shared" si="237"/>
        <v>0</v>
      </c>
    </row>
    <row r="4057" spans="20:23">
      <c r="T4057" s="22" t="str">
        <f t="shared" si="235"/>
        <v>-</v>
      </c>
      <c r="U4057" s="24" t="str">
        <f>IF(C4057="NET","",IF(C4057="","",IFERROR(VLOOKUP(T4057,EAN!$A:$B,2,FALSE),"MANGLER - MÅ OPPDATERE EAN-FANEN")))</f>
        <v/>
      </c>
      <c r="V4057" s="22">
        <f t="shared" si="236"/>
        <v>0</v>
      </c>
      <c r="W4057" s="22">
        <f t="shared" si="237"/>
        <v>0</v>
      </c>
    </row>
    <row r="4058" spans="20:23">
      <c r="T4058" s="22" t="str">
        <f t="shared" si="235"/>
        <v>-</v>
      </c>
      <c r="U4058" s="24" t="str">
        <f>IF(C4058="NET","",IF(C4058="","",IFERROR(VLOOKUP(T4058,EAN!$A:$B,2,FALSE),"MANGLER - MÅ OPPDATERE EAN-FANEN")))</f>
        <v/>
      </c>
      <c r="V4058" s="22">
        <f t="shared" si="236"/>
        <v>0</v>
      </c>
      <c r="W4058" s="22">
        <f t="shared" si="237"/>
        <v>0</v>
      </c>
    </row>
    <row r="4059" spans="20:23">
      <c r="T4059" s="22" t="str">
        <f t="shared" si="235"/>
        <v>-</v>
      </c>
      <c r="U4059" s="24" t="str">
        <f>IF(C4059="NET","",IF(C4059="","",IFERROR(VLOOKUP(T4059,EAN!$A:$B,2,FALSE),"MANGLER - MÅ OPPDATERE EAN-FANEN")))</f>
        <v/>
      </c>
      <c r="V4059" s="22">
        <f t="shared" si="236"/>
        <v>0</v>
      </c>
      <c r="W4059" s="22">
        <f t="shared" si="237"/>
        <v>0</v>
      </c>
    </row>
    <row r="4060" spans="20:23">
      <c r="T4060" s="22" t="str">
        <f t="shared" si="235"/>
        <v>-</v>
      </c>
      <c r="U4060" s="24" t="str">
        <f>IF(C4060="NET","",IF(C4060="","",IFERROR(VLOOKUP(T4060,EAN!$A:$B,2,FALSE),"MANGLER - MÅ OPPDATERE EAN-FANEN")))</f>
        <v/>
      </c>
      <c r="V4060" s="22">
        <f t="shared" si="236"/>
        <v>0</v>
      </c>
      <c r="W4060" s="22">
        <f t="shared" si="237"/>
        <v>0</v>
      </c>
    </row>
    <row r="4061" spans="20:23">
      <c r="T4061" s="22" t="str">
        <f t="shared" si="235"/>
        <v>-</v>
      </c>
      <c r="U4061" s="24" t="str">
        <f>IF(C4061="NET","",IF(C4061="","",IFERROR(VLOOKUP(T4061,EAN!$A:$B,2,FALSE),"MANGLER - MÅ OPPDATERE EAN-FANEN")))</f>
        <v/>
      </c>
      <c r="V4061" s="22">
        <f t="shared" si="236"/>
        <v>0</v>
      </c>
      <c r="W4061" s="22">
        <f t="shared" si="237"/>
        <v>0</v>
      </c>
    </row>
    <row r="4062" spans="20:23">
      <c r="T4062" s="22" t="str">
        <f t="shared" si="235"/>
        <v>-</v>
      </c>
      <c r="U4062" s="24" t="str">
        <f>IF(C4062="NET","",IF(C4062="","",IFERROR(VLOOKUP(T4062,EAN!$A:$B,2,FALSE),"MANGLER - MÅ OPPDATERE EAN-FANEN")))</f>
        <v/>
      </c>
      <c r="V4062" s="22">
        <f t="shared" si="236"/>
        <v>0</v>
      </c>
      <c r="W4062" s="22">
        <f t="shared" si="237"/>
        <v>0</v>
      </c>
    </row>
    <row r="4063" spans="20:23">
      <c r="T4063" s="22" t="str">
        <f t="shared" si="235"/>
        <v>-</v>
      </c>
      <c r="U4063" s="24" t="str">
        <f>IF(C4063="NET","",IF(C4063="","",IFERROR(VLOOKUP(T4063,EAN!$A:$B,2,FALSE),"MANGLER - MÅ OPPDATERE EAN-FANEN")))</f>
        <v/>
      </c>
      <c r="V4063" s="22">
        <f t="shared" si="236"/>
        <v>0</v>
      </c>
      <c r="W4063" s="22">
        <f t="shared" si="237"/>
        <v>0</v>
      </c>
    </row>
    <row r="4064" spans="20:23">
      <c r="T4064" s="22" t="str">
        <f t="shared" si="235"/>
        <v>-</v>
      </c>
      <c r="U4064" s="24" t="str">
        <f>IF(C4064="NET","",IF(C4064="","",IFERROR(VLOOKUP(T4064,EAN!$A:$B,2,FALSE),"MANGLER - MÅ OPPDATERE EAN-FANEN")))</f>
        <v/>
      </c>
      <c r="V4064" s="22">
        <f t="shared" si="236"/>
        <v>0</v>
      </c>
      <c r="W4064" s="22">
        <f t="shared" si="237"/>
        <v>0</v>
      </c>
    </row>
    <row r="4065" spans="20:23">
      <c r="T4065" s="22" t="str">
        <f t="shared" si="235"/>
        <v>-</v>
      </c>
      <c r="U4065" s="24" t="str">
        <f>IF(C4065="NET","",IF(C4065="","",IFERROR(VLOOKUP(T4065,EAN!$A:$B,2,FALSE),"MANGLER - MÅ OPPDATERE EAN-FANEN")))</f>
        <v/>
      </c>
      <c r="V4065" s="22">
        <f t="shared" si="236"/>
        <v>0</v>
      </c>
      <c r="W4065" s="22">
        <f t="shared" si="237"/>
        <v>0</v>
      </c>
    </row>
    <row r="4066" spans="20:23">
      <c r="T4066" s="22" t="str">
        <f t="shared" si="235"/>
        <v>-</v>
      </c>
      <c r="U4066" s="24" t="str">
        <f>IF(C4066="NET","",IF(C4066="","",IFERROR(VLOOKUP(T4066,EAN!$A:$B,2,FALSE),"MANGLER - MÅ OPPDATERE EAN-FANEN")))</f>
        <v/>
      </c>
      <c r="V4066" s="22">
        <f t="shared" si="236"/>
        <v>0</v>
      </c>
      <c r="W4066" s="22">
        <f t="shared" si="237"/>
        <v>0</v>
      </c>
    </row>
    <row r="4067" spans="20:23">
      <c r="T4067" s="22" t="str">
        <f t="shared" si="235"/>
        <v>-</v>
      </c>
      <c r="U4067" s="24" t="str">
        <f>IF(C4067="NET","",IF(C4067="","",IFERROR(VLOOKUP(T4067,EAN!$A:$B,2,FALSE),"MANGLER - MÅ OPPDATERE EAN-FANEN")))</f>
        <v/>
      </c>
      <c r="V4067" s="22">
        <f t="shared" si="236"/>
        <v>0</v>
      </c>
      <c r="W4067" s="22">
        <f t="shared" si="237"/>
        <v>0</v>
      </c>
    </row>
    <row r="4068" spans="20:23">
      <c r="T4068" s="22" t="str">
        <f t="shared" si="235"/>
        <v>-</v>
      </c>
      <c r="U4068" s="24" t="str">
        <f>IF(C4068="NET","",IF(C4068="","",IFERROR(VLOOKUP(T4068,EAN!$A:$B,2,FALSE),"MANGLER - MÅ OPPDATERE EAN-FANEN")))</f>
        <v/>
      </c>
      <c r="V4068" s="22">
        <f t="shared" si="236"/>
        <v>0</v>
      </c>
      <c r="W4068" s="22">
        <f t="shared" si="237"/>
        <v>0</v>
      </c>
    </row>
    <row r="4069" spans="20:23">
      <c r="T4069" s="22" t="str">
        <f t="shared" si="235"/>
        <v>-</v>
      </c>
      <c r="U4069" s="24" t="str">
        <f>IF(C4069="NET","",IF(C4069="","",IFERROR(VLOOKUP(T4069,EAN!$A:$B,2,FALSE),"MANGLER - MÅ OPPDATERE EAN-FANEN")))</f>
        <v/>
      </c>
      <c r="V4069" s="22">
        <f t="shared" si="236"/>
        <v>0</v>
      </c>
      <c r="W4069" s="22">
        <f t="shared" si="237"/>
        <v>0</v>
      </c>
    </row>
    <row r="4070" spans="20:23">
      <c r="T4070" s="22" t="str">
        <f t="shared" si="235"/>
        <v>-</v>
      </c>
      <c r="U4070" s="24" t="str">
        <f>IF(C4070="NET","",IF(C4070="","",IFERROR(VLOOKUP(T4070,EAN!$A:$B,2,FALSE),"MANGLER - MÅ OPPDATERE EAN-FANEN")))</f>
        <v/>
      </c>
      <c r="V4070" s="22">
        <f t="shared" si="236"/>
        <v>0</v>
      </c>
      <c r="W4070" s="22">
        <f t="shared" si="237"/>
        <v>0</v>
      </c>
    </row>
    <row r="4071" spans="20:23">
      <c r="T4071" s="22" t="str">
        <f t="shared" si="235"/>
        <v>-</v>
      </c>
      <c r="U4071" s="24" t="str">
        <f>IF(C4071="NET","",IF(C4071="","",IFERROR(VLOOKUP(T4071,EAN!$A:$B,2,FALSE),"MANGLER - MÅ OPPDATERE EAN-FANEN")))</f>
        <v/>
      </c>
      <c r="V4071" s="22">
        <f t="shared" si="236"/>
        <v>0</v>
      </c>
      <c r="W4071" s="22">
        <f t="shared" si="237"/>
        <v>0</v>
      </c>
    </row>
    <row r="4072" spans="20:23">
      <c r="T4072" s="22" t="str">
        <f t="shared" si="235"/>
        <v>-</v>
      </c>
      <c r="U4072" s="24" t="str">
        <f>IF(C4072="NET","",IF(C4072="","",IFERROR(VLOOKUP(T4072,EAN!$A:$B,2,FALSE),"MANGLER - MÅ OPPDATERE EAN-FANEN")))</f>
        <v/>
      </c>
      <c r="V4072" s="22">
        <f t="shared" si="236"/>
        <v>0</v>
      </c>
      <c r="W4072" s="22">
        <f t="shared" si="237"/>
        <v>0</v>
      </c>
    </row>
    <row r="4073" spans="20:23">
      <c r="T4073" s="22" t="str">
        <f t="shared" si="235"/>
        <v>-</v>
      </c>
      <c r="U4073" s="24" t="str">
        <f>IF(C4073="NET","",IF(C4073="","",IFERROR(VLOOKUP(T4073,EAN!$A:$B,2,FALSE),"MANGLER - MÅ OPPDATERE EAN-FANEN")))</f>
        <v/>
      </c>
      <c r="V4073" s="22">
        <f t="shared" si="236"/>
        <v>0</v>
      </c>
      <c r="W4073" s="22">
        <f t="shared" si="237"/>
        <v>0</v>
      </c>
    </row>
    <row r="4074" spans="20:23">
      <c r="T4074" s="22" t="str">
        <f t="shared" si="235"/>
        <v>-</v>
      </c>
      <c r="U4074" s="24" t="str">
        <f>IF(C4074="NET","",IF(C4074="","",IFERROR(VLOOKUP(T4074,EAN!$A:$B,2,FALSE),"MANGLER - MÅ OPPDATERE EAN-FANEN")))</f>
        <v/>
      </c>
      <c r="V4074" s="22">
        <f t="shared" si="236"/>
        <v>0</v>
      </c>
      <c r="W4074" s="22">
        <f t="shared" si="237"/>
        <v>0</v>
      </c>
    </row>
    <row r="4075" spans="20:23">
      <c r="T4075" s="22" t="str">
        <f t="shared" si="235"/>
        <v>-</v>
      </c>
      <c r="U4075" s="24" t="str">
        <f>IF(C4075="NET","",IF(C4075="","",IFERROR(VLOOKUP(T4075,EAN!$A:$B,2,FALSE),"MANGLER - MÅ OPPDATERE EAN-FANEN")))</f>
        <v/>
      </c>
      <c r="V4075" s="22">
        <f t="shared" si="236"/>
        <v>0</v>
      </c>
      <c r="W4075" s="22">
        <f t="shared" si="237"/>
        <v>0</v>
      </c>
    </row>
    <row r="4076" spans="20:23">
      <c r="T4076" s="22" t="str">
        <f t="shared" si="235"/>
        <v>-</v>
      </c>
      <c r="U4076" s="24" t="str">
        <f>IF(C4076="NET","",IF(C4076="","",IFERROR(VLOOKUP(T4076,EAN!$A:$B,2,FALSE),"MANGLER - MÅ OPPDATERE EAN-FANEN")))</f>
        <v/>
      </c>
      <c r="V4076" s="22">
        <f t="shared" si="236"/>
        <v>0</v>
      </c>
      <c r="W4076" s="22">
        <f t="shared" si="237"/>
        <v>0</v>
      </c>
    </row>
    <row r="4077" spans="20:23">
      <c r="T4077" s="22" t="str">
        <f t="shared" si="235"/>
        <v>-</v>
      </c>
      <c r="U4077" s="24" t="str">
        <f>IF(C4077="NET","",IF(C4077="","",IFERROR(VLOOKUP(T4077,EAN!$A:$B,2,FALSE),"MANGLER - MÅ OPPDATERE EAN-FANEN")))</f>
        <v/>
      </c>
      <c r="V4077" s="22">
        <f t="shared" si="236"/>
        <v>0</v>
      </c>
      <c r="W4077" s="22">
        <f t="shared" si="237"/>
        <v>0</v>
      </c>
    </row>
    <row r="4078" spans="20:23">
      <c r="T4078" s="22" t="str">
        <f t="shared" si="235"/>
        <v>-</v>
      </c>
      <c r="U4078" s="24" t="str">
        <f>IF(C4078="NET","",IF(C4078="","",IFERROR(VLOOKUP(T4078,EAN!$A:$B,2,FALSE),"MANGLER - MÅ OPPDATERE EAN-FANEN")))</f>
        <v/>
      </c>
      <c r="V4078" s="22">
        <f t="shared" si="236"/>
        <v>0</v>
      </c>
      <c r="W4078" s="22">
        <f t="shared" si="237"/>
        <v>0</v>
      </c>
    </row>
    <row r="4079" spans="20:23">
      <c r="T4079" s="22" t="str">
        <f t="shared" si="235"/>
        <v>-</v>
      </c>
      <c r="U4079" s="24" t="str">
        <f>IF(C4079="NET","",IF(C4079="","",IFERROR(VLOOKUP(T4079,EAN!$A:$B,2,FALSE),"MANGLER - MÅ OPPDATERE EAN-FANEN")))</f>
        <v/>
      </c>
      <c r="V4079" s="22">
        <f t="shared" si="236"/>
        <v>0</v>
      </c>
      <c r="W4079" s="22">
        <f t="shared" si="237"/>
        <v>0</v>
      </c>
    </row>
    <row r="4080" spans="20:23">
      <c r="T4080" s="22" t="str">
        <f t="shared" si="235"/>
        <v>-</v>
      </c>
      <c r="U4080" s="24" t="str">
        <f>IF(C4080="NET","",IF(C4080="","",IFERROR(VLOOKUP(T4080,EAN!$A:$B,2,FALSE),"MANGLER - MÅ OPPDATERE EAN-FANEN")))</f>
        <v/>
      </c>
      <c r="V4080" s="22">
        <f t="shared" si="236"/>
        <v>0</v>
      </c>
      <c r="W4080" s="22">
        <f t="shared" si="237"/>
        <v>0</v>
      </c>
    </row>
    <row r="4081" spans="20:23">
      <c r="T4081" s="22" t="str">
        <f t="shared" si="235"/>
        <v>-</v>
      </c>
      <c r="U4081" s="24" t="str">
        <f>IF(C4081="NET","",IF(C4081="","",IFERROR(VLOOKUP(T4081,EAN!$A:$B,2,FALSE),"MANGLER - MÅ OPPDATERE EAN-FANEN")))</f>
        <v/>
      </c>
      <c r="V4081" s="22">
        <f t="shared" si="236"/>
        <v>0</v>
      </c>
      <c r="W4081" s="22">
        <f t="shared" si="237"/>
        <v>0</v>
      </c>
    </row>
    <row r="4082" spans="20:23">
      <c r="T4082" s="22" t="str">
        <f t="shared" si="235"/>
        <v>-</v>
      </c>
      <c r="U4082" s="24" t="str">
        <f>IF(C4082="NET","",IF(C4082="","",IFERROR(VLOOKUP(T4082,EAN!$A:$B,2,FALSE),"MANGLER - MÅ OPPDATERE EAN-FANEN")))</f>
        <v/>
      </c>
      <c r="V4082" s="22">
        <f t="shared" si="236"/>
        <v>0</v>
      </c>
      <c r="W4082" s="22">
        <f t="shared" si="237"/>
        <v>0</v>
      </c>
    </row>
    <row r="4083" spans="20:23">
      <c r="T4083" s="22" t="str">
        <f t="shared" si="235"/>
        <v>-</v>
      </c>
      <c r="U4083" s="24" t="str">
        <f>IF(C4083="NET","",IF(C4083="","",IFERROR(VLOOKUP(T4083,EAN!$A:$B,2,FALSE),"MANGLER - MÅ OPPDATERE EAN-FANEN")))</f>
        <v/>
      </c>
      <c r="V4083" s="22">
        <f t="shared" si="236"/>
        <v>0</v>
      </c>
      <c r="W4083" s="22">
        <f t="shared" si="237"/>
        <v>0</v>
      </c>
    </row>
    <row r="4084" spans="20:23">
      <c r="T4084" s="22" t="str">
        <f t="shared" si="235"/>
        <v>-</v>
      </c>
      <c r="U4084" s="24" t="str">
        <f>IF(C4084="NET","",IF(C4084="","",IFERROR(VLOOKUP(T4084,EAN!$A:$B,2,FALSE),"MANGLER - MÅ OPPDATERE EAN-FANEN")))</f>
        <v/>
      </c>
      <c r="V4084" s="22">
        <f t="shared" si="236"/>
        <v>0</v>
      </c>
      <c r="W4084" s="22">
        <f t="shared" si="237"/>
        <v>0</v>
      </c>
    </row>
    <row r="4085" spans="20:23">
      <c r="T4085" s="22" t="str">
        <f t="shared" si="235"/>
        <v>-</v>
      </c>
      <c r="U4085" s="24" t="str">
        <f>IF(C4085="NET","",IF(C4085="","",IFERROR(VLOOKUP(T4085,EAN!$A:$B,2,FALSE),"MANGLER - MÅ OPPDATERE EAN-FANEN")))</f>
        <v/>
      </c>
      <c r="V4085" s="22">
        <f t="shared" si="236"/>
        <v>0</v>
      </c>
      <c r="W4085" s="22">
        <f t="shared" si="237"/>
        <v>0</v>
      </c>
    </row>
    <row r="4086" spans="20:23">
      <c r="T4086" s="22" t="str">
        <f t="shared" si="235"/>
        <v>-</v>
      </c>
      <c r="U4086" s="24" t="str">
        <f>IF(C4086="NET","",IF(C4086="","",IFERROR(VLOOKUP(T4086,EAN!$A:$B,2,FALSE),"MANGLER - MÅ OPPDATERE EAN-FANEN")))</f>
        <v/>
      </c>
      <c r="V4086" s="22">
        <f t="shared" si="236"/>
        <v>0</v>
      </c>
      <c r="W4086" s="22">
        <f t="shared" si="237"/>
        <v>0</v>
      </c>
    </row>
    <row r="4087" spans="20:23">
      <c r="T4087" s="22" t="str">
        <f t="shared" si="235"/>
        <v>-</v>
      </c>
      <c r="U4087" s="24" t="str">
        <f>IF(C4087="NET","",IF(C4087="","",IFERROR(VLOOKUP(T4087,EAN!$A:$B,2,FALSE),"MANGLER - MÅ OPPDATERE EAN-FANEN")))</f>
        <v/>
      </c>
      <c r="V4087" s="22">
        <f t="shared" si="236"/>
        <v>0</v>
      </c>
      <c r="W4087" s="22">
        <f t="shared" si="237"/>
        <v>0</v>
      </c>
    </row>
    <row r="4088" spans="20:23">
      <c r="T4088" s="22" t="str">
        <f t="shared" si="235"/>
        <v>-</v>
      </c>
      <c r="U4088" s="24" t="str">
        <f>IF(C4088="NET","",IF(C4088="","",IFERROR(VLOOKUP(T4088,EAN!$A:$B,2,FALSE),"MANGLER - MÅ OPPDATERE EAN-FANEN")))</f>
        <v/>
      </c>
      <c r="V4088" s="22">
        <f t="shared" si="236"/>
        <v>0</v>
      </c>
      <c r="W4088" s="22">
        <f t="shared" si="237"/>
        <v>0</v>
      </c>
    </row>
    <row r="4089" spans="20:23">
      <c r="T4089" s="22" t="str">
        <f t="shared" si="235"/>
        <v>-</v>
      </c>
      <c r="U4089" s="24" t="str">
        <f>IF(C4089="NET","",IF(C4089="","",IFERROR(VLOOKUP(T4089,EAN!$A:$B,2,FALSE),"MANGLER - MÅ OPPDATERE EAN-FANEN")))</f>
        <v/>
      </c>
      <c r="V4089" s="22">
        <f t="shared" si="236"/>
        <v>0</v>
      </c>
      <c r="W4089" s="22">
        <f t="shared" si="237"/>
        <v>0</v>
      </c>
    </row>
    <row r="4090" spans="20:23">
      <c r="T4090" s="22" t="str">
        <f t="shared" si="235"/>
        <v>-</v>
      </c>
      <c r="U4090" s="24" t="str">
        <f>IF(C4090="NET","",IF(C4090="","",IFERROR(VLOOKUP(T4090,EAN!$A:$B,2,FALSE),"MANGLER - MÅ OPPDATERE EAN-FANEN")))</f>
        <v/>
      </c>
      <c r="V4090" s="22">
        <f t="shared" si="236"/>
        <v>0</v>
      </c>
      <c r="W4090" s="22">
        <f t="shared" si="237"/>
        <v>0</v>
      </c>
    </row>
    <row r="4091" spans="20:23">
      <c r="T4091" s="22" t="str">
        <f t="shared" si="235"/>
        <v>-</v>
      </c>
      <c r="U4091" s="24" t="str">
        <f>IF(C4091="NET","",IF(C4091="","",IFERROR(VLOOKUP(T4091,EAN!$A:$B,2,FALSE),"MANGLER - MÅ OPPDATERE EAN-FANEN")))</f>
        <v/>
      </c>
      <c r="V4091" s="22">
        <f t="shared" si="236"/>
        <v>0</v>
      </c>
      <c r="W4091" s="22">
        <f t="shared" si="237"/>
        <v>0</v>
      </c>
    </row>
    <row r="4092" spans="20:23">
      <c r="T4092" s="22" t="str">
        <f t="shared" si="235"/>
        <v>-</v>
      </c>
      <c r="U4092" s="24" t="str">
        <f>IF(C4092="NET","",IF(C4092="","",IFERROR(VLOOKUP(T4092,EAN!$A:$B,2,FALSE),"MANGLER - MÅ OPPDATERE EAN-FANEN")))</f>
        <v/>
      </c>
      <c r="V4092" s="22">
        <f t="shared" si="236"/>
        <v>0</v>
      </c>
      <c r="W4092" s="22">
        <f t="shared" si="237"/>
        <v>0</v>
      </c>
    </row>
    <row r="4093" spans="20:23">
      <c r="T4093" s="22" t="str">
        <f t="shared" si="235"/>
        <v>-</v>
      </c>
      <c r="U4093" s="24" t="str">
        <f>IF(C4093="NET","",IF(C4093="","",IFERROR(VLOOKUP(T4093,EAN!$A:$B,2,FALSE),"MANGLER - MÅ OPPDATERE EAN-FANEN")))</f>
        <v/>
      </c>
      <c r="V4093" s="22">
        <f t="shared" si="236"/>
        <v>0</v>
      </c>
      <c r="W4093" s="22">
        <f t="shared" si="237"/>
        <v>0</v>
      </c>
    </row>
    <row r="4094" spans="20:23">
      <c r="T4094" s="22" t="str">
        <f t="shared" si="235"/>
        <v>-</v>
      </c>
      <c r="U4094" s="24" t="str">
        <f>IF(C4094="NET","",IF(C4094="","",IFERROR(VLOOKUP(T4094,EAN!$A:$B,2,FALSE),"MANGLER - MÅ OPPDATERE EAN-FANEN")))</f>
        <v/>
      </c>
      <c r="V4094" s="22">
        <f t="shared" si="236"/>
        <v>0</v>
      </c>
      <c r="W4094" s="22">
        <f t="shared" si="237"/>
        <v>0</v>
      </c>
    </row>
    <row r="4095" spans="20:23">
      <c r="T4095" s="22" t="str">
        <f t="shared" si="235"/>
        <v>-</v>
      </c>
      <c r="U4095" s="24" t="str">
        <f>IF(C4095="NET","",IF(C4095="","",IFERROR(VLOOKUP(T4095,EAN!$A:$B,2,FALSE),"MANGLER - MÅ OPPDATERE EAN-FANEN")))</f>
        <v/>
      </c>
      <c r="V4095" s="22">
        <f t="shared" si="236"/>
        <v>0</v>
      </c>
      <c r="W4095" s="22">
        <f t="shared" si="237"/>
        <v>0</v>
      </c>
    </row>
    <row r="4096" spans="20:23">
      <c r="T4096" s="22" t="str">
        <f t="shared" si="235"/>
        <v>-</v>
      </c>
      <c r="U4096" s="24" t="str">
        <f>IF(C4096="NET","",IF(C4096="","",IFERROR(VLOOKUP(T4096,EAN!$A:$B,2,FALSE),"MANGLER - MÅ OPPDATERE EAN-FANEN")))</f>
        <v/>
      </c>
      <c r="V4096" s="22">
        <f t="shared" si="236"/>
        <v>0</v>
      </c>
      <c r="W4096" s="22">
        <f t="shared" si="237"/>
        <v>0</v>
      </c>
    </row>
    <row r="4097" spans="20:23">
      <c r="T4097" s="22" t="str">
        <f t="shared" si="235"/>
        <v>-</v>
      </c>
      <c r="U4097" s="24" t="str">
        <f>IF(C4097="NET","",IF(C4097="","",IFERROR(VLOOKUP(T4097,EAN!$A:$B,2,FALSE),"MANGLER - MÅ OPPDATERE EAN-FANEN")))</f>
        <v/>
      </c>
      <c r="V4097" s="22">
        <f t="shared" si="236"/>
        <v>0</v>
      </c>
      <c r="W4097" s="22">
        <f t="shared" si="237"/>
        <v>0</v>
      </c>
    </row>
    <row r="4098" spans="20:23">
      <c r="T4098" s="22" t="str">
        <f t="shared" si="235"/>
        <v>-</v>
      </c>
      <c r="U4098" s="24" t="str">
        <f>IF(C4098="NET","",IF(C4098="","",IFERROR(VLOOKUP(T4098,EAN!$A:$B,2,FALSE),"MANGLER - MÅ OPPDATERE EAN-FANEN")))</f>
        <v/>
      </c>
      <c r="V4098" s="22">
        <f t="shared" si="236"/>
        <v>0</v>
      </c>
      <c r="W4098" s="22">
        <f t="shared" si="237"/>
        <v>0</v>
      </c>
    </row>
    <row r="4099" spans="20:23">
      <c r="T4099" s="22" t="str">
        <f t="shared" si="235"/>
        <v>-</v>
      </c>
      <c r="U4099" s="24" t="str">
        <f>IF(C4099="NET","",IF(C4099="","",IFERROR(VLOOKUP(T4099,EAN!$A:$B,2,FALSE),"MANGLER - MÅ OPPDATERE EAN-FANEN")))</f>
        <v/>
      </c>
      <c r="V4099" s="22">
        <f t="shared" si="236"/>
        <v>0</v>
      </c>
      <c r="W4099" s="22">
        <f t="shared" si="237"/>
        <v>0</v>
      </c>
    </row>
    <row r="4100" spans="20:23">
      <c r="T4100" s="22" t="str">
        <f t="shared" ref="T4100:T4163" si="238">CONCATENATE(B4100,"-",E4100)</f>
        <v>-</v>
      </c>
      <c r="U4100" s="24" t="str">
        <f>IF(C4100="NET","",IF(C4100="","",IFERROR(VLOOKUP(T4100,EAN!$A:$B,2,FALSE),"MANGLER - MÅ OPPDATERE EAN-FANEN")))</f>
        <v/>
      </c>
      <c r="V4100" s="22">
        <f t="shared" si="236"/>
        <v>0</v>
      </c>
      <c r="W4100" s="22">
        <f t="shared" si="237"/>
        <v>0</v>
      </c>
    </row>
    <row r="4101" spans="20:23">
      <c r="T4101" s="22" t="str">
        <f t="shared" si="238"/>
        <v>-</v>
      </c>
      <c r="U4101" s="24" t="str">
        <f>IF(C4101="NET","",IF(C4101="","",IFERROR(VLOOKUP(T4101,EAN!$A:$B,2,FALSE),"MANGLER - MÅ OPPDATERE EAN-FANEN")))</f>
        <v/>
      </c>
      <c r="V4101" s="22">
        <f t="shared" si="236"/>
        <v>0</v>
      </c>
      <c r="W4101" s="22">
        <f t="shared" si="237"/>
        <v>0</v>
      </c>
    </row>
    <row r="4102" spans="20:23">
      <c r="T4102" s="22" t="str">
        <f t="shared" si="238"/>
        <v>-</v>
      </c>
      <c r="U4102" s="24" t="str">
        <f>IF(C4102="NET","",IF(C4102="","",IFERROR(VLOOKUP(T4102,EAN!$A:$B,2,FALSE),"MANGLER - MÅ OPPDATERE EAN-FANEN")))</f>
        <v/>
      </c>
      <c r="V4102" s="22">
        <f t="shared" si="236"/>
        <v>0</v>
      </c>
      <c r="W4102" s="22">
        <f t="shared" si="237"/>
        <v>0</v>
      </c>
    </row>
    <row r="4103" spans="20:23">
      <c r="T4103" s="22" t="str">
        <f t="shared" si="238"/>
        <v>-</v>
      </c>
      <c r="U4103" s="24" t="str">
        <f>IF(C4103="NET","",IF(C4103="","",IFERROR(VLOOKUP(T4103,EAN!$A:$B,2,FALSE),"MANGLER - MÅ OPPDATERE EAN-FANEN")))</f>
        <v/>
      </c>
      <c r="V4103" s="22">
        <f t="shared" si="236"/>
        <v>0</v>
      </c>
      <c r="W4103" s="22">
        <f t="shared" si="237"/>
        <v>0</v>
      </c>
    </row>
    <row r="4104" spans="20:23">
      <c r="T4104" s="22" t="str">
        <f t="shared" si="238"/>
        <v>-</v>
      </c>
      <c r="U4104" s="24" t="str">
        <f>IF(C4104="NET","",IF(C4104="","",IFERROR(VLOOKUP(T4104,EAN!$A:$B,2,FALSE),"MANGLER - MÅ OPPDATERE EAN-FANEN")))</f>
        <v/>
      </c>
      <c r="V4104" s="22">
        <f t="shared" si="236"/>
        <v>0</v>
      </c>
      <c r="W4104" s="22">
        <f t="shared" si="237"/>
        <v>0</v>
      </c>
    </row>
    <row r="4105" spans="20:23">
      <c r="T4105" s="22" t="str">
        <f t="shared" si="238"/>
        <v>-</v>
      </c>
      <c r="U4105" s="24" t="str">
        <f>IF(C4105="NET","",IF(C4105="","",IFERROR(VLOOKUP(T4105,EAN!$A:$B,2,FALSE),"MANGLER - MÅ OPPDATERE EAN-FANEN")))</f>
        <v/>
      </c>
      <c r="V4105" s="22">
        <f t="shared" si="236"/>
        <v>0</v>
      </c>
      <c r="W4105" s="22">
        <f t="shared" si="237"/>
        <v>0</v>
      </c>
    </row>
    <row r="4106" spans="20:23">
      <c r="T4106" s="22" t="str">
        <f t="shared" si="238"/>
        <v>-</v>
      </c>
      <c r="U4106" s="24" t="str">
        <f>IF(C4106="NET","",IF(C4106="","",IFERROR(VLOOKUP(T4106,EAN!$A:$B,2,FALSE),"MANGLER - MÅ OPPDATERE EAN-FANEN")))</f>
        <v/>
      </c>
      <c r="V4106" s="22">
        <f t="shared" si="236"/>
        <v>0</v>
      </c>
      <c r="W4106" s="22">
        <f t="shared" si="237"/>
        <v>0</v>
      </c>
    </row>
    <row r="4107" spans="20:23">
      <c r="T4107" s="22" t="str">
        <f t="shared" si="238"/>
        <v>-</v>
      </c>
      <c r="U4107" s="24" t="str">
        <f>IF(C4107="NET","",IF(C4107="","",IFERROR(VLOOKUP(T4107,EAN!$A:$B,2,FALSE),"MANGLER - MÅ OPPDATERE EAN-FANEN")))</f>
        <v/>
      </c>
      <c r="V4107" s="22">
        <f t="shared" ref="V4107:V4170" si="239">I4107</f>
        <v>0</v>
      </c>
      <c r="W4107" s="22">
        <f t="shared" ref="W4107:W4170" si="240">R4107</f>
        <v>0</v>
      </c>
    </row>
    <row r="4108" spans="20:23">
      <c r="T4108" s="22" t="str">
        <f t="shared" si="238"/>
        <v>-</v>
      </c>
      <c r="U4108" s="24" t="str">
        <f>IF(C4108="NET","",IF(C4108="","",IFERROR(VLOOKUP(T4108,EAN!$A:$B,2,FALSE),"MANGLER - MÅ OPPDATERE EAN-FANEN")))</f>
        <v/>
      </c>
      <c r="V4108" s="22">
        <f t="shared" si="239"/>
        <v>0</v>
      </c>
      <c r="W4108" s="22">
        <f t="shared" si="240"/>
        <v>0</v>
      </c>
    </row>
    <row r="4109" spans="20:23">
      <c r="T4109" s="22" t="str">
        <f t="shared" si="238"/>
        <v>-</v>
      </c>
      <c r="U4109" s="24" t="str">
        <f>IF(C4109="NET","",IF(C4109="","",IFERROR(VLOOKUP(T4109,EAN!$A:$B,2,FALSE),"MANGLER - MÅ OPPDATERE EAN-FANEN")))</f>
        <v/>
      </c>
      <c r="V4109" s="22">
        <f t="shared" si="239"/>
        <v>0</v>
      </c>
      <c r="W4109" s="22">
        <f t="shared" si="240"/>
        <v>0</v>
      </c>
    </row>
    <row r="4110" spans="20:23">
      <c r="T4110" s="22" t="str">
        <f t="shared" si="238"/>
        <v>-</v>
      </c>
      <c r="U4110" s="24" t="str">
        <f>IF(C4110="NET","",IF(C4110="","",IFERROR(VLOOKUP(T4110,EAN!$A:$B,2,FALSE),"MANGLER - MÅ OPPDATERE EAN-FANEN")))</f>
        <v/>
      </c>
      <c r="V4110" s="22">
        <f t="shared" si="239"/>
        <v>0</v>
      </c>
      <c r="W4110" s="22">
        <f t="shared" si="240"/>
        <v>0</v>
      </c>
    </row>
    <row r="4111" spans="20:23">
      <c r="T4111" s="22" t="str">
        <f t="shared" si="238"/>
        <v>-</v>
      </c>
      <c r="U4111" s="24" t="str">
        <f>IF(C4111="NET","",IF(C4111="","",IFERROR(VLOOKUP(T4111,EAN!$A:$B,2,FALSE),"MANGLER - MÅ OPPDATERE EAN-FANEN")))</f>
        <v/>
      </c>
      <c r="V4111" s="22">
        <f t="shared" si="239"/>
        <v>0</v>
      </c>
      <c r="W4111" s="22">
        <f t="shared" si="240"/>
        <v>0</v>
      </c>
    </row>
    <row r="4112" spans="20:23">
      <c r="T4112" s="22" t="str">
        <f t="shared" si="238"/>
        <v>-</v>
      </c>
      <c r="U4112" s="24" t="str">
        <f>IF(C4112="NET","",IF(C4112="","",IFERROR(VLOOKUP(T4112,EAN!$A:$B,2,FALSE),"MANGLER - MÅ OPPDATERE EAN-FANEN")))</f>
        <v/>
      </c>
      <c r="V4112" s="22">
        <f t="shared" si="239"/>
        <v>0</v>
      </c>
      <c r="W4112" s="22">
        <f t="shared" si="240"/>
        <v>0</v>
      </c>
    </row>
    <row r="4113" spans="20:23">
      <c r="T4113" s="22" t="str">
        <f t="shared" si="238"/>
        <v>-</v>
      </c>
      <c r="U4113" s="24" t="str">
        <f>IF(C4113="NET","",IF(C4113="","",IFERROR(VLOOKUP(T4113,EAN!$A:$B,2,FALSE),"MANGLER - MÅ OPPDATERE EAN-FANEN")))</f>
        <v/>
      </c>
      <c r="V4113" s="22">
        <f t="shared" si="239"/>
        <v>0</v>
      </c>
      <c r="W4113" s="22">
        <f t="shared" si="240"/>
        <v>0</v>
      </c>
    </row>
    <row r="4114" spans="20:23">
      <c r="T4114" s="22" t="str">
        <f t="shared" si="238"/>
        <v>-</v>
      </c>
      <c r="U4114" s="24" t="str">
        <f>IF(C4114="NET","",IF(C4114="","",IFERROR(VLOOKUP(T4114,EAN!$A:$B,2,FALSE),"MANGLER - MÅ OPPDATERE EAN-FANEN")))</f>
        <v/>
      </c>
      <c r="V4114" s="22">
        <f t="shared" si="239"/>
        <v>0</v>
      </c>
      <c r="W4114" s="22">
        <f t="shared" si="240"/>
        <v>0</v>
      </c>
    </row>
    <row r="4115" spans="20:23">
      <c r="T4115" s="22" t="str">
        <f t="shared" si="238"/>
        <v>-</v>
      </c>
      <c r="U4115" s="24" t="str">
        <f>IF(C4115="NET","",IF(C4115="","",IFERROR(VLOOKUP(T4115,EAN!$A:$B,2,FALSE),"MANGLER - MÅ OPPDATERE EAN-FANEN")))</f>
        <v/>
      </c>
      <c r="V4115" s="22">
        <f t="shared" si="239"/>
        <v>0</v>
      </c>
      <c r="W4115" s="22">
        <f t="shared" si="240"/>
        <v>0</v>
      </c>
    </row>
    <row r="4116" spans="20:23">
      <c r="T4116" s="22" t="str">
        <f t="shared" si="238"/>
        <v>-</v>
      </c>
      <c r="U4116" s="24" t="str">
        <f>IF(C4116="NET","",IF(C4116="","",IFERROR(VLOOKUP(T4116,EAN!$A:$B,2,FALSE),"MANGLER - MÅ OPPDATERE EAN-FANEN")))</f>
        <v/>
      </c>
      <c r="V4116" s="22">
        <f t="shared" si="239"/>
        <v>0</v>
      </c>
      <c r="W4116" s="22">
        <f t="shared" si="240"/>
        <v>0</v>
      </c>
    </row>
    <row r="4117" spans="20:23">
      <c r="T4117" s="22" t="str">
        <f t="shared" si="238"/>
        <v>-</v>
      </c>
      <c r="U4117" s="24" t="str">
        <f>IF(C4117="NET","",IF(C4117="","",IFERROR(VLOOKUP(T4117,EAN!$A:$B,2,FALSE),"MANGLER - MÅ OPPDATERE EAN-FANEN")))</f>
        <v/>
      </c>
      <c r="V4117" s="22">
        <f t="shared" si="239"/>
        <v>0</v>
      </c>
      <c r="W4117" s="22">
        <f t="shared" si="240"/>
        <v>0</v>
      </c>
    </row>
    <row r="4118" spans="20:23">
      <c r="T4118" s="22" t="str">
        <f t="shared" si="238"/>
        <v>-</v>
      </c>
      <c r="U4118" s="24" t="str">
        <f>IF(C4118="NET","",IF(C4118="","",IFERROR(VLOOKUP(T4118,EAN!$A:$B,2,FALSE),"MANGLER - MÅ OPPDATERE EAN-FANEN")))</f>
        <v/>
      </c>
      <c r="V4118" s="22">
        <f t="shared" si="239"/>
        <v>0</v>
      </c>
      <c r="W4118" s="22">
        <f t="shared" si="240"/>
        <v>0</v>
      </c>
    </row>
    <row r="4119" spans="20:23">
      <c r="T4119" s="22" t="str">
        <f t="shared" si="238"/>
        <v>-</v>
      </c>
      <c r="U4119" s="24" t="str">
        <f>IF(C4119="NET","",IF(C4119="","",IFERROR(VLOOKUP(T4119,EAN!$A:$B,2,FALSE),"MANGLER - MÅ OPPDATERE EAN-FANEN")))</f>
        <v/>
      </c>
      <c r="V4119" s="22">
        <f t="shared" si="239"/>
        <v>0</v>
      </c>
      <c r="W4119" s="22">
        <f t="shared" si="240"/>
        <v>0</v>
      </c>
    </row>
    <row r="4120" spans="20:23">
      <c r="T4120" s="22" t="str">
        <f t="shared" si="238"/>
        <v>-</v>
      </c>
      <c r="U4120" s="24" t="str">
        <f>IF(C4120="NET","",IF(C4120="","",IFERROR(VLOOKUP(T4120,EAN!$A:$B,2,FALSE),"MANGLER - MÅ OPPDATERE EAN-FANEN")))</f>
        <v/>
      </c>
      <c r="V4120" s="22">
        <f t="shared" si="239"/>
        <v>0</v>
      </c>
      <c r="W4120" s="22">
        <f t="shared" si="240"/>
        <v>0</v>
      </c>
    </row>
    <row r="4121" spans="20:23">
      <c r="T4121" s="22" t="str">
        <f t="shared" si="238"/>
        <v>-</v>
      </c>
      <c r="U4121" s="24" t="str">
        <f>IF(C4121="NET","",IF(C4121="","",IFERROR(VLOOKUP(T4121,EAN!$A:$B,2,FALSE),"MANGLER - MÅ OPPDATERE EAN-FANEN")))</f>
        <v/>
      </c>
      <c r="V4121" s="22">
        <f t="shared" si="239"/>
        <v>0</v>
      </c>
      <c r="W4121" s="22">
        <f t="shared" si="240"/>
        <v>0</v>
      </c>
    </row>
    <row r="4122" spans="20:23">
      <c r="T4122" s="22" t="str">
        <f t="shared" si="238"/>
        <v>-</v>
      </c>
      <c r="U4122" s="24" t="str">
        <f>IF(C4122="NET","",IF(C4122="","",IFERROR(VLOOKUP(T4122,EAN!$A:$B,2,FALSE),"MANGLER - MÅ OPPDATERE EAN-FANEN")))</f>
        <v/>
      </c>
      <c r="V4122" s="22">
        <f t="shared" si="239"/>
        <v>0</v>
      </c>
      <c r="W4122" s="22">
        <f t="shared" si="240"/>
        <v>0</v>
      </c>
    </row>
    <row r="4123" spans="20:23">
      <c r="T4123" s="22" t="str">
        <f t="shared" si="238"/>
        <v>-</v>
      </c>
      <c r="U4123" s="24" t="str">
        <f>IF(C4123="NET","",IF(C4123="","",IFERROR(VLOOKUP(T4123,EAN!$A:$B,2,FALSE),"MANGLER - MÅ OPPDATERE EAN-FANEN")))</f>
        <v/>
      </c>
      <c r="V4123" s="22">
        <f t="shared" si="239"/>
        <v>0</v>
      </c>
      <c r="W4123" s="22">
        <f t="shared" si="240"/>
        <v>0</v>
      </c>
    </row>
    <row r="4124" spans="20:23">
      <c r="T4124" s="22" t="str">
        <f t="shared" si="238"/>
        <v>-</v>
      </c>
      <c r="U4124" s="24" t="str">
        <f>IF(C4124="NET","",IF(C4124="","",IFERROR(VLOOKUP(T4124,EAN!$A:$B,2,FALSE),"MANGLER - MÅ OPPDATERE EAN-FANEN")))</f>
        <v/>
      </c>
      <c r="V4124" s="22">
        <f t="shared" si="239"/>
        <v>0</v>
      </c>
      <c r="W4124" s="22">
        <f t="shared" si="240"/>
        <v>0</v>
      </c>
    </row>
    <row r="4125" spans="20:23">
      <c r="T4125" s="22" t="str">
        <f t="shared" si="238"/>
        <v>-</v>
      </c>
      <c r="U4125" s="24" t="str">
        <f>IF(C4125="NET","",IF(C4125="","",IFERROR(VLOOKUP(T4125,EAN!$A:$B,2,FALSE),"MANGLER - MÅ OPPDATERE EAN-FANEN")))</f>
        <v/>
      </c>
      <c r="V4125" s="22">
        <f t="shared" si="239"/>
        <v>0</v>
      </c>
      <c r="W4125" s="22">
        <f t="shared" si="240"/>
        <v>0</v>
      </c>
    </row>
    <row r="4126" spans="20:23">
      <c r="T4126" s="22" t="str">
        <f t="shared" si="238"/>
        <v>-</v>
      </c>
      <c r="U4126" s="24" t="str">
        <f>IF(C4126="NET","",IF(C4126="","",IFERROR(VLOOKUP(T4126,EAN!$A:$B,2,FALSE),"MANGLER - MÅ OPPDATERE EAN-FANEN")))</f>
        <v/>
      </c>
      <c r="V4126" s="22">
        <f t="shared" si="239"/>
        <v>0</v>
      </c>
      <c r="W4126" s="22">
        <f t="shared" si="240"/>
        <v>0</v>
      </c>
    </row>
    <row r="4127" spans="20:23">
      <c r="T4127" s="22" t="str">
        <f t="shared" si="238"/>
        <v>-</v>
      </c>
      <c r="U4127" s="24" t="str">
        <f>IF(C4127="NET","",IF(C4127="","",IFERROR(VLOOKUP(T4127,EAN!$A:$B,2,FALSE),"MANGLER - MÅ OPPDATERE EAN-FANEN")))</f>
        <v/>
      </c>
      <c r="V4127" s="22">
        <f t="shared" si="239"/>
        <v>0</v>
      </c>
      <c r="W4127" s="22">
        <f t="shared" si="240"/>
        <v>0</v>
      </c>
    </row>
    <row r="4128" spans="20:23">
      <c r="T4128" s="22" t="str">
        <f t="shared" si="238"/>
        <v>-</v>
      </c>
      <c r="U4128" s="24" t="str">
        <f>IF(C4128="NET","",IF(C4128="","",IFERROR(VLOOKUP(T4128,EAN!$A:$B,2,FALSE),"MANGLER - MÅ OPPDATERE EAN-FANEN")))</f>
        <v/>
      </c>
      <c r="V4128" s="22">
        <f t="shared" si="239"/>
        <v>0</v>
      </c>
      <c r="W4128" s="22">
        <f t="shared" si="240"/>
        <v>0</v>
      </c>
    </row>
    <row r="4129" spans="20:23">
      <c r="T4129" s="22" t="str">
        <f t="shared" si="238"/>
        <v>-</v>
      </c>
      <c r="U4129" s="24" t="str">
        <f>IF(C4129="NET","",IF(C4129="","",IFERROR(VLOOKUP(T4129,EAN!$A:$B,2,FALSE),"MANGLER - MÅ OPPDATERE EAN-FANEN")))</f>
        <v/>
      </c>
      <c r="V4129" s="22">
        <f t="shared" si="239"/>
        <v>0</v>
      </c>
      <c r="W4129" s="22">
        <f t="shared" si="240"/>
        <v>0</v>
      </c>
    </row>
    <row r="4130" spans="20:23">
      <c r="T4130" s="22" t="str">
        <f t="shared" si="238"/>
        <v>-</v>
      </c>
      <c r="U4130" s="24" t="str">
        <f>IF(C4130="NET","",IF(C4130="","",IFERROR(VLOOKUP(T4130,EAN!$A:$B,2,FALSE),"MANGLER - MÅ OPPDATERE EAN-FANEN")))</f>
        <v/>
      </c>
      <c r="V4130" s="22">
        <f t="shared" si="239"/>
        <v>0</v>
      </c>
      <c r="W4130" s="22">
        <f t="shared" si="240"/>
        <v>0</v>
      </c>
    </row>
    <row r="4131" spans="20:23">
      <c r="T4131" s="22" t="str">
        <f t="shared" si="238"/>
        <v>-</v>
      </c>
      <c r="U4131" s="24" t="str">
        <f>IF(C4131="NET","",IF(C4131="","",IFERROR(VLOOKUP(T4131,EAN!$A:$B,2,FALSE),"MANGLER - MÅ OPPDATERE EAN-FANEN")))</f>
        <v/>
      </c>
      <c r="V4131" s="22">
        <f t="shared" si="239"/>
        <v>0</v>
      </c>
      <c r="W4131" s="22">
        <f t="shared" si="240"/>
        <v>0</v>
      </c>
    </row>
    <row r="4132" spans="20:23">
      <c r="T4132" s="22" t="str">
        <f t="shared" si="238"/>
        <v>-</v>
      </c>
      <c r="U4132" s="24" t="str">
        <f>IF(C4132="NET","",IF(C4132="","",IFERROR(VLOOKUP(T4132,EAN!$A:$B,2,FALSE),"MANGLER - MÅ OPPDATERE EAN-FANEN")))</f>
        <v/>
      </c>
      <c r="V4132" s="22">
        <f t="shared" si="239"/>
        <v>0</v>
      </c>
      <c r="W4132" s="22">
        <f t="shared" si="240"/>
        <v>0</v>
      </c>
    </row>
    <row r="4133" spans="20:23">
      <c r="T4133" s="22" t="str">
        <f t="shared" si="238"/>
        <v>-</v>
      </c>
      <c r="U4133" s="24" t="str">
        <f>IF(C4133="NET","",IF(C4133="","",IFERROR(VLOOKUP(T4133,EAN!$A:$B,2,FALSE),"MANGLER - MÅ OPPDATERE EAN-FANEN")))</f>
        <v/>
      </c>
      <c r="V4133" s="22">
        <f t="shared" si="239"/>
        <v>0</v>
      </c>
      <c r="W4133" s="22">
        <f t="shared" si="240"/>
        <v>0</v>
      </c>
    </row>
    <row r="4134" spans="20:23">
      <c r="T4134" s="22" t="str">
        <f t="shared" si="238"/>
        <v>-</v>
      </c>
      <c r="U4134" s="24" t="str">
        <f>IF(C4134="NET","",IF(C4134="","",IFERROR(VLOOKUP(T4134,EAN!$A:$B,2,FALSE),"MANGLER - MÅ OPPDATERE EAN-FANEN")))</f>
        <v/>
      </c>
      <c r="V4134" s="22">
        <f t="shared" si="239"/>
        <v>0</v>
      </c>
      <c r="W4134" s="22">
        <f t="shared" si="240"/>
        <v>0</v>
      </c>
    </row>
    <row r="4135" spans="20:23">
      <c r="T4135" s="22" t="str">
        <f t="shared" si="238"/>
        <v>-</v>
      </c>
      <c r="U4135" s="24" t="str">
        <f>IF(C4135="NET","",IF(C4135="","",IFERROR(VLOOKUP(T4135,EAN!$A:$B,2,FALSE),"MANGLER - MÅ OPPDATERE EAN-FANEN")))</f>
        <v/>
      </c>
      <c r="V4135" s="22">
        <f t="shared" si="239"/>
        <v>0</v>
      </c>
      <c r="W4135" s="22">
        <f t="shared" si="240"/>
        <v>0</v>
      </c>
    </row>
    <row r="4136" spans="20:23">
      <c r="T4136" s="22" t="str">
        <f t="shared" si="238"/>
        <v>-</v>
      </c>
      <c r="U4136" s="24" t="str">
        <f>IF(C4136="NET","",IF(C4136="","",IFERROR(VLOOKUP(T4136,EAN!$A:$B,2,FALSE),"MANGLER - MÅ OPPDATERE EAN-FANEN")))</f>
        <v/>
      </c>
      <c r="V4136" s="22">
        <f t="shared" si="239"/>
        <v>0</v>
      </c>
      <c r="W4136" s="22">
        <f t="shared" si="240"/>
        <v>0</v>
      </c>
    </row>
    <row r="4137" spans="20:23">
      <c r="T4137" s="22" t="str">
        <f t="shared" si="238"/>
        <v>-</v>
      </c>
      <c r="U4137" s="24" t="str">
        <f>IF(C4137="NET","",IF(C4137="","",IFERROR(VLOOKUP(T4137,EAN!$A:$B,2,FALSE),"MANGLER - MÅ OPPDATERE EAN-FANEN")))</f>
        <v/>
      </c>
      <c r="V4137" s="22">
        <f t="shared" si="239"/>
        <v>0</v>
      </c>
      <c r="W4137" s="22">
        <f t="shared" si="240"/>
        <v>0</v>
      </c>
    </row>
    <row r="4138" spans="20:23">
      <c r="T4138" s="22" t="str">
        <f t="shared" si="238"/>
        <v>-</v>
      </c>
      <c r="U4138" s="24" t="str">
        <f>IF(C4138="NET","",IF(C4138="","",IFERROR(VLOOKUP(T4138,EAN!$A:$B,2,FALSE),"MANGLER - MÅ OPPDATERE EAN-FANEN")))</f>
        <v/>
      </c>
      <c r="V4138" s="22">
        <f t="shared" si="239"/>
        <v>0</v>
      </c>
      <c r="W4138" s="22">
        <f t="shared" si="240"/>
        <v>0</v>
      </c>
    </row>
    <row r="4139" spans="20:23">
      <c r="T4139" s="22" t="str">
        <f t="shared" si="238"/>
        <v>-</v>
      </c>
      <c r="U4139" s="24" t="str">
        <f>IF(C4139="NET","",IF(C4139="","",IFERROR(VLOOKUP(T4139,EAN!$A:$B,2,FALSE),"MANGLER - MÅ OPPDATERE EAN-FANEN")))</f>
        <v/>
      </c>
      <c r="V4139" s="22">
        <f t="shared" si="239"/>
        <v>0</v>
      </c>
      <c r="W4139" s="22">
        <f t="shared" si="240"/>
        <v>0</v>
      </c>
    </row>
    <row r="4140" spans="20:23">
      <c r="T4140" s="22" t="str">
        <f t="shared" si="238"/>
        <v>-</v>
      </c>
      <c r="U4140" s="24" t="str">
        <f>IF(C4140="NET","",IF(C4140="","",IFERROR(VLOOKUP(T4140,EAN!$A:$B,2,FALSE),"MANGLER - MÅ OPPDATERE EAN-FANEN")))</f>
        <v/>
      </c>
      <c r="V4140" s="22">
        <f t="shared" si="239"/>
        <v>0</v>
      </c>
      <c r="W4140" s="22">
        <f t="shared" si="240"/>
        <v>0</v>
      </c>
    </row>
    <row r="4141" spans="20:23">
      <c r="T4141" s="22" t="str">
        <f t="shared" si="238"/>
        <v>-</v>
      </c>
      <c r="U4141" s="24" t="str">
        <f>IF(C4141="NET","",IF(C4141="","",IFERROR(VLOOKUP(T4141,EAN!$A:$B,2,FALSE),"MANGLER - MÅ OPPDATERE EAN-FANEN")))</f>
        <v/>
      </c>
      <c r="V4141" s="22">
        <f t="shared" si="239"/>
        <v>0</v>
      </c>
      <c r="W4141" s="22">
        <f t="shared" si="240"/>
        <v>0</v>
      </c>
    </row>
    <row r="4142" spans="20:23">
      <c r="T4142" s="22" t="str">
        <f t="shared" si="238"/>
        <v>-</v>
      </c>
      <c r="U4142" s="24" t="str">
        <f>IF(C4142="NET","",IF(C4142="","",IFERROR(VLOOKUP(T4142,EAN!$A:$B,2,FALSE),"MANGLER - MÅ OPPDATERE EAN-FANEN")))</f>
        <v/>
      </c>
      <c r="V4142" s="22">
        <f t="shared" si="239"/>
        <v>0</v>
      </c>
      <c r="W4142" s="22">
        <f t="shared" si="240"/>
        <v>0</v>
      </c>
    </row>
    <row r="4143" spans="20:23">
      <c r="T4143" s="22" t="str">
        <f t="shared" si="238"/>
        <v>-</v>
      </c>
      <c r="U4143" s="24" t="str">
        <f>IF(C4143="NET","",IF(C4143="","",IFERROR(VLOOKUP(T4143,EAN!$A:$B,2,FALSE),"MANGLER - MÅ OPPDATERE EAN-FANEN")))</f>
        <v/>
      </c>
      <c r="V4143" s="22">
        <f t="shared" si="239"/>
        <v>0</v>
      </c>
      <c r="W4143" s="22">
        <f t="shared" si="240"/>
        <v>0</v>
      </c>
    </row>
    <row r="4144" spans="20:23">
      <c r="T4144" s="22" t="str">
        <f t="shared" si="238"/>
        <v>-</v>
      </c>
      <c r="U4144" s="24" t="str">
        <f>IF(C4144="NET","",IF(C4144="","",IFERROR(VLOOKUP(T4144,EAN!$A:$B,2,FALSE),"MANGLER - MÅ OPPDATERE EAN-FANEN")))</f>
        <v/>
      </c>
      <c r="V4144" s="22">
        <f t="shared" si="239"/>
        <v>0</v>
      </c>
      <c r="W4144" s="22">
        <f t="shared" si="240"/>
        <v>0</v>
      </c>
    </row>
    <row r="4145" spans="20:23">
      <c r="T4145" s="22" t="str">
        <f t="shared" si="238"/>
        <v>-</v>
      </c>
      <c r="U4145" s="24" t="str">
        <f>IF(C4145="NET","",IF(C4145="","",IFERROR(VLOOKUP(T4145,EAN!$A:$B,2,FALSE),"MANGLER - MÅ OPPDATERE EAN-FANEN")))</f>
        <v/>
      </c>
      <c r="V4145" s="22">
        <f t="shared" si="239"/>
        <v>0</v>
      </c>
      <c r="W4145" s="22">
        <f t="shared" si="240"/>
        <v>0</v>
      </c>
    </row>
    <row r="4146" spans="20:23">
      <c r="T4146" s="22" t="str">
        <f t="shared" si="238"/>
        <v>-</v>
      </c>
      <c r="U4146" s="24" t="str">
        <f>IF(C4146="NET","",IF(C4146="","",IFERROR(VLOOKUP(T4146,EAN!$A:$B,2,FALSE),"MANGLER - MÅ OPPDATERE EAN-FANEN")))</f>
        <v/>
      </c>
      <c r="V4146" s="22">
        <f t="shared" si="239"/>
        <v>0</v>
      </c>
      <c r="W4146" s="22">
        <f t="shared" si="240"/>
        <v>0</v>
      </c>
    </row>
    <row r="4147" spans="20:23">
      <c r="T4147" s="22" t="str">
        <f t="shared" si="238"/>
        <v>-</v>
      </c>
      <c r="U4147" s="24" t="str">
        <f>IF(C4147="NET","",IF(C4147="","",IFERROR(VLOOKUP(T4147,EAN!$A:$B,2,FALSE),"MANGLER - MÅ OPPDATERE EAN-FANEN")))</f>
        <v/>
      </c>
      <c r="V4147" s="22">
        <f t="shared" si="239"/>
        <v>0</v>
      </c>
      <c r="W4147" s="22">
        <f t="shared" si="240"/>
        <v>0</v>
      </c>
    </row>
    <row r="4148" spans="20:23">
      <c r="T4148" s="22" t="str">
        <f t="shared" si="238"/>
        <v>-</v>
      </c>
      <c r="U4148" s="24" t="str">
        <f>IF(C4148="NET","",IF(C4148="","",IFERROR(VLOOKUP(T4148,EAN!$A:$B,2,FALSE),"MANGLER - MÅ OPPDATERE EAN-FANEN")))</f>
        <v/>
      </c>
      <c r="V4148" s="22">
        <f t="shared" si="239"/>
        <v>0</v>
      </c>
      <c r="W4148" s="22">
        <f t="shared" si="240"/>
        <v>0</v>
      </c>
    </row>
    <row r="4149" spans="20:23">
      <c r="T4149" s="22" t="str">
        <f t="shared" si="238"/>
        <v>-</v>
      </c>
      <c r="U4149" s="24" t="str">
        <f>IF(C4149="NET","",IF(C4149="","",IFERROR(VLOOKUP(T4149,EAN!$A:$B,2,FALSE),"MANGLER - MÅ OPPDATERE EAN-FANEN")))</f>
        <v/>
      </c>
      <c r="V4149" s="22">
        <f t="shared" si="239"/>
        <v>0</v>
      </c>
      <c r="W4149" s="22">
        <f t="shared" si="240"/>
        <v>0</v>
      </c>
    </row>
    <row r="4150" spans="20:23">
      <c r="T4150" s="22" t="str">
        <f t="shared" si="238"/>
        <v>-</v>
      </c>
      <c r="U4150" s="24" t="str">
        <f>IF(C4150="NET","",IF(C4150="","",IFERROR(VLOOKUP(T4150,EAN!$A:$B,2,FALSE),"MANGLER - MÅ OPPDATERE EAN-FANEN")))</f>
        <v/>
      </c>
      <c r="V4150" s="22">
        <f t="shared" si="239"/>
        <v>0</v>
      </c>
      <c r="W4150" s="22">
        <f t="shared" si="240"/>
        <v>0</v>
      </c>
    </row>
    <row r="4151" spans="20:23">
      <c r="T4151" s="22" t="str">
        <f t="shared" si="238"/>
        <v>-</v>
      </c>
      <c r="U4151" s="24" t="str">
        <f>IF(C4151="NET","",IF(C4151="","",IFERROR(VLOOKUP(T4151,EAN!$A:$B,2,FALSE),"MANGLER - MÅ OPPDATERE EAN-FANEN")))</f>
        <v/>
      </c>
      <c r="V4151" s="22">
        <f t="shared" si="239"/>
        <v>0</v>
      </c>
      <c r="W4151" s="22">
        <f t="shared" si="240"/>
        <v>0</v>
      </c>
    </row>
    <row r="4152" spans="20:23">
      <c r="T4152" s="22" t="str">
        <f t="shared" si="238"/>
        <v>-</v>
      </c>
      <c r="U4152" s="24" t="str">
        <f>IF(C4152="NET","",IF(C4152="","",IFERROR(VLOOKUP(T4152,EAN!$A:$B,2,FALSE),"MANGLER - MÅ OPPDATERE EAN-FANEN")))</f>
        <v/>
      </c>
      <c r="V4152" s="22">
        <f t="shared" si="239"/>
        <v>0</v>
      </c>
      <c r="W4152" s="22">
        <f t="shared" si="240"/>
        <v>0</v>
      </c>
    </row>
    <row r="4153" spans="20:23">
      <c r="T4153" s="22" t="str">
        <f t="shared" si="238"/>
        <v>-</v>
      </c>
      <c r="U4153" s="24" t="str">
        <f>IF(C4153="NET","",IF(C4153="","",IFERROR(VLOOKUP(T4153,EAN!$A:$B,2,FALSE),"MANGLER - MÅ OPPDATERE EAN-FANEN")))</f>
        <v/>
      </c>
      <c r="V4153" s="22">
        <f t="shared" si="239"/>
        <v>0</v>
      </c>
      <c r="W4153" s="22">
        <f t="shared" si="240"/>
        <v>0</v>
      </c>
    </row>
    <row r="4154" spans="20:23">
      <c r="T4154" s="22" t="str">
        <f t="shared" si="238"/>
        <v>-</v>
      </c>
      <c r="U4154" s="24" t="str">
        <f>IF(C4154="NET","",IF(C4154="","",IFERROR(VLOOKUP(T4154,EAN!$A:$B,2,FALSE),"MANGLER - MÅ OPPDATERE EAN-FANEN")))</f>
        <v/>
      </c>
      <c r="V4154" s="22">
        <f t="shared" si="239"/>
        <v>0</v>
      </c>
      <c r="W4154" s="22">
        <f t="shared" si="240"/>
        <v>0</v>
      </c>
    </row>
    <row r="4155" spans="20:23">
      <c r="T4155" s="22" t="str">
        <f t="shared" si="238"/>
        <v>-</v>
      </c>
      <c r="U4155" s="24" t="str">
        <f>IF(C4155="NET","",IF(C4155="","",IFERROR(VLOOKUP(T4155,EAN!$A:$B,2,FALSE),"MANGLER - MÅ OPPDATERE EAN-FANEN")))</f>
        <v/>
      </c>
      <c r="V4155" s="22">
        <f t="shared" si="239"/>
        <v>0</v>
      </c>
      <c r="W4155" s="22">
        <f t="shared" si="240"/>
        <v>0</v>
      </c>
    </row>
    <row r="4156" spans="20:23">
      <c r="T4156" s="22" t="str">
        <f t="shared" si="238"/>
        <v>-</v>
      </c>
      <c r="U4156" s="24" t="str">
        <f>IF(C4156="NET","",IF(C4156="","",IFERROR(VLOOKUP(T4156,EAN!$A:$B,2,FALSE),"MANGLER - MÅ OPPDATERE EAN-FANEN")))</f>
        <v/>
      </c>
      <c r="V4156" s="22">
        <f t="shared" si="239"/>
        <v>0</v>
      </c>
      <c r="W4156" s="22">
        <f t="shared" si="240"/>
        <v>0</v>
      </c>
    </row>
    <row r="4157" spans="20:23">
      <c r="T4157" s="22" t="str">
        <f t="shared" si="238"/>
        <v>-</v>
      </c>
      <c r="U4157" s="24" t="str">
        <f>IF(C4157="NET","",IF(C4157="","",IFERROR(VLOOKUP(T4157,EAN!$A:$B,2,FALSE),"MANGLER - MÅ OPPDATERE EAN-FANEN")))</f>
        <v/>
      </c>
      <c r="V4157" s="22">
        <f t="shared" si="239"/>
        <v>0</v>
      </c>
      <c r="W4157" s="22">
        <f t="shared" si="240"/>
        <v>0</v>
      </c>
    </row>
    <row r="4158" spans="20:23">
      <c r="T4158" s="22" t="str">
        <f t="shared" si="238"/>
        <v>-</v>
      </c>
      <c r="U4158" s="24" t="str">
        <f>IF(C4158="NET","",IF(C4158="","",IFERROR(VLOOKUP(T4158,EAN!$A:$B,2,FALSE),"MANGLER - MÅ OPPDATERE EAN-FANEN")))</f>
        <v/>
      </c>
      <c r="V4158" s="22">
        <f t="shared" si="239"/>
        <v>0</v>
      </c>
      <c r="W4158" s="22">
        <f t="shared" si="240"/>
        <v>0</v>
      </c>
    </row>
    <row r="4159" spans="20:23">
      <c r="T4159" s="22" t="str">
        <f t="shared" si="238"/>
        <v>-</v>
      </c>
      <c r="U4159" s="24" t="str">
        <f>IF(C4159="NET","",IF(C4159="","",IFERROR(VLOOKUP(T4159,EAN!$A:$B,2,FALSE),"MANGLER - MÅ OPPDATERE EAN-FANEN")))</f>
        <v/>
      </c>
      <c r="V4159" s="22">
        <f t="shared" si="239"/>
        <v>0</v>
      </c>
      <c r="W4159" s="22">
        <f t="shared" si="240"/>
        <v>0</v>
      </c>
    </row>
    <row r="4160" spans="20:23">
      <c r="T4160" s="22" t="str">
        <f t="shared" si="238"/>
        <v>-</v>
      </c>
      <c r="U4160" s="24" t="str">
        <f>IF(C4160="NET","",IF(C4160="","",IFERROR(VLOOKUP(T4160,EAN!$A:$B,2,FALSE),"MANGLER - MÅ OPPDATERE EAN-FANEN")))</f>
        <v/>
      </c>
      <c r="V4160" s="22">
        <f t="shared" si="239"/>
        <v>0</v>
      </c>
      <c r="W4160" s="22">
        <f t="shared" si="240"/>
        <v>0</v>
      </c>
    </row>
    <row r="4161" spans="20:23">
      <c r="T4161" s="22" t="str">
        <f t="shared" si="238"/>
        <v>-</v>
      </c>
      <c r="U4161" s="24" t="str">
        <f>IF(C4161="NET","",IF(C4161="","",IFERROR(VLOOKUP(T4161,EAN!$A:$B,2,FALSE),"MANGLER - MÅ OPPDATERE EAN-FANEN")))</f>
        <v/>
      </c>
      <c r="V4161" s="22">
        <f t="shared" si="239"/>
        <v>0</v>
      </c>
      <c r="W4161" s="22">
        <f t="shared" si="240"/>
        <v>0</v>
      </c>
    </row>
    <row r="4162" spans="20:23">
      <c r="T4162" s="22" t="str">
        <f t="shared" si="238"/>
        <v>-</v>
      </c>
      <c r="U4162" s="24" t="str">
        <f>IF(C4162="NET","",IF(C4162="","",IFERROR(VLOOKUP(T4162,EAN!$A:$B,2,FALSE),"MANGLER - MÅ OPPDATERE EAN-FANEN")))</f>
        <v/>
      </c>
      <c r="V4162" s="22">
        <f t="shared" si="239"/>
        <v>0</v>
      </c>
      <c r="W4162" s="22">
        <f t="shared" si="240"/>
        <v>0</v>
      </c>
    </row>
    <row r="4163" spans="20:23">
      <c r="T4163" s="22" t="str">
        <f t="shared" si="238"/>
        <v>-</v>
      </c>
      <c r="U4163" s="24" t="str">
        <f>IF(C4163="NET","",IF(C4163="","",IFERROR(VLOOKUP(T4163,EAN!$A:$B,2,FALSE),"MANGLER - MÅ OPPDATERE EAN-FANEN")))</f>
        <v/>
      </c>
      <c r="V4163" s="22">
        <f t="shared" si="239"/>
        <v>0</v>
      </c>
      <c r="W4163" s="22">
        <f t="shared" si="240"/>
        <v>0</v>
      </c>
    </row>
    <row r="4164" spans="20:23">
      <c r="T4164" s="22" t="str">
        <f t="shared" ref="T4164:T4227" si="241">CONCATENATE(B4164,"-",E4164)</f>
        <v>-</v>
      </c>
      <c r="U4164" s="24" t="str">
        <f>IF(C4164="NET","",IF(C4164="","",IFERROR(VLOOKUP(T4164,EAN!$A:$B,2,FALSE),"MANGLER - MÅ OPPDATERE EAN-FANEN")))</f>
        <v/>
      </c>
      <c r="V4164" s="22">
        <f t="shared" si="239"/>
        <v>0</v>
      </c>
      <c r="W4164" s="22">
        <f t="shared" si="240"/>
        <v>0</v>
      </c>
    </row>
    <row r="4165" spans="20:23">
      <c r="T4165" s="22" t="str">
        <f t="shared" si="241"/>
        <v>-</v>
      </c>
      <c r="U4165" s="24" t="str">
        <f>IF(C4165="NET","",IF(C4165="","",IFERROR(VLOOKUP(T4165,EAN!$A:$B,2,FALSE),"MANGLER - MÅ OPPDATERE EAN-FANEN")))</f>
        <v/>
      </c>
      <c r="V4165" s="22">
        <f t="shared" si="239"/>
        <v>0</v>
      </c>
      <c r="W4165" s="22">
        <f t="shared" si="240"/>
        <v>0</v>
      </c>
    </row>
    <row r="4166" spans="20:23">
      <c r="T4166" s="22" t="str">
        <f t="shared" si="241"/>
        <v>-</v>
      </c>
      <c r="U4166" s="24" t="str">
        <f>IF(C4166="NET","",IF(C4166="","",IFERROR(VLOOKUP(T4166,EAN!$A:$B,2,FALSE),"MANGLER - MÅ OPPDATERE EAN-FANEN")))</f>
        <v/>
      </c>
      <c r="V4166" s="22">
        <f t="shared" si="239"/>
        <v>0</v>
      </c>
      <c r="W4166" s="22">
        <f t="shared" si="240"/>
        <v>0</v>
      </c>
    </row>
    <row r="4167" spans="20:23">
      <c r="T4167" s="22" t="str">
        <f t="shared" si="241"/>
        <v>-</v>
      </c>
      <c r="U4167" s="24" t="str">
        <f>IF(C4167="NET","",IF(C4167="","",IFERROR(VLOOKUP(T4167,EAN!$A:$B,2,FALSE),"MANGLER - MÅ OPPDATERE EAN-FANEN")))</f>
        <v/>
      </c>
      <c r="V4167" s="22">
        <f t="shared" si="239"/>
        <v>0</v>
      </c>
      <c r="W4167" s="22">
        <f t="shared" si="240"/>
        <v>0</v>
      </c>
    </row>
    <row r="4168" spans="20:23">
      <c r="T4168" s="22" t="str">
        <f t="shared" si="241"/>
        <v>-</v>
      </c>
      <c r="U4168" s="24" t="str">
        <f>IF(C4168="NET","",IF(C4168="","",IFERROR(VLOOKUP(T4168,EAN!$A:$B,2,FALSE),"MANGLER - MÅ OPPDATERE EAN-FANEN")))</f>
        <v/>
      </c>
      <c r="V4168" s="22">
        <f t="shared" si="239"/>
        <v>0</v>
      </c>
      <c r="W4168" s="22">
        <f t="shared" si="240"/>
        <v>0</v>
      </c>
    </row>
    <row r="4169" spans="20:23">
      <c r="T4169" s="22" t="str">
        <f t="shared" si="241"/>
        <v>-</v>
      </c>
      <c r="U4169" s="24" t="str">
        <f>IF(C4169="NET","",IF(C4169="","",IFERROR(VLOOKUP(T4169,EAN!$A:$B,2,FALSE),"MANGLER - MÅ OPPDATERE EAN-FANEN")))</f>
        <v/>
      </c>
      <c r="V4169" s="22">
        <f t="shared" si="239"/>
        <v>0</v>
      </c>
      <c r="W4169" s="22">
        <f t="shared" si="240"/>
        <v>0</v>
      </c>
    </row>
    <row r="4170" spans="20:23">
      <c r="T4170" s="22" t="str">
        <f t="shared" si="241"/>
        <v>-</v>
      </c>
      <c r="U4170" s="24" t="str">
        <f>IF(C4170="NET","",IF(C4170="","",IFERROR(VLOOKUP(T4170,EAN!$A:$B,2,FALSE),"MANGLER - MÅ OPPDATERE EAN-FANEN")))</f>
        <v/>
      </c>
      <c r="V4170" s="22">
        <f t="shared" si="239"/>
        <v>0</v>
      </c>
      <c r="W4170" s="22">
        <f t="shared" si="240"/>
        <v>0</v>
      </c>
    </row>
    <row r="4171" spans="20:23">
      <c r="T4171" s="22" t="str">
        <f t="shared" si="241"/>
        <v>-</v>
      </c>
      <c r="U4171" s="24" t="str">
        <f>IF(C4171="NET","",IF(C4171="","",IFERROR(VLOOKUP(T4171,EAN!$A:$B,2,FALSE),"MANGLER - MÅ OPPDATERE EAN-FANEN")))</f>
        <v/>
      </c>
      <c r="V4171" s="22">
        <f t="shared" ref="V4171:V4234" si="242">I4171</f>
        <v>0</v>
      </c>
      <c r="W4171" s="22">
        <f t="shared" ref="W4171:W4234" si="243">R4171</f>
        <v>0</v>
      </c>
    </row>
    <row r="4172" spans="20:23">
      <c r="T4172" s="22" t="str">
        <f t="shared" si="241"/>
        <v>-</v>
      </c>
      <c r="U4172" s="24" t="str">
        <f>IF(C4172="NET","",IF(C4172="","",IFERROR(VLOOKUP(T4172,EAN!$A:$B,2,FALSE),"MANGLER - MÅ OPPDATERE EAN-FANEN")))</f>
        <v/>
      </c>
      <c r="V4172" s="22">
        <f t="shared" si="242"/>
        <v>0</v>
      </c>
      <c r="W4172" s="22">
        <f t="shared" si="243"/>
        <v>0</v>
      </c>
    </row>
    <row r="4173" spans="20:23">
      <c r="T4173" s="22" t="str">
        <f t="shared" si="241"/>
        <v>-</v>
      </c>
      <c r="U4173" s="24" t="str">
        <f>IF(C4173="NET","",IF(C4173="","",IFERROR(VLOOKUP(T4173,EAN!$A:$B,2,FALSE),"MANGLER - MÅ OPPDATERE EAN-FANEN")))</f>
        <v/>
      </c>
      <c r="V4173" s="22">
        <f t="shared" si="242"/>
        <v>0</v>
      </c>
      <c r="W4173" s="22">
        <f t="shared" si="243"/>
        <v>0</v>
      </c>
    </row>
    <row r="4174" spans="20:23">
      <c r="T4174" s="22" t="str">
        <f t="shared" si="241"/>
        <v>-</v>
      </c>
      <c r="U4174" s="24" t="str">
        <f>IF(C4174="NET","",IF(C4174="","",IFERROR(VLOOKUP(T4174,EAN!$A:$B,2,FALSE),"MANGLER - MÅ OPPDATERE EAN-FANEN")))</f>
        <v/>
      </c>
      <c r="V4174" s="22">
        <f t="shared" si="242"/>
        <v>0</v>
      </c>
      <c r="W4174" s="22">
        <f t="shared" si="243"/>
        <v>0</v>
      </c>
    </row>
    <row r="4175" spans="20:23">
      <c r="T4175" s="22" t="str">
        <f t="shared" si="241"/>
        <v>-</v>
      </c>
      <c r="U4175" s="24" t="str">
        <f>IF(C4175="NET","",IF(C4175="","",IFERROR(VLOOKUP(T4175,EAN!$A:$B,2,FALSE),"MANGLER - MÅ OPPDATERE EAN-FANEN")))</f>
        <v/>
      </c>
      <c r="V4175" s="22">
        <f t="shared" si="242"/>
        <v>0</v>
      </c>
      <c r="W4175" s="22">
        <f t="shared" si="243"/>
        <v>0</v>
      </c>
    </row>
    <row r="4176" spans="20:23">
      <c r="T4176" s="22" t="str">
        <f t="shared" si="241"/>
        <v>-</v>
      </c>
      <c r="U4176" s="24" t="str">
        <f>IF(C4176="NET","",IF(C4176="","",IFERROR(VLOOKUP(T4176,EAN!$A:$B,2,FALSE),"MANGLER - MÅ OPPDATERE EAN-FANEN")))</f>
        <v/>
      </c>
      <c r="V4176" s="22">
        <f t="shared" si="242"/>
        <v>0</v>
      </c>
      <c r="W4176" s="22">
        <f t="shared" si="243"/>
        <v>0</v>
      </c>
    </row>
    <row r="4177" spans="20:23">
      <c r="T4177" s="22" t="str">
        <f t="shared" si="241"/>
        <v>-</v>
      </c>
      <c r="U4177" s="24" t="str">
        <f>IF(C4177="NET","",IF(C4177="","",IFERROR(VLOOKUP(T4177,EAN!$A:$B,2,FALSE),"MANGLER - MÅ OPPDATERE EAN-FANEN")))</f>
        <v/>
      </c>
      <c r="V4177" s="22">
        <f t="shared" si="242"/>
        <v>0</v>
      </c>
      <c r="W4177" s="22">
        <f t="shared" si="243"/>
        <v>0</v>
      </c>
    </row>
    <row r="4178" spans="20:23">
      <c r="T4178" s="22" t="str">
        <f t="shared" si="241"/>
        <v>-</v>
      </c>
      <c r="U4178" s="24" t="str">
        <f>IF(C4178="NET","",IF(C4178="","",IFERROR(VLOOKUP(T4178,EAN!$A:$B,2,FALSE),"MANGLER - MÅ OPPDATERE EAN-FANEN")))</f>
        <v/>
      </c>
      <c r="V4178" s="22">
        <f t="shared" si="242"/>
        <v>0</v>
      </c>
      <c r="W4178" s="22">
        <f t="shared" si="243"/>
        <v>0</v>
      </c>
    </row>
    <row r="4179" spans="20:23">
      <c r="T4179" s="22" t="str">
        <f t="shared" si="241"/>
        <v>-</v>
      </c>
      <c r="U4179" s="24" t="str">
        <f>IF(C4179="NET","",IF(C4179="","",IFERROR(VLOOKUP(T4179,EAN!$A:$B,2,FALSE),"MANGLER - MÅ OPPDATERE EAN-FANEN")))</f>
        <v/>
      </c>
      <c r="V4179" s="22">
        <f t="shared" si="242"/>
        <v>0</v>
      </c>
      <c r="W4179" s="22">
        <f t="shared" si="243"/>
        <v>0</v>
      </c>
    </row>
    <row r="4180" spans="20:23">
      <c r="T4180" s="22" t="str">
        <f t="shared" si="241"/>
        <v>-</v>
      </c>
      <c r="U4180" s="24" t="str">
        <f>IF(C4180="NET","",IF(C4180="","",IFERROR(VLOOKUP(T4180,EAN!$A:$B,2,FALSE),"MANGLER - MÅ OPPDATERE EAN-FANEN")))</f>
        <v/>
      </c>
      <c r="V4180" s="22">
        <f t="shared" si="242"/>
        <v>0</v>
      </c>
      <c r="W4180" s="22">
        <f t="shared" si="243"/>
        <v>0</v>
      </c>
    </row>
    <row r="4181" spans="20:23">
      <c r="T4181" s="22" t="str">
        <f t="shared" si="241"/>
        <v>-</v>
      </c>
      <c r="U4181" s="24" t="str">
        <f>IF(C4181="NET","",IF(C4181="","",IFERROR(VLOOKUP(T4181,EAN!$A:$B,2,FALSE),"MANGLER - MÅ OPPDATERE EAN-FANEN")))</f>
        <v/>
      </c>
      <c r="V4181" s="22">
        <f t="shared" si="242"/>
        <v>0</v>
      </c>
      <c r="W4181" s="22">
        <f t="shared" si="243"/>
        <v>0</v>
      </c>
    </row>
    <row r="4182" spans="20:23">
      <c r="T4182" s="22" t="str">
        <f t="shared" si="241"/>
        <v>-</v>
      </c>
      <c r="U4182" s="24" t="str">
        <f>IF(C4182="NET","",IF(C4182="","",IFERROR(VLOOKUP(T4182,EAN!$A:$B,2,FALSE),"MANGLER - MÅ OPPDATERE EAN-FANEN")))</f>
        <v/>
      </c>
      <c r="V4182" s="22">
        <f t="shared" si="242"/>
        <v>0</v>
      </c>
      <c r="W4182" s="22">
        <f t="shared" si="243"/>
        <v>0</v>
      </c>
    </row>
    <row r="4183" spans="20:23">
      <c r="T4183" s="22" t="str">
        <f t="shared" si="241"/>
        <v>-</v>
      </c>
      <c r="U4183" s="24" t="str">
        <f>IF(C4183="NET","",IF(C4183="","",IFERROR(VLOOKUP(T4183,EAN!$A:$B,2,FALSE),"MANGLER - MÅ OPPDATERE EAN-FANEN")))</f>
        <v/>
      </c>
      <c r="V4183" s="22">
        <f t="shared" si="242"/>
        <v>0</v>
      </c>
      <c r="W4183" s="22">
        <f t="shared" si="243"/>
        <v>0</v>
      </c>
    </row>
    <row r="4184" spans="20:23">
      <c r="T4184" s="22" t="str">
        <f t="shared" si="241"/>
        <v>-</v>
      </c>
      <c r="U4184" s="24" t="str">
        <f>IF(C4184="NET","",IF(C4184="","",IFERROR(VLOOKUP(T4184,EAN!$A:$B,2,FALSE),"MANGLER - MÅ OPPDATERE EAN-FANEN")))</f>
        <v/>
      </c>
      <c r="V4184" s="22">
        <f t="shared" si="242"/>
        <v>0</v>
      </c>
      <c r="W4184" s="22">
        <f t="shared" si="243"/>
        <v>0</v>
      </c>
    </row>
    <row r="4185" spans="20:23">
      <c r="T4185" s="22" t="str">
        <f t="shared" si="241"/>
        <v>-</v>
      </c>
      <c r="U4185" s="24" t="str">
        <f>IF(C4185="NET","",IF(C4185="","",IFERROR(VLOOKUP(T4185,EAN!$A:$B,2,FALSE),"MANGLER - MÅ OPPDATERE EAN-FANEN")))</f>
        <v/>
      </c>
      <c r="V4185" s="22">
        <f t="shared" si="242"/>
        <v>0</v>
      </c>
      <c r="W4185" s="22">
        <f t="shared" si="243"/>
        <v>0</v>
      </c>
    </row>
    <row r="4186" spans="20:23">
      <c r="T4186" s="22" t="str">
        <f t="shared" si="241"/>
        <v>-</v>
      </c>
      <c r="U4186" s="24" t="str">
        <f>IF(C4186="NET","",IF(C4186="","",IFERROR(VLOOKUP(T4186,EAN!$A:$B,2,FALSE),"MANGLER - MÅ OPPDATERE EAN-FANEN")))</f>
        <v/>
      </c>
      <c r="V4186" s="22">
        <f t="shared" si="242"/>
        <v>0</v>
      </c>
      <c r="W4186" s="22">
        <f t="shared" si="243"/>
        <v>0</v>
      </c>
    </row>
    <row r="4187" spans="20:23">
      <c r="T4187" s="22" t="str">
        <f t="shared" si="241"/>
        <v>-</v>
      </c>
      <c r="U4187" s="24" t="str">
        <f>IF(C4187="NET","",IF(C4187="","",IFERROR(VLOOKUP(T4187,EAN!$A:$B,2,FALSE),"MANGLER - MÅ OPPDATERE EAN-FANEN")))</f>
        <v/>
      </c>
      <c r="V4187" s="22">
        <f t="shared" si="242"/>
        <v>0</v>
      </c>
      <c r="W4187" s="22">
        <f t="shared" si="243"/>
        <v>0</v>
      </c>
    </row>
    <row r="4188" spans="20:23">
      <c r="T4188" s="22" t="str">
        <f t="shared" si="241"/>
        <v>-</v>
      </c>
      <c r="U4188" s="24" t="str">
        <f>IF(C4188="NET","",IF(C4188="","",IFERROR(VLOOKUP(T4188,EAN!$A:$B,2,FALSE),"MANGLER - MÅ OPPDATERE EAN-FANEN")))</f>
        <v/>
      </c>
      <c r="V4188" s="22">
        <f t="shared" si="242"/>
        <v>0</v>
      </c>
      <c r="W4188" s="22">
        <f t="shared" si="243"/>
        <v>0</v>
      </c>
    </row>
    <row r="4189" spans="20:23">
      <c r="T4189" s="22" t="str">
        <f t="shared" si="241"/>
        <v>-</v>
      </c>
      <c r="U4189" s="24" t="str">
        <f>IF(C4189="NET","",IF(C4189="","",IFERROR(VLOOKUP(T4189,EAN!$A:$B,2,FALSE),"MANGLER - MÅ OPPDATERE EAN-FANEN")))</f>
        <v/>
      </c>
      <c r="V4189" s="22">
        <f t="shared" si="242"/>
        <v>0</v>
      </c>
      <c r="W4189" s="22">
        <f t="shared" si="243"/>
        <v>0</v>
      </c>
    </row>
    <row r="4190" spans="20:23">
      <c r="T4190" s="22" t="str">
        <f t="shared" si="241"/>
        <v>-</v>
      </c>
      <c r="U4190" s="24" t="str">
        <f>IF(C4190="NET","",IF(C4190="","",IFERROR(VLOOKUP(T4190,EAN!$A:$B,2,FALSE),"MANGLER - MÅ OPPDATERE EAN-FANEN")))</f>
        <v/>
      </c>
      <c r="V4190" s="22">
        <f t="shared" si="242"/>
        <v>0</v>
      </c>
      <c r="W4190" s="22">
        <f t="shared" si="243"/>
        <v>0</v>
      </c>
    </row>
    <row r="4191" spans="20:23">
      <c r="T4191" s="22" t="str">
        <f t="shared" si="241"/>
        <v>-</v>
      </c>
      <c r="U4191" s="24" t="str">
        <f>IF(C4191="NET","",IF(C4191="","",IFERROR(VLOOKUP(T4191,EAN!$A:$B,2,FALSE),"MANGLER - MÅ OPPDATERE EAN-FANEN")))</f>
        <v/>
      </c>
      <c r="V4191" s="22">
        <f t="shared" si="242"/>
        <v>0</v>
      </c>
      <c r="W4191" s="22">
        <f t="shared" si="243"/>
        <v>0</v>
      </c>
    </row>
    <row r="4192" spans="20:23">
      <c r="T4192" s="22" t="str">
        <f t="shared" si="241"/>
        <v>-</v>
      </c>
      <c r="U4192" s="24" t="str">
        <f>IF(C4192="NET","",IF(C4192="","",IFERROR(VLOOKUP(T4192,EAN!$A:$B,2,FALSE),"MANGLER - MÅ OPPDATERE EAN-FANEN")))</f>
        <v/>
      </c>
      <c r="V4192" s="22">
        <f t="shared" si="242"/>
        <v>0</v>
      </c>
      <c r="W4192" s="22">
        <f t="shared" si="243"/>
        <v>0</v>
      </c>
    </row>
    <row r="4193" spans="20:23">
      <c r="T4193" s="22" t="str">
        <f t="shared" si="241"/>
        <v>-</v>
      </c>
      <c r="U4193" s="24" t="str">
        <f>IF(C4193="NET","",IF(C4193="","",IFERROR(VLOOKUP(T4193,EAN!$A:$B,2,FALSE),"MANGLER - MÅ OPPDATERE EAN-FANEN")))</f>
        <v/>
      </c>
      <c r="V4193" s="22">
        <f t="shared" si="242"/>
        <v>0</v>
      </c>
      <c r="W4193" s="22">
        <f t="shared" si="243"/>
        <v>0</v>
      </c>
    </row>
    <row r="4194" spans="20:23">
      <c r="T4194" s="22" t="str">
        <f t="shared" si="241"/>
        <v>-</v>
      </c>
      <c r="U4194" s="24" t="str">
        <f>IF(C4194="NET","",IF(C4194="","",IFERROR(VLOOKUP(T4194,EAN!$A:$B,2,FALSE),"MANGLER - MÅ OPPDATERE EAN-FANEN")))</f>
        <v/>
      </c>
      <c r="V4194" s="22">
        <f t="shared" si="242"/>
        <v>0</v>
      </c>
      <c r="W4194" s="22">
        <f t="shared" si="243"/>
        <v>0</v>
      </c>
    </row>
    <row r="4195" spans="20:23">
      <c r="T4195" s="22" t="str">
        <f t="shared" si="241"/>
        <v>-</v>
      </c>
      <c r="U4195" s="24" t="str">
        <f>IF(C4195="NET","",IF(C4195="","",IFERROR(VLOOKUP(T4195,EAN!$A:$B,2,FALSE),"MANGLER - MÅ OPPDATERE EAN-FANEN")))</f>
        <v/>
      </c>
      <c r="V4195" s="22">
        <f t="shared" si="242"/>
        <v>0</v>
      </c>
      <c r="W4195" s="22">
        <f t="shared" si="243"/>
        <v>0</v>
      </c>
    </row>
    <row r="4196" spans="20:23">
      <c r="T4196" s="22" t="str">
        <f t="shared" si="241"/>
        <v>-</v>
      </c>
      <c r="U4196" s="24" t="str">
        <f>IF(C4196="NET","",IF(C4196="","",IFERROR(VLOOKUP(T4196,EAN!$A:$B,2,FALSE),"MANGLER - MÅ OPPDATERE EAN-FANEN")))</f>
        <v/>
      </c>
      <c r="V4196" s="22">
        <f t="shared" si="242"/>
        <v>0</v>
      </c>
      <c r="W4196" s="22">
        <f t="shared" si="243"/>
        <v>0</v>
      </c>
    </row>
    <row r="4197" spans="20:23">
      <c r="T4197" s="22" t="str">
        <f t="shared" si="241"/>
        <v>-</v>
      </c>
      <c r="U4197" s="24" t="str">
        <f>IF(C4197="NET","",IF(C4197="","",IFERROR(VLOOKUP(T4197,EAN!$A:$B,2,FALSE),"MANGLER - MÅ OPPDATERE EAN-FANEN")))</f>
        <v/>
      </c>
      <c r="V4197" s="22">
        <f t="shared" si="242"/>
        <v>0</v>
      </c>
      <c r="W4197" s="22">
        <f t="shared" si="243"/>
        <v>0</v>
      </c>
    </row>
    <row r="4198" spans="20:23">
      <c r="T4198" s="22" t="str">
        <f t="shared" si="241"/>
        <v>-</v>
      </c>
      <c r="U4198" s="24" t="str">
        <f>IF(C4198="NET","",IF(C4198="","",IFERROR(VLOOKUP(T4198,EAN!$A:$B,2,FALSE),"MANGLER - MÅ OPPDATERE EAN-FANEN")))</f>
        <v/>
      </c>
      <c r="V4198" s="22">
        <f t="shared" si="242"/>
        <v>0</v>
      </c>
      <c r="W4198" s="22">
        <f t="shared" si="243"/>
        <v>0</v>
      </c>
    </row>
    <row r="4199" spans="20:23">
      <c r="T4199" s="22" t="str">
        <f t="shared" si="241"/>
        <v>-</v>
      </c>
      <c r="U4199" s="24" t="str">
        <f>IF(C4199="NET","",IF(C4199="","",IFERROR(VLOOKUP(T4199,EAN!$A:$B,2,FALSE),"MANGLER - MÅ OPPDATERE EAN-FANEN")))</f>
        <v/>
      </c>
      <c r="V4199" s="22">
        <f t="shared" si="242"/>
        <v>0</v>
      </c>
      <c r="W4199" s="22">
        <f t="shared" si="243"/>
        <v>0</v>
      </c>
    </row>
    <row r="4200" spans="20:23">
      <c r="T4200" s="22" t="str">
        <f t="shared" si="241"/>
        <v>-</v>
      </c>
      <c r="U4200" s="24" t="str">
        <f>IF(C4200="NET","",IF(C4200="","",IFERROR(VLOOKUP(T4200,EAN!$A:$B,2,FALSE),"MANGLER - MÅ OPPDATERE EAN-FANEN")))</f>
        <v/>
      </c>
      <c r="V4200" s="22">
        <f t="shared" si="242"/>
        <v>0</v>
      </c>
      <c r="W4200" s="22">
        <f t="shared" si="243"/>
        <v>0</v>
      </c>
    </row>
    <row r="4201" spans="20:23">
      <c r="T4201" s="22" t="str">
        <f t="shared" si="241"/>
        <v>-</v>
      </c>
      <c r="U4201" s="24" t="str">
        <f>IF(C4201="NET","",IF(C4201="","",IFERROR(VLOOKUP(T4201,EAN!$A:$B,2,FALSE),"MANGLER - MÅ OPPDATERE EAN-FANEN")))</f>
        <v/>
      </c>
      <c r="V4201" s="22">
        <f t="shared" si="242"/>
        <v>0</v>
      </c>
      <c r="W4201" s="22">
        <f t="shared" si="243"/>
        <v>0</v>
      </c>
    </row>
    <row r="4202" spans="20:23">
      <c r="T4202" s="22" t="str">
        <f t="shared" si="241"/>
        <v>-</v>
      </c>
      <c r="U4202" s="24" t="str">
        <f>IF(C4202="NET","",IF(C4202="","",IFERROR(VLOOKUP(T4202,EAN!$A:$B,2,FALSE),"MANGLER - MÅ OPPDATERE EAN-FANEN")))</f>
        <v/>
      </c>
      <c r="V4202" s="22">
        <f t="shared" si="242"/>
        <v>0</v>
      </c>
      <c r="W4202" s="22">
        <f t="shared" si="243"/>
        <v>0</v>
      </c>
    </row>
    <row r="4203" spans="20:23">
      <c r="T4203" s="22" t="str">
        <f t="shared" si="241"/>
        <v>-</v>
      </c>
      <c r="U4203" s="24" t="str">
        <f>IF(C4203="NET","",IF(C4203="","",IFERROR(VLOOKUP(T4203,EAN!$A:$B,2,FALSE),"MANGLER - MÅ OPPDATERE EAN-FANEN")))</f>
        <v/>
      </c>
      <c r="V4203" s="22">
        <f t="shared" si="242"/>
        <v>0</v>
      </c>
      <c r="W4203" s="22">
        <f t="shared" si="243"/>
        <v>0</v>
      </c>
    </row>
    <row r="4204" spans="20:23">
      <c r="T4204" s="22" t="str">
        <f t="shared" si="241"/>
        <v>-</v>
      </c>
      <c r="U4204" s="24" t="str">
        <f>IF(C4204="NET","",IF(C4204="","",IFERROR(VLOOKUP(T4204,EAN!$A:$B,2,FALSE),"MANGLER - MÅ OPPDATERE EAN-FANEN")))</f>
        <v/>
      </c>
      <c r="V4204" s="22">
        <f t="shared" si="242"/>
        <v>0</v>
      </c>
      <c r="W4204" s="22">
        <f t="shared" si="243"/>
        <v>0</v>
      </c>
    </row>
    <row r="4205" spans="20:23">
      <c r="T4205" s="22" t="str">
        <f t="shared" si="241"/>
        <v>-</v>
      </c>
      <c r="U4205" s="24" t="str">
        <f>IF(C4205="NET","",IF(C4205="","",IFERROR(VLOOKUP(T4205,EAN!$A:$B,2,FALSE),"MANGLER - MÅ OPPDATERE EAN-FANEN")))</f>
        <v/>
      </c>
      <c r="V4205" s="22">
        <f t="shared" si="242"/>
        <v>0</v>
      </c>
      <c r="W4205" s="22">
        <f t="shared" si="243"/>
        <v>0</v>
      </c>
    </row>
    <row r="4206" spans="20:23">
      <c r="T4206" s="22" t="str">
        <f t="shared" si="241"/>
        <v>-</v>
      </c>
      <c r="U4206" s="24" t="str">
        <f>IF(C4206="NET","",IF(C4206="","",IFERROR(VLOOKUP(T4206,EAN!$A:$B,2,FALSE),"MANGLER - MÅ OPPDATERE EAN-FANEN")))</f>
        <v/>
      </c>
      <c r="V4206" s="22">
        <f t="shared" si="242"/>
        <v>0</v>
      </c>
      <c r="W4206" s="22">
        <f t="shared" si="243"/>
        <v>0</v>
      </c>
    </row>
    <row r="4207" spans="20:23">
      <c r="T4207" s="22" t="str">
        <f t="shared" si="241"/>
        <v>-</v>
      </c>
      <c r="U4207" s="24" t="str">
        <f>IF(C4207="NET","",IF(C4207="","",IFERROR(VLOOKUP(T4207,EAN!$A:$B,2,FALSE),"MANGLER - MÅ OPPDATERE EAN-FANEN")))</f>
        <v/>
      </c>
      <c r="V4207" s="22">
        <f t="shared" si="242"/>
        <v>0</v>
      </c>
      <c r="W4207" s="22">
        <f t="shared" si="243"/>
        <v>0</v>
      </c>
    </row>
    <row r="4208" spans="20:23">
      <c r="T4208" s="22" t="str">
        <f t="shared" si="241"/>
        <v>-</v>
      </c>
      <c r="U4208" s="24" t="str">
        <f>IF(C4208="NET","",IF(C4208="","",IFERROR(VLOOKUP(T4208,EAN!$A:$B,2,FALSE),"MANGLER - MÅ OPPDATERE EAN-FANEN")))</f>
        <v/>
      </c>
      <c r="V4208" s="22">
        <f t="shared" si="242"/>
        <v>0</v>
      </c>
      <c r="W4208" s="22">
        <f t="shared" si="243"/>
        <v>0</v>
      </c>
    </row>
    <row r="4209" spans="20:23">
      <c r="T4209" s="22" t="str">
        <f t="shared" si="241"/>
        <v>-</v>
      </c>
      <c r="U4209" s="24" t="str">
        <f>IF(C4209="NET","",IF(C4209="","",IFERROR(VLOOKUP(T4209,EAN!$A:$B,2,FALSE),"MANGLER - MÅ OPPDATERE EAN-FANEN")))</f>
        <v/>
      </c>
      <c r="V4209" s="22">
        <f t="shared" si="242"/>
        <v>0</v>
      </c>
      <c r="W4209" s="22">
        <f t="shared" si="243"/>
        <v>0</v>
      </c>
    </row>
    <row r="4210" spans="20:23">
      <c r="T4210" s="22" t="str">
        <f t="shared" si="241"/>
        <v>-</v>
      </c>
      <c r="U4210" s="24" t="str">
        <f>IF(C4210="NET","",IF(C4210="","",IFERROR(VLOOKUP(T4210,EAN!$A:$B,2,FALSE),"MANGLER - MÅ OPPDATERE EAN-FANEN")))</f>
        <v/>
      </c>
      <c r="V4210" s="22">
        <f t="shared" si="242"/>
        <v>0</v>
      </c>
      <c r="W4210" s="22">
        <f t="shared" si="243"/>
        <v>0</v>
      </c>
    </row>
    <row r="4211" spans="20:23">
      <c r="T4211" s="22" t="str">
        <f t="shared" si="241"/>
        <v>-</v>
      </c>
      <c r="U4211" s="24" t="str">
        <f>IF(C4211="NET","",IF(C4211="","",IFERROR(VLOOKUP(T4211,EAN!$A:$B,2,FALSE),"MANGLER - MÅ OPPDATERE EAN-FANEN")))</f>
        <v/>
      </c>
      <c r="V4211" s="22">
        <f t="shared" si="242"/>
        <v>0</v>
      </c>
      <c r="W4211" s="22">
        <f t="shared" si="243"/>
        <v>0</v>
      </c>
    </row>
    <row r="4212" spans="20:23">
      <c r="T4212" s="22" t="str">
        <f t="shared" si="241"/>
        <v>-</v>
      </c>
      <c r="U4212" s="24" t="str">
        <f>IF(C4212="NET","",IF(C4212="","",IFERROR(VLOOKUP(T4212,EAN!$A:$B,2,FALSE),"MANGLER - MÅ OPPDATERE EAN-FANEN")))</f>
        <v/>
      </c>
      <c r="V4212" s="22">
        <f t="shared" si="242"/>
        <v>0</v>
      </c>
      <c r="W4212" s="22">
        <f t="shared" si="243"/>
        <v>0</v>
      </c>
    </row>
    <row r="4213" spans="20:23">
      <c r="T4213" s="22" t="str">
        <f t="shared" si="241"/>
        <v>-</v>
      </c>
      <c r="U4213" s="24" t="str">
        <f>IF(C4213="NET","",IF(C4213="","",IFERROR(VLOOKUP(T4213,EAN!$A:$B,2,FALSE),"MANGLER - MÅ OPPDATERE EAN-FANEN")))</f>
        <v/>
      </c>
      <c r="V4213" s="22">
        <f t="shared" si="242"/>
        <v>0</v>
      </c>
      <c r="W4213" s="22">
        <f t="shared" si="243"/>
        <v>0</v>
      </c>
    </row>
    <row r="4214" spans="20:23">
      <c r="T4214" s="22" t="str">
        <f t="shared" si="241"/>
        <v>-</v>
      </c>
      <c r="U4214" s="24" t="str">
        <f>IF(C4214="NET","",IF(C4214="","",IFERROR(VLOOKUP(T4214,EAN!$A:$B,2,FALSE),"MANGLER - MÅ OPPDATERE EAN-FANEN")))</f>
        <v/>
      </c>
      <c r="V4214" s="22">
        <f t="shared" si="242"/>
        <v>0</v>
      </c>
      <c r="W4214" s="22">
        <f t="shared" si="243"/>
        <v>0</v>
      </c>
    </row>
    <row r="4215" spans="20:23">
      <c r="T4215" s="22" t="str">
        <f t="shared" si="241"/>
        <v>-</v>
      </c>
      <c r="U4215" s="24" t="str">
        <f>IF(C4215="NET","",IF(C4215="","",IFERROR(VLOOKUP(T4215,EAN!$A:$B,2,FALSE),"MANGLER - MÅ OPPDATERE EAN-FANEN")))</f>
        <v/>
      </c>
      <c r="V4215" s="22">
        <f t="shared" si="242"/>
        <v>0</v>
      </c>
      <c r="W4215" s="22">
        <f t="shared" si="243"/>
        <v>0</v>
      </c>
    </row>
    <row r="4216" spans="20:23">
      <c r="T4216" s="22" t="str">
        <f t="shared" si="241"/>
        <v>-</v>
      </c>
      <c r="U4216" s="24" t="str">
        <f>IF(C4216="NET","",IF(C4216="","",IFERROR(VLOOKUP(T4216,EAN!$A:$B,2,FALSE),"MANGLER - MÅ OPPDATERE EAN-FANEN")))</f>
        <v/>
      </c>
      <c r="V4216" s="22">
        <f t="shared" si="242"/>
        <v>0</v>
      </c>
      <c r="W4216" s="22">
        <f t="shared" si="243"/>
        <v>0</v>
      </c>
    </row>
    <row r="4217" spans="20:23">
      <c r="T4217" s="22" t="str">
        <f t="shared" si="241"/>
        <v>-</v>
      </c>
      <c r="U4217" s="24" t="str">
        <f>IF(C4217="NET","",IF(C4217="","",IFERROR(VLOOKUP(T4217,EAN!$A:$B,2,FALSE),"MANGLER - MÅ OPPDATERE EAN-FANEN")))</f>
        <v/>
      </c>
      <c r="V4217" s="22">
        <f t="shared" si="242"/>
        <v>0</v>
      </c>
      <c r="W4217" s="22">
        <f t="shared" si="243"/>
        <v>0</v>
      </c>
    </row>
    <row r="4218" spans="20:23">
      <c r="T4218" s="22" t="str">
        <f t="shared" si="241"/>
        <v>-</v>
      </c>
      <c r="U4218" s="24" t="str">
        <f>IF(C4218="NET","",IF(C4218="","",IFERROR(VLOOKUP(T4218,EAN!$A:$B,2,FALSE),"MANGLER - MÅ OPPDATERE EAN-FANEN")))</f>
        <v/>
      </c>
      <c r="V4218" s="22">
        <f t="shared" si="242"/>
        <v>0</v>
      </c>
      <c r="W4218" s="22">
        <f t="shared" si="243"/>
        <v>0</v>
      </c>
    </row>
    <row r="4219" spans="20:23">
      <c r="T4219" s="22" t="str">
        <f t="shared" si="241"/>
        <v>-</v>
      </c>
      <c r="U4219" s="24" t="str">
        <f>IF(C4219="NET","",IF(C4219="","",IFERROR(VLOOKUP(T4219,EAN!$A:$B,2,FALSE),"MANGLER - MÅ OPPDATERE EAN-FANEN")))</f>
        <v/>
      </c>
      <c r="V4219" s="22">
        <f t="shared" si="242"/>
        <v>0</v>
      </c>
      <c r="W4219" s="22">
        <f t="shared" si="243"/>
        <v>0</v>
      </c>
    </row>
    <row r="4220" spans="20:23">
      <c r="T4220" s="22" t="str">
        <f t="shared" si="241"/>
        <v>-</v>
      </c>
      <c r="U4220" s="24" t="str">
        <f>IF(C4220="NET","",IF(C4220="","",IFERROR(VLOOKUP(T4220,EAN!$A:$B,2,FALSE),"MANGLER - MÅ OPPDATERE EAN-FANEN")))</f>
        <v/>
      </c>
      <c r="V4220" s="22">
        <f t="shared" si="242"/>
        <v>0</v>
      </c>
      <c r="W4220" s="22">
        <f t="shared" si="243"/>
        <v>0</v>
      </c>
    </row>
    <row r="4221" spans="20:23">
      <c r="T4221" s="22" t="str">
        <f t="shared" si="241"/>
        <v>-</v>
      </c>
      <c r="U4221" s="24" t="str">
        <f>IF(C4221="NET","",IF(C4221="","",IFERROR(VLOOKUP(T4221,EAN!$A:$B,2,FALSE),"MANGLER - MÅ OPPDATERE EAN-FANEN")))</f>
        <v/>
      </c>
      <c r="V4221" s="22">
        <f t="shared" si="242"/>
        <v>0</v>
      </c>
      <c r="W4221" s="22">
        <f t="shared" si="243"/>
        <v>0</v>
      </c>
    </row>
    <row r="4222" spans="20:23">
      <c r="T4222" s="22" t="str">
        <f t="shared" si="241"/>
        <v>-</v>
      </c>
      <c r="U4222" s="24" t="str">
        <f>IF(C4222="NET","",IF(C4222="","",IFERROR(VLOOKUP(T4222,EAN!$A:$B,2,FALSE),"MANGLER - MÅ OPPDATERE EAN-FANEN")))</f>
        <v/>
      </c>
      <c r="V4222" s="22">
        <f t="shared" si="242"/>
        <v>0</v>
      </c>
      <c r="W4222" s="22">
        <f t="shared" si="243"/>
        <v>0</v>
      </c>
    </row>
    <row r="4223" spans="20:23">
      <c r="T4223" s="22" t="str">
        <f t="shared" si="241"/>
        <v>-</v>
      </c>
      <c r="U4223" s="24" t="str">
        <f>IF(C4223="NET","",IF(C4223="","",IFERROR(VLOOKUP(T4223,EAN!$A:$B,2,FALSE),"MANGLER - MÅ OPPDATERE EAN-FANEN")))</f>
        <v/>
      </c>
      <c r="V4223" s="22">
        <f t="shared" si="242"/>
        <v>0</v>
      </c>
      <c r="W4223" s="22">
        <f t="shared" si="243"/>
        <v>0</v>
      </c>
    </row>
    <row r="4224" spans="20:23">
      <c r="T4224" s="22" t="str">
        <f t="shared" si="241"/>
        <v>-</v>
      </c>
      <c r="U4224" s="24" t="str">
        <f>IF(C4224="NET","",IF(C4224="","",IFERROR(VLOOKUP(T4224,EAN!$A:$B,2,FALSE),"MANGLER - MÅ OPPDATERE EAN-FANEN")))</f>
        <v/>
      </c>
      <c r="V4224" s="22">
        <f t="shared" si="242"/>
        <v>0</v>
      </c>
      <c r="W4224" s="22">
        <f t="shared" si="243"/>
        <v>0</v>
      </c>
    </row>
    <row r="4225" spans="20:23">
      <c r="T4225" s="22" t="str">
        <f t="shared" si="241"/>
        <v>-</v>
      </c>
      <c r="U4225" s="24" t="str">
        <f>IF(C4225="NET","",IF(C4225="","",IFERROR(VLOOKUP(T4225,EAN!$A:$B,2,FALSE),"MANGLER - MÅ OPPDATERE EAN-FANEN")))</f>
        <v/>
      </c>
      <c r="V4225" s="22">
        <f t="shared" si="242"/>
        <v>0</v>
      </c>
      <c r="W4225" s="22">
        <f t="shared" si="243"/>
        <v>0</v>
      </c>
    </row>
    <row r="4226" spans="20:23">
      <c r="T4226" s="22" t="str">
        <f t="shared" si="241"/>
        <v>-</v>
      </c>
      <c r="U4226" s="24" t="str">
        <f>IF(C4226="NET","",IF(C4226="","",IFERROR(VLOOKUP(T4226,EAN!$A:$B,2,FALSE),"MANGLER - MÅ OPPDATERE EAN-FANEN")))</f>
        <v/>
      </c>
      <c r="V4226" s="22">
        <f t="shared" si="242"/>
        <v>0</v>
      </c>
      <c r="W4226" s="22">
        <f t="shared" si="243"/>
        <v>0</v>
      </c>
    </row>
    <row r="4227" spans="20:23">
      <c r="T4227" s="22" t="str">
        <f t="shared" si="241"/>
        <v>-</v>
      </c>
      <c r="U4227" s="24" t="str">
        <f>IF(C4227="NET","",IF(C4227="","",IFERROR(VLOOKUP(T4227,EAN!$A:$B,2,FALSE),"MANGLER - MÅ OPPDATERE EAN-FANEN")))</f>
        <v/>
      </c>
      <c r="V4227" s="22">
        <f t="shared" si="242"/>
        <v>0</v>
      </c>
      <c r="W4227" s="22">
        <f t="shared" si="243"/>
        <v>0</v>
      </c>
    </row>
    <row r="4228" spans="20:23">
      <c r="T4228" s="22" t="str">
        <f t="shared" ref="T4228:T4291" si="244">CONCATENATE(B4228,"-",E4228)</f>
        <v>-</v>
      </c>
      <c r="U4228" s="24" t="str">
        <f>IF(C4228="NET","",IF(C4228="","",IFERROR(VLOOKUP(T4228,EAN!$A:$B,2,FALSE),"MANGLER - MÅ OPPDATERE EAN-FANEN")))</f>
        <v/>
      </c>
      <c r="V4228" s="22">
        <f t="shared" si="242"/>
        <v>0</v>
      </c>
      <c r="W4228" s="22">
        <f t="shared" si="243"/>
        <v>0</v>
      </c>
    </row>
    <row r="4229" spans="20:23">
      <c r="T4229" s="22" t="str">
        <f t="shared" si="244"/>
        <v>-</v>
      </c>
      <c r="U4229" s="24" t="str">
        <f>IF(C4229="NET","",IF(C4229="","",IFERROR(VLOOKUP(T4229,EAN!$A:$B,2,FALSE),"MANGLER - MÅ OPPDATERE EAN-FANEN")))</f>
        <v/>
      </c>
      <c r="V4229" s="22">
        <f t="shared" si="242"/>
        <v>0</v>
      </c>
      <c r="W4229" s="22">
        <f t="shared" si="243"/>
        <v>0</v>
      </c>
    </row>
    <row r="4230" spans="20:23">
      <c r="T4230" s="22" t="str">
        <f t="shared" si="244"/>
        <v>-</v>
      </c>
      <c r="U4230" s="24" t="str">
        <f>IF(C4230="NET","",IF(C4230="","",IFERROR(VLOOKUP(T4230,EAN!$A:$B,2,FALSE),"MANGLER - MÅ OPPDATERE EAN-FANEN")))</f>
        <v/>
      </c>
      <c r="V4230" s="22">
        <f t="shared" si="242"/>
        <v>0</v>
      </c>
      <c r="W4230" s="22">
        <f t="shared" si="243"/>
        <v>0</v>
      </c>
    </row>
    <row r="4231" spans="20:23">
      <c r="T4231" s="22" t="str">
        <f t="shared" si="244"/>
        <v>-</v>
      </c>
      <c r="U4231" s="24" t="str">
        <f>IF(C4231="NET","",IF(C4231="","",IFERROR(VLOOKUP(T4231,EAN!$A:$B,2,FALSE),"MANGLER - MÅ OPPDATERE EAN-FANEN")))</f>
        <v/>
      </c>
      <c r="V4231" s="22">
        <f t="shared" si="242"/>
        <v>0</v>
      </c>
      <c r="W4231" s="22">
        <f t="shared" si="243"/>
        <v>0</v>
      </c>
    </row>
    <row r="4232" spans="20:23">
      <c r="T4232" s="22" t="str">
        <f t="shared" si="244"/>
        <v>-</v>
      </c>
      <c r="U4232" s="24" t="str">
        <f>IF(C4232="NET","",IF(C4232="","",IFERROR(VLOOKUP(T4232,EAN!$A:$B,2,FALSE),"MANGLER - MÅ OPPDATERE EAN-FANEN")))</f>
        <v/>
      </c>
      <c r="V4232" s="22">
        <f t="shared" si="242"/>
        <v>0</v>
      </c>
      <c r="W4232" s="22">
        <f t="shared" si="243"/>
        <v>0</v>
      </c>
    </row>
    <row r="4233" spans="20:23">
      <c r="T4233" s="22" t="str">
        <f t="shared" si="244"/>
        <v>-</v>
      </c>
      <c r="U4233" s="24" t="str">
        <f>IF(C4233="NET","",IF(C4233="","",IFERROR(VLOOKUP(T4233,EAN!$A:$B,2,FALSE),"MANGLER - MÅ OPPDATERE EAN-FANEN")))</f>
        <v/>
      </c>
      <c r="V4233" s="22">
        <f t="shared" si="242"/>
        <v>0</v>
      </c>
      <c r="W4233" s="22">
        <f t="shared" si="243"/>
        <v>0</v>
      </c>
    </row>
    <row r="4234" spans="20:23">
      <c r="T4234" s="22" t="str">
        <f t="shared" si="244"/>
        <v>-</v>
      </c>
      <c r="U4234" s="24" t="str">
        <f>IF(C4234="NET","",IF(C4234="","",IFERROR(VLOOKUP(T4234,EAN!$A:$B,2,FALSE),"MANGLER - MÅ OPPDATERE EAN-FANEN")))</f>
        <v/>
      </c>
      <c r="V4234" s="22">
        <f t="shared" si="242"/>
        <v>0</v>
      </c>
      <c r="W4234" s="22">
        <f t="shared" si="243"/>
        <v>0</v>
      </c>
    </row>
    <row r="4235" spans="20:23">
      <c r="T4235" s="22" t="str">
        <f t="shared" si="244"/>
        <v>-</v>
      </c>
      <c r="U4235" s="24" t="str">
        <f>IF(C4235="NET","",IF(C4235="","",IFERROR(VLOOKUP(T4235,EAN!$A:$B,2,FALSE),"MANGLER - MÅ OPPDATERE EAN-FANEN")))</f>
        <v/>
      </c>
      <c r="V4235" s="22">
        <f t="shared" ref="V4235:V4298" si="245">I4235</f>
        <v>0</v>
      </c>
      <c r="W4235" s="22">
        <f t="shared" ref="W4235:W4298" si="246">R4235</f>
        <v>0</v>
      </c>
    </row>
    <row r="4236" spans="20:23">
      <c r="T4236" s="22" t="str">
        <f t="shared" si="244"/>
        <v>-</v>
      </c>
      <c r="U4236" s="24" t="str">
        <f>IF(C4236="NET","",IF(C4236="","",IFERROR(VLOOKUP(T4236,EAN!$A:$B,2,FALSE),"MANGLER - MÅ OPPDATERE EAN-FANEN")))</f>
        <v/>
      </c>
      <c r="V4236" s="22">
        <f t="shared" si="245"/>
        <v>0</v>
      </c>
      <c r="W4236" s="22">
        <f t="shared" si="246"/>
        <v>0</v>
      </c>
    </row>
    <row r="4237" spans="20:23">
      <c r="T4237" s="22" t="str">
        <f t="shared" si="244"/>
        <v>-</v>
      </c>
      <c r="U4237" s="24" t="str">
        <f>IF(C4237="NET","",IF(C4237="","",IFERROR(VLOOKUP(T4237,EAN!$A:$B,2,FALSE),"MANGLER - MÅ OPPDATERE EAN-FANEN")))</f>
        <v/>
      </c>
      <c r="V4237" s="22">
        <f t="shared" si="245"/>
        <v>0</v>
      </c>
      <c r="W4237" s="22">
        <f t="shared" si="246"/>
        <v>0</v>
      </c>
    </row>
    <row r="4238" spans="20:23">
      <c r="T4238" s="22" t="str">
        <f t="shared" si="244"/>
        <v>-</v>
      </c>
      <c r="U4238" s="24" t="str">
        <f>IF(C4238="NET","",IF(C4238="","",IFERROR(VLOOKUP(T4238,EAN!$A:$B,2,FALSE),"MANGLER - MÅ OPPDATERE EAN-FANEN")))</f>
        <v/>
      </c>
      <c r="V4238" s="22">
        <f t="shared" si="245"/>
        <v>0</v>
      </c>
      <c r="W4238" s="22">
        <f t="shared" si="246"/>
        <v>0</v>
      </c>
    </row>
    <row r="4239" spans="20:23">
      <c r="T4239" s="22" t="str">
        <f t="shared" si="244"/>
        <v>-</v>
      </c>
      <c r="U4239" s="24" t="str">
        <f>IF(C4239="NET","",IF(C4239="","",IFERROR(VLOOKUP(T4239,EAN!$A:$B,2,FALSE),"MANGLER - MÅ OPPDATERE EAN-FANEN")))</f>
        <v/>
      </c>
      <c r="V4239" s="22">
        <f t="shared" si="245"/>
        <v>0</v>
      </c>
      <c r="W4239" s="22">
        <f t="shared" si="246"/>
        <v>0</v>
      </c>
    </row>
    <row r="4240" spans="20:23">
      <c r="T4240" s="22" t="str">
        <f t="shared" si="244"/>
        <v>-</v>
      </c>
      <c r="U4240" s="24" t="str">
        <f>IF(C4240="NET","",IF(C4240="","",IFERROR(VLOOKUP(T4240,EAN!$A:$B,2,FALSE),"MANGLER - MÅ OPPDATERE EAN-FANEN")))</f>
        <v/>
      </c>
      <c r="V4240" s="22">
        <f t="shared" si="245"/>
        <v>0</v>
      </c>
      <c r="W4240" s="22">
        <f t="shared" si="246"/>
        <v>0</v>
      </c>
    </row>
    <row r="4241" spans="20:23">
      <c r="T4241" s="22" t="str">
        <f t="shared" si="244"/>
        <v>-</v>
      </c>
      <c r="U4241" s="24" t="str">
        <f>IF(C4241="NET","",IF(C4241="","",IFERROR(VLOOKUP(T4241,EAN!$A:$B,2,FALSE),"MANGLER - MÅ OPPDATERE EAN-FANEN")))</f>
        <v/>
      </c>
      <c r="V4241" s="22">
        <f t="shared" si="245"/>
        <v>0</v>
      </c>
      <c r="W4241" s="22">
        <f t="shared" si="246"/>
        <v>0</v>
      </c>
    </row>
    <row r="4242" spans="20:23">
      <c r="T4242" s="22" t="str">
        <f t="shared" si="244"/>
        <v>-</v>
      </c>
      <c r="U4242" s="24" t="str">
        <f>IF(C4242="NET","",IF(C4242="","",IFERROR(VLOOKUP(T4242,EAN!$A:$B,2,FALSE),"MANGLER - MÅ OPPDATERE EAN-FANEN")))</f>
        <v/>
      </c>
      <c r="V4242" s="22">
        <f t="shared" si="245"/>
        <v>0</v>
      </c>
      <c r="W4242" s="22">
        <f t="shared" si="246"/>
        <v>0</v>
      </c>
    </row>
    <row r="4243" spans="20:23">
      <c r="T4243" s="22" t="str">
        <f t="shared" si="244"/>
        <v>-</v>
      </c>
      <c r="U4243" s="24" t="str">
        <f>IF(C4243="NET","",IF(C4243="","",IFERROR(VLOOKUP(T4243,EAN!$A:$B,2,FALSE),"MANGLER - MÅ OPPDATERE EAN-FANEN")))</f>
        <v/>
      </c>
      <c r="V4243" s="22">
        <f t="shared" si="245"/>
        <v>0</v>
      </c>
      <c r="W4243" s="22">
        <f t="shared" si="246"/>
        <v>0</v>
      </c>
    </row>
    <row r="4244" spans="20:23">
      <c r="T4244" s="22" t="str">
        <f t="shared" si="244"/>
        <v>-</v>
      </c>
      <c r="U4244" s="24" t="str">
        <f>IF(C4244="NET","",IF(C4244="","",IFERROR(VLOOKUP(T4244,EAN!$A:$B,2,FALSE),"MANGLER - MÅ OPPDATERE EAN-FANEN")))</f>
        <v/>
      </c>
      <c r="V4244" s="22">
        <f t="shared" si="245"/>
        <v>0</v>
      </c>
      <c r="W4244" s="22">
        <f t="shared" si="246"/>
        <v>0</v>
      </c>
    </row>
    <row r="4245" spans="20:23">
      <c r="T4245" s="22" t="str">
        <f t="shared" si="244"/>
        <v>-</v>
      </c>
      <c r="U4245" s="24" t="str">
        <f>IF(C4245="NET","",IF(C4245="","",IFERROR(VLOOKUP(T4245,EAN!$A:$B,2,FALSE),"MANGLER - MÅ OPPDATERE EAN-FANEN")))</f>
        <v/>
      </c>
      <c r="V4245" s="22">
        <f t="shared" si="245"/>
        <v>0</v>
      </c>
      <c r="W4245" s="22">
        <f t="shared" si="246"/>
        <v>0</v>
      </c>
    </row>
    <row r="4246" spans="20:23">
      <c r="T4246" s="22" t="str">
        <f t="shared" si="244"/>
        <v>-</v>
      </c>
      <c r="U4246" s="24" t="str">
        <f>IF(C4246="NET","",IF(C4246="","",IFERROR(VLOOKUP(T4246,EAN!$A:$B,2,FALSE),"MANGLER - MÅ OPPDATERE EAN-FANEN")))</f>
        <v/>
      </c>
      <c r="V4246" s="22">
        <f t="shared" si="245"/>
        <v>0</v>
      </c>
      <c r="W4246" s="22">
        <f t="shared" si="246"/>
        <v>0</v>
      </c>
    </row>
    <row r="4247" spans="20:23">
      <c r="T4247" s="22" t="str">
        <f t="shared" si="244"/>
        <v>-</v>
      </c>
      <c r="U4247" s="24" t="str">
        <f>IF(C4247="NET","",IF(C4247="","",IFERROR(VLOOKUP(T4247,EAN!$A:$B,2,FALSE),"MANGLER - MÅ OPPDATERE EAN-FANEN")))</f>
        <v/>
      </c>
      <c r="V4247" s="22">
        <f t="shared" si="245"/>
        <v>0</v>
      </c>
      <c r="W4247" s="22">
        <f t="shared" si="246"/>
        <v>0</v>
      </c>
    </row>
    <row r="4248" spans="20:23">
      <c r="T4248" s="22" t="str">
        <f t="shared" si="244"/>
        <v>-</v>
      </c>
      <c r="U4248" s="24" t="str">
        <f>IF(C4248="NET","",IF(C4248="","",IFERROR(VLOOKUP(T4248,EAN!$A:$B,2,FALSE),"MANGLER - MÅ OPPDATERE EAN-FANEN")))</f>
        <v/>
      </c>
      <c r="V4248" s="22">
        <f t="shared" si="245"/>
        <v>0</v>
      </c>
      <c r="W4248" s="22">
        <f t="shared" si="246"/>
        <v>0</v>
      </c>
    </row>
    <row r="4249" spans="20:23">
      <c r="T4249" s="22" t="str">
        <f t="shared" si="244"/>
        <v>-</v>
      </c>
      <c r="U4249" s="24" t="str">
        <f>IF(C4249="NET","",IF(C4249="","",IFERROR(VLOOKUP(T4249,EAN!$A:$B,2,FALSE),"MANGLER - MÅ OPPDATERE EAN-FANEN")))</f>
        <v/>
      </c>
      <c r="V4249" s="22">
        <f t="shared" si="245"/>
        <v>0</v>
      </c>
      <c r="W4249" s="22">
        <f t="shared" si="246"/>
        <v>0</v>
      </c>
    </row>
    <row r="4250" spans="20:23">
      <c r="T4250" s="22" t="str">
        <f t="shared" si="244"/>
        <v>-</v>
      </c>
      <c r="U4250" s="24" t="str">
        <f>IF(C4250="NET","",IF(C4250="","",IFERROR(VLOOKUP(T4250,EAN!$A:$B,2,FALSE),"MANGLER - MÅ OPPDATERE EAN-FANEN")))</f>
        <v/>
      </c>
      <c r="V4250" s="22">
        <f t="shared" si="245"/>
        <v>0</v>
      </c>
      <c r="W4250" s="22">
        <f t="shared" si="246"/>
        <v>0</v>
      </c>
    </row>
    <row r="4251" spans="20:23">
      <c r="T4251" s="22" t="str">
        <f t="shared" si="244"/>
        <v>-</v>
      </c>
      <c r="U4251" s="24" t="str">
        <f>IF(C4251="NET","",IF(C4251="","",IFERROR(VLOOKUP(T4251,EAN!$A:$B,2,FALSE),"MANGLER - MÅ OPPDATERE EAN-FANEN")))</f>
        <v/>
      </c>
      <c r="V4251" s="22">
        <f t="shared" si="245"/>
        <v>0</v>
      </c>
      <c r="W4251" s="22">
        <f t="shared" si="246"/>
        <v>0</v>
      </c>
    </row>
    <row r="4252" spans="20:23">
      <c r="T4252" s="22" t="str">
        <f t="shared" si="244"/>
        <v>-</v>
      </c>
      <c r="U4252" s="24" t="str">
        <f>IF(C4252="NET","",IF(C4252="","",IFERROR(VLOOKUP(T4252,EAN!$A:$B,2,FALSE),"MANGLER - MÅ OPPDATERE EAN-FANEN")))</f>
        <v/>
      </c>
      <c r="V4252" s="22">
        <f t="shared" si="245"/>
        <v>0</v>
      </c>
      <c r="W4252" s="22">
        <f t="shared" si="246"/>
        <v>0</v>
      </c>
    </row>
    <row r="4253" spans="20:23">
      <c r="T4253" s="22" t="str">
        <f t="shared" si="244"/>
        <v>-</v>
      </c>
      <c r="U4253" s="24" t="str">
        <f>IF(C4253="NET","",IF(C4253="","",IFERROR(VLOOKUP(T4253,EAN!$A:$B,2,FALSE),"MANGLER - MÅ OPPDATERE EAN-FANEN")))</f>
        <v/>
      </c>
      <c r="V4253" s="22">
        <f t="shared" si="245"/>
        <v>0</v>
      </c>
      <c r="W4253" s="22">
        <f t="shared" si="246"/>
        <v>0</v>
      </c>
    </row>
    <row r="4254" spans="20:23">
      <c r="T4254" s="22" t="str">
        <f t="shared" si="244"/>
        <v>-</v>
      </c>
      <c r="U4254" s="24" t="str">
        <f>IF(C4254="NET","",IF(C4254="","",IFERROR(VLOOKUP(T4254,EAN!$A:$B,2,FALSE),"MANGLER - MÅ OPPDATERE EAN-FANEN")))</f>
        <v/>
      </c>
      <c r="V4254" s="22">
        <f t="shared" si="245"/>
        <v>0</v>
      </c>
      <c r="W4254" s="22">
        <f t="shared" si="246"/>
        <v>0</v>
      </c>
    </row>
    <row r="4255" spans="20:23">
      <c r="T4255" s="22" t="str">
        <f t="shared" si="244"/>
        <v>-</v>
      </c>
      <c r="U4255" s="24" t="str">
        <f>IF(C4255="NET","",IF(C4255="","",IFERROR(VLOOKUP(T4255,EAN!$A:$B,2,FALSE),"MANGLER - MÅ OPPDATERE EAN-FANEN")))</f>
        <v/>
      </c>
      <c r="V4255" s="22">
        <f t="shared" si="245"/>
        <v>0</v>
      </c>
      <c r="W4255" s="22">
        <f t="shared" si="246"/>
        <v>0</v>
      </c>
    </row>
    <row r="4256" spans="20:23">
      <c r="T4256" s="22" t="str">
        <f t="shared" si="244"/>
        <v>-</v>
      </c>
      <c r="U4256" s="24" t="str">
        <f>IF(C4256="NET","",IF(C4256="","",IFERROR(VLOOKUP(T4256,EAN!$A:$B,2,FALSE),"MANGLER - MÅ OPPDATERE EAN-FANEN")))</f>
        <v/>
      </c>
      <c r="V4256" s="22">
        <f t="shared" si="245"/>
        <v>0</v>
      </c>
      <c r="W4256" s="22">
        <f t="shared" si="246"/>
        <v>0</v>
      </c>
    </row>
    <row r="4257" spans="20:23">
      <c r="T4257" s="22" t="str">
        <f t="shared" si="244"/>
        <v>-</v>
      </c>
      <c r="U4257" s="24" t="str">
        <f>IF(C4257="NET","",IF(C4257="","",IFERROR(VLOOKUP(T4257,EAN!$A:$B,2,FALSE),"MANGLER - MÅ OPPDATERE EAN-FANEN")))</f>
        <v/>
      </c>
      <c r="V4257" s="22">
        <f t="shared" si="245"/>
        <v>0</v>
      </c>
      <c r="W4257" s="22">
        <f t="shared" si="246"/>
        <v>0</v>
      </c>
    </row>
    <row r="4258" spans="20:23">
      <c r="T4258" s="22" t="str">
        <f t="shared" si="244"/>
        <v>-</v>
      </c>
      <c r="U4258" s="24" t="str">
        <f>IF(C4258="NET","",IF(C4258="","",IFERROR(VLOOKUP(T4258,EAN!$A:$B,2,FALSE),"MANGLER - MÅ OPPDATERE EAN-FANEN")))</f>
        <v/>
      </c>
      <c r="V4258" s="22">
        <f t="shared" si="245"/>
        <v>0</v>
      </c>
      <c r="W4258" s="22">
        <f t="shared" si="246"/>
        <v>0</v>
      </c>
    </row>
    <row r="4259" spans="20:23">
      <c r="T4259" s="22" t="str">
        <f t="shared" si="244"/>
        <v>-</v>
      </c>
      <c r="U4259" s="24" t="str">
        <f>IF(C4259="NET","",IF(C4259="","",IFERROR(VLOOKUP(T4259,EAN!$A:$B,2,FALSE),"MANGLER - MÅ OPPDATERE EAN-FANEN")))</f>
        <v/>
      </c>
      <c r="V4259" s="22">
        <f t="shared" si="245"/>
        <v>0</v>
      </c>
      <c r="W4259" s="22">
        <f t="shared" si="246"/>
        <v>0</v>
      </c>
    </row>
    <row r="4260" spans="20:23">
      <c r="T4260" s="22" t="str">
        <f t="shared" si="244"/>
        <v>-</v>
      </c>
      <c r="U4260" s="24" t="str">
        <f>IF(C4260="NET","",IF(C4260="","",IFERROR(VLOOKUP(T4260,EAN!$A:$B,2,FALSE),"MANGLER - MÅ OPPDATERE EAN-FANEN")))</f>
        <v/>
      </c>
      <c r="V4260" s="22">
        <f t="shared" si="245"/>
        <v>0</v>
      </c>
      <c r="W4260" s="22">
        <f t="shared" si="246"/>
        <v>0</v>
      </c>
    </row>
    <row r="4261" spans="20:23">
      <c r="T4261" s="22" t="str">
        <f t="shared" si="244"/>
        <v>-</v>
      </c>
      <c r="U4261" s="24" t="str">
        <f>IF(C4261="NET","",IF(C4261="","",IFERROR(VLOOKUP(T4261,EAN!$A:$B,2,FALSE),"MANGLER - MÅ OPPDATERE EAN-FANEN")))</f>
        <v/>
      </c>
      <c r="V4261" s="22">
        <f t="shared" si="245"/>
        <v>0</v>
      </c>
      <c r="W4261" s="22">
        <f t="shared" si="246"/>
        <v>0</v>
      </c>
    </row>
    <row r="4262" spans="20:23">
      <c r="T4262" s="22" t="str">
        <f t="shared" si="244"/>
        <v>-</v>
      </c>
      <c r="U4262" s="24" t="str">
        <f>IF(C4262="NET","",IF(C4262="","",IFERROR(VLOOKUP(T4262,EAN!$A:$B,2,FALSE),"MANGLER - MÅ OPPDATERE EAN-FANEN")))</f>
        <v/>
      </c>
      <c r="V4262" s="22">
        <f t="shared" si="245"/>
        <v>0</v>
      </c>
      <c r="W4262" s="22">
        <f t="shared" si="246"/>
        <v>0</v>
      </c>
    </row>
    <row r="4263" spans="20:23">
      <c r="T4263" s="22" t="str">
        <f t="shared" si="244"/>
        <v>-</v>
      </c>
      <c r="U4263" s="24" t="str">
        <f>IF(C4263="NET","",IF(C4263="","",IFERROR(VLOOKUP(T4263,EAN!$A:$B,2,FALSE),"MANGLER - MÅ OPPDATERE EAN-FANEN")))</f>
        <v/>
      </c>
      <c r="V4263" s="22">
        <f t="shared" si="245"/>
        <v>0</v>
      </c>
      <c r="W4263" s="22">
        <f t="shared" si="246"/>
        <v>0</v>
      </c>
    </row>
    <row r="4264" spans="20:23">
      <c r="T4264" s="22" t="str">
        <f t="shared" si="244"/>
        <v>-</v>
      </c>
      <c r="U4264" s="24" t="str">
        <f>IF(C4264="NET","",IF(C4264="","",IFERROR(VLOOKUP(T4264,EAN!$A:$B,2,FALSE),"MANGLER - MÅ OPPDATERE EAN-FANEN")))</f>
        <v/>
      </c>
      <c r="V4264" s="22">
        <f t="shared" si="245"/>
        <v>0</v>
      </c>
      <c r="W4264" s="22">
        <f t="shared" si="246"/>
        <v>0</v>
      </c>
    </row>
    <row r="4265" spans="20:23">
      <c r="T4265" s="22" t="str">
        <f t="shared" si="244"/>
        <v>-</v>
      </c>
      <c r="U4265" s="24" t="str">
        <f>IF(C4265="NET","",IF(C4265="","",IFERROR(VLOOKUP(T4265,EAN!$A:$B,2,FALSE),"MANGLER - MÅ OPPDATERE EAN-FANEN")))</f>
        <v/>
      </c>
      <c r="V4265" s="22">
        <f t="shared" si="245"/>
        <v>0</v>
      </c>
      <c r="W4265" s="22">
        <f t="shared" si="246"/>
        <v>0</v>
      </c>
    </row>
    <row r="4266" spans="20:23">
      <c r="T4266" s="22" t="str">
        <f t="shared" si="244"/>
        <v>-</v>
      </c>
      <c r="U4266" s="24" t="str">
        <f>IF(C4266="NET","",IF(C4266="","",IFERROR(VLOOKUP(T4266,EAN!$A:$B,2,FALSE),"MANGLER - MÅ OPPDATERE EAN-FANEN")))</f>
        <v/>
      </c>
      <c r="V4266" s="22">
        <f t="shared" si="245"/>
        <v>0</v>
      </c>
      <c r="W4266" s="22">
        <f t="shared" si="246"/>
        <v>0</v>
      </c>
    </row>
    <row r="4267" spans="20:23">
      <c r="T4267" s="22" t="str">
        <f t="shared" si="244"/>
        <v>-</v>
      </c>
      <c r="U4267" s="24" t="str">
        <f>IF(C4267="NET","",IF(C4267="","",IFERROR(VLOOKUP(T4267,EAN!$A:$B,2,FALSE),"MANGLER - MÅ OPPDATERE EAN-FANEN")))</f>
        <v/>
      </c>
      <c r="V4267" s="22">
        <f t="shared" si="245"/>
        <v>0</v>
      </c>
      <c r="W4267" s="22">
        <f t="shared" si="246"/>
        <v>0</v>
      </c>
    </row>
    <row r="4268" spans="20:23">
      <c r="T4268" s="22" t="str">
        <f t="shared" si="244"/>
        <v>-</v>
      </c>
      <c r="U4268" s="24" t="str">
        <f>IF(C4268="NET","",IF(C4268="","",IFERROR(VLOOKUP(T4268,EAN!$A:$B,2,FALSE),"MANGLER - MÅ OPPDATERE EAN-FANEN")))</f>
        <v/>
      </c>
      <c r="V4268" s="22">
        <f t="shared" si="245"/>
        <v>0</v>
      </c>
      <c r="W4268" s="22">
        <f t="shared" si="246"/>
        <v>0</v>
      </c>
    </row>
    <row r="4269" spans="20:23">
      <c r="T4269" s="22" t="str">
        <f t="shared" si="244"/>
        <v>-</v>
      </c>
      <c r="U4269" s="24" t="str">
        <f>IF(C4269="NET","",IF(C4269="","",IFERROR(VLOOKUP(T4269,EAN!$A:$B,2,FALSE),"MANGLER - MÅ OPPDATERE EAN-FANEN")))</f>
        <v/>
      </c>
      <c r="V4269" s="22">
        <f t="shared" si="245"/>
        <v>0</v>
      </c>
      <c r="W4269" s="22">
        <f t="shared" si="246"/>
        <v>0</v>
      </c>
    </row>
    <row r="4270" spans="20:23">
      <c r="T4270" s="22" t="str">
        <f t="shared" si="244"/>
        <v>-</v>
      </c>
      <c r="U4270" s="24" t="str">
        <f>IF(C4270="NET","",IF(C4270="","",IFERROR(VLOOKUP(T4270,EAN!$A:$B,2,FALSE),"MANGLER - MÅ OPPDATERE EAN-FANEN")))</f>
        <v/>
      </c>
      <c r="V4270" s="22">
        <f t="shared" si="245"/>
        <v>0</v>
      </c>
      <c r="W4270" s="22">
        <f t="shared" si="246"/>
        <v>0</v>
      </c>
    </row>
    <row r="4271" spans="20:23">
      <c r="T4271" s="22" t="str">
        <f t="shared" si="244"/>
        <v>-</v>
      </c>
      <c r="U4271" s="24" t="str">
        <f>IF(C4271="NET","",IF(C4271="","",IFERROR(VLOOKUP(T4271,EAN!$A:$B,2,FALSE),"MANGLER - MÅ OPPDATERE EAN-FANEN")))</f>
        <v/>
      </c>
      <c r="V4271" s="22">
        <f t="shared" si="245"/>
        <v>0</v>
      </c>
      <c r="W4271" s="22">
        <f t="shared" si="246"/>
        <v>0</v>
      </c>
    </row>
    <row r="4272" spans="20:23">
      <c r="T4272" s="22" t="str">
        <f t="shared" si="244"/>
        <v>-</v>
      </c>
      <c r="U4272" s="24" t="str">
        <f>IF(C4272="NET","",IF(C4272="","",IFERROR(VLOOKUP(T4272,EAN!$A:$B,2,FALSE),"MANGLER - MÅ OPPDATERE EAN-FANEN")))</f>
        <v/>
      </c>
      <c r="V4272" s="22">
        <f t="shared" si="245"/>
        <v>0</v>
      </c>
      <c r="W4272" s="22">
        <f t="shared" si="246"/>
        <v>0</v>
      </c>
    </row>
    <row r="4273" spans="20:23">
      <c r="T4273" s="22" t="str">
        <f t="shared" si="244"/>
        <v>-</v>
      </c>
      <c r="U4273" s="24" t="str">
        <f>IF(C4273="NET","",IF(C4273="","",IFERROR(VLOOKUP(T4273,EAN!$A:$B,2,FALSE),"MANGLER - MÅ OPPDATERE EAN-FANEN")))</f>
        <v/>
      </c>
      <c r="V4273" s="22">
        <f t="shared" si="245"/>
        <v>0</v>
      </c>
      <c r="W4273" s="22">
        <f t="shared" si="246"/>
        <v>0</v>
      </c>
    </row>
    <row r="4274" spans="20:23">
      <c r="T4274" s="22" t="str">
        <f t="shared" si="244"/>
        <v>-</v>
      </c>
      <c r="U4274" s="24" t="str">
        <f>IF(C4274="NET","",IF(C4274="","",IFERROR(VLOOKUP(T4274,EAN!$A:$B,2,FALSE),"MANGLER - MÅ OPPDATERE EAN-FANEN")))</f>
        <v/>
      </c>
      <c r="V4274" s="22">
        <f t="shared" si="245"/>
        <v>0</v>
      </c>
      <c r="W4274" s="22">
        <f t="shared" si="246"/>
        <v>0</v>
      </c>
    </row>
    <row r="4275" spans="20:23">
      <c r="T4275" s="22" t="str">
        <f t="shared" si="244"/>
        <v>-</v>
      </c>
      <c r="U4275" s="24" t="str">
        <f>IF(C4275="NET","",IF(C4275="","",IFERROR(VLOOKUP(T4275,EAN!$A:$B,2,FALSE),"MANGLER - MÅ OPPDATERE EAN-FANEN")))</f>
        <v/>
      </c>
      <c r="V4275" s="22">
        <f t="shared" si="245"/>
        <v>0</v>
      </c>
      <c r="W4275" s="22">
        <f t="shared" si="246"/>
        <v>0</v>
      </c>
    </row>
    <row r="4276" spans="20:23">
      <c r="T4276" s="22" t="str">
        <f t="shared" si="244"/>
        <v>-</v>
      </c>
      <c r="U4276" s="24" t="str">
        <f>IF(C4276="NET","",IF(C4276="","",IFERROR(VLOOKUP(T4276,EAN!$A:$B,2,FALSE),"MANGLER - MÅ OPPDATERE EAN-FANEN")))</f>
        <v/>
      </c>
      <c r="V4276" s="22">
        <f t="shared" si="245"/>
        <v>0</v>
      </c>
      <c r="W4276" s="22">
        <f t="shared" si="246"/>
        <v>0</v>
      </c>
    </row>
    <row r="4277" spans="20:23">
      <c r="T4277" s="22" t="str">
        <f t="shared" si="244"/>
        <v>-</v>
      </c>
      <c r="U4277" s="24" t="str">
        <f>IF(C4277="NET","",IF(C4277="","",IFERROR(VLOOKUP(T4277,EAN!$A:$B,2,FALSE),"MANGLER - MÅ OPPDATERE EAN-FANEN")))</f>
        <v/>
      </c>
      <c r="V4277" s="22">
        <f t="shared" si="245"/>
        <v>0</v>
      </c>
      <c r="W4277" s="22">
        <f t="shared" si="246"/>
        <v>0</v>
      </c>
    </row>
    <row r="4278" spans="20:23">
      <c r="T4278" s="22" t="str">
        <f t="shared" si="244"/>
        <v>-</v>
      </c>
      <c r="U4278" s="24" t="str">
        <f>IF(C4278="NET","",IF(C4278="","",IFERROR(VLOOKUP(T4278,EAN!$A:$B,2,FALSE),"MANGLER - MÅ OPPDATERE EAN-FANEN")))</f>
        <v/>
      </c>
      <c r="V4278" s="22">
        <f t="shared" si="245"/>
        <v>0</v>
      </c>
      <c r="W4278" s="22">
        <f t="shared" si="246"/>
        <v>0</v>
      </c>
    </row>
    <row r="4279" spans="20:23">
      <c r="T4279" s="22" t="str">
        <f t="shared" si="244"/>
        <v>-</v>
      </c>
      <c r="U4279" s="24" t="str">
        <f>IF(C4279="NET","",IF(C4279="","",IFERROR(VLOOKUP(T4279,EAN!$A:$B,2,FALSE),"MANGLER - MÅ OPPDATERE EAN-FANEN")))</f>
        <v/>
      </c>
      <c r="V4279" s="22">
        <f t="shared" si="245"/>
        <v>0</v>
      </c>
      <c r="W4279" s="22">
        <f t="shared" si="246"/>
        <v>0</v>
      </c>
    </row>
    <row r="4280" spans="20:23">
      <c r="T4280" s="22" t="str">
        <f t="shared" si="244"/>
        <v>-</v>
      </c>
      <c r="U4280" s="24" t="str">
        <f>IF(C4280="NET","",IF(C4280="","",IFERROR(VLOOKUP(T4280,EAN!$A:$B,2,FALSE),"MANGLER - MÅ OPPDATERE EAN-FANEN")))</f>
        <v/>
      </c>
      <c r="V4280" s="22">
        <f t="shared" si="245"/>
        <v>0</v>
      </c>
      <c r="W4280" s="22">
        <f t="shared" si="246"/>
        <v>0</v>
      </c>
    </row>
    <row r="4281" spans="20:23">
      <c r="T4281" s="22" t="str">
        <f t="shared" si="244"/>
        <v>-</v>
      </c>
      <c r="U4281" s="24" t="str">
        <f>IF(C4281="NET","",IF(C4281="","",IFERROR(VLOOKUP(T4281,EAN!$A:$B,2,FALSE),"MANGLER - MÅ OPPDATERE EAN-FANEN")))</f>
        <v/>
      </c>
      <c r="V4281" s="22">
        <f t="shared" si="245"/>
        <v>0</v>
      </c>
      <c r="W4281" s="22">
        <f t="shared" si="246"/>
        <v>0</v>
      </c>
    </row>
    <row r="4282" spans="20:23">
      <c r="T4282" s="22" t="str">
        <f t="shared" si="244"/>
        <v>-</v>
      </c>
      <c r="U4282" s="24" t="str">
        <f>IF(C4282="NET","",IF(C4282="","",IFERROR(VLOOKUP(T4282,EAN!$A:$B,2,FALSE),"MANGLER - MÅ OPPDATERE EAN-FANEN")))</f>
        <v/>
      </c>
      <c r="V4282" s="22">
        <f t="shared" si="245"/>
        <v>0</v>
      </c>
      <c r="W4282" s="22">
        <f t="shared" si="246"/>
        <v>0</v>
      </c>
    </row>
    <row r="4283" spans="20:23">
      <c r="T4283" s="22" t="str">
        <f t="shared" si="244"/>
        <v>-</v>
      </c>
      <c r="U4283" s="24" t="str">
        <f>IF(C4283="NET","",IF(C4283="","",IFERROR(VLOOKUP(T4283,EAN!$A:$B,2,FALSE),"MANGLER - MÅ OPPDATERE EAN-FANEN")))</f>
        <v/>
      </c>
      <c r="V4283" s="22">
        <f t="shared" si="245"/>
        <v>0</v>
      </c>
      <c r="W4283" s="22">
        <f t="shared" si="246"/>
        <v>0</v>
      </c>
    </row>
    <row r="4284" spans="20:23">
      <c r="T4284" s="22" t="str">
        <f t="shared" si="244"/>
        <v>-</v>
      </c>
      <c r="U4284" s="24" t="str">
        <f>IF(C4284="NET","",IF(C4284="","",IFERROR(VLOOKUP(T4284,EAN!$A:$B,2,FALSE),"MANGLER - MÅ OPPDATERE EAN-FANEN")))</f>
        <v/>
      </c>
      <c r="V4284" s="22">
        <f t="shared" si="245"/>
        <v>0</v>
      </c>
      <c r="W4284" s="22">
        <f t="shared" si="246"/>
        <v>0</v>
      </c>
    </row>
    <row r="4285" spans="20:23">
      <c r="T4285" s="22" t="str">
        <f t="shared" si="244"/>
        <v>-</v>
      </c>
      <c r="U4285" s="24" t="str">
        <f>IF(C4285="NET","",IF(C4285="","",IFERROR(VLOOKUP(T4285,EAN!$A:$B,2,FALSE),"MANGLER - MÅ OPPDATERE EAN-FANEN")))</f>
        <v/>
      </c>
      <c r="V4285" s="22">
        <f t="shared" si="245"/>
        <v>0</v>
      </c>
      <c r="W4285" s="22">
        <f t="shared" si="246"/>
        <v>0</v>
      </c>
    </row>
    <row r="4286" spans="20:23">
      <c r="T4286" s="22" t="str">
        <f t="shared" si="244"/>
        <v>-</v>
      </c>
      <c r="U4286" s="24" t="str">
        <f>IF(C4286="NET","",IF(C4286="","",IFERROR(VLOOKUP(T4286,EAN!$A:$B,2,FALSE),"MANGLER - MÅ OPPDATERE EAN-FANEN")))</f>
        <v/>
      </c>
      <c r="V4286" s="22">
        <f t="shared" si="245"/>
        <v>0</v>
      </c>
      <c r="W4286" s="22">
        <f t="shared" si="246"/>
        <v>0</v>
      </c>
    </row>
    <row r="4287" spans="20:23">
      <c r="T4287" s="22" t="str">
        <f t="shared" si="244"/>
        <v>-</v>
      </c>
      <c r="U4287" s="24" t="str">
        <f>IF(C4287="NET","",IF(C4287="","",IFERROR(VLOOKUP(T4287,EAN!$A:$B,2,FALSE),"MANGLER - MÅ OPPDATERE EAN-FANEN")))</f>
        <v/>
      </c>
      <c r="V4287" s="22">
        <f t="shared" si="245"/>
        <v>0</v>
      </c>
      <c r="W4287" s="22">
        <f t="shared" si="246"/>
        <v>0</v>
      </c>
    </row>
    <row r="4288" spans="20:23">
      <c r="T4288" s="22" t="str">
        <f t="shared" si="244"/>
        <v>-</v>
      </c>
      <c r="U4288" s="24" t="str">
        <f>IF(C4288="NET","",IF(C4288="","",IFERROR(VLOOKUP(T4288,EAN!$A:$B,2,FALSE),"MANGLER - MÅ OPPDATERE EAN-FANEN")))</f>
        <v/>
      </c>
      <c r="V4288" s="22">
        <f t="shared" si="245"/>
        <v>0</v>
      </c>
      <c r="W4288" s="22">
        <f t="shared" si="246"/>
        <v>0</v>
      </c>
    </row>
    <row r="4289" spans="20:23">
      <c r="T4289" s="22" t="str">
        <f t="shared" si="244"/>
        <v>-</v>
      </c>
      <c r="U4289" s="24" t="str">
        <f>IF(C4289="NET","",IF(C4289="","",IFERROR(VLOOKUP(T4289,EAN!$A:$B,2,FALSE),"MANGLER - MÅ OPPDATERE EAN-FANEN")))</f>
        <v/>
      </c>
      <c r="V4289" s="22">
        <f t="shared" si="245"/>
        <v>0</v>
      </c>
      <c r="W4289" s="22">
        <f t="shared" si="246"/>
        <v>0</v>
      </c>
    </row>
    <row r="4290" spans="20:23">
      <c r="T4290" s="22" t="str">
        <f t="shared" si="244"/>
        <v>-</v>
      </c>
      <c r="U4290" s="24" t="str">
        <f>IF(C4290="NET","",IF(C4290="","",IFERROR(VLOOKUP(T4290,EAN!$A:$B,2,FALSE),"MANGLER - MÅ OPPDATERE EAN-FANEN")))</f>
        <v/>
      </c>
      <c r="V4290" s="22">
        <f t="shared" si="245"/>
        <v>0</v>
      </c>
      <c r="W4290" s="22">
        <f t="shared" si="246"/>
        <v>0</v>
      </c>
    </row>
    <row r="4291" spans="20:23">
      <c r="T4291" s="22" t="str">
        <f t="shared" si="244"/>
        <v>-</v>
      </c>
      <c r="U4291" s="24" t="str">
        <f>IF(C4291="NET","",IF(C4291="","",IFERROR(VLOOKUP(T4291,EAN!$A:$B,2,FALSE),"MANGLER - MÅ OPPDATERE EAN-FANEN")))</f>
        <v/>
      </c>
      <c r="V4291" s="22">
        <f t="shared" si="245"/>
        <v>0</v>
      </c>
      <c r="W4291" s="22">
        <f t="shared" si="246"/>
        <v>0</v>
      </c>
    </row>
    <row r="4292" spans="20:23">
      <c r="T4292" s="22" t="str">
        <f t="shared" ref="T4292:T4355" si="247">CONCATENATE(B4292,"-",E4292)</f>
        <v>-</v>
      </c>
      <c r="U4292" s="24" t="str">
        <f>IF(C4292="NET","",IF(C4292="","",IFERROR(VLOOKUP(T4292,EAN!$A:$B,2,FALSE),"MANGLER - MÅ OPPDATERE EAN-FANEN")))</f>
        <v/>
      </c>
      <c r="V4292" s="22">
        <f t="shared" si="245"/>
        <v>0</v>
      </c>
      <c r="W4292" s="22">
        <f t="shared" si="246"/>
        <v>0</v>
      </c>
    </row>
    <row r="4293" spans="20:23">
      <c r="T4293" s="22" t="str">
        <f t="shared" si="247"/>
        <v>-</v>
      </c>
      <c r="U4293" s="24" t="str">
        <f>IF(C4293="NET","",IF(C4293="","",IFERROR(VLOOKUP(T4293,EAN!$A:$B,2,FALSE),"MANGLER - MÅ OPPDATERE EAN-FANEN")))</f>
        <v/>
      </c>
      <c r="V4293" s="22">
        <f t="shared" si="245"/>
        <v>0</v>
      </c>
      <c r="W4293" s="22">
        <f t="shared" si="246"/>
        <v>0</v>
      </c>
    </row>
    <row r="4294" spans="20:23">
      <c r="T4294" s="22" t="str">
        <f t="shared" si="247"/>
        <v>-</v>
      </c>
      <c r="U4294" s="24" t="str">
        <f>IF(C4294="NET","",IF(C4294="","",IFERROR(VLOOKUP(T4294,EAN!$A:$B,2,FALSE),"MANGLER - MÅ OPPDATERE EAN-FANEN")))</f>
        <v/>
      </c>
      <c r="V4294" s="22">
        <f t="shared" si="245"/>
        <v>0</v>
      </c>
      <c r="W4294" s="22">
        <f t="shared" si="246"/>
        <v>0</v>
      </c>
    </row>
    <row r="4295" spans="20:23">
      <c r="T4295" s="22" t="str">
        <f t="shared" si="247"/>
        <v>-</v>
      </c>
      <c r="U4295" s="24" t="str">
        <f>IF(C4295="NET","",IF(C4295="","",IFERROR(VLOOKUP(T4295,EAN!$A:$B,2,FALSE),"MANGLER - MÅ OPPDATERE EAN-FANEN")))</f>
        <v/>
      </c>
      <c r="V4295" s="22">
        <f t="shared" si="245"/>
        <v>0</v>
      </c>
      <c r="W4295" s="22">
        <f t="shared" si="246"/>
        <v>0</v>
      </c>
    </row>
    <row r="4296" spans="20:23">
      <c r="T4296" s="22" t="str">
        <f t="shared" si="247"/>
        <v>-</v>
      </c>
      <c r="U4296" s="24" t="str">
        <f>IF(C4296="NET","",IF(C4296="","",IFERROR(VLOOKUP(T4296,EAN!$A:$B,2,FALSE),"MANGLER - MÅ OPPDATERE EAN-FANEN")))</f>
        <v/>
      </c>
      <c r="V4296" s="22">
        <f t="shared" si="245"/>
        <v>0</v>
      </c>
      <c r="W4296" s="22">
        <f t="shared" si="246"/>
        <v>0</v>
      </c>
    </row>
    <row r="4297" spans="20:23">
      <c r="T4297" s="22" t="str">
        <f t="shared" si="247"/>
        <v>-</v>
      </c>
      <c r="U4297" s="24" t="str">
        <f>IF(C4297="NET","",IF(C4297="","",IFERROR(VLOOKUP(T4297,EAN!$A:$B,2,FALSE),"MANGLER - MÅ OPPDATERE EAN-FANEN")))</f>
        <v/>
      </c>
      <c r="V4297" s="22">
        <f t="shared" si="245"/>
        <v>0</v>
      </c>
      <c r="W4297" s="22">
        <f t="shared" si="246"/>
        <v>0</v>
      </c>
    </row>
    <row r="4298" spans="20:23">
      <c r="T4298" s="22" t="str">
        <f t="shared" si="247"/>
        <v>-</v>
      </c>
      <c r="U4298" s="24" t="str">
        <f>IF(C4298="NET","",IF(C4298="","",IFERROR(VLOOKUP(T4298,EAN!$A:$B,2,FALSE),"MANGLER - MÅ OPPDATERE EAN-FANEN")))</f>
        <v/>
      </c>
      <c r="V4298" s="22">
        <f t="shared" si="245"/>
        <v>0</v>
      </c>
      <c r="W4298" s="22">
        <f t="shared" si="246"/>
        <v>0</v>
      </c>
    </row>
    <row r="4299" spans="20:23">
      <c r="T4299" s="22" t="str">
        <f t="shared" si="247"/>
        <v>-</v>
      </c>
      <c r="U4299" s="24" t="str">
        <f>IF(C4299="NET","",IF(C4299="","",IFERROR(VLOOKUP(T4299,EAN!$A:$B,2,FALSE),"MANGLER - MÅ OPPDATERE EAN-FANEN")))</f>
        <v/>
      </c>
      <c r="V4299" s="22">
        <f t="shared" ref="V4299:V4334" si="248">I4299</f>
        <v>0</v>
      </c>
      <c r="W4299" s="22">
        <f t="shared" ref="W4299:W4334" si="249">R4299</f>
        <v>0</v>
      </c>
    </row>
    <row r="4300" spans="20:23">
      <c r="T4300" s="22" t="str">
        <f t="shared" si="247"/>
        <v>-</v>
      </c>
      <c r="U4300" s="24" t="str">
        <f>IF(C4300="NET","",IF(C4300="","",IFERROR(VLOOKUP(T4300,EAN!$A:$B,2,FALSE),"MANGLER - MÅ OPPDATERE EAN-FANEN")))</f>
        <v/>
      </c>
      <c r="V4300" s="22">
        <f t="shared" si="248"/>
        <v>0</v>
      </c>
      <c r="W4300" s="22">
        <f t="shared" si="249"/>
        <v>0</v>
      </c>
    </row>
    <row r="4301" spans="20:23">
      <c r="T4301" s="22" t="str">
        <f t="shared" si="247"/>
        <v>-</v>
      </c>
      <c r="U4301" s="24" t="str">
        <f>IF(C4301="NET","",IF(C4301="","",IFERROR(VLOOKUP(T4301,EAN!$A:$B,2,FALSE),"MANGLER - MÅ OPPDATERE EAN-FANEN")))</f>
        <v/>
      </c>
      <c r="V4301" s="22">
        <f t="shared" si="248"/>
        <v>0</v>
      </c>
      <c r="W4301" s="22">
        <f t="shared" si="249"/>
        <v>0</v>
      </c>
    </row>
    <row r="4302" spans="20:23">
      <c r="T4302" s="22" t="str">
        <f t="shared" si="247"/>
        <v>-</v>
      </c>
      <c r="U4302" s="24" t="str">
        <f>IF(C4302="NET","",IF(C4302="","",IFERROR(VLOOKUP(T4302,EAN!$A:$B,2,FALSE),"MANGLER - MÅ OPPDATERE EAN-FANEN")))</f>
        <v/>
      </c>
      <c r="V4302" s="22">
        <f t="shared" si="248"/>
        <v>0</v>
      </c>
      <c r="W4302" s="22">
        <f t="shared" si="249"/>
        <v>0</v>
      </c>
    </row>
    <row r="4303" spans="20:23">
      <c r="T4303" s="22" t="str">
        <f t="shared" si="247"/>
        <v>-</v>
      </c>
      <c r="U4303" s="24" t="str">
        <f>IF(C4303="NET","",IF(C4303="","",IFERROR(VLOOKUP(T4303,EAN!$A:$B,2,FALSE),"MANGLER - MÅ OPPDATERE EAN-FANEN")))</f>
        <v/>
      </c>
      <c r="V4303" s="22">
        <f t="shared" si="248"/>
        <v>0</v>
      </c>
      <c r="W4303" s="22">
        <f t="shared" si="249"/>
        <v>0</v>
      </c>
    </row>
    <row r="4304" spans="20:23">
      <c r="T4304" s="22" t="str">
        <f t="shared" si="247"/>
        <v>-</v>
      </c>
      <c r="U4304" s="24" t="str">
        <f>IF(C4304="NET","",IF(C4304="","",IFERROR(VLOOKUP(T4304,EAN!$A:$B,2,FALSE),"MANGLER - MÅ OPPDATERE EAN-FANEN")))</f>
        <v/>
      </c>
      <c r="V4304" s="22">
        <f t="shared" si="248"/>
        <v>0</v>
      </c>
      <c r="W4304" s="22">
        <f t="shared" si="249"/>
        <v>0</v>
      </c>
    </row>
    <row r="4305" spans="20:23">
      <c r="T4305" s="22" t="str">
        <f t="shared" si="247"/>
        <v>-</v>
      </c>
      <c r="U4305" s="24" t="str">
        <f>IF(C4305="NET","",IF(C4305="","",IFERROR(VLOOKUP(T4305,EAN!$A:$B,2,FALSE),"MANGLER - MÅ OPPDATERE EAN-FANEN")))</f>
        <v/>
      </c>
      <c r="V4305" s="22">
        <f t="shared" si="248"/>
        <v>0</v>
      </c>
      <c r="W4305" s="22">
        <f t="shared" si="249"/>
        <v>0</v>
      </c>
    </row>
    <row r="4306" spans="20:23">
      <c r="T4306" s="22" t="str">
        <f t="shared" si="247"/>
        <v>-</v>
      </c>
      <c r="U4306" s="24" t="str">
        <f>IF(C4306="NET","",IF(C4306="","",IFERROR(VLOOKUP(T4306,EAN!$A:$B,2,FALSE),"MANGLER - MÅ OPPDATERE EAN-FANEN")))</f>
        <v/>
      </c>
      <c r="V4306" s="22">
        <f t="shared" si="248"/>
        <v>0</v>
      </c>
      <c r="W4306" s="22">
        <f t="shared" si="249"/>
        <v>0</v>
      </c>
    </row>
    <row r="4307" spans="20:23">
      <c r="T4307" s="22" t="str">
        <f t="shared" si="247"/>
        <v>-</v>
      </c>
      <c r="U4307" s="24" t="str">
        <f>IF(C4307="NET","",IF(C4307="","",IFERROR(VLOOKUP(T4307,EAN!$A:$B,2,FALSE),"MANGLER - MÅ OPPDATERE EAN-FANEN")))</f>
        <v/>
      </c>
      <c r="V4307" s="22">
        <f t="shared" si="248"/>
        <v>0</v>
      </c>
      <c r="W4307" s="22">
        <f t="shared" si="249"/>
        <v>0</v>
      </c>
    </row>
    <row r="4308" spans="20:23">
      <c r="T4308" s="22" t="str">
        <f t="shared" si="247"/>
        <v>-</v>
      </c>
      <c r="U4308" s="24" t="str">
        <f>IF(C4308="NET","",IF(C4308="","",IFERROR(VLOOKUP(T4308,EAN!$A:$B,2,FALSE),"MANGLER - MÅ OPPDATERE EAN-FANEN")))</f>
        <v/>
      </c>
      <c r="V4308" s="22">
        <f t="shared" si="248"/>
        <v>0</v>
      </c>
      <c r="W4308" s="22">
        <f t="shared" si="249"/>
        <v>0</v>
      </c>
    </row>
    <row r="4309" spans="20:23">
      <c r="T4309" s="22" t="str">
        <f t="shared" si="247"/>
        <v>-</v>
      </c>
      <c r="U4309" s="24" t="str">
        <f>IF(C4309="NET","",IF(C4309="","",IFERROR(VLOOKUP(T4309,EAN!$A:$B,2,FALSE),"MANGLER - MÅ OPPDATERE EAN-FANEN")))</f>
        <v/>
      </c>
      <c r="V4309" s="22">
        <f t="shared" si="248"/>
        <v>0</v>
      </c>
      <c r="W4309" s="22">
        <f t="shared" si="249"/>
        <v>0</v>
      </c>
    </row>
    <row r="4310" spans="20:23">
      <c r="T4310" s="22" t="str">
        <f t="shared" si="247"/>
        <v>-</v>
      </c>
      <c r="U4310" s="24" t="str">
        <f>IF(C4310="NET","",IF(C4310="","",IFERROR(VLOOKUP(T4310,EAN!$A:$B,2,FALSE),"MANGLER - MÅ OPPDATERE EAN-FANEN")))</f>
        <v/>
      </c>
      <c r="V4310" s="22">
        <f t="shared" si="248"/>
        <v>0</v>
      </c>
      <c r="W4310" s="22">
        <f t="shared" si="249"/>
        <v>0</v>
      </c>
    </row>
    <row r="4311" spans="20:23">
      <c r="T4311" s="22" t="str">
        <f t="shared" si="247"/>
        <v>-</v>
      </c>
      <c r="U4311" s="24" t="str">
        <f>IF(C4311="NET","",IF(C4311="","",IFERROR(VLOOKUP(T4311,EAN!$A:$B,2,FALSE),"MANGLER - MÅ OPPDATERE EAN-FANEN")))</f>
        <v/>
      </c>
      <c r="V4311" s="22">
        <f t="shared" si="248"/>
        <v>0</v>
      </c>
      <c r="W4311" s="22">
        <f t="shared" si="249"/>
        <v>0</v>
      </c>
    </row>
    <row r="4312" spans="20:23">
      <c r="T4312" s="22" t="str">
        <f t="shared" si="247"/>
        <v>-</v>
      </c>
      <c r="U4312" s="24" t="str">
        <f>IF(C4312="NET","",IF(C4312="","",IFERROR(VLOOKUP(T4312,EAN!$A:$B,2,FALSE),"MANGLER - MÅ OPPDATERE EAN-FANEN")))</f>
        <v/>
      </c>
      <c r="V4312" s="22">
        <f t="shared" si="248"/>
        <v>0</v>
      </c>
      <c r="W4312" s="22">
        <f t="shared" si="249"/>
        <v>0</v>
      </c>
    </row>
    <row r="4313" spans="20:23">
      <c r="T4313" s="22" t="str">
        <f t="shared" si="247"/>
        <v>-</v>
      </c>
      <c r="U4313" s="24" t="str">
        <f>IF(C4313="NET","",IF(C4313="","",IFERROR(VLOOKUP(T4313,EAN!$A:$B,2,FALSE),"MANGLER - MÅ OPPDATERE EAN-FANEN")))</f>
        <v/>
      </c>
      <c r="V4313" s="22">
        <f t="shared" si="248"/>
        <v>0</v>
      </c>
      <c r="W4313" s="22">
        <f t="shared" si="249"/>
        <v>0</v>
      </c>
    </row>
    <row r="4314" spans="20:23">
      <c r="T4314" s="22" t="str">
        <f t="shared" si="247"/>
        <v>-</v>
      </c>
      <c r="U4314" s="24" t="str">
        <f>IF(C4314="NET","",IF(C4314="","",IFERROR(VLOOKUP(T4314,EAN!$A:$B,2,FALSE),"MANGLER - MÅ OPPDATERE EAN-FANEN")))</f>
        <v/>
      </c>
      <c r="V4314" s="22">
        <f t="shared" si="248"/>
        <v>0</v>
      </c>
      <c r="W4314" s="22">
        <f t="shared" si="249"/>
        <v>0</v>
      </c>
    </row>
    <row r="4315" spans="20:23">
      <c r="T4315" s="22" t="str">
        <f t="shared" si="247"/>
        <v>-</v>
      </c>
      <c r="U4315" s="24" t="str">
        <f>IF(C4315="NET","",IF(C4315="","",IFERROR(VLOOKUP(T4315,EAN!$A:$B,2,FALSE),"MANGLER - MÅ OPPDATERE EAN-FANEN")))</f>
        <v/>
      </c>
      <c r="V4315" s="22">
        <f t="shared" si="248"/>
        <v>0</v>
      </c>
      <c r="W4315" s="22">
        <f t="shared" si="249"/>
        <v>0</v>
      </c>
    </row>
    <row r="4316" spans="20:23">
      <c r="T4316" s="22" t="str">
        <f t="shared" si="247"/>
        <v>-</v>
      </c>
      <c r="U4316" s="24" t="str">
        <f>IF(C4316="NET","",IF(C4316="","",IFERROR(VLOOKUP(T4316,EAN!$A:$B,2,FALSE),"MANGLER - MÅ OPPDATERE EAN-FANEN")))</f>
        <v/>
      </c>
      <c r="V4316" s="22">
        <f t="shared" si="248"/>
        <v>0</v>
      </c>
      <c r="W4316" s="22">
        <f t="shared" si="249"/>
        <v>0</v>
      </c>
    </row>
    <row r="4317" spans="20:23">
      <c r="T4317" s="22" t="str">
        <f t="shared" si="247"/>
        <v>-</v>
      </c>
      <c r="U4317" s="24" t="str">
        <f>IF(C4317="NET","",IF(C4317="","",IFERROR(VLOOKUP(T4317,EAN!$A:$B,2,FALSE),"MANGLER - MÅ OPPDATERE EAN-FANEN")))</f>
        <v/>
      </c>
      <c r="V4317" s="22">
        <f t="shared" si="248"/>
        <v>0</v>
      </c>
      <c r="W4317" s="22">
        <f t="shared" si="249"/>
        <v>0</v>
      </c>
    </row>
    <row r="4318" spans="20:23">
      <c r="T4318" s="22" t="str">
        <f t="shared" si="247"/>
        <v>-</v>
      </c>
      <c r="U4318" s="24" t="str">
        <f>IF(C4318="NET","",IF(C4318="","",IFERROR(VLOOKUP(T4318,EAN!$A:$B,2,FALSE),"MANGLER - MÅ OPPDATERE EAN-FANEN")))</f>
        <v/>
      </c>
      <c r="V4318" s="22">
        <f t="shared" si="248"/>
        <v>0</v>
      </c>
      <c r="W4318" s="22">
        <f t="shared" si="249"/>
        <v>0</v>
      </c>
    </row>
    <row r="4319" spans="20:23">
      <c r="T4319" s="22" t="str">
        <f t="shared" si="247"/>
        <v>-</v>
      </c>
      <c r="U4319" s="24" t="str">
        <f>IF(C4319="NET","",IF(C4319="","",IFERROR(VLOOKUP(T4319,EAN!$A:$B,2,FALSE),"MANGLER - MÅ OPPDATERE EAN-FANEN")))</f>
        <v/>
      </c>
      <c r="V4319" s="22">
        <f t="shared" si="248"/>
        <v>0</v>
      </c>
      <c r="W4319" s="22">
        <f t="shared" si="249"/>
        <v>0</v>
      </c>
    </row>
    <row r="4320" spans="20:23">
      <c r="T4320" s="22" t="str">
        <f t="shared" si="247"/>
        <v>-</v>
      </c>
      <c r="U4320" s="24" t="str">
        <f>IF(C4320="NET","",IF(C4320="","",IFERROR(VLOOKUP(T4320,EAN!$A:$B,2,FALSE),"MANGLER - MÅ OPPDATERE EAN-FANEN")))</f>
        <v/>
      </c>
      <c r="V4320" s="22">
        <f t="shared" si="248"/>
        <v>0</v>
      </c>
      <c r="W4320" s="22">
        <f t="shared" si="249"/>
        <v>0</v>
      </c>
    </row>
    <row r="4321" spans="20:23">
      <c r="T4321" s="22" t="str">
        <f t="shared" si="247"/>
        <v>-</v>
      </c>
      <c r="U4321" s="24" t="str">
        <f>IF(C4321="NET","",IF(C4321="","",IFERROR(VLOOKUP(T4321,EAN!$A:$B,2,FALSE),"MANGLER - MÅ OPPDATERE EAN-FANEN")))</f>
        <v/>
      </c>
      <c r="V4321" s="22">
        <f t="shared" si="248"/>
        <v>0</v>
      </c>
      <c r="W4321" s="22">
        <f t="shared" si="249"/>
        <v>0</v>
      </c>
    </row>
    <row r="4322" spans="20:23">
      <c r="T4322" s="22" t="str">
        <f t="shared" si="247"/>
        <v>-</v>
      </c>
      <c r="U4322" s="24" t="str">
        <f>IF(C4322="NET","",IF(C4322="","",IFERROR(VLOOKUP(T4322,EAN!$A:$B,2,FALSE),"MANGLER - MÅ OPPDATERE EAN-FANEN")))</f>
        <v/>
      </c>
      <c r="V4322" s="22">
        <f t="shared" si="248"/>
        <v>0</v>
      </c>
      <c r="W4322" s="22">
        <f t="shared" si="249"/>
        <v>0</v>
      </c>
    </row>
    <row r="4323" spans="20:23">
      <c r="T4323" s="22" t="str">
        <f t="shared" si="247"/>
        <v>-</v>
      </c>
      <c r="U4323" s="24" t="str">
        <f>IF(C4323="NET","",IF(C4323="","",IFERROR(VLOOKUP(T4323,EAN!$A:$B,2,FALSE),"MANGLER - MÅ OPPDATERE EAN-FANEN")))</f>
        <v/>
      </c>
      <c r="V4323" s="22">
        <f t="shared" si="248"/>
        <v>0</v>
      </c>
      <c r="W4323" s="22">
        <f t="shared" si="249"/>
        <v>0</v>
      </c>
    </row>
    <row r="4324" spans="20:23">
      <c r="T4324" s="22" t="str">
        <f t="shared" si="247"/>
        <v>-</v>
      </c>
      <c r="U4324" s="24" t="str">
        <f>IF(C4324="NET","",IF(C4324="","",IFERROR(VLOOKUP(T4324,EAN!$A:$B,2,FALSE),"MANGLER - MÅ OPPDATERE EAN-FANEN")))</f>
        <v/>
      </c>
      <c r="V4324" s="22">
        <f t="shared" si="248"/>
        <v>0</v>
      </c>
      <c r="W4324" s="22">
        <f t="shared" si="249"/>
        <v>0</v>
      </c>
    </row>
    <row r="4325" spans="20:23">
      <c r="T4325" s="22" t="str">
        <f t="shared" si="247"/>
        <v>-</v>
      </c>
      <c r="U4325" s="24" t="str">
        <f>IF(C4325="NET","",IF(C4325="","",IFERROR(VLOOKUP(T4325,EAN!$A:$B,2,FALSE),"MANGLER - MÅ OPPDATERE EAN-FANEN")))</f>
        <v/>
      </c>
      <c r="V4325" s="22">
        <f t="shared" si="248"/>
        <v>0</v>
      </c>
      <c r="W4325" s="22">
        <f t="shared" si="249"/>
        <v>0</v>
      </c>
    </row>
    <row r="4326" spans="20:23">
      <c r="T4326" s="22" t="str">
        <f t="shared" si="247"/>
        <v>-</v>
      </c>
      <c r="U4326" s="24" t="str">
        <f>IF(C4326="NET","",IF(C4326="","",IFERROR(VLOOKUP(T4326,EAN!$A:$B,2,FALSE),"MANGLER - MÅ OPPDATERE EAN-FANEN")))</f>
        <v/>
      </c>
      <c r="V4326" s="22">
        <f t="shared" si="248"/>
        <v>0</v>
      </c>
      <c r="W4326" s="22">
        <f t="shared" si="249"/>
        <v>0</v>
      </c>
    </row>
    <row r="4327" spans="20:23">
      <c r="T4327" s="22" t="str">
        <f t="shared" si="247"/>
        <v>-</v>
      </c>
      <c r="U4327" s="24" t="str">
        <f>IF(C4327="NET","",IF(C4327="","",IFERROR(VLOOKUP(T4327,EAN!$A:$B,2,FALSE),"MANGLER - MÅ OPPDATERE EAN-FANEN")))</f>
        <v/>
      </c>
      <c r="V4327" s="22">
        <f t="shared" si="248"/>
        <v>0</v>
      </c>
      <c r="W4327" s="22">
        <f t="shared" si="249"/>
        <v>0</v>
      </c>
    </row>
    <row r="4328" spans="20:23">
      <c r="T4328" s="22" t="str">
        <f t="shared" si="247"/>
        <v>-</v>
      </c>
      <c r="U4328" s="24" t="str">
        <f>IF(C4328="NET","",IF(C4328="","",IFERROR(VLOOKUP(T4328,EAN!$A:$B,2,FALSE),"MANGLER - MÅ OPPDATERE EAN-FANEN")))</f>
        <v/>
      </c>
      <c r="V4328" s="22">
        <f t="shared" si="248"/>
        <v>0</v>
      </c>
      <c r="W4328" s="22">
        <f t="shared" si="249"/>
        <v>0</v>
      </c>
    </row>
    <row r="4329" spans="20:23">
      <c r="T4329" s="22" t="str">
        <f t="shared" si="247"/>
        <v>-</v>
      </c>
      <c r="U4329" s="24" t="str">
        <f>IF(C4329="NET","",IF(C4329="","",IFERROR(VLOOKUP(T4329,EAN!$A:$B,2,FALSE),"MANGLER - MÅ OPPDATERE EAN-FANEN")))</f>
        <v/>
      </c>
      <c r="V4329" s="22">
        <f t="shared" si="248"/>
        <v>0</v>
      </c>
      <c r="W4329" s="22">
        <f t="shared" si="249"/>
        <v>0</v>
      </c>
    </row>
    <row r="4330" spans="20:23">
      <c r="T4330" s="22" t="str">
        <f t="shared" si="247"/>
        <v>-</v>
      </c>
      <c r="U4330" s="24" t="str">
        <f>IF(C4330="NET","",IF(C4330="","",IFERROR(VLOOKUP(T4330,EAN!$A:$B,2,FALSE),"MANGLER - MÅ OPPDATERE EAN-FANEN")))</f>
        <v/>
      </c>
      <c r="V4330" s="22">
        <f t="shared" si="248"/>
        <v>0</v>
      </c>
      <c r="W4330" s="22">
        <f t="shared" si="249"/>
        <v>0</v>
      </c>
    </row>
    <row r="4331" spans="20:23">
      <c r="T4331" s="22" t="str">
        <f t="shared" si="247"/>
        <v>-</v>
      </c>
      <c r="U4331" s="24" t="str">
        <f>IF(C4331="NET","",IF(C4331="","",IFERROR(VLOOKUP(T4331,EAN!$A:$B,2,FALSE),"MANGLER - MÅ OPPDATERE EAN-FANEN")))</f>
        <v/>
      </c>
      <c r="V4331" s="22">
        <f t="shared" si="248"/>
        <v>0</v>
      </c>
      <c r="W4331" s="22">
        <f t="shared" si="249"/>
        <v>0</v>
      </c>
    </row>
    <row r="4332" spans="20:23">
      <c r="T4332" s="22" t="str">
        <f t="shared" si="247"/>
        <v>-</v>
      </c>
      <c r="U4332" s="24" t="str">
        <f>IF(C4332="NET","",IF(C4332="","",IFERROR(VLOOKUP(T4332,EAN!$A:$B,2,FALSE),"MANGLER - MÅ OPPDATERE EAN-FANEN")))</f>
        <v/>
      </c>
      <c r="V4332" s="22">
        <f t="shared" si="248"/>
        <v>0</v>
      </c>
      <c r="W4332" s="22">
        <f t="shared" si="249"/>
        <v>0</v>
      </c>
    </row>
    <row r="4333" spans="20:23">
      <c r="T4333" s="22" t="str">
        <f t="shared" si="247"/>
        <v>-</v>
      </c>
      <c r="U4333" s="24" t="str">
        <f>IF(C4333="NET","",IF(C4333="","",IFERROR(VLOOKUP(T4333,EAN!$A:$B,2,FALSE),"MANGLER - MÅ OPPDATERE EAN-FANEN")))</f>
        <v/>
      </c>
      <c r="V4333" s="22">
        <f t="shared" si="248"/>
        <v>0</v>
      </c>
      <c r="W4333" s="22">
        <f t="shared" si="249"/>
        <v>0</v>
      </c>
    </row>
    <row r="4334" spans="20:23">
      <c r="T4334" s="22" t="str">
        <f t="shared" si="247"/>
        <v>-</v>
      </c>
      <c r="U4334" s="24" t="str">
        <f>IF(C4334="NET","",IF(C4334="","",IFERROR(VLOOKUP(T4334,EAN!$A:$B,2,FALSE),"MANGLER - MÅ OPPDATERE EAN-FANEN")))</f>
        <v/>
      </c>
      <c r="V4334" s="22">
        <f t="shared" si="248"/>
        <v>0</v>
      </c>
      <c r="W4334" s="22">
        <f t="shared" si="249"/>
        <v>0</v>
      </c>
    </row>
    <row r="4335" spans="20:23">
      <c r="T4335" s="22" t="str">
        <f t="shared" si="247"/>
        <v>-</v>
      </c>
      <c r="U4335" s="24" t="str">
        <f>IF(C4335="NET","",IF(C4335="","",IFERROR(VLOOKUP(T4335,EAN!$A:$B,2,FALSE),"MANGLER - MÅ OPPDATERE EAN-FANEN")))</f>
        <v/>
      </c>
      <c r="V4335" s="22">
        <f t="shared" ref="V4335:V4398" si="250">I4335</f>
        <v>0</v>
      </c>
      <c r="W4335" s="22">
        <f t="shared" ref="W4335:W4398" si="251">R4335</f>
        <v>0</v>
      </c>
    </row>
    <row r="4336" spans="20:23">
      <c r="T4336" s="22" t="str">
        <f t="shared" si="247"/>
        <v>-</v>
      </c>
      <c r="U4336" s="24" t="str">
        <f>IF(C4336="NET","",IF(C4336="","",IFERROR(VLOOKUP(T4336,EAN!$A:$B,2,FALSE),"MANGLER - MÅ OPPDATERE EAN-FANEN")))</f>
        <v/>
      </c>
      <c r="V4336" s="22">
        <f t="shared" si="250"/>
        <v>0</v>
      </c>
      <c r="W4336" s="22">
        <f t="shared" si="251"/>
        <v>0</v>
      </c>
    </row>
    <row r="4337" spans="20:23">
      <c r="T4337" s="22" t="str">
        <f t="shared" si="247"/>
        <v>-</v>
      </c>
      <c r="U4337" s="24" t="str">
        <f>IF(C4337="NET","",IF(C4337="","",IFERROR(VLOOKUP(T4337,EAN!$A:$B,2,FALSE),"MANGLER - MÅ OPPDATERE EAN-FANEN")))</f>
        <v/>
      </c>
      <c r="V4337" s="22">
        <f t="shared" si="250"/>
        <v>0</v>
      </c>
      <c r="W4337" s="22">
        <f t="shared" si="251"/>
        <v>0</v>
      </c>
    </row>
    <row r="4338" spans="20:23">
      <c r="T4338" s="22" t="str">
        <f t="shared" si="247"/>
        <v>-</v>
      </c>
      <c r="U4338" s="24" t="str">
        <f>IF(C4338="NET","",IF(C4338="","",IFERROR(VLOOKUP(T4338,EAN!$A:$B,2,FALSE),"MANGLER - MÅ OPPDATERE EAN-FANEN")))</f>
        <v/>
      </c>
      <c r="V4338" s="22">
        <f t="shared" si="250"/>
        <v>0</v>
      </c>
      <c r="W4338" s="22">
        <f t="shared" si="251"/>
        <v>0</v>
      </c>
    </row>
    <row r="4339" spans="20:23">
      <c r="T4339" s="22" t="str">
        <f t="shared" si="247"/>
        <v>-</v>
      </c>
      <c r="U4339" s="24" t="str">
        <f>IF(C4339="NET","",IF(C4339="","",IFERROR(VLOOKUP(T4339,EAN!$A:$B,2,FALSE),"MANGLER - MÅ OPPDATERE EAN-FANEN")))</f>
        <v/>
      </c>
      <c r="V4339" s="22">
        <f t="shared" si="250"/>
        <v>0</v>
      </c>
      <c r="W4339" s="22">
        <f t="shared" si="251"/>
        <v>0</v>
      </c>
    </row>
    <row r="4340" spans="20:23">
      <c r="T4340" s="22" t="str">
        <f t="shared" si="247"/>
        <v>-</v>
      </c>
      <c r="U4340" s="24" t="str">
        <f>IF(C4340="NET","",IF(C4340="","",IFERROR(VLOOKUP(T4340,EAN!$A:$B,2,FALSE),"MANGLER - MÅ OPPDATERE EAN-FANEN")))</f>
        <v/>
      </c>
      <c r="V4340" s="22">
        <f t="shared" si="250"/>
        <v>0</v>
      </c>
      <c r="W4340" s="22">
        <f t="shared" si="251"/>
        <v>0</v>
      </c>
    </row>
    <row r="4341" spans="20:23">
      <c r="T4341" s="22" t="str">
        <f t="shared" si="247"/>
        <v>-</v>
      </c>
      <c r="U4341" s="24" t="str">
        <f>IF(C4341="NET","",IF(C4341="","",IFERROR(VLOOKUP(T4341,EAN!$A:$B,2,FALSE),"MANGLER - MÅ OPPDATERE EAN-FANEN")))</f>
        <v/>
      </c>
      <c r="V4341" s="22">
        <f t="shared" si="250"/>
        <v>0</v>
      </c>
      <c r="W4341" s="22">
        <f t="shared" si="251"/>
        <v>0</v>
      </c>
    </row>
    <row r="4342" spans="20:23">
      <c r="T4342" s="22" t="str">
        <f t="shared" si="247"/>
        <v>-</v>
      </c>
      <c r="U4342" s="24" t="str">
        <f>IF(C4342="NET","",IF(C4342="","",IFERROR(VLOOKUP(T4342,EAN!$A:$B,2,FALSE),"MANGLER - MÅ OPPDATERE EAN-FANEN")))</f>
        <v/>
      </c>
      <c r="V4342" s="22">
        <f t="shared" si="250"/>
        <v>0</v>
      </c>
      <c r="W4342" s="22">
        <f t="shared" si="251"/>
        <v>0</v>
      </c>
    </row>
    <row r="4343" spans="20:23">
      <c r="T4343" s="22" t="str">
        <f t="shared" si="247"/>
        <v>-</v>
      </c>
      <c r="U4343" s="24" t="str">
        <f>IF(C4343="NET","",IF(C4343="","",IFERROR(VLOOKUP(T4343,EAN!$A:$B,2,FALSE),"MANGLER - MÅ OPPDATERE EAN-FANEN")))</f>
        <v/>
      </c>
      <c r="V4343" s="22">
        <f t="shared" si="250"/>
        <v>0</v>
      </c>
      <c r="W4343" s="22">
        <f t="shared" si="251"/>
        <v>0</v>
      </c>
    </row>
    <row r="4344" spans="20:23">
      <c r="T4344" s="22" t="str">
        <f t="shared" si="247"/>
        <v>-</v>
      </c>
      <c r="U4344" s="24" t="str">
        <f>IF(C4344="NET","",IF(C4344="","",IFERROR(VLOOKUP(T4344,EAN!$A:$B,2,FALSE),"MANGLER - MÅ OPPDATERE EAN-FANEN")))</f>
        <v/>
      </c>
      <c r="V4344" s="22">
        <f t="shared" si="250"/>
        <v>0</v>
      </c>
      <c r="W4344" s="22">
        <f t="shared" si="251"/>
        <v>0</v>
      </c>
    </row>
    <row r="4345" spans="20:23">
      <c r="T4345" s="22" t="str">
        <f t="shared" si="247"/>
        <v>-</v>
      </c>
      <c r="U4345" s="24" t="str">
        <f>IF(C4345="NET","",IF(C4345="","",IFERROR(VLOOKUP(T4345,EAN!$A:$B,2,FALSE),"MANGLER - MÅ OPPDATERE EAN-FANEN")))</f>
        <v/>
      </c>
      <c r="V4345" s="22">
        <f t="shared" si="250"/>
        <v>0</v>
      </c>
      <c r="W4345" s="22">
        <f t="shared" si="251"/>
        <v>0</v>
      </c>
    </row>
    <row r="4346" spans="20:23">
      <c r="T4346" s="22" t="str">
        <f t="shared" si="247"/>
        <v>-</v>
      </c>
      <c r="U4346" s="24" t="str">
        <f>IF(C4346="NET","",IF(C4346="","",IFERROR(VLOOKUP(T4346,EAN!$A:$B,2,FALSE),"MANGLER - MÅ OPPDATERE EAN-FANEN")))</f>
        <v/>
      </c>
      <c r="V4346" s="22">
        <f t="shared" si="250"/>
        <v>0</v>
      </c>
      <c r="W4346" s="22">
        <f t="shared" si="251"/>
        <v>0</v>
      </c>
    </row>
    <row r="4347" spans="20:23">
      <c r="T4347" s="22" t="str">
        <f t="shared" si="247"/>
        <v>-</v>
      </c>
      <c r="U4347" s="24" t="str">
        <f>IF(C4347="NET","",IF(C4347="","",IFERROR(VLOOKUP(T4347,EAN!$A:$B,2,FALSE),"MANGLER - MÅ OPPDATERE EAN-FANEN")))</f>
        <v/>
      </c>
      <c r="V4347" s="22">
        <f t="shared" si="250"/>
        <v>0</v>
      </c>
      <c r="W4347" s="22">
        <f t="shared" si="251"/>
        <v>0</v>
      </c>
    </row>
    <row r="4348" spans="20:23">
      <c r="T4348" s="22" t="str">
        <f t="shared" si="247"/>
        <v>-</v>
      </c>
      <c r="U4348" s="24" t="str">
        <f>IF(C4348="NET","",IF(C4348="","",IFERROR(VLOOKUP(T4348,EAN!$A:$B,2,FALSE),"MANGLER - MÅ OPPDATERE EAN-FANEN")))</f>
        <v/>
      </c>
      <c r="V4348" s="22">
        <f t="shared" si="250"/>
        <v>0</v>
      </c>
      <c r="W4348" s="22">
        <f t="shared" si="251"/>
        <v>0</v>
      </c>
    </row>
    <row r="4349" spans="20:23">
      <c r="T4349" s="22" t="str">
        <f t="shared" si="247"/>
        <v>-</v>
      </c>
      <c r="U4349" s="24" t="str">
        <f>IF(C4349="NET","",IF(C4349="","",IFERROR(VLOOKUP(T4349,EAN!$A:$B,2,FALSE),"MANGLER - MÅ OPPDATERE EAN-FANEN")))</f>
        <v/>
      </c>
      <c r="V4349" s="22">
        <f t="shared" si="250"/>
        <v>0</v>
      </c>
      <c r="W4349" s="22">
        <f t="shared" si="251"/>
        <v>0</v>
      </c>
    </row>
    <row r="4350" spans="20:23">
      <c r="T4350" s="22" t="str">
        <f t="shared" si="247"/>
        <v>-</v>
      </c>
      <c r="U4350" s="24" t="str">
        <f>IF(C4350="NET","",IF(C4350="","",IFERROR(VLOOKUP(T4350,EAN!$A:$B,2,FALSE),"MANGLER - MÅ OPPDATERE EAN-FANEN")))</f>
        <v/>
      </c>
      <c r="V4350" s="22">
        <f t="shared" si="250"/>
        <v>0</v>
      </c>
      <c r="W4350" s="22">
        <f t="shared" si="251"/>
        <v>0</v>
      </c>
    </row>
    <row r="4351" spans="20:23">
      <c r="T4351" s="22" t="str">
        <f t="shared" si="247"/>
        <v>-</v>
      </c>
      <c r="U4351" s="24" t="str">
        <f>IF(C4351="NET","",IF(C4351="","",IFERROR(VLOOKUP(T4351,EAN!$A:$B,2,FALSE),"MANGLER - MÅ OPPDATERE EAN-FANEN")))</f>
        <v/>
      </c>
      <c r="V4351" s="22">
        <f t="shared" si="250"/>
        <v>0</v>
      </c>
      <c r="W4351" s="22">
        <f t="shared" si="251"/>
        <v>0</v>
      </c>
    </row>
    <row r="4352" spans="20:23">
      <c r="T4352" s="22" t="str">
        <f t="shared" si="247"/>
        <v>-</v>
      </c>
      <c r="U4352" s="24" t="str">
        <f>IF(C4352="NET","",IF(C4352="","",IFERROR(VLOOKUP(T4352,EAN!$A:$B,2,FALSE),"MANGLER - MÅ OPPDATERE EAN-FANEN")))</f>
        <v/>
      </c>
      <c r="V4352" s="22">
        <f t="shared" si="250"/>
        <v>0</v>
      </c>
      <c r="W4352" s="22">
        <f t="shared" si="251"/>
        <v>0</v>
      </c>
    </row>
    <row r="4353" spans="20:23">
      <c r="T4353" s="22" t="str">
        <f t="shared" si="247"/>
        <v>-</v>
      </c>
      <c r="U4353" s="24" t="str">
        <f>IF(C4353="NET","",IF(C4353="","",IFERROR(VLOOKUP(T4353,EAN!$A:$B,2,FALSE),"MANGLER - MÅ OPPDATERE EAN-FANEN")))</f>
        <v/>
      </c>
      <c r="V4353" s="22">
        <f t="shared" si="250"/>
        <v>0</v>
      </c>
      <c r="W4353" s="22">
        <f t="shared" si="251"/>
        <v>0</v>
      </c>
    </row>
    <row r="4354" spans="20:23">
      <c r="T4354" s="22" t="str">
        <f t="shared" si="247"/>
        <v>-</v>
      </c>
      <c r="U4354" s="24" t="str">
        <f>IF(C4354="NET","",IF(C4354="","",IFERROR(VLOOKUP(T4354,EAN!$A:$B,2,FALSE),"MANGLER - MÅ OPPDATERE EAN-FANEN")))</f>
        <v/>
      </c>
      <c r="V4354" s="22">
        <f t="shared" si="250"/>
        <v>0</v>
      </c>
      <c r="W4354" s="22">
        <f t="shared" si="251"/>
        <v>0</v>
      </c>
    </row>
    <row r="4355" spans="20:23">
      <c r="T4355" s="22" t="str">
        <f t="shared" si="247"/>
        <v>-</v>
      </c>
      <c r="U4355" s="24" t="str">
        <f>IF(C4355="NET","",IF(C4355="","",IFERROR(VLOOKUP(T4355,EAN!$A:$B,2,FALSE),"MANGLER - MÅ OPPDATERE EAN-FANEN")))</f>
        <v/>
      </c>
      <c r="V4355" s="22">
        <f t="shared" si="250"/>
        <v>0</v>
      </c>
      <c r="W4355" s="22">
        <f t="shared" si="251"/>
        <v>0</v>
      </c>
    </row>
    <row r="4356" spans="20:23">
      <c r="T4356" s="22" t="str">
        <f t="shared" ref="T4356:T4419" si="252">CONCATENATE(B4356,"-",E4356)</f>
        <v>-</v>
      </c>
      <c r="U4356" s="24" t="str">
        <f>IF(C4356="NET","",IF(C4356="","",IFERROR(VLOOKUP(T4356,EAN!$A:$B,2,FALSE),"MANGLER - MÅ OPPDATERE EAN-FANEN")))</f>
        <v/>
      </c>
      <c r="V4356" s="22">
        <f t="shared" si="250"/>
        <v>0</v>
      </c>
      <c r="W4356" s="22">
        <f t="shared" si="251"/>
        <v>0</v>
      </c>
    </row>
    <row r="4357" spans="20:23">
      <c r="T4357" s="22" t="str">
        <f t="shared" si="252"/>
        <v>-</v>
      </c>
      <c r="U4357" s="24" t="str">
        <f>IF(C4357="NET","",IF(C4357="","",IFERROR(VLOOKUP(T4357,EAN!$A:$B,2,FALSE),"MANGLER - MÅ OPPDATERE EAN-FANEN")))</f>
        <v/>
      </c>
      <c r="V4357" s="22">
        <f t="shared" si="250"/>
        <v>0</v>
      </c>
      <c r="W4357" s="22">
        <f t="shared" si="251"/>
        <v>0</v>
      </c>
    </row>
    <row r="4358" spans="20:23">
      <c r="T4358" s="22" t="str">
        <f t="shared" si="252"/>
        <v>-</v>
      </c>
      <c r="U4358" s="24" t="str">
        <f>IF(C4358="NET","",IF(C4358="","",IFERROR(VLOOKUP(T4358,EAN!$A:$B,2,FALSE),"MANGLER - MÅ OPPDATERE EAN-FANEN")))</f>
        <v/>
      </c>
      <c r="V4358" s="22">
        <f t="shared" si="250"/>
        <v>0</v>
      </c>
      <c r="W4358" s="22">
        <f t="shared" si="251"/>
        <v>0</v>
      </c>
    </row>
    <row r="4359" spans="20:23">
      <c r="T4359" s="22" t="str">
        <f t="shared" si="252"/>
        <v>-</v>
      </c>
      <c r="U4359" s="24" t="str">
        <f>IF(C4359="NET","",IF(C4359="","",IFERROR(VLOOKUP(T4359,EAN!$A:$B,2,FALSE),"MANGLER - MÅ OPPDATERE EAN-FANEN")))</f>
        <v/>
      </c>
      <c r="V4359" s="22">
        <f t="shared" si="250"/>
        <v>0</v>
      </c>
      <c r="W4359" s="22">
        <f t="shared" si="251"/>
        <v>0</v>
      </c>
    </row>
    <row r="4360" spans="20:23">
      <c r="T4360" s="22" t="str">
        <f t="shared" si="252"/>
        <v>-</v>
      </c>
      <c r="U4360" s="24" t="str">
        <f>IF(C4360="NET","",IF(C4360="","",IFERROR(VLOOKUP(T4360,EAN!$A:$B,2,FALSE),"MANGLER - MÅ OPPDATERE EAN-FANEN")))</f>
        <v/>
      </c>
      <c r="V4360" s="22">
        <f t="shared" si="250"/>
        <v>0</v>
      </c>
      <c r="W4360" s="22">
        <f t="shared" si="251"/>
        <v>0</v>
      </c>
    </row>
    <row r="4361" spans="20:23">
      <c r="T4361" s="22" t="str">
        <f t="shared" si="252"/>
        <v>-</v>
      </c>
      <c r="U4361" s="24" t="str">
        <f>IF(C4361="NET","",IF(C4361="","",IFERROR(VLOOKUP(T4361,EAN!$A:$B,2,FALSE),"MANGLER - MÅ OPPDATERE EAN-FANEN")))</f>
        <v/>
      </c>
      <c r="V4361" s="22">
        <f t="shared" si="250"/>
        <v>0</v>
      </c>
      <c r="W4361" s="22">
        <f t="shared" si="251"/>
        <v>0</v>
      </c>
    </row>
    <row r="4362" spans="20:23">
      <c r="T4362" s="22" t="str">
        <f t="shared" si="252"/>
        <v>-</v>
      </c>
      <c r="U4362" s="24" t="str">
        <f>IF(C4362="NET","",IF(C4362="","",IFERROR(VLOOKUP(T4362,EAN!$A:$B,2,FALSE),"MANGLER - MÅ OPPDATERE EAN-FANEN")))</f>
        <v/>
      </c>
      <c r="V4362" s="22">
        <f t="shared" si="250"/>
        <v>0</v>
      </c>
      <c r="W4362" s="22">
        <f t="shared" si="251"/>
        <v>0</v>
      </c>
    </row>
    <row r="4363" spans="20:23">
      <c r="T4363" s="22" t="str">
        <f t="shared" si="252"/>
        <v>-</v>
      </c>
      <c r="U4363" s="24" t="str">
        <f>IF(C4363="NET","",IF(C4363="","",IFERROR(VLOOKUP(T4363,EAN!$A:$B,2,FALSE),"MANGLER - MÅ OPPDATERE EAN-FANEN")))</f>
        <v/>
      </c>
      <c r="V4363" s="22">
        <f t="shared" si="250"/>
        <v>0</v>
      </c>
      <c r="W4363" s="22">
        <f t="shared" si="251"/>
        <v>0</v>
      </c>
    </row>
    <row r="4364" spans="20:23">
      <c r="T4364" s="22" t="str">
        <f t="shared" si="252"/>
        <v>-</v>
      </c>
      <c r="U4364" s="24" t="str">
        <f>IF(C4364="NET","",IF(C4364="","",IFERROR(VLOOKUP(T4364,EAN!$A:$B,2,FALSE),"MANGLER - MÅ OPPDATERE EAN-FANEN")))</f>
        <v/>
      </c>
      <c r="V4364" s="22">
        <f t="shared" si="250"/>
        <v>0</v>
      </c>
      <c r="W4364" s="22">
        <f t="shared" si="251"/>
        <v>0</v>
      </c>
    </row>
    <row r="4365" spans="20:23">
      <c r="T4365" s="22" t="str">
        <f t="shared" si="252"/>
        <v>-</v>
      </c>
      <c r="U4365" s="24" t="str">
        <f>IF(C4365="NET","",IF(C4365="","",IFERROR(VLOOKUP(T4365,EAN!$A:$B,2,FALSE),"MANGLER - MÅ OPPDATERE EAN-FANEN")))</f>
        <v/>
      </c>
      <c r="V4365" s="22">
        <f t="shared" si="250"/>
        <v>0</v>
      </c>
      <c r="W4365" s="22">
        <f t="shared" si="251"/>
        <v>0</v>
      </c>
    </row>
    <row r="4366" spans="20:23">
      <c r="T4366" s="22" t="str">
        <f t="shared" si="252"/>
        <v>-</v>
      </c>
      <c r="U4366" s="24" t="str">
        <f>IF(C4366="NET","",IF(C4366="","",IFERROR(VLOOKUP(T4366,EAN!$A:$B,2,FALSE),"MANGLER - MÅ OPPDATERE EAN-FANEN")))</f>
        <v/>
      </c>
      <c r="V4366" s="22">
        <f t="shared" si="250"/>
        <v>0</v>
      </c>
      <c r="W4366" s="22">
        <f t="shared" si="251"/>
        <v>0</v>
      </c>
    </row>
    <row r="4367" spans="20:23">
      <c r="T4367" s="22" t="str">
        <f t="shared" si="252"/>
        <v>-</v>
      </c>
      <c r="U4367" s="24" t="str">
        <f>IF(C4367="NET","",IF(C4367="","",IFERROR(VLOOKUP(T4367,EAN!$A:$B,2,FALSE),"MANGLER - MÅ OPPDATERE EAN-FANEN")))</f>
        <v/>
      </c>
      <c r="V4367" s="22">
        <f t="shared" si="250"/>
        <v>0</v>
      </c>
      <c r="W4367" s="22">
        <f t="shared" si="251"/>
        <v>0</v>
      </c>
    </row>
    <row r="4368" spans="20:23">
      <c r="T4368" s="22" t="str">
        <f t="shared" si="252"/>
        <v>-</v>
      </c>
      <c r="U4368" s="24" t="str">
        <f>IF(C4368="NET","",IF(C4368="","",IFERROR(VLOOKUP(T4368,EAN!$A:$B,2,FALSE),"MANGLER - MÅ OPPDATERE EAN-FANEN")))</f>
        <v/>
      </c>
      <c r="V4368" s="22">
        <f t="shared" si="250"/>
        <v>0</v>
      </c>
      <c r="W4368" s="22">
        <f t="shared" si="251"/>
        <v>0</v>
      </c>
    </row>
    <row r="4369" spans="20:23">
      <c r="T4369" s="22" t="str">
        <f t="shared" si="252"/>
        <v>-</v>
      </c>
      <c r="U4369" s="24" t="str">
        <f>IF(C4369="NET","",IF(C4369="","",IFERROR(VLOOKUP(T4369,EAN!$A:$B,2,FALSE),"MANGLER - MÅ OPPDATERE EAN-FANEN")))</f>
        <v/>
      </c>
      <c r="V4369" s="22">
        <f t="shared" si="250"/>
        <v>0</v>
      </c>
      <c r="W4369" s="22">
        <f t="shared" si="251"/>
        <v>0</v>
      </c>
    </row>
    <row r="4370" spans="20:23">
      <c r="T4370" s="22" t="str">
        <f t="shared" si="252"/>
        <v>-</v>
      </c>
      <c r="U4370" s="24" t="str">
        <f>IF(C4370="NET","",IF(C4370="","",IFERROR(VLOOKUP(T4370,EAN!$A:$B,2,FALSE),"MANGLER - MÅ OPPDATERE EAN-FANEN")))</f>
        <v/>
      </c>
      <c r="V4370" s="22">
        <f t="shared" si="250"/>
        <v>0</v>
      </c>
      <c r="W4370" s="22">
        <f t="shared" si="251"/>
        <v>0</v>
      </c>
    </row>
    <row r="4371" spans="20:23">
      <c r="T4371" s="22" t="str">
        <f t="shared" si="252"/>
        <v>-</v>
      </c>
      <c r="U4371" s="24" t="str">
        <f>IF(C4371="NET","",IF(C4371="","",IFERROR(VLOOKUP(T4371,EAN!$A:$B,2,FALSE),"MANGLER - MÅ OPPDATERE EAN-FANEN")))</f>
        <v/>
      </c>
      <c r="V4371" s="22">
        <f t="shared" si="250"/>
        <v>0</v>
      </c>
      <c r="W4371" s="22">
        <f t="shared" si="251"/>
        <v>0</v>
      </c>
    </row>
    <row r="4372" spans="20:23">
      <c r="T4372" s="22" t="str">
        <f t="shared" si="252"/>
        <v>-</v>
      </c>
      <c r="U4372" s="24" t="str">
        <f>IF(C4372="NET","",IF(C4372="","",IFERROR(VLOOKUP(T4372,EAN!$A:$B,2,FALSE),"MANGLER - MÅ OPPDATERE EAN-FANEN")))</f>
        <v/>
      </c>
      <c r="V4372" s="22">
        <f t="shared" si="250"/>
        <v>0</v>
      </c>
      <c r="W4372" s="22">
        <f t="shared" si="251"/>
        <v>0</v>
      </c>
    </row>
    <row r="4373" spans="20:23">
      <c r="T4373" s="22" t="str">
        <f t="shared" si="252"/>
        <v>-</v>
      </c>
      <c r="U4373" s="24" t="str">
        <f>IF(C4373="NET","",IF(C4373="","",IFERROR(VLOOKUP(T4373,EAN!$A:$B,2,FALSE),"MANGLER - MÅ OPPDATERE EAN-FANEN")))</f>
        <v/>
      </c>
      <c r="V4373" s="22">
        <f t="shared" si="250"/>
        <v>0</v>
      </c>
      <c r="W4373" s="22">
        <f t="shared" si="251"/>
        <v>0</v>
      </c>
    </row>
    <row r="4374" spans="20:23">
      <c r="T4374" s="22" t="str">
        <f t="shared" si="252"/>
        <v>-</v>
      </c>
      <c r="U4374" s="24" t="str">
        <f>IF(C4374="NET","",IF(C4374="","",IFERROR(VLOOKUP(T4374,EAN!$A:$B,2,FALSE),"MANGLER - MÅ OPPDATERE EAN-FANEN")))</f>
        <v/>
      </c>
      <c r="V4374" s="22">
        <f t="shared" si="250"/>
        <v>0</v>
      </c>
      <c r="W4374" s="22">
        <f t="shared" si="251"/>
        <v>0</v>
      </c>
    </row>
    <row r="4375" spans="20:23">
      <c r="T4375" s="22" t="str">
        <f t="shared" si="252"/>
        <v>-</v>
      </c>
      <c r="U4375" s="24" t="str">
        <f>IF(C4375="NET","",IF(C4375="","",IFERROR(VLOOKUP(T4375,EAN!$A:$B,2,FALSE),"MANGLER - MÅ OPPDATERE EAN-FANEN")))</f>
        <v/>
      </c>
      <c r="V4375" s="22">
        <f t="shared" si="250"/>
        <v>0</v>
      </c>
      <c r="W4375" s="22">
        <f t="shared" si="251"/>
        <v>0</v>
      </c>
    </row>
    <row r="4376" spans="20:23">
      <c r="T4376" s="22" t="str">
        <f t="shared" si="252"/>
        <v>-</v>
      </c>
      <c r="U4376" s="24" t="str">
        <f>IF(C4376="NET","",IF(C4376="","",IFERROR(VLOOKUP(T4376,EAN!$A:$B,2,FALSE),"MANGLER - MÅ OPPDATERE EAN-FANEN")))</f>
        <v/>
      </c>
      <c r="V4376" s="22">
        <f t="shared" si="250"/>
        <v>0</v>
      </c>
      <c r="W4376" s="22">
        <f t="shared" si="251"/>
        <v>0</v>
      </c>
    </row>
    <row r="4377" spans="20:23">
      <c r="T4377" s="22" t="str">
        <f t="shared" si="252"/>
        <v>-</v>
      </c>
      <c r="U4377" s="24" t="str">
        <f>IF(C4377="NET","",IF(C4377="","",IFERROR(VLOOKUP(T4377,EAN!$A:$B,2,FALSE),"MANGLER - MÅ OPPDATERE EAN-FANEN")))</f>
        <v/>
      </c>
      <c r="V4377" s="22">
        <f t="shared" si="250"/>
        <v>0</v>
      </c>
      <c r="W4377" s="22">
        <f t="shared" si="251"/>
        <v>0</v>
      </c>
    </row>
    <row r="4378" spans="20:23">
      <c r="T4378" s="22" t="str">
        <f t="shared" si="252"/>
        <v>-</v>
      </c>
      <c r="U4378" s="24" t="str">
        <f>IF(C4378="NET","",IF(C4378="","",IFERROR(VLOOKUP(T4378,EAN!$A:$B,2,FALSE),"MANGLER - MÅ OPPDATERE EAN-FANEN")))</f>
        <v/>
      </c>
      <c r="V4378" s="22">
        <f t="shared" si="250"/>
        <v>0</v>
      </c>
      <c r="W4378" s="22">
        <f t="shared" si="251"/>
        <v>0</v>
      </c>
    </row>
    <row r="4379" spans="20:23">
      <c r="T4379" s="22" t="str">
        <f t="shared" si="252"/>
        <v>-</v>
      </c>
      <c r="U4379" s="24" t="str">
        <f>IF(C4379="NET","",IF(C4379="","",IFERROR(VLOOKUP(T4379,EAN!$A:$B,2,FALSE),"MANGLER - MÅ OPPDATERE EAN-FANEN")))</f>
        <v/>
      </c>
      <c r="V4379" s="22">
        <f t="shared" si="250"/>
        <v>0</v>
      </c>
      <c r="W4379" s="22">
        <f t="shared" si="251"/>
        <v>0</v>
      </c>
    </row>
    <row r="4380" spans="20:23">
      <c r="T4380" s="22" t="str">
        <f t="shared" si="252"/>
        <v>-</v>
      </c>
      <c r="U4380" s="24" t="str">
        <f>IF(C4380="NET","",IF(C4380="","",IFERROR(VLOOKUP(T4380,EAN!$A:$B,2,FALSE),"MANGLER - MÅ OPPDATERE EAN-FANEN")))</f>
        <v/>
      </c>
      <c r="V4380" s="22">
        <f t="shared" si="250"/>
        <v>0</v>
      </c>
      <c r="W4380" s="22">
        <f t="shared" si="251"/>
        <v>0</v>
      </c>
    </row>
    <row r="4381" spans="20:23">
      <c r="T4381" s="22" t="str">
        <f t="shared" si="252"/>
        <v>-</v>
      </c>
      <c r="U4381" s="24" t="str">
        <f>IF(C4381="NET","",IF(C4381="","",IFERROR(VLOOKUP(T4381,EAN!$A:$B,2,FALSE),"MANGLER - MÅ OPPDATERE EAN-FANEN")))</f>
        <v/>
      </c>
      <c r="V4381" s="22">
        <f t="shared" si="250"/>
        <v>0</v>
      </c>
      <c r="W4381" s="22">
        <f t="shared" si="251"/>
        <v>0</v>
      </c>
    </row>
    <row r="4382" spans="20:23">
      <c r="T4382" s="22" t="str">
        <f t="shared" si="252"/>
        <v>-</v>
      </c>
      <c r="U4382" s="24" t="str">
        <f>IF(C4382="NET","",IF(C4382="","",IFERROR(VLOOKUP(T4382,EAN!$A:$B,2,FALSE),"MANGLER - MÅ OPPDATERE EAN-FANEN")))</f>
        <v/>
      </c>
      <c r="V4382" s="22">
        <f t="shared" si="250"/>
        <v>0</v>
      </c>
      <c r="W4382" s="22">
        <f t="shared" si="251"/>
        <v>0</v>
      </c>
    </row>
    <row r="4383" spans="20:23">
      <c r="T4383" s="22" t="str">
        <f t="shared" si="252"/>
        <v>-</v>
      </c>
      <c r="U4383" s="24" t="str">
        <f>IF(C4383="NET","",IF(C4383="","",IFERROR(VLOOKUP(T4383,EAN!$A:$B,2,FALSE),"MANGLER - MÅ OPPDATERE EAN-FANEN")))</f>
        <v/>
      </c>
      <c r="V4383" s="22">
        <f t="shared" si="250"/>
        <v>0</v>
      </c>
      <c r="W4383" s="22">
        <f t="shared" si="251"/>
        <v>0</v>
      </c>
    </row>
    <row r="4384" spans="20:23">
      <c r="T4384" s="22" t="str">
        <f t="shared" si="252"/>
        <v>-</v>
      </c>
      <c r="U4384" s="24" t="str">
        <f>IF(C4384="NET","",IF(C4384="","",IFERROR(VLOOKUP(T4384,EAN!$A:$B,2,FALSE),"MANGLER - MÅ OPPDATERE EAN-FANEN")))</f>
        <v/>
      </c>
      <c r="V4384" s="22">
        <f t="shared" si="250"/>
        <v>0</v>
      </c>
      <c r="W4384" s="22">
        <f t="shared" si="251"/>
        <v>0</v>
      </c>
    </row>
    <row r="4385" spans="20:23">
      <c r="T4385" s="22" t="str">
        <f t="shared" si="252"/>
        <v>-</v>
      </c>
      <c r="U4385" s="24" t="str">
        <f>IF(C4385="NET","",IF(C4385="","",IFERROR(VLOOKUP(T4385,EAN!$A:$B,2,FALSE),"MANGLER - MÅ OPPDATERE EAN-FANEN")))</f>
        <v/>
      </c>
      <c r="V4385" s="22">
        <f t="shared" si="250"/>
        <v>0</v>
      </c>
      <c r="W4385" s="22">
        <f t="shared" si="251"/>
        <v>0</v>
      </c>
    </row>
    <row r="4386" spans="20:23">
      <c r="T4386" s="22" t="str">
        <f t="shared" si="252"/>
        <v>-</v>
      </c>
      <c r="U4386" s="24" t="str">
        <f>IF(C4386="NET","",IF(C4386="","",IFERROR(VLOOKUP(T4386,EAN!$A:$B,2,FALSE),"MANGLER - MÅ OPPDATERE EAN-FANEN")))</f>
        <v/>
      </c>
      <c r="V4386" s="22">
        <f t="shared" si="250"/>
        <v>0</v>
      </c>
      <c r="W4386" s="22">
        <f t="shared" si="251"/>
        <v>0</v>
      </c>
    </row>
    <row r="4387" spans="20:23">
      <c r="T4387" s="22" t="str">
        <f t="shared" si="252"/>
        <v>-</v>
      </c>
      <c r="U4387" s="24" t="str">
        <f>IF(C4387="NET","",IF(C4387="","",IFERROR(VLOOKUP(T4387,EAN!$A:$B,2,FALSE),"MANGLER - MÅ OPPDATERE EAN-FANEN")))</f>
        <v/>
      </c>
      <c r="V4387" s="22">
        <f t="shared" si="250"/>
        <v>0</v>
      </c>
      <c r="W4387" s="22">
        <f t="shared" si="251"/>
        <v>0</v>
      </c>
    </row>
    <row r="4388" spans="20:23">
      <c r="T4388" s="22" t="str">
        <f t="shared" si="252"/>
        <v>-</v>
      </c>
      <c r="U4388" s="24" t="str">
        <f>IF(C4388="NET","",IF(C4388="","",IFERROR(VLOOKUP(T4388,EAN!$A:$B,2,FALSE),"MANGLER - MÅ OPPDATERE EAN-FANEN")))</f>
        <v/>
      </c>
      <c r="V4388" s="22">
        <f t="shared" si="250"/>
        <v>0</v>
      </c>
      <c r="W4388" s="22">
        <f t="shared" si="251"/>
        <v>0</v>
      </c>
    </row>
    <row r="4389" spans="20:23">
      <c r="T4389" s="22" t="str">
        <f t="shared" si="252"/>
        <v>-</v>
      </c>
      <c r="U4389" s="24" t="str">
        <f>IF(C4389="NET","",IF(C4389="","",IFERROR(VLOOKUP(T4389,EAN!$A:$B,2,FALSE),"MANGLER - MÅ OPPDATERE EAN-FANEN")))</f>
        <v/>
      </c>
      <c r="V4389" s="22">
        <f t="shared" si="250"/>
        <v>0</v>
      </c>
      <c r="W4389" s="22">
        <f t="shared" si="251"/>
        <v>0</v>
      </c>
    </row>
    <row r="4390" spans="20:23">
      <c r="T4390" s="22" t="str">
        <f t="shared" si="252"/>
        <v>-</v>
      </c>
      <c r="U4390" s="24" t="str">
        <f>IF(C4390="NET","",IF(C4390="","",IFERROR(VLOOKUP(T4390,EAN!$A:$B,2,FALSE),"MANGLER - MÅ OPPDATERE EAN-FANEN")))</f>
        <v/>
      </c>
      <c r="V4390" s="22">
        <f t="shared" si="250"/>
        <v>0</v>
      </c>
      <c r="W4390" s="22">
        <f t="shared" si="251"/>
        <v>0</v>
      </c>
    </row>
    <row r="4391" spans="20:23">
      <c r="T4391" s="22" t="str">
        <f t="shared" si="252"/>
        <v>-</v>
      </c>
      <c r="U4391" s="24" t="str">
        <f>IF(C4391="NET","",IF(C4391="","",IFERROR(VLOOKUP(T4391,EAN!$A:$B,2,FALSE),"MANGLER - MÅ OPPDATERE EAN-FANEN")))</f>
        <v/>
      </c>
      <c r="V4391" s="22">
        <f t="shared" si="250"/>
        <v>0</v>
      </c>
      <c r="W4391" s="22">
        <f t="shared" si="251"/>
        <v>0</v>
      </c>
    </row>
    <row r="4392" spans="20:23">
      <c r="T4392" s="22" t="str">
        <f t="shared" si="252"/>
        <v>-</v>
      </c>
      <c r="U4392" s="24" t="str">
        <f>IF(C4392="NET","",IF(C4392="","",IFERROR(VLOOKUP(T4392,EAN!$A:$B,2,FALSE),"MANGLER - MÅ OPPDATERE EAN-FANEN")))</f>
        <v/>
      </c>
      <c r="V4392" s="22">
        <f t="shared" si="250"/>
        <v>0</v>
      </c>
      <c r="W4392" s="22">
        <f t="shared" si="251"/>
        <v>0</v>
      </c>
    </row>
    <row r="4393" spans="20:23">
      <c r="T4393" s="22" t="str">
        <f t="shared" si="252"/>
        <v>-</v>
      </c>
      <c r="U4393" s="24" t="str">
        <f>IF(C4393="NET","",IF(C4393="","",IFERROR(VLOOKUP(T4393,EAN!$A:$B,2,FALSE),"MANGLER - MÅ OPPDATERE EAN-FANEN")))</f>
        <v/>
      </c>
      <c r="V4393" s="22">
        <f t="shared" si="250"/>
        <v>0</v>
      </c>
      <c r="W4393" s="22">
        <f t="shared" si="251"/>
        <v>0</v>
      </c>
    </row>
    <row r="4394" spans="20:23">
      <c r="T4394" s="22" t="str">
        <f t="shared" si="252"/>
        <v>-</v>
      </c>
      <c r="U4394" s="24" t="str">
        <f>IF(C4394="NET","",IF(C4394="","",IFERROR(VLOOKUP(T4394,EAN!$A:$B,2,FALSE),"MANGLER - MÅ OPPDATERE EAN-FANEN")))</f>
        <v/>
      </c>
      <c r="V4394" s="22">
        <f t="shared" si="250"/>
        <v>0</v>
      </c>
      <c r="W4394" s="22">
        <f t="shared" si="251"/>
        <v>0</v>
      </c>
    </row>
    <row r="4395" spans="20:23">
      <c r="T4395" s="22" t="str">
        <f t="shared" si="252"/>
        <v>-</v>
      </c>
      <c r="U4395" s="24" t="str">
        <f>IF(C4395="NET","",IF(C4395="","",IFERROR(VLOOKUP(T4395,EAN!$A:$B,2,FALSE),"MANGLER - MÅ OPPDATERE EAN-FANEN")))</f>
        <v/>
      </c>
      <c r="V4395" s="22">
        <f t="shared" si="250"/>
        <v>0</v>
      </c>
      <c r="W4395" s="22">
        <f t="shared" si="251"/>
        <v>0</v>
      </c>
    </row>
    <row r="4396" spans="20:23">
      <c r="T4396" s="22" t="str">
        <f t="shared" si="252"/>
        <v>-</v>
      </c>
      <c r="U4396" s="24" t="str">
        <f>IF(C4396="NET","",IF(C4396="","",IFERROR(VLOOKUP(T4396,EAN!$A:$B,2,FALSE),"MANGLER - MÅ OPPDATERE EAN-FANEN")))</f>
        <v/>
      </c>
      <c r="V4396" s="22">
        <f t="shared" si="250"/>
        <v>0</v>
      </c>
      <c r="W4396" s="22">
        <f t="shared" si="251"/>
        <v>0</v>
      </c>
    </row>
    <row r="4397" spans="20:23">
      <c r="T4397" s="22" t="str">
        <f t="shared" si="252"/>
        <v>-</v>
      </c>
      <c r="U4397" s="24" t="str">
        <f>IF(C4397="NET","",IF(C4397="","",IFERROR(VLOOKUP(T4397,EAN!$A:$B,2,FALSE),"MANGLER - MÅ OPPDATERE EAN-FANEN")))</f>
        <v/>
      </c>
      <c r="V4397" s="22">
        <f t="shared" si="250"/>
        <v>0</v>
      </c>
      <c r="W4397" s="22">
        <f t="shared" si="251"/>
        <v>0</v>
      </c>
    </row>
    <row r="4398" spans="20:23">
      <c r="T4398" s="22" t="str">
        <f t="shared" si="252"/>
        <v>-</v>
      </c>
      <c r="U4398" s="24" t="str">
        <f>IF(C4398="NET","",IF(C4398="","",IFERROR(VLOOKUP(T4398,EAN!$A:$B,2,FALSE),"MANGLER - MÅ OPPDATERE EAN-FANEN")))</f>
        <v/>
      </c>
      <c r="V4398" s="22">
        <f t="shared" si="250"/>
        <v>0</v>
      </c>
      <c r="W4398" s="22">
        <f t="shared" si="251"/>
        <v>0</v>
      </c>
    </row>
    <row r="4399" spans="20:23">
      <c r="T4399" s="22" t="str">
        <f t="shared" si="252"/>
        <v>-</v>
      </c>
      <c r="U4399" s="24" t="str">
        <f>IF(C4399="NET","",IF(C4399="","",IFERROR(VLOOKUP(T4399,EAN!$A:$B,2,FALSE),"MANGLER - MÅ OPPDATERE EAN-FANEN")))</f>
        <v/>
      </c>
      <c r="V4399" s="22">
        <f t="shared" ref="V4399:V4462" si="253">I4399</f>
        <v>0</v>
      </c>
      <c r="W4399" s="22">
        <f t="shared" ref="W4399:W4462" si="254">R4399</f>
        <v>0</v>
      </c>
    </row>
    <row r="4400" spans="20:23">
      <c r="T4400" s="22" t="str">
        <f t="shared" si="252"/>
        <v>-</v>
      </c>
      <c r="U4400" s="24" t="str">
        <f>IF(C4400="NET","",IF(C4400="","",IFERROR(VLOOKUP(T4400,EAN!$A:$B,2,FALSE),"MANGLER - MÅ OPPDATERE EAN-FANEN")))</f>
        <v/>
      </c>
      <c r="V4400" s="22">
        <f t="shared" si="253"/>
        <v>0</v>
      </c>
      <c r="W4400" s="22">
        <f t="shared" si="254"/>
        <v>0</v>
      </c>
    </row>
    <row r="4401" spans="20:23">
      <c r="T4401" s="22" t="str">
        <f t="shared" si="252"/>
        <v>-</v>
      </c>
      <c r="U4401" s="24" t="str">
        <f>IF(C4401="NET","",IF(C4401="","",IFERROR(VLOOKUP(T4401,EAN!$A:$B,2,FALSE),"MANGLER - MÅ OPPDATERE EAN-FANEN")))</f>
        <v/>
      </c>
      <c r="V4401" s="22">
        <f t="shared" si="253"/>
        <v>0</v>
      </c>
      <c r="W4401" s="22">
        <f t="shared" si="254"/>
        <v>0</v>
      </c>
    </row>
    <row r="4402" spans="20:23">
      <c r="T4402" s="22" t="str">
        <f t="shared" si="252"/>
        <v>-</v>
      </c>
      <c r="U4402" s="24" t="str">
        <f>IF(C4402="NET","",IF(C4402="","",IFERROR(VLOOKUP(T4402,EAN!$A:$B,2,FALSE),"MANGLER - MÅ OPPDATERE EAN-FANEN")))</f>
        <v/>
      </c>
      <c r="V4402" s="22">
        <f t="shared" si="253"/>
        <v>0</v>
      </c>
      <c r="W4402" s="22">
        <f t="shared" si="254"/>
        <v>0</v>
      </c>
    </row>
    <row r="4403" spans="20:23">
      <c r="T4403" s="22" t="str">
        <f t="shared" si="252"/>
        <v>-</v>
      </c>
      <c r="U4403" s="24" t="str">
        <f>IF(C4403="NET","",IF(C4403="","",IFERROR(VLOOKUP(T4403,EAN!$A:$B,2,FALSE),"MANGLER - MÅ OPPDATERE EAN-FANEN")))</f>
        <v/>
      </c>
      <c r="V4403" s="22">
        <f t="shared" si="253"/>
        <v>0</v>
      </c>
      <c r="W4403" s="22">
        <f t="shared" si="254"/>
        <v>0</v>
      </c>
    </row>
    <row r="4404" spans="20:23">
      <c r="T4404" s="22" t="str">
        <f t="shared" si="252"/>
        <v>-</v>
      </c>
      <c r="U4404" s="24" t="str">
        <f>IF(C4404="NET","",IF(C4404="","",IFERROR(VLOOKUP(T4404,EAN!$A:$B,2,FALSE),"MANGLER - MÅ OPPDATERE EAN-FANEN")))</f>
        <v/>
      </c>
      <c r="V4404" s="22">
        <f t="shared" si="253"/>
        <v>0</v>
      </c>
      <c r="W4404" s="22">
        <f t="shared" si="254"/>
        <v>0</v>
      </c>
    </row>
    <row r="4405" spans="20:23">
      <c r="T4405" s="22" t="str">
        <f t="shared" si="252"/>
        <v>-</v>
      </c>
      <c r="U4405" s="24" t="str">
        <f>IF(C4405="NET","",IF(C4405="","",IFERROR(VLOOKUP(T4405,EAN!$A:$B,2,FALSE),"MANGLER - MÅ OPPDATERE EAN-FANEN")))</f>
        <v/>
      </c>
      <c r="V4405" s="22">
        <f t="shared" si="253"/>
        <v>0</v>
      </c>
      <c r="W4405" s="22">
        <f t="shared" si="254"/>
        <v>0</v>
      </c>
    </row>
    <row r="4406" spans="20:23">
      <c r="T4406" s="22" t="str">
        <f t="shared" si="252"/>
        <v>-</v>
      </c>
      <c r="U4406" s="24" t="str">
        <f>IF(C4406="NET","",IF(C4406="","",IFERROR(VLOOKUP(T4406,EAN!$A:$B,2,FALSE),"MANGLER - MÅ OPPDATERE EAN-FANEN")))</f>
        <v/>
      </c>
      <c r="V4406" s="22">
        <f t="shared" si="253"/>
        <v>0</v>
      </c>
      <c r="W4406" s="22">
        <f t="shared" si="254"/>
        <v>0</v>
      </c>
    </row>
    <row r="4407" spans="20:23">
      <c r="T4407" s="22" t="str">
        <f t="shared" si="252"/>
        <v>-</v>
      </c>
      <c r="U4407" s="24" t="str">
        <f>IF(C4407="NET","",IF(C4407="","",IFERROR(VLOOKUP(T4407,EAN!$A:$B,2,FALSE),"MANGLER - MÅ OPPDATERE EAN-FANEN")))</f>
        <v/>
      </c>
      <c r="V4407" s="22">
        <f t="shared" si="253"/>
        <v>0</v>
      </c>
      <c r="W4407" s="22">
        <f t="shared" si="254"/>
        <v>0</v>
      </c>
    </row>
    <row r="4408" spans="20:23">
      <c r="T4408" s="22" t="str">
        <f t="shared" si="252"/>
        <v>-</v>
      </c>
      <c r="U4408" s="24" t="str">
        <f>IF(C4408="NET","",IF(C4408="","",IFERROR(VLOOKUP(T4408,EAN!$A:$B,2,FALSE),"MANGLER - MÅ OPPDATERE EAN-FANEN")))</f>
        <v/>
      </c>
      <c r="V4408" s="22">
        <f t="shared" si="253"/>
        <v>0</v>
      </c>
      <c r="W4408" s="22">
        <f t="shared" si="254"/>
        <v>0</v>
      </c>
    </row>
    <row r="4409" spans="20:23">
      <c r="T4409" s="22" t="str">
        <f t="shared" si="252"/>
        <v>-</v>
      </c>
      <c r="U4409" s="24" t="str">
        <f>IF(C4409="NET","",IF(C4409="","",IFERROR(VLOOKUP(T4409,EAN!$A:$B,2,FALSE),"MANGLER - MÅ OPPDATERE EAN-FANEN")))</f>
        <v/>
      </c>
      <c r="V4409" s="22">
        <f t="shared" si="253"/>
        <v>0</v>
      </c>
      <c r="W4409" s="22">
        <f t="shared" si="254"/>
        <v>0</v>
      </c>
    </row>
    <row r="4410" spans="20:23">
      <c r="T4410" s="22" t="str">
        <f t="shared" si="252"/>
        <v>-</v>
      </c>
      <c r="U4410" s="24" t="str">
        <f>IF(C4410="NET","",IF(C4410="","",IFERROR(VLOOKUP(T4410,EAN!$A:$B,2,FALSE),"MANGLER - MÅ OPPDATERE EAN-FANEN")))</f>
        <v/>
      </c>
      <c r="V4410" s="22">
        <f t="shared" si="253"/>
        <v>0</v>
      </c>
      <c r="W4410" s="22">
        <f t="shared" si="254"/>
        <v>0</v>
      </c>
    </row>
    <row r="4411" spans="20:23">
      <c r="T4411" s="22" t="str">
        <f t="shared" si="252"/>
        <v>-</v>
      </c>
      <c r="U4411" s="24" t="str">
        <f>IF(C4411="NET","",IF(C4411="","",IFERROR(VLOOKUP(T4411,EAN!$A:$B,2,FALSE),"MANGLER - MÅ OPPDATERE EAN-FANEN")))</f>
        <v/>
      </c>
      <c r="V4411" s="22">
        <f t="shared" si="253"/>
        <v>0</v>
      </c>
      <c r="W4411" s="22">
        <f t="shared" si="254"/>
        <v>0</v>
      </c>
    </row>
    <row r="4412" spans="20:23">
      <c r="T4412" s="22" t="str">
        <f t="shared" si="252"/>
        <v>-</v>
      </c>
      <c r="U4412" s="24" t="str">
        <f>IF(C4412="NET","",IF(C4412="","",IFERROR(VLOOKUP(T4412,EAN!$A:$B,2,FALSE),"MANGLER - MÅ OPPDATERE EAN-FANEN")))</f>
        <v/>
      </c>
      <c r="V4412" s="22">
        <f t="shared" si="253"/>
        <v>0</v>
      </c>
      <c r="W4412" s="22">
        <f t="shared" si="254"/>
        <v>0</v>
      </c>
    </row>
    <row r="4413" spans="20:23">
      <c r="T4413" s="22" t="str">
        <f t="shared" si="252"/>
        <v>-</v>
      </c>
      <c r="U4413" s="24" t="str">
        <f>IF(C4413="NET","",IF(C4413="","",IFERROR(VLOOKUP(T4413,EAN!$A:$B,2,FALSE),"MANGLER - MÅ OPPDATERE EAN-FANEN")))</f>
        <v/>
      </c>
      <c r="V4413" s="22">
        <f t="shared" si="253"/>
        <v>0</v>
      </c>
      <c r="W4413" s="22">
        <f t="shared" si="254"/>
        <v>0</v>
      </c>
    </row>
    <row r="4414" spans="20:23">
      <c r="T4414" s="22" t="str">
        <f t="shared" si="252"/>
        <v>-</v>
      </c>
      <c r="U4414" s="24" t="str">
        <f>IF(C4414="NET","",IF(C4414="","",IFERROR(VLOOKUP(T4414,EAN!$A:$B,2,FALSE),"MANGLER - MÅ OPPDATERE EAN-FANEN")))</f>
        <v/>
      </c>
      <c r="V4414" s="22">
        <f t="shared" si="253"/>
        <v>0</v>
      </c>
      <c r="W4414" s="22">
        <f t="shared" si="254"/>
        <v>0</v>
      </c>
    </row>
    <row r="4415" spans="20:23">
      <c r="T4415" s="22" t="str">
        <f t="shared" si="252"/>
        <v>-</v>
      </c>
      <c r="U4415" s="24" t="str">
        <f>IF(C4415="NET","",IF(C4415="","",IFERROR(VLOOKUP(T4415,EAN!$A:$B,2,FALSE),"MANGLER - MÅ OPPDATERE EAN-FANEN")))</f>
        <v/>
      </c>
      <c r="V4415" s="22">
        <f t="shared" si="253"/>
        <v>0</v>
      </c>
      <c r="W4415" s="22">
        <f t="shared" si="254"/>
        <v>0</v>
      </c>
    </row>
    <row r="4416" spans="20:23">
      <c r="T4416" s="22" t="str">
        <f t="shared" si="252"/>
        <v>-</v>
      </c>
      <c r="U4416" s="24" t="str">
        <f>IF(C4416="NET","",IF(C4416="","",IFERROR(VLOOKUP(T4416,EAN!$A:$B,2,FALSE),"MANGLER - MÅ OPPDATERE EAN-FANEN")))</f>
        <v/>
      </c>
      <c r="V4416" s="22">
        <f t="shared" si="253"/>
        <v>0</v>
      </c>
      <c r="W4416" s="22">
        <f t="shared" si="254"/>
        <v>0</v>
      </c>
    </row>
    <row r="4417" spans="20:23">
      <c r="T4417" s="22" t="str">
        <f t="shared" si="252"/>
        <v>-</v>
      </c>
      <c r="U4417" s="24" t="str">
        <f>IF(C4417="NET","",IF(C4417="","",IFERROR(VLOOKUP(T4417,EAN!$A:$B,2,FALSE),"MANGLER - MÅ OPPDATERE EAN-FANEN")))</f>
        <v/>
      </c>
      <c r="V4417" s="22">
        <f t="shared" si="253"/>
        <v>0</v>
      </c>
      <c r="W4417" s="22">
        <f t="shared" si="254"/>
        <v>0</v>
      </c>
    </row>
    <row r="4418" spans="20:23">
      <c r="T4418" s="22" t="str">
        <f t="shared" si="252"/>
        <v>-</v>
      </c>
      <c r="U4418" s="24" t="str">
        <f>IF(C4418="NET","",IF(C4418="","",IFERROR(VLOOKUP(T4418,EAN!$A:$B,2,FALSE),"MANGLER - MÅ OPPDATERE EAN-FANEN")))</f>
        <v/>
      </c>
      <c r="V4418" s="22">
        <f t="shared" si="253"/>
        <v>0</v>
      </c>
      <c r="W4418" s="22">
        <f t="shared" si="254"/>
        <v>0</v>
      </c>
    </row>
    <row r="4419" spans="20:23">
      <c r="T4419" s="22" t="str">
        <f t="shared" si="252"/>
        <v>-</v>
      </c>
      <c r="U4419" s="24" t="str">
        <f>IF(C4419="NET","",IF(C4419="","",IFERROR(VLOOKUP(T4419,EAN!$A:$B,2,FALSE),"MANGLER - MÅ OPPDATERE EAN-FANEN")))</f>
        <v/>
      </c>
      <c r="V4419" s="22">
        <f t="shared" si="253"/>
        <v>0</v>
      </c>
      <c r="W4419" s="22">
        <f t="shared" si="254"/>
        <v>0</v>
      </c>
    </row>
    <row r="4420" spans="20:23">
      <c r="T4420" s="22" t="str">
        <f t="shared" ref="T4420:T4483" si="255">CONCATENATE(B4420,"-",E4420)</f>
        <v>-</v>
      </c>
      <c r="U4420" s="24" t="str">
        <f>IF(C4420="NET","",IF(C4420="","",IFERROR(VLOOKUP(T4420,EAN!$A:$B,2,FALSE),"MANGLER - MÅ OPPDATERE EAN-FANEN")))</f>
        <v/>
      </c>
      <c r="V4420" s="22">
        <f t="shared" si="253"/>
        <v>0</v>
      </c>
      <c r="W4420" s="22">
        <f t="shared" si="254"/>
        <v>0</v>
      </c>
    </row>
    <row r="4421" spans="20:23">
      <c r="T4421" s="22" t="str">
        <f t="shared" si="255"/>
        <v>-</v>
      </c>
      <c r="U4421" s="24" t="str">
        <f>IF(C4421="NET","",IF(C4421="","",IFERROR(VLOOKUP(T4421,EAN!$A:$B,2,FALSE),"MANGLER - MÅ OPPDATERE EAN-FANEN")))</f>
        <v/>
      </c>
      <c r="V4421" s="22">
        <f t="shared" si="253"/>
        <v>0</v>
      </c>
      <c r="W4421" s="22">
        <f t="shared" si="254"/>
        <v>0</v>
      </c>
    </row>
    <row r="4422" spans="20:23">
      <c r="T4422" s="22" t="str">
        <f t="shared" si="255"/>
        <v>-</v>
      </c>
      <c r="U4422" s="24" t="str">
        <f>IF(C4422="NET","",IF(C4422="","",IFERROR(VLOOKUP(T4422,EAN!$A:$B,2,FALSE),"MANGLER - MÅ OPPDATERE EAN-FANEN")))</f>
        <v/>
      </c>
      <c r="V4422" s="22">
        <f t="shared" si="253"/>
        <v>0</v>
      </c>
      <c r="W4422" s="22">
        <f t="shared" si="254"/>
        <v>0</v>
      </c>
    </row>
    <row r="4423" spans="20:23">
      <c r="T4423" s="22" t="str">
        <f t="shared" si="255"/>
        <v>-</v>
      </c>
      <c r="U4423" s="24" t="str">
        <f>IF(C4423="NET","",IF(C4423="","",IFERROR(VLOOKUP(T4423,EAN!$A:$B,2,FALSE),"MANGLER - MÅ OPPDATERE EAN-FANEN")))</f>
        <v/>
      </c>
      <c r="V4423" s="22">
        <f t="shared" si="253"/>
        <v>0</v>
      </c>
      <c r="W4423" s="22">
        <f t="shared" si="254"/>
        <v>0</v>
      </c>
    </row>
    <row r="4424" spans="20:23">
      <c r="T4424" s="22" t="str">
        <f t="shared" si="255"/>
        <v>-</v>
      </c>
      <c r="U4424" s="24" t="str">
        <f>IF(C4424="NET","",IF(C4424="","",IFERROR(VLOOKUP(T4424,EAN!$A:$B,2,FALSE),"MANGLER - MÅ OPPDATERE EAN-FANEN")))</f>
        <v/>
      </c>
      <c r="V4424" s="22">
        <f t="shared" si="253"/>
        <v>0</v>
      </c>
      <c r="W4424" s="22">
        <f t="shared" si="254"/>
        <v>0</v>
      </c>
    </row>
    <row r="4425" spans="20:23">
      <c r="T4425" s="22" t="str">
        <f t="shared" si="255"/>
        <v>-</v>
      </c>
      <c r="U4425" s="24" t="str">
        <f>IF(C4425="NET","",IF(C4425="","",IFERROR(VLOOKUP(T4425,EAN!$A:$B,2,FALSE),"MANGLER - MÅ OPPDATERE EAN-FANEN")))</f>
        <v/>
      </c>
      <c r="V4425" s="22">
        <f t="shared" si="253"/>
        <v>0</v>
      </c>
      <c r="W4425" s="22">
        <f t="shared" si="254"/>
        <v>0</v>
      </c>
    </row>
    <row r="4426" spans="20:23">
      <c r="T4426" s="22" t="str">
        <f t="shared" si="255"/>
        <v>-</v>
      </c>
      <c r="U4426" s="24" t="str">
        <f>IF(C4426="NET","",IF(C4426="","",IFERROR(VLOOKUP(T4426,EAN!$A:$B,2,FALSE),"MANGLER - MÅ OPPDATERE EAN-FANEN")))</f>
        <v/>
      </c>
      <c r="V4426" s="22">
        <f t="shared" si="253"/>
        <v>0</v>
      </c>
      <c r="W4426" s="22">
        <f t="shared" si="254"/>
        <v>0</v>
      </c>
    </row>
    <row r="4427" spans="20:23">
      <c r="T4427" s="22" t="str">
        <f t="shared" si="255"/>
        <v>-</v>
      </c>
      <c r="U4427" s="24" t="str">
        <f>IF(C4427="NET","",IF(C4427="","",IFERROR(VLOOKUP(T4427,EAN!$A:$B,2,FALSE),"MANGLER - MÅ OPPDATERE EAN-FANEN")))</f>
        <v/>
      </c>
      <c r="V4427" s="22">
        <f t="shared" si="253"/>
        <v>0</v>
      </c>
      <c r="W4427" s="22">
        <f t="shared" si="254"/>
        <v>0</v>
      </c>
    </row>
    <row r="4428" spans="20:23">
      <c r="T4428" s="22" t="str">
        <f t="shared" si="255"/>
        <v>-</v>
      </c>
      <c r="U4428" s="24" t="str">
        <f>IF(C4428="NET","",IF(C4428="","",IFERROR(VLOOKUP(T4428,EAN!$A:$B,2,FALSE),"MANGLER - MÅ OPPDATERE EAN-FANEN")))</f>
        <v/>
      </c>
      <c r="V4428" s="22">
        <f t="shared" si="253"/>
        <v>0</v>
      </c>
      <c r="W4428" s="22">
        <f t="shared" si="254"/>
        <v>0</v>
      </c>
    </row>
    <row r="4429" spans="20:23">
      <c r="T4429" s="22" t="str">
        <f t="shared" si="255"/>
        <v>-</v>
      </c>
      <c r="U4429" s="24" t="str">
        <f>IF(C4429="NET","",IF(C4429="","",IFERROR(VLOOKUP(T4429,EAN!$A:$B,2,FALSE),"MANGLER - MÅ OPPDATERE EAN-FANEN")))</f>
        <v/>
      </c>
      <c r="V4429" s="22">
        <f t="shared" si="253"/>
        <v>0</v>
      </c>
      <c r="W4429" s="22">
        <f t="shared" si="254"/>
        <v>0</v>
      </c>
    </row>
    <row r="4430" spans="20:23">
      <c r="T4430" s="22" t="str">
        <f t="shared" si="255"/>
        <v>-</v>
      </c>
      <c r="U4430" s="24" t="str">
        <f>IF(C4430="NET","",IF(C4430="","",IFERROR(VLOOKUP(T4430,EAN!$A:$B,2,FALSE),"MANGLER - MÅ OPPDATERE EAN-FANEN")))</f>
        <v/>
      </c>
      <c r="V4430" s="22">
        <f t="shared" si="253"/>
        <v>0</v>
      </c>
      <c r="W4430" s="22">
        <f t="shared" si="254"/>
        <v>0</v>
      </c>
    </row>
    <row r="4431" spans="20:23">
      <c r="T4431" s="22" t="str">
        <f t="shared" si="255"/>
        <v>-</v>
      </c>
      <c r="U4431" s="24" t="str">
        <f>IF(C4431="NET","",IF(C4431="","",IFERROR(VLOOKUP(T4431,EAN!$A:$B,2,FALSE),"MANGLER - MÅ OPPDATERE EAN-FANEN")))</f>
        <v/>
      </c>
      <c r="V4431" s="22">
        <f t="shared" si="253"/>
        <v>0</v>
      </c>
      <c r="W4431" s="22">
        <f t="shared" si="254"/>
        <v>0</v>
      </c>
    </row>
    <row r="4432" spans="20:23">
      <c r="T4432" s="22" t="str">
        <f t="shared" si="255"/>
        <v>-</v>
      </c>
      <c r="U4432" s="24" t="str">
        <f>IF(C4432="NET","",IF(C4432="","",IFERROR(VLOOKUP(T4432,EAN!$A:$B,2,FALSE),"MANGLER - MÅ OPPDATERE EAN-FANEN")))</f>
        <v/>
      </c>
      <c r="V4432" s="22">
        <f t="shared" si="253"/>
        <v>0</v>
      </c>
      <c r="W4432" s="22">
        <f t="shared" si="254"/>
        <v>0</v>
      </c>
    </row>
    <row r="4433" spans="20:23">
      <c r="T4433" s="22" t="str">
        <f t="shared" si="255"/>
        <v>-</v>
      </c>
      <c r="U4433" s="24" t="str">
        <f>IF(C4433="NET","",IF(C4433="","",IFERROR(VLOOKUP(T4433,EAN!$A:$B,2,FALSE),"MANGLER - MÅ OPPDATERE EAN-FANEN")))</f>
        <v/>
      </c>
      <c r="V4433" s="22">
        <f t="shared" si="253"/>
        <v>0</v>
      </c>
      <c r="W4433" s="22">
        <f t="shared" si="254"/>
        <v>0</v>
      </c>
    </row>
    <row r="4434" spans="20:23">
      <c r="T4434" s="22" t="str">
        <f t="shared" si="255"/>
        <v>-</v>
      </c>
      <c r="U4434" s="24" t="str">
        <f>IF(C4434="NET","",IF(C4434="","",IFERROR(VLOOKUP(T4434,EAN!$A:$B,2,FALSE),"MANGLER - MÅ OPPDATERE EAN-FANEN")))</f>
        <v/>
      </c>
      <c r="V4434" s="22">
        <f t="shared" si="253"/>
        <v>0</v>
      </c>
      <c r="W4434" s="22">
        <f t="shared" si="254"/>
        <v>0</v>
      </c>
    </row>
    <row r="4435" spans="20:23">
      <c r="T4435" s="22" t="str">
        <f t="shared" si="255"/>
        <v>-</v>
      </c>
      <c r="U4435" s="24" t="str">
        <f>IF(C4435="NET","",IF(C4435="","",IFERROR(VLOOKUP(T4435,EAN!$A:$B,2,FALSE),"MANGLER - MÅ OPPDATERE EAN-FANEN")))</f>
        <v/>
      </c>
      <c r="V4435" s="22">
        <f t="shared" si="253"/>
        <v>0</v>
      </c>
      <c r="W4435" s="22">
        <f t="shared" si="254"/>
        <v>0</v>
      </c>
    </row>
    <row r="4436" spans="20:23">
      <c r="T4436" s="22" t="str">
        <f t="shared" si="255"/>
        <v>-</v>
      </c>
      <c r="U4436" s="24" t="str">
        <f>IF(C4436="NET","",IF(C4436="","",IFERROR(VLOOKUP(T4436,EAN!$A:$B,2,FALSE),"MANGLER - MÅ OPPDATERE EAN-FANEN")))</f>
        <v/>
      </c>
      <c r="V4436" s="22">
        <f t="shared" si="253"/>
        <v>0</v>
      </c>
      <c r="W4436" s="22">
        <f t="shared" si="254"/>
        <v>0</v>
      </c>
    </row>
    <row r="4437" spans="20:23">
      <c r="T4437" s="22" t="str">
        <f t="shared" si="255"/>
        <v>-</v>
      </c>
      <c r="U4437" s="24" t="str">
        <f>IF(C4437="NET","",IF(C4437="","",IFERROR(VLOOKUP(T4437,EAN!$A:$B,2,FALSE),"MANGLER - MÅ OPPDATERE EAN-FANEN")))</f>
        <v/>
      </c>
      <c r="V4437" s="22">
        <f t="shared" si="253"/>
        <v>0</v>
      </c>
      <c r="W4437" s="22">
        <f t="shared" si="254"/>
        <v>0</v>
      </c>
    </row>
    <row r="4438" spans="20:23">
      <c r="T4438" s="22" t="str">
        <f t="shared" si="255"/>
        <v>-</v>
      </c>
      <c r="U4438" s="24" t="str">
        <f>IF(C4438="NET","",IF(C4438="","",IFERROR(VLOOKUP(T4438,EAN!$A:$B,2,FALSE),"MANGLER - MÅ OPPDATERE EAN-FANEN")))</f>
        <v/>
      </c>
      <c r="V4438" s="22">
        <f t="shared" si="253"/>
        <v>0</v>
      </c>
      <c r="W4438" s="22">
        <f t="shared" si="254"/>
        <v>0</v>
      </c>
    </row>
    <row r="4439" spans="20:23">
      <c r="T4439" s="22" t="str">
        <f t="shared" si="255"/>
        <v>-</v>
      </c>
      <c r="U4439" s="24" t="str">
        <f>IF(C4439="NET","",IF(C4439="","",IFERROR(VLOOKUP(T4439,EAN!$A:$B,2,FALSE),"MANGLER - MÅ OPPDATERE EAN-FANEN")))</f>
        <v/>
      </c>
      <c r="V4439" s="22">
        <f t="shared" si="253"/>
        <v>0</v>
      </c>
      <c r="W4439" s="22">
        <f t="shared" si="254"/>
        <v>0</v>
      </c>
    </row>
    <row r="4440" spans="20:23">
      <c r="T4440" s="22" t="str">
        <f t="shared" si="255"/>
        <v>-</v>
      </c>
      <c r="U4440" s="24" t="str">
        <f>IF(C4440="NET","",IF(C4440="","",IFERROR(VLOOKUP(T4440,EAN!$A:$B,2,FALSE),"MANGLER - MÅ OPPDATERE EAN-FANEN")))</f>
        <v/>
      </c>
      <c r="V4440" s="22">
        <f t="shared" si="253"/>
        <v>0</v>
      </c>
      <c r="W4440" s="22">
        <f t="shared" si="254"/>
        <v>0</v>
      </c>
    </row>
    <row r="4441" spans="20:23">
      <c r="T4441" s="22" t="str">
        <f t="shared" si="255"/>
        <v>-</v>
      </c>
      <c r="U4441" s="24" t="str">
        <f>IF(C4441="NET","",IF(C4441="","",IFERROR(VLOOKUP(T4441,EAN!$A:$B,2,FALSE),"MANGLER - MÅ OPPDATERE EAN-FANEN")))</f>
        <v/>
      </c>
      <c r="V4441" s="22">
        <f t="shared" si="253"/>
        <v>0</v>
      </c>
      <c r="W4441" s="22">
        <f t="shared" si="254"/>
        <v>0</v>
      </c>
    </row>
    <row r="4442" spans="20:23">
      <c r="T4442" s="22" t="str">
        <f t="shared" si="255"/>
        <v>-</v>
      </c>
      <c r="U4442" s="24" t="str">
        <f>IF(C4442="NET","",IF(C4442="","",IFERROR(VLOOKUP(T4442,EAN!$A:$B,2,FALSE),"MANGLER - MÅ OPPDATERE EAN-FANEN")))</f>
        <v/>
      </c>
      <c r="V4442" s="22">
        <f t="shared" si="253"/>
        <v>0</v>
      </c>
      <c r="W4442" s="22">
        <f t="shared" si="254"/>
        <v>0</v>
      </c>
    </row>
    <row r="4443" spans="20:23">
      <c r="T4443" s="22" t="str">
        <f t="shared" si="255"/>
        <v>-</v>
      </c>
      <c r="U4443" s="24" t="str">
        <f>IF(C4443="NET","",IF(C4443="","",IFERROR(VLOOKUP(T4443,EAN!$A:$B,2,FALSE),"MANGLER - MÅ OPPDATERE EAN-FANEN")))</f>
        <v/>
      </c>
      <c r="V4443" s="22">
        <f t="shared" si="253"/>
        <v>0</v>
      </c>
      <c r="W4443" s="22">
        <f t="shared" si="254"/>
        <v>0</v>
      </c>
    </row>
    <row r="4444" spans="20:23">
      <c r="T4444" s="22" t="str">
        <f t="shared" si="255"/>
        <v>-</v>
      </c>
      <c r="U4444" s="24" t="str">
        <f>IF(C4444="NET","",IF(C4444="","",IFERROR(VLOOKUP(T4444,EAN!$A:$B,2,FALSE),"MANGLER - MÅ OPPDATERE EAN-FANEN")))</f>
        <v/>
      </c>
      <c r="V4444" s="22">
        <f t="shared" si="253"/>
        <v>0</v>
      </c>
      <c r="W4444" s="22">
        <f t="shared" si="254"/>
        <v>0</v>
      </c>
    </row>
    <row r="4445" spans="20:23">
      <c r="T4445" s="22" t="str">
        <f t="shared" si="255"/>
        <v>-</v>
      </c>
      <c r="U4445" s="24" t="str">
        <f>IF(C4445="NET","",IF(C4445="","",IFERROR(VLOOKUP(T4445,EAN!$A:$B,2,FALSE),"MANGLER - MÅ OPPDATERE EAN-FANEN")))</f>
        <v/>
      </c>
      <c r="V4445" s="22">
        <f t="shared" si="253"/>
        <v>0</v>
      </c>
      <c r="W4445" s="22">
        <f t="shared" si="254"/>
        <v>0</v>
      </c>
    </row>
    <row r="4446" spans="20:23">
      <c r="T4446" s="22" t="str">
        <f t="shared" si="255"/>
        <v>-</v>
      </c>
      <c r="U4446" s="24" t="str">
        <f>IF(C4446="NET","",IF(C4446="","",IFERROR(VLOOKUP(T4446,EAN!$A:$B,2,FALSE),"MANGLER - MÅ OPPDATERE EAN-FANEN")))</f>
        <v/>
      </c>
      <c r="V4446" s="22">
        <f t="shared" si="253"/>
        <v>0</v>
      </c>
      <c r="W4446" s="22">
        <f t="shared" si="254"/>
        <v>0</v>
      </c>
    </row>
    <row r="4447" spans="20:23">
      <c r="T4447" s="22" t="str">
        <f t="shared" si="255"/>
        <v>-</v>
      </c>
      <c r="U4447" s="24" t="str">
        <f>IF(C4447="NET","",IF(C4447="","",IFERROR(VLOOKUP(T4447,EAN!$A:$B,2,FALSE),"MANGLER - MÅ OPPDATERE EAN-FANEN")))</f>
        <v/>
      </c>
      <c r="V4447" s="22">
        <f t="shared" si="253"/>
        <v>0</v>
      </c>
      <c r="W4447" s="22">
        <f t="shared" si="254"/>
        <v>0</v>
      </c>
    </row>
    <row r="4448" spans="20:23">
      <c r="T4448" s="22" t="str">
        <f t="shared" si="255"/>
        <v>-</v>
      </c>
      <c r="U4448" s="24" t="str">
        <f>IF(C4448="NET","",IF(C4448="","",IFERROR(VLOOKUP(T4448,EAN!$A:$B,2,FALSE),"MANGLER - MÅ OPPDATERE EAN-FANEN")))</f>
        <v/>
      </c>
      <c r="V4448" s="22">
        <f t="shared" si="253"/>
        <v>0</v>
      </c>
      <c r="W4448" s="22">
        <f t="shared" si="254"/>
        <v>0</v>
      </c>
    </row>
    <row r="4449" spans="20:23">
      <c r="T4449" s="22" t="str">
        <f t="shared" si="255"/>
        <v>-</v>
      </c>
      <c r="U4449" s="24" t="str">
        <f>IF(C4449="NET","",IF(C4449="","",IFERROR(VLOOKUP(T4449,EAN!$A:$B,2,FALSE),"MANGLER - MÅ OPPDATERE EAN-FANEN")))</f>
        <v/>
      </c>
      <c r="V4449" s="22">
        <f t="shared" si="253"/>
        <v>0</v>
      </c>
      <c r="W4449" s="22">
        <f t="shared" si="254"/>
        <v>0</v>
      </c>
    </row>
    <row r="4450" spans="20:23">
      <c r="T4450" s="22" t="str">
        <f t="shared" si="255"/>
        <v>-</v>
      </c>
      <c r="U4450" s="24" t="str">
        <f>IF(C4450="NET","",IF(C4450="","",IFERROR(VLOOKUP(T4450,EAN!$A:$B,2,FALSE),"MANGLER - MÅ OPPDATERE EAN-FANEN")))</f>
        <v/>
      </c>
      <c r="V4450" s="22">
        <f t="shared" si="253"/>
        <v>0</v>
      </c>
      <c r="W4450" s="22">
        <f t="shared" si="254"/>
        <v>0</v>
      </c>
    </row>
    <row r="4451" spans="20:23">
      <c r="T4451" s="22" t="str">
        <f t="shared" si="255"/>
        <v>-</v>
      </c>
      <c r="U4451" s="24" t="str">
        <f>IF(C4451="NET","",IF(C4451="","",IFERROR(VLOOKUP(T4451,EAN!$A:$B,2,FALSE),"MANGLER - MÅ OPPDATERE EAN-FANEN")))</f>
        <v/>
      </c>
      <c r="V4451" s="22">
        <f t="shared" si="253"/>
        <v>0</v>
      </c>
      <c r="W4451" s="22">
        <f t="shared" si="254"/>
        <v>0</v>
      </c>
    </row>
    <row r="4452" spans="20:23">
      <c r="T4452" s="22" t="str">
        <f t="shared" si="255"/>
        <v>-</v>
      </c>
      <c r="U4452" s="24" t="str">
        <f>IF(C4452="NET","",IF(C4452="","",IFERROR(VLOOKUP(T4452,EAN!$A:$B,2,FALSE),"MANGLER - MÅ OPPDATERE EAN-FANEN")))</f>
        <v/>
      </c>
      <c r="V4452" s="22">
        <f t="shared" si="253"/>
        <v>0</v>
      </c>
      <c r="W4452" s="22">
        <f t="shared" si="254"/>
        <v>0</v>
      </c>
    </row>
    <row r="4453" spans="20:23">
      <c r="T4453" s="22" t="str">
        <f t="shared" si="255"/>
        <v>-</v>
      </c>
      <c r="U4453" s="24" t="str">
        <f>IF(C4453="NET","",IF(C4453="","",IFERROR(VLOOKUP(T4453,EAN!$A:$B,2,FALSE),"MANGLER - MÅ OPPDATERE EAN-FANEN")))</f>
        <v/>
      </c>
      <c r="V4453" s="22">
        <f t="shared" si="253"/>
        <v>0</v>
      </c>
      <c r="W4453" s="22">
        <f t="shared" si="254"/>
        <v>0</v>
      </c>
    </row>
    <row r="4454" spans="20:23">
      <c r="T4454" s="22" t="str">
        <f t="shared" si="255"/>
        <v>-</v>
      </c>
      <c r="U4454" s="24" t="str">
        <f>IF(C4454="NET","",IF(C4454="","",IFERROR(VLOOKUP(T4454,EAN!$A:$B,2,FALSE),"MANGLER - MÅ OPPDATERE EAN-FANEN")))</f>
        <v/>
      </c>
      <c r="V4454" s="22">
        <f t="shared" si="253"/>
        <v>0</v>
      </c>
      <c r="W4454" s="22">
        <f t="shared" si="254"/>
        <v>0</v>
      </c>
    </row>
    <row r="4455" spans="20:23">
      <c r="T4455" s="22" t="str">
        <f t="shared" si="255"/>
        <v>-</v>
      </c>
      <c r="U4455" s="24" t="str">
        <f>IF(C4455="NET","",IF(C4455="","",IFERROR(VLOOKUP(T4455,EAN!$A:$B,2,FALSE),"MANGLER - MÅ OPPDATERE EAN-FANEN")))</f>
        <v/>
      </c>
      <c r="V4455" s="22">
        <f t="shared" si="253"/>
        <v>0</v>
      </c>
      <c r="W4455" s="22">
        <f t="shared" si="254"/>
        <v>0</v>
      </c>
    </row>
    <row r="4456" spans="20:23">
      <c r="T4456" s="22" t="str">
        <f t="shared" si="255"/>
        <v>-</v>
      </c>
      <c r="U4456" s="24" t="str">
        <f>IF(C4456="NET","",IF(C4456="","",IFERROR(VLOOKUP(T4456,EAN!$A:$B,2,FALSE),"MANGLER - MÅ OPPDATERE EAN-FANEN")))</f>
        <v/>
      </c>
      <c r="V4456" s="22">
        <f t="shared" si="253"/>
        <v>0</v>
      </c>
      <c r="W4456" s="22">
        <f t="shared" si="254"/>
        <v>0</v>
      </c>
    </row>
    <row r="4457" spans="20:23">
      <c r="T4457" s="22" t="str">
        <f t="shared" si="255"/>
        <v>-</v>
      </c>
      <c r="U4457" s="24" t="str">
        <f>IF(C4457="NET","",IF(C4457="","",IFERROR(VLOOKUP(T4457,EAN!$A:$B,2,FALSE),"MANGLER - MÅ OPPDATERE EAN-FANEN")))</f>
        <v/>
      </c>
      <c r="V4457" s="22">
        <f t="shared" si="253"/>
        <v>0</v>
      </c>
      <c r="W4457" s="22">
        <f t="shared" si="254"/>
        <v>0</v>
      </c>
    </row>
    <row r="4458" spans="20:23">
      <c r="T4458" s="22" t="str">
        <f t="shared" si="255"/>
        <v>-</v>
      </c>
      <c r="U4458" s="24" t="str">
        <f>IF(C4458="NET","",IF(C4458="","",IFERROR(VLOOKUP(T4458,EAN!$A:$B,2,FALSE),"MANGLER - MÅ OPPDATERE EAN-FANEN")))</f>
        <v/>
      </c>
      <c r="V4458" s="22">
        <f t="shared" si="253"/>
        <v>0</v>
      </c>
      <c r="W4458" s="22">
        <f t="shared" si="254"/>
        <v>0</v>
      </c>
    </row>
    <row r="4459" spans="20:23">
      <c r="T4459" s="22" t="str">
        <f t="shared" si="255"/>
        <v>-</v>
      </c>
      <c r="U4459" s="24" t="str">
        <f>IF(C4459="NET","",IF(C4459="","",IFERROR(VLOOKUP(T4459,EAN!$A:$B,2,FALSE),"MANGLER - MÅ OPPDATERE EAN-FANEN")))</f>
        <v/>
      </c>
      <c r="V4459" s="22">
        <f t="shared" si="253"/>
        <v>0</v>
      </c>
      <c r="W4459" s="22">
        <f t="shared" si="254"/>
        <v>0</v>
      </c>
    </row>
    <row r="4460" spans="20:23">
      <c r="T4460" s="22" t="str">
        <f t="shared" si="255"/>
        <v>-</v>
      </c>
      <c r="U4460" s="24" t="str">
        <f>IF(C4460="NET","",IF(C4460="","",IFERROR(VLOOKUP(T4460,EAN!$A:$B,2,FALSE),"MANGLER - MÅ OPPDATERE EAN-FANEN")))</f>
        <v/>
      </c>
      <c r="V4460" s="22">
        <f t="shared" si="253"/>
        <v>0</v>
      </c>
      <c r="W4460" s="22">
        <f t="shared" si="254"/>
        <v>0</v>
      </c>
    </row>
    <row r="4461" spans="20:23">
      <c r="T4461" s="22" t="str">
        <f t="shared" si="255"/>
        <v>-</v>
      </c>
      <c r="U4461" s="24" t="str">
        <f>IF(C4461="NET","",IF(C4461="","",IFERROR(VLOOKUP(T4461,EAN!$A:$B,2,FALSE),"MANGLER - MÅ OPPDATERE EAN-FANEN")))</f>
        <v/>
      </c>
      <c r="V4461" s="22">
        <f t="shared" si="253"/>
        <v>0</v>
      </c>
      <c r="W4461" s="22">
        <f t="shared" si="254"/>
        <v>0</v>
      </c>
    </row>
    <row r="4462" spans="20:23">
      <c r="T4462" s="22" t="str">
        <f t="shared" si="255"/>
        <v>-</v>
      </c>
      <c r="U4462" s="24" t="str">
        <f>IF(C4462="NET","",IF(C4462="","",IFERROR(VLOOKUP(T4462,EAN!$A:$B,2,FALSE),"MANGLER - MÅ OPPDATERE EAN-FANEN")))</f>
        <v/>
      </c>
      <c r="V4462" s="22">
        <f t="shared" si="253"/>
        <v>0</v>
      </c>
      <c r="W4462" s="22">
        <f t="shared" si="254"/>
        <v>0</v>
      </c>
    </row>
    <row r="4463" spans="20:23">
      <c r="T4463" s="22" t="str">
        <f t="shared" si="255"/>
        <v>-</v>
      </c>
      <c r="U4463" s="24" t="str">
        <f>IF(C4463="NET","",IF(C4463="","",IFERROR(VLOOKUP(T4463,EAN!$A:$B,2,FALSE),"MANGLER - MÅ OPPDATERE EAN-FANEN")))</f>
        <v/>
      </c>
      <c r="V4463" s="22">
        <f t="shared" ref="V4463:V4526" si="256">I4463</f>
        <v>0</v>
      </c>
      <c r="W4463" s="22">
        <f t="shared" ref="W4463:W4526" si="257">R4463</f>
        <v>0</v>
      </c>
    </row>
    <row r="4464" spans="20:23">
      <c r="T4464" s="22" t="str">
        <f t="shared" si="255"/>
        <v>-</v>
      </c>
      <c r="U4464" s="24" t="str">
        <f>IF(C4464="NET","",IF(C4464="","",IFERROR(VLOOKUP(T4464,EAN!$A:$B,2,FALSE),"MANGLER - MÅ OPPDATERE EAN-FANEN")))</f>
        <v/>
      </c>
      <c r="V4464" s="22">
        <f t="shared" si="256"/>
        <v>0</v>
      </c>
      <c r="W4464" s="22">
        <f t="shared" si="257"/>
        <v>0</v>
      </c>
    </row>
    <row r="4465" spans="20:23">
      <c r="T4465" s="22" t="str">
        <f t="shared" si="255"/>
        <v>-</v>
      </c>
      <c r="U4465" s="24" t="str">
        <f>IF(C4465="NET","",IF(C4465="","",IFERROR(VLOOKUP(T4465,EAN!$A:$B,2,FALSE),"MANGLER - MÅ OPPDATERE EAN-FANEN")))</f>
        <v/>
      </c>
      <c r="V4465" s="22">
        <f t="shared" si="256"/>
        <v>0</v>
      </c>
      <c r="W4465" s="22">
        <f t="shared" si="257"/>
        <v>0</v>
      </c>
    </row>
    <row r="4466" spans="20:23">
      <c r="T4466" s="22" t="str">
        <f t="shared" si="255"/>
        <v>-</v>
      </c>
      <c r="U4466" s="24" t="str">
        <f>IF(C4466="NET","",IF(C4466="","",IFERROR(VLOOKUP(T4466,EAN!$A:$B,2,FALSE),"MANGLER - MÅ OPPDATERE EAN-FANEN")))</f>
        <v/>
      </c>
      <c r="V4466" s="22">
        <f t="shared" si="256"/>
        <v>0</v>
      </c>
      <c r="W4466" s="22">
        <f t="shared" si="257"/>
        <v>0</v>
      </c>
    </row>
    <row r="4467" spans="20:23">
      <c r="T4467" s="22" t="str">
        <f t="shared" si="255"/>
        <v>-</v>
      </c>
      <c r="U4467" s="24" t="str">
        <f>IF(C4467="NET","",IF(C4467="","",IFERROR(VLOOKUP(T4467,EAN!$A:$B,2,FALSE),"MANGLER - MÅ OPPDATERE EAN-FANEN")))</f>
        <v/>
      </c>
      <c r="V4467" s="22">
        <f t="shared" si="256"/>
        <v>0</v>
      </c>
      <c r="W4467" s="22">
        <f t="shared" si="257"/>
        <v>0</v>
      </c>
    </row>
    <row r="4468" spans="20:23">
      <c r="T4468" s="22" t="str">
        <f t="shared" si="255"/>
        <v>-</v>
      </c>
      <c r="U4468" s="24" t="str">
        <f>IF(C4468="NET","",IF(C4468="","",IFERROR(VLOOKUP(T4468,EAN!$A:$B,2,FALSE),"MANGLER - MÅ OPPDATERE EAN-FANEN")))</f>
        <v/>
      </c>
      <c r="V4468" s="22">
        <f t="shared" si="256"/>
        <v>0</v>
      </c>
      <c r="W4468" s="22">
        <f t="shared" si="257"/>
        <v>0</v>
      </c>
    </row>
    <row r="4469" spans="20:23">
      <c r="T4469" s="22" t="str">
        <f t="shared" si="255"/>
        <v>-</v>
      </c>
      <c r="U4469" s="24" t="str">
        <f>IF(C4469="NET","",IF(C4469="","",IFERROR(VLOOKUP(T4469,EAN!$A:$B,2,FALSE),"MANGLER - MÅ OPPDATERE EAN-FANEN")))</f>
        <v/>
      </c>
      <c r="V4469" s="22">
        <f t="shared" si="256"/>
        <v>0</v>
      </c>
      <c r="W4469" s="22">
        <f t="shared" si="257"/>
        <v>0</v>
      </c>
    </row>
    <row r="4470" spans="20:23">
      <c r="T4470" s="22" t="str">
        <f t="shared" si="255"/>
        <v>-</v>
      </c>
      <c r="U4470" s="24" t="str">
        <f>IF(C4470="NET","",IF(C4470="","",IFERROR(VLOOKUP(T4470,EAN!$A:$B,2,FALSE),"MANGLER - MÅ OPPDATERE EAN-FANEN")))</f>
        <v/>
      </c>
      <c r="V4470" s="22">
        <f t="shared" si="256"/>
        <v>0</v>
      </c>
      <c r="W4470" s="22">
        <f t="shared" si="257"/>
        <v>0</v>
      </c>
    </row>
    <row r="4471" spans="20:23">
      <c r="T4471" s="22" t="str">
        <f t="shared" si="255"/>
        <v>-</v>
      </c>
      <c r="U4471" s="24" t="str">
        <f>IF(C4471="NET","",IF(C4471="","",IFERROR(VLOOKUP(T4471,EAN!$A:$B,2,FALSE),"MANGLER - MÅ OPPDATERE EAN-FANEN")))</f>
        <v/>
      </c>
      <c r="V4471" s="22">
        <f t="shared" si="256"/>
        <v>0</v>
      </c>
      <c r="W4471" s="22">
        <f t="shared" si="257"/>
        <v>0</v>
      </c>
    </row>
    <row r="4472" spans="20:23">
      <c r="T4472" s="22" t="str">
        <f t="shared" si="255"/>
        <v>-</v>
      </c>
      <c r="U4472" s="24" t="str">
        <f>IF(C4472="NET","",IF(C4472="","",IFERROR(VLOOKUP(T4472,EAN!$A:$B,2,FALSE),"MANGLER - MÅ OPPDATERE EAN-FANEN")))</f>
        <v/>
      </c>
      <c r="V4472" s="22">
        <f t="shared" si="256"/>
        <v>0</v>
      </c>
      <c r="W4472" s="22">
        <f t="shared" si="257"/>
        <v>0</v>
      </c>
    </row>
    <row r="4473" spans="20:23">
      <c r="T4473" s="22" t="str">
        <f t="shared" si="255"/>
        <v>-</v>
      </c>
      <c r="U4473" s="24" t="str">
        <f>IF(C4473="NET","",IF(C4473="","",IFERROR(VLOOKUP(T4473,EAN!$A:$B,2,FALSE),"MANGLER - MÅ OPPDATERE EAN-FANEN")))</f>
        <v/>
      </c>
      <c r="V4473" s="22">
        <f t="shared" si="256"/>
        <v>0</v>
      </c>
      <c r="W4473" s="22">
        <f t="shared" si="257"/>
        <v>0</v>
      </c>
    </row>
    <row r="4474" spans="20:23">
      <c r="T4474" s="22" t="str">
        <f t="shared" si="255"/>
        <v>-</v>
      </c>
      <c r="U4474" s="24" t="str">
        <f>IF(C4474="NET","",IF(C4474="","",IFERROR(VLOOKUP(T4474,EAN!$A:$B,2,FALSE),"MANGLER - MÅ OPPDATERE EAN-FANEN")))</f>
        <v/>
      </c>
      <c r="V4474" s="22">
        <f t="shared" si="256"/>
        <v>0</v>
      </c>
      <c r="W4474" s="22">
        <f t="shared" si="257"/>
        <v>0</v>
      </c>
    </row>
    <row r="4475" spans="20:23">
      <c r="T4475" s="22" t="str">
        <f t="shared" si="255"/>
        <v>-</v>
      </c>
      <c r="U4475" s="24" t="str">
        <f>IF(C4475="NET","",IF(C4475="","",IFERROR(VLOOKUP(T4475,EAN!$A:$B,2,FALSE),"MANGLER - MÅ OPPDATERE EAN-FANEN")))</f>
        <v/>
      </c>
      <c r="V4475" s="22">
        <f t="shared" si="256"/>
        <v>0</v>
      </c>
      <c r="W4475" s="22">
        <f t="shared" si="257"/>
        <v>0</v>
      </c>
    </row>
    <row r="4476" spans="20:23">
      <c r="T4476" s="22" t="str">
        <f t="shared" si="255"/>
        <v>-</v>
      </c>
      <c r="U4476" s="24" t="str">
        <f>IF(C4476="NET","",IF(C4476="","",IFERROR(VLOOKUP(T4476,EAN!$A:$B,2,FALSE),"MANGLER - MÅ OPPDATERE EAN-FANEN")))</f>
        <v/>
      </c>
      <c r="V4476" s="22">
        <f t="shared" si="256"/>
        <v>0</v>
      </c>
      <c r="W4476" s="22">
        <f t="shared" si="257"/>
        <v>0</v>
      </c>
    </row>
    <row r="4477" spans="20:23">
      <c r="T4477" s="22" t="str">
        <f t="shared" si="255"/>
        <v>-</v>
      </c>
      <c r="U4477" s="24" t="str">
        <f>IF(C4477="NET","",IF(C4477="","",IFERROR(VLOOKUP(T4477,EAN!$A:$B,2,FALSE),"MANGLER - MÅ OPPDATERE EAN-FANEN")))</f>
        <v/>
      </c>
      <c r="V4477" s="22">
        <f t="shared" si="256"/>
        <v>0</v>
      </c>
      <c r="W4477" s="22">
        <f t="shared" si="257"/>
        <v>0</v>
      </c>
    </row>
    <row r="4478" spans="20:23">
      <c r="T4478" s="22" t="str">
        <f t="shared" si="255"/>
        <v>-</v>
      </c>
      <c r="U4478" s="24" t="str">
        <f>IF(C4478="NET","",IF(C4478="","",IFERROR(VLOOKUP(T4478,EAN!$A:$B,2,FALSE),"MANGLER - MÅ OPPDATERE EAN-FANEN")))</f>
        <v/>
      </c>
      <c r="V4478" s="22">
        <f t="shared" si="256"/>
        <v>0</v>
      </c>
      <c r="W4478" s="22">
        <f t="shared" si="257"/>
        <v>0</v>
      </c>
    </row>
    <row r="4479" spans="20:23">
      <c r="T4479" s="22" t="str">
        <f t="shared" si="255"/>
        <v>-</v>
      </c>
      <c r="U4479" s="24" t="str">
        <f>IF(C4479="NET","",IF(C4479="","",IFERROR(VLOOKUP(T4479,EAN!$A:$B,2,FALSE),"MANGLER - MÅ OPPDATERE EAN-FANEN")))</f>
        <v/>
      </c>
      <c r="V4479" s="22">
        <f t="shared" si="256"/>
        <v>0</v>
      </c>
      <c r="W4479" s="22">
        <f t="shared" si="257"/>
        <v>0</v>
      </c>
    </row>
    <row r="4480" spans="20:23">
      <c r="T4480" s="22" t="str">
        <f t="shared" si="255"/>
        <v>-</v>
      </c>
      <c r="U4480" s="24" t="str">
        <f>IF(C4480="NET","",IF(C4480="","",IFERROR(VLOOKUP(T4480,EAN!$A:$B,2,FALSE),"MANGLER - MÅ OPPDATERE EAN-FANEN")))</f>
        <v/>
      </c>
      <c r="V4480" s="22">
        <f t="shared" si="256"/>
        <v>0</v>
      </c>
      <c r="W4480" s="22">
        <f t="shared" si="257"/>
        <v>0</v>
      </c>
    </row>
    <row r="4481" spans="20:23">
      <c r="T4481" s="22" t="str">
        <f t="shared" si="255"/>
        <v>-</v>
      </c>
      <c r="U4481" s="24" t="str">
        <f>IF(C4481="NET","",IF(C4481="","",IFERROR(VLOOKUP(T4481,EAN!$A:$B,2,FALSE),"MANGLER - MÅ OPPDATERE EAN-FANEN")))</f>
        <v/>
      </c>
      <c r="V4481" s="22">
        <f t="shared" si="256"/>
        <v>0</v>
      </c>
      <c r="W4481" s="22">
        <f t="shared" si="257"/>
        <v>0</v>
      </c>
    </row>
    <row r="4482" spans="20:23">
      <c r="T4482" s="22" t="str">
        <f t="shared" si="255"/>
        <v>-</v>
      </c>
      <c r="U4482" s="24" t="str">
        <f>IF(C4482="NET","",IF(C4482="","",IFERROR(VLOOKUP(T4482,EAN!$A:$B,2,FALSE),"MANGLER - MÅ OPPDATERE EAN-FANEN")))</f>
        <v/>
      </c>
      <c r="V4482" s="22">
        <f t="shared" si="256"/>
        <v>0</v>
      </c>
      <c r="W4482" s="22">
        <f t="shared" si="257"/>
        <v>0</v>
      </c>
    </row>
    <row r="4483" spans="20:23">
      <c r="T4483" s="22" t="str">
        <f t="shared" si="255"/>
        <v>-</v>
      </c>
      <c r="U4483" s="24" t="str">
        <f>IF(C4483="NET","",IF(C4483="","",IFERROR(VLOOKUP(T4483,EAN!$A:$B,2,FALSE),"MANGLER - MÅ OPPDATERE EAN-FANEN")))</f>
        <v/>
      </c>
      <c r="V4483" s="22">
        <f t="shared" si="256"/>
        <v>0</v>
      </c>
      <c r="W4483" s="22">
        <f t="shared" si="257"/>
        <v>0</v>
      </c>
    </row>
    <row r="4484" spans="20:23">
      <c r="T4484" s="22" t="str">
        <f t="shared" ref="T4484:T4547" si="258">CONCATENATE(B4484,"-",E4484)</f>
        <v>-</v>
      </c>
      <c r="U4484" s="24" t="str">
        <f>IF(C4484="NET","",IF(C4484="","",IFERROR(VLOOKUP(T4484,EAN!$A:$B,2,FALSE),"MANGLER - MÅ OPPDATERE EAN-FANEN")))</f>
        <v/>
      </c>
      <c r="V4484" s="22">
        <f t="shared" si="256"/>
        <v>0</v>
      </c>
      <c r="W4484" s="22">
        <f t="shared" si="257"/>
        <v>0</v>
      </c>
    </row>
    <row r="4485" spans="20:23">
      <c r="T4485" s="22" t="str">
        <f t="shared" si="258"/>
        <v>-</v>
      </c>
      <c r="U4485" s="24" t="str">
        <f>IF(C4485="NET","",IF(C4485="","",IFERROR(VLOOKUP(T4485,EAN!$A:$B,2,FALSE),"MANGLER - MÅ OPPDATERE EAN-FANEN")))</f>
        <v/>
      </c>
      <c r="V4485" s="22">
        <f t="shared" si="256"/>
        <v>0</v>
      </c>
      <c r="W4485" s="22">
        <f t="shared" si="257"/>
        <v>0</v>
      </c>
    </row>
    <row r="4486" spans="20:23">
      <c r="T4486" s="22" t="str">
        <f t="shared" si="258"/>
        <v>-</v>
      </c>
      <c r="U4486" s="24" t="str">
        <f>IF(C4486="NET","",IF(C4486="","",IFERROR(VLOOKUP(T4486,EAN!$A:$B,2,FALSE),"MANGLER - MÅ OPPDATERE EAN-FANEN")))</f>
        <v/>
      </c>
      <c r="V4486" s="22">
        <f t="shared" si="256"/>
        <v>0</v>
      </c>
      <c r="W4486" s="22">
        <f t="shared" si="257"/>
        <v>0</v>
      </c>
    </row>
    <row r="4487" spans="20:23">
      <c r="T4487" s="22" t="str">
        <f t="shared" si="258"/>
        <v>-</v>
      </c>
      <c r="U4487" s="24" t="str">
        <f>IF(C4487="NET","",IF(C4487="","",IFERROR(VLOOKUP(T4487,EAN!$A:$B,2,FALSE),"MANGLER - MÅ OPPDATERE EAN-FANEN")))</f>
        <v/>
      </c>
      <c r="V4487" s="22">
        <f t="shared" si="256"/>
        <v>0</v>
      </c>
      <c r="W4487" s="22">
        <f t="shared" si="257"/>
        <v>0</v>
      </c>
    </row>
    <row r="4488" spans="20:23">
      <c r="T4488" s="22" t="str">
        <f t="shared" si="258"/>
        <v>-</v>
      </c>
      <c r="U4488" s="24" t="str">
        <f>IF(C4488="NET","",IF(C4488="","",IFERROR(VLOOKUP(T4488,EAN!$A:$B,2,FALSE),"MANGLER - MÅ OPPDATERE EAN-FANEN")))</f>
        <v/>
      </c>
      <c r="V4488" s="22">
        <f t="shared" si="256"/>
        <v>0</v>
      </c>
      <c r="W4488" s="22">
        <f t="shared" si="257"/>
        <v>0</v>
      </c>
    </row>
    <row r="4489" spans="20:23">
      <c r="T4489" s="22" t="str">
        <f t="shared" si="258"/>
        <v>-</v>
      </c>
      <c r="U4489" s="24" t="str">
        <f>IF(C4489="NET","",IF(C4489="","",IFERROR(VLOOKUP(T4489,EAN!$A:$B,2,FALSE),"MANGLER - MÅ OPPDATERE EAN-FANEN")))</f>
        <v/>
      </c>
      <c r="V4489" s="22">
        <f t="shared" si="256"/>
        <v>0</v>
      </c>
      <c r="W4489" s="22">
        <f t="shared" si="257"/>
        <v>0</v>
      </c>
    </row>
    <row r="4490" spans="20:23">
      <c r="T4490" s="22" t="str">
        <f t="shared" si="258"/>
        <v>-</v>
      </c>
      <c r="U4490" s="24" t="str">
        <f>IF(C4490="NET","",IF(C4490="","",IFERROR(VLOOKUP(T4490,EAN!$A:$B,2,FALSE),"MANGLER - MÅ OPPDATERE EAN-FANEN")))</f>
        <v/>
      </c>
      <c r="V4490" s="22">
        <f t="shared" si="256"/>
        <v>0</v>
      </c>
      <c r="W4490" s="22">
        <f t="shared" si="257"/>
        <v>0</v>
      </c>
    </row>
    <row r="4491" spans="20:23">
      <c r="T4491" s="22" t="str">
        <f t="shared" si="258"/>
        <v>-</v>
      </c>
      <c r="U4491" s="24" t="str">
        <f>IF(C4491="NET","",IF(C4491="","",IFERROR(VLOOKUP(T4491,EAN!$A:$B,2,FALSE),"MANGLER - MÅ OPPDATERE EAN-FANEN")))</f>
        <v/>
      </c>
      <c r="V4491" s="22">
        <f t="shared" si="256"/>
        <v>0</v>
      </c>
      <c r="W4491" s="22">
        <f t="shared" si="257"/>
        <v>0</v>
      </c>
    </row>
    <row r="4492" spans="20:23">
      <c r="T4492" s="22" t="str">
        <f t="shared" si="258"/>
        <v>-</v>
      </c>
      <c r="U4492" s="24" t="str">
        <f>IF(C4492="NET","",IF(C4492="","",IFERROR(VLOOKUP(T4492,EAN!$A:$B,2,FALSE),"MANGLER - MÅ OPPDATERE EAN-FANEN")))</f>
        <v/>
      </c>
      <c r="V4492" s="22">
        <f t="shared" si="256"/>
        <v>0</v>
      </c>
      <c r="W4492" s="22">
        <f t="shared" si="257"/>
        <v>0</v>
      </c>
    </row>
    <row r="4493" spans="20:23">
      <c r="T4493" s="22" t="str">
        <f t="shared" si="258"/>
        <v>-</v>
      </c>
      <c r="U4493" s="24" t="str">
        <f>IF(C4493="NET","",IF(C4493="","",IFERROR(VLOOKUP(T4493,EAN!$A:$B,2,FALSE),"MANGLER - MÅ OPPDATERE EAN-FANEN")))</f>
        <v/>
      </c>
      <c r="V4493" s="22">
        <f t="shared" si="256"/>
        <v>0</v>
      </c>
      <c r="W4493" s="22">
        <f t="shared" si="257"/>
        <v>0</v>
      </c>
    </row>
    <row r="4494" spans="20:23">
      <c r="T4494" s="22" t="str">
        <f t="shared" si="258"/>
        <v>-</v>
      </c>
      <c r="U4494" s="24" t="str">
        <f>IF(C4494="NET","",IF(C4494="","",IFERROR(VLOOKUP(T4494,EAN!$A:$B,2,FALSE),"MANGLER - MÅ OPPDATERE EAN-FANEN")))</f>
        <v/>
      </c>
      <c r="V4494" s="22">
        <f t="shared" si="256"/>
        <v>0</v>
      </c>
      <c r="W4494" s="22">
        <f t="shared" si="257"/>
        <v>0</v>
      </c>
    </row>
    <row r="4495" spans="20:23">
      <c r="T4495" s="22" t="str">
        <f t="shared" si="258"/>
        <v>-</v>
      </c>
      <c r="U4495" s="24" t="str">
        <f>IF(C4495="NET","",IF(C4495="","",IFERROR(VLOOKUP(T4495,EAN!$A:$B,2,FALSE),"MANGLER - MÅ OPPDATERE EAN-FANEN")))</f>
        <v/>
      </c>
      <c r="V4495" s="22">
        <f t="shared" si="256"/>
        <v>0</v>
      </c>
      <c r="W4495" s="22">
        <f t="shared" si="257"/>
        <v>0</v>
      </c>
    </row>
    <row r="4496" spans="20:23">
      <c r="T4496" s="22" t="str">
        <f t="shared" si="258"/>
        <v>-</v>
      </c>
      <c r="U4496" s="24" t="str">
        <f>IF(C4496="NET","",IF(C4496="","",IFERROR(VLOOKUP(T4496,EAN!$A:$B,2,FALSE),"MANGLER - MÅ OPPDATERE EAN-FANEN")))</f>
        <v/>
      </c>
      <c r="V4496" s="22">
        <f t="shared" si="256"/>
        <v>0</v>
      </c>
      <c r="W4496" s="22">
        <f t="shared" si="257"/>
        <v>0</v>
      </c>
    </row>
    <row r="4497" spans="20:23">
      <c r="T4497" s="22" t="str">
        <f t="shared" si="258"/>
        <v>-</v>
      </c>
      <c r="U4497" s="24" t="str">
        <f>IF(C4497="NET","",IF(C4497="","",IFERROR(VLOOKUP(T4497,EAN!$A:$B,2,FALSE),"MANGLER - MÅ OPPDATERE EAN-FANEN")))</f>
        <v/>
      </c>
      <c r="V4497" s="22">
        <f t="shared" si="256"/>
        <v>0</v>
      </c>
      <c r="W4497" s="22">
        <f t="shared" si="257"/>
        <v>0</v>
      </c>
    </row>
    <row r="4498" spans="20:23">
      <c r="T4498" s="22" t="str">
        <f t="shared" si="258"/>
        <v>-</v>
      </c>
      <c r="U4498" s="24" t="str">
        <f>IF(C4498="NET","",IF(C4498="","",IFERROR(VLOOKUP(T4498,EAN!$A:$B,2,FALSE),"MANGLER - MÅ OPPDATERE EAN-FANEN")))</f>
        <v/>
      </c>
      <c r="V4498" s="22">
        <f t="shared" si="256"/>
        <v>0</v>
      </c>
      <c r="W4498" s="22">
        <f t="shared" si="257"/>
        <v>0</v>
      </c>
    </row>
    <row r="4499" spans="20:23">
      <c r="T4499" s="22" t="str">
        <f t="shared" si="258"/>
        <v>-</v>
      </c>
      <c r="U4499" s="24" t="str">
        <f>IF(C4499="NET","",IF(C4499="","",IFERROR(VLOOKUP(T4499,EAN!$A:$B,2,FALSE),"MANGLER - MÅ OPPDATERE EAN-FANEN")))</f>
        <v/>
      </c>
      <c r="V4499" s="22">
        <f t="shared" si="256"/>
        <v>0</v>
      </c>
      <c r="W4499" s="22">
        <f t="shared" si="257"/>
        <v>0</v>
      </c>
    </row>
    <row r="4500" spans="20:23">
      <c r="T4500" s="22" t="str">
        <f t="shared" si="258"/>
        <v>-</v>
      </c>
      <c r="U4500" s="24" t="str">
        <f>IF(C4500="NET","",IF(C4500="","",IFERROR(VLOOKUP(T4500,EAN!$A:$B,2,FALSE),"MANGLER - MÅ OPPDATERE EAN-FANEN")))</f>
        <v/>
      </c>
      <c r="V4500" s="22">
        <f t="shared" si="256"/>
        <v>0</v>
      </c>
      <c r="W4500" s="22">
        <f t="shared" si="257"/>
        <v>0</v>
      </c>
    </row>
    <row r="4501" spans="20:23">
      <c r="T4501" s="22" t="str">
        <f t="shared" si="258"/>
        <v>-</v>
      </c>
      <c r="U4501" s="24" t="str">
        <f>IF(C4501="NET","",IF(C4501="","",IFERROR(VLOOKUP(T4501,EAN!$A:$B,2,FALSE),"MANGLER - MÅ OPPDATERE EAN-FANEN")))</f>
        <v/>
      </c>
      <c r="V4501" s="22">
        <f t="shared" si="256"/>
        <v>0</v>
      </c>
      <c r="W4501" s="22">
        <f t="shared" si="257"/>
        <v>0</v>
      </c>
    </row>
    <row r="4502" spans="20:23">
      <c r="T4502" s="22" t="str">
        <f t="shared" si="258"/>
        <v>-</v>
      </c>
      <c r="U4502" s="24" t="str">
        <f>IF(C4502="NET","",IF(C4502="","",IFERROR(VLOOKUP(T4502,EAN!$A:$B,2,FALSE),"MANGLER - MÅ OPPDATERE EAN-FANEN")))</f>
        <v/>
      </c>
      <c r="V4502" s="22">
        <f t="shared" si="256"/>
        <v>0</v>
      </c>
      <c r="W4502" s="22">
        <f t="shared" si="257"/>
        <v>0</v>
      </c>
    </row>
    <row r="4503" spans="20:23">
      <c r="T4503" s="22" t="str">
        <f t="shared" si="258"/>
        <v>-</v>
      </c>
      <c r="U4503" s="24" t="str">
        <f>IF(C4503="NET","",IF(C4503="","",IFERROR(VLOOKUP(T4503,EAN!$A:$B,2,FALSE),"MANGLER - MÅ OPPDATERE EAN-FANEN")))</f>
        <v/>
      </c>
      <c r="V4503" s="22">
        <f t="shared" si="256"/>
        <v>0</v>
      </c>
      <c r="W4503" s="22">
        <f t="shared" si="257"/>
        <v>0</v>
      </c>
    </row>
    <row r="4504" spans="20:23">
      <c r="T4504" s="22" t="str">
        <f t="shared" si="258"/>
        <v>-</v>
      </c>
      <c r="U4504" s="24" t="str">
        <f>IF(C4504="NET","",IF(C4504="","",IFERROR(VLOOKUP(T4504,EAN!$A:$B,2,FALSE),"MANGLER - MÅ OPPDATERE EAN-FANEN")))</f>
        <v/>
      </c>
      <c r="V4504" s="22">
        <f t="shared" si="256"/>
        <v>0</v>
      </c>
      <c r="W4504" s="22">
        <f t="shared" si="257"/>
        <v>0</v>
      </c>
    </row>
    <row r="4505" spans="20:23">
      <c r="T4505" s="22" t="str">
        <f t="shared" si="258"/>
        <v>-</v>
      </c>
      <c r="U4505" s="24" t="str">
        <f>IF(C4505="NET","",IF(C4505="","",IFERROR(VLOOKUP(T4505,EAN!$A:$B,2,FALSE),"MANGLER - MÅ OPPDATERE EAN-FANEN")))</f>
        <v/>
      </c>
      <c r="V4505" s="22">
        <f t="shared" si="256"/>
        <v>0</v>
      </c>
      <c r="W4505" s="22">
        <f t="shared" si="257"/>
        <v>0</v>
      </c>
    </row>
    <row r="4506" spans="20:23">
      <c r="T4506" s="22" t="str">
        <f t="shared" si="258"/>
        <v>-</v>
      </c>
      <c r="U4506" s="24" t="str">
        <f>IF(C4506="NET","",IF(C4506="","",IFERROR(VLOOKUP(T4506,EAN!$A:$B,2,FALSE),"MANGLER - MÅ OPPDATERE EAN-FANEN")))</f>
        <v/>
      </c>
      <c r="V4506" s="22">
        <f t="shared" si="256"/>
        <v>0</v>
      </c>
      <c r="W4506" s="22">
        <f t="shared" si="257"/>
        <v>0</v>
      </c>
    </row>
    <row r="4507" spans="20:23">
      <c r="T4507" s="22" t="str">
        <f t="shared" si="258"/>
        <v>-</v>
      </c>
      <c r="U4507" s="24" t="str">
        <f>IF(C4507="NET","",IF(C4507="","",IFERROR(VLOOKUP(T4507,EAN!$A:$B,2,FALSE),"MANGLER - MÅ OPPDATERE EAN-FANEN")))</f>
        <v/>
      </c>
      <c r="V4507" s="22">
        <f t="shared" si="256"/>
        <v>0</v>
      </c>
      <c r="W4507" s="22">
        <f t="shared" si="257"/>
        <v>0</v>
      </c>
    </row>
    <row r="4508" spans="20:23">
      <c r="T4508" s="22" t="str">
        <f t="shared" si="258"/>
        <v>-</v>
      </c>
      <c r="U4508" s="24" t="str">
        <f>IF(C4508="NET","",IF(C4508="","",IFERROR(VLOOKUP(T4508,EAN!$A:$B,2,FALSE),"MANGLER - MÅ OPPDATERE EAN-FANEN")))</f>
        <v/>
      </c>
      <c r="V4508" s="22">
        <f t="shared" si="256"/>
        <v>0</v>
      </c>
      <c r="W4508" s="22">
        <f t="shared" si="257"/>
        <v>0</v>
      </c>
    </row>
    <row r="4509" spans="20:23">
      <c r="T4509" s="22" t="str">
        <f t="shared" si="258"/>
        <v>-</v>
      </c>
      <c r="U4509" s="24" t="str">
        <f>IF(C4509="NET","",IF(C4509="","",IFERROR(VLOOKUP(T4509,EAN!$A:$B,2,FALSE),"MANGLER - MÅ OPPDATERE EAN-FANEN")))</f>
        <v/>
      </c>
      <c r="V4509" s="22">
        <f t="shared" si="256"/>
        <v>0</v>
      </c>
      <c r="W4509" s="22">
        <f t="shared" si="257"/>
        <v>0</v>
      </c>
    </row>
    <row r="4510" spans="20:23">
      <c r="T4510" s="22" t="str">
        <f t="shared" si="258"/>
        <v>-</v>
      </c>
      <c r="U4510" s="24" t="str">
        <f>IF(C4510="NET","",IF(C4510="","",IFERROR(VLOOKUP(T4510,EAN!$A:$B,2,FALSE),"MANGLER - MÅ OPPDATERE EAN-FANEN")))</f>
        <v/>
      </c>
      <c r="V4510" s="22">
        <f t="shared" si="256"/>
        <v>0</v>
      </c>
      <c r="W4510" s="22">
        <f t="shared" si="257"/>
        <v>0</v>
      </c>
    </row>
    <row r="4511" spans="20:23">
      <c r="T4511" s="22" t="str">
        <f t="shared" si="258"/>
        <v>-</v>
      </c>
      <c r="U4511" s="24" t="str">
        <f>IF(C4511="NET","",IF(C4511="","",IFERROR(VLOOKUP(T4511,EAN!$A:$B,2,FALSE),"MANGLER - MÅ OPPDATERE EAN-FANEN")))</f>
        <v/>
      </c>
      <c r="V4511" s="22">
        <f t="shared" si="256"/>
        <v>0</v>
      </c>
      <c r="W4511" s="22">
        <f t="shared" si="257"/>
        <v>0</v>
      </c>
    </row>
    <row r="4512" spans="20:23">
      <c r="T4512" s="22" t="str">
        <f t="shared" si="258"/>
        <v>-</v>
      </c>
      <c r="U4512" s="24" t="str">
        <f>IF(C4512="NET","",IF(C4512="","",IFERROR(VLOOKUP(T4512,EAN!$A:$B,2,FALSE),"MANGLER - MÅ OPPDATERE EAN-FANEN")))</f>
        <v/>
      </c>
      <c r="V4512" s="22">
        <f t="shared" si="256"/>
        <v>0</v>
      </c>
      <c r="W4512" s="22">
        <f t="shared" si="257"/>
        <v>0</v>
      </c>
    </row>
    <row r="4513" spans="20:23">
      <c r="T4513" s="22" t="str">
        <f t="shared" si="258"/>
        <v>-</v>
      </c>
      <c r="U4513" s="24" t="str">
        <f>IF(C4513="NET","",IF(C4513="","",IFERROR(VLOOKUP(T4513,EAN!$A:$B,2,FALSE),"MANGLER - MÅ OPPDATERE EAN-FANEN")))</f>
        <v/>
      </c>
      <c r="V4513" s="22">
        <f t="shared" si="256"/>
        <v>0</v>
      </c>
      <c r="W4513" s="22">
        <f t="shared" si="257"/>
        <v>0</v>
      </c>
    </row>
    <row r="4514" spans="20:23">
      <c r="T4514" s="22" t="str">
        <f t="shared" si="258"/>
        <v>-</v>
      </c>
      <c r="U4514" s="24" t="str">
        <f>IF(C4514="NET","",IF(C4514="","",IFERROR(VLOOKUP(T4514,EAN!$A:$B,2,FALSE),"MANGLER - MÅ OPPDATERE EAN-FANEN")))</f>
        <v/>
      </c>
      <c r="V4514" s="22">
        <f t="shared" si="256"/>
        <v>0</v>
      </c>
      <c r="W4514" s="22">
        <f t="shared" si="257"/>
        <v>0</v>
      </c>
    </row>
    <row r="4515" spans="20:23">
      <c r="T4515" s="22" t="str">
        <f t="shared" si="258"/>
        <v>-</v>
      </c>
      <c r="U4515" s="24" t="str">
        <f>IF(C4515="NET","",IF(C4515="","",IFERROR(VLOOKUP(T4515,EAN!$A:$B,2,FALSE),"MANGLER - MÅ OPPDATERE EAN-FANEN")))</f>
        <v/>
      </c>
      <c r="V4515" s="22">
        <f t="shared" si="256"/>
        <v>0</v>
      </c>
      <c r="W4515" s="22">
        <f t="shared" si="257"/>
        <v>0</v>
      </c>
    </row>
    <row r="4516" spans="20:23">
      <c r="T4516" s="22" t="str">
        <f t="shared" si="258"/>
        <v>-</v>
      </c>
      <c r="U4516" s="24" t="str">
        <f>IF(C4516="NET","",IF(C4516="","",IFERROR(VLOOKUP(T4516,EAN!$A:$B,2,FALSE),"MANGLER - MÅ OPPDATERE EAN-FANEN")))</f>
        <v/>
      </c>
      <c r="V4516" s="22">
        <f t="shared" si="256"/>
        <v>0</v>
      </c>
      <c r="W4516" s="22">
        <f t="shared" si="257"/>
        <v>0</v>
      </c>
    </row>
    <row r="4517" spans="20:23">
      <c r="T4517" s="22" t="str">
        <f t="shared" si="258"/>
        <v>-</v>
      </c>
      <c r="U4517" s="24" t="str">
        <f>IF(C4517="NET","",IF(C4517="","",IFERROR(VLOOKUP(T4517,EAN!$A:$B,2,FALSE),"MANGLER - MÅ OPPDATERE EAN-FANEN")))</f>
        <v/>
      </c>
      <c r="V4517" s="22">
        <f t="shared" si="256"/>
        <v>0</v>
      </c>
      <c r="W4517" s="22">
        <f t="shared" si="257"/>
        <v>0</v>
      </c>
    </row>
    <row r="4518" spans="20:23">
      <c r="T4518" s="22" t="str">
        <f t="shared" si="258"/>
        <v>-</v>
      </c>
      <c r="U4518" s="24" t="str">
        <f>IF(C4518="NET","",IF(C4518="","",IFERROR(VLOOKUP(T4518,EAN!$A:$B,2,FALSE),"MANGLER - MÅ OPPDATERE EAN-FANEN")))</f>
        <v/>
      </c>
      <c r="V4518" s="22">
        <f t="shared" si="256"/>
        <v>0</v>
      </c>
      <c r="W4518" s="22">
        <f t="shared" si="257"/>
        <v>0</v>
      </c>
    </row>
    <row r="4519" spans="20:23">
      <c r="T4519" s="22" t="str">
        <f t="shared" si="258"/>
        <v>-</v>
      </c>
      <c r="U4519" s="24" t="str">
        <f>IF(C4519="NET","",IF(C4519="","",IFERROR(VLOOKUP(T4519,EAN!$A:$B,2,FALSE),"MANGLER - MÅ OPPDATERE EAN-FANEN")))</f>
        <v/>
      </c>
      <c r="V4519" s="22">
        <f t="shared" si="256"/>
        <v>0</v>
      </c>
      <c r="W4519" s="22">
        <f t="shared" si="257"/>
        <v>0</v>
      </c>
    </row>
    <row r="4520" spans="20:23">
      <c r="T4520" s="22" t="str">
        <f t="shared" si="258"/>
        <v>-</v>
      </c>
      <c r="U4520" s="24" t="str">
        <f>IF(C4520="NET","",IF(C4520="","",IFERROR(VLOOKUP(T4520,EAN!$A:$B,2,FALSE),"MANGLER - MÅ OPPDATERE EAN-FANEN")))</f>
        <v/>
      </c>
      <c r="V4520" s="22">
        <f t="shared" si="256"/>
        <v>0</v>
      </c>
      <c r="W4520" s="22">
        <f t="shared" si="257"/>
        <v>0</v>
      </c>
    </row>
    <row r="4521" spans="20:23">
      <c r="T4521" s="22" t="str">
        <f t="shared" si="258"/>
        <v>-</v>
      </c>
      <c r="U4521" s="24" t="str">
        <f>IF(C4521="NET","",IF(C4521="","",IFERROR(VLOOKUP(T4521,EAN!$A:$B,2,FALSE),"MANGLER - MÅ OPPDATERE EAN-FANEN")))</f>
        <v/>
      </c>
      <c r="V4521" s="22">
        <f t="shared" si="256"/>
        <v>0</v>
      </c>
      <c r="W4521" s="22">
        <f t="shared" si="257"/>
        <v>0</v>
      </c>
    </row>
    <row r="4522" spans="20:23">
      <c r="T4522" s="22" t="str">
        <f t="shared" si="258"/>
        <v>-</v>
      </c>
      <c r="U4522" s="24" t="str">
        <f>IF(C4522="NET","",IF(C4522="","",IFERROR(VLOOKUP(T4522,EAN!$A:$B,2,FALSE),"MANGLER - MÅ OPPDATERE EAN-FANEN")))</f>
        <v/>
      </c>
      <c r="V4522" s="22">
        <f t="shared" si="256"/>
        <v>0</v>
      </c>
      <c r="W4522" s="22">
        <f t="shared" si="257"/>
        <v>0</v>
      </c>
    </row>
    <row r="4523" spans="20:23">
      <c r="T4523" s="22" t="str">
        <f t="shared" si="258"/>
        <v>-</v>
      </c>
      <c r="U4523" s="24" t="str">
        <f>IF(C4523="NET","",IF(C4523="","",IFERROR(VLOOKUP(T4523,EAN!$A:$B,2,FALSE),"MANGLER - MÅ OPPDATERE EAN-FANEN")))</f>
        <v/>
      </c>
      <c r="V4523" s="22">
        <f t="shared" si="256"/>
        <v>0</v>
      </c>
      <c r="W4523" s="22">
        <f t="shared" si="257"/>
        <v>0</v>
      </c>
    </row>
    <row r="4524" spans="20:23">
      <c r="T4524" s="22" t="str">
        <f t="shared" si="258"/>
        <v>-</v>
      </c>
      <c r="U4524" s="24" t="str">
        <f>IF(C4524="NET","",IF(C4524="","",IFERROR(VLOOKUP(T4524,EAN!$A:$B,2,FALSE),"MANGLER - MÅ OPPDATERE EAN-FANEN")))</f>
        <v/>
      </c>
      <c r="V4524" s="22">
        <f t="shared" si="256"/>
        <v>0</v>
      </c>
      <c r="W4524" s="22">
        <f t="shared" si="257"/>
        <v>0</v>
      </c>
    </row>
    <row r="4525" spans="20:23">
      <c r="T4525" s="22" t="str">
        <f t="shared" si="258"/>
        <v>-</v>
      </c>
      <c r="U4525" s="24" t="str">
        <f>IF(C4525="NET","",IF(C4525="","",IFERROR(VLOOKUP(T4525,EAN!$A:$B,2,FALSE),"MANGLER - MÅ OPPDATERE EAN-FANEN")))</f>
        <v/>
      </c>
      <c r="V4525" s="22">
        <f t="shared" si="256"/>
        <v>0</v>
      </c>
      <c r="W4525" s="22">
        <f t="shared" si="257"/>
        <v>0</v>
      </c>
    </row>
    <row r="4526" spans="20:23">
      <c r="T4526" s="22" t="str">
        <f t="shared" si="258"/>
        <v>-</v>
      </c>
      <c r="U4526" s="24" t="str">
        <f>IF(C4526="NET","",IF(C4526="","",IFERROR(VLOOKUP(T4526,EAN!$A:$B,2,FALSE),"MANGLER - MÅ OPPDATERE EAN-FANEN")))</f>
        <v/>
      </c>
      <c r="V4526" s="22">
        <f t="shared" si="256"/>
        <v>0</v>
      </c>
      <c r="W4526" s="22">
        <f t="shared" si="257"/>
        <v>0</v>
      </c>
    </row>
    <row r="4527" spans="20:23">
      <c r="T4527" s="22" t="str">
        <f t="shared" si="258"/>
        <v>-</v>
      </c>
      <c r="U4527" s="24" t="str">
        <f>IF(C4527="NET","",IF(C4527="","",IFERROR(VLOOKUP(T4527,EAN!$A:$B,2,FALSE),"MANGLER - MÅ OPPDATERE EAN-FANEN")))</f>
        <v/>
      </c>
      <c r="V4527" s="22">
        <f t="shared" ref="V4527:V4590" si="259">I4527</f>
        <v>0</v>
      </c>
      <c r="W4527" s="22">
        <f t="shared" ref="W4527:W4590" si="260">R4527</f>
        <v>0</v>
      </c>
    </row>
    <row r="4528" spans="20:23">
      <c r="T4528" s="22" t="str">
        <f t="shared" si="258"/>
        <v>-</v>
      </c>
      <c r="U4528" s="24" t="str">
        <f>IF(C4528="NET","",IF(C4528="","",IFERROR(VLOOKUP(T4528,EAN!$A:$B,2,FALSE),"MANGLER - MÅ OPPDATERE EAN-FANEN")))</f>
        <v/>
      </c>
      <c r="V4528" s="22">
        <f t="shared" si="259"/>
        <v>0</v>
      </c>
      <c r="W4528" s="22">
        <f t="shared" si="260"/>
        <v>0</v>
      </c>
    </row>
    <row r="4529" spans="20:23">
      <c r="T4529" s="22" t="str">
        <f t="shared" si="258"/>
        <v>-</v>
      </c>
      <c r="U4529" s="24" t="str">
        <f>IF(C4529="NET","",IF(C4529="","",IFERROR(VLOOKUP(T4529,EAN!$A:$B,2,FALSE),"MANGLER - MÅ OPPDATERE EAN-FANEN")))</f>
        <v/>
      </c>
      <c r="V4529" s="22">
        <f t="shared" si="259"/>
        <v>0</v>
      </c>
      <c r="W4529" s="22">
        <f t="shared" si="260"/>
        <v>0</v>
      </c>
    </row>
    <row r="4530" spans="20:23">
      <c r="T4530" s="22" t="str">
        <f t="shared" si="258"/>
        <v>-</v>
      </c>
      <c r="U4530" s="24" t="str">
        <f>IF(C4530="NET","",IF(C4530="","",IFERROR(VLOOKUP(T4530,EAN!$A:$B,2,FALSE),"MANGLER - MÅ OPPDATERE EAN-FANEN")))</f>
        <v/>
      </c>
      <c r="V4530" s="22">
        <f t="shared" si="259"/>
        <v>0</v>
      </c>
      <c r="W4530" s="22">
        <f t="shared" si="260"/>
        <v>0</v>
      </c>
    </row>
    <row r="4531" spans="20:23">
      <c r="T4531" s="22" t="str">
        <f t="shared" si="258"/>
        <v>-</v>
      </c>
      <c r="U4531" s="24" t="str">
        <f>IF(C4531="NET","",IF(C4531="","",IFERROR(VLOOKUP(T4531,EAN!$A:$B,2,FALSE),"MANGLER - MÅ OPPDATERE EAN-FANEN")))</f>
        <v/>
      </c>
      <c r="V4531" s="22">
        <f t="shared" si="259"/>
        <v>0</v>
      </c>
      <c r="W4531" s="22">
        <f t="shared" si="260"/>
        <v>0</v>
      </c>
    </row>
    <row r="4532" spans="20:23">
      <c r="T4532" s="22" t="str">
        <f t="shared" si="258"/>
        <v>-</v>
      </c>
      <c r="U4532" s="24" t="str">
        <f>IF(C4532="NET","",IF(C4532="","",IFERROR(VLOOKUP(T4532,EAN!$A:$B,2,FALSE),"MANGLER - MÅ OPPDATERE EAN-FANEN")))</f>
        <v/>
      </c>
      <c r="V4532" s="22">
        <f t="shared" si="259"/>
        <v>0</v>
      </c>
      <c r="W4532" s="22">
        <f t="shared" si="260"/>
        <v>0</v>
      </c>
    </row>
    <row r="4533" spans="20:23">
      <c r="T4533" s="22" t="str">
        <f t="shared" si="258"/>
        <v>-</v>
      </c>
      <c r="U4533" s="24" t="str">
        <f>IF(C4533="NET","",IF(C4533="","",IFERROR(VLOOKUP(T4533,EAN!$A:$B,2,FALSE),"MANGLER - MÅ OPPDATERE EAN-FANEN")))</f>
        <v/>
      </c>
      <c r="V4533" s="22">
        <f t="shared" si="259"/>
        <v>0</v>
      </c>
      <c r="W4533" s="22">
        <f t="shared" si="260"/>
        <v>0</v>
      </c>
    </row>
    <row r="4534" spans="20:23">
      <c r="T4534" s="22" t="str">
        <f t="shared" si="258"/>
        <v>-</v>
      </c>
      <c r="U4534" s="24" t="str">
        <f>IF(C4534="NET","",IF(C4534="","",IFERROR(VLOOKUP(T4534,EAN!$A:$B,2,FALSE),"MANGLER - MÅ OPPDATERE EAN-FANEN")))</f>
        <v/>
      </c>
      <c r="V4534" s="22">
        <f t="shared" si="259"/>
        <v>0</v>
      </c>
      <c r="W4534" s="22">
        <f t="shared" si="260"/>
        <v>0</v>
      </c>
    </row>
    <row r="4535" spans="20:23">
      <c r="T4535" s="22" t="str">
        <f t="shared" si="258"/>
        <v>-</v>
      </c>
      <c r="U4535" s="24" t="str">
        <f>IF(C4535="NET","",IF(C4535="","",IFERROR(VLOOKUP(T4535,EAN!$A:$B,2,FALSE),"MANGLER - MÅ OPPDATERE EAN-FANEN")))</f>
        <v/>
      </c>
      <c r="V4535" s="22">
        <f t="shared" si="259"/>
        <v>0</v>
      </c>
      <c r="W4535" s="22">
        <f t="shared" si="260"/>
        <v>0</v>
      </c>
    </row>
    <row r="4536" spans="20:23">
      <c r="T4536" s="22" t="str">
        <f t="shared" si="258"/>
        <v>-</v>
      </c>
      <c r="U4536" s="24" t="str">
        <f>IF(C4536="NET","",IF(C4536="","",IFERROR(VLOOKUP(T4536,EAN!$A:$B,2,FALSE),"MANGLER - MÅ OPPDATERE EAN-FANEN")))</f>
        <v/>
      </c>
      <c r="V4536" s="22">
        <f t="shared" si="259"/>
        <v>0</v>
      </c>
      <c r="W4536" s="22">
        <f t="shared" si="260"/>
        <v>0</v>
      </c>
    </row>
    <row r="4537" spans="20:23">
      <c r="T4537" s="22" t="str">
        <f t="shared" si="258"/>
        <v>-</v>
      </c>
      <c r="U4537" s="24" t="str">
        <f>IF(C4537="NET","",IF(C4537="","",IFERROR(VLOOKUP(T4537,EAN!$A:$B,2,FALSE),"MANGLER - MÅ OPPDATERE EAN-FANEN")))</f>
        <v/>
      </c>
      <c r="V4537" s="22">
        <f t="shared" si="259"/>
        <v>0</v>
      </c>
      <c r="W4537" s="22">
        <f t="shared" si="260"/>
        <v>0</v>
      </c>
    </row>
    <row r="4538" spans="20:23">
      <c r="T4538" s="22" t="str">
        <f t="shared" si="258"/>
        <v>-</v>
      </c>
      <c r="U4538" s="24" t="str">
        <f>IF(C4538="NET","",IF(C4538="","",IFERROR(VLOOKUP(T4538,EAN!$A:$B,2,FALSE),"MANGLER - MÅ OPPDATERE EAN-FANEN")))</f>
        <v/>
      </c>
      <c r="V4538" s="22">
        <f t="shared" si="259"/>
        <v>0</v>
      </c>
      <c r="W4538" s="22">
        <f t="shared" si="260"/>
        <v>0</v>
      </c>
    </row>
    <row r="4539" spans="20:23">
      <c r="T4539" s="22" t="str">
        <f t="shared" si="258"/>
        <v>-</v>
      </c>
      <c r="U4539" s="24" t="str">
        <f>IF(C4539="NET","",IF(C4539="","",IFERROR(VLOOKUP(T4539,EAN!$A:$B,2,FALSE),"MANGLER - MÅ OPPDATERE EAN-FANEN")))</f>
        <v/>
      </c>
      <c r="V4539" s="22">
        <f t="shared" si="259"/>
        <v>0</v>
      </c>
      <c r="W4539" s="22">
        <f t="shared" si="260"/>
        <v>0</v>
      </c>
    </row>
    <row r="4540" spans="20:23">
      <c r="T4540" s="22" t="str">
        <f t="shared" si="258"/>
        <v>-</v>
      </c>
      <c r="U4540" s="24" t="str">
        <f>IF(C4540="NET","",IF(C4540="","",IFERROR(VLOOKUP(T4540,EAN!$A:$B,2,FALSE),"MANGLER - MÅ OPPDATERE EAN-FANEN")))</f>
        <v/>
      </c>
      <c r="V4540" s="22">
        <f t="shared" si="259"/>
        <v>0</v>
      </c>
      <c r="W4540" s="22">
        <f t="shared" si="260"/>
        <v>0</v>
      </c>
    </row>
    <row r="4541" spans="20:23">
      <c r="T4541" s="22" t="str">
        <f t="shared" si="258"/>
        <v>-</v>
      </c>
      <c r="U4541" s="24" t="str">
        <f>IF(C4541="NET","",IF(C4541="","",IFERROR(VLOOKUP(T4541,EAN!$A:$B,2,FALSE),"MANGLER - MÅ OPPDATERE EAN-FANEN")))</f>
        <v/>
      </c>
      <c r="V4541" s="22">
        <f t="shared" si="259"/>
        <v>0</v>
      </c>
      <c r="W4541" s="22">
        <f t="shared" si="260"/>
        <v>0</v>
      </c>
    </row>
    <row r="4542" spans="20:23">
      <c r="T4542" s="22" t="str">
        <f t="shared" si="258"/>
        <v>-</v>
      </c>
      <c r="U4542" s="24" t="str">
        <f>IF(C4542="NET","",IF(C4542="","",IFERROR(VLOOKUP(T4542,EAN!$A:$B,2,FALSE),"MANGLER - MÅ OPPDATERE EAN-FANEN")))</f>
        <v/>
      </c>
      <c r="V4542" s="22">
        <f t="shared" si="259"/>
        <v>0</v>
      </c>
      <c r="W4542" s="22">
        <f t="shared" si="260"/>
        <v>0</v>
      </c>
    </row>
    <row r="4543" spans="20:23">
      <c r="T4543" s="22" t="str">
        <f t="shared" si="258"/>
        <v>-</v>
      </c>
      <c r="U4543" s="24" t="str">
        <f>IF(C4543="NET","",IF(C4543="","",IFERROR(VLOOKUP(T4543,EAN!$A:$B,2,FALSE),"MANGLER - MÅ OPPDATERE EAN-FANEN")))</f>
        <v/>
      </c>
      <c r="V4543" s="22">
        <f t="shared" si="259"/>
        <v>0</v>
      </c>
      <c r="W4543" s="22">
        <f t="shared" si="260"/>
        <v>0</v>
      </c>
    </row>
    <row r="4544" spans="20:23">
      <c r="T4544" s="22" t="str">
        <f t="shared" si="258"/>
        <v>-</v>
      </c>
      <c r="U4544" s="24" t="str">
        <f>IF(C4544="NET","",IF(C4544="","",IFERROR(VLOOKUP(T4544,EAN!$A:$B,2,FALSE),"MANGLER - MÅ OPPDATERE EAN-FANEN")))</f>
        <v/>
      </c>
      <c r="V4544" s="22">
        <f t="shared" si="259"/>
        <v>0</v>
      </c>
      <c r="W4544" s="22">
        <f t="shared" si="260"/>
        <v>0</v>
      </c>
    </row>
    <row r="4545" spans="20:23">
      <c r="T4545" s="22" t="str">
        <f t="shared" si="258"/>
        <v>-</v>
      </c>
      <c r="U4545" s="24" t="str">
        <f>IF(C4545="NET","",IF(C4545="","",IFERROR(VLOOKUP(T4545,EAN!$A:$B,2,FALSE),"MANGLER - MÅ OPPDATERE EAN-FANEN")))</f>
        <v/>
      </c>
      <c r="V4545" s="22">
        <f t="shared" si="259"/>
        <v>0</v>
      </c>
      <c r="W4545" s="22">
        <f t="shared" si="260"/>
        <v>0</v>
      </c>
    </row>
    <row r="4546" spans="20:23">
      <c r="T4546" s="22" t="str">
        <f t="shared" si="258"/>
        <v>-</v>
      </c>
      <c r="U4546" s="24" t="str">
        <f>IF(C4546="NET","",IF(C4546="","",IFERROR(VLOOKUP(T4546,EAN!$A:$B,2,FALSE),"MANGLER - MÅ OPPDATERE EAN-FANEN")))</f>
        <v/>
      </c>
      <c r="V4546" s="22">
        <f t="shared" si="259"/>
        <v>0</v>
      </c>
      <c r="W4546" s="22">
        <f t="shared" si="260"/>
        <v>0</v>
      </c>
    </row>
    <row r="4547" spans="20:23">
      <c r="T4547" s="22" t="str">
        <f t="shared" si="258"/>
        <v>-</v>
      </c>
      <c r="U4547" s="24" t="str">
        <f>IF(C4547="NET","",IF(C4547="","",IFERROR(VLOOKUP(T4547,EAN!$A:$B,2,FALSE),"MANGLER - MÅ OPPDATERE EAN-FANEN")))</f>
        <v/>
      </c>
      <c r="V4547" s="22">
        <f t="shared" si="259"/>
        <v>0</v>
      </c>
      <c r="W4547" s="22">
        <f t="shared" si="260"/>
        <v>0</v>
      </c>
    </row>
    <row r="4548" spans="20:23">
      <c r="T4548" s="22" t="str">
        <f t="shared" ref="T4548:T4611" si="261">CONCATENATE(B4548,"-",E4548)</f>
        <v>-</v>
      </c>
      <c r="U4548" s="24" t="str">
        <f>IF(C4548="NET","",IF(C4548="","",IFERROR(VLOOKUP(T4548,EAN!$A:$B,2,FALSE),"MANGLER - MÅ OPPDATERE EAN-FANEN")))</f>
        <v/>
      </c>
      <c r="V4548" s="22">
        <f t="shared" si="259"/>
        <v>0</v>
      </c>
      <c r="W4548" s="22">
        <f t="shared" si="260"/>
        <v>0</v>
      </c>
    </row>
    <row r="4549" spans="20:23">
      <c r="T4549" s="22" t="str">
        <f t="shared" si="261"/>
        <v>-</v>
      </c>
      <c r="U4549" s="24" t="str">
        <f>IF(C4549="NET","",IF(C4549="","",IFERROR(VLOOKUP(T4549,EAN!$A:$B,2,FALSE),"MANGLER - MÅ OPPDATERE EAN-FANEN")))</f>
        <v/>
      </c>
      <c r="V4549" s="22">
        <f t="shared" si="259"/>
        <v>0</v>
      </c>
      <c r="W4549" s="22">
        <f t="shared" si="260"/>
        <v>0</v>
      </c>
    </row>
    <row r="4550" spans="20:23">
      <c r="T4550" s="22" t="str">
        <f t="shared" si="261"/>
        <v>-</v>
      </c>
      <c r="U4550" s="24" t="str">
        <f>IF(C4550="NET","",IF(C4550="","",IFERROR(VLOOKUP(T4550,EAN!$A:$B,2,FALSE),"MANGLER - MÅ OPPDATERE EAN-FANEN")))</f>
        <v/>
      </c>
      <c r="V4550" s="22">
        <f t="shared" si="259"/>
        <v>0</v>
      </c>
      <c r="W4550" s="22">
        <f t="shared" si="260"/>
        <v>0</v>
      </c>
    </row>
    <row r="4551" spans="20:23">
      <c r="T4551" s="22" t="str">
        <f t="shared" si="261"/>
        <v>-</v>
      </c>
      <c r="U4551" s="24" t="str">
        <f>IF(C4551="NET","",IF(C4551="","",IFERROR(VLOOKUP(T4551,EAN!$A:$B,2,FALSE),"MANGLER - MÅ OPPDATERE EAN-FANEN")))</f>
        <v/>
      </c>
      <c r="V4551" s="22">
        <f t="shared" si="259"/>
        <v>0</v>
      </c>
      <c r="W4551" s="22">
        <f t="shared" si="260"/>
        <v>0</v>
      </c>
    </row>
    <row r="4552" spans="20:23">
      <c r="T4552" s="22" t="str">
        <f t="shared" si="261"/>
        <v>-</v>
      </c>
      <c r="U4552" s="24" t="str">
        <f>IF(C4552="NET","",IF(C4552="","",IFERROR(VLOOKUP(T4552,EAN!$A:$B,2,FALSE),"MANGLER - MÅ OPPDATERE EAN-FANEN")))</f>
        <v/>
      </c>
      <c r="V4552" s="22">
        <f t="shared" si="259"/>
        <v>0</v>
      </c>
      <c r="W4552" s="22">
        <f t="shared" si="260"/>
        <v>0</v>
      </c>
    </row>
    <row r="4553" spans="20:23">
      <c r="T4553" s="22" t="str">
        <f t="shared" si="261"/>
        <v>-</v>
      </c>
      <c r="U4553" s="24" t="str">
        <f>IF(C4553="NET","",IF(C4553="","",IFERROR(VLOOKUP(T4553,EAN!$A:$B,2,FALSE),"MANGLER - MÅ OPPDATERE EAN-FANEN")))</f>
        <v/>
      </c>
      <c r="V4553" s="22">
        <f t="shared" si="259"/>
        <v>0</v>
      </c>
      <c r="W4553" s="22">
        <f t="shared" si="260"/>
        <v>0</v>
      </c>
    </row>
    <row r="4554" spans="20:23">
      <c r="T4554" s="22" t="str">
        <f t="shared" si="261"/>
        <v>-</v>
      </c>
      <c r="U4554" s="24" t="str">
        <f>IF(C4554="NET","",IF(C4554="","",IFERROR(VLOOKUP(T4554,EAN!$A:$B,2,FALSE),"MANGLER - MÅ OPPDATERE EAN-FANEN")))</f>
        <v/>
      </c>
      <c r="V4554" s="22">
        <f t="shared" si="259"/>
        <v>0</v>
      </c>
      <c r="W4554" s="22">
        <f t="shared" si="260"/>
        <v>0</v>
      </c>
    </row>
    <row r="4555" spans="20:23">
      <c r="T4555" s="22" t="str">
        <f t="shared" si="261"/>
        <v>-</v>
      </c>
      <c r="U4555" s="24" t="str">
        <f>IF(C4555="NET","",IF(C4555="","",IFERROR(VLOOKUP(T4555,EAN!$A:$B,2,FALSE),"MANGLER - MÅ OPPDATERE EAN-FANEN")))</f>
        <v/>
      </c>
      <c r="V4555" s="22">
        <f t="shared" si="259"/>
        <v>0</v>
      </c>
      <c r="W4555" s="22">
        <f t="shared" si="260"/>
        <v>0</v>
      </c>
    </row>
    <row r="4556" spans="20:23">
      <c r="T4556" s="22" t="str">
        <f t="shared" si="261"/>
        <v>-</v>
      </c>
      <c r="U4556" s="24" t="str">
        <f>IF(C4556="NET","",IF(C4556="","",IFERROR(VLOOKUP(T4556,EAN!$A:$B,2,FALSE),"MANGLER - MÅ OPPDATERE EAN-FANEN")))</f>
        <v/>
      </c>
      <c r="V4556" s="22">
        <f t="shared" si="259"/>
        <v>0</v>
      </c>
      <c r="W4556" s="22">
        <f t="shared" si="260"/>
        <v>0</v>
      </c>
    </row>
    <row r="4557" spans="20:23">
      <c r="T4557" s="22" t="str">
        <f t="shared" si="261"/>
        <v>-</v>
      </c>
      <c r="U4557" s="24" t="str">
        <f>IF(C4557="NET","",IF(C4557="","",IFERROR(VLOOKUP(T4557,EAN!$A:$B,2,FALSE),"MANGLER - MÅ OPPDATERE EAN-FANEN")))</f>
        <v/>
      </c>
      <c r="V4557" s="22">
        <f t="shared" si="259"/>
        <v>0</v>
      </c>
      <c r="W4557" s="22">
        <f t="shared" si="260"/>
        <v>0</v>
      </c>
    </row>
    <row r="4558" spans="20:23">
      <c r="T4558" s="22" t="str">
        <f t="shared" si="261"/>
        <v>-</v>
      </c>
      <c r="U4558" s="24" t="str">
        <f>IF(C4558="NET","",IF(C4558="","",IFERROR(VLOOKUP(T4558,EAN!$A:$B,2,FALSE),"MANGLER - MÅ OPPDATERE EAN-FANEN")))</f>
        <v/>
      </c>
      <c r="V4558" s="22">
        <f t="shared" si="259"/>
        <v>0</v>
      </c>
      <c r="W4558" s="22">
        <f t="shared" si="260"/>
        <v>0</v>
      </c>
    </row>
    <row r="4559" spans="20:23">
      <c r="T4559" s="22" t="str">
        <f t="shared" si="261"/>
        <v>-</v>
      </c>
      <c r="U4559" s="24" t="str">
        <f>IF(C4559="NET","",IF(C4559="","",IFERROR(VLOOKUP(T4559,EAN!$A:$B,2,FALSE),"MANGLER - MÅ OPPDATERE EAN-FANEN")))</f>
        <v/>
      </c>
      <c r="V4559" s="22">
        <f t="shared" si="259"/>
        <v>0</v>
      </c>
      <c r="W4559" s="22">
        <f t="shared" si="260"/>
        <v>0</v>
      </c>
    </row>
    <row r="4560" spans="20:23">
      <c r="T4560" s="22" t="str">
        <f t="shared" si="261"/>
        <v>-</v>
      </c>
      <c r="U4560" s="24" t="str">
        <f>IF(C4560="NET","",IF(C4560="","",IFERROR(VLOOKUP(T4560,EAN!$A:$B,2,FALSE),"MANGLER - MÅ OPPDATERE EAN-FANEN")))</f>
        <v/>
      </c>
      <c r="V4560" s="22">
        <f t="shared" si="259"/>
        <v>0</v>
      </c>
      <c r="W4560" s="22">
        <f t="shared" si="260"/>
        <v>0</v>
      </c>
    </row>
    <row r="4561" spans="20:23">
      <c r="T4561" s="22" t="str">
        <f t="shared" si="261"/>
        <v>-</v>
      </c>
      <c r="U4561" s="24" t="str">
        <f>IF(C4561="NET","",IF(C4561="","",IFERROR(VLOOKUP(T4561,EAN!$A:$B,2,FALSE),"MANGLER - MÅ OPPDATERE EAN-FANEN")))</f>
        <v/>
      </c>
      <c r="V4561" s="22">
        <f t="shared" si="259"/>
        <v>0</v>
      </c>
      <c r="W4561" s="22">
        <f t="shared" si="260"/>
        <v>0</v>
      </c>
    </row>
    <row r="4562" spans="20:23">
      <c r="T4562" s="22" t="str">
        <f t="shared" si="261"/>
        <v>-</v>
      </c>
      <c r="U4562" s="24" t="str">
        <f>IF(C4562="NET","",IF(C4562="","",IFERROR(VLOOKUP(T4562,EAN!$A:$B,2,FALSE),"MANGLER - MÅ OPPDATERE EAN-FANEN")))</f>
        <v/>
      </c>
      <c r="V4562" s="22">
        <f t="shared" si="259"/>
        <v>0</v>
      </c>
      <c r="W4562" s="22">
        <f t="shared" si="260"/>
        <v>0</v>
      </c>
    </row>
    <row r="4563" spans="20:23">
      <c r="T4563" s="22" t="str">
        <f t="shared" si="261"/>
        <v>-</v>
      </c>
      <c r="U4563" s="24" t="str">
        <f>IF(C4563="NET","",IF(C4563="","",IFERROR(VLOOKUP(T4563,EAN!$A:$B,2,FALSE),"MANGLER - MÅ OPPDATERE EAN-FANEN")))</f>
        <v/>
      </c>
      <c r="V4563" s="22">
        <f t="shared" si="259"/>
        <v>0</v>
      </c>
      <c r="W4563" s="22">
        <f t="shared" si="260"/>
        <v>0</v>
      </c>
    </row>
    <row r="4564" spans="20:23">
      <c r="T4564" s="22" t="str">
        <f t="shared" si="261"/>
        <v>-</v>
      </c>
      <c r="U4564" s="24" t="str">
        <f>IF(C4564="NET","",IF(C4564="","",IFERROR(VLOOKUP(T4564,EAN!$A:$B,2,FALSE),"MANGLER - MÅ OPPDATERE EAN-FANEN")))</f>
        <v/>
      </c>
      <c r="V4564" s="22">
        <f t="shared" si="259"/>
        <v>0</v>
      </c>
      <c r="W4564" s="22">
        <f t="shared" si="260"/>
        <v>0</v>
      </c>
    </row>
    <row r="4565" spans="20:23">
      <c r="T4565" s="22" t="str">
        <f t="shared" si="261"/>
        <v>-</v>
      </c>
      <c r="U4565" s="24" t="str">
        <f>IF(C4565="NET","",IF(C4565="","",IFERROR(VLOOKUP(T4565,EAN!$A:$B,2,FALSE),"MANGLER - MÅ OPPDATERE EAN-FANEN")))</f>
        <v/>
      </c>
      <c r="V4565" s="22">
        <f t="shared" si="259"/>
        <v>0</v>
      </c>
      <c r="W4565" s="22">
        <f t="shared" si="260"/>
        <v>0</v>
      </c>
    </row>
    <row r="4566" spans="20:23">
      <c r="T4566" s="22" t="str">
        <f t="shared" si="261"/>
        <v>-</v>
      </c>
      <c r="U4566" s="24" t="str">
        <f>IF(C4566="NET","",IF(C4566="","",IFERROR(VLOOKUP(T4566,EAN!$A:$B,2,FALSE),"MANGLER - MÅ OPPDATERE EAN-FANEN")))</f>
        <v/>
      </c>
      <c r="V4566" s="22">
        <f t="shared" si="259"/>
        <v>0</v>
      </c>
      <c r="W4566" s="22">
        <f t="shared" si="260"/>
        <v>0</v>
      </c>
    </row>
    <row r="4567" spans="20:23">
      <c r="T4567" s="22" t="str">
        <f t="shared" si="261"/>
        <v>-</v>
      </c>
      <c r="U4567" s="24" t="str">
        <f>IF(C4567="NET","",IF(C4567="","",IFERROR(VLOOKUP(T4567,EAN!$A:$B,2,FALSE),"MANGLER - MÅ OPPDATERE EAN-FANEN")))</f>
        <v/>
      </c>
      <c r="V4567" s="22">
        <f t="shared" si="259"/>
        <v>0</v>
      </c>
      <c r="W4567" s="22">
        <f t="shared" si="260"/>
        <v>0</v>
      </c>
    </row>
    <row r="4568" spans="20:23">
      <c r="T4568" s="22" t="str">
        <f t="shared" si="261"/>
        <v>-</v>
      </c>
      <c r="U4568" s="24" t="str">
        <f>IF(C4568="NET","",IF(C4568="","",IFERROR(VLOOKUP(T4568,EAN!$A:$B,2,FALSE),"MANGLER - MÅ OPPDATERE EAN-FANEN")))</f>
        <v/>
      </c>
      <c r="V4568" s="22">
        <f t="shared" si="259"/>
        <v>0</v>
      </c>
      <c r="W4568" s="22">
        <f t="shared" si="260"/>
        <v>0</v>
      </c>
    </row>
    <row r="4569" spans="20:23">
      <c r="T4569" s="22" t="str">
        <f t="shared" si="261"/>
        <v>-</v>
      </c>
      <c r="U4569" s="24" t="str">
        <f>IF(C4569="NET","",IF(C4569="","",IFERROR(VLOOKUP(T4569,EAN!$A:$B,2,FALSE),"MANGLER - MÅ OPPDATERE EAN-FANEN")))</f>
        <v/>
      </c>
      <c r="V4569" s="22">
        <f t="shared" si="259"/>
        <v>0</v>
      </c>
      <c r="W4569" s="22">
        <f t="shared" si="260"/>
        <v>0</v>
      </c>
    </row>
    <row r="4570" spans="20:23">
      <c r="T4570" s="22" t="str">
        <f t="shared" si="261"/>
        <v>-</v>
      </c>
      <c r="U4570" s="24" t="str">
        <f>IF(C4570="NET","",IF(C4570="","",IFERROR(VLOOKUP(T4570,EAN!$A:$B,2,FALSE),"MANGLER - MÅ OPPDATERE EAN-FANEN")))</f>
        <v/>
      </c>
      <c r="V4570" s="22">
        <f t="shared" si="259"/>
        <v>0</v>
      </c>
      <c r="W4570" s="22">
        <f t="shared" si="260"/>
        <v>0</v>
      </c>
    </row>
    <row r="4571" spans="20:23">
      <c r="T4571" s="22" t="str">
        <f t="shared" si="261"/>
        <v>-</v>
      </c>
      <c r="U4571" s="24" t="str">
        <f>IF(C4571="NET","",IF(C4571="","",IFERROR(VLOOKUP(T4571,EAN!$A:$B,2,FALSE),"MANGLER - MÅ OPPDATERE EAN-FANEN")))</f>
        <v/>
      </c>
      <c r="V4571" s="22">
        <f t="shared" si="259"/>
        <v>0</v>
      </c>
      <c r="W4571" s="22">
        <f t="shared" si="260"/>
        <v>0</v>
      </c>
    </row>
    <row r="4572" spans="20:23">
      <c r="T4572" s="22" t="str">
        <f t="shared" si="261"/>
        <v>-</v>
      </c>
      <c r="U4572" s="24" t="str">
        <f>IF(C4572="NET","",IF(C4572="","",IFERROR(VLOOKUP(T4572,EAN!$A:$B,2,FALSE),"MANGLER - MÅ OPPDATERE EAN-FANEN")))</f>
        <v/>
      </c>
      <c r="V4572" s="22">
        <f t="shared" si="259"/>
        <v>0</v>
      </c>
      <c r="W4572" s="22">
        <f t="shared" si="260"/>
        <v>0</v>
      </c>
    </row>
    <row r="4573" spans="20:23">
      <c r="T4573" s="22" t="str">
        <f t="shared" si="261"/>
        <v>-</v>
      </c>
      <c r="U4573" s="24" t="str">
        <f>IF(C4573="NET","",IF(C4573="","",IFERROR(VLOOKUP(T4573,EAN!$A:$B,2,FALSE),"MANGLER - MÅ OPPDATERE EAN-FANEN")))</f>
        <v/>
      </c>
      <c r="V4573" s="22">
        <f t="shared" si="259"/>
        <v>0</v>
      </c>
      <c r="W4573" s="22">
        <f t="shared" si="260"/>
        <v>0</v>
      </c>
    </row>
    <row r="4574" spans="20:23">
      <c r="T4574" s="22" t="str">
        <f t="shared" si="261"/>
        <v>-</v>
      </c>
      <c r="U4574" s="24" t="str">
        <f>IF(C4574="NET","",IF(C4574="","",IFERROR(VLOOKUP(T4574,EAN!$A:$B,2,FALSE),"MANGLER - MÅ OPPDATERE EAN-FANEN")))</f>
        <v/>
      </c>
      <c r="V4574" s="22">
        <f t="shared" si="259"/>
        <v>0</v>
      </c>
      <c r="W4574" s="22">
        <f t="shared" si="260"/>
        <v>0</v>
      </c>
    </row>
    <row r="4575" spans="20:23">
      <c r="T4575" s="22" t="str">
        <f t="shared" si="261"/>
        <v>-</v>
      </c>
      <c r="U4575" s="24" t="str">
        <f>IF(C4575="NET","",IF(C4575="","",IFERROR(VLOOKUP(T4575,EAN!$A:$B,2,FALSE),"MANGLER - MÅ OPPDATERE EAN-FANEN")))</f>
        <v/>
      </c>
      <c r="V4575" s="22">
        <f t="shared" si="259"/>
        <v>0</v>
      </c>
      <c r="W4575" s="22">
        <f t="shared" si="260"/>
        <v>0</v>
      </c>
    </row>
    <row r="4576" spans="20:23">
      <c r="T4576" s="22" t="str">
        <f t="shared" si="261"/>
        <v>-</v>
      </c>
      <c r="U4576" s="24" t="str">
        <f>IF(C4576="NET","",IF(C4576="","",IFERROR(VLOOKUP(T4576,EAN!$A:$B,2,FALSE),"MANGLER - MÅ OPPDATERE EAN-FANEN")))</f>
        <v/>
      </c>
      <c r="V4576" s="22">
        <f t="shared" si="259"/>
        <v>0</v>
      </c>
      <c r="W4576" s="22">
        <f t="shared" si="260"/>
        <v>0</v>
      </c>
    </row>
    <row r="4577" spans="20:23">
      <c r="T4577" s="22" t="str">
        <f t="shared" si="261"/>
        <v>-</v>
      </c>
      <c r="U4577" s="24" t="str">
        <f>IF(C4577="NET","",IF(C4577="","",IFERROR(VLOOKUP(T4577,EAN!$A:$B,2,FALSE),"MANGLER - MÅ OPPDATERE EAN-FANEN")))</f>
        <v/>
      </c>
      <c r="V4577" s="22">
        <f t="shared" si="259"/>
        <v>0</v>
      </c>
      <c r="W4577" s="22">
        <f t="shared" si="260"/>
        <v>0</v>
      </c>
    </row>
    <row r="4578" spans="20:23">
      <c r="T4578" s="22" t="str">
        <f t="shared" si="261"/>
        <v>-</v>
      </c>
      <c r="U4578" s="24" t="str">
        <f>IF(C4578="NET","",IF(C4578="","",IFERROR(VLOOKUP(T4578,EAN!$A:$B,2,FALSE),"MANGLER - MÅ OPPDATERE EAN-FANEN")))</f>
        <v/>
      </c>
      <c r="V4578" s="22">
        <f t="shared" si="259"/>
        <v>0</v>
      </c>
      <c r="W4578" s="22">
        <f t="shared" si="260"/>
        <v>0</v>
      </c>
    </row>
    <row r="4579" spans="20:23">
      <c r="T4579" s="22" t="str">
        <f t="shared" si="261"/>
        <v>-</v>
      </c>
      <c r="U4579" s="24" t="str">
        <f>IF(C4579="NET","",IF(C4579="","",IFERROR(VLOOKUP(T4579,EAN!$A:$B,2,FALSE),"MANGLER - MÅ OPPDATERE EAN-FANEN")))</f>
        <v/>
      </c>
      <c r="V4579" s="22">
        <f t="shared" si="259"/>
        <v>0</v>
      </c>
      <c r="W4579" s="22">
        <f t="shared" si="260"/>
        <v>0</v>
      </c>
    </row>
    <row r="4580" spans="20:23">
      <c r="T4580" s="22" t="str">
        <f t="shared" si="261"/>
        <v>-</v>
      </c>
      <c r="U4580" s="24" t="str">
        <f>IF(C4580="NET","",IF(C4580="","",IFERROR(VLOOKUP(T4580,EAN!$A:$B,2,FALSE),"MANGLER - MÅ OPPDATERE EAN-FANEN")))</f>
        <v/>
      </c>
      <c r="V4580" s="22">
        <f t="shared" si="259"/>
        <v>0</v>
      </c>
      <c r="W4580" s="22">
        <f t="shared" si="260"/>
        <v>0</v>
      </c>
    </row>
    <row r="4581" spans="20:23">
      <c r="T4581" s="22" t="str">
        <f t="shared" si="261"/>
        <v>-</v>
      </c>
      <c r="U4581" s="24" t="str">
        <f>IF(C4581="NET","",IF(C4581="","",IFERROR(VLOOKUP(T4581,EAN!$A:$B,2,FALSE),"MANGLER - MÅ OPPDATERE EAN-FANEN")))</f>
        <v/>
      </c>
      <c r="V4581" s="22">
        <f t="shared" si="259"/>
        <v>0</v>
      </c>
      <c r="W4581" s="22">
        <f t="shared" si="260"/>
        <v>0</v>
      </c>
    </row>
    <row r="4582" spans="20:23">
      <c r="T4582" s="22" t="str">
        <f t="shared" si="261"/>
        <v>-</v>
      </c>
      <c r="U4582" s="24" t="str">
        <f>IF(C4582="NET","",IF(C4582="","",IFERROR(VLOOKUP(T4582,EAN!$A:$B,2,FALSE),"MANGLER - MÅ OPPDATERE EAN-FANEN")))</f>
        <v/>
      </c>
      <c r="V4582" s="22">
        <f t="shared" si="259"/>
        <v>0</v>
      </c>
      <c r="W4582" s="22">
        <f t="shared" si="260"/>
        <v>0</v>
      </c>
    </row>
    <row r="4583" spans="20:23">
      <c r="T4583" s="22" t="str">
        <f t="shared" si="261"/>
        <v>-</v>
      </c>
      <c r="U4583" s="24" t="str">
        <f>IF(C4583="NET","",IF(C4583="","",IFERROR(VLOOKUP(T4583,EAN!$A:$B,2,FALSE),"MANGLER - MÅ OPPDATERE EAN-FANEN")))</f>
        <v/>
      </c>
      <c r="V4583" s="22">
        <f t="shared" si="259"/>
        <v>0</v>
      </c>
      <c r="W4583" s="22">
        <f t="shared" si="260"/>
        <v>0</v>
      </c>
    </row>
    <row r="4584" spans="20:23">
      <c r="T4584" s="22" t="str">
        <f t="shared" si="261"/>
        <v>-</v>
      </c>
      <c r="U4584" s="24" t="str">
        <f>IF(C4584="NET","",IF(C4584="","",IFERROR(VLOOKUP(T4584,EAN!$A:$B,2,FALSE),"MANGLER - MÅ OPPDATERE EAN-FANEN")))</f>
        <v/>
      </c>
      <c r="V4584" s="22">
        <f t="shared" si="259"/>
        <v>0</v>
      </c>
      <c r="W4584" s="22">
        <f t="shared" si="260"/>
        <v>0</v>
      </c>
    </row>
    <row r="4585" spans="20:23">
      <c r="T4585" s="22" t="str">
        <f t="shared" si="261"/>
        <v>-</v>
      </c>
      <c r="U4585" s="24" t="str">
        <f>IF(C4585="NET","",IF(C4585="","",IFERROR(VLOOKUP(T4585,EAN!$A:$B,2,FALSE),"MANGLER - MÅ OPPDATERE EAN-FANEN")))</f>
        <v/>
      </c>
      <c r="V4585" s="22">
        <f t="shared" si="259"/>
        <v>0</v>
      </c>
      <c r="W4585" s="22">
        <f t="shared" si="260"/>
        <v>0</v>
      </c>
    </row>
    <row r="4586" spans="20:23">
      <c r="T4586" s="22" t="str">
        <f t="shared" si="261"/>
        <v>-</v>
      </c>
      <c r="U4586" s="24" t="str">
        <f>IF(C4586="NET","",IF(C4586="","",IFERROR(VLOOKUP(T4586,EAN!$A:$B,2,FALSE),"MANGLER - MÅ OPPDATERE EAN-FANEN")))</f>
        <v/>
      </c>
      <c r="V4586" s="22">
        <f t="shared" si="259"/>
        <v>0</v>
      </c>
      <c r="W4586" s="22">
        <f t="shared" si="260"/>
        <v>0</v>
      </c>
    </row>
    <row r="4587" spans="20:23">
      <c r="T4587" s="22" t="str">
        <f t="shared" si="261"/>
        <v>-</v>
      </c>
      <c r="U4587" s="24" t="str">
        <f>IF(C4587="NET","",IF(C4587="","",IFERROR(VLOOKUP(T4587,EAN!$A:$B,2,FALSE),"MANGLER - MÅ OPPDATERE EAN-FANEN")))</f>
        <v/>
      </c>
      <c r="V4587" s="22">
        <f t="shared" si="259"/>
        <v>0</v>
      </c>
      <c r="W4587" s="22">
        <f t="shared" si="260"/>
        <v>0</v>
      </c>
    </row>
    <row r="4588" spans="20:23">
      <c r="T4588" s="22" t="str">
        <f t="shared" si="261"/>
        <v>-</v>
      </c>
      <c r="U4588" s="24" t="str">
        <f>IF(C4588="NET","",IF(C4588="","",IFERROR(VLOOKUP(T4588,EAN!$A:$B,2,FALSE),"MANGLER - MÅ OPPDATERE EAN-FANEN")))</f>
        <v/>
      </c>
      <c r="V4588" s="22">
        <f t="shared" si="259"/>
        <v>0</v>
      </c>
      <c r="W4588" s="22">
        <f t="shared" si="260"/>
        <v>0</v>
      </c>
    </row>
    <row r="4589" spans="20:23">
      <c r="T4589" s="22" t="str">
        <f t="shared" si="261"/>
        <v>-</v>
      </c>
      <c r="U4589" s="24" t="str">
        <f>IF(C4589="NET","",IF(C4589="","",IFERROR(VLOOKUP(T4589,EAN!$A:$B,2,FALSE),"MANGLER - MÅ OPPDATERE EAN-FANEN")))</f>
        <v/>
      </c>
      <c r="V4589" s="22">
        <f t="shared" si="259"/>
        <v>0</v>
      </c>
      <c r="W4589" s="22">
        <f t="shared" si="260"/>
        <v>0</v>
      </c>
    </row>
    <row r="4590" spans="20:23">
      <c r="T4590" s="22" t="str">
        <f t="shared" si="261"/>
        <v>-</v>
      </c>
      <c r="U4590" s="24" t="str">
        <f>IF(C4590="NET","",IF(C4590="","",IFERROR(VLOOKUP(T4590,EAN!$A:$B,2,FALSE),"MANGLER - MÅ OPPDATERE EAN-FANEN")))</f>
        <v/>
      </c>
      <c r="V4590" s="22">
        <f t="shared" si="259"/>
        <v>0</v>
      </c>
      <c r="W4590" s="22">
        <f t="shared" si="260"/>
        <v>0</v>
      </c>
    </row>
    <row r="4591" spans="20:23">
      <c r="T4591" s="22" t="str">
        <f t="shared" si="261"/>
        <v>-</v>
      </c>
      <c r="U4591" s="24" t="str">
        <f>IF(C4591="NET","",IF(C4591="","",IFERROR(VLOOKUP(T4591,EAN!$A:$B,2,FALSE),"MANGLER - MÅ OPPDATERE EAN-FANEN")))</f>
        <v/>
      </c>
      <c r="V4591" s="22">
        <f t="shared" ref="V4591:V4649" si="262">I4591</f>
        <v>0</v>
      </c>
      <c r="W4591" s="22">
        <f t="shared" ref="W4591:W4649" si="263">R4591</f>
        <v>0</v>
      </c>
    </row>
    <row r="4592" spans="20:23">
      <c r="T4592" s="22" t="str">
        <f t="shared" si="261"/>
        <v>-</v>
      </c>
      <c r="U4592" s="24" t="str">
        <f>IF(C4592="NET","",IF(C4592="","",IFERROR(VLOOKUP(T4592,EAN!$A:$B,2,FALSE),"MANGLER - MÅ OPPDATERE EAN-FANEN")))</f>
        <v/>
      </c>
      <c r="V4592" s="22">
        <f t="shared" si="262"/>
        <v>0</v>
      </c>
      <c r="W4592" s="22">
        <f t="shared" si="263"/>
        <v>0</v>
      </c>
    </row>
    <row r="4593" spans="20:23">
      <c r="T4593" s="22" t="str">
        <f t="shared" si="261"/>
        <v>-</v>
      </c>
      <c r="U4593" s="24" t="str">
        <f>IF(C4593="NET","",IF(C4593="","",IFERROR(VLOOKUP(T4593,EAN!$A:$B,2,FALSE),"MANGLER - MÅ OPPDATERE EAN-FANEN")))</f>
        <v/>
      </c>
      <c r="V4593" s="22">
        <f t="shared" si="262"/>
        <v>0</v>
      </c>
      <c r="W4593" s="22">
        <f t="shared" si="263"/>
        <v>0</v>
      </c>
    </row>
    <row r="4594" spans="20:23">
      <c r="T4594" s="22" t="str">
        <f t="shared" si="261"/>
        <v>-</v>
      </c>
      <c r="U4594" s="24" t="str">
        <f>IF(C4594="NET","",IF(C4594="","",IFERROR(VLOOKUP(T4594,EAN!$A:$B,2,FALSE),"MANGLER - MÅ OPPDATERE EAN-FANEN")))</f>
        <v/>
      </c>
      <c r="V4594" s="22">
        <f t="shared" si="262"/>
        <v>0</v>
      </c>
      <c r="W4594" s="22">
        <f t="shared" si="263"/>
        <v>0</v>
      </c>
    </row>
    <row r="4595" spans="20:23">
      <c r="T4595" s="22" t="str">
        <f t="shared" si="261"/>
        <v>-</v>
      </c>
      <c r="U4595" s="24" t="str">
        <f>IF(C4595="NET","",IF(C4595="","",IFERROR(VLOOKUP(T4595,EAN!$A:$B,2,FALSE),"MANGLER - MÅ OPPDATERE EAN-FANEN")))</f>
        <v/>
      </c>
      <c r="V4595" s="22">
        <f t="shared" si="262"/>
        <v>0</v>
      </c>
      <c r="W4595" s="22">
        <f t="shared" si="263"/>
        <v>0</v>
      </c>
    </row>
    <row r="4596" spans="20:23">
      <c r="T4596" s="22" t="str">
        <f t="shared" si="261"/>
        <v>-</v>
      </c>
      <c r="U4596" s="24" t="str">
        <f>IF(C4596="NET","",IF(C4596="","",IFERROR(VLOOKUP(T4596,EAN!$A:$B,2,FALSE),"MANGLER - MÅ OPPDATERE EAN-FANEN")))</f>
        <v/>
      </c>
      <c r="V4596" s="22">
        <f t="shared" si="262"/>
        <v>0</v>
      </c>
      <c r="W4596" s="22">
        <f t="shared" si="263"/>
        <v>0</v>
      </c>
    </row>
    <row r="4597" spans="20:23">
      <c r="T4597" s="22" t="str">
        <f t="shared" si="261"/>
        <v>-</v>
      </c>
      <c r="U4597" s="24" t="str">
        <f>IF(C4597="NET","",IF(C4597="","",IFERROR(VLOOKUP(T4597,EAN!$A:$B,2,FALSE),"MANGLER - MÅ OPPDATERE EAN-FANEN")))</f>
        <v/>
      </c>
      <c r="V4597" s="22">
        <f t="shared" si="262"/>
        <v>0</v>
      </c>
      <c r="W4597" s="22">
        <f t="shared" si="263"/>
        <v>0</v>
      </c>
    </row>
    <row r="4598" spans="20:23">
      <c r="T4598" s="22" t="str">
        <f t="shared" si="261"/>
        <v>-</v>
      </c>
      <c r="U4598" s="24" t="str">
        <f>IF(C4598="NET","",IF(C4598="","",IFERROR(VLOOKUP(T4598,EAN!$A:$B,2,FALSE),"MANGLER - MÅ OPPDATERE EAN-FANEN")))</f>
        <v/>
      </c>
      <c r="V4598" s="22">
        <f t="shared" si="262"/>
        <v>0</v>
      </c>
      <c r="W4598" s="22">
        <f t="shared" si="263"/>
        <v>0</v>
      </c>
    </row>
    <row r="4599" spans="20:23">
      <c r="T4599" s="22" t="str">
        <f t="shared" si="261"/>
        <v>-</v>
      </c>
      <c r="U4599" s="24" t="str">
        <f>IF(C4599="NET","",IF(C4599="","",IFERROR(VLOOKUP(T4599,EAN!$A:$B,2,FALSE),"MANGLER - MÅ OPPDATERE EAN-FANEN")))</f>
        <v/>
      </c>
      <c r="V4599" s="22">
        <f t="shared" si="262"/>
        <v>0</v>
      </c>
      <c r="W4599" s="22">
        <f t="shared" si="263"/>
        <v>0</v>
      </c>
    </row>
    <row r="4600" spans="20:23">
      <c r="T4600" s="22" t="str">
        <f t="shared" si="261"/>
        <v>-</v>
      </c>
      <c r="U4600" s="24" t="str">
        <f>IF(C4600="NET","",IF(C4600="","",IFERROR(VLOOKUP(T4600,EAN!$A:$B,2,FALSE),"MANGLER - MÅ OPPDATERE EAN-FANEN")))</f>
        <v/>
      </c>
      <c r="V4600" s="22">
        <f t="shared" si="262"/>
        <v>0</v>
      </c>
      <c r="W4600" s="22">
        <f t="shared" si="263"/>
        <v>0</v>
      </c>
    </row>
    <row r="4601" spans="20:23">
      <c r="T4601" s="22" t="str">
        <f t="shared" si="261"/>
        <v>-</v>
      </c>
      <c r="U4601" s="24" t="str">
        <f>IF(C4601="NET","",IF(C4601="","",IFERROR(VLOOKUP(T4601,EAN!$A:$B,2,FALSE),"MANGLER - MÅ OPPDATERE EAN-FANEN")))</f>
        <v/>
      </c>
      <c r="V4601" s="22">
        <f t="shared" si="262"/>
        <v>0</v>
      </c>
      <c r="W4601" s="22">
        <f t="shared" si="263"/>
        <v>0</v>
      </c>
    </row>
    <row r="4602" spans="20:23">
      <c r="T4602" s="22" t="str">
        <f t="shared" si="261"/>
        <v>-</v>
      </c>
      <c r="U4602" s="24" t="str">
        <f>IF(C4602="NET","",IF(C4602="","",IFERROR(VLOOKUP(T4602,EAN!$A:$B,2,FALSE),"MANGLER - MÅ OPPDATERE EAN-FANEN")))</f>
        <v/>
      </c>
      <c r="V4602" s="22">
        <f t="shared" si="262"/>
        <v>0</v>
      </c>
      <c r="W4602" s="22">
        <f t="shared" si="263"/>
        <v>0</v>
      </c>
    </row>
    <row r="4603" spans="20:23">
      <c r="T4603" s="22" t="str">
        <f t="shared" si="261"/>
        <v>-</v>
      </c>
      <c r="U4603" s="24" t="str">
        <f>IF(C4603="NET","",IF(C4603="","",IFERROR(VLOOKUP(T4603,EAN!$A:$B,2,FALSE),"MANGLER - MÅ OPPDATERE EAN-FANEN")))</f>
        <v/>
      </c>
      <c r="V4603" s="22">
        <f t="shared" si="262"/>
        <v>0</v>
      </c>
      <c r="W4603" s="22">
        <f t="shared" si="263"/>
        <v>0</v>
      </c>
    </row>
    <row r="4604" spans="20:23">
      <c r="T4604" s="22" t="str">
        <f t="shared" si="261"/>
        <v>-</v>
      </c>
      <c r="U4604" s="24" t="str">
        <f>IF(C4604="NET","",IF(C4604="","",IFERROR(VLOOKUP(T4604,EAN!$A:$B,2,FALSE),"MANGLER - MÅ OPPDATERE EAN-FANEN")))</f>
        <v/>
      </c>
      <c r="V4604" s="22">
        <f t="shared" si="262"/>
        <v>0</v>
      </c>
      <c r="W4604" s="22">
        <f t="shared" si="263"/>
        <v>0</v>
      </c>
    </row>
    <row r="4605" spans="20:23">
      <c r="T4605" s="22" t="str">
        <f t="shared" si="261"/>
        <v>-</v>
      </c>
      <c r="U4605" s="24" t="str">
        <f>IF(C4605="NET","",IF(C4605="","",IFERROR(VLOOKUP(T4605,EAN!$A:$B,2,FALSE),"MANGLER - MÅ OPPDATERE EAN-FANEN")))</f>
        <v/>
      </c>
      <c r="V4605" s="22">
        <f t="shared" si="262"/>
        <v>0</v>
      </c>
      <c r="W4605" s="22">
        <f t="shared" si="263"/>
        <v>0</v>
      </c>
    </row>
    <row r="4606" spans="20:23">
      <c r="T4606" s="22" t="str">
        <f t="shared" si="261"/>
        <v>-</v>
      </c>
      <c r="U4606" s="24" t="str">
        <f>IF(C4606="NET","",IF(C4606="","",IFERROR(VLOOKUP(T4606,EAN!$A:$B,2,FALSE),"MANGLER - MÅ OPPDATERE EAN-FANEN")))</f>
        <v/>
      </c>
      <c r="V4606" s="22">
        <f t="shared" si="262"/>
        <v>0</v>
      </c>
      <c r="W4606" s="22">
        <f t="shared" si="263"/>
        <v>0</v>
      </c>
    </row>
    <row r="4607" spans="20:23">
      <c r="T4607" s="22" t="str">
        <f t="shared" si="261"/>
        <v>-</v>
      </c>
      <c r="U4607" s="24" t="str">
        <f>IF(C4607="NET","",IF(C4607="","",IFERROR(VLOOKUP(T4607,EAN!$A:$B,2,FALSE),"MANGLER - MÅ OPPDATERE EAN-FANEN")))</f>
        <v/>
      </c>
      <c r="V4607" s="22">
        <f t="shared" si="262"/>
        <v>0</v>
      </c>
      <c r="W4607" s="22">
        <f t="shared" si="263"/>
        <v>0</v>
      </c>
    </row>
    <row r="4608" spans="20:23">
      <c r="T4608" s="22" t="str">
        <f t="shared" si="261"/>
        <v>-</v>
      </c>
      <c r="U4608" s="24" t="str">
        <f>IF(C4608="NET","",IF(C4608="","",IFERROR(VLOOKUP(T4608,EAN!$A:$B,2,FALSE),"MANGLER - MÅ OPPDATERE EAN-FANEN")))</f>
        <v/>
      </c>
      <c r="V4608" s="22">
        <f t="shared" si="262"/>
        <v>0</v>
      </c>
      <c r="W4608" s="22">
        <f t="shared" si="263"/>
        <v>0</v>
      </c>
    </row>
    <row r="4609" spans="20:23">
      <c r="T4609" s="22" t="str">
        <f t="shared" si="261"/>
        <v>-</v>
      </c>
      <c r="U4609" s="24" t="str">
        <f>IF(C4609="NET","",IF(C4609="","",IFERROR(VLOOKUP(T4609,EAN!$A:$B,2,FALSE),"MANGLER - MÅ OPPDATERE EAN-FANEN")))</f>
        <v/>
      </c>
      <c r="V4609" s="22">
        <f t="shared" si="262"/>
        <v>0</v>
      </c>
      <c r="W4609" s="22">
        <f t="shared" si="263"/>
        <v>0</v>
      </c>
    </row>
    <row r="4610" spans="20:23">
      <c r="T4610" s="22" t="str">
        <f t="shared" si="261"/>
        <v>-</v>
      </c>
      <c r="U4610" s="24" t="str">
        <f>IF(C4610="NET","",IF(C4610="","",IFERROR(VLOOKUP(T4610,EAN!$A:$B,2,FALSE),"MANGLER - MÅ OPPDATERE EAN-FANEN")))</f>
        <v/>
      </c>
      <c r="V4610" s="22">
        <f t="shared" si="262"/>
        <v>0</v>
      </c>
      <c r="W4610" s="22">
        <f t="shared" si="263"/>
        <v>0</v>
      </c>
    </row>
    <row r="4611" spans="20:23">
      <c r="T4611" s="22" t="str">
        <f t="shared" si="261"/>
        <v>-</v>
      </c>
      <c r="U4611" s="24" t="str">
        <f>IF(C4611="NET","",IF(C4611="","",IFERROR(VLOOKUP(T4611,EAN!$A:$B,2,FALSE),"MANGLER - MÅ OPPDATERE EAN-FANEN")))</f>
        <v/>
      </c>
      <c r="V4611" s="22">
        <f t="shared" si="262"/>
        <v>0</v>
      </c>
      <c r="W4611" s="22">
        <f t="shared" si="263"/>
        <v>0</v>
      </c>
    </row>
    <row r="4612" spans="20:23">
      <c r="T4612" s="22" t="str">
        <f t="shared" ref="T4612:T4649" si="264">CONCATENATE(B4612,"-",E4612)</f>
        <v>-</v>
      </c>
      <c r="U4612" s="24" t="str">
        <f>IF(C4612="NET","",IF(C4612="","",IFERROR(VLOOKUP(T4612,EAN!$A:$B,2,FALSE),"MANGLER - MÅ OPPDATERE EAN-FANEN")))</f>
        <v/>
      </c>
      <c r="V4612" s="22">
        <f t="shared" si="262"/>
        <v>0</v>
      </c>
      <c r="W4612" s="22">
        <f t="shared" si="263"/>
        <v>0</v>
      </c>
    </row>
    <row r="4613" spans="20:23">
      <c r="T4613" s="22" t="str">
        <f t="shared" si="264"/>
        <v>-</v>
      </c>
      <c r="U4613" s="24" t="str">
        <f>IF(C4613="NET","",IF(C4613="","",IFERROR(VLOOKUP(T4613,EAN!$A:$B,2,FALSE),"MANGLER - MÅ OPPDATERE EAN-FANEN")))</f>
        <v/>
      </c>
      <c r="V4613" s="22">
        <f t="shared" si="262"/>
        <v>0</v>
      </c>
      <c r="W4613" s="22">
        <f t="shared" si="263"/>
        <v>0</v>
      </c>
    </row>
    <row r="4614" spans="20:23">
      <c r="T4614" s="22" t="str">
        <f t="shared" si="264"/>
        <v>-</v>
      </c>
      <c r="U4614" s="24" t="str">
        <f>IF(C4614="NET","",IF(C4614="","",IFERROR(VLOOKUP(T4614,EAN!$A:$B,2,FALSE),"MANGLER - MÅ OPPDATERE EAN-FANEN")))</f>
        <v/>
      </c>
      <c r="V4614" s="22">
        <f t="shared" si="262"/>
        <v>0</v>
      </c>
      <c r="W4614" s="22">
        <f t="shared" si="263"/>
        <v>0</v>
      </c>
    </row>
    <row r="4615" spans="20:23">
      <c r="T4615" s="22" t="str">
        <f t="shared" si="264"/>
        <v>-</v>
      </c>
      <c r="U4615" s="24" t="str">
        <f>IF(C4615="NET","",IF(C4615="","",IFERROR(VLOOKUP(T4615,EAN!$A:$B,2,FALSE),"MANGLER - MÅ OPPDATERE EAN-FANEN")))</f>
        <v/>
      </c>
      <c r="V4615" s="22">
        <f t="shared" si="262"/>
        <v>0</v>
      </c>
      <c r="W4615" s="22">
        <f t="shared" si="263"/>
        <v>0</v>
      </c>
    </row>
    <row r="4616" spans="20:23">
      <c r="T4616" s="22" t="str">
        <f t="shared" si="264"/>
        <v>-</v>
      </c>
      <c r="U4616" s="24" t="str">
        <f>IF(C4616="NET","",IF(C4616="","",IFERROR(VLOOKUP(T4616,EAN!$A:$B,2,FALSE),"MANGLER - MÅ OPPDATERE EAN-FANEN")))</f>
        <v/>
      </c>
      <c r="V4616" s="22">
        <f t="shared" si="262"/>
        <v>0</v>
      </c>
      <c r="W4616" s="22">
        <f t="shared" si="263"/>
        <v>0</v>
      </c>
    </row>
    <row r="4617" spans="20:23">
      <c r="T4617" s="22" t="str">
        <f t="shared" si="264"/>
        <v>-</v>
      </c>
      <c r="U4617" s="24" t="str">
        <f>IF(C4617="NET","",IF(C4617="","",IFERROR(VLOOKUP(T4617,EAN!$A:$B,2,FALSE),"MANGLER - MÅ OPPDATERE EAN-FANEN")))</f>
        <v/>
      </c>
      <c r="V4617" s="22">
        <f t="shared" si="262"/>
        <v>0</v>
      </c>
      <c r="W4617" s="22">
        <f t="shared" si="263"/>
        <v>0</v>
      </c>
    </row>
    <row r="4618" spans="20:23">
      <c r="T4618" s="22" t="str">
        <f t="shared" si="264"/>
        <v>-</v>
      </c>
      <c r="U4618" s="24" t="str">
        <f>IF(C4618="NET","",IF(C4618="","",IFERROR(VLOOKUP(T4618,EAN!$A:$B,2,FALSE),"MANGLER - MÅ OPPDATERE EAN-FANEN")))</f>
        <v/>
      </c>
      <c r="V4618" s="22">
        <f t="shared" si="262"/>
        <v>0</v>
      </c>
      <c r="W4618" s="22">
        <f t="shared" si="263"/>
        <v>0</v>
      </c>
    </row>
    <row r="4619" spans="20:23">
      <c r="T4619" s="22" t="str">
        <f t="shared" si="264"/>
        <v>-</v>
      </c>
      <c r="U4619" s="24" t="str">
        <f>IF(C4619="NET","",IF(C4619="","",IFERROR(VLOOKUP(T4619,EAN!$A:$B,2,FALSE),"MANGLER - MÅ OPPDATERE EAN-FANEN")))</f>
        <v/>
      </c>
      <c r="V4619" s="22">
        <f t="shared" si="262"/>
        <v>0</v>
      </c>
      <c r="W4619" s="22">
        <f t="shared" si="263"/>
        <v>0</v>
      </c>
    </row>
    <row r="4620" spans="20:23">
      <c r="T4620" s="22" t="str">
        <f t="shared" si="264"/>
        <v>-</v>
      </c>
      <c r="U4620" s="24" t="str">
        <f>IF(C4620="NET","",IF(C4620="","",IFERROR(VLOOKUP(T4620,EAN!$A:$B,2,FALSE),"MANGLER - MÅ OPPDATERE EAN-FANEN")))</f>
        <v/>
      </c>
      <c r="V4620" s="22">
        <f t="shared" si="262"/>
        <v>0</v>
      </c>
      <c r="W4620" s="22">
        <f t="shared" si="263"/>
        <v>0</v>
      </c>
    </row>
    <row r="4621" spans="20:23">
      <c r="T4621" s="22" t="str">
        <f t="shared" si="264"/>
        <v>-</v>
      </c>
      <c r="U4621" s="24" t="str">
        <f>IF(C4621="NET","",IF(C4621="","",IFERROR(VLOOKUP(T4621,EAN!$A:$B,2,FALSE),"MANGLER - MÅ OPPDATERE EAN-FANEN")))</f>
        <v/>
      </c>
      <c r="V4621" s="22">
        <f t="shared" si="262"/>
        <v>0</v>
      </c>
      <c r="W4621" s="22">
        <f t="shared" si="263"/>
        <v>0</v>
      </c>
    </row>
    <row r="4622" spans="20:23">
      <c r="T4622" s="22" t="str">
        <f t="shared" si="264"/>
        <v>-</v>
      </c>
      <c r="U4622" s="24" t="str">
        <f>IF(C4622="NET","",IF(C4622="","",IFERROR(VLOOKUP(T4622,EAN!$A:$B,2,FALSE),"MANGLER - MÅ OPPDATERE EAN-FANEN")))</f>
        <v/>
      </c>
      <c r="V4622" s="22">
        <f t="shared" si="262"/>
        <v>0</v>
      </c>
      <c r="W4622" s="22">
        <f t="shared" si="263"/>
        <v>0</v>
      </c>
    </row>
    <row r="4623" spans="20:23">
      <c r="T4623" s="22" t="str">
        <f t="shared" si="264"/>
        <v>-</v>
      </c>
      <c r="U4623" s="24" t="str">
        <f>IF(C4623="NET","",IF(C4623="","",IFERROR(VLOOKUP(T4623,EAN!$A:$B,2,FALSE),"MANGLER - MÅ OPPDATERE EAN-FANEN")))</f>
        <v/>
      </c>
      <c r="V4623" s="22">
        <f t="shared" si="262"/>
        <v>0</v>
      </c>
      <c r="W4623" s="22">
        <f t="shared" si="263"/>
        <v>0</v>
      </c>
    </row>
    <row r="4624" spans="20:23">
      <c r="T4624" s="22" t="str">
        <f t="shared" si="264"/>
        <v>-</v>
      </c>
      <c r="U4624" s="24" t="str">
        <f>IF(C4624="NET","",IF(C4624="","",IFERROR(VLOOKUP(T4624,EAN!$A:$B,2,FALSE),"MANGLER - MÅ OPPDATERE EAN-FANEN")))</f>
        <v/>
      </c>
      <c r="V4624" s="22">
        <f t="shared" si="262"/>
        <v>0</v>
      </c>
      <c r="W4624" s="22">
        <f t="shared" si="263"/>
        <v>0</v>
      </c>
    </row>
    <row r="4625" spans="20:23">
      <c r="T4625" s="22" t="str">
        <f t="shared" si="264"/>
        <v>-</v>
      </c>
      <c r="U4625" s="24" t="str">
        <f>IF(C4625="NET","",IF(C4625="","",IFERROR(VLOOKUP(T4625,EAN!$A:$B,2,FALSE),"MANGLER - MÅ OPPDATERE EAN-FANEN")))</f>
        <v/>
      </c>
      <c r="V4625" s="22">
        <f t="shared" si="262"/>
        <v>0</v>
      </c>
      <c r="W4625" s="22">
        <f t="shared" si="263"/>
        <v>0</v>
      </c>
    </row>
    <row r="4626" spans="20:23">
      <c r="T4626" s="22" t="str">
        <f t="shared" si="264"/>
        <v>-</v>
      </c>
      <c r="U4626" s="24" t="str">
        <f>IF(C4626="NET","",IF(C4626="","",IFERROR(VLOOKUP(T4626,EAN!$A:$B,2,FALSE),"MANGLER - MÅ OPPDATERE EAN-FANEN")))</f>
        <v/>
      </c>
      <c r="V4626" s="22">
        <f t="shared" si="262"/>
        <v>0</v>
      </c>
      <c r="W4626" s="22">
        <f t="shared" si="263"/>
        <v>0</v>
      </c>
    </row>
    <row r="4627" spans="20:23">
      <c r="T4627" s="22" t="str">
        <f t="shared" si="264"/>
        <v>-</v>
      </c>
      <c r="U4627" s="24" t="str">
        <f>IF(C4627="NET","",IF(C4627="","",IFERROR(VLOOKUP(T4627,EAN!$A:$B,2,FALSE),"MANGLER - MÅ OPPDATERE EAN-FANEN")))</f>
        <v/>
      </c>
      <c r="V4627" s="22">
        <f t="shared" si="262"/>
        <v>0</v>
      </c>
      <c r="W4627" s="22">
        <f t="shared" si="263"/>
        <v>0</v>
      </c>
    </row>
    <row r="4628" spans="20:23">
      <c r="T4628" s="22" t="str">
        <f t="shared" si="264"/>
        <v>-</v>
      </c>
      <c r="U4628" s="24" t="str">
        <f>IF(C4628="NET","",IF(C4628="","",IFERROR(VLOOKUP(T4628,EAN!$A:$B,2,FALSE),"MANGLER - MÅ OPPDATERE EAN-FANEN")))</f>
        <v/>
      </c>
      <c r="V4628" s="22">
        <f t="shared" si="262"/>
        <v>0</v>
      </c>
      <c r="W4628" s="22">
        <f t="shared" si="263"/>
        <v>0</v>
      </c>
    </row>
    <row r="4629" spans="20:23">
      <c r="T4629" s="22" t="str">
        <f t="shared" si="264"/>
        <v>-</v>
      </c>
      <c r="U4629" s="24" t="str">
        <f>IF(C4629="NET","",IF(C4629="","",IFERROR(VLOOKUP(T4629,EAN!$A:$B,2,FALSE),"MANGLER - MÅ OPPDATERE EAN-FANEN")))</f>
        <v/>
      </c>
      <c r="V4629" s="22">
        <f t="shared" si="262"/>
        <v>0</v>
      </c>
      <c r="W4629" s="22">
        <f t="shared" si="263"/>
        <v>0</v>
      </c>
    </row>
    <row r="4630" spans="20:23">
      <c r="T4630" s="22" t="str">
        <f t="shared" si="264"/>
        <v>-</v>
      </c>
      <c r="U4630" s="24" t="str">
        <f>IF(C4630="NET","",IF(C4630="","",IFERROR(VLOOKUP(T4630,EAN!$A:$B,2,FALSE),"MANGLER - MÅ OPPDATERE EAN-FANEN")))</f>
        <v/>
      </c>
      <c r="V4630" s="22">
        <f t="shared" si="262"/>
        <v>0</v>
      </c>
      <c r="W4630" s="22">
        <f t="shared" si="263"/>
        <v>0</v>
      </c>
    </row>
    <row r="4631" spans="20:23">
      <c r="T4631" s="22" t="str">
        <f t="shared" si="264"/>
        <v>-</v>
      </c>
      <c r="U4631" s="24" t="str">
        <f>IF(C4631="NET","",IF(C4631="","",IFERROR(VLOOKUP(T4631,EAN!$A:$B,2,FALSE),"MANGLER - MÅ OPPDATERE EAN-FANEN")))</f>
        <v/>
      </c>
      <c r="V4631" s="22">
        <f t="shared" si="262"/>
        <v>0</v>
      </c>
      <c r="W4631" s="22">
        <f t="shared" si="263"/>
        <v>0</v>
      </c>
    </row>
    <row r="4632" spans="20:23">
      <c r="T4632" s="22" t="str">
        <f t="shared" si="264"/>
        <v>-</v>
      </c>
      <c r="U4632" s="24" t="str">
        <f>IF(C4632="NET","",IF(C4632="","",IFERROR(VLOOKUP(T4632,EAN!$A:$B,2,FALSE),"MANGLER - MÅ OPPDATERE EAN-FANEN")))</f>
        <v/>
      </c>
      <c r="V4632" s="22">
        <f t="shared" si="262"/>
        <v>0</v>
      </c>
      <c r="W4632" s="22">
        <f t="shared" si="263"/>
        <v>0</v>
      </c>
    </row>
    <row r="4633" spans="20:23">
      <c r="T4633" s="22" t="str">
        <f t="shared" si="264"/>
        <v>-</v>
      </c>
      <c r="U4633" s="24" t="str">
        <f>IF(C4633="NET","",IF(C4633="","",IFERROR(VLOOKUP(T4633,EAN!$A:$B,2,FALSE),"MANGLER - MÅ OPPDATERE EAN-FANEN")))</f>
        <v/>
      </c>
      <c r="V4633" s="22">
        <f t="shared" si="262"/>
        <v>0</v>
      </c>
      <c r="W4633" s="22">
        <f t="shared" si="263"/>
        <v>0</v>
      </c>
    </row>
    <row r="4634" spans="20:23">
      <c r="T4634" s="22" t="str">
        <f t="shared" si="264"/>
        <v>-</v>
      </c>
      <c r="U4634" s="24" t="str">
        <f>IF(C4634="NET","",IF(C4634="","",IFERROR(VLOOKUP(T4634,EAN!$A:$B,2,FALSE),"MANGLER - MÅ OPPDATERE EAN-FANEN")))</f>
        <v/>
      </c>
      <c r="V4634" s="22">
        <f t="shared" si="262"/>
        <v>0</v>
      </c>
      <c r="W4634" s="22">
        <f t="shared" si="263"/>
        <v>0</v>
      </c>
    </row>
    <row r="4635" spans="20:23">
      <c r="T4635" s="22" t="str">
        <f t="shared" si="264"/>
        <v>-</v>
      </c>
      <c r="U4635" s="24" t="str">
        <f>IF(C4635="NET","",IF(C4635="","",IFERROR(VLOOKUP(T4635,EAN!$A:$B,2,FALSE),"MANGLER - MÅ OPPDATERE EAN-FANEN")))</f>
        <v/>
      </c>
      <c r="V4635" s="22">
        <f t="shared" si="262"/>
        <v>0</v>
      </c>
      <c r="W4635" s="22">
        <f t="shared" si="263"/>
        <v>0</v>
      </c>
    </row>
    <row r="4636" spans="20:23">
      <c r="T4636" s="22" t="str">
        <f t="shared" si="264"/>
        <v>-</v>
      </c>
      <c r="U4636" s="24" t="str">
        <f>IF(C4636="NET","",IF(C4636="","",IFERROR(VLOOKUP(T4636,EAN!$A:$B,2,FALSE),"MANGLER - MÅ OPPDATERE EAN-FANEN")))</f>
        <v/>
      </c>
      <c r="V4636" s="22">
        <f t="shared" si="262"/>
        <v>0</v>
      </c>
      <c r="W4636" s="22">
        <f t="shared" si="263"/>
        <v>0</v>
      </c>
    </row>
    <row r="4637" spans="20:23">
      <c r="T4637" s="22" t="str">
        <f t="shared" si="264"/>
        <v>-</v>
      </c>
      <c r="U4637" s="24" t="str">
        <f>IF(C4637="NET","",IF(C4637="","",IFERROR(VLOOKUP(T4637,EAN!$A:$B,2,FALSE),"MANGLER - MÅ OPPDATERE EAN-FANEN")))</f>
        <v/>
      </c>
      <c r="V4637" s="22">
        <f t="shared" si="262"/>
        <v>0</v>
      </c>
      <c r="W4637" s="22">
        <f t="shared" si="263"/>
        <v>0</v>
      </c>
    </row>
    <row r="4638" spans="20:23">
      <c r="T4638" s="22" t="str">
        <f t="shared" si="264"/>
        <v>-</v>
      </c>
      <c r="U4638" s="24" t="str">
        <f>IF(C4638="NET","",IF(C4638="","",IFERROR(VLOOKUP(T4638,EAN!$A:$B,2,FALSE),"MANGLER - MÅ OPPDATERE EAN-FANEN")))</f>
        <v/>
      </c>
      <c r="V4638" s="22">
        <f t="shared" si="262"/>
        <v>0</v>
      </c>
      <c r="W4638" s="22">
        <f t="shared" si="263"/>
        <v>0</v>
      </c>
    </row>
    <row r="4639" spans="20:23">
      <c r="T4639" s="22" t="str">
        <f t="shared" si="264"/>
        <v>-</v>
      </c>
      <c r="U4639" s="24" t="str">
        <f>IF(C4639="NET","",IF(C4639="","",IFERROR(VLOOKUP(T4639,EAN!$A:$B,2,FALSE),"MANGLER - MÅ OPPDATERE EAN-FANEN")))</f>
        <v/>
      </c>
      <c r="V4639" s="22">
        <f t="shared" si="262"/>
        <v>0</v>
      </c>
      <c r="W4639" s="22">
        <f t="shared" si="263"/>
        <v>0</v>
      </c>
    </row>
    <row r="4640" spans="20:23">
      <c r="T4640" s="22" t="str">
        <f t="shared" si="264"/>
        <v>-</v>
      </c>
      <c r="U4640" s="24" t="str">
        <f>IF(C4640="NET","",IF(C4640="","",IFERROR(VLOOKUP(T4640,EAN!$A:$B,2,FALSE),"MANGLER - MÅ OPPDATERE EAN-FANEN")))</f>
        <v/>
      </c>
      <c r="V4640" s="22">
        <f t="shared" si="262"/>
        <v>0</v>
      </c>
      <c r="W4640" s="22">
        <f t="shared" si="263"/>
        <v>0</v>
      </c>
    </row>
    <row r="4641" spans="20:23">
      <c r="T4641" s="22" t="str">
        <f t="shared" si="264"/>
        <v>-</v>
      </c>
      <c r="U4641" s="24" t="str">
        <f>IF(C4641="NET","",IF(C4641="","",IFERROR(VLOOKUP(T4641,EAN!$A:$B,2,FALSE),"MANGLER - MÅ OPPDATERE EAN-FANEN")))</f>
        <v/>
      </c>
      <c r="V4641" s="22">
        <f t="shared" si="262"/>
        <v>0</v>
      </c>
      <c r="W4641" s="22">
        <f t="shared" si="263"/>
        <v>0</v>
      </c>
    </row>
    <row r="4642" spans="20:23">
      <c r="T4642" s="22" t="str">
        <f t="shared" si="264"/>
        <v>-</v>
      </c>
      <c r="U4642" s="24" t="str">
        <f>IF(C4642="NET","",IF(C4642="","",IFERROR(VLOOKUP(T4642,EAN!$A:$B,2,FALSE),"MANGLER - MÅ OPPDATERE EAN-FANEN")))</f>
        <v/>
      </c>
      <c r="V4642" s="22">
        <f t="shared" si="262"/>
        <v>0</v>
      </c>
      <c r="W4642" s="22">
        <f t="shared" si="263"/>
        <v>0</v>
      </c>
    </row>
    <row r="4643" spans="20:23">
      <c r="T4643" s="22" t="str">
        <f t="shared" si="264"/>
        <v>-</v>
      </c>
      <c r="U4643" s="24" t="str">
        <f>IF(C4643="NET","",IF(C4643="","",IFERROR(VLOOKUP(T4643,EAN!$A:$B,2,FALSE),"MANGLER - MÅ OPPDATERE EAN-FANEN")))</f>
        <v/>
      </c>
      <c r="V4643" s="22">
        <f t="shared" si="262"/>
        <v>0</v>
      </c>
      <c r="W4643" s="22">
        <f t="shared" si="263"/>
        <v>0</v>
      </c>
    </row>
    <row r="4644" spans="20:23">
      <c r="T4644" s="22" t="str">
        <f t="shared" si="264"/>
        <v>-</v>
      </c>
      <c r="U4644" s="24" t="str">
        <f>IF(C4644="NET","",IF(C4644="","",IFERROR(VLOOKUP(T4644,EAN!$A:$B,2,FALSE),"MANGLER - MÅ OPPDATERE EAN-FANEN")))</f>
        <v/>
      </c>
      <c r="V4644" s="22">
        <f t="shared" si="262"/>
        <v>0</v>
      </c>
      <c r="W4644" s="22">
        <f t="shared" si="263"/>
        <v>0</v>
      </c>
    </row>
    <row r="4645" spans="20:23">
      <c r="T4645" s="22" t="str">
        <f t="shared" si="264"/>
        <v>-</v>
      </c>
      <c r="U4645" s="24" t="str">
        <f>IF(C4645="NET","",IF(C4645="","",IFERROR(VLOOKUP(T4645,EAN!$A:$B,2,FALSE),"MANGLER - MÅ OPPDATERE EAN-FANEN")))</f>
        <v/>
      </c>
      <c r="V4645" s="22">
        <f t="shared" si="262"/>
        <v>0</v>
      </c>
      <c r="W4645" s="22">
        <f t="shared" si="263"/>
        <v>0</v>
      </c>
    </row>
    <row r="4646" spans="20:23">
      <c r="T4646" s="22" t="str">
        <f t="shared" si="264"/>
        <v>-</v>
      </c>
      <c r="U4646" s="24" t="str">
        <f>IF(C4646="NET","",IF(C4646="","",IFERROR(VLOOKUP(T4646,EAN!$A:$B,2,FALSE),"MANGLER - MÅ OPPDATERE EAN-FANEN")))</f>
        <v/>
      </c>
      <c r="V4646" s="22">
        <f t="shared" si="262"/>
        <v>0</v>
      </c>
      <c r="W4646" s="22">
        <f t="shared" si="263"/>
        <v>0</v>
      </c>
    </row>
    <row r="4647" spans="20:23">
      <c r="T4647" s="22" t="str">
        <f t="shared" si="264"/>
        <v>-</v>
      </c>
      <c r="U4647" s="24" t="str">
        <f>IF(C4647="NET","",IF(C4647="","",IFERROR(VLOOKUP(T4647,EAN!$A:$B,2,FALSE),"MANGLER - MÅ OPPDATERE EAN-FANEN")))</f>
        <v/>
      </c>
      <c r="V4647" s="22">
        <f t="shared" si="262"/>
        <v>0</v>
      </c>
      <c r="W4647" s="22">
        <f t="shared" si="263"/>
        <v>0</v>
      </c>
    </row>
    <row r="4648" spans="20:23">
      <c r="T4648" s="22" t="str">
        <f t="shared" si="264"/>
        <v>-</v>
      </c>
      <c r="U4648" s="24" t="str">
        <f>IF(C4648="NET","",IF(C4648="","",IFERROR(VLOOKUP(T4648,EAN!$A:$B,2,FALSE),"MANGLER - MÅ OPPDATERE EAN-FANEN")))</f>
        <v/>
      </c>
      <c r="V4648" s="22">
        <f t="shared" si="262"/>
        <v>0</v>
      </c>
      <c r="W4648" s="22">
        <f t="shared" si="263"/>
        <v>0</v>
      </c>
    </row>
    <row r="4649" spans="20:23">
      <c r="T4649" s="22" t="str">
        <f t="shared" si="264"/>
        <v>-</v>
      </c>
      <c r="U4649" s="24" t="str">
        <f>IF(C4649="NET","",IF(C4649="","",IFERROR(VLOOKUP(T4649,EAN!$A:$B,2,FALSE),"MANGLER - MÅ OPPDATERE EAN-FANEN")))</f>
        <v/>
      </c>
      <c r="V4649" s="22">
        <f t="shared" si="262"/>
        <v>0</v>
      </c>
      <c r="W4649" s="22">
        <f t="shared" si="263"/>
        <v>0</v>
      </c>
    </row>
  </sheetData>
  <autoFilter ref="A4:AK4164" xr:uid="{52C675DC-FD67-469F-A286-20EDB11B92E8}"/>
  <mergeCells count="1">
    <mergeCell ref="T1:V1"/>
  </mergeCells>
  <phoneticPr fontId="7" type="noConversion"/>
  <conditionalFormatting sqref="Y1:Y2762">
    <cfRule type="containsText" dxfId="12" priority="13" operator="containsText" text="Ikke med I order form">
      <formula>NOT(ISERROR(SEARCH("Ikke med I order form",Y1)))</formula>
    </cfRule>
  </conditionalFormatting>
  <conditionalFormatting sqref="AA4:AA732">
    <cfRule type="containsText" dxfId="11" priority="7" operator="containsText" text="Ikke med I order form">
      <formula>NOT(ISERROR(SEARCH("Ikke med I order form",AA4)))</formula>
    </cfRule>
  </conditionalFormatting>
  <conditionalFormatting sqref="AG3">
    <cfRule type="containsText" dxfId="10" priority="4" operator="containsText" text="Ikke med I order form">
      <formula>NOT(ISERROR(SEARCH("Ikke med I order form",AG3)))</formula>
    </cfRule>
  </conditionalFormatting>
  <conditionalFormatting sqref="AI4:AI1000">
    <cfRule type="containsText" dxfId="9" priority="3" operator="containsText" text="Ikke med I order form">
      <formula>NOT(ISERROR(SEARCH("Ikke med I order form",AI4)))</formula>
    </cfRule>
  </conditionalFormatting>
  <conditionalFormatting sqref="AJ4:AJ1000">
    <cfRule type="containsText" dxfId="8" priority="2" operator="containsText" text="Ikke med I order form">
      <formula>NOT(ISERROR(SEARCH("Ikke med I order form",AJ4)))</formula>
    </cfRule>
  </conditionalFormatting>
  <conditionalFormatting sqref="AK4:AK1000">
    <cfRule type="containsText" dxfId="7" priority="1" operator="containsText" text="Ikke med I order form">
      <formula>NOT(ISERROR(SEARCH("Ikke med I order form",AK4)))</formula>
    </cfRule>
  </conditionalFormatting>
  <conditionalFormatting sqref="U1:U4649">
    <cfRule type="containsText" dxfId="6" priority="14" operator="containsText" text="MANGLER - MÅ OPPDATERE EAN-FANEN">
      <formula>NOT(ISERROR(SEARCH("MANGLER - MÅ OPPDATERE EAN-FANEN",U1)))</formula>
    </cfRule>
  </conditionalFormatting>
  <conditionalFormatting sqref="AB3:AE3">
    <cfRule type="containsText" dxfId="5" priority="12" operator="containsText" text="Ikke med I order form">
      <formula>NOT(ISERROR(SEARCH("Ikke med I order form",AB3)))</formula>
    </cfRule>
  </conditionalFormatting>
  <conditionalFormatting sqref="AB4:AE1715">
    <cfRule type="containsText" dxfId="4" priority="11" operator="containsText" text="Ikke med I order form">
      <formula>NOT(ISERROR(SEARCH("Ikke med I order form",AB4)))</formula>
    </cfRule>
  </conditionalFormatting>
  <conditionalFormatting sqref="AG1001:AG1997 AG4:AH1000">
    <cfRule type="containsText" dxfId="3" priority="5" operator="containsText" text="Ikke med i Elastic">
      <formula>NOT(ISERROR(SEARCH("Ikke med i Elastic",AG4)))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4F16C-B8D3-45AA-B3E2-9365C40A133B}">
  <dimension ref="A1"/>
  <sheetViews>
    <sheetView workbookViewId="0"/>
  </sheetViews>
  <sheetFormatPr defaultColWidth="8.875" defaultRowHeight="15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/>
  <dimension ref="A1:O2292"/>
  <sheetViews>
    <sheetView zoomScale="140" zoomScaleNormal="140" workbookViewId="0">
      <pane ySplit="1" topLeftCell="A2261" activePane="bottomLeft" state="frozen"/>
      <selection pane="bottomLeft" activeCell="A1960" sqref="A1960:B2292"/>
    </sheetView>
  </sheetViews>
  <sheetFormatPr defaultColWidth="8.875" defaultRowHeight="12.75"/>
  <cols>
    <col min="1" max="1" width="18" style="2" bestFit="1" customWidth="1"/>
    <col min="2" max="2" width="17.875" style="2" bestFit="1" customWidth="1"/>
    <col min="3" max="10" width="8.875" style="2"/>
    <col min="11" max="14" width="14.875" style="2" customWidth="1"/>
    <col min="15" max="16384" width="8.875" style="2"/>
  </cols>
  <sheetData>
    <row r="1" spans="1:15">
      <c r="A1" s="74" t="s">
        <v>106</v>
      </c>
      <c r="B1" s="74" t="s">
        <v>107</v>
      </c>
      <c r="C1" s="34"/>
      <c r="D1" s="75" t="s">
        <v>109</v>
      </c>
      <c r="E1" s="76"/>
      <c r="F1" s="76"/>
      <c r="G1" s="76"/>
      <c r="H1" s="76"/>
      <c r="I1" s="76"/>
      <c r="J1" s="34"/>
      <c r="K1" s="77"/>
      <c r="L1" s="77"/>
      <c r="M1" s="78"/>
      <c r="N1" s="89"/>
      <c r="O1" s="89" t="s">
        <v>2967</v>
      </c>
    </row>
    <row r="2" spans="1:15" ht="15.75">
      <c r="A2" s="79" t="s">
        <v>418</v>
      </c>
      <c r="B2" s="80">
        <v>7048652194046</v>
      </c>
      <c r="C2" s="34"/>
      <c r="D2" s="81" t="s">
        <v>110</v>
      </c>
      <c r="E2" s="82"/>
      <c r="F2" s="82"/>
      <c r="G2" s="82"/>
      <c r="H2" s="82"/>
      <c r="I2" s="82"/>
      <c r="J2" s="34"/>
      <c r="K2" s="37">
        <v>810072</v>
      </c>
      <c r="L2" t="s">
        <v>98</v>
      </c>
      <c r="M2" s="21" t="str">
        <f>CONCATENATE(K2,"-",L2)</f>
        <v>810072-BLACK-OS</v>
      </c>
      <c r="N2" s="184">
        <v>7048652194046</v>
      </c>
      <c r="O2" s="2">
        <v>1</v>
      </c>
    </row>
    <row r="3" spans="1:15" ht="15.75">
      <c r="A3" s="79" t="s">
        <v>156</v>
      </c>
      <c r="B3" s="80">
        <v>7048652194053</v>
      </c>
      <c r="C3" s="34"/>
      <c r="D3" s="81" t="s">
        <v>111</v>
      </c>
      <c r="E3" s="82"/>
      <c r="F3" s="82"/>
      <c r="G3" s="82"/>
      <c r="H3" s="82"/>
      <c r="I3" s="82"/>
      <c r="J3" s="34"/>
      <c r="K3" s="37">
        <v>810073</v>
      </c>
      <c r="L3" t="s">
        <v>98</v>
      </c>
      <c r="M3" s="21" t="str">
        <f t="shared" ref="M3:M66" si="0">CONCATENATE(K3,"-",L3)</f>
        <v>810073-BLACK-OS</v>
      </c>
      <c r="N3" s="184">
        <v>7048652194053</v>
      </c>
      <c r="O3" s="2">
        <v>1</v>
      </c>
    </row>
    <row r="4" spans="1:15" ht="15.75">
      <c r="A4" s="79" t="s">
        <v>421</v>
      </c>
      <c r="B4" s="80">
        <v>7048652281531</v>
      </c>
      <c r="C4" s="34"/>
      <c r="D4" s="81" t="s">
        <v>112</v>
      </c>
      <c r="E4" s="82"/>
      <c r="F4" s="82"/>
      <c r="G4" s="82"/>
      <c r="H4" s="82"/>
      <c r="I4" s="82"/>
      <c r="J4" s="34"/>
      <c r="K4" s="37">
        <v>810077</v>
      </c>
      <c r="L4" t="s">
        <v>229</v>
      </c>
      <c r="M4" s="21" t="str">
        <f t="shared" si="0"/>
        <v>810077-BLCK-XS/SM</v>
      </c>
      <c r="N4" s="184">
        <v>7048652281531</v>
      </c>
      <c r="O4" s="2">
        <v>1</v>
      </c>
    </row>
    <row r="5" spans="1:15" ht="15.75">
      <c r="A5" s="79" t="s">
        <v>420</v>
      </c>
      <c r="B5" s="80">
        <v>7048652281524</v>
      </c>
      <c r="C5" s="34"/>
      <c r="D5" s="34"/>
      <c r="E5" s="34"/>
      <c r="F5" s="34"/>
      <c r="G5" s="34"/>
      <c r="H5" s="34"/>
      <c r="I5" s="34"/>
      <c r="J5" s="34"/>
      <c r="K5" s="37">
        <v>810077</v>
      </c>
      <c r="L5" t="s">
        <v>228</v>
      </c>
      <c r="M5" s="21" t="str">
        <f t="shared" si="0"/>
        <v>810077-BLCK-ML</v>
      </c>
      <c r="N5" s="184">
        <v>7048652281524</v>
      </c>
      <c r="O5" s="2">
        <v>1</v>
      </c>
    </row>
    <row r="6" spans="1:15" ht="15.75">
      <c r="A6" s="79" t="s">
        <v>419</v>
      </c>
      <c r="B6" s="80">
        <v>7048652281517</v>
      </c>
      <c r="C6" s="34"/>
      <c r="D6" s="34"/>
      <c r="E6" s="34"/>
      <c r="F6" s="34"/>
      <c r="G6" s="34"/>
      <c r="H6" s="34"/>
      <c r="I6" s="34"/>
      <c r="J6" s="34"/>
      <c r="K6" s="37">
        <v>810077</v>
      </c>
      <c r="L6" t="s">
        <v>227</v>
      </c>
      <c r="M6" s="21" t="str">
        <f t="shared" si="0"/>
        <v>810077-BLCK-LXL</v>
      </c>
      <c r="N6" s="184">
        <v>7048652281517</v>
      </c>
      <c r="O6" s="2">
        <v>1</v>
      </c>
    </row>
    <row r="7" spans="1:15" ht="15.75">
      <c r="A7" s="79" t="s">
        <v>422</v>
      </c>
      <c r="B7" s="80">
        <v>7048652194107</v>
      </c>
      <c r="C7" s="34"/>
      <c r="D7" s="34"/>
      <c r="E7" s="34"/>
      <c r="F7" s="34"/>
      <c r="G7" s="34"/>
      <c r="H7" s="34"/>
      <c r="I7" s="34"/>
      <c r="J7" s="34"/>
      <c r="K7" s="37">
        <v>810078</v>
      </c>
      <c r="L7" t="s">
        <v>98</v>
      </c>
      <c r="M7" s="21" t="str">
        <f t="shared" si="0"/>
        <v>810078-BLACK-OS</v>
      </c>
      <c r="N7" s="184">
        <v>7048652194107</v>
      </c>
      <c r="O7" s="2">
        <v>1</v>
      </c>
    </row>
    <row r="8" spans="1:15" ht="15.75">
      <c r="A8" s="79" t="s">
        <v>423</v>
      </c>
      <c r="B8" s="80">
        <v>7048652193919</v>
      </c>
      <c r="C8" s="34"/>
      <c r="D8" s="34"/>
      <c r="E8" s="34"/>
      <c r="F8" s="34"/>
      <c r="G8" s="34"/>
      <c r="H8" s="34"/>
      <c r="I8" s="34"/>
      <c r="J8" s="34"/>
      <c r="K8" s="37">
        <v>810079</v>
      </c>
      <c r="L8" t="s">
        <v>231</v>
      </c>
      <c r="M8" s="21" t="str">
        <f t="shared" si="0"/>
        <v>810079-ADBLK-OS</v>
      </c>
      <c r="N8" s="184">
        <v>7048652193919</v>
      </c>
      <c r="O8" s="2">
        <v>1</v>
      </c>
    </row>
    <row r="9" spans="1:15" ht="15.75">
      <c r="A9" s="79" t="s">
        <v>803</v>
      </c>
      <c r="B9" s="80">
        <v>7048652712523</v>
      </c>
      <c r="C9" s="34"/>
      <c r="D9" s="34"/>
      <c r="E9" s="34"/>
      <c r="F9" s="34"/>
      <c r="G9" s="34"/>
      <c r="H9" s="34"/>
      <c r="I9" s="34"/>
      <c r="J9" s="34"/>
      <c r="K9" s="37">
        <v>810079</v>
      </c>
      <c r="L9" t="s">
        <v>676</v>
      </c>
      <c r="M9" s="21" t="str">
        <f t="shared" si="0"/>
        <v>810079-FLUO-OS</v>
      </c>
      <c r="N9" s="184">
        <v>7048652712523</v>
      </c>
      <c r="O9" s="2">
        <v>1</v>
      </c>
    </row>
    <row r="10" spans="1:15" ht="15.75">
      <c r="A10" s="79" t="s">
        <v>424</v>
      </c>
      <c r="B10" s="80">
        <v>7048652193926</v>
      </c>
      <c r="C10" s="34"/>
      <c r="D10" s="34"/>
      <c r="E10" s="34"/>
      <c r="F10" s="34"/>
      <c r="G10" s="34"/>
      <c r="H10" s="34"/>
      <c r="I10" s="34"/>
      <c r="J10" s="34"/>
      <c r="K10" s="37">
        <v>810079</v>
      </c>
      <c r="L10" t="s">
        <v>233</v>
      </c>
      <c r="M10" s="21" t="str">
        <f t="shared" si="0"/>
        <v>810079-PABLU-OS</v>
      </c>
      <c r="N10" s="184">
        <v>7048652193926</v>
      </c>
      <c r="O10" s="2">
        <v>1</v>
      </c>
    </row>
    <row r="11" spans="1:15" ht="15.75">
      <c r="A11" s="79" t="s">
        <v>425</v>
      </c>
      <c r="B11" s="80">
        <v>7048652193940</v>
      </c>
      <c r="C11" s="34"/>
      <c r="D11" s="34"/>
      <c r="E11" s="34"/>
      <c r="F11" s="34"/>
      <c r="G11" s="34"/>
      <c r="H11" s="34"/>
      <c r="I11" s="34"/>
      <c r="J11" s="34"/>
      <c r="K11" s="37">
        <v>810079</v>
      </c>
      <c r="L11" t="s">
        <v>235</v>
      </c>
      <c r="M11" s="21" t="str">
        <f t="shared" si="0"/>
        <v>810079-RSRED-OS</v>
      </c>
      <c r="N11" s="184">
        <v>7048652193940</v>
      </c>
      <c r="O11" s="2">
        <v>1</v>
      </c>
    </row>
    <row r="12" spans="1:15" ht="15.75">
      <c r="A12" s="79" t="s">
        <v>426</v>
      </c>
      <c r="B12" s="80">
        <v>7048652194114</v>
      </c>
      <c r="C12" s="34"/>
      <c r="D12" s="34"/>
      <c r="E12" s="34"/>
      <c r="F12" s="34"/>
      <c r="G12" s="34"/>
      <c r="H12" s="34"/>
      <c r="I12" s="34"/>
      <c r="J12" s="34"/>
      <c r="K12" s="37">
        <v>810080</v>
      </c>
      <c r="L12" t="s">
        <v>98</v>
      </c>
      <c r="M12" s="21" t="str">
        <f t="shared" si="0"/>
        <v>810080-BLACK-OS</v>
      </c>
      <c r="N12" s="184">
        <v>7048652194114</v>
      </c>
      <c r="O12" s="2">
        <v>1</v>
      </c>
    </row>
    <row r="13" spans="1:15" ht="15.75">
      <c r="A13" s="79" t="s">
        <v>3771</v>
      </c>
      <c r="B13" s="80">
        <v>7048653090736</v>
      </c>
      <c r="C13" s="34"/>
      <c r="D13" s="34"/>
      <c r="E13" s="34"/>
      <c r="F13" s="34"/>
      <c r="G13" s="34"/>
      <c r="H13" s="34"/>
      <c r="I13" s="34"/>
      <c r="J13" s="34"/>
      <c r="K13" s="37">
        <v>810080</v>
      </c>
      <c r="L13" t="s">
        <v>3693</v>
      </c>
      <c r="M13" s="21" t="str">
        <f t="shared" si="0"/>
        <v>810080-CNPNK-OS</v>
      </c>
      <c r="N13" s="184">
        <v>7048653090736</v>
      </c>
      <c r="O13" s="2">
        <v>1</v>
      </c>
    </row>
    <row r="14" spans="1:15" ht="15.75">
      <c r="A14" s="79" t="s">
        <v>1381</v>
      </c>
      <c r="B14" s="80">
        <v>7048652821171</v>
      </c>
      <c r="C14" s="34"/>
      <c r="D14" s="34"/>
      <c r="E14" s="34"/>
      <c r="F14" s="34"/>
      <c r="G14" s="34"/>
      <c r="H14" s="34"/>
      <c r="I14" s="34"/>
      <c r="J14" s="34"/>
      <c r="K14" s="37">
        <v>810080</v>
      </c>
      <c r="L14" t="s">
        <v>1056</v>
      </c>
      <c r="M14" s="21" t="str">
        <f t="shared" si="0"/>
        <v>810080-DEPUR-OS</v>
      </c>
      <c r="N14" s="184">
        <v>7048652821171</v>
      </c>
      <c r="O14" s="2">
        <v>1</v>
      </c>
    </row>
    <row r="15" spans="1:15" ht="15.75">
      <c r="A15" s="79" t="s">
        <v>804</v>
      </c>
      <c r="B15" s="80">
        <v>7048652712493</v>
      </c>
      <c r="C15" s="34"/>
      <c r="D15" s="34"/>
      <c r="E15" s="34"/>
      <c r="F15" s="34"/>
      <c r="G15" s="34"/>
      <c r="H15" s="34"/>
      <c r="I15" s="34"/>
      <c r="J15" s="34"/>
      <c r="K15" s="37">
        <v>810080</v>
      </c>
      <c r="L15" t="s">
        <v>676</v>
      </c>
      <c r="M15" s="21" t="str">
        <f t="shared" si="0"/>
        <v>810080-FLUO-OS</v>
      </c>
      <c r="N15" s="184">
        <v>7048652712493</v>
      </c>
      <c r="O15" s="2">
        <v>1</v>
      </c>
    </row>
    <row r="16" spans="1:15" ht="15.75">
      <c r="A16" s="79" t="s">
        <v>1382</v>
      </c>
      <c r="B16" s="80">
        <v>7048652821188</v>
      </c>
      <c r="C16" s="34"/>
      <c r="D16" s="34"/>
      <c r="E16" s="34"/>
      <c r="F16" s="34"/>
      <c r="G16" s="34"/>
      <c r="H16" s="34"/>
      <c r="I16" s="34"/>
      <c r="J16" s="34"/>
      <c r="K16" s="37">
        <v>810080</v>
      </c>
      <c r="L16" t="s">
        <v>1180</v>
      </c>
      <c r="M16" s="21" t="str">
        <f t="shared" si="0"/>
        <v>810080-GRBLU-OS</v>
      </c>
      <c r="N16" s="184">
        <v>7048652821188</v>
      </c>
      <c r="O16" s="2">
        <v>1</v>
      </c>
    </row>
    <row r="17" spans="1:15" ht="15.75">
      <c r="A17" s="79" t="s">
        <v>2245</v>
      </c>
      <c r="B17" s="80">
        <v>7048652965813</v>
      </c>
      <c r="C17" s="34"/>
      <c r="D17" s="34"/>
      <c r="E17" s="34"/>
      <c r="F17" s="34"/>
      <c r="G17" s="34"/>
      <c r="H17" s="34"/>
      <c r="I17" s="34"/>
      <c r="J17" s="34"/>
      <c r="K17" s="37">
        <v>810080</v>
      </c>
      <c r="L17" t="s">
        <v>2190</v>
      </c>
      <c r="M17" s="21" t="str">
        <f t="shared" si="0"/>
        <v>810080-MTURQ-OS</v>
      </c>
      <c r="N17" s="184">
        <v>7048652965813</v>
      </c>
      <c r="O17" s="2">
        <v>1</v>
      </c>
    </row>
    <row r="18" spans="1:15" ht="15.75">
      <c r="A18" s="79" t="s">
        <v>805</v>
      </c>
      <c r="B18" s="80">
        <v>7048652712509</v>
      </c>
      <c r="C18" s="34"/>
      <c r="D18" s="34"/>
      <c r="E18" s="34"/>
      <c r="F18" s="34"/>
      <c r="G18" s="34"/>
      <c r="H18" s="34"/>
      <c r="I18" s="34"/>
      <c r="J18" s="34"/>
      <c r="K18" s="37">
        <v>810080</v>
      </c>
      <c r="L18" t="s">
        <v>664</v>
      </c>
      <c r="M18" s="21" t="str">
        <f t="shared" si="0"/>
        <v>810080-NAGR-OS</v>
      </c>
      <c r="N18" s="184">
        <v>7048652712509</v>
      </c>
      <c r="O18" s="2">
        <v>1</v>
      </c>
    </row>
    <row r="19" spans="1:15" ht="15.75">
      <c r="A19" s="79" t="s">
        <v>2246</v>
      </c>
      <c r="B19" s="80">
        <v>7048652965820</v>
      </c>
      <c r="C19" s="34"/>
      <c r="D19" s="34"/>
      <c r="E19" s="34"/>
      <c r="F19" s="34"/>
      <c r="G19" s="34"/>
      <c r="H19" s="34"/>
      <c r="I19" s="34"/>
      <c r="J19" s="34"/>
      <c r="K19" s="37">
        <v>810080</v>
      </c>
      <c r="L19" t="s">
        <v>2192</v>
      </c>
      <c r="M19" s="21" t="str">
        <f t="shared" si="0"/>
        <v>810080-PANTH-OS</v>
      </c>
      <c r="N19" s="184">
        <v>7048652965820</v>
      </c>
      <c r="O19" s="2">
        <v>1</v>
      </c>
    </row>
    <row r="20" spans="1:15" ht="15.75">
      <c r="A20" s="79" t="s">
        <v>806</v>
      </c>
      <c r="B20" s="80">
        <v>7048652712516</v>
      </c>
      <c r="C20" s="34"/>
      <c r="D20" s="34"/>
      <c r="E20" s="34"/>
      <c r="F20" s="34"/>
      <c r="G20" s="34"/>
      <c r="H20" s="34"/>
      <c r="I20" s="34"/>
      <c r="J20" s="34"/>
      <c r="K20" s="37">
        <v>810080</v>
      </c>
      <c r="L20" t="s">
        <v>802</v>
      </c>
      <c r="M20" s="21" t="str">
        <f t="shared" si="0"/>
        <v>810080-RGGRN-OS</v>
      </c>
      <c r="N20" s="184">
        <v>7048652712516</v>
      </c>
      <c r="O20" s="2">
        <v>1</v>
      </c>
    </row>
    <row r="21" spans="1:15" ht="15.75">
      <c r="A21" s="79" t="s">
        <v>807</v>
      </c>
      <c r="B21" s="80">
        <v>7048652714381</v>
      </c>
      <c r="C21" s="34"/>
      <c r="D21" s="34"/>
      <c r="E21" s="34"/>
      <c r="F21" s="34"/>
      <c r="G21" s="34"/>
      <c r="H21" s="34"/>
      <c r="I21" s="34"/>
      <c r="J21" s="34"/>
      <c r="K21" s="37">
        <v>810080</v>
      </c>
      <c r="L21" t="s">
        <v>677</v>
      </c>
      <c r="M21" s="21" t="str">
        <f t="shared" si="0"/>
        <v>810080-WHITE-OS</v>
      </c>
      <c r="N21" s="184">
        <v>7048652714381</v>
      </c>
      <c r="O21" s="2">
        <v>1</v>
      </c>
    </row>
    <row r="22" spans="1:15" ht="15.75">
      <c r="A22" s="79" t="s">
        <v>427</v>
      </c>
      <c r="B22" s="80">
        <v>7048652256423</v>
      </c>
      <c r="C22" s="34"/>
      <c r="D22" s="34"/>
      <c r="E22" s="34"/>
      <c r="F22" s="34"/>
      <c r="G22" s="34"/>
      <c r="H22" s="34"/>
      <c r="I22" s="34"/>
      <c r="J22" s="34"/>
      <c r="K22" s="37">
        <v>810084</v>
      </c>
      <c r="L22" t="s">
        <v>98</v>
      </c>
      <c r="M22" s="21" t="str">
        <f t="shared" si="0"/>
        <v>810084-BLACK-OS</v>
      </c>
      <c r="N22" s="184">
        <v>7048652256423</v>
      </c>
      <c r="O22" s="2">
        <v>1</v>
      </c>
    </row>
    <row r="23" spans="1:15" ht="15.75">
      <c r="A23" s="79" t="s">
        <v>428</v>
      </c>
      <c r="B23" s="80">
        <v>7048652476418</v>
      </c>
      <c r="C23" s="34"/>
      <c r="D23" s="34"/>
      <c r="E23" s="34"/>
      <c r="F23" s="34"/>
      <c r="G23" s="34"/>
      <c r="H23" s="34"/>
      <c r="I23" s="34"/>
      <c r="J23" s="34"/>
      <c r="K23" s="37">
        <v>810088</v>
      </c>
      <c r="L23" t="s">
        <v>98</v>
      </c>
      <c r="M23" s="21" t="str">
        <f t="shared" si="0"/>
        <v>810088-BLACK-OS</v>
      </c>
      <c r="N23" s="184">
        <v>7048652476418</v>
      </c>
      <c r="O23" s="2">
        <v>1</v>
      </c>
    </row>
    <row r="24" spans="1:15" ht="15.75">
      <c r="A24" s="79" t="s">
        <v>429</v>
      </c>
      <c r="B24" s="80">
        <v>7048652607591</v>
      </c>
      <c r="C24" s="34"/>
      <c r="D24" s="34"/>
      <c r="E24" s="34"/>
      <c r="F24" s="34"/>
      <c r="G24" s="34"/>
      <c r="H24" s="34"/>
      <c r="I24" s="34"/>
      <c r="J24" s="34"/>
      <c r="K24" s="37">
        <v>810098</v>
      </c>
      <c r="L24" t="s">
        <v>98</v>
      </c>
      <c r="M24" s="21" t="str">
        <f t="shared" si="0"/>
        <v>810098-BLACK-OS</v>
      </c>
      <c r="N24" s="184">
        <v>7048652607591</v>
      </c>
      <c r="O24" s="2">
        <v>1</v>
      </c>
    </row>
    <row r="25" spans="1:15" ht="15.75">
      <c r="A25" s="79" t="s">
        <v>808</v>
      </c>
      <c r="B25" s="80">
        <v>7048652710307</v>
      </c>
      <c r="C25" s="34"/>
      <c r="D25" s="34"/>
      <c r="E25" s="34"/>
      <c r="F25" s="34"/>
      <c r="G25" s="34"/>
      <c r="H25" s="34"/>
      <c r="I25" s="34"/>
      <c r="J25" s="34"/>
      <c r="K25" s="37">
        <v>810112</v>
      </c>
      <c r="L25" t="s">
        <v>680</v>
      </c>
      <c r="M25" s="21" t="str">
        <f t="shared" si="0"/>
        <v>810112-54000-S</v>
      </c>
      <c r="N25" s="184">
        <v>7048652710307</v>
      </c>
      <c r="O25" s="2">
        <v>1</v>
      </c>
    </row>
    <row r="26" spans="1:15" ht="15.75">
      <c r="A26" s="79" t="s">
        <v>809</v>
      </c>
      <c r="B26" s="80">
        <v>7048652710291</v>
      </c>
      <c r="C26" s="34"/>
      <c r="D26" s="34"/>
      <c r="E26" s="34"/>
      <c r="F26" s="34"/>
      <c r="G26" s="34"/>
      <c r="H26" s="34"/>
      <c r="I26" s="34"/>
      <c r="J26" s="34"/>
      <c r="K26" s="37">
        <v>810112</v>
      </c>
      <c r="L26" t="s">
        <v>682</v>
      </c>
      <c r="M26" s="21" t="str">
        <f t="shared" si="0"/>
        <v>810112-54000-M</v>
      </c>
      <c r="N26" s="184">
        <v>7048652710291</v>
      </c>
      <c r="O26" s="2">
        <v>1</v>
      </c>
    </row>
    <row r="27" spans="1:15" ht="15.75">
      <c r="A27" s="79" t="s">
        <v>810</v>
      </c>
      <c r="B27" s="80">
        <v>7048652710284</v>
      </c>
      <c r="C27" s="34"/>
      <c r="D27" s="34"/>
      <c r="E27" s="34"/>
      <c r="F27" s="34"/>
      <c r="G27" s="34"/>
      <c r="H27" s="34"/>
      <c r="I27" s="34"/>
      <c r="J27" s="34"/>
      <c r="K27" s="37">
        <v>810112</v>
      </c>
      <c r="L27" t="s">
        <v>683</v>
      </c>
      <c r="M27" s="21" t="str">
        <f t="shared" si="0"/>
        <v>810112-54000-L</v>
      </c>
      <c r="N27" s="184">
        <v>7048652710284</v>
      </c>
      <c r="O27" s="2">
        <v>1</v>
      </c>
    </row>
    <row r="28" spans="1:15" ht="15.75">
      <c r="A28" s="79" t="s">
        <v>811</v>
      </c>
      <c r="B28" s="80">
        <v>7048652710314</v>
      </c>
      <c r="C28" s="34"/>
      <c r="D28" s="34"/>
      <c r="E28" s="34"/>
      <c r="F28" s="34"/>
      <c r="G28" s="34"/>
      <c r="H28" s="34"/>
      <c r="I28" s="34"/>
      <c r="J28" s="34"/>
      <c r="K28" s="37">
        <v>810112</v>
      </c>
      <c r="L28" t="s">
        <v>684</v>
      </c>
      <c r="M28" s="21" t="str">
        <f t="shared" si="0"/>
        <v>810112-54000-XL</v>
      </c>
      <c r="N28" s="184">
        <v>7048652710314</v>
      </c>
      <c r="O28" s="2">
        <v>1</v>
      </c>
    </row>
    <row r="29" spans="1:15" ht="15.75">
      <c r="A29" s="79" t="s">
        <v>1383</v>
      </c>
      <c r="B29" s="80">
        <v>7048652787613</v>
      </c>
      <c r="C29" s="34"/>
      <c r="D29" s="34"/>
      <c r="E29" s="34"/>
      <c r="F29" s="34"/>
      <c r="G29" s="34"/>
      <c r="H29" s="34"/>
      <c r="I29" s="34"/>
      <c r="J29" s="34"/>
      <c r="K29" s="37">
        <v>810112</v>
      </c>
      <c r="L29" t="s">
        <v>1181</v>
      </c>
      <c r="M29" s="21" t="str">
        <f t="shared" si="0"/>
        <v>810112-77003-S</v>
      </c>
      <c r="N29" s="184">
        <v>7048652787613</v>
      </c>
      <c r="O29" s="2">
        <v>1</v>
      </c>
    </row>
    <row r="30" spans="1:15" ht="15.75">
      <c r="A30" s="79" t="s">
        <v>1384</v>
      </c>
      <c r="B30" s="80">
        <v>7048652787606</v>
      </c>
      <c r="C30" s="34"/>
      <c r="D30" s="34"/>
      <c r="E30" s="34"/>
      <c r="F30" s="34"/>
      <c r="G30" s="34"/>
      <c r="H30" s="34"/>
      <c r="I30" s="34"/>
      <c r="J30" s="34"/>
      <c r="K30" s="37">
        <v>810112</v>
      </c>
      <c r="L30" t="s">
        <v>1183</v>
      </c>
      <c r="M30" s="21" t="str">
        <f t="shared" si="0"/>
        <v>810112-77003-M</v>
      </c>
      <c r="N30" s="184">
        <v>7048652787606</v>
      </c>
      <c r="O30" s="2">
        <v>1</v>
      </c>
    </row>
    <row r="31" spans="1:15" ht="15.75">
      <c r="A31" s="79" t="s">
        <v>1385</v>
      </c>
      <c r="B31" s="80">
        <v>7048652787590</v>
      </c>
      <c r="C31" s="34"/>
      <c r="D31" s="34"/>
      <c r="E31" s="34"/>
      <c r="F31" s="34"/>
      <c r="G31" s="34"/>
      <c r="H31" s="34"/>
      <c r="I31" s="34"/>
      <c r="J31" s="34"/>
      <c r="K31" s="37">
        <v>810112</v>
      </c>
      <c r="L31" t="s">
        <v>1184</v>
      </c>
      <c r="M31" s="21" t="str">
        <f t="shared" si="0"/>
        <v>810112-77003-L</v>
      </c>
      <c r="N31" s="184">
        <v>7048652787590</v>
      </c>
      <c r="O31" s="2">
        <v>1</v>
      </c>
    </row>
    <row r="32" spans="1:15" ht="15.75">
      <c r="A32" s="79" t="s">
        <v>1386</v>
      </c>
      <c r="B32" s="80">
        <v>7048652787620</v>
      </c>
      <c r="C32" s="34"/>
      <c r="D32" s="34"/>
      <c r="E32" s="34"/>
      <c r="F32" s="34"/>
      <c r="G32" s="34"/>
      <c r="H32" s="34"/>
      <c r="I32" s="34"/>
      <c r="J32" s="34"/>
      <c r="K32" s="37">
        <v>810112</v>
      </c>
      <c r="L32" t="s">
        <v>1185</v>
      </c>
      <c r="M32" s="21" t="str">
        <f t="shared" si="0"/>
        <v>810112-77003-XL</v>
      </c>
      <c r="N32" s="184">
        <v>7048652787620</v>
      </c>
      <c r="O32" s="2">
        <v>1</v>
      </c>
    </row>
    <row r="33" spans="1:15" ht="15.75">
      <c r="A33" s="79" t="s">
        <v>812</v>
      </c>
      <c r="B33" s="80">
        <v>7048652714411</v>
      </c>
      <c r="C33" s="34"/>
      <c r="D33" s="34"/>
      <c r="E33" s="34"/>
      <c r="F33" s="34"/>
      <c r="G33" s="34"/>
      <c r="H33" s="34"/>
      <c r="I33" s="34"/>
      <c r="J33" s="34"/>
      <c r="K33" s="37">
        <v>810112</v>
      </c>
      <c r="L33" t="s">
        <v>685</v>
      </c>
      <c r="M33" s="21" t="str">
        <f t="shared" si="0"/>
        <v>810112-99901-S</v>
      </c>
      <c r="N33" s="184">
        <v>7048652714411</v>
      </c>
      <c r="O33" s="2">
        <v>1</v>
      </c>
    </row>
    <row r="34" spans="1:15" ht="15.75">
      <c r="A34" s="79" t="s">
        <v>813</v>
      </c>
      <c r="B34" s="80">
        <v>7048652714404</v>
      </c>
      <c r="C34" s="34"/>
      <c r="D34" s="34"/>
      <c r="E34" s="34"/>
      <c r="F34" s="34"/>
      <c r="G34" s="34"/>
      <c r="H34" s="34"/>
      <c r="I34" s="34"/>
      <c r="J34" s="34"/>
      <c r="K34" s="37">
        <v>810112</v>
      </c>
      <c r="L34" t="s">
        <v>686</v>
      </c>
      <c r="M34" s="21" t="str">
        <f t="shared" si="0"/>
        <v>810112-99901-M</v>
      </c>
      <c r="N34" s="184">
        <v>7048652714404</v>
      </c>
      <c r="O34" s="2">
        <v>1</v>
      </c>
    </row>
    <row r="35" spans="1:15" ht="15.75">
      <c r="A35" s="79" t="s">
        <v>814</v>
      </c>
      <c r="B35" s="80">
        <v>7048652714398</v>
      </c>
      <c r="C35" s="34"/>
      <c r="D35" s="34"/>
      <c r="E35" s="34"/>
      <c r="F35" s="34"/>
      <c r="G35" s="34"/>
      <c r="H35" s="34"/>
      <c r="I35" s="34"/>
      <c r="J35" s="34"/>
      <c r="K35" s="37">
        <v>810112</v>
      </c>
      <c r="L35" t="s">
        <v>687</v>
      </c>
      <c r="M35" s="21" t="str">
        <f t="shared" si="0"/>
        <v>810112-99901-L</v>
      </c>
      <c r="N35" s="184">
        <v>7048652714398</v>
      </c>
      <c r="O35" s="2">
        <v>1</v>
      </c>
    </row>
    <row r="36" spans="1:15" ht="15.75">
      <c r="A36" s="79" t="s">
        <v>815</v>
      </c>
      <c r="B36" s="80">
        <v>7048652714428</v>
      </c>
      <c r="C36" s="34"/>
      <c r="D36" s="34"/>
      <c r="E36" s="34"/>
      <c r="F36" s="34"/>
      <c r="G36" s="34"/>
      <c r="H36" s="34"/>
      <c r="I36" s="34"/>
      <c r="J36" s="34"/>
      <c r="K36" s="37">
        <v>810112</v>
      </c>
      <c r="L36" t="s">
        <v>688</v>
      </c>
      <c r="M36" s="21" t="str">
        <f t="shared" si="0"/>
        <v>810112-99901-XL</v>
      </c>
      <c r="N36" s="184">
        <v>7048652714428</v>
      </c>
      <c r="O36" s="2">
        <v>1</v>
      </c>
    </row>
    <row r="37" spans="1:15" ht="15.75">
      <c r="A37" s="79" t="s">
        <v>816</v>
      </c>
      <c r="B37" s="80">
        <v>7048652711878</v>
      </c>
      <c r="C37" s="34"/>
      <c r="D37" s="34"/>
      <c r="E37" s="34"/>
      <c r="F37" s="34"/>
      <c r="G37" s="34"/>
      <c r="H37" s="34"/>
      <c r="I37" s="34"/>
      <c r="J37" s="34"/>
      <c r="K37" s="37">
        <v>810113</v>
      </c>
      <c r="L37" t="s">
        <v>690</v>
      </c>
      <c r="M37" s="21" t="str">
        <f t="shared" si="0"/>
        <v>810113-54000-XS</v>
      </c>
      <c r="N37" s="184">
        <v>7048652711878</v>
      </c>
      <c r="O37" s="2">
        <v>1</v>
      </c>
    </row>
    <row r="38" spans="1:15" ht="15.75">
      <c r="A38" s="79" t="s">
        <v>817</v>
      </c>
      <c r="B38" s="80">
        <v>7048652711861</v>
      </c>
      <c r="C38" s="34"/>
      <c r="D38" s="34"/>
      <c r="E38" s="34"/>
      <c r="F38" s="34"/>
      <c r="G38" s="34"/>
      <c r="H38" s="34"/>
      <c r="I38" s="34"/>
      <c r="J38" s="34"/>
      <c r="K38" s="37">
        <v>810113</v>
      </c>
      <c r="L38" t="s">
        <v>680</v>
      </c>
      <c r="M38" s="21" t="str">
        <f t="shared" si="0"/>
        <v>810113-54000-S</v>
      </c>
      <c r="N38" s="184">
        <v>7048652711861</v>
      </c>
      <c r="O38" s="2">
        <v>1</v>
      </c>
    </row>
    <row r="39" spans="1:15" ht="15.75">
      <c r="A39" s="79" t="s">
        <v>818</v>
      </c>
      <c r="B39" s="80">
        <v>7048652711854</v>
      </c>
      <c r="C39" s="34"/>
      <c r="D39" s="34"/>
      <c r="E39" s="34"/>
      <c r="F39" s="34"/>
      <c r="G39" s="34"/>
      <c r="H39" s="34"/>
      <c r="I39" s="34"/>
      <c r="J39" s="34"/>
      <c r="K39" s="37">
        <v>810113</v>
      </c>
      <c r="L39" t="s">
        <v>682</v>
      </c>
      <c r="M39" s="21" t="str">
        <f t="shared" si="0"/>
        <v>810113-54000-M</v>
      </c>
      <c r="N39" s="184">
        <v>7048652711854</v>
      </c>
      <c r="O39" s="2">
        <v>1</v>
      </c>
    </row>
    <row r="40" spans="1:15" ht="15.75">
      <c r="A40" s="79" t="s">
        <v>819</v>
      </c>
      <c r="B40" s="80">
        <v>7048652711847</v>
      </c>
      <c r="C40" s="34"/>
      <c r="D40" s="34"/>
      <c r="E40" s="34"/>
      <c r="F40" s="34"/>
      <c r="G40" s="34"/>
      <c r="H40" s="34"/>
      <c r="I40" s="34"/>
      <c r="J40" s="34"/>
      <c r="K40" s="37">
        <v>810113</v>
      </c>
      <c r="L40" t="s">
        <v>683</v>
      </c>
      <c r="M40" s="21" t="str">
        <f t="shared" si="0"/>
        <v>810113-54000-L</v>
      </c>
      <c r="N40" s="184">
        <v>7048652711847</v>
      </c>
      <c r="O40" s="2">
        <v>1</v>
      </c>
    </row>
    <row r="41" spans="1:15" ht="15.75">
      <c r="A41" s="79" t="s">
        <v>1387</v>
      </c>
      <c r="B41" s="80">
        <v>7048652787583</v>
      </c>
      <c r="C41" s="34"/>
      <c r="D41" s="34"/>
      <c r="E41" s="34"/>
      <c r="F41" s="34"/>
      <c r="G41" s="34"/>
      <c r="H41" s="34"/>
      <c r="I41" s="34"/>
      <c r="J41" s="34"/>
      <c r="K41" s="37">
        <v>810113</v>
      </c>
      <c r="L41" t="s">
        <v>1186</v>
      </c>
      <c r="M41" s="21" t="str">
        <f t="shared" si="0"/>
        <v>810113-58000-XS</v>
      </c>
      <c r="N41" s="184">
        <v>7048652787583</v>
      </c>
      <c r="O41" s="2">
        <v>1</v>
      </c>
    </row>
    <row r="42" spans="1:15" ht="15.75">
      <c r="A42" s="79" t="s">
        <v>1388</v>
      </c>
      <c r="B42" s="80">
        <v>7048652787576</v>
      </c>
      <c r="C42" s="34"/>
      <c r="D42" s="34"/>
      <c r="E42" s="34"/>
      <c r="F42" s="34"/>
      <c r="G42" s="34"/>
      <c r="H42" s="34"/>
      <c r="I42" s="34"/>
      <c r="J42" s="34"/>
      <c r="K42" s="37">
        <v>810113</v>
      </c>
      <c r="L42" t="s">
        <v>1187</v>
      </c>
      <c r="M42" s="21" t="str">
        <f t="shared" si="0"/>
        <v>810113-58000-S</v>
      </c>
      <c r="N42" s="184">
        <v>7048652787576</v>
      </c>
      <c r="O42" s="2">
        <v>1</v>
      </c>
    </row>
    <row r="43" spans="1:15" ht="15.75">
      <c r="A43" s="79" t="s">
        <v>1389</v>
      </c>
      <c r="B43" s="80">
        <v>7048652787569</v>
      </c>
      <c r="C43" s="34"/>
      <c r="D43" s="34"/>
      <c r="E43" s="34"/>
      <c r="F43" s="34"/>
      <c r="G43" s="34"/>
      <c r="H43" s="34"/>
      <c r="I43" s="34"/>
      <c r="J43" s="34"/>
      <c r="K43" s="37">
        <v>810113</v>
      </c>
      <c r="L43" t="s">
        <v>1188</v>
      </c>
      <c r="M43" s="21" t="str">
        <f t="shared" si="0"/>
        <v>810113-58000-M</v>
      </c>
      <c r="N43" s="184">
        <v>7048652787569</v>
      </c>
      <c r="O43" s="2">
        <v>1</v>
      </c>
    </row>
    <row r="44" spans="1:15" ht="15.75">
      <c r="A44" s="79" t="s">
        <v>1390</v>
      </c>
      <c r="B44" s="80">
        <v>7048652787552</v>
      </c>
      <c r="C44" s="34"/>
      <c r="D44" s="34"/>
      <c r="E44" s="34"/>
      <c r="F44" s="34"/>
      <c r="G44" s="34"/>
      <c r="H44" s="34"/>
      <c r="I44" s="34"/>
      <c r="J44" s="34"/>
      <c r="K44" s="37">
        <v>810113</v>
      </c>
      <c r="L44" t="s">
        <v>1189</v>
      </c>
      <c r="M44" s="21" t="str">
        <f t="shared" si="0"/>
        <v>810113-58000-L</v>
      </c>
      <c r="N44" s="184">
        <v>7048652787552</v>
      </c>
      <c r="O44" s="2">
        <v>1</v>
      </c>
    </row>
    <row r="45" spans="1:15" ht="15.75">
      <c r="A45" s="79" t="s">
        <v>820</v>
      </c>
      <c r="B45" s="80">
        <v>7048652711915</v>
      </c>
      <c r="C45" s="34"/>
      <c r="D45" s="34"/>
      <c r="E45" s="34"/>
      <c r="F45" s="34"/>
      <c r="G45" s="34"/>
      <c r="H45" s="34"/>
      <c r="I45" s="34"/>
      <c r="J45" s="34"/>
      <c r="K45" s="37">
        <v>810113</v>
      </c>
      <c r="L45" t="s">
        <v>691</v>
      </c>
      <c r="M45" s="21" t="str">
        <f t="shared" si="0"/>
        <v>810113-99901-XS</v>
      </c>
      <c r="N45" s="184">
        <v>7048652711915</v>
      </c>
      <c r="O45" s="2">
        <v>1</v>
      </c>
    </row>
    <row r="46" spans="1:15" ht="15.75">
      <c r="A46" s="79" t="s">
        <v>821</v>
      </c>
      <c r="B46" s="80">
        <v>7048652711908</v>
      </c>
      <c r="C46" s="34"/>
      <c r="D46" s="34"/>
      <c r="E46" s="34"/>
      <c r="F46" s="34"/>
      <c r="G46" s="34"/>
      <c r="H46" s="34"/>
      <c r="I46" s="34"/>
      <c r="J46" s="34"/>
      <c r="K46" s="37">
        <v>810113</v>
      </c>
      <c r="L46" t="s">
        <v>685</v>
      </c>
      <c r="M46" s="21" t="str">
        <f t="shared" si="0"/>
        <v>810113-99901-S</v>
      </c>
      <c r="N46" s="184">
        <v>7048652711908</v>
      </c>
      <c r="O46" s="2">
        <v>1</v>
      </c>
    </row>
    <row r="47" spans="1:15" ht="15.75">
      <c r="A47" s="79" t="s">
        <v>822</v>
      </c>
      <c r="B47" s="80">
        <v>7048652711892</v>
      </c>
      <c r="C47" s="34"/>
      <c r="D47" s="34"/>
      <c r="E47" s="34"/>
      <c r="F47" s="34"/>
      <c r="G47" s="34"/>
      <c r="H47" s="34"/>
      <c r="I47" s="34"/>
      <c r="J47" s="34"/>
      <c r="K47" s="37">
        <v>810113</v>
      </c>
      <c r="L47" t="s">
        <v>686</v>
      </c>
      <c r="M47" s="21" t="str">
        <f t="shared" si="0"/>
        <v>810113-99901-M</v>
      </c>
      <c r="N47" s="184">
        <v>7048652711892</v>
      </c>
      <c r="O47" s="2">
        <v>1</v>
      </c>
    </row>
    <row r="48" spans="1:15" ht="15.75">
      <c r="A48" s="79" t="s">
        <v>823</v>
      </c>
      <c r="B48" s="80">
        <v>7048652711885</v>
      </c>
      <c r="C48" s="34"/>
      <c r="D48" s="34"/>
      <c r="E48" s="34"/>
      <c r="F48" s="34"/>
      <c r="G48" s="34"/>
      <c r="H48" s="34"/>
      <c r="I48" s="34"/>
      <c r="J48" s="34"/>
      <c r="K48" s="37">
        <v>810113</v>
      </c>
      <c r="L48" t="s">
        <v>687</v>
      </c>
      <c r="M48" s="21" t="str">
        <f t="shared" si="0"/>
        <v>810113-99901-L</v>
      </c>
      <c r="N48" s="184">
        <v>7048652711885</v>
      </c>
      <c r="O48" s="2">
        <v>1</v>
      </c>
    </row>
    <row r="49" spans="1:15" ht="15.75">
      <c r="A49" s="79" t="s">
        <v>1391</v>
      </c>
      <c r="B49" s="80">
        <v>7048652787330</v>
      </c>
      <c r="C49" s="34"/>
      <c r="D49" s="34"/>
      <c r="E49" s="34"/>
      <c r="F49" s="34"/>
      <c r="G49" s="34"/>
      <c r="H49" s="34"/>
      <c r="I49" s="34"/>
      <c r="J49" s="34"/>
      <c r="K49" s="37">
        <v>810114</v>
      </c>
      <c r="L49" t="s">
        <v>1190</v>
      </c>
      <c r="M49" s="21" t="str">
        <f t="shared" si="0"/>
        <v>810114-44400-S</v>
      </c>
      <c r="N49" s="184">
        <v>7048652787330</v>
      </c>
      <c r="O49" s="2">
        <v>1</v>
      </c>
    </row>
    <row r="50" spans="1:15" ht="15.75">
      <c r="A50" s="79" t="s">
        <v>1392</v>
      </c>
      <c r="B50" s="80">
        <v>7048652787323</v>
      </c>
      <c r="C50" s="34"/>
      <c r="D50" s="34"/>
      <c r="E50" s="34"/>
      <c r="F50" s="34"/>
      <c r="G50" s="34"/>
      <c r="H50" s="34"/>
      <c r="I50" s="34"/>
      <c r="J50" s="34"/>
      <c r="K50" s="37">
        <v>810114</v>
      </c>
      <c r="L50" t="s">
        <v>1192</v>
      </c>
      <c r="M50" s="21" t="str">
        <f t="shared" si="0"/>
        <v>810114-44400-M</v>
      </c>
      <c r="N50" s="184">
        <v>7048652787323</v>
      </c>
      <c r="O50" s="2">
        <v>1</v>
      </c>
    </row>
    <row r="51" spans="1:15" ht="15.75">
      <c r="A51" s="79" t="s">
        <v>1393</v>
      </c>
      <c r="B51" s="80">
        <v>7048652787316</v>
      </c>
      <c r="C51" s="34"/>
      <c r="D51" s="34"/>
      <c r="E51" s="34"/>
      <c r="F51" s="34"/>
      <c r="G51" s="34"/>
      <c r="H51" s="34"/>
      <c r="I51" s="34"/>
      <c r="J51" s="34"/>
      <c r="K51" s="37">
        <v>810114</v>
      </c>
      <c r="L51" t="s">
        <v>1193</v>
      </c>
      <c r="M51" s="21" t="str">
        <f t="shared" si="0"/>
        <v>810114-44400-L</v>
      </c>
      <c r="N51" s="184">
        <v>7048652787316</v>
      </c>
      <c r="O51" s="2">
        <v>1</v>
      </c>
    </row>
    <row r="52" spans="1:15" ht="15.75">
      <c r="A52" s="79" t="s">
        <v>1394</v>
      </c>
      <c r="B52" s="80">
        <v>7048652787347</v>
      </c>
      <c r="C52" s="34"/>
      <c r="D52" s="34"/>
      <c r="E52" s="34"/>
      <c r="F52" s="34"/>
      <c r="G52" s="34"/>
      <c r="H52" s="34"/>
      <c r="I52" s="34"/>
      <c r="J52" s="34"/>
      <c r="K52" s="37">
        <v>810114</v>
      </c>
      <c r="L52" t="s">
        <v>1194</v>
      </c>
      <c r="M52" s="21" t="str">
        <f t="shared" si="0"/>
        <v>810114-44400-XL</v>
      </c>
      <c r="N52" s="184">
        <v>7048652787347</v>
      </c>
      <c r="O52" s="2">
        <v>1</v>
      </c>
    </row>
    <row r="53" spans="1:15" ht="15.75">
      <c r="A53" s="79" t="s">
        <v>824</v>
      </c>
      <c r="B53" s="80">
        <v>7048652711786</v>
      </c>
      <c r="C53" s="34"/>
      <c r="D53" s="34"/>
      <c r="E53" s="34"/>
      <c r="F53" s="34"/>
      <c r="G53" s="34"/>
      <c r="H53" s="34"/>
      <c r="I53" s="34"/>
      <c r="J53" s="34"/>
      <c r="K53" s="37">
        <v>810114</v>
      </c>
      <c r="L53" t="s">
        <v>692</v>
      </c>
      <c r="M53" s="21" t="str">
        <f t="shared" si="0"/>
        <v>810114-66101-S</v>
      </c>
      <c r="N53" s="184">
        <v>7048652711786</v>
      </c>
      <c r="O53" s="2">
        <v>1</v>
      </c>
    </row>
    <row r="54" spans="1:15" ht="15.75">
      <c r="A54" s="79" t="s">
        <v>825</v>
      </c>
      <c r="B54" s="80">
        <v>7048652711779</v>
      </c>
      <c r="C54" s="34"/>
      <c r="D54" s="34"/>
      <c r="E54" s="34"/>
      <c r="F54" s="34"/>
      <c r="G54" s="34"/>
      <c r="H54" s="34"/>
      <c r="I54" s="34"/>
      <c r="J54" s="34"/>
      <c r="K54" s="37">
        <v>810114</v>
      </c>
      <c r="L54" t="s">
        <v>693</v>
      </c>
      <c r="M54" s="21" t="str">
        <f t="shared" si="0"/>
        <v>810114-66101-M</v>
      </c>
      <c r="N54" s="184">
        <v>7048652711779</v>
      </c>
      <c r="O54" s="2">
        <v>1</v>
      </c>
    </row>
    <row r="55" spans="1:15" ht="15.75">
      <c r="A55" s="79" t="s">
        <v>826</v>
      </c>
      <c r="B55" s="80">
        <v>7048652711762</v>
      </c>
      <c r="C55" s="34"/>
      <c r="D55" s="34"/>
      <c r="E55" s="34"/>
      <c r="F55" s="34"/>
      <c r="G55" s="34"/>
      <c r="H55" s="34"/>
      <c r="I55" s="34"/>
      <c r="J55" s="34"/>
      <c r="K55" s="37">
        <v>810114</v>
      </c>
      <c r="L55" t="s">
        <v>694</v>
      </c>
      <c r="M55" s="21" t="str">
        <f t="shared" si="0"/>
        <v>810114-66101-L</v>
      </c>
      <c r="N55" s="184">
        <v>7048652711762</v>
      </c>
      <c r="O55" s="2">
        <v>1</v>
      </c>
    </row>
    <row r="56" spans="1:15" ht="15.75">
      <c r="A56" s="79" t="s">
        <v>827</v>
      </c>
      <c r="B56" s="80">
        <v>7048652711793</v>
      </c>
      <c r="C56" s="34"/>
      <c r="D56" s="34"/>
      <c r="E56" s="34"/>
      <c r="F56" s="34"/>
      <c r="G56" s="34"/>
      <c r="H56" s="34"/>
      <c r="I56" s="34"/>
      <c r="J56" s="34"/>
      <c r="K56" s="37">
        <v>810114</v>
      </c>
      <c r="L56" t="s">
        <v>695</v>
      </c>
      <c r="M56" s="21" t="str">
        <f t="shared" si="0"/>
        <v>810114-66101-XL</v>
      </c>
      <c r="N56" s="184">
        <v>7048652711793</v>
      </c>
      <c r="O56" s="2">
        <v>1</v>
      </c>
    </row>
    <row r="57" spans="1:15" ht="15.75">
      <c r="A57" s="79" t="s">
        <v>828</v>
      </c>
      <c r="B57" s="80">
        <v>7048652711823</v>
      </c>
      <c r="C57" s="34"/>
      <c r="D57" s="34"/>
      <c r="E57" s="34"/>
      <c r="F57" s="34"/>
      <c r="G57" s="34"/>
      <c r="H57" s="34"/>
      <c r="I57" s="34"/>
      <c r="J57" s="34"/>
      <c r="K57" s="37">
        <v>810114</v>
      </c>
      <c r="L57" t="s">
        <v>685</v>
      </c>
      <c r="M57" s="21" t="str">
        <f t="shared" si="0"/>
        <v>810114-99901-S</v>
      </c>
      <c r="N57" s="184">
        <v>7048652711823</v>
      </c>
      <c r="O57" s="2">
        <v>1</v>
      </c>
    </row>
    <row r="58" spans="1:15" ht="15.75">
      <c r="A58" s="79" t="s">
        <v>829</v>
      </c>
      <c r="B58" s="80">
        <v>7048652711816</v>
      </c>
      <c r="C58" s="34"/>
      <c r="D58" s="34"/>
      <c r="E58" s="34"/>
      <c r="F58" s="34"/>
      <c r="G58" s="34"/>
      <c r="H58" s="34"/>
      <c r="I58" s="34"/>
      <c r="J58" s="34"/>
      <c r="K58" s="37">
        <v>810114</v>
      </c>
      <c r="L58" t="s">
        <v>686</v>
      </c>
      <c r="M58" s="21" t="str">
        <f t="shared" si="0"/>
        <v>810114-99901-M</v>
      </c>
      <c r="N58" s="184">
        <v>7048652711816</v>
      </c>
      <c r="O58" s="2">
        <v>1</v>
      </c>
    </row>
    <row r="59" spans="1:15" ht="15.75">
      <c r="A59" s="79" t="s">
        <v>830</v>
      </c>
      <c r="B59" s="80">
        <v>7048652711809</v>
      </c>
      <c r="C59" s="34"/>
      <c r="D59" s="34"/>
      <c r="E59" s="34"/>
      <c r="F59" s="34"/>
      <c r="G59" s="34"/>
      <c r="H59" s="34"/>
      <c r="I59" s="34"/>
      <c r="J59" s="34"/>
      <c r="K59" s="37">
        <v>810114</v>
      </c>
      <c r="L59" t="s">
        <v>687</v>
      </c>
      <c r="M59" s="21" t="str">
        <f t="shared" si="0"/>
        <v>810114-99901-L</v>
      </c>
      <c r="N59" s="184">
        <v>7048652711809</v>
      </c>
      <c r="O59" s="2">
        <v>1</v>
      </c>
    </row>
    <row r="60" spans="1:15" ht="15.75">
      <c r="A60" s="79" t="s">
        <v>831</v>
      </c>
      <c r="B60" s="80">
        <v>7048652711830</v>
      </c>
      <c r="C60" s="34"/>
      <c r="D60" s="34"/>
      <c r="E60" s="34"/>
      <c r="F60" s="34"/>
      <c r="G60" s="34"/>
      <c r="H60" s="34"/>
      <c r="I60" s="34"/>
      <c r="J60" s="34"/>
      <c r="K60" s="37">
        <v>810114</v>
      </c>
      <c r="L60" t="s">
        <v>688</v>
      </c>
      <c r="M60" s="21" t="str">
        <f t="shared" si="0"/>
        <v>810114-99901-XL</v>
      </c>
      <c r="N60" s="184">
        <v>7048652711830</v>
      </c>
      <c r="O60" s="2">
        <v>1</v>
      </c>
    </row>
    <row r="61" spans="1:15" ht="15.75">
      <c r="A61" s="79" t="s">
        <v>832</v>
      </c>
      <c r="B61" s="80">
        <v>7048652711700</v>
      </c>
      <c r="C61" s="34"/>
      <c r="D61" s="34"/>
      <c r="E61" s="34"/>
      <c r="F61" s="34"/>
      <c r="G61" s="34"/>
      <c r="H61" s="34"/>
      <c r="I61" s="34"/>
      <c r="J61" s="34"/>
      <c r="K61" s="37">
        <v>810115</v>
      </c>
      <c r="L61" t="s">
        <v>692</v>
      </c>
      <c r="M61" s="21" t="str">
        <f t="shared" si="0"/>
        <v>810115-66101-S</v>
      </c>
      <c r="N61" s="184">
        <v>7048652711700</v>
      </c>
      <c r="O61" s="2">
        <v>1</v>
      </c>
    </row>
    <row r="62" spans="1:15" ht="15.75">
      <c r="A62" s="79" t="s">
        <v>833</v>
      </c>
      <c r="B62" s="80">
        <v>7048652711694</v>
      </c>
      <c r="C62" s="34"/>
      <c r="D62" s="34"/>
      <c r="E62" s="34"/>
      <c r="F62" s="34"/>
      <c r="G62" s="34"/>
      <c r="H62" s="34"/>
      <c r="I62" s="34"/>
      <c r="J62" s="34"/>
      <c r="K62" s="37">
        <v>810115</v>
      </c>
      <c r="L62" t="s">
        <v>693</v>
      </c>
      <c r="M62" s="21" t="str">
        <f t="shared" si="0"/>
        <v>810115-66101-M</v>
      </c>
      <c r="N62" s="184">
        <v>7048652711694</v>
      </c>
      <c r="O62" s="2">
        <v>1</v>
      </c>
    </row>
    <row r="63" spans="1:15" ht="15.75">
      <c r="A63" s="79" t="s">
        <v>834</v>
      </c>
      <c r="B63" s="80">
        <v>7048652711687</v>
      </c>
      <c r="C63" s="34"/>
      <c r="D63" s="34"/>
      <c r="E63" s="34"/>
      <c r="F63" s="34"/>
      <c r="G63" s="34"/>
      <c r="H63" s="34"/>
      <c r="I63" s="34"/>
      <c r="J63" s="34"/>
      <c r="K63" s="37">
        <v>810115</v>
      </c>
      <c r="L63" t="s">
        <v>694</v>
      </c>
      <c r="M63" s="21" t="str">
        <f t="shared" si="0"/>
        <v>810115-66101-L</v>
      </c>
      <c r="N63" s="184">
        <v>7048652711687</v>
      </c>
      <c r="O63" s="2">
        <v>1</v>
      </c>
    </row>
    <row r="64" spans="1:15" ht="15.75">
      <c r="A64" s="79" t="s">
        <v>835</v>
      </c>
      <c r="B64" s="80">
        <v>7048652711717</v>
      </c>
      <c r="C64" s="34"/>
      <c r="D64" s="34"/>
      <c r="E64" s="34"/>
      <c r="F64" s="34"/>
      <c r="G64" s="34"/>
      <c r="H64" s="34"/>
      <c r="I64" s="34"/>
      <c r="J64" s="34"/>
      <c r="K64" s="37">
        <v>810115</v>
      </c>
      <c r="L64" t="s">
        <v>695</v>
      </c>
      <c r="M64" s="21" t="str">
        <f t="shared" si="0"/>
        <v>810115-66101-XL</v>
      </c>
      <c r="N64" s="184">
        <v>7048652711717</v>
      </c>
      <c r="O64" s="2">
        <v>1</v>
      </c>
    </row>
    <row r="65" spans="1:15" ht="15.75">
      <c r="A65" s="79" t="s">
        <v>836</v>
      </c>
      <c r="B65" s="80">
        <v>7048652711748</v>
      </c>
      <c r="C65" s="34"/>
      <c r="D65" s="34"/>
      <c r="E65" s="34"/>
      <c r="F65" s="34"/>
      <c r="G65" s="34"/>
      <c r="H65" s="34"/>
      <c r="I65" s="34"/>
      <c r="J65" s="34"/>
      <c r="K65" s="37">
        <v>810115</v>
      </c>
      <c r="L65" t="s">
        <v>685</v>
      </c>
      <c r="M65" s="21" t="str">
        <f t="shared" si="0"/>
        <v>810115-99901-S</v>
      </c>
      <c r="N65" s="184">
        <v>7048652711748</v>
      </c>
      <c r="O65" s="2">
        <v>1</v>
      </c>
    </row>
    <row r="66" spans="1:15" ht="15.75">
      <c r="A66" s="79" t="s">
        <v>837</v>
      </c>
      <c r="B66" s="80">
        <v>7048652711731</v>
      </c>
      <c r="C66" s="34"/>
      <c r="D66" s="34"/>
      <c r="E66" s="34"/>
      <c r="F66" s="34"/>
      <c r="G66" s="34"/>
      <c r="H66" s="34"/>
      <c r="I66" s="34"/>
      <c r="J66" s="34"/>
      <c r="K66" s="37">
        <v>810115</v>
      </c>
      <c r="L66" t="s">
        <v>686</v>
      </c>
      <c r="M66" s="21" t="str">
        <f t="shared" si="0"/>
        <v>810115-99901-M</v>
      </c>
      <c r="N66" s="184">
        <v>7048652711731</v>
      </c>
      <c r="O66" s="2">
        <v>1</v>
      </c>
    </row>
    <row r="67" spans="1:15" ht="15.75">
      <c r="A67" s="79" t="s">
        <v>838</v>
      </c>
      <c r="B67" s="80">
        <v>7048652711724</v>
      </c>
      <c r="C67" s="34"/>
      <c r="D67" s="34"/>
      <c r="E67" s="34"/>
      <c r="F67" s="34"/>
      <c r="G67" s="34"/>
      <c r="H67" s="34"/>
      <c r="I67" s="34"/>
      <c r="J67" s="34"/>
      <c r="K67" s="37">
        <v>810115</v>
      </c>
      <c r="L67" t="s">
        <v>687</v>
      </c>
      <c r="M67" s="21" t="str">
        <f t="shared" ref="M67:M130" si="1">CONCATENATE(K67,"-",L67)</f>
        <v>810115-99901-L</v>
      </c>
      <c r="N67" s="184">
        <v>7048652711724</v>
      </c>
      <c r="O67" s="2">
        <v>1</v>
      </c>
    </row>
    <row r="68" spans="1:15" ht="15.75">
      <c r="A68" s="79" t="s">
        <v>839</v>
      </c>
      <c r="B68" s="80">
        <v>7048652711755</v>
      </c>
      <c r="C68" s="34"/>
      <c r="D68" s="34"/>
      <c r="E68" s="34"/>
      <c r="F68" s="34"/>
      <c r="G68" s="34"/>
      <c r="H68" s="34"/>
      <c r="I68" s="34"/>
      <c r="J68" s="34"/>
      <c r="K68" s="37">
        <v>810115</v>
      </c>
      <c r="L68" t="s">
        <v>688</v>
      </c>
      <c r="M68" s="21" t="str">
        <f t="shared" si="1"/>
        <v>810115-99901-XL</v>
      </c>
      <c r="N68" s="184">
        <v>7048652711755</v>
      </c>
      <c r="O68" s="2">
        <v>1</v>
      </c>
    </row>
    <row r="69" spans="1:15" ht="15.75">
      <c r="A69" s="79" t="s">
        <v>840</v>
      </c>
      <c r="B69" s="80">
        <v>7048652712950</v>
      </c>
      <c r="C69" s="34"/>
      <c r="D69" s="34"/>
      <c r="E69" s="34"/>
      <c r="F69" s="34"/>
      <c r="G69" s="34"/>
      <c r="H69" s="34"/>
      <c r="I69" s="34"/>
      <c r="J69" s="34"/>
      <c r="K69" s="37">
        <v>810124</v>
      </c>
      <c r="L69" t="s">
        <v>98</v>
      </c>
      <c r="M69" s="21" t="str">
        <f t="shared" si="1"/>
        <v>810124-BLACK-OS</v>
      </c>
      <c r="N69" s="184">
        <v>7048652712950</v>
      </c>
      <c r="O69" s="2">
        <v>1</v>
      </c>
    </row>
    <row r="70" spans="1:15" ht="15.75">
      <c r="A70" s="79" t="s">
        <v>841</v>
      </c>
      <c r="B70" s="80">
        <v>7048652712943</v>
      </c>
      <c r="C70" s="34"/>
      <c r="D70" s="34"/>
      <c r="E70" s="34"/>
      <c r="F70" s="34"/>
      <c r="G70" s="34"/>
      <c r="H70" s="34"/>
      <c r="I70" s="34"/>
      <c r="J70" s="34"/>
      <c r="K70" s="37">
        <v>810125</v>
      </c>
      <c r="L70" t="s">
        <v>699</v>
      </c>
      <c r="M70" s="21" t="str">
        <f t="shared" si="1"/>
        <v>810125-TITAN-OS</v>
      </c>
      <c r="N70" s="184">
        <v>7048652712943</v>
      </c>
      <c r="O70" s="2">
        <v>1</v>
      </c>
    </row>
    <row r="71" spans="1:15" ht="15.75">
      <c r="A71" s="79" t="s">
        <v>842</v>
      </c>
      <c r="B71" s="80">
        <v>7048652712936</v>
      </c>
      <c r="C71" s="34"/>
      <c r="D71" s="34"/>
      <c r="E71" s="34"/>
      <c r="F71" s="34"/>
      <c r="G71" s="34"/>
      <c r="H71" s="34"/>
      <c r="I71" s="34"/>
      <c r="J71" s="34"/>
      <c r="K71" s="37">
        <v>810126</v>
      </c>
      <c r="L71" t="s">
        <v>98</v>
      </c>
      <c r="M71" s="21" t="str">
        <f t="shared" si="1"/>
        <v>810126-BLACK-OS</v>
      </c>
      <c r="N71" s="184">
        <v>7048652712936</v>
      </c>
      <c r="O71" s="2">
        <v>1</v>
      </c>
    </row>
    <row r="72" spans="1:15" ht="15.75">
      <c r="A72" s="79" t="s">
        <v>1116</v>
      </c>
      <c r="B72" s="80">
        <v>7048652736369</v>
      </c>
      <c r="C72" s="34"/>
      <c r="D72" s="34"/>
      <c r="E72" s="34"/>
      <c r="F72" s="34"/>
      <c r="G72" s="34"/>
      <c r="H72" s="34"/>
      <c r="I72" s="34"/>
      <c r="J72" s="34"/>
      <c r="K72" s="37">
        <v>810127</v>
      </c>
      <c r="L72" t="s">
        <v>1058</v>
      </c>
      <c r="M72" s="21" t="str">
        <f t="shared" si="1"/>
        <v>810127-RED-OS</v>
      </c>
      <c r="N72" s="184">
        <v>7048652736369</v>
      </c>
      <c r="O72" s="2">
        <v>1</v>
      </c>
    </row>
    <row r="73" spans="1:15" ht="15.75">
      <c r="A73" s="79" t="s">
        <v>2975</v>
      </c>
      <c r="B73" s="80">
        <v>7048652986498</v>
      </c>
      <c r="C73" s="34"/>
      <c r="D73" s="34"/>
      <c r="E73" s="34"/>
      <c r="F73" s="34"/>
      <c r="G73" s="34"/>
      <c r="H73" s="34"/>
      <c r="I73" s="34"/>
      <c r="J73" s="34"/>
      <c r="K73" s="37">
        <v>810148</v>
      </c>
      <c r="L73" t="s">
        <v>98</v>
      </c>
      <c r="M73" s="21" t="str">
        <f t="shared" si="1"/>
        <v>810148-BLACK-OS</v>
      </c>
      <c r="N73" s="184">
        <v>7048652986498</v>
      </c>
      <c r="O73" s="2">
        <v>1</v>
      </c>
    </row>
    <row r="74" spans="1:15" ht="15.75">
      <c r="A74" s="79" t="s">
        <v>3772</v>
      </c>
      <c r="B74" s="80">
        <v>7048653047723</v>
      </c>
      <c r="C74" s="34"/>
      <c r="D74" s="34"/>
      <c r="E74" s="34"/>
      <c r="F74" s="34"/>
      <c r="G74" s="34"/>
      <c r="H74" s="34"/>
      <c r="I74" s="34"/>
      <c r="J74" s="34"/>
      <c r="K74" s="37">
        <v>810153</v>
      </c>
      <c r="L74" t="s">
        <v>98</v>
      </c>
      <c r="M74" s="21" t="str">
        <f t="shared" si="1"/>
        <v>810153-BLACK-OS</v>
      </c>
      <c r="N74" s="184">
        <v>7048653047723</v>
      </c>
      <c r="O74" s="2">
        <v>1</v>
      </c>
    </row>
    <row r="75" spans="1:15" ht="15.75">
      <c r="A75" s="79" t="s">
        <v>2606</v>
      </c>
      <c r="B75" s="80">
        <v>7048652788061</v>
      </c>
      <c r="C75" s="34"/>
      <c r="D75" s="34"/>
      <c r="E75" s="34"/>
      <c r="F75" s="34"/>
      <c r="G75" s="34"/>
      <c r="H75" s="34"/>
      <c r="I75" s="34"/>
      <c r="J75" s="34"/>
      <c r="K75" s="37">
        <v>820088</v>
      </c>
      <c r="L75" t="s">
        <v>1198</v>
      </c>
      <c r="M75" s="21" t="str">
        <f t="shared" si="1"/>
        <v>820088-55505-XS</v>
      </c>
      <c r="N75" s="184">
        <v>7048652788061</v>
      </c>
      <c r="O75" s="2">
        <v>1</v>
      </c>
    </row>
    <row r="76" spans="1:15" ht="15.75">
      <c r="A76" s="79" t="s">
        <v>2607</v>
      </c>
      <c r="B76" s="80">
        <v>7048652788054</v>
      </c>
      <c r="C76" s="34"/>
      <c r="D76" s="34"/>
      <c r="E76" s="34"/>
      <c r="F76" s="34"/>
      <c r="G76" s="34"/>
      <c r="H76" s="34"/>
      <c r="I76" s="34"/>
      <c r="J76" s="34"/>
      <c r="K76" s="37">
        <v>820088</v>
      </c>
      <c r="L76" t="s">
        <v>1199</v>
      </c>
      <c r="M76" s="21" t="str">
        <f t="shared" si="1"/>
        <v>820088-55505-S</v>
      </c>
      <c r="N76" s="184">
        <v>7048652788054</v>
      </c>
      <c r="O76" s="2">
        <v>1</v>
      </c>
    </row>
    <row r="77" spans="1:15" ht="15.75">
      <c r="A77" s="79" t="s">
        <v>2608</v>
      </c>
      <c r="B77" s="80">
        <v>7048652788047</v>
      </c>
      <c r="C77" s="34"/>
      <c r="D77" s="34"/>
      <c r="E77" s="34"/>
      <c r="F77" s="34"/>
      <c r="G77" s="34"/>
      <c r="H77" s="34"/>
      <c r="I77" s="34"/>
      <c r="J77" s="34"/>
      <c r="K77" s="37">
        <v>820088</v>
      </c>
      <c r="L77" t="s">
        <v>1200</v>
      </c>
      <c r="M77" s="21" t="str">
        <f t="shared" si="1"/>
        <v>820088-55505-M</v>
      </c>
      <c r="N77" s="184">
        <v>7048652788047</v>
      </c>
      <c r="O77" s="2">
        <v>1</v>
      </c>
    </row>
    <row r="78" spans="1:15" ht="15.75">
      <c r="A78" s="79" t="s">
        <v>2609</v>
      </c>
      <c r="B78" s="80">
        <v>7048652788030</v>
      </c>
      <c r="C78" s="34"/>
      <c r="D78" s="34"/>
      <c r="E78" s="34"/>
      <c r="F78" s="34"/>
      <c r="G78" s="34"/>
      <c r="H78" s="34"/>
      <c r="I78" s="34"/>
      <c r="J78" s="34"/>
      <c r="K78" s="37">
        <v>820088</v>
      </c>
      <c r="L78" t="s">
        <v>1201</v>
      </c>
      <c r="M78" s="21" t="str">
        <f t="shared" si="1"/>
        <v>820088-55505-L</v>
      </c>
      <c r="N78" s="184">
        <v>7048652788030</v>
      </c>
      <c r="O78" s="2">
        <v>1</v>
      </c>
    </row>
    <row r="79" spans="1:15" ht="15.75">
      <c r="A79" s="79" t="s">
        <v>2610</v>
      </c>
      <c r="B79" s="80">
        <v>7048652459633</v>
      </c>
      <c r="C79" s="34"/>
      <c r="D79" s="34"/>
      <c r="E79" s="34"/>
      <c r="F79" s="34"/>
      <c r="G79" s="34"/>
      <c r="H79" s="34"/>
      <c r="I79" s="34"/>
      <c r="J79" s="34"/>
      <c r="K79" s="37">
        <v>820088</v>
      </c>
      <c r="L79" t="s">
        <v>2585</v>
      </c>
      <c r="M79" s="21" t="str">
        <f t="shared" si="1"/>
        <v>820088-BLACK-XS</v>
      </c>
      <c r="N79" s="184">
        <v>7048652459633</v>
      </c>
      <c r="O79" s="2">
        <v>1</v>
      </c>
    </row>
    <row r="80" spans="1:15" ht="15.75">
      <c r="A80" s="79" t="s">
        <v>2611</v>
      </c>
      <c r="B80" s="80">
        <v>7048652459626</v>
      </c>
      <c r="C80" s="34"/>
      <c r="D80" s="34"/>
      <c r="E80" s="34"/>
      <c r="F80" s="34"/>
      <c r="G80" s="34"/>
      <c r="H80" s="34"/>
      <c r="I80" s="34"/>
      <c r="J80" s="34"/>
      <c r="K80" s="37">
        <v>820088</v>
      </c>
      <c r="L80" t="s">
        <v>99</v>
      </c>
      <c r="M80" s="21" t="str">
        <f t="shared" si="1"/>
        <v>820088-BLACK-S</v>
      </c>
      <c r="N80" s="184">
        <v>7048652459626</v>
      </c>
      <c r="O80" s="2">
        <v>1</v>
      </c>
    </row>
    <row r="81" spans="1:15" ht="15.75">
      <c r="A81" s="79" t="s">
        <v>2612</v>
      </c>
      <c r="B81" s="80">
        <v>7048652459619</v>
      </c>
      <c r="C81" s="34"/>
      <c r="D81" s="34"/>
      <c r="E81" s="34"/>
      <c r="F81" s="34"/>
      <c r="G81" s="34"/>
      <c r="H81" s="34"/>
      <c r="I81" s="34"/>
      <c r="J81" s="34"/>
      <c r="K81" s="37">
        <v>820088</v>
      </c>
      <c r="L81" t="s">
        <v>100</v>
      </c>
      <c r="M81" s="21" t="str">
        <f t="shared" si="1"/>
        <v>820088-BLACK-M</v>
      </c>
      <c r="N81" s="184">
        <v>7048652459619</v>
      </c>
      <c r="O81" s="2">
        <v>1</v>
      </c>
    </row>
    <row r="82" spans="1:15" ht="15.75">
      <c r="A82" s="79" t="s">
        <v>2613</v>
      </c>
      <c r="B82" s="80">
        <v>7048652459602</v>
      </c>
      <c r="C82" s="34"/>
      <c r="D82" s="34"/>
      <c r="E82" s="34"/>
      <c r="F82" s="34"/>
      <c r="G82" s="34"/>
      <c r="H82" s="34"/>
      <c r="I82" s="34"/>
      <c r="J82" s="34"/>
      <c r="K82" s="37">
        <v>820088</v>
      </c>
      <c r="L82" t="s">
        <v>101</v>
      </c>
      <c r="M82" s="21" t="str">
        <f t="shared" si="1"/>
        <v>820088-BLACK-L</v>
      </c>
      <c r="N82" s="184">
        <v>7048652459602</v>
      </c>
      <c r="O82" s="2">
        <v>1</v>
      </c>
    </row>
    <row r="83" spans="1:15" ht="15.75">
      <c r="A83" s="79" t="s">
        <v>2614</v>
      </c>
      <c r="B83" s="80">
        <v>7048652609137</v>
      </c>
      <c r="C83" s="34"/>
      <c r="D83" s="34"/>
      <c r="E83" s="34"/>
      <c r="F83" s="34"/>
      <c r="G83" s="34"/>
      <c r="H83" s="34"/>
      <c r="I83" s="34"/>
      <c r="J83" s="34"/>
      <c r="K83" s="37">
        <v>820088</v>
      </c>
      <c r="L83" t="s">
        <v>2586</v>
      </c>
      <c r="M83" s="21" t="str">
        <f t="shared" si="1"/>
        <v>820088-OMI-XS</v>
      </c>
      <c r="N83" s="184">
        <v>7048652609137</v>
      </c>
      <c r="O83" s="2">
        <v>1</v>
      </c>
    </row>
    <row r="84" spans="1:15" ht="15.75">
      <c r="A84" s="79" t="s">
        <v>2615</v>
      </c>
      <c r="B84" s="80">
        <v>7048652609120</v>
      </c>
      <c r="C84" s="34"/>
      <c r="D84" s="34"/>
      <c r="E84" s="34"/>
      <c r="F84" s="34"/>
      <c r="G84" s="34"/>
      <c r="H84" s="34"/>
      <c r="I84" s="34"/>
      <c r="J84" s="34"/>
      <c r="K84" s="37">
        <v>820088</v>
      </c>
      <c r="L84" t="s">
        <v>2588</v>
      </c>
      <c r="M84" s="21" t="str">
        <f t="shared" si="1"/>
        <v>820088-OMI-S</v>
      </c>
      <c r="N84" s="184">
        <v>7048652609120</v>
      </c>
      <c r="O84" s="2">
        <v>1</v>
      </c>
    </row>
    <row r="85" spans="1:15" ht="15.75">
      <c r="A85" s="79" t="s">
        <v>2616</v>
      </c>
      <c r="B85" s="80">
        <v>7048652609113</v>
      </c>
      <c r="C85" s="34"/>
      <c r="D85" s="34"/>
      <c r="E85" s="34"/>
      <c r="F85" s="34"/>
      <c r="G85" s="34"/>
      <c r="H85" s="34"/>
      <c r="I85" s="34"/>
      <c r="J85" s="34"/>
      <c r="K85" s="37">
        <v>820088</v>
      </c>
      <c r="L85" t="s">
        <v>2589</v>
      </c>
      <c r="M85" s="21" t="str">
        <f t="shared" si="1"/>
        <v>820088-OMI-M</v>
      </c>
      <c r="N85" s="184">
        <v>7048652609113</v>
      </c>
      <c r="O85" s="2">
        <v>1</v>
      </c>
    </row>
    <row r="86" spans="1:15" ht="15.75">
      <c r="A86" s="79" t="s">
        <v>2617</v>
      </c>
      <c r="B86" s="80">
        <v>7048652609106</v>
      </c>
      <c r="C86" s="34"/>
      <c r="D86" s="34"/>
      <c r="E86" s="34"/>
      <c r="F86" s="34"/>
      <c r="G86" s="34"/>
      <c r="H86" s="34"/>
      <c r="I86" s="34"/>
      <c r="J86" s="34"/>
      <c r="K86" s="37">
        <v>820088</v>
      </c>
      <c r="L86" t="s">
        <v>2590</v>
      </c>
      <c r="M86" s="21" t="str">
        <f t="shared" si="1"/>
        <v>820088-OMI-L</v>
      </c>
      <c r="N86" s="184">
        <v>7048652609106</v>
      </c>
      <c r="O86" s="2">
        <v>1</v>
      </c>
    </row>
    <row r="87" spans="1:15" ht="15.75">
      <c r="A87" s="79" t="s">
        <v>2618</v>
      </c>
      <c r="B87" s="80">
        <v>7048652459671</v>
      </c>
      <c r="C87" s="34"/>
      <c r="D87" s="34"/>
      <c r="E87" s="34"/>
      <c r="F87" s="34"/>
      <c r="G87" s="34"/>
      <c r="H87" s="34"/>
      <c r="I87" s="34"/>
      <c r="J87" s="34"/>
      <c r="K87" s="37">
        <v>820088</v>
      </c>
      <c r="L87" t="s">
        <v>2591</v>
      </c>
      <c r="M87" s="21" t="str">
        <f t="shared" si="1"/>
        <v>820088-RSWOD-XS</v>
      </c>
      <c r="N87" s="184">
        <v>7048652459671</v>
      </c>
      <c r="O87" s="2">
        <v>1</v>
      </c>
    </row>
    <row r="88" spans="1:15" ht="15.75">
      <c r="A88" s="79" t="s">
        <v>2619</v>
      </c>
      <c r="B88" s="80">
        <v>7048652459664</v>
      </c>
      <c r="C88" s="34"/>
      <c r="D88" s="34"/>
      <c r="E88" s="34"/>
      <c r="F88" s="34"/>
      <c r="G88" s="34"/>
      <c r="H88" s="34"/>
      <c r="I88" s="34"/>
      <c r="J88" s="34"/>
      <c r="K88" s="37">
        <v>820088</v>
      </c>
      <c r="L88" t="s">
        <v>2593</v>
      </c>
      <c r="M88" s="21" t="str">
        <f t="shared" si="1"/>
        <v>820088-RSWOD-S</v>
      </c>
      <c r="N88" s="184">
        <v>7048652459664</v>
      </c>
      <c r="O88" s="2">
        <v>1</v>
      </c>
    </row>
    <row r="89" spans="1:15" ht="15.75">
      <c r="A89" s="79" t="s">
        <v>2620</v>
      </c>
      <c r="B89" s="80">
        <v>7048652459657</v>
      </c>
      <c r="C89" s="34"/>
      <c r="D89" s="34"/>
      <c r="E89" s="34"/>
      <c r="F89" s="34"/>
      <c r="G89" s="34"/>
      <c r="H89" s="34"/>
      <c r="I89" s="34"/>
      <c r="J89" s="34"/>
      <c r="K89" s="37">
        <v>820088</v>
      </c>
      <c r="L89" t="s">
        <v>2594</v>
      </c>
      <c r="M89" s="21" t="str">
        <f t="shared" si="1"/>
        <v>820088-RSWOD-M</v>
      </c>
      <c r="N89" s="184">
        <v>7048652459657</v>
      </c>
      <c r="O89" s="2">
        <v>1</v>
      </c>
    </row>
    <row r="90" spans="1:15" ht="15.75">
      <c r="A90" s="79" t="s">
        <v>2621</v>
      </c>
      <c r="B90" s="80">
        <v>7048652459640</v>
      </c>
      <c r="C90" s="34"/>
      <c r="D90" s="34"/>
      <c r="E90" s="34"/>
      <c r="F90" s="34"/>
      <c r="G90" s="34"/>
      <c r="H90" s="34"/>
      <c r="I90" s="34"/>
      <c r="J90" s="34"/>
      <c r="K90" s="37">
        <v>820088</v>
      </c>
      <c r="L90" t="s">
        <v>2595</v>
      </c>
      <c r="M90" s="21" t="str">
        <f t="shared" si="1"/>
        <v>820088-RSWOD-L</v>
      </c>
      <c r="N90" s="184">
        <v>7048652459640</v>
      </c>
      <c r="O90" s="2">
        <v>1</v>
      </c>
    </row>
    <row r="91" spans="1:15" ht="15.75">
      <c r="A91" s="79" t="s">
        <v>2622</v>
      </c>
      <c r="B91" s="80">
        <v>7048652459718</v>
      </c>
      <c r="C91" s="34"/>
      <c r="D91" s="34"/>
      <c r="E91" s="34"/>
      <c r="F91" s="34"/>
      <c r="G91" s="34"/>
      <c r="H91" s="34"/>
      <c r="I91" s="34"/>
      <c r="J91" s="34"/>
      <c r="K91" s="37">
        <v>820088</v>
      </c>
      <c r="L91" t="s">
        <v>2596</v>
      </c>
      <c r="M91" s="21" t="str">
        <f t="shared" si="1"/>
        <v>820088-TEAL-XS</v>
      </c>
      <c r="N91" s="184">
        <v>7048652459718</v>
      </c>
      <c r="O91" s="2">
        <v>1</v>
      </c>
    </row>
    <row r="92" spans="1:15" ht="15.75">
      <c r="A92" s="79" t="s">
        <v>2623</v>
      </c>
      <c r="B92" s="80">
        <v>7048652459701</v>
      </c>
      <c r="C92" s="34"/>
      <c r="D92" s="34"/>
      <c r="E92" s="34"/>
      <c r="F92" s="34"/>
      <c r="G92" s="34"/>
      <c r="H92" s="34"/>
      <c r="I92" s="34"/>
      <c r="J92" s="34"/>
      <c r="K92" s="37">
        <v>820088</v>
      </c>
      <c r="L92" t="s">
        <v>2598</v>
      </c>
      <c r="M92" s="21" t="str">
        <f t="shared" si="1"/>
        <v>820088-TEAL-S</v>
      </c>
      <c r="N92" s="184">
        <v>7048652459701</v>
      </c>
      <c r="O92" s="2">
        <v>1</v>
      </c>
    </row>
    <row r="93" spans="1:15" ht="15.75">
      <c r="A93" s="79" t="s">
        <v>2624</v>
      </c>
      <c r="B93" s="80">
        <v>7048652459695</v>
      </c>
      <c r="C93" s="34"/>
      <c r="D93" s="34"/>
      <c r="E93" s="34"/>
      <c r="F93" s="34"/>
      <c r="G93" s="34"/>
      <c r="H93" s="34"/>
      <c r="I93" s="34"/>
      <c r="J93" s="34"/>
      <c r="K93" s="37">
        <v>820088</v>
      </c>
      <c r="L93" t="s">
        <v>2599</v>
      </c>
      <c r="M93" s="21" t="str">
        <f t="shared" si="1"/>
        <v>820088-TEAL-M</v>
      </c>
      <c r="N93" s="184">
        <v>7048652459695</v>
      </c>
      <c r="O93" s="2">
        <v>1</v>
      </c>
    </row>
    <row r="94" spans="1:15" ht="15.75">
      <c r="A94" s="79" t="s">
        <v>2625</v>
      </c>
      <c r="B94" s="80">
        <v>7048652459688</v>
      </c>
      <c r="C94" s="34"/>
      <c r="D94" s="34"/>
      <c r="E94" s="34"/>
      <c r="F94" s="34"/>
      <c r="G94" s="34"/>
      <c r="H94" s="34"/>
      <c r="I94" s="34"/>
      <c r="J94" s="34"/>
      <c r="K94" s="37">
        <v>820088</v>
      </c>
      <c r="L94" t="s">
        <v>2600</v>
      </c>
      <c r="M94" s="21" t="str">
        <f t="shared" si="1"/>
        <v>820088-TEAL-L</v>
      </c>
      <c r="N94" s="184">
        <v>7048652459688</v>
      </c>
      <c r="O94" s="2">
        <v>1</v>
      </c>
    </row>
    <row r="95" spans="1:15" ht="15.75">
      <c r="A95" s="79" t="s">
        <v>2626</v>
      </c>
      <c r="B95" s="80">
        <v>7048652787903</v>
      </c>
      <c r="C95" s="34"/>
      <c r="D95" s="34"/>
      <c r="E95" s="34"/>
      <c r="F95" s="34"/>
      <c r="G95" s="34"/>
      <c r="H95" s="34"/>
      <c r="I95" s="34"/>
      <c r="J95" s="34"/>
      <c r="K95" s="37">
        <v>820089</v>
      </c>
      <c r="L95" t="s">
        <v>1198</v>
      </c>
      <c r="M95" s="21" t="str">
        <f t="shared" si="1"/>
        <v>820089-55505-XS</v>
      </c>
      <c r="N95" s="184">
        <v>7048652787903</v>
      </c>
      <c r="O95" s="2">
        <v>1</v>
      </c>
    </row>
    <row r="96" spans="1:15" ht="15.75">
      <c r="A96" s="79" t="s">
        <v>2627</v>
      </c>
      <c r="B96" s="80">
        <v>7048652787897</v>
      </c>
      <c r="C96" s="34"/>
      <c r="D96" s="34"/>
      <c r="E96" s="34"/>
      <c r="F96" s="34"/>
      <c r="G96" s="34"/>
      <c r="H96" s="34"/>
      <c r="I96" s="34"/>
      <c r="J96" s="34"/>
      <c r="K96" s="37">
        <v>820089</v>
      </c>
      <c r="L96" t="s">
        <v>1199</v>
      </c>
      <c r="M96" s="21" t="str">
        <f t="shared" si="1"/>
        <v>820089-55505-S</v>
      </c>
      <c r="N96" s="184">
        <v>7048652787897</v>
      </c>
      <c r="O96" s="2">
        <v>1</v>
      </c>
    </row>
    <row r="97" spans="1:15" ht="15.75">
      <c r="A97" s="79" t="s">
        <v>2628</v>
      </c>
      <c r="B97" s="80">
        <v>7048652787880</v>
      </c>
      <c r="C97" s="34"/>
      <c r="D97" s="34"/>
      <c r="E97" s="34"/>
      <c r="F97" s="34"/>
      <c r="G97" s="34"/>
      <c r="H97" s="34"/>
      <c r="I97" s="34"/>
      <c r="J97" s="34"/>
      <c r="K97" s="37">
        <v>820089</v>
      </c>
      <c r="L97" t="s">
        <v>1200</v>
      </c>
      <c r="M97" s="21" t="str">
        <f t="shared" si="1"/>
        <v>820089-55505-M</v>
      </c>
      <c r="N97" s="184">
        <v>7048652787880</v>
      </c>
      <c r="O97" s="2">
        <v>1</v>
      </c>
    </row>
    <row r="98" spans="1:15" ht="15.75">
      <c r="A98" s="79" t="s">
        <v>2629</v>
      </c>
      <c r="B98" s="80">
        <v>7048652787873</v>
      </c>
      <c r="C98" s="34"/>
      <c r="D98" s="34"/>
      <c r="E98" s="34"/>
      <c r="F98" s="34"/>
      <c r="G98" s="34"/>
      <c r="H98" s="34"/>
      <c r="I98" s="34"/>
      <c r="J98" s="34"/>
      <c r="K98" s="37">
        <v>820089</v>
      </c>
      <c r="L98" t="s">
        <v>1201</v>
      </c>
      <c r="M98" s="21" t="str">
        <f t="shared" si="1"/>
        <v>820089-55505-L</v>
      </c>
      <c r="N98" s="184">
        <v>7048652787873</v>
      </c>
      <c r="O98" s="2">
        <v>1</v>
      </c>
    </row>
    <row r="99" spans="1:15" ht="15.75">
      <c r="A99" s="79" t="s">
        <v>2630</v>
      </c>
      <c r="B99" s="80">
        <v>7048652459510</v>
      </c>
      <c r="C99" s="34"/>
      <c r="D99" s="34"/>
      <c r="E99" s="34"/>
      <c r="F99" s="34"/>
      <c r="G99" s="34"/>
      <c r="H99" s="34"/>
      <c r="I99" s="34"/>
      <c r="J99" s="34"/>
      <c r="K99" s="37">
        <v>820089</v>
      </c>
      <c r="L99" t="s">
        <v>2585</v>
      </c>
      <c r="M99" s="21" t="str">
        <f t="shared" si="1"/>
        <v>820089-BLACK-XS</v>
      </c>
      <c r="N99" s="184">
        <v>7048652459510</v>
      </c>
      <c r="O99" s="2">
        <v>1</v>
      </c>
    </row>
    <row r="100" spans="1:15" ht="15.75">
      <c r="A100" s="79" t="s">
        <v>2631</v>
      </c>
      <c r="B100" s="80">
        <v>7048652459503</v>
      </c>
      <c r="C100" s="34"/>
      <c r="D100" s="34"/>
      <c r="E100" s="34"/>
      <c r="F100" s="34"/>
      <c r="G100" s="34"/>
      <c r="H100" s="34"/>
      <c r="I100" s="34"/>
      <c r="J100" s="34"/>
      <c r="K100" s="37">
        <v>820089</v>
      </c>
      <c r="L100" t="s">
        <v>99</v>
      </c>
      <c r="M100" s="21" t="str">
        <f t="shared" si="1"/>
        <v>820089-BLACK-S</v>
      </c>
      <c r="N100" s="184">
        <v>7048652459503</v>
      </c>
      <c r="O100" s="2">
        <v>1</v>
      </c>
    </row>
    <row r="101" spans="1:15" ht="15.75">
      <c r="A101" s="79" t="s">
        <v>2632</v>
      </c>
      <c r="B101" s="80">
        <v>7048652459497</v>
      </c>
      <c r="C101" s="34"/>
      <c r="D101" s="34"/>
      <c r="E101" s="34"/>
      <c r="F101" s="34"/>
      <c r="G101" s="34"/>
      <c r="H101" s="34"/>
      <c r="I101" s="34"/>
      <c r="J101" s="34"/>
      <c r="K101" s="37">
        <v>820089</v>
      </c>
      <c r="L101" t="s">
        <v>100</v>
      </c>
      <c r="M101" s="21" t="str">
        <f t="shared" si="1"/>
        <v>820089-BLACK-M</v>
      </c>
      <c r="N101" s="184">
        <v>7048652459497</v>
      </c>
      <c r="O101" s="2">
        <v>1</v>
      </c>
    </row>
    <row r="102" spans="1:15" ht="15.75">
      <c r="A102" s="79" t="s">
        <v>2633</v>
      </c>
      <c r="B102" s="80">
        <v>7048652459480</v>
      </c>
      <c r="C102" s="34"/>
      <c r="D102" s="34"/>
      <c r="E102" s="34"/>
      <c r="F102" s="34"/>
      <c r="G102" s="34"/>
      <c r="H102" s="34"/>
      <c r="I102" s="34"/>
      <c r="J102" s="34"/>
      <c r="K102" s="37">
        <v>820089</v>
      </c>
      <c r="L102" t="s">
        <v>101</v>
      </c>
      <c r="M102" s="21" t="str">
        <f t="shared" si="1"/>
        <v>820089-BLACK-L</v>
      </c>
      <c r="N102" s="184">
        <v>7048652459480</v>
      </c>
      <c r="O102" s="2">
        <v>1</v>
      </c>
    </row>
    <row r="103" spans="1:15" ht="15.75">
      <c r="A103" s="79" t="s">
        <v>2634</v>
      </c>
      <c r="B103" s="80">
        <v>7048652609212</v>
      </c>
      <c r="C103" s="34"/>
      <c r="D103" s="34"/>
      <c r="E103" s="34"/>
      <c r="F103" s="34"/>
      <c r="G103" s="34"/>
      <c r="H103" s="34"/>
      <c r="I103" s="34"/>
      <c r="J103" s="34"/>
      <c r="K103" s="37">
        <v>820089</v>
      </c>
      <c r="L103" t="s">
        <v>2601</v>
      </c>
      <c r="M103" s="21" t="str">
        <f t="shared" si="1"/>
        <v>820089-MEEKO-XS</v>
      </c>
      <c r="N103" s="184">
        <v>7048652609212</v>
      </c>
      <c r="O103" s="2">
        <v>1</v>
      </c>
    </row>
    <row r="104" spans="1:15" ht="15.75">
      <c r="A104" s="79" t="s">
        <v>2635</v>
      </c>
      <c r="B104" s="80">
        <v>7048652609205</v>
      </c>
      <c r="C104" s="34"/>
      <c r="D104" s="34"/>
      <c r="E104" s="34"/>
      <c r="F104" s="34"/>
      <c r="G104" s="34"/>
      <c r="H104" s="34"/>
      <c r="I104" s="34"/>
      <c r="J104" s="34"/>
      <c r="K104" s="37">
        <v>820089</v>
      </c>
      <c r="L104" t="s">
        <v>2603</v>
      </c>
      <c r="M104" s="21" t="str">
        <f t="shared" si="1"/>
        <v>820089-MEEKO-S</v>
      </c>
      <c r="N104" s="184">
        <v>7048652609205</v>
      </c>
      <c r="O104" s="2">
        <v>1</v>
      </c>
    </row>
    <row r="105" spans="1:15" ht="15.75">
      <c r="A105" s="79" t="s">
        <v>2636</v>
      </c>
      <c r="B105" s="80">
        <v>7048652609199</v>
      </c>
      <c r="C105" s="34"/>
      <c r="D105" s="34"/>
      <c r="E105" s="34"/>
      <c r="F105" s="34"/>
      <c r="G105" s="34"/>
      <c r="H105" s="34"/>
      <c r="I105" s="34"/>
      <c r="J105" s="34"/>
      <c r="K105" s="37">
        <v>820089</v>
      </c>
      <c r="L105" t="s">
        <v>2604</v>
      </c>
      <c r="M105" s="21" t="str">
        <f t="shared" si="1"/>
        <v>820089-MEEKO-M</v>
      </c>
      <c r="N105" s="184">
        <v>7048652609199</v>
      </c>
      <c r="O105" s="2">
        <v>1</v>
      </c>
    </row>
    <row r="106" spans="1:15" ht="15.75">
      <c r="A106" s="79" t="s">
        <v>2637</v>
      </c>
      <c r="B106" s="80">
        <v>7048652609182</v>
      </c>
      <c r="C106" s="34"/>
      <c r="D106" s="34"/>
      <c r="E106" s="34"/>
      <c r="F106" s="34"/>
      <c r="G106" s="34"/>
      <c r="H106" s="34"/>
      <c r="I106" s="34"/>
      <c r="J106" s="34"/>
      <c r="K106" s="37">
        <v>820089</v>
      </c>
      <c r="L106" t="s">
        <v>2605</v>
      </c>
      <c r="M106" s="21" t="str">
        <f t="shared" si="1"/>
        <v>820089-MEEKO-L</v>
      </c>
      <c r="N106" s="184">
        <v>7048652609182</v>
      </c>
      <c r="O106" s="2">
        <v>1</v>
      </c>
    </row>
    <row r="107" spans="1:15" ht="15.75">
      <c r="A107" s="79" t="s">
        <v>2638</v>
      </c>
      <c r="B107" s="80">
        <v>7048652459558</v>
      </c>
      <c r="C107" s="34"/>
      <c r="D107" s="34"/>
      <c r="E107" s="34"/>
      <c r="F107" s="34"/>
      <c r="G107" s="34"/>
      <c r="H107" s="34"/>
      <c r="I107" s="34"/>
      <c r="J107" s="34"/>
      <c r="K107" s="37">
        <v>820089</v>
      </c>
      <c r="L107" t="s">
        <v>2591</v>
      </c>
      <c r="M107" s="21" t="str">
        <f t="shared" si="1"/>
        <v>820089-RSWOD-XS</v>
      </c>
      <c r="N107" s="184">
        <v>7048652459558</v>
      </c>
      <c r="O107" s="2">
        <v>1</v>
      </c>
    </row>
    <row r="108" spans="1:15" ht="15.75">
      <c r="A108" s="79" t="s">
        <v>2639</v>
      </c>
      <c r="B108" s="80">
        <v>7048652459541</v>
      </c>
      <c r="C108" s="34"/>
      <c r="D108" s="34"/>
      <c r="E108" s="34"/>
      <c r="F108" s="34"/>
      <c r="G108" s="34"/>
      <c r="H108" s="34"/>
      <c r="I108" s="34"/>
      <c r="J108" s="34"/>
      <c r="K108" s="37">
        <v>820089</v>
      </c>
      <c r="L108" t="s">
        <v>2593</v>
      </c>
      <c r="M108" s="21" t="str">
        <f t="shared" si="1"/>
        <v>820089-RSWOD-S</v>
      </c>
      <c r="N108" s="184">
        <v>7048652459541</v>
      </c>
      <c r="O108" s="2">
        <v>1</v>
      </c>
    </row>
    <row r="109" spans="1:15" ht="15.75">
      <c r="A109" s="79" t="s">
        <v>2640</v>
      </c>
      <c r="B109" s="80">
        <v>7048652459534</v>
      </c>
      <c r="C109" s="34"/>
      <c r="D109" s="34"/>
      <c r="E109" s="34"/>
      <c r="F109" s="34"/>
      <c r="G109" s="34"/>
      <c r="H109" s="34"/>
      <c r="I109" s="34"/>
      <c r="J109" s="34"/>
      <c r="K109" s="37">
        <v>820089</v>
      </c>
      <c r="L109" t="s">
        <v>2594</v>
      </c>
      <c r="M109" s="21" t="str">
        <f t="shared" si="1"/>
        <v>820089-RSWOD-M</v>
      </c>
      <c r="N109" s="184">
        <v>7048652459534</v>
      </c>
      <c r="O109" s="2">
        <v>1</v>
      </c>
    </row>
    <row r="110" spans="1:15" ht="15.75">
      <c r="A110" s="79" t="s">
        <v>2641</v>
      </c>
      <c r="B110" s="80">
        <v>7048652459527</v>
      </c>
      <c r="C110" s="34"/>
      <c r="D110" s="34"/>
      <c r="E110" s="34"/>
      <c r="F110" s="34"/>
      <c r="G110" s="34"/>
      <c r="H110" s="34"/>
      <c r="I110" s="34"/>
      <c r="J110" s="34"/>
      <c r="K110" s="37">
        <v>820089</v>
      </c>
      <c r="L110" t="s">
        <v>2595</v>
      </c>
      <c r="M110" s="21" t="str">
        <f t="shared" si="1"/>
        <v>820089-RSWOD-L</v>
      </c>
      <c r="N110" s="184">
        <v>7048652459527</v>
      </c>
      <c r="O110" s="2">
        <v>1</v>
      </c>
    </row>
    <row r="111" spans="1:15" ht="15.75">
      <c r="A111" s="79" t="s">
        <v>2642</v>
      </c>
      <c r="B111" s="80">
        <v>7048652788139</v>
      </c>
      <c r="C111" s="34"/>
      <c r="D111" s="34"/>
      <c r="E111" s="34"/>
      <c r="F111" s="34"/>
      <c r="G111" s="34"/>
      <c r="H111" s="34"/>
      <c r="I111" s="34"/>
      <c r="J111" s="34"/>
      <c r="K111" s="37">
        <v>820090</v>
      </c>
      <c r="L111" t="s">
        <v>1199</v>
      </c>
      <c r="M111" s="21" t="str">
        <f t="shared" si="1"/>
        <v>820090-55505-S</v>
      </c>
      <c r="N111" s="184">
        <v>7048652788139</v>
      </c>
      <c r="O111" s="2">
        <v>1</v>
      </c>
    </row>
    <row r="112" spans="1:15" ht="15.75">
      <c r="A112" s="79" t="s">
        <v>2643</v>
      </c>
      <c r="B112" s="80">
        <v>7048652788122</v>
      </c>
      <c r="C112" s="34"/>
      <c r="D112" s="34"/>
      <c r="E112" s="34"/>
      <c r="F112" s="34"/>
      <c r="G112" s="34"/>
      <c r="H112" s="34"/>
      <c r="I112" s="34"/>
      <c r="J112" s="34"/>
      <c r="K112" s="37">
        <v>820090</v>
      </c>
      <c r="L112" t="s">
        <v>1200</v>
      </c>
      <c r="M112" s="21" t="str">
        <f t="shared" si="1"/>
        <v>820090-55505-M</v>
      </c>
      <c r="N112" s="184">
        <v>7048652788122</v>
      </c>
      <c r="O112" s="2">
        <v>1</v>
      </c>
    </row>
    <row r="113" spans="1:15" ht="15.75">
      <c r="A113" s="79" t="s">
        <v>2644</v>
      </c>
      <c r="B113" s="80">
        <v>7048652788115</v>
      </c>
      <c r="C113" s="34"/>
      <c r="D113" s="34"/>
      <c r="E113" s="34"/>
      <c r="F113" s="34"/>
      <c r="G113" s="34"/>
      <c r="H113" s="34"/>
      <c r="I113" s="34"/>
      <c r="J113" s="34"/>
      <c r="K113" s="37">
        <v>820090</v>
      </c>
      <c r="L113" t="s">
        <v>1201</v>
      </c>
      <c r="M113" s="21" t="str">
        <f t="shared" si="1"/>
        <v>820090-55505-L</v>
      </c>
      <c r="N113" s="184">
        <v>7048652788115</v>
      </c>
      <c r="O113" s="2">
        <v>1</v>
      </c>
    </row>
    <row r="114" spans="1:15" ht="15.75">
      <c r="A114" s="79" t="s">
        <v>2645</v>
      </c>
      <c r="B114" s="80">
        <v>7048652788146</v>
      </c>
      <c r="C114" s="34"/>
      <c r="D114" s="34"/>
      <c r="E114" s="34"/>
      <c r="F114" s="34"/>
      <c r="G114" s="34"/>
      <c r="H114" s="34"/>
      <c r="I114" s="34"/>
      <c r="J114" s="34"/>
      <c r="K114" s="37">
        <v>820090</v>
      </c>
      <c r="L114" t="s">
        <v>1202</v>
      </c>
      <c r="M114" s="21" t="str">
        <f t="shared" si="1"/>
        <v>820090-55505-XL</v>
      </c>
      <c r="N114" s="184">
        <v>7048652788146</v>
      </c>
      <c r="O114" s="2">
        <v>1</v>
      </c>
    </row>
    <row r="115" spans="1:15" ht="15.75">
      <c r="A115" s="79" t="s">
        <v>2646</v>
      </c>
      <c r="B115" s="80">
        <v>7048652714459</v>
      </c>
      <c r="C115" s="34"/>
      <c r="D115" s="34"/>
      <c r="E115" s="34"/>
      <c r="F115" s="34"/>
      <c r="G115" s="34"/>
      <c r="H115" s="34"/>
      <c r="I115" s="34"/>
      <c r="J115" s="34"/>
      <c r="K115" s="37">
        <v>820090</v>
      </c>
      <c r="L115" t="s">
        <v>2549</v>
      </c>
      <c r="M115" s="21" t="str">
        <f t="shared" si="1"/>
        <v>820090-88002-S</v>
      </c>
      <c r="N115" s="184">
        <v>7048652714459</v>
      </c>
      <c r="O115" s="2">
        <v>1</v>
      </c>
    </row>
    <row r="116" spans="1:15" ht="15.75">
      <c r="A116" s="79" t="s">
        <v>2647</v>
      </c>
      <c r="B116" s="80">
        <v>7048652714442</v>
      </c>
      <c r="C116" s="34"/>
      <c r="D116" s="34"/>
      <c r="E116" s="34"/>
      <c r="F116" s="34"/>
      <c r="G116" s="34"/>
      <c r="H116" s="34"/>
      <c r="I116" s="34"/>
      <c r="J116" s="34"/>
      <c r="K116" s="37">
        <v>820090</v>
      </c>
      <c r="L116" t="s">
        <v>2550</v>
      </c>
      <c r="M116" s="21" t="str">
        <f t="shared" si="1"/>
        <v>820090-88002-M</v>
      </c>
      <c r="N116" s="184">
        <v>7048652714442</v>
      </c>
      <c r="O116" s="2">
        <v>1</v>
      </c>
    </row>
    <row r="117" spans="1:15" ht="15.75">
      <c r="A117" s="79" t="s">
        <v>2648</v>
      </c>
      <c r="B117" s="80">
        <v>7048652714435</v>
      </c>
      <c r="C117" s="34"/>
      <c r="D117" s="34"/>
      <c r="E117" s="34"/>
      <c r="F117" s="34"/>
      <c r="G117" s="34"/>
      <c r="H117" s="34"/>
      <c r="I117" s="34"/>
      <c r="J117" s="34"/>
      <c r="K117" s="37">
        <v>820090</v>
      </c>
      <c r="L117" t="s">
        <v>2551</v>
      </c>
      <c r="M117" s="21" t="str">
        <f t="shared" si="1"/>
        <v>820090-88002-L</v>
      </c>
      <c r="N117" s="184">
        <v>7048652714435</v>
      </c>
      <c r="O117" s="2">
        <v>1</v>
      </c>
    </row>
    <row r="118" spans="1:15" ht="15.75">
      <c r="A118" s="79" t="s">
        <v>2649</v>
      </c>
      <c r="B118" s="80">
        <v>7048652714466</v>
      </c>
      <c r="C118" s="34"/>
      <c r="D118" s="34"/>
      <c r="E118" s="34"/>
      <c r="F118" s="34"/>
      <c r="G118" s="34"/>
      <c r="H118" s="34"/>
      <c r="I118" s="34"/>
      <c r="J118" s="34"/>
      <c r="K118" s="37">
        <v>820090</v>
      </c>
      <c r="L118" t="s">
        <v>2552</v>
      </c>
      <c r="M118" s="21" t="str">
        <f t="shared" si="1"/>
        <v>820090-88002-XL</v>
      </c>
      <c r="N118" s="184">
        <v>7048652714466</v>
      </c>
      <c r="O118" s="2">
        <v>1</v>
      </c>
    </row>
    <row r="119" spans="1:15" ht="15.75">
      <c r="A119" s="79" t="s">
        <v>2650</v>
      </c>
      <c r="B119" s="80">
        <v>7048652809650</v>
      </c>
      <c r="C119" s="34"/>
      <c r="D119" s="34"/>
      <c r="E119" s="34"/>
      <c r="F119" s="34"/>
      <c r="G119" s="34"/>
      <c r="H119" s="34"/>
      <c r="I119" s="34"/>
      <c r="J119" s="34"/>
      <c r="K119" s="37">
        <v>820090</v>
      </c>
      <c r="L119" t="s">
        <v>2553</v>
      </c>
      <c r="M119" s="21" t="str">
        <f t="shared" si="1"/>
        <v>820090-88200-S</v>
      </c>
      <c r="N119" s="184">
        <v>7048652809650</v>
      </c>
      <c r="O119" s="2">
        <v>1</v>
      </c>
    </row>
    <row r="120" spans="1:15" ht="15.75">
      <c r="A120" s="79" t="s">
        <v>2651</v>
      </c>
      <c r="B120" s="80">
        <v>7048652809643</v>
      </c>
      <c r="C120" s="34"/>
      <c r="D120" s="34"/>
      <c r="E120" s="34"/>
      <c r="F120" s="34"/>
      <c r="G120" s="34"/>
      <c r="H120" s="34"/>
      <c r="I120" s="34"/>
      <c r="J120" s="34"/>
      <c r="K120" s="37">
        <v>820090</v>
      </c>
      <c r="L120" t="s">
        <v>2555</v>
      </c>
      <c r="M120" s="21" t="str">
        <f t="shared" si="1"/>
        <v>820090-88200-M</v>
      </c>
      <c r="N120" s="184">
        <v>7048652809643</v>
      </c>
      <c r="O120" s="2">
        <v>1</v>
      </c>
    </row>
    <row r="121" spans="1:15" ht="15.75">
      <c r="A121" s="79" t="s">
        <v>2652</v>
      </c>
      <c r="B121" s="80">
        <v>7048652809636</v>
      </c>
      <c r="C121" s="34"/>
      <c r="D121" s="34"/>
      <c r="E121" s="34"/>
      <c r="F121" s="34"/>
      <c r="G121" s="34"/>
      <c r="H121" s="34"/>
      <c r="I121" s="34"/>
      <c r="J121" s="34"/>
      <c r="K121" s="37">
        <v>820090</v>
      </c>
      <c r="L121" t="s">
        <v>2556</v>
      </c>
      <c r="M121" s="21" t="str">
        <f t="shared" si="1"/>
        <v>820090-88200-L</v>
      </c>
      <c r="N121" s="184">
        <v>7048652809636</v>
      </c>
      <c r="O121" s="2">
        <v>1</v>
      </c>
    </row>
    <row r="122" spans="1:15" ht="15.75">
      <c r="A122" s="79" t="s">
        <v>2653</v>
      </c>
      <c r="B122" s="80">
        <v>7048652809667</v>
      </c>
      <c r="C122" s="34"/>
      <c r="D122" s="34"/>
      <c r="E122" s="34"/>
      <c r="F122" s="34"/>
      <c r="G122" s="34"/>
      <c r="H122" s="34"/>
      <c r="I122" s="34"/>
      <c r="J122" s="34"/>
      <c r="K122" s="37">
        <v>820090</v>
      </c>
      <c r="L122" t="s">
        <v>2557</v>
      </c>
      <c r="M122" s="21" t="str">
        <f t="shared" si="1"/>
        <v>820090-88200-XL</v>
      </c>
      <c r="N122" s="184">
        <v>7048652809667</v>
      </c>
      <c r="O122" s="2">
        <v>1</v>
      </c>
    </row>
    <row r="123" spans="1:15" ht="15.75">
      <c r="A123" s="79" t="s">
        <v>2654</v>
      </c>
      <c r="B123" s="80">
        <v>7048652459862</v>
      </c>
      <c r="C123" s="34"/>
      <c r="D123" s="34"/>
      <c r="E123" s="34"/>
      <c r="F123" s="34"/>
      <c r="G123" s="34"/>
      <c r="H123" s="34"/>
      <c r="I123" s="34"/>
      <c r="J123" s="34"/>
      <c r="K123" s="37">
        <v>820090</v>
      </c>
      <c r="L123" t="s">
        <v>99</v>
      </c>
      <c r="M123" s="21" t="str">
        <f t="shared" si="1"/>
        <v>820090-BLACK-S</v>
      </c>
      <c r="N123" s="184">
        <v>7048652459862</v>
      </c>
      <c r="O123" s="2">
        <v>1</v>
      </c>
    </row>
    <row r="124" spans="1:15" ht="15.75">
      <c r="A124" s="79" t="s">
        <v>2655</v>
      </c>
      <c r="B124" s="80">
        <v>7048652459855</v>
      </c>
      <c r="C124" s="34"/>
      <c r="D124" s="34"/>
      <c r="E124" s="34"/>
      <c r="F124" s="34"/>
      <c r="G124" s="34"/>
      <c r="H124" s="34"/>
      <c r="I124" s="34"/>
      <c r="J124" s="34"/>
      <c r="K124" s="37">
        <v>820090</v>
      </c>
      <c r="L124" t="s">
        <v>100</v>
      </c>
      <c r="M124" s="21" t="str">
        <f t="shared" si="1"/>
        <v>820090-BLACK-M</v>
      </c>
      <c r="N124" s="184">
        <v>7048652459855</v>
      </c>
      <c r="O124" s="2">
        <v>1</v>
      </c>
    </row>
    <row r="125" spans="1:15" ht="15.75">
      <c r="A125" s="79" t="s">
        <v>2656</v>
      </c>
      <c r="B125" s="80">
        <v>7048652459848</v>
      </c>
      <c r="C125" s="34"/>
      <c r="D125" s="34"/>
      <c r="E125" s="34"/>
      <c r="F125" s="34"/>
      <c r="G125" s="34"/>
      <c r="H125" s="34"/>
      <c r="I125" s="34"/>
      <c r="J125" s="34"/>
      <c r="K125" s="37">
        <v>820090</v>
      </c>
      <c r="L125" t="s">
        <v>101</v>
      </c>
      <c r="M125" s="21" t="str">
        <f t="shared" si="1"/>
        <v>820090-BLACK-L</v>
      </c>
      <c r="N125" s="184">
        <v>7048652459848</v>
      </c>
      <c r="O125" s="2">
        <v>1</v>
      </c>
    </row>
    <row r="126" spans="1:15" ht="15.75">
      <c r="A126" s="79" t="s">
        <v>2657</v>
      </c>
      <c r="B126" s="80">
        <v>7048652459879</v>
      </c>
      <c r="C126" s="34"/>
      <c r="D126" s="34"/>
      <c r="E126" s="34"/>
      <c r="F126" s="34"/>
      <c r="G126" s="34"/>
      <c r="H126" s="34"/>
      <c r="I126" s="34"/>
      <c r="J126" s="34"/>
      <c r="K126" s="37">
        <v>820090</v>
      </c>
      <c r="L126" t="s">
        <v>102</v>
      </c>
      <c r="M126" s="21" t="str">
        <f t="shared" si="1"/>
        <v>820090-BLACK-XL</v>
      </c>
      <c r="N126" s="184">
        <v>7048652459879</v>
      </c>
      <c r="O126" s="2">
        <v>1</v>
      </c>
    </row>
    <row r="127" spans="1:15" ht="15.75">
      <c r="A127" s="79" t="s">
        <v>2658</v>
      </c>
      <c r="B127" s="80">
        <v>7048652459909</v>
      </c>
      <c r="C127" s="34"/>
      <c r="D127" s="34"/>
      <c r="E127" s="34"/>
      <c r="F127" s="34"/>
      <c r="G127" s="34"/>
      <c r="H127" s="34"/>
      <c r="I127" s="34"/>
      <c r="J127" s="34"/>
      <c r="K127" s="37">
        <v>820090</v>
      </c>
      <c r="L127" t="s">
        <v>2558</v>
      </c>
      <c r="M127" s="21" t="str">
        <f t="shared" si="1"/>
        <v>820090-OCHER-S</v>
      </c>
      <c r="N127" s="184">
        <v>7048652459909</v>
      </c>
      <c r="O127" s="2">
        <v>1</v>
      </c>
    </row>
    <row r="128" spans="1:15" ht="15.75">
      <c r="A128" s="79" t="s">
        <v>2659</v>
      </c>
      <c r="B128" s="80">
        <v>7048652459893</v>
      </c>
      <c r="C128" s="34"/>
      <c r="D128" s="34"/>
      <c r="E128" s="34"/>
      <c r="F128" s="34"/>
      <c r="G128" s="34"/>
      <c r="H128" s="34"/>
      <c r="I128" s="34"/>
      <c r="J128" s="34"/>
      <c r="K128" s="37">
        <v>820090</v>
      </c>
      <c r="L128" t="s">
        <v>2560</v>
      </c>
      <c r="M128" s="21" t="str">
        <f t="shared" si="1"/>
        <v>820090-OCHER-M</v>
      </c>
      <c r="N128" s="184">
        <v>7048652459893</v>
      </c>
      <c r="O128" s="2">
        <v>1</v>
      </c>
    </row>
    <row r="129" spans="1:15" ht="15.75">
      <c r="A129" s="79" t="s">
        <v>2660</v>
      </c>
      <c r="B129" s="80">
        <v>7048652459886</v>
      </c>
      <c r="C129" s="34"/>
      <c r="D129" s="34"/>
      <c r="E129" s="34"/>
      <c r="F129" s="34"/>
      <c r="G129" s="34"/>
      <c r="H129" s="34"/>
      <c r="I129" s="34"/>
      <c r="J129" s="34"/>
      <c r="K129" s="37">
        <v>820090</v>
      </c>
      <c r="L129" t="s">
        <v>2561</v>
      </c>
      <c r="M129" s="21" t="str">
        <f t="shared" si="1"/>
        <v>820090-OCHER-L</v>
      </c>
      <c r="N129" s="184">
        <v>7048652459886</v>
      </c>
      <c r="O129" s="2">
        <v>1</v>
      </c>
    </row>
    <row r="130" spans="1:15" ht="15.75">
      <c r="A130" s="79" t="s">
        <v>2661</v>
      </c>
      <c r="B130" s="80">
        <v>7048652459916</v>
      </c>
      <c r="C130" s="34"/>
      <c r="D130" s="34"/>
      <c r="E130" s="34"/>
      <c r="F130" s="34"/>
      <c r="G130" s="34"/>
      <c r="H130" s="34"/>
      <c r="I130" s="34"/>
      <c r="J130" s="34"/>
      <c r="K130" s="37">
        <v>820090</v>
      </c>
      <c r="L130" t="s">
        <v>2562</v>
      </c>
      <c r="M130" s="21" t="str">
        <f t="shared" si="1"/>
        <v>820090-OCHER-XL</v>
      </c>
      <c r="N130" s="184">
        <v>7048652459916</v>
      </c>
      <c r="O130" s="2">
        <v>1</v>
      </c>
    </row>
    <row r="131" spans="1:15" ht="15.75">
      <c r="A131" s="79" t="s">
        <v>2662</v>
      </c>
      <c r="B131" s="80">
        <v>7048652459947</v>
      </c>
      <c r="C131" s="34"/>
      <c r="D131" s="34"/>
      <c r="E131" s="34"/>
      <c r="F131" s="34"/>
      <c r="G131" s="34"/>
      <c r="H131" s="34"/>
      <c r="I131" s="34"/>
      <c r="J131" s="34"/>
      <c r="K131" s="37">
        <v>820090</v>
      </c>
      <c r="L131" t="s">
        <v>2563</v>
      </c>
      <c r="M131" s="21" t="str">
        <f t="shared" ref="M131:M194" si="2">CONCATENATE(K131,"-",L131)</f>
        <v>820090-PNGRN-S</v>
      </c>
      <c r="N131" s="184">
        <v>7048652459947</v>
      </c>
      <c r="O131" s="2">
        <v>1</v>
      </c>
    </row>
    <row r="132" spans="1:15" ht="15.75">
      <c r="A132" s="79" t="s">
        <v>2663</v>
      </c>
      <c r="B132" s="80">
        <v>7048652459930</v>
      </c>
      <c r="C132" s="34"/>
      <c r="D132" s="34"/>
      <c r="E132" s="34"/>
      <c r="F132" s="34"/>
      <c r="G132" s="34"/>
      <c r="H132" s="34"/>
      <c r="I132" s="34"/>
      <c r="J132" s="34"/>
      <c r="K132" s="37">
        <v>820090</v>
      </c>
      <c r="L132" t="s">
        <v>2565</v>
      </c>
      <c r="M132" s="21" t="str">
        <f t="shared" si="2"/>
        <v>820090-PNGRN-M</v>
      </c>
      <c r="N132" s="184">
        <v>7048652459930</v>
      </c>
      <c r="O132" s="2">
        <v>1</v>
      </c>
    </row>
    <row r="133" spans="1:15" ht="15.75">
      <c r="A133" s="79" t="s">
        <v>2664</v>
      </c>
      <c r="B133" s="80">
        <v>7048652459923</v>
      </c>
      <c r="C133" s="34"/>
      <c r="D133" s="34"/>
      <c r="E133" s="34"/>
      <c r="F133" s="34"/>
      <c r="G133" s="34"/>
      <c r="H133" s="34"/>
      <c r="I133" s="34"/>
      <c r="J133" s="34"/>
      <c r="K133" s="37">
        <v>820090</v>
      </c>
      <c r="L133" t="s">
        <v>2566</v>
      </c>
      <c r="M133" s="21" t="str">
        <f t="shared" si="2"/>
        <v>820090-PNGRN-L</v>
      </c>
      <c r="N133" s="184">
        <v>7048652459923</v>
      </c>
      <c r="O133" s="2">
        <v>1</v>
      </c>
    </row>
    <row r="134" spans="1:15" ht="15.75">
      <c r="A134" s="79" t="s">
        <v>2665</v>
      </c>
      <c r="B134" s="80">
        <v>7048652459954</v>
      </c>
      <c r="C134" s="34"/>
      <c r="D134" s="34"/>
      <c r="E134" s="34"/>
      <c r="F134" s="34"/>
      <c r="G134" s="34"/>
      <c r="H134" s="34"/>
      <c r="I134" s="34"/>
      <c r="J134" s="34"/>
      <c r="K134" s="37">
        <v>820090</v>
      </c>
      <c r="L134" t="s">
        <v>2567</v>
      </c>
      <c r="M134" s="21" t="str">
        <f t="shared" si="2"/>
        <v>820090-PNGRN-XL</v>
      </c>
      <c r="N134" s="184">
        <v>7048652459954</v>
      </c>
      <c r="O134" s="2">
        <v>1</v>
      </c>
    </row>
    <row r="135" spans="1:15" ht="15.75">
      <c r="A135" s="79" t="s">
        <v>2666</v>
      </c>
      <c r="B135" s="80">
        <v>7048652459985</v>
      </c>
      <c r="C135" s="34"/>
      <c r="D135" s="34"/>
      <c r="E135" s="34"/>
      <c r="F135" s="34"/>
      <c r="G135" s="34"/>
      <c r="H135" s="34"/>
      <c r="I135" s="34"/>
      <c r="J135" s="34"/>
      <c r="K135" s="37">
        <v>820090</v>
      </c>
      <c r="L135" t="s">
        <v>2568</v>
      </c>
      <c r="M135" s="21" t="str">
        <f t="shared" si="2"/>
        <v>820090-PTNVY-S</v>
      </c>
      <c r="N135" s="184">
        <v>7048652459985</v>
      </c>
      <c r="O135" s="2">
        <v>1</v>
      </c>
    </row>
    <row r="136" spans="1:15" ht="15.75">
      <c r="A136" s="79" t="s">
        <v>2667</v>
      </c>
      <c r="B136" s="80">
        <v>7048652459978</v>
      </c>
      <c r="C136" s="34"/>
      <c r="D136" s="34"/>
      <c r="E136" s="34"/>
      <c r="F136" s="34"/>
      <c r="G136" s="34"/>
      <c r="H136" s="34"/>
      <c r="I136" s="34"/>
      <c r="J136" s="34"/>
      <c r="K136" s="37">
        <v>820090</v>
      </c>
      <c r="L136" t="s">
        <v>2570</v>
      </c>
      <c r="M136" s="21" t="str">
        <f t="shared" si="2"/>
        <v>820090-PTNVY-M</v>
      </c>
      <c r="N136" s="184">
        <v>7048652459978</v>
      </c>
      <c r="O136" s="2">
        <v>1</v>
      </c>
    </row>
    <row r="137" spans="1:15" ht="15.75">
      <c r="A137" s="79" t="s">
        <v>2668</v>
      </c>
      <c r="B137" s="80">
        <v>7048652459961</v>
      </c>
      <c r="C137" s="34"/>
      <c r="D137" s="34"/>
      <c r="E137" s="34"/>
      <c r="F137" s="34"/>
      <c r="G137" s="34"/>
      <c r="H137" s="34"/>
      <c r="I137" s="34"/>
      <c r="J137" s="34"/>
      <c r="K137" s="37">
        <v>820090</v>
      </c>
      <c r="L137" t="s">
        <v>2571</v>
      </c>
      <c r="M137" s="21" t="str">
        <f t="shared" si="2"/>
        <v>820090-PTNVY-L</v>
      </c>
      <c r="N137" s="184">
        <v>7048652459961</v>
      </c>
      <c r="O137" s="2">
        <v>1</v>
      </c>
    </row>
    <row r="138" spans="1:15" ht="15.75">
      <c r="A138" s="79" t="s">
        <v>2669</v>
      </c>
      <c r="B138" s="80">
        <v>7048652459992</v>
      </c>
      <c r="C138" s="34"/>
      <c r="D138" s="34"/>
      <c r="E138" s="34"/>
      <c r="F138" s="34"/>
      <c r="G138" s="34"/>
      <c r="H138" s="34"/>
      <c r="I138" s="34"/>
      <c r="J138" s="34"/>
      <c r="K138" s="37">
        <v>820090</v>
      </c>
      <c r="L138" t="s">
        <v>2572</v>
      </c>
      <c r="M138" s="21" t="str">
        <f t="shared" si="2"/>
        <v>820090-PTNVY-XL</v>
      </c>
      <c r="N138" s="184">
        <v>7048652459992</v>
      </c>
      <c r="O138" s="2">
        <v>1</v>
      </c>
    </row>
    <row r="139" spans="1:15" ht="15.75">
      <c r="A139" s="79" t="s">
        <v>2670</v>
      </c>
      <c r="B139" s="80">
        <v>7048652609281</v>
      </c>
      <c r="C139" s="34"/>
      <c r="D139" s="34"/>
      <c r="E139" s="34"/>
      <c r="F139" s="34"/>
      <c r="G139" s="34"/>
      <c r="H139" s="34"/>
      <c r="I139" s="34"/>
      <c r="J139" s="34"/>
      <c r="K139" s="37">
        <v>820090</v>
      </c>
      <c r="L139" t="s">
        <v>2573</v>
      </c>
      <c r="M139" s="21" t="str">
        <f t="shared" si="2"/>
        <v>820090-RUST-S</v>
      </c>
      <c r="N139" s="184">
        <v>7048652609281</v>
      </c>
      <c r="O139" s="2">
        <v>1</v>
      </c>
    </row>
    <row r="140" spans="1:15" ht="15.75">
      <c r="A140" s="79" t="s">
        <v>2671</v>
      </c>
      <c r="B140" s="80">
        <v>7048652609274</v>
      </c>
      <c r="C140" s="34"/>
      <c r="D140" s="34"/>
      <c r="E140" s="34"/>
      <c r="F140" s="34"/>
      <c r="G140" s="34"/>
      <c r="H140" s="34"/>
      <c r="I140" s="34"/>
      <c r="J140" s="34"/>
      <c r="K140" s="37">
        <v>820090</v>
      </c>
      <c r="L140" t="s">
        <v>2575</v>
      </c>
      <c r="M140" s="21" t="str">
        <f t="shared" si="2"/>
        <v>820090-RUST-M</v>
      </c>
      <c r="N140" s="184">
        <v>7048652609274</v>
      </c>
      <c r="O140" s="2">
        <v>1</v>
      </c>
    </row>
    <row r="141" spans="1:15" ht="15.75">
      <c r="A141" s="79" t="s">
        <v>2672</v>
      </c>
      <c r="B141" s="80">
        <v>7048652609267</v>
      </c>
      <c r="C141" s="34"/>
      <c r="D141" s="34"/>
      <c r="E141" s="34"/>
      <c r="F141" s="34"/>
      <c r="G141" s="34"/>
      <c r="H141" s="34"/>
      <c r="I141" s="34"/>
      <c r="J141" s="34"/>
      <c r="K141" s="37">
        <v>820090</v>
      </c>
      <c r="L141" t="s">
        <v>2576</v>
      </c>
      <c r="M141" s="21" t="str">
        <f t="shared" si="2"/>
        <v>820090-RUST-L</v>
      </c>
      <c r="N141" s="184">
        <v>7048652609267</v>
      </c>
      <c r="O141" s="2">
        <v>1</v>
      </c>
    </row>
    <row r="142" spans="1:15" ht="15.75">
      <c r="A142" s="79" t="s">
        <v>2673</v>
      </c>
      <c r="B142" s="80">
        <v>7048652609298</v>
      </c>
      <c r="C142" s="34"/>
      <c r="D142" s="34"/>
      <c r="E142" s="34"/>
      <c r="F142" s="34"/>
      <c r="G142" s="34"/>
      <c r="H142" s="34"/>
      <c r="I142" s="34"/>
      <c r="J142" s="34"/>
      <c r="K142" s="37">
        <v>820090</v>
      </c>
      <c r="L142" t="s">
        <v>2577</v>
      </c>
      <c r="M142" s="21" t="str">
        <f t="shared" si="2"/>
        <v>820090-RUST-XL</v>
      </c>
      <c r="N142" s="184">
        <v>7048652609298</v>
      </c>
      <c r="O142" s="2">
        <v>1</v>
      </c>
    </row>
    <row r="143" spans="1:15" ht="15.75">
      <c r="A143" s="79" t="s">
        <v>2674</v>
      </c>
      <c r="B143" s="80">
        <v>7048652609328</v>
      </c>
      <c r="C143" s="34"/>
      <c r="D143" s="34"/>
      <c r="E143" s="34"/>
      <c r="F143" s="34"/>
      <c r="G143" s="34"/>
      <c r="H143" s="34"/>
      <c r="I143" s="34"/>
      <c r="J143" s="34"/>
      <c r="K143" s="37">
        <v>820090</v>
      </c>
      <c r="L143" t="s">
        <v>2578</v>
      </c>
      <c r="M143" s="21" t="str">
        <f t="shared" si="2"/>
        <v>820090-SARCO-S</v>
      </c>
      <c r="N143" s="184">
        <v>7048652609328</v>
      </c>
      <c r="O143" s="2">
        <v>1</v>
      </c>
    </row>
    <row r="144" spans="1:15" ht="15.75">
      <c r="A144" s="79" t="s">
        <v>2675</v>
      </c>
      <c r="B144" s="80">
        <v>7048652609311</v>
      </c>
      <c r="C144" s="34"/>
      <c r="D144" s="34"/>
      <c r="E144" s="34"/>
      <c r="F144" s="34"/>
      <c r="G144" s="34"/>
      <c r="H144" s="34"/>
      <c r="I144" s="34"/>
      <c r="J144" s="34"/>
      <c r="K144" s="37">
        <v>820090</v>
      </c>
      <c r="L144" t="s">
        <v>2580</v>
      </c>
      <c r="M144" s="21" t="str">
        <f t="shared" si="2"/>
        <v>820090-SARCO-M</v>
      </c>
      <c r="N144" s="184">
        <v>7048652609311</v>
      </c>
      <c r="O144" s="2">
        <v>1</v>
      </c>
    </row>
    <row r="145" spans="1:15" ht="15.75">
      <c r="A145" s="79" t="s">
        <v>2676</v>
      </c>
      <c r="B145" s="80">
        <v>7048652609304</v>
      </c>
      <c r="C145" s="34"/>
      <c r="D145" s="34"/>
      <c r="E145" s="34"/>
      <c r="F145" s="34"/>
      <c r="G145" s="34"/>
      <c r="H145" s="34"/>
      <c r="I145" s="34"/>
      <c r="J145" s="34"/>
      <c r="K145" s="37">
        <v>820090</v>
      </c>
      <c r="L145" t="s">
        <v>2581</v>
      </c>
      <c r="M145" s="21" t="str">
        <f t="shared" si="2"/>
        <v>820090-SARCO-L</v>
      </c>
      <c r="N145" s="184">
        <v>7048652609304</v>
      </c>
      <c r="O145" s="2">
        <v>1</v>
      </c>
    </row>
    <row r="146" spans="1:15" ht="15.75">
      <c r="A146" s="79" t="s">
        <v>2677</v>
      </c>
      <c r="B146" s="80">
        <v>7048652609335</v>
      </c>
      <c r="C146" s="34"/>
      <c r="D146" s="34"/>
      <c r="E146" s="34"/>
      <c r="F146" s="34"/>
      <c r="G146" s="34"/>
      <c r="H146" s="34"/>
      <c r="I146" s="34"/>
      <c r="J146" s="34"/>
      <c r="K146" s="37">
        <v>820090</v>
      </c>
      <c r="L146" t="s">
        <v>2582</v>
      </c>
      <c r="M146" s="21" t="str">
        <f t="shared" si="2"/>
        <v>820090-SARCO-XL</v>
      </c>
      <c r="N146" s="184">
        <v>7048652609335</v>
      </c>
      <c r="O146" s="2">
        <v>1</v>
      </c>
    </row>
    <row r="147" spans="1:15" ht="15.75">
      <c r="A147" s="79" t="s">
        <v>2678</v>
      </c>
      <c r="B147" s="80">
        <v>7048652787972</v>
      </c>
      <c r="C147" s="34"/>
      <c r="D147" s="34"/>
      <c r="E147" s="34"/>
      <c r="F147" s="34"/>
      <c r="G147" s="34"/>
      <c r="H147" s="34"/>
      <c r="I147" s="34"/>
      <c r="J147" s="34"/>
      <c r="K147" s="37">
        <v>820091</v>
      </c>
      <c r="L147" t="s">
        <v>1199</v>
      </c>
      <c r="M147" s="21" t="str">
        <f t="shared" si="2"/>
        <v>820091-55505-S</v>
      </c>
      <c r="N147" s="184">
        <v>7048652787972</v>
      </c>
      <c r="O147" s="2">
        <v>1</v>
      </c>
    </row>
    <row r="148" spans="1:15" ht="15.75">
      <c r="A148" s="79" t="s">
        <v>2679</v>
      </c>
      <c r="B148" s="80">
        <v>7048652787965</v>
      </c>
      <c r="C148" s="34"/>
      <c r="D148" s="34"/>
      <c r="E148" s="34"/>
      <c r="F148" s="34"/>
      <c r="G148" s="34"/>
      <c r="H148" s="34"/>
      <c r="I148" s="34"/>
      <c r="J148" s="34"/>
      <c r="K148" s="37">
        <v>820091</v>
      </c>
      <c r="L148" t="s">
        <v>1200</v>
      </c>
      <c r="M148" s="21" t="str">
        <f t="shared" si="2"/>
        <v>820091-55505-M</v>
      </c>
      <c r="N148" s="184">
        <v>7048652787965</v>
      </c>
      <c r="O148" s="2">
        <v>1</v>
      </c>
    </row>
    <row r="149" spans="1:15" ht="15.75">
      <c r="A149" s="79" t="s">
        <v>2680</v>
      </c>
      <c r="B149" s="80">
        <v>7048652787958</v>
      </c>
      <c r="C149" s="34"/>
      <c r="D149" s="34"/>
      <c r="E149" s="34"/>
      <c r="F149" s="34"/>
      <c r="G149" s="34"/>
      <c r="H149" s="34"/>
      <c r="I149" s="34"/>
      <c r="J149" s="34"/>
      <c r="K149" s="37">
        <v>820091</v>
      </c>
      <c r="L149" t="s">
        <v>1201</v>
      </c>
      <c r="M149" s="21" t="str">
        <f t="shared" si="2"/>
        <v>820091-55505-L</v>
      </c>
      <c r="N149" s="184">
        <v>7048652787958</v>
      </c>
      <c r="O149" s="2">
        <v>1</v>
      </c>
    </row>
    <row r="150" spans="1:15" ht="15.75">
      <c r="A150" s="79" t="s">
        <v>2681</v>
      </c>
      <c r="B150" s="80">
        <v>7048652787989</v>
      </c>
      <c r="C150" s="34"/>
      <c r="D150" s="34"/>
      <c r="E150" s="34"/>
      <c r="F150" s="34"/>
      <c r="G150" s="34"/>
      <c r="H150" s="34"/>
      <c r="I150" s="34"/>
      <c r="J150" s="34"/>
      <c r="K150" s="37">
        <v>820091</v>
      </c>
      <c r="L150" t="s">
        <v>1202</v>
      </c>
      <c r="M150" s="21" t="str">
        <f t="shared" si="2"/>
        <v>820091-55505-XL</v>
      </c>
      <c r="N150" s="184">
        <v>7048652787989</v>
      </c>
      <c r="O150" s="2">
        <v>1</v>
      </c>
    </row>
    <row r="151" spans="1:15" ht="15.75">
      <c r="A151" s="79" t="s">
        <v>2682</v>
      </c>
      <c r="B151" s="80">
        <v>7048652711465</v>
      </c>
      <c r="C151" s="34"/>
      <c r="D151" s="34"/>
      <c r="E151" s="34"/>
      <c r="F151" s="34"/>
      <c r="G151" s="34"/>
      <c r="H151" s="34"/>
      <c r="I151" s="34"/>
      <c r="J151" s="34"/>
      <c r="K151" s="37">
        <v>820091</v>
      </c>
      <c r="L151" t="s">
        <v>2549</v>
      </c>
      <c r="M151" s="21" t="str">
        <f t="shared" si="2"/>
        <v>820091-88002-S</v>
      </c>
      <c r="N151" s="184">
        <v>7048652711465</v>
      </c>
      <c r="O151" s="2">
        <v>1</v>
      </c>
    </row>
    <row r="152" spans="1:15" ht="15.75">
      <c r="A152" s="79" t="s">
        <v>2683</v>
      </c>
      <c r="B152" s="80">
        <v>7048652711458</v>
      </c>
      <c r="C152" s="34"/>
      <c r="D152" s="34"/>
      <c r="E152" s="34"/>
      <c r="F152" s="34"/>
      <c r="G152" s="34"/>
      <c r="H152" s="34"/>
      <c r="I152" s="34"/>
      <c r="J152" s="34"/>
      <c r="K152" s="37">
        <v>820091</v>
      </c>
      <c r="L152" t="s">
        <v>2550</v>
      </c>
      <c r="M152" s="21" t="str">
        <f t="shared" si="2"/>
        <v>820091-88002-M</v>
      </c>
      <c r="N152" s="184">
        <v>7048652711458</v>
      </c>
      <c r="O152" s="2">
        <v>1</v>
      </c>
    </row>
    <row r="153" spans="1:15" ht="15.75">
      <c r="A153" s="79" t="s">
        <v>2684</v>
      </c>
      <c r="B153" s="80">
        <v>7048652711441</v>
      </c>
      <c r="C153" s="34"/>
      <c r="D153" s="34"/>
      <c r="E153" s="34"/>
      <c r="F153" s="34"/>
      <c r="G153" s="34"/>
      <c r="H153" s="34"/>
      <c r="I153" s="34"/>
      <c r="J153" s="34"/>
      <c r="K153" s="37">
        <v>820091</v>
      </c>
      <c r="L153" t="s">
        <v>2551</v>
      </c>
      <c r="M153" s="21" t="str">
        <f t="shared" si="2"/>
        <v>820091-88002-L</v>
      </c>
      <c r="N153" s="184">
        <v>7048652711441</v>
      </c>
      <c r="O153" s="2">
        <v>1</v>
      </c>
    </row>
    <row r="154" spans="1:15" ht="15.75">
      <c r="A154" s="79" t="s">
        <v>2685</v>
      </c>
      <c r="B154" s="80">
        <v>7048652711472</v>
      </c>
      <c r="C154" s="34"/>
      <c r="D154" s="34"/>
      <c r="E154" s="34"/>
      <c r="F154" s="34"/>
      <c r="G154" s="34"/>
      <c r="H154" s="34"/>
      <c r="I154" s="34"/>
      <c r="J154" s="34"/>
      <c r="K154" s="37">
        <v>820091</v>
      </c>
      <c r="L154" t="s">
        <v>2552</v>
      </c>
      <c r="M154" s="21" t="str">
        <f t="shared" si="2"/>
        <v>820091-88002-XL</v>
      </c>
      <c r="N154" s="184">
        <v>7048652711472</v>
      </c>
      <c r="O154" s="2">
        <v>1</v>
      </c>
    </row>
    <row r="155" spans="1:15" ht="15.75">
      <c r="A155" s="79" t="s">
        <v>2686</v>
      </c>
      <c r="B155" s="80">
        <v>7048652459749</v>
      </c>
      <c r="C155" s="34"/>
      <c r="D155" s="34"/>
      <c r="E155" s="34"/>
      <c r="F155" s="34"/>
      <c r="G155" s="34"/>
      <c r="H155" s="34"/>
      <c r="I155" s="34"/>
      <c r="J155" s="34"/>
      <c r="K155" s="37">
        <v>820091</v>
      </c>
      <c r="L155" t="s">
        <v>99</v>
      </c>
      <c r="M155" s="21" t="str">
        <f t="shared" si="2"/>
        <v>820091-BLACK-S</v>
      </c>
      <c r="N155" s="184">
        <v>7048652459749</v>
      </c>
      <c r="O155" s="2">
        <v>1</v>
      </c>
    </row>
    <row r="156" spans="1:15" ht="15.75">
      <c r="A156" s="79" t="s">
        <v>2687</v>
      </c>
      <c r="B156" s="80">
        <v>7048652459732</v>
      </c>
      <c r="C156" s="34"/>
      <c r="D156" s="34"/>
      <c r="E156" s="34"/>
      <c r="F156" s="34"/>
      <c r="G156" s="34"/>
      <c r="H156" s="34"/>
      <c r="I156" s="34"/>
      <c r="J156" s="34"/>
      <c r="K156" s="37">
        <v>820091</v>
      </c>
      <c r="L156" t="s">
        <v>100</v>
      </c>
      <c r="M156" s="21" t="str">
        <f t="shared" si="2"/>
        <v>820091-BLACK-M</v>
      </c>
      <c r="N156" s="184">
        <v>7048652459732</v>
      </c>
      <c r="O156" s="2">
        <v>1</v>
      </c>
    </row>
    <row r="157" spans="1:15" ht="15.75">
      <c r="A157" s="79" t="s">
        <v>2688</v>
      </c>
      <c r="B157" s="80">
        <v>7048652459725</v>
      </c>
      <c r="C157" s="34"/>
      <c r="D157" s="34"/>
      <c r="E157" s="34"/>
      <c r="F157" s="34"/>
      <c r="G157" s="34"/>
      <c r="H157" s="34"/>
      <c r="I157" s="34"/>
      <c r="J157" s="34"/>
      <c r="K157" s="37">
        <v>820091</v>
      </c>
      <c r="L157" t="s">
        <v>101</v>
      </c>
      <c r="M157" s="21" t="str">
        <f t="shared" si="2"/>
        <v>820091-BLACK-L</v>
      </c>
      <c r="N157" s="184">
        <v>7048652459725</v>
      </c>
      <c r="O157" s="2">
        <v>1</v>
      </c>
    </row>
    <row r="158" spans="1:15" ht="15.75">
      <c r="A158" s="79" t="s">
        <v>2689</v>
      </c>
      <c r="B158" s="80">
        <v>7048652459756</v>
      </c>
      <c r="C158" s="34"/>
      <c r="D158" s="34"/>
      <c r="E158" s="34"/>
      <c r="F158" s="34"/>
      <c r="G158" s="34"/>
      <c r="H158" s="34"/>
      <c r="I158" s="34"/>
      <c r="J158" s="34"/>
      <c r="K158" s="37">
        <v>820091</v>
      </c>
      <c r="L158" t="s">
        <v>102</v>
      </c>
      <c r="M158" s="21" t="str">
        <f t="shared" si="2"/>
        <v>820091-BLACK-XL</v>
      </c>
      <c r="N158" s="184">
        <v>7048652459756</v>
      </c>
      <c r="O158" s="2">
        <v>1</v>
      </c>
    </row>
    <row r="159" spans="1:15" ht="15.75">
      <c r="A159" s="79" t="s">
        <v>2690</v>
      </c>
      <c r="B159" s="80">
        <v>7048652459787</v>
      </c>
      <c r="C159" s="34"/>
      <c r="D159" s="34"/>
      <c r="E159" s="34"/>
      <c r="F159" s="34"/>
      <c r="G159" s="34"/>
      <c r="H159" s="34"/>
      <c r="I159" s="34"/>
      <c r="J159" s="34"/>
      <c r="K159" s="37">
        <v>820091</v>
      </c>
      <c r="L159" t="s">
        <v>2558</v>
      </c>
      <c r="M159" s="21" t="str">
        <f t="shared" si="2"/>
        <v>820091-OCHER-S</v>
      </c>
      <c r="N159" s="184">
        <v>7048652459787</v>
      </c>
      <c r="O159" s="2">
        <v>1</v>
      </c>
    </row>
    <row r="160" spans="1:15" ht="15.75">
      <c r="A160" s="79" t="s">
        <v>2691</v>
      </c>
      <c r="B160" s="80">
        <v>7048652459770</v>
      </c>
      <c r="C160" s="34"/>
      <c r="D160" s="34"/>
      <c r="E160" s="34"/>
      <c r="F160" s="34"/>
      <c r="G160" s="34"/>
      <c r="H160" s="34"/>
      <c r="I160" s="34"/>
      <c r="J160" s="34"/>
      <c r="K160" s="37">
        <v>820091</v>
      </c>
      <c r="L160" t="s">
        <v>2560</v>
      </c>
      <c r="M160" s="21" t="str">
        <f t="shared" si="2"/>
        <v>820091-OCHER-M</v>
      </c>
      <c r="N160" s="184">
        <v>7048652459770</v>
      </c>
      <c r="O160" s="2">
        <v>1</v>
      </c>
    </row>
    <row r="161" spans="1:15" ht="15.75">
      <c r="A161" s="79" t="s">
        <v>2692</v>
      </c>
      <c r="B161" s="80">
        <v>7048652459763</v>
      </c>
      <c r="C161" s="34"/>
      <c r="D161" s="34"/>
      <c r="E161" s="34"/>
      <c r="F161" s="34"/>
      <c r="G161" s="34"/>
      <c r="H161" s="34"/>
      <c r="I161" s="34"/>
      <c r="J161" s="34"/>
      <c r="K161" s="37">
        <v>820091</v>
      </c>
      <c r="L161" t="s">
        <v>2561</v>
      </c>
      <c r="M161" s="21" t="str">
        <f t="shared" si="2"/>
        <v>820091-OCHER-L</v>
      </c>
      <c r="N161" s="184">
        <v>7048652459763</v>
      </c>
      <c r="O161" s="2">
        <v>1</v>
      </c>
    </row>
    <row r="162" spans="1:15" ht="15.75">
      <c r="A162" s="79" t="s">
        <v>2693</v>
      </c>
      <c r="B162" s="80">
        <v>7048652459794</v>
      </c>
      <c r="C162" s="34"/>
      <c r="D162" s="34"/>
      <c r="E162" s="34"/>
      <c r="F162" s="34"/>
      <c r="G162" s="34"/>
      <c r="H162" s="34"/>
      <c r="I162" s="34"/>
      <c r="J162" s="34"/>
      <c r="K162" s="37">
        <v>820091</v>
      </c>
      <c r="L162" t="s">
        <v>2562</v>
      </c>
      <c r="M162" s="21" t="str">
        <f t="shared" si="2"/>
        <v>820091-OCHER-XL</v>
      </c>
      <c r="N162" s="184">
        <v>7048652459794</v>
      </c>
      <c r="O162" s="2">
        <v>1</v>
      </c>
    </row>
    <row r="163" spans="1:15" ht="15.75">
      <c r="A163" s="79" t="s">
        <v>2694</v>
      </c>
      <c r="B163" s="80">
        <v>7048652459824</v>
      </c>
      <c r="C163" s="34"/>
      <c r="D163" s="34"/>
      <c r="E163" s="34"/>
      <c r="F163" s="34"/>
      <c r="G163" s="34"/>
      <c r="H163" s="34"/>
      <c r="I163" s="34"/>
      <c r="J163" s="34"/>
      <c r="K163" s="37">
        <v>820091</v>
      </c>
      <c r="L163" t="s">
        <v>2563</v>
      </c>
      <c r="M163" s="21" t="str">
        <f t="shared" si="2"/>
        <v>820091-PNGRN-S</v>
      </c>
      <c r="N163" s="184">
        <v>7048652459824</v>
      </c>
      <c r="O163" s="2">
        <v>1</v>
      </c>
    </row>
    <row r="164" spans="1:15" ht="15.75">
      <c r="A164" s="79" t="s">
        <v>2695</v>
      </c>
      <c r="B164" s="80">
        <v>7048652459817</v>
      </c>
      <c r="C164" s="34"/>
      <c r="D164" s="34"/>
      <c r="E164" s="34"/>
      <c r="F164" s="34"/>
      <c r="G164" s="34"/>
      <c r="H164" s="34"/>
      <c r="I164" s="34"/>
      <c r="J164" s="34"/>
      <c r="K164" s="37">
        <v>820091</v>
      </c>
      <c r="L164" t="s">
        <v>2565</v>
      </c>
      <c r="M164" s="21" t="str">
        <f t="shared" si="2"/>
        <v>820091-PNGRN-M</v>
      </c>
      <c r="N164" s="184">
        <v>7048652459817</v>
      </c>
      <c r="O164" s="2">
        <v>1</v>
      </c>
    </row>
    <row r="165" spans="1:15" ht="15.75">
      <c r="A165" s="79" t="s">
        <v>2696</v>
      </c>
      <c r="B165" s="80">
        <v>7048652459800</v>
      </c>
      <c r="C165" s="34"/>
      <c r="D165" s="34"/>
      <c r="E165" s="34"/>
      <c r="F165" s="34"/>
      <c r="G165" s="34"/>
      <c r="H165" s="34"/>
      <c r="I165" s="34"/>
      <c r="J165" s="34"/>
      <c r="K165" s="37">
        <v>820091</v>
      </c>
      <c r="L165" t="s">
        <v>2566</v>
      </c>
      <c r="M165" s="21" t="str">
        <f t="shared" si="2"/>
        <v>820091-PNGRN-L</v>
      </c>
      <c r="N165" s="184">
        <v>7048652459800</v>
      </c>
      <c r="O165" s="2">
        <v>1</v>
      </c>
    </row>
    <row r="166" spans="1:15" ht="15.75">
      <c r="A166" s="79" t="s">
        <v>2697</v>
      </c>
      <c r="B166" s="80">
        <v>7048652459831</v>
      </c>
      <c r="C166" s="34"/>
      <c r="D166" s="34"/>
      <c r="E166" s="34"/>
      <c r="F166" s="34"/>
      <c r="G166" s="34"/>
      <c r="H166" s="34"/>
      <c r="I166" s="34"/>
      <c r="J166" s="34"/>
      <c r="K166" s="37">
        <v>820091</v>
      </c>
      <c r="L166" t="s">
        <v>2567</v>
      </c>
      <c r="M166" s="21" t="str">
        <f t="shared" si="2"/>
        <v>820091-PNGRN-XL</v>
      </c>
      <c r="N166" s="184">
        <v>7048652459831</v>
      </c>
      <c r="O166" s="2">
        <v>1</v>
      </c>
    </row>
    <row r="167" spans="1:15" ht="15.75">
      <c r="A167" s="79" t="s">
        <v>2698</v>
      </c>
      <c r="B167" s="80">
        <v>7048652609403</v>
      </c>
      <c r="C167" s="34"/>
      <c r="D167" s="34"/>
      <c r="E167" s="34"/>
      <c r="F167" s="34"/>
      <c r="G167" s="34"/>
      <c r="H167" s="34"/>
      <c r="I167" s="34"/>
      <c r="J167" s="34"/>
      <c r="K167" s="37">
        <v>820091</v>
      </c>
      <c r="L167" t="s">
        <v>2573</v>
      </c>
      <c r="M167" s="21" t="str">
        <f t="shared" si="2"/>
        <v>820091-RUST-S</v>
      </c>
      <c r="N167" s="184">
        <v>7048652609403</v>
      </c>
      <c r="O167" s="2">
        <v>1</v>
      </c>
    </row>
    <row r="168" spans="1:15" ht="15.75">
      <c r="A168" s="79" t="s">
        <v>2699</v>
      </c>
      <c r="B168" s="80">
        <v>7048652609397</v>
      </c>
      <c r="C168" s="34"/>
      <c r="D168" s="34"/>
      <c r="E168" s="34"/>
      <c r="F168" s="34"/>
      <c r="G168" s="34"/>
      <c r="H168" s="34"/>
      <c r="I168" s="34"/>
      <c r="J168" s="34"/>
      <c r="K168" s="37">
        <v>820091</v>
      </c>
      <c r="L168" t="s">
        <v>2575</v>
      </c>
      <c r="M168" s="21" t="str">
        <f t="shared" si="2"/>
        <v>820091-RUST-M</v>
      </c>
      <c r="N168" s="184">
        <v>7048652609397</v>
      </c>
      <c r="O168" s="2">
        <v>1</v>
      </c>
    </row>
    <row r="169" spans="1:15" ht="15.75">
      <c r="A169" s="79" t="s">
        <v>2700</v>
      </c>
      <c r="B169" s="80">
        <v>7048652609380</v>
      </c>
      <c r="C169" s="34"/>
      <c r="D169" s="34"/>
      <c r="E169" s="34"/>
      <c r="F169" s="34"/>
      <c r="G169" s="34"/>
      <c r="H169" s="34"/>
      <c r="I169" s="34"/>
      <c r="J169" s="34"/>
      <c r="K169" s="37">
        <v>820091</v>
      </c>
      <c r="L169" t="s">
        <v>2576</v>
      </c>
      <c r="M169" s="21" t="str">
        <f t="shared" si="2"/>
        <v>820091-RUST-L</v>
      </c>
      <c r="N169" s="184">
        <v>7048652609380</v>
      </c>
      <c r="O169" s="2">
        <v>1</v>
      </c>
    </row>
    <row r="170" spans="1:15" ht="15.75">
      <c r="A170" s="79" t="s">
        <v>2701</v>
      </c>
      <c r="B170" s="80">
        <v>7048652609410</v>
      </c>
      <c r="C170" s="34"/>
      <c r="D170" s="34"/>
      <c r="E170" s="34"/>
      <c r="F170" s="34"/>
      <c r="G170" s="34"/>
      <c r="H170" s="34"/>
      <c r="I170" s="34"/>
      <c r="J170" s="34"/>
      <c r="K170" s="37">
        <v>820091</v>
      </c>
      <c r="L170" t="s">
        <v>2577</v>
      </c>
      <c r="M170" s="21" t="str">
        <f t="shared" si="2"/>
        <v>820091-RUST-XL</v>
      </c>
      <c r="N170" s="184">
        <v>7048652609410</v>
      </c>
      <c r="O170" s="2">
        <v>1</v>
      </c>
    </row>
    <row r="171" spans="1:15" ht="15.75">
      <c r="A171" s="79" t="s">
        <v>2781</v>
      </c>
      <c r="B171" s="80">
        <v>7048652340191</v>
      </c>
      <c r="C171" s="34"/>
      <c r="D171" s="34"/>
      <c r="E171" s="34"/>
      <c r="F171" s="34"/>
      <c r="G171" s="34"/>
      <c r="H171" s="34"/>
      <c r="I171" s="34"/>
      <c r="J171" s="34"/>
      <c r="K171" s="37">
        <v>820172</v>
      </c>
      <c r="L171" t="s">
        <v>98</v>
      </c>
      <c r="M171" s="21" t="str">
        <f t="shared" si="2"/>
        <v>820172-BLACK-OS</v>
      </c>
      <c r="N171" s="184">
        <v>7048652340191</v>
      </c>
      <c r="O171" s="2">
        <v>1</v>
      </c>
    </row>
    <row r="172" spans="1:15" ht="15.75">
      <c r="A172" s="79" t="s">
        <v>2782</v>
      </c>
      <c r="B172" s="80">
        <v>7048652340207</v>
      </c>
      <c r="C172" s="34"/>
      <c r="D172" s="34"/>
      <c r="E172" s="34"/>
      <c r="F172" s="34"/>
      <c r="G172" s="34"/>
      <c r="H172" s="34"/>
      <c r="I172" s="34"/>
      <c r="J172" s="34"/>
      <c r="K172" s="37">
        <v>820172</v>
      </c>
      <c r="L172" t="s">
        <v>652</v>
      </c>
      <c r="M172" s="21" t="str">
        <f t="shared" si="2"/>
        <v>820172-EHRED-OS</v>
      </c>
      <c r="N172" s="184">
        <v>7048652340207</v>
      </c>
      <c r="O172" s="2">
        <v>1</v>
      </c>
    </row>
    <row r="173" spans="1:15" ht="15.75">
      <c r="A173" s="79" t="s">
        <v>2783</v>
      </c>
      <c r="B173" s="80">
        <v>7048652340214</v>
      </c>
      <c r="C173" s="34"/>
      <c r="D173" s="34"/>
      <c r="E173" s="34"/>
      <c r="F173" s="34"/>
      <c r="G173" s="34"/>
      <c r="H173" s="34"/>
      <c r="I173" s="34"/>
      <c r="J173" s="34"/>
      <c r="K173" s="37">
        <v>820172</v>
      </c>
      <c r="L173" t="s">
        <v>1026</v>
      </c>
      <c r="M173" s="21" t="str">
        <f t="shared" si="2"/>
        <v>820172-LTGRY-OS</v>
      </c>
      <c r="N173" s="184">
        <v>7048652340214</v>
      </c>
      <c r="O173" s="2">
        <v>1</v>
      </c>
    </row>
    <row r="174" spans="1:15" ht="15.75">
      <c r="A174" s="79" t="s">
        <v>1027</v>
      </c>
      <c r="B174" s="80">
        <v>7048652715067</v>
      </c>
      <c r="C174" s="34"/>
      <c r="D174" s="34"/>
      <c r="E174" s="34"/>
      <c r="F174" s="34"/>
      <c r="G174" s="34"/>
      <c r="H174" s="34"/>
      <c r="I174" s="34"/>
      <c r="J174" s="34"/>
      <c r="K174" s="37">
        <v>820235</v>
      </c>
      <c r="L174" t="s">
        <v>1018</v>
      </c>
      <c r="M174" s="21" t="str">
        <f t="shared" si="2"/>
        <v>820235-11000-S</v>
      </c>
      <c r="N174" s="184">
        <v>7048652715067</v>
      </c>
      <c r="O174" s="2">
        <v>1</v>
      </c>
    </row>
    <row r="175" spans="1:15" ht="15.75">
      <c r="A175" s="79" t="s">
        <v>1028</v>
      </c>
      <c r="B175" s="80">
        <v>7048652715050</v>
      </c>
      <c r="C175" s="34"/>
      <c r="D175" s="34"/>
      <c r="E175" s="34"/>
      <c r="F175" s="34"/>
      <c r="G175" s="34"/>
      <c r="H175" s="34"/>
      <c r="I175" s="34"/>
      <c r="J175" s="34"/>
      <c r="K175" s="37">
        <v>820235</v>
      </c>
      <c r="L175" t="s">
        <v>1020</v>
      </c>
      <c r="M175" s="21" t="str">
        <f t="shared" si="2"/>
        <v>820235-11000-M</v>
      </c>
      <c r="N175" s="184">
        <v>7048652715050</v>
      </c>
      <c r="O175" s="2">
        <v>1</v>
      </c>
    </row>
    <row r="176" spans="1:15" ht="15.75">
      <c r="A176" s="79" t="s">
        <v>1029</v>
      </c>
      <c r="B176" s="80">
        <v>7048652715043</v>
      </c>
      <c r="C176" s="34"/>
      <c r="D176" s="34"/>
      <c r="E176" s="34"/>
      <c r="F176" s="34"/>
      <c r="G176" s="34"/>
      <c r="H176" s="34"/>
      <c r="I176" s="34"/>
      <c r="J176" s="34"/>
      <c r="K176" s="37">
        <v>820235</v>
      </c>
      <c r="L176" t="s">
        <v>1021</v>
      </c>
      <c r="M176" s="21" t="str">
        <f t="shared" si="2"/>
        <v>820235-11000-L</v>
      </c>
      <c r="N176" s="184">
        <v>7048652715043</v>
      </c>
      <c r="O176" s="2">
        <v>1</v>
      </c>
    </row>
    <row r="177" spans="1:15" ht="15.75">
      <c r="A177" s="79" t="s">
        <v>1030</v>
      </c>
      <c r="B177" s="80">
        <v>7048652715074</v>
      </c>
      <c r="C177" s="34"/>
      <c r="D177" s="34"/>
      <c r="E177" s="34"/>
      <c r="F177" s="34"/>
      <c r="G177" s="34"/>
      <c r="H177" s="34"/>
      <c r="I177" s="34"/>
      <c r="J177" s="34"/>
      <c r="K177" s="37">
        <v>820235</v>
      </c>
      <c r="L177" t="s">
        <v>1022</v>
      </c>
      <c r="M177" s="21" t="str">
        <f t="shared" si="2"/>
        <v>820235-11000-XL</v>
      </c>
      <c r="N177" s="184">
        <v>7048652715074</v>
      </c>
      <c r="O177" s="2">
        <v>1</v>
      </c>
    </row>
    <row r="178" spans="1:15" ht="15.75">
      <c r="A178" s="79" t="s">
        <v>843</v>
      </c>
      <c r="B178" s="80">
        <v>7048652710741</v>
      </c>
      <c r="C178" s="34"/>
      <c r="D178" s="34"/>
      <c r="E178" s="34"/>
      <c r="F178" s="34"/>
      <c r="G178" s="34"/>
      <c r="H178" s="34"/>
      <c r="I178" s="34"/>
      <c r="J178" s="34"/>
      <c r="K178" s="37">
        <v>820235</v>
      </c>
      <c r="L178" t="s">
        <v>692</v>
      </c>
      <c r="M178" s="21" t="str">
        <f t="shared" si="2"/>
        <v>820235-66101-S</v>
      </c>
      <c r="N178" s="184">
        <v>7048652710741</v>
      </c>
      <c r="O178" s="2">
        <v>1</v>
      </c>
    </row>
    <row r="179" spans="1:15" ht="15.75">
      <c r="A179" s="79" t="s">
        <v>844</v>
      </c>
      <c r="B179" s="80">
        <v>7048652710734</v>
      </c>
      <c r="C179" s="34"/>
      <c r="D179" s="34"/>
      <c r="E179" s="34"/>
      <c r="F179" s="34"/>
      <c r="G179" s="34"/>
      <c r="H179" s="34"/>
      <c r="I179" s="34"/>
      <c r="J179" s="34"/>
      <c r="K179" s="37">
        <v>820235</v>
      </c>
      <c r="L179" t="s">
        <v>693</v>
      </c>
      <c r="M179" s="21" t="str">
        <f t="shared" si="2"/>
        <v>820235-66101-M</v>
      </c>
      <c r="N179" s="184">
        <v>7048652710734</v>
      </c>
      <c r="O179" s="2">
        <v>1</v>
      </c>
    </row>
    <row r="180" spans="1:15" ht="15.75">
      <c r="A180" s="79" t="s">
        <v>845</v>
      </c>
      <c r="B180" s="80">
        <v>7048652710727</v>
      </c>
      <c r="C180" s="34"/>
      <c r="D180" s="34"/>
      <c r="E180" s="34"/>
      <c r="F180" s="34"/>
      <c r="G180" s="34"/>
      <c r="H180" s="34"/>
      <c r="I180" s="34"/>
      <c r="J180" s="34"/>
      <c r="K180" s="37">
        <v>820235</v>
      </c>
      <c r="L180" t="s">
        <v>694</v>
      </c>
      <c r="M180" s="21" t="str">
        <f t="shared" si="2"/>
        <v>820235-66101-L</v>
      </c>
      <c r="N180" s="184">
        <v>7048652710727</v>
      </c>
      <c r="O180" s="2">
        <v>1</v>
      </c>
    </row>
    <row r="181" spans="1:15" ht="15.75">
      <c r="A181" s="79" t="s">
        <v>846</v>
      </c>
      <c r="B181" s="80">
        <v>7048652710758</v>
      </c>
      <c r="C181" s="34"/>
      <c r="D181" s="34"/>
      <c r="E181" s="34"/>
      <c r="F181" s="34"/>
      <c r="G181" s="34"/>
      <c r="H181" s="34"/>
      <c r="I181" s="34"/>
      <c r="J181" s="34"/>
      <c r="K181" s="37">
        <v>820235</v>
      </c>
      <c r="L181" t="s">
        <v>695</v>
      </c>
      <c r="M181" s="21" t="str">
        <f t="shared" si="2"/>
        <v>820235-66101-XL</v>
      </c>
      <c r="N181" s="184">
        <v>7048652710758</v>
      </c>
      <c r="O181" s="2">
        <v>1</v>
      </c>
    </row>
    <row r="182" spans="1:15" ht="15.75">
      <c r="A182" s="79" t="s">
        <v>1395</v>
      </c>
      <c r="B182" s="80">
        <v>7048652800220</v>
      </c>
      <c r="C182" s="34"/>
      <c r="D182" s="34"/>
      <c r="E182" s="34"/>
      <c r="F182" s="34"/>
      <c r="G182" s="34"/>
      <c r="H182" s="34"/>
      <c r="I182" s="34"/>
      <c r="J182" s="34"/>
      <c r="K182" s="37">
        <v>820235</v>
      </c>
      <c r="L182" t="s">
        <v>1208</v>
      </c>
      <c r="M182" s="21" t="str">
        <f t="shared" si="2"/>
        <v>820235-75000-S</v>
      </c>
      <c r="N182" s="184">
        <v>7048652800220</v>
      </c>
      <c r="O182" s="2">
        <v>1</v>
      </c>
    </row>
    <row r="183" spans="1:15" ht="15.75">
      <c r="A183" s="79" t="s">
        <v>1396</v>
      </c>
      <c r="B183" s="80">
        <v>7048652800213</v>
      </c>
      <c r="C183" s="34"/>
      <c r="D183" s="34"/>
      <c r="E183" s="34"/>
      <c r="F183" s="34"/>
      <c r="G183" s="34"/>
      <c r="H183" s="34"/>
      <c r="I183" s="34"/>
      <c r="J183" s="34"/>
      <c r="K183" s="37">
        <v>820235</v>
      </c>
      <c r="L183" t="s">
        <v>1209</v>
      </c>
      <c r="M183" s="21" t="str">
        <f t="shared" si="2"/>
        <v>820235-75000-M</v>
      </c>
      <c r="N183" s="184">
        <v>7048652800213</v>
      </c>
      <c r="O183" s="2">
        <v>1</v>
      </c>
    </row>
    <row r="184" spans="1:15" ht="15.75">
      <c r="A184" s="79" t="s">
        <v>1397</v>
      </c>
      <c r="B184" s="80">
        <v>7048652800206</v>
      </c>
      <c r="C184" s="34"/>
      <c r="D184" s="34"/>
      <c r="E184" s="34"/>
      <c r="F184" s="34"/>
      <c r="G184" s="34"/>
      <c r="H184" s="34"/>
      <c r="I184" s="34"/>
      <c r="J184" s="34"/>
      <c r="K184" s="37">
        <v>820235</v>
      </c>
      <c r="L184" t="s">
        <v>1210</v>
      </c>
      <c r="M184" s="21" t="str">
        <f t="shared" si="2"/>
        <v>820235-75000-L</v>
      </c>
      <c r="N184" s="184">
        <v>7048652800206</v>
      </c>
      <c r="O184" s="2">
        <v>1</v>
      </c>
    </row>
    <row r="185" spans="1:15" ht="15.75">
      <c r="A185" s="79" t="s">
        <v>1398</v>
      </c>
      <c r="B185" s="80">
        <v>7048652800237</v>
      </c>
      <c r="C185" s="34"/>
      <c r="D185" s="34"/>
      <c r="E185" s="34"/>
      <c r="F185" s="34"/>
      <c r="G185" s="34"/>
      <c r="H185" s="34"/>
      <c r="I185" s="34"/>
      <c r="J185" s="34"/>
      <c r="K185" s="37">
        <v>820235</v>
      </c>
      <c r="L185" t="s">
        <v>1211</v>
      </c>
      <c r="M185" s="21" t="str">
        <f t="shared" si="2"/>
        <v>820235-75000-XL</v>
      </c>
      <c r="N185" s="184">
        <v>7048652800237</v>
      </c>
      <c r="O185" s="2">
        <v>1</v>
      </c>
    </row>
    <row r="186" spans="1:15" ht="15.75">
      <c r="A186" s="79" t="s">
        <v>847</v>
      </c>
      <c r="B186" s="80">
        <v>7048652710789</v>
      </c>
      <c r="C186" s="34"/>
      <c r="D186" s="34"/>
      <c r="E186" s="34"/>
      <c r="F186" s="34"/>
      <c r="G186" s="34"/>
      <c r="H186" s="34"/>
      <c r="I186" s="34"/>
      <c r="J186" s="34"/>
      <c r="K186" s="37">
        <v>820235</v>
      </c>
      <c r="L186" t="s">
        <v>710</v>
      </c>
      <c r="M186" s="21" t="str">
        <f t="shared" si="2"/>
        <v>820235-88001-S</v>
      </c>
      <c r="N186" s="184">
        <v>7048652710789</v>
      </c>
      <c r="O186" s="2">
        <v>1</v>
      </c>
    </row>
    <row r="187" spans="1:15" ht="15.75">
      <c r="A187" s="79" t="s">
        <v>848</v>
      </c>
      <c r="B187" s="80">
        <v>7048652710772</v>
      </c>
      <c r="C187" s="34"/>
      <c r="D187" s="34"/>
      <c r="E187" s="34"/>
      <c r="F187" s="34"/>
      <c r="G187" s="34"/>
      <c r="H187" s="34"/>
      <c r="I187" s="34"/>
      <c r="J187" s="34"/>
      <c r="K187" s="37">
        <v>820235</v>
      </c>
      <c r="L187" t="s">
        <v>711</v>
      </c>
      <c r="M187" s="21" t="str">
        <f t="shared" si="2"/>
        <v>820235-88001-M</v>
      </c>
      <c r="N187" s="184">
        <v>7048652710772</v>
      </c>
      <c r="O187" s="2">
        <v>1</v>
      </c>
    </row>
    <row r="188" spans="1:15" ht="15.75">
      <c r="A188" s="79" t="s">
        <v>849</v>
      </c>
      <c r="B188" s="80">
        <v>7048652710765</v>
      </c>
      <c r="C188" s="34"/>
      <c r="D188" s="34"/>
      <c r="E188" s="34"/>
      <c r="F188" s="34"/>
      <c r="G188" s="34"/>
      <c r="H188" s="34"/>
      <c r="I188" s="34"/>
      <c r="J188" s="34"/>
      <c r="K188" s="37">
        <v>820235</v>
      </c>
      <c r="L188" t="s">
        <v>712</v>
      </c>
      <c r="M188" s="21" t="str">
        <f t="shared" si="2"/>
        <v>820235-88001-L</v>
      </c>
      <c r="N188" s="184">
        <v>7048652710765</v>
      </c>
      <c r="O188" s="2">
        <v>1</v>
      </c>
    </row>
    <row r="189" spans="1:15" ht="15.75">
      <c r="A189" s="79" t="s">
        <v>850</v>
      </c>
      <c r="B189" s="80">
        <v>7048652710796</v>
      </c>
      <c r="C189" s="34"/>
      <c r="D189" s="34"/>
      <c r="E189" s="34"/>
      <c r="F189" s="34"/>
      <c r="G189" s="34"/>
      <c r="H189" s="34"/>
      <c r="I189" s="34"/>
      <c r="J189" s="34"/>
      <c r="K189" s="37">
        <v>820235</v>
      </c>
      <c r="L189" t="s">
        <v>713</v>
      </c>
      <c r="M189" s="21" t="str">
        <f t="shared" si="2"/>
        <v>820235-88001-XL</v>
      </c>
      <c r="N189" s="184">
        <v>7048652710796</v>
      </c>
      <c r="O189" s="2">
        <v>1</v>
      </c>
    </row>
    <row r="190" spans="1:15" ht="15.75">
      <c r="A190" s="79" t="s">
        <v>1399</v>
      </c>
      <c r="B190" s="80">
        <v>7048652800268</v>
      </c>
      <c r="C190" s="34"/>
      <c r="D190" s="34"/>
      <c r="E190" s="34"/>
      <c r="F190" s="34"/>
      <c r="G190" s="34"/>
      <c r="H190" s="34"/>
      <c r="I190" s="34"/>
      <c r="J190" s="34"/>
      <c r="K190" s="37">
        <v>820235</v>
      </c>
      <c r="L190" t="s">
        <v>1212</v>
      </c>
      <c r="M190" s="21" t="str">
        <f t="shared" si="2"/>
        <v>820235-88300-S</v>
      </c>
      <c r="N190" s="184">
        <v>7048652800268</v>
      </c>
      <c r="O190" s="2">
        <v>1</v>
      </c>
    </row>
    <row r="191" spans="1:15" ht="15.75">
      <c r="A191" s="79" t="s">
        <v>1400</v>
      </c>
      <c r="B191" s="80">
        <v>7048652800251</v>
      </c>
      <c r="C191" s="34"/>
      <c r="D191" s="34"/>
      <c r="E191" s="34"/>
      <c r="F191" s="34"/>
      <c r="G191" s="34"/>
      <c r="H191" s="34"/>
      <c r="I191" s="34"/>
      <c r="J191" s="34"/>
      <c r="K191" s="37">
        <v>820235</v>
      </c>
      <c r="L191" t="s">
        <v>1213</v>
      </c>
      <c r="M191" s="21" t="str">
        <f t="shared" si="2"/>
        <v>820235-88300-M</v>
      </c>
      <c r="N191" s="184">
        <v>7048652800251</v>
      </c>
      <c r="O191" s="2">
        <v>1</v>
      </c>
    </row>
    <row r="192" spans="1:15" ht="15.75">
      <c r="A192" s="79" t="s">
        <v>1401</v>
      </c>
      <c r="B192" s="80">
        <v>7048652800244</v>
      </c>
      <c r="C192" s="34"/>
      <c r="D192" s="34"/>
      <c r="E192" s="34"/>
      <c r="F192" s="34"/>
      <c r="G192" s="34"/>
      <c r="H192" s="34"/>
      <c r="I192" s="34"/>
      <c r="J192" s="34"/>
      <c r="K192" s="37">
        <v>820235</v>
      </c>
      <c r="L192" t="s">
        <v>1214</v>
      </c>
      <c r="M192" s="21" t="str">
        <f t="shared" si="2"/>
        <v>820235-88300-L</v>
      </c>
      <c r="N192" s="184">
        <v>7048652800244</v>
      </c>
      <c r="O192" s="2">
        <v>1</v>
      </c>
    </row>
    <row r="193" spans="1:15" ht="15.75">
      <c r="A193" s="79" t="s">
        <v>1402</v>
      </c>
      <c r="B193" s="80">
        <v>7048652800275</v>
      </c>
      <c r="C193" s="34"/>
      <c r="D193" s="34"/>
      <c r="E193" s="34"/>
      <c r="F193" s="34"/>
      <c r="G193" s="34"/>
      <c r="H193" s="34"/>
      <c r="I193" s="34"/>
      <c r="J193" s="34"/>
      <c r="K193" s="37">
        <v>820235</v>
      </c>
      <c r="L193" t="s">
        <v>1215</v>
      </c>
      <c r="M193" s="21" t="str">
        <f t="shared" si="2"/>
        <v>820235-88300-XL</v>
      </c>
      <c r="N193" s="184">
        <v>7048652800275</v>
      </c>
      <c r="O193" s="2">
        <v>1</v>
      </c>
    </row>
    <row r="194" spans="1:15" ht="15.75">
      <c r="A194" s="79" t="s">
        <v>1403</v>
      </c>
      <c r="B194" s="80">
        <v>7048652800305</v>
      </c>
      <c r="C194" s="34"/>
      <c r="D194" s="34"/>
      <c r="E194" s="34"/>
      <c r="F194" s="34"/>
      <c r="G194" s="34"/>
      <c r="H194" s="34"/>
      <c r="I194" s="34"/>
      <c r="J194" s="34"/>
      <c r="K194" s="37">
        <v>820235</v>
      </c>
      <c r="L194" t="s">
        <v>685</v>
      </c>
      <c r="M194" s="21" t="str">
        <f t="shared" si="2"/>
        <v>820235-99901-S</v>
      </c>
      <c r="N194" s="184">
        <v>7048652800305</v>
      </c>
      <c r="O194" s="2">
        <v>1</v>
      </c>
    </row>
    <row r="195" spans="1:15" ht="15.75">
      <c r="A195" s="79" t="s">
        <v>1404</v>
      </c>
      <c r="B195" s="80">
        <v>7048652800299</v>
      </c>
      <c r="C195" s="34"/>
      <c r="D195" s="34"/>
      <c r="E195" s="34"/>
      <c r="F195" s="34"/>
      <c r="G195" s="34"/>
      <c r="H195" s="34"/>
      <c r="I195" s="34"/>
      <c r="J195" s="34"/>
      <c r="K195" s="37">
        <v>820235</v>
      </c>
      <c r="L195" t="s">
        <v>686</v>
      </c>
      <c r="M195" s="21" t="str">
        <f t="shared" ref="M195:M258" si="3">CONCATENATE(K195,"-",L195)</f>
        <v>820235-99901-M</v>
      </c>
      <c r="N195" s="184">
        <v>7048652800299</v>
      </c>
      <c r="O195" s="2">
        <v>1</v>
      </c>
    </row>
    <row r="196" spans="1:15" ht="15.75">
      <c r="A196" s="79" t="s">
        <v>1405</v>
      </c>
      <c r="B196" s="80">
        <v>7048652800282</v>
      </c>
      <c r="C196" s="34"/>
      <c r="D196" s="34"/>
      <c r="E196" s="34"/>
      <c r="F196" s="34"/>
      <c r="G196" s="34"/>
      <c r="H196" s="34"/>
      <c r="I196" s="34"/>
      <c r="J196" s="34"/>
      <c r="K196" s="37">
        <v>820235</v>
      </c>
      <c r="L196" t="s">
        <v>687</v>
      </c>
      <c r="M196" s="21" t="str">
        <f t="shared" si="3"/>
        <v>820235-99901-L</v>
      </c>
      <c r="N196" s="184">
        <v>7048652800282</v>
      </c>
      <c r="O196" s="2">
        <v>1</v>
      </c>
    </row>
    <row r="197" spans="1:15" ht="15.75">
      <c r="A197" s="79" t="s">
        <v>1406</v>
      </c>
      <c r="B197" s="80">
        <v>7048652800312</v>
      </c>
      <c r="C197" s="34"/>
      <c r="D197" s="34"/>
      <c r="E197" s="34"/>
      <c r="F197" s="34"/>
      <c r="G197" s="34"/>
      <c r="H197" s="34"/>
      <c r="I197" s="34"/>
      <c r="J197" s="34"/>
      <c r="K197" s="37">
        <v>820235</v>
      </c>
      <c r="L197" t="s">
        <v>688</v>
      </c>
      <c r="M197" s="21" t="str">
        <f t="shared" si="3"/>
        <v>820235-99901-XL</v>
      </c>
      <c r="N197" s="184">
        <v>7048652800312</v>
      </c>
      <c r="O197" s="2">
        <v>1</v>
      </c>
    </row>
    <row r="198" spans="1:15" ht="15.75">
      <c r="A198" s="79" t="s">
        <v>851</v>
      </c>
      <c r="B198" s="80">
        <v>7048652710901</v>
      </c>
      <c r="C198" s="34"/>
      <c r="D198" s="34"/>
      <c r="E198" s="34"/>
      <c r="F198" s="34"/>
      <c r="G198" s="34"/>
      <c r="H198" s="34"/>
      <c r="I198" s="34"/>
      <c r="J198" s="34"/>
      <c r="K198" s="37">
        <v>820236</v>
      </c>
      <c r="L198" t="s">
        <v>692</v>
      </c>
      <c r="M198" s="21" t="str">
        <f t="shared" si="3"/>
        <v>820236-66101-S</v>
      </c>
      <c r="N198" s="184">
        <v>7048652710901</v>
      </c>
      <c r="O198" s="2">
        <v>1</v>
      </c>
    </row>
    <row r="199" spans="1:15" ht="15.75">
      <c r="A199" s="79" t="s">
        <v>852</v>
      </c>
      <c r="B199" s="80">
        <v>7048652710895</v>
      </c>
      <c r="C199" s="34"/>
      <c r="D199" s="34"/>
      <c r="E199" s="34"/>
      <c r="F199" s="34"/>
      <c r="G199" s="34"/>
      <c r="H199" s="34"/>
      <c r="I199" s="34"/>
      <c r="J199" s="34"/>
      <c r="K199" s="37">
        <v>820236</v>
      </c>
      <c r="L199" t="s">
        <v>693</v>
      </c>
      <c r="M199" s="21" t="str">
        <f t="shared" si="3"/>
        <v>820236-66101-M</v>
      </c>
      <c r="N199" s="184">
        <v>7048652710895</v>
      </c>
      <c r="O199" s="2">
        <v>1</v>
      </c>
    </row>
    <row r="200" spans="1:15" ht="15.75">
      <c r="A200" s="79" t="s">
        <v>853</v>
      </c>
      <c r="B200" s="80">
        <v>7048652710888</v>
      </c>
      <c r="C200" s="34"/>
      <c r="D200" s="34"/>
      <c r="E200" s="34"/>
      <c r="F200" s="34"/>
      <c r="G200" s="34"/>
      <c r="H200" s="34"/>
      <c r="I200" s="34"/>
      <c r="J200" s="34"/>
      <c r="K200" s="37">
        <v>820236</v>
      </c>
      <c r="L200" t="s">
        <v>694</v>
      </c>
      <c r="M200" s="21" t="str">
        <f t="shared" si="3"/>
        <v>820236-66101-L</v>
      </c>
      <c r="N200" s="184">
        <v>7048652710888</v>
      </c>
      <c r="O200" s="2">
        <v>1</v>
      </c>
    </row>
    <row r="201" spans="1:15" ht="15.75">
      <c r="A201" s="79" t="s">
        <v>854</v>
      </c>
      <c r="B201" s="80">
        <v>7048652710918</v>
      </c>
      <c r="C201" s="34"/>
      <c r="D201" s="34"/>
      <c r="E201" s="34"/>
      <c r="F201" s="34"/>
      <c r="G201" s="34"/>
      <c r="H201" s="34"/>
      <c r="I201" s="34"/>
      <c r="J201" s="34"/>
      <c r="K201" s="37">
        <v>820236</v>
      </c>
      <c r="L201" t="s">
        <v>695</v>
      </c>
      <c r="M201" s="21" t="str">
        <f t="shared" si="3"/>
        <v>820236-66101-XL</v>
      </c>
      <c r="N201" s="184">
        <v>7048652710918</v>
      </c>
      <c r="O201" s="2">
        <v>1</v>
      </c>
    </row>
    <row r="202" spans="1:15" ht="15.75">
      <c r="A202" s="79" t="s">
        <v>1407</v>
      </c>
      <c r="B202" s="80">
        <v>7048652800046</v>
      </c>
      <c r="C202" s="34"/>
      <c r="D202" s="34"/>
      <c r="E202" s="34"/>
      <c r="F202" s="34"/>
      <c r="G202" s="34"/>
      <c r="H202" s="34"/>
      <c r="I202" s="34"/>
      <c r="J202" s="34"/>
      <c r="K202" s="37">
        <v>820236</v>
      </c>
      <c r="L202" t="s">
        <v>1208</v>
      </c>
      <c r="M202" s="21" t="str">
        <f t="shared" si="3"/>
        <v>820236-75000-S</v>
      </c>
      <c r="N202" s="184">
        <v>7048652800046</v>
      </c>
      <c r="O202" s="2">
        <v>1</v>
      </c>
    </row>
    <row r="203" spans="1:15" ht="15.75">
      <c r="A203" s="79" t="s">
        <v>1408</v>
      </c>
      <c r="B203" s="80">
        <v>7048652800039</v>
      </c>
      <c r="C203" s="34"/>
      <c r="D203" s="34"/>
      <c r="E203" s="34"/>
      <c r="F203" s="34"/>
      <c r="G203" s="34"/>
      <c r="H203" s="34"/>
      <c r="I203" s="34"/>
      <c r="J203" s="34"/>
      <c r="K203" s="37">
        <v>820236</v>
      </c>
      <c r="L203" t="s">
        <v>1209</v>
      </c>
      <c r="M203" s="21" t="str">
        <f t="shared" si="3"/>
        <v>820236-75000-M</v>
      </c>
      <c r="N203" s="184">
        <v>7048652800039</v>
      </c>
      <c r="O203" s="2">
        <v>1</v>
      </c>
    </row>
    <row r="204" spans="1:15" ht="15.75">
      <c r="A204" s="79" t="s">
        <v>1409</v>
      </c>
      <c r="B204" s="80">
        <v>7048652800022</v>
      </c>
      <c r="C204" s="34"/>
      <c r="D204" s="34"/>
      <c r="E204" s="34"/>
      <c r="F204" s="34"/>
      <c r="G204" s="34"/>
      <c r="H204" s="34"/>
      <c r="I204" s="34"/>
      <c r="J204" s="34"/>
      <c r="K204" s="37">
        <v>820236</v>
      </c>
      <c r="L204" t="s">
        <v>1210</v>
      </c>
      <c r="M204" s="21" t="str">
        <f t="shared" si="3"/>
        <v>820236-75000-L</v>
      </c>
      <c r="N204" s="184">
        <v>7048652800022</v>
      </c>
      <c r="O204" s="2">
        <v>1</v>
      </c>
    </row>
    <row r="205" spans="1:15" ht="15.75">
      <c r="A205" s="79" t="s">
        <v>1410</v>
      </c>
      <c r="B205" s="80">
        <v>7048652800053</v>
      </c>
      <c r="C205" s="34"/>
      <c r="D205" s="34"/>
      <c r="E205" s="34"/>
      <c r="F205" s="34"/>
      <c r="G205" s="34"/>
      <c r="H205" s="34"/>
      <c r="I205" s="34"/>
      <c r="J205" s="34"/>
      <c r="K205" s="37">
        <v>820236</v>
      </c>
      <c r="L205" t="s">
        <v>1211</v>
      </c>
      <c r="M205" s="21" t="str">
        <f t="shared" si="3"/>
        <v>820236-75000-XL</v>
      </c>
      <c r="N205" s="184">
        <v>7048652800053</v>
      </c>
      <c r="O205" s="2">
        <v>1</v>
      </c>
    </row>
    <row r="206" spans="1:15" ht="15.75">
      <c r="A206" s="79" t="s">
        <v>855</v>
      </c>
      <c r="B206" s="80">
        <v>7048652710949</v>
      </c>
      <c r="C206" s="34"/>
      <c r="D206" s="34"/>
      <c r="E206" s="34"/>
      <c r="F206" s="34"/>
      <c r="G206" s="34"/>
      <c r="H206" s="34"/>
      <c r="I206" s="34"/>
      <c r="J206" s="34"/>
      <c r="K206" s="37">
        <v>820236</v>
      </c>
      <c r="L206" t="s">
        <v>685</v>
      </c>
      <c r="M206" s="21" t="str">
        <f t="shared" si="3"/>
        <v>820236-99901-S</v>
      </c>
      <c r="N206" s="184">
        <v>7048652710949</v>
      </c>
      <c r="O206" s="2">
        <v>1</v>
      </c>
    </row>
    <row r="207" spans="1:15" ht="15.75">
      <c r="A207" s="79" t="s">
        <v>856</v>
      </c>
      <c r="B207" s="80">
        <v>7048652710932</v>
      </c>
      <c r="C207" s="34"/>
      <c r="D207" s="34"/>
      <c r="E207" s="34"/>
      <c r="F207" s="34"/>
      <c r="G207" s="34"/>
      <c r="H207" s="34"/>
      <c r="I207" s="34"/>
      <c r="J207" s="34"/>
      <c r="K207" s="37">
        <v>820236</v>
      </c>
      <c r="L207" t="s">
        <v>686</v>
      </c>
      <c r="M207" s="21" t="str">
        <f t="shared" si="3"/>
        <v>820236-99901-M</v>
      </c>
      <c r="N207" s="184">
        <v>7048652710932</v>
      </c>
      <c r="O207" s="2">
        <v>1</v>
      </c>
    </row>
    <row r="208" spans="1:15" ht="15.75">
      <c r="A208" s="79" t="s">
        <v>857</v>
      </c>
      <c r="B208" s="80">
        <v>7048652710925</v>
      </c>
      <c r="C208" s="34"/>
      <c r="D208" s="34"/>
      <c r="E208" s="34"/>
      <c r="F208" s="34"/>
      <c r="G208" s="34"/>
      <c r="H208" s="34"/>
      <c r="I208" s="34"/>
      <c r="J208" s="34"/>
      <c r="K208" s="37">
        <v>820236</v>
      </c>
      <c r="L208" t="s">
        <v>687</v>
      </c>
      <c r="M208" s="21" t="str">
        <f t="shared" si="3"/>
        <v>820236-99901-L</v>
      </c>
      <c r="N208" s="184">
        <v>7048652710925</v>
      </c>
      <c r="O208" s="2">
        <v>1</v>
      </c>
    </row>
    <row r="209" spans="1:15" ht="15.75">
      <c r="A209" s="79" t="s">
        <v>858</v>
      </c>
      <c r="B209" s="80">
        <v>7048652710956</v>
      </c>
      <c r="C209" s="34"/>
      <c r="D209" s="34"/>
      <c r="E209" s="34"/>
      <c r="F209" s="34"/>
      <c r="G209" s="34"/>
      <c r="H209" s="34"/>
      <c r="I209" s="34"/>
      <c r="J209" s="34"/>
      <c r="K209" s="37">
        <v>820236</v>
      </c>
      <c r="L209" t="s">
        <v>688</v>
      </c>
      <c r="M209" s="21" t="str">
        <f t="shared" si="3"/>
        <v>820236-99901-XL</v>
      </c>
      <c r="N209" s="184">
        <v>7048652710956</v>
      </c>
      <c r="O209" s="2">
        <v>1</v>
      </c>
    </row>
    <row r="210" spans="1:15" ht="15.75">
      <c r="A210" s="79" t="s">
        <v>859</v>
      </c>
      <c r="B210" s="80">
        <v>7048652710635</v>
      </c>
      <c r="C210" s="34"/>
      <c r="D210" s="34"/>
      <c r="E210" s="34"/>
      <c r="F210" s="34"/>
      <c r="G210" s="34"/>
      <c r="H210" s="34"/>
      <c r="I210" s="34"/>
      <c r="J210" s="34"/>
      <c r="K210" s="37">
        <v>820243</v>
      </c>
      <c r="L210" t="s">
        <v>714</v>
      </c>
      <c r="M210" s="21" t="str">
        <f t="shared" si="3"/>
        <v>820243-55503-XS</v>
      </c>
      <c r="N210" s="184">
        <v>7048652710635</v>
      </c>
      <c r="O210" s="2">
        <v>1</v>
      </c>
    </row>
    <row r="211" spans="1:15" ht="15.75">
      <c r="A211" s="79" t="s">
        <v>860</v>
      </c>
      <c r="B211" s="80">
        <v>7048652710628</v>
      </c>
      <c r="C211" s="34"/>
      <c r="D211" s="34"/>
      <c r="E211" s="34"/>
      <c r="F211" s="34"/>
      <c r="G211" s="34"/>
      <c r="H211" s="34"/>
      <c r="I211" s="34"/>
      <c r="J211" s="34"/>
      <c r="K211" s="37">
        <v>820243</v>
      </c>
      <c r="L211" t="s">
        <v>715</v>
      </c>
      <c r="M211" s="21" t="str">
        <f t="shared" si="3"/>
        <v>820243-55503-S</v>
      </c>
      <c r="N211" s="184">
        <v>7048652710628</v>
      </c>
      <c r="O211" s="2">
        <v>1</v>
      </c>
    </row>
    <row r="212" spans="1:15" ht="15.75">
      <c r="A212" s="79" t="s">
        <v>861</v>
      </c>
      <c r="B212" s="80">
        <v>7048652710611</v>
      </c>
      <c r="C212" s="34"/>
      <c r="D212" s="34"/>
      <c r="E212" s="34"/>
      <c r="F212" s="34"/>
      <c r="G212" s="34"/>
      <c r="H212" s="34"/>
      <c r="I212" s="34"/>
      <c r="J212" s="34"/>
      <c r="K212" s="37">
        <v>820243</v>
      </c>
      <c r="L212" t="s">
        <v>716</v>
      </c>
      <c r="M212" s="21" t="str">
        <f t="shared" si="3"/>
        <v>820243-55503-M</v>
      </c>
      <c r="N212" s="184">
        <v>7048652710611</v>
      </c>
      <c r="O212" s="2">
        <v>1</v>
      </c>
    </row>
    <row r="213" spans="1:15" ht="15.75">
      <c r="A213" s="79" t="s">
        <v>862</v>
      </c>
      <c r="B213" s="80">
        <v>7048652710604</v>
      </c>
      <c r="C213" s="34"/>
      <c r="D213" s="34"/>
      <c r="E213" s="34"/>
      <c r="F213" s="34"/>
      <c r="G213" s="34"/>
      <c r="H213" s="34"/>
      <c r="I213" s="34"/>
      <c r="J213" s="34"/>
      <c r="K213" s="37">
        <v>820243</v>
      </c>
      <c r="L213" t="s">
        <v>717</v>
      </c>
      <c r="M213" s="21" t="str">
        <f t="shared" si="3"/>
        <v>820243-55503-L</v>
      </c>
      <c r="N213" s="184">
        <v>7048652710604</v>
      </c>
      <c r="O213" s="2">
        <v>1</v>
      </c>
    </row>
    <row r="214" spans="1:15" ht="15.75">
      <c r="A214" s="79" t="s">
        <v>1411</v>
      </c>
      <c r="B214" s="80">
        <v>7048652800091</v>
      </c>
      <c r="C214" s="34"/>
      <c r="D214" s="34"/>
      <c r="E214" s="34"/>
      <c r="F214" s="34"/>
      <c r="G214" s="34"/>
      <c r="H214" s="34"/>
      <c r="I214" s="34"/>
      <c r="J214" s="34"/>
      <c r="K214" s="37">
        <v>820243</v>
      </c>
      <c r="L214" t="s">
        <v>1216</v>
      </c>
      <c r="M214" s="21" t="str">
        <f t="shared" si="3"/>
        <v>820243-88300-XS</v>
      </c>
      <c r="N214" s="184">
        <v>7048652800091</v>
      </c>
      <c r="O214" s="2">
        <v>1</v>
      </c>
    </row>
    <row r="215" spans="1:15" ht="15.75">
      <c r="A215" s="79" t="s">
        <v>1412</v>
      </c>
      <c r="B215" s="80">
        <v>7048652800084</v>
      </c>
      <c r="C215" s="34"/>
      <c r="D215" s="34"/>
      <c r="E215" s="34"/>
      <c r="F215" s="34"/>
      <c r="G215" s="34"/>
      <c r="H215" s="34"/>
      <c r="I215" s="34"/>
      <c r="J215" s="34"/>
      <c r="K215" s="37">
        <v>820243</v>
      </c>
      <c r="L215" t="s">
        <v>1212</v>
      </c>
      <c r="M215" s="21" t="str">
        <f t="shared" si="3"/>
        <v>820243-88300-S</v>
      </c>
      <c r="N215" s="184">
        <v>7048652800084</v>
      </c>
      <c r="O215" s="2">
        <v>1</v>
      </c>
    </row>
    <row r="216" spans="1:15" ht="15.75">
      <c r="A216" s="79" t="s">
        <v>1413</v>
      </c>
      <c r="B216" s="80">
        <v>7048652800077</v>
      </c>
      <c r="C216" s="34"/>
      <c r="D216" s="34"/>
      <c r="E216" s="34"/>
      <c r="F216" s="34"/>
      <c r="G216" s="34"/>
      <c r="H216" s="34"/>
      <c r="I216" s="34"/>
      <c r="J216" s="34"/>
      <c r="K216" s="37">
        <v>820243</v>
      </c>
      <c r="L216" t="s">
        <v>1213</v>
      </c>
      <c r="M216" s="21" t="str">
        <f t="shared" si="3"/>
        <v>820243-88300-M</v>
      </c>
      <c r="N216" s="184">
        <v>7048652800077</v>
      </c>
      <c r="O216" s="2">
        <v>1</v>
      </c>
    </row>
    <row r="217" spans="1:15" ht="15.75">
      <c r="A217" s="79" t="s">
        <v>1414</v>
      </c>
      <c r="B217" s="80">
        <v>7048652800060</v>
      </c>
      <c r="C217" s="34"/>
      <c r="D217" s="34"/>
      <c r="E217" s="34"/>
      <c r="F217" s="34"/>
      <c r="G217" s="34"/>
      <c r="H217" s="34"/>
      <c r="I217" s="34"/>
      <c r="J217" s="34"/>
      <c r="K217" s="37">
        <v>820243</v>
      </c>
      <c r="L217" t="s">
        <v>1214</v>
      </c>
      <c r="M217" s="21" t="str">
        <f t="shared" si="3"/>
        <v>820243-88300-L</v>
      </c>
      <c r="N217" s="184">
        <v>7048652800060</v>
      </c>
      <c r="O217" s="2">
        <v>1</v>
      </c>
    </row>
    <row r="218" spans="1:15" ht="15.75">
      <c r="A218" s="79" t="s">
        <v>863</v>
      </c>
      <c r="B218" s="80">
        <v>7048652710673</v>
      </c>
      <c r="C218" s="34"/>
      <c r="D218" s="34"/>
      <c r="E218" s="34"/>
      <c r="F218" s="34"/>
      <c r="G218" s="34"/>
      <c r="H218" s="34"/>
      <c r="I218" s="34"/>
      <c r="J218" s="34"/>
      <c r="K218" s="37">
        <v>820243</v>
      </c>
      <c r="L218" t="s">
        <v>691</v>
      </c>
      <c r="M218" s="21" t="str">
        <f t="shared" si="3"/>
        <v>820243-99901-XS</v>
      </c>
      <c r="N218" s="184">
        <v>7048652710673</v>
      </c>
      <c r="O218" s="2">
        <v>1</v>
      </c>
    </row>
    <row r="219" spans="1:15" ht="15.75">
      <c r="A219" s="79" t="s">
        <v>864</v>
      </c>
      <c r="B219" s="80">
        <v>7048652710666</v>
      </c>
      <c r="C219" s="34"/>
      <c r="D219" s="34"/>
      <c r="E219" s="34"/>
      <c r="F219" s="34"/>
      <c r="G219" s="34"/>
      <c r="H219" s="34"/>
      <c r="I219" s="34"/>
      <c r="J219" s="34"/>
      <c r="K219" s="37">
        <v>820243</v>
      </c>
      <c r="L219" t="s">
        <v>685</v>
      </c>
      <c r="M219" s="21" t="str">
        <f t="shared" si="3"/>
        <v>820243-99901-S</v>
      </c>
      <c r="N219" s="184">
        <v>7048652710666</v>
      </c>
      <c r="O219" s="2">
        <v>1</v>
      </c>
    </row>
    <row r="220" spans="1:15" ht="15.75">
      <c r="A220" s="79" t="s">
        <v>865</v>
      </c>
      <c r="B220" s="80">
        <v>7048652710659</v>
      </c>
      <c r="C220" s="34"/>
      <c r="D220" s="34"/>
      <c r="E220" s="34"/>
      <c r="F220" s="34"/>
      <c r="G220" s="34"/>
      <c r="H220" s="34"/>
      <c r="I220" s="34"/>
      <c r="J220" s="34"/>
      <c r="K220" s="37">
        <v>820243</v>
      </c>
      <c r="L220" t="s">
        <v>686</v>
      </c>
      <c r="M220" s="21" t="str">
        <f t="shared" si="3"/>
        <v>820243-99901-M</v>
      </c>
      <c r="N220" s="184">
        <v>7048652710659</v>
      </c>
      <c r="O220" s="2">
        <v>1</v>
      </c>
    </row>
    <row r="221" spans="1:15" ht="15.75">
      <c r="A221" s="79" t="s">
        <v>866</v>
      </c>
      <c r="B221" s="80">
        <v>7048652710642</v>
      </c>
      <c r="C221" s="34"/>
      <c r="D221" s="34"/>
      <c r="E221" s="34"/>
      <c r="F221" s="34"/>
      <c r="G221" s="34"/>
      <c r="H221" s="34"/>
      <c r="I221" s="34"/>
      <c r="J221" s="34"/>
      <c r="K221" s="37">
        <v>820243</v>
      </c>
      <c r="L221" t="s">
        <v>687</v>
      </c>
      <c r="M221" s="21" t="str">
        <f t="shared" si="3"/>
        <v>820243-99901-L</v>
      </c>
      <c r="N221" s="184">
        <v>7048652710642</v>
      </c>
      <c r="O221" s="2">
        <v>1</v>
      </c>
    </row>
    <row r="222" spans="1:15" ht="15.75">
      <c r="A222" s="79" t="s">
        <v>867</v>
      </c>
      <c r="B222" s="80">
        <v>7048652710833</v>
      </c>
      <c r="C222" s="34"/>
      <c r="D222" s="34"/>
      <c r="E222" s="34"/>
      <c r="F222" s="34"/>
      <c r="G222" s="34"/>
      <c r="H222" s="34"/>
      <c r="I222" s="34"/>
      <c r="J222" s="34"/>
      <c r="K222" s="37">
        <v>820244</v>
      </c>
      <c r="L222" t="s">
        <v>714</v>
      </c>
      <c r="M222" s="21" t="str">
        <f t="shared" si="3"/>
        <v>820244-55503-XS</v>
      </c>
      <c r="N222" s="184">
        <v>7048652710833</v>
      </c>
      <c r="O222" s="2">
        <v>1</v>
      </c>
    </row>
    <row r="223" spans="1:15" ht="15.75">
      <c r="A223" s="79" t="s">
        <v>868</v>
      </c>
      <c r="B223" s="80">
        <v>7048652710826</v>
      </c>
      <c r="C223" s="34"/>
      <c r="D223" s="34"/>
      <c r="E223" s="34"/>
      <c r="F223" s="34"/>
      <c r="G223" s="34"/>
      <c r="H223" s="34"/>
      <c r="I223" s="34"/>
      <c r="J223" s="34"/>
      <c r="K223" s="37">
        <v>820244</v>
      </c>
      <c r="L223" t="s">
        <v>715</v>
      </c>
      <c r="M223" s="21" t="str">
        <f t="shared" si="3"/>
        <v>820244-55503-S</v>
      </c>
      <c r="N223" s="184">
        <v>7048652710826</v>
      </c>
      <c r="O223" s="2">
        <v>1</v>
      </c>
    </row>
    <row r="224" spans="1:15" ht="15.75">
      <c r="A224" s="79" t="s">
        <v>869</v>
      </c>
      <c r="B224" s="80">
        <v>7048652710819</v>
      </c>
      <c r="C224" s="34"/>
      <c r="D224" s="34"/>
      <c r="E224" s="34"/>
      <c r="F224" s="34"/>
      <c r="G224" s="34"/>
      <c r="H224" s="34"/>
      <c r="I224" s="34"/>
      <c r="J224" s="34"/>
      <c r="K224" s="37">
        <v>820244</v>
      </c>
      <c r="L224" t="s">
        <v>716</v>
      </c>
      <c r="M224" s="21" t="str">
        <f t="shared" si="3"/>
        <v>820244-55503-M</v>
      </c>
      <c r="N224" s="184">
        <v>7048652710819</v>
      </c>
      <c r="O224" s="2">
        <v>1</v>
      </c>
    </row>
    <row r="225" spans="1:15" ht="15.75">
      <c r="A225" s="79" t="s">
        <v>870</v>
      </c>
      <c r="B225" s="80">
        <v>7048652710802</v>
      </c>
      <c r="C225" s="34"/>
      <c r="D225" s="34"/>
      <c r="E225" s="34"/>
      <c r="F225" s="34"/>
      <c r="G225" s="34"/>
      <c r="H225" s="34"/>
      <c r="I225" s="34"/>
      <c r="J225" s="34"/>
      <c r="K225" s="37">
        <v>820244</v>
      </c>
      <c r="L225" t="s">
        <v>717</v>
      </c>
      <c r="M225" s="21" t="str">
        <f t="shared" si="3"/>
        <v>820244-55503-L</v>
      </c>
      <c r="N225" s="184">
        <v>7048652710802</v>
      </c>
      <c r="O225" s="2">
        <v>1</v>
      </c>
    </row>
    <row r="226" spans="1:15" ht="15.75">
      <c r="A226" s="79" t="s">
        <v>1415</v>
      </c>
      <c r="B226" s="80">
        <v>7048652809704</v>
      </c>
      <c r="C226" s="34"/>
      <c r="D226" s="34"/>
      <c r="E226" s="34"/>
      <c r="F226" s="34"/>
      <c r="G226" s="34"/>
      <c r="H226" s="34"/>
      <c r="I226" s="34"/>
      <c r="J226" s="34"/>
      <c r="K226" s="37">
        <v>820244</v>
      </c>
      <c r="L226" t="s">
        <v>1216</v>
      </c>
      <c r="M226" s="21" t="str">
        <f t="shared" si="3"/>
        <v>820244-88300-XS</v>
      </c>
      <c r="N226" s="184">
        <v>7048652809704</v>
      </c>
      <c r="O226" s="2">
        <v>1</v>
      </c>
    </row>
    <row r="227" spans="1:15" ht="15.75">
      <c r="A227" s="79" t="s">
        <v>1416</v>
      </c>
      <c r="B227" s="80">
        <v>7048652809698</v>
      </c>
      <c r="C227" s="34"/>
      <c r="D227" s="34"/>
      <c r="E227" s="34"/>
      <c r="F227" s="34"/>
      <c r="G227" s="34"/>
      <c r="H227" s="34"/>
      <c r="I227" s="34"/>
      <c r="J227" s="34"/>
      <c r="K227" s="37">
        <v>820244</v>
      </c>
      <c r="L227" t="s">
        <v>1212</v>
      </c>
      <c r="M227" s="21" t="str">
        <f t="shared" si="3"/>
        <v>820244-88300-S</v>
      </c>
      <c r="N227" s="184">
        <v>7048652809698</v>
      </c>
      <c r="O227" s="2">
        <v>1</v>
      </c>
    </row>
    <row r="228" spans="1:15" ht="15.75">
      <c r="A228" s="79" t="s">
        <v>1417</v>
      </c>
      <c r="B228" s="80">
        <v>7048652809681</v>
      </c>
      <c r="C228" s="34"/>
      <c r="D228" s="34"/>
      <c r="E228" s="34"/>
      <c r="F228" s="34"/>
      <c r="G228" s="34"/>
      <c r="H228" s="34"/>
      <c r="I228" s="34"/>
      <c r="J228" s="34"/>
      <c r="K228" s="37">
        <v>820244</v>
      </c>
      <c r="L228" t="s">
        <v>1213</v>
      </c>
      <c r="M228" s="21" t="str">
        <f t="shared" si="3"/>
        <v>820244-88300-M</v>
      </c>
      <c r="N228" s="184">
        <v>7048652809681</v>
      </c>
      <c r="O228" s="2">
        <v>1</v>
      </c>
    </row>
    <row r="229" spans="1:15" ht="15.75">
      <c r="A229" s="79" t="s">
        <v>1418</v>
      </c>
      <c r="B229" s="80">
        <v>7048652809674</v>
      </c>
      <c r="C229" s="34"/>
      <c r="D229" s="34"/>
      <c r="E229" s="34"/>
      <c r="F229" s="34"/>
      <c r="G229" s="34"/>
      <c r="H229" s="34"/>
      <c r="I229" s="34"/>
      <c r="J229" s="34"/>
      <c r="K229" s="37">
        <v>820244</v>
      </c>
      <c r="L229" t="s">
        <v>1214</v>
      </c>
      <c r="M229" s="21" t="str">
        <f t="shared" si="3"/>
        <v>820244-88300-L</v>
      </c>
      <c r="N229" s="184">
        <v>7048652809674</v>
      </c>
      <c r="O229" s="2">
        <v>1</v>
      </c>
    </row>
    <row r="230" spans="1:15" ht="15.75">
      <c r="A230" s="79" t="s">
        <v>871</v>
      </c>
      <c r="B230" s="80">
        <v>7048652710871</v>
      </c>
      <c r="C230" s="34"/>
      <c r="D230" s="34"/>
      <c r="E230" s="34"/>
      <c r="F230" s="34"/>
      <c r="G230" s="34"/>
      <c r="H230" s="34"/>
      <c r="I230" s="34"/>
      <c r="J230" s="34"/>
      <c r="K230" s="37">
        <v>820244</v>
      </c>
      <c r="L230" t="s">
        <v>691</v>
      </c>
      <c r="M230" s="21" t="str">
        <f t="shared" si="3"/>
        <v>820244-99901-XS</v>
      </c>
      <c r="N230" s="184">
        <v>7048652710871</v>
      </c>
      <c r="O230" s="2">
        <v>1</v>
      </c>
    </row>
    <row r="231" spans="1:15" ht="15.75">
      <c r="A231" s="79" t="s">
        <v>872</v>
      </c>
      <c r="B231" s="80">
        <v>7048652710864</v>
      </c>
      <c r="C231" s="34"/>
      <c r="D231" s="34"/>
      <c r="E231" s="34"/>
      <c r="F231" s="34"/>
      <c r="G231" s="34"/>
      <c r="H231" s="34"/>
      <c r="I231" s="34"/>
      <c r="J231" s="34"/>
      <c r="K231" s="37">
        <v>820244</v>
      </c>
      <c r="L231" t="s">
        <v>685</v>
      </c>
      <c r="M231" s="21" t="str">
        <f t="shared" si="3"/>
        <v>820244-99901-S</v>
      </c>
      <c r="N231" s="184">
        <v>7048652710864</v>
      </c>
      <c r="O231" s="2">
        <v>1</v>
      </c>
    </row>
    <row r="232" spans="1:15" ht="15.75">
      <c r="A232" s="79" t="s">
        <v>873</v>
      </c>
      <c r="B232" s="80">
        <v>7048652710857</v>
      </c>
      <c r="C232" s="34"/>
      <c r="D232" s="34"/>
      <c r="E232" s="34"/>
      <c r="F232" s="34"/>
      <c r="G232" s="34"/>
      <c r="H232" s="34"/>
      <c r="I232" s="34"/>
      <c r="J232" s="34"/>
      <c r="K232" s="37">
        <v>820244</v>
      </c>
      <c r="L232" t="s">
        <v>686</v>
      </c>
      <c r="M232" s="21" t="str">
        <f t="shared" si="3"/>
        <v>820244-99901-M</v>
      </c>
      <c r="N232" s="184">
        <v>7048652710857</v>
      </c>
      <c r="O232" s="2">
        <v>1</v>
      </c>
    </row>
    <row r="233" spans="1:15" ht="15.75">
      <c r="A233" s="79" t="s">
        <v>874</v>
      </c>
      <c r="B233" s="80">
        <v>7048652710840</v>
      </c>
      <c r="C233" s="34"/>
      <c r="D233" s="34"/>
      <c r="E233" s="34"/>
      <c r="F233" s="34"/>
      <c r="G233" s="34"/>
      <c r="H233" s="34"/>
      <c r="I233" s="34"/>
      <c r="J233" s="34"/>
      <c r="K233" s="37">
        <v>820244</v>
      </c>
      <c r="L233" t="s">
        <v>687</v>
      </c>
      <c r="M233" s="21" t="str">
        <f t="shared" si="3"/>
        <v>820244-99901-L</v>
      </c>
      <c r="N233" s="184">
        <v>7048652710840</v>
      </c>
      <c r="O233" s="2">
        <v>1</v>
      </c>
    </row>
    <row r="234" spans="1:15" ht="15.75">
      <c r="A234" s="79" t="s">
        <v>2784</v>
      </c>
      <c r="B234" s="80">
        <v>7048652712172</v>
      </c>
      <c r="C234" s="34"/>
      <c r="D234" s="34"/>
      <c r="E234" s="34"/>
      <c r="F234" s="34"/>
      <c r="G234" s="34"/>
      <c r="H234" s="34"/>
      <c r="I234" s="34"/>
      <c r="J234" s="34"/>
      <c r="K234" s="37">
        <v>820253</v>
      </c>
      <c r="L234" t="s">
        <v>710</v>
      </c>
      <c r="M234" s="21" t="str">
        <f t="shared" si="3"/>
        <v>820253-88001-S</v>
      </c>
      <c r="N234" s="184">
        <v>7048652712172</v>
      </c>
      <c r="O234" s="2">
        <v>1</v>
      </c>
    </row>
    <row r="235" spans="1:15" ht="15.75">
      <c r="A235" s="79" t="s">
        <v>2785</v>
      </c>
      <c r="B235" s="80">
        <v>7048652712165</v>
      </c>
      <c r="C235" s="34"/>
      <c r="D235" s="34"/>
      <c r="E235" s="34"/>
      <c r="F235" s="34"/>
      <c r="G235" s="34"/>
      <c r="H235" s="34"/>
      <c r="I235" s="34"/>
      <c r="J235" s="34"/>
      <c r="K235" s="37">
        <v>820253</v>
      </c>
      <c r="L235" t="s">
        <v>711</v>
      </c>
      <c r="M235" s="21" t="str">
        <f t="shared" si="3"/>
        <v>820253-88001-M</v>
      </c>
      <c r="N235" s="184">
        <v>7048652712165</v>
      </c>
      <c r="O235" s="2">
        <v>1</v>
      </c>
    </row>
    <row r="236" spans="1:15" ht="15.75">
      <c r="A236" s="79" t="s">
        <v>2786</v>
      </c>
      <c r="B236" s="80">
        <v>7048652712158</v>
      </c>
      <c r="C236" s="34"/>
      <c r="D236" s="34"/>
      <c r="E236" s="34"/>
      <c r="F236" s="34"/>
      <c r="G236" s="34"/>
      <c r="H236" s="34"/>
      <c r="I236" s="34"/>
      <c r="J236" s="34"/>
      <c r="K236" s="37">
        <v>820253</v>
      </c>
      <c r="L236" t="s">
        <v>712</v>
      </c>
      <c r="M236" s="21" t="str">
        <f t="shared" si="3"/>
        <v>820253-88001-L</v>
      </c>
      <c r="N236" s="184">
        <v>7048652712158</v>
      </c>
      <c r="O236" s="2">
        <v>1</v>
      </c>
    </row>
    <row r="237" spans="1:15" ht="15.75">
      <c r="A237" s="79" t="s">
        <v>2787</v>
      </c>
      <c r="B237" s="80">
        <v>7048652712189</v>
      </c>
      <c r="C237" s="34"/>
      <c r="D237" s="34"/>
      <c r="E237" s="34"/>
      <c r="F237" s="34"/>
      <c r="G237" s="34"/>
      <c r="H237" s="34"/>
      <c r="I237" s="34"/>
      <c r="J237" s="34"/>
      <c r="K237" s="37">
        <v>820253</v>
      </c>
      <c r="L237" t="s">
        <v>713</v>
      </c>
      <c r="M237" s="21" t="str">
        <f t="shared" si="3"/>
        <v>820253-88001-XL</v>
      </c>
      <c r="N237" s="184">
        <v>7048652712189</v>
      </c>
      <c r="O237" s="2">
        <v>1</v>
      </c>
    </row>
    <row r="238" spans="1:15" ht="15.75">
      <c r="A238" s="79" t="s">
        <v>2788</v>
      </c>
      <c r="B238" s="80">
        <v>7048652712219</v>
      </c>
      <c r="C238" s="34"/>
      <c r="D238" s="34"/>
      <c r="E238" s="34"/>
      <c r="F238" s="34"/>
      <c r="G238" s="34"/>
      <c r="H238" s="34"/>
      <c r="I238" s="34"/>
      <c r="J238" s="34"/>
      <c r="K238" s="37">
        <v>820253</v>
      </c>
      <c r="L238" t="s">
        <v>685</v>
      </c>
      <c r="M238" s="21" t="str">
        <f t="shared" si="3"/>
        <v>820253-99901-S</v>
      </c>
      <c r="N238" s="184">
        <v>7048652712219</v>
      </c>
      <c r="O238" s="2">
        <v>1</v>
      </c>
    </row>
    <row r="239" spans="1:15" ht="15.75">
      <c r="A239" s="79" t="s">
        <v>2789</v>
      </c>
      <c r="B239" s="80">
        <v>7048652712202</v>
      </c>
      <c r="C239" s="34"/>
      <c r="D239" s="34"/>
      <c r="E239" s="34"/>
      <c r="F239" s="34"/>
      <c r="G239" s="34"/>
      <c r="H239" s="34"/>
      <c r="I239" s="34"/>
      <c r="J239" s="34"/>
      <c r="K239" s="37">
        <v>820253</v>
      </c>
      <c r="L239" t="s">
        <v>686</v>
      </c>
      <c r="M239" s="21" t="str">
        <f t="shared" si="3"/>
        <v>820253-99901-M</v>
      </c>
      <c r="N239" s="184">
        <v>7048652712202</v>
      </c>
      <c r="O239" s="2">
        <v>1</v>
      </c>
    </row>
    <row r="240" spans="1:15" ht="15.75">
      <c r="A240" s="79" t="s">
        <v>2790</v>
      </c>
      <c r="B240" s="80">
        <v>7048652712196</v>
      </c>
      <c r="C240" s="34"/>
      <c r="D240" s="34"/>
      <c r="E240" s="34"/>
      <c r="F240" s="34"/>
      <c r="G240" s="34"/>
      <c r="H240" s="34"/>
      <c r="I240" s="34"/>
      <c r="J240" s="34"/>
      <c r="K240" s="37">
        <v>820253</v>
      </c>
      <c r="L240" t="s">
        <v>687</v>
      </c>
      <c r="M240" s="21" t="str">
        <f t="shared" si="3"/>
        <v>820253-99901-L</v>
      </c>
      <c r="N240" s="184">
        <v>7048652712196</v>
      </c>
      <c r="O240" s="2">
        <v>1</v>
      </c>
    </row>
    <row r="241" spans="1:15" ht="15.75">
      <c r="A241" s="79" t="s">
        <v>2791</v>
      </c>
      <c r="B241" s="80">
        <v>7048652712226</v>
      </c>
      <c r="C241" s="34"/>
      <c r="D241" s="34"/>
      <c r="E241" s="34"/>
      <c r="F241" s="34"/>
      <c r="G241" s="34"/>
      <c r="H241" s="34"/>
      <c r="I241" s="34"/>
      <c r="J241" s="34"/>
      <c r="K241" s="37">
        <v>820253</v>
      </c>
      <c r="L241" t="s">
        <v>688</v>
      </c>
      <c r="M241" s="21" t="str">
        <f t="shared" si="3"/>
        <v>820253-99901-XL</v>
      </c>
      <c r="N241" s="184">
        <v>7048652712226</v>
      </c>
      <c r="O241" s="2">
        <v>1</v>
      </c>
    </row>
    <row r="242" spans="1:15" ht="15.75">
      <c r="A242" s="79" t="s">
        <v>1419</v>
      </c>
      <c r="B242" s="80">
        <v>7048652805126</v>
      </c>
      <c r="C242" s="34"/>
      <c r="D242" s="34"/>
      <c r="E242" s="34"/>
      <c r="F242" s="34"/>
      <c r="G242" s="34"/>
      <c r="H242" s="34"/>
      <c r="I242" s="34"/>
      <c r="J242" s="34"/>
      <c r="K242" s="37">
        <v>820255</v>
      </c>
      <c r="L242" t="s">
        <v>1217</v>
      </c>
      <c r="M242" s="21" t="str">
        <f t="shared" si="3"/>
        <v>820255-75000-OS</v>
      </c>
      <c r="N242" s="184">
        <v>7048652805126</v>
      </c>
      <c r="O242" s="2">
        <v>1</v>
      </c>
    </row>
    <row r="243" spans="1:15" ht="15.75">
      <c r="A243" s="79" t="s">
        <v>875</v>
      </c>
      <c r="B243" s="80">
        <v>7048652712134</v>
      </c>
      <c r="C243" s="34"/>
      <c r="D243" s="34"/>
      <c r="E243" s="34"/>
      <c r="F243" s="34"/>
      <c r="G243" s="34"/>
      <c r="H243" s="34"/>
      <c r="I243" s="34"/>
      <c r="J243" s="34"/>
      <c r="K243" s="37">
        <v>820255</v>
      </c>
      <c r="L243" t="s">
        <v>705</v>
      </c>
      <c r="M243" s="21" t="str">
        <f t="shared" si="3"/>
        <v>820255-99901-OS</v>
      </c>
      <c r="N243" s="184">
        <v>7048652712134</v>
      </c>
      <c r="O243" s="2">
        <v>1</v>
      </c>
    </row>
    <row r="244" spans="1:15" ht="15.75">
      <c r="A244" s="79" t="s">
        <v>876</v>
      </c>
      <c r="B244" s="80">
        <v>7048652712080</v>
      </c>
      <c r="C244" s="34"/>
      <c r="D244" s="34"/>
      <c r="E244" s="34"/>
      <c r="F244" s="34"/>
      <c r="G244" s="34"/>
      <c r="H244" s="34"/>
      <c r="I244" s="34"/>
      <c r="J244" s="34"/>
      <c r="K244" s="37">
        <v>820256</v>
      </c>
      <c r="L244" t="s">
        <v>720</v>
      </c>
      <c r="M244" s="21" t="str">
        <f t="shared" si="3"/>
        <v>820256-10002-OS</v>
      </c>
      <c r="N244" s="184">
        <v>7048652712080</v>
      </c>
      <c r="O244" s="2">
        <v>1</v>
      </c>
    </row>
    <row r="245" spans="1:15" ht="15.75">
      <c r="A245" s="79" t="s">
        <v>877</v>
      </c>
      <c r="B245" s="80">
        <v>7048652712097</v>
      </c>
      <c r="C245" s="34"/>
      <c r="D245" s="34"/>
      <c r="E245" s="34"/>
      <c r="F245" s="34"/>
      <c r="G245" s="34"/>
      <c r="H245" s="34"/>
      <c r="I245" s="34"/>
      <c r="J245" s="34"/>
      <c r="K245" s="37">
        <v>820256</v>
      </c>
      <c r="L245" t="s">
        <v>721</v>
      </c>
      <c r="M245" s="21" t="str">
        <f t="shared" si="3"/>
        <v>820256-55503-OS</v>
      </c>
      <c r="N245" s="184">
        <v>7048652712097</v>
      </c>
      <c r="O245" s="2">
        <v>1</v>
      </c>
    </row>
    <row r="246" spans="1:15" ht="15.75">
      <c r="A246" s="79" t="s">
        <v>878</v>
      </c>
      <c r="B246" s="80">
        <v>7048652710543</v>
      </c>
      <c r="C246" s="34"/>
      <c r="D246" s="34"/>
      <c r="E246" s="34"/>
      <c r="F246" s="34"/>
      <c r="G246" s="34"/>
      <c r="H246" s="34"/>
      <c r="I246" s="34"/>
      <c r="J246" s="34"/>
      <c r="K246" s="37">
        <v>820260</v>
      </c>
      <c r="L246" t="s">
        <v>723</v>
      </c>
      <c r="M246" s="21" t="str">
        <f t="shared" si="3"/>
        <v>820260-10002-S</v>
      </c>
      <c r="N246" s="184">
        <v>7048652710543</v>
      </c>
      <c r="O246" s="2">
        <v>1</v>
      </c>
    </row>
    <row r="247" spans="1:15" ht="15.75">
      <c r="A247" s="79" t="s">
        <v>879</v>
      </c>
      <c r="B247" s="80">
        <v>7048652710536</v>
      </c>
      <c r="C247" s="34"/>
      <c r="D247" s="34"/>
      <c r="E247" s="34"/>
      <c r="F247" s="34"/>
      <c r="G247" s="34"/>
      <c r="H247" s="34"/>
      <c r="I247" s="34"/>
      <c r="J247" s="34"/>
      <c r="K247" s="37">
        <v>820260</v>
      </c>
      <c r="L247" t="s">
        <v>724</v>
      </c>
      <c r="M247" s="21" t="str">
        <f t="shared" si="3"/>
        <v>820260-10002-M</v>
      </c>
      <c r="N247" s="184">
        <v>7048652710536</v>
      </c>
      <c r="O247" s="2">
        <v>1</v>
      </c>
    </row>
    <row r="248" spans="1:15" ht="15.75">
      <c r="A248" s="79" t="s">
        <v>880</v>
      </c>
      <c r="B248" s="80">
        <v>7048652710529</v>
      </c>
      <c r="C248" s="34"/>
      <c r="D248" s="34"/>
      <c r="E248" s="34"/>
      <c r="F248" s="34"/>
      <c r="G248" s="34"/>
      <c r="H248" s="34"/>
      <c r="I248" s="34"/>
      <c r="J248" s="34"/>
      <c r="K248" s="37">
        <v>820260</v>
      </c>
      <c r="L248" t="s">
        <v>725</v>
      </c>
      <c r="M248" s="21" t="str">
        <f t="shared" si="3"/>
        <v>820260-10002-L</v>
      </c>
      <c r="N248" s="184">
        <v>7048652710529</v>
      </c>
      <c r="O248" s="2">
        <v>1</v>
      </c>
    </row>
    <row r="249" spans="1:15" ht="15.75">
      <c r="A249" s="79" t="s">
        <v>881</v>
      </c>
      <c r="B249" s="80">
        <v>7048652710550</v>
      </c>
      <c r="C249" s="34"/>
      <c r="D249" s="34"/>
      <c r="E249" s="34"/>
      <c r="F249" s="34"/>
      <c r="G249" s="34"/>
      <c r="H249" s="34"/>
      <c r="I249" s="34"/>
      <c r="J249" s="34"/>
      <c r="K249" s="37">
        <v>820260</v>
      </c>
      <c r="L249" t="s">
        <v>726</v>
      </c>
      <c r="M249" s="21" t="str">
        <f t="shared" si="3"/>
        <v>820260-10002-XL</v>
      </c>
      <c r="N249" s="184">
        <v>7048652710550</v>
      </c>
      <c r="O249" s="2">
        <v>1</v>
      </c>
    </row>
    <row r="250" spans="1:15" ht="15.75">
      <c r="A250" s="79" t="s">
        <v>1420</v>
      </c>
      <c r="B250" s="80">
        <v>7048652788535</v>
      </c>
      <c r="C250" s="34"/>
      <c r="D250" s="34"/>
      <c r="E250" s="34"/>
      <c r="F250" s="34"/>
      <c r="G250" s="34"/>
      <c r="H250" s="34"/>
      <c r="I250" s="34"/>
      <c r="J250" s="34"/>
      <c r="K250" s="37">
        <v>820260</v>
      </c>
      <c r="L250" t="s">
        <v>1208</v>
      </c>
      <c r="M250" s="21" t="str">
        <f t="shared" si="3"/>
        <v>820260-75000-S</v>
      </c>
      <c r="N250" s="184">
        <v>7048652788535</v>
      </c>
      <c r="O250" s="2">
        <v>1</v>
      </c>
    </row>
    <row r="251" spans="1:15" ht="15.75">
      <c r="A251" s="79" t="s">
        <v>1421</v>
      </c>
      <c r="B251" s="80">
        <v>7048652788528</v>
      </c>
      <c r="C251" s="34"/>
      <c r="D251" s="34"/>
      <c r="E251" s="34"/>
      <c r="F251" s="34"/>
      <c r="G251" s="34"/>
      <c r="H251" s="34"/>
      <c r="I251" s="34"/>
      <c r="J251" s="34"/>
      <c r="K251" s="37">
        <v>820260</v>
      </c>
      <c r="L251" t="s">
        <v>1209</v>
      </c>
      <c r="M251" s="21" t="str">
        <f t="shared" si="3"/>
        <v>820260-75000-M</v>
      </c>
      <c r="N251" s="184">
        <v>7048652788528</v>
      </c>
      <c r="O251" s="2">
        <v>1</v>
      </c>
    </row>
    <row r="252" spans="1:15" ht="15.75">
      <c r="A252" s="79" t="s">
        <v>1422</v>
      </c>
      <c r="B252" s="80">
        <v>7048652788511</v>
      </c>
      <c r="C252" s="34"/>
      <c r="D252" s="34"/>
      <c r="E252" s="34"/>
      <c r="F252" s="34"/>
      <c r="G252" s="34"/>
      <c r="H252" s="34"/>
      <c r="I252" s="34"/>
      <c r="J252" s="34"/>
      <c r="K252" s="37">
        <v>820260</v>
      </c>
      <c r="L252" t="s">
        <v>1210</v>
      </c>
      <c r="M252" s="21" t="str">
        <f t="shared" si="3"/>
        <v>820260-75000-L</v>
      </c>
      <c r="N252" s="184">
        <v>7048652788511</v>
      </c>
      <c r="O252" s="2">
        <v>1</v>
      </c>
    </row>
    <row r="253" spans="1:15" ht="15.75">
      <c r="A253" s="79" t="s">
        <v>1423</v>
      </c>
      <c r="B253" s="80">
        <v>7048652788542</v>
      </c>
      <c r="C253" s="34"/>
      <c r="D253" s="34"/>
      <c r="E253" s="34"/>
      <c r="F253" s="34"/>
      <c r="G253" s="34"/>
      <c r="H253" s="34"/>
      <c r="I253" s="34"/>
      <c r="J253" s="34"/>
      <c r="K253" s="37">
        <v>820260</v>
      </c>
      <c r="L253" t="s">
        <v>1211</v>
      </c>
      <c r="M253" s="21" t="str">
        <f t="shared" si="3"/>
        <v>820260-75000-XL</v>
      </c>
      <c r="N253" s="184">
        <v>7048652788542</v>
      </c>
      <c r="O253" s="2">
        <v>1</v>
      </c>
    </row>
    <row r="254" spans="1:15" ht="15.75">
      <c r="A254" s="79" t="s">
        <v>882</v>
      </c>
      <c r="B254" s="80">
        <v>7048652710581</v>
      </c>
      <c r="C254" s="34"/>
      <c r="D254" s="34"/>
      <c r="E254" s="34"/>
      <c r="F254" s="34"/>
      <c r="G254" s="34"/>
      <c r="H254" s="34"/>
      <c r="I254" s="34"/>
      <c r="J254" s="34"/>
      <c r="K254" s="37">
        <v>820260</v>
      </c>
      <c r="L254" t="s">
        <v>685</v>
      </c>
      <c r="M254" s="21" t="str">
        <f t="shared" si="3"/>
        <v>820260-99901-S</v>
      </c>
      <c r="N254" s="184">
        <v>7048652710581</v>
      </c>
      <c r="O254" s="2">
        <v>1</v>
      </c>
    </row>
    <row r="255" spans="1:15" ht="15.75">
      <c r="A255" s="79" t="s">
        <v>883</v>
      </c>
      <c r="B255" s="80">
        <v>7048652710574</v>
      </c>
      <c r="C255" s="34"/>
      <c r="D255" s="34"/>
      <c r="E255" s="34"/>
      <c r="F255" s="34"/>
      <c r="G255" s="34"/>
      <c r="H255" s="34"/>
      <c r="I255" s="34"/>
      <c r="J255" s="34"/>
      <c r="K255" s="37">
        <v>820260</v>
      </c>
      <c r="L255" t="s">
        <v>686</v>
      </c>
      <c r="M255" s="21" t="str">
        <f t="shared" si="3"/>
        <v>820260-99901-M</v>
      </c>
      <c r="N255" s="184">
        <v>7048652710574</v>
      </c>
      <c r="O255" s="2">
        <v>1</v>
      </c>
    </row>
    <row r="256" spans="1:15" ht="15.75">
      <c r="A256" s="79" t="s">
        <v>884</v>
      </c>
      <c r="B256" s="80">
        <v>7048652710567</v>
      </c>
      <c r="C256" s="34"/>
      <c r="D256" s="34"/>
      <c r="E256" s="34"/>
      <c r="F256" s="34"/>
      <c r="G256" s="34"/>
      <c r="H256" s="34"/>
      <c r="I256" s="34"/>
      <c r="J256" s="34"/>
      <c r="K256" s="37">
        <v>820260</v>
      </c>
      <c r="L256" t="s">
        <v>687</v>
      </c>
      <c r="M256" s="21" t="str">
        <f t="shared" si="3"/>
        <v>820260-99901-L</v>
      </c>
      <c r="N256" s="184">
        <v>7048652710567</v>
      </c>
      <c r="O256" s="2">
        <v>1</v>
      </c>
    </row>
    <row r="257" spans="1:15" ht="15.75">
      <c r="A257" s="79" t="s">
        <v>885</v>
      </c>
      <c r="B257" s="80">
        <v>7048652710598</v>
      </c>
      <c r="C257" s="34"/>
      <c r="D257" s="34"/>
      <c r="E257" s="34"/>
      <c r="F257" s="34"/>
      <c r="G257" s="34"/>
      <c r="H257" s="34"/>
      <c r="I257" s="34"/>
      <c r="J257" s="34"/>
      <c r="K257" s="37">
        <v>820260</v>
      </c>
      <c r="L257" t="s">
        <v>688</v>
      </c>
      <c r="M257" s="21" t="str">
        <f t="shared" si="3"/>
        <v>820260-99901-XL</v>
      </c>
      <c r="N257" s="184">
        <v>7048652710598</v>
      </c>
      <c r="O257" s="2">
        <v>1</v>
      </c>
    </row>
    <row r="258" spans="1:15" ht="15.75">
      <c r="A258" s="79" t="s">
        <v>1424</v>
      </c>
      <c r="B258" s="80">
        <v>7048652788504</v>
      </c>
      <c r="C258" s="34"/>
      <c r="D258" s="34"/>
      <c r="E258" s="34"/>
      <c r="F258" s="34"/>
      <c r="G258" s="34"/>
      <c r="H258" s="34"/>
      <c r="I258" s="34"/>
      <c r="J258" s="34"/>
      <c r="K258" s="37">
        <v>820261</v>
      </c>
      <c r="L258" t="s">
        <v>744</v>
      </c>
      <c r="M258" s="21" t="str">
        <f t="shared" si="3"/>
        <v>820261-10002-XS</v>
      </c>
      <c r="N258" s="184">
        <v>7048652788504</v>
      </c>
      <c r="O258" s="2">
        <v>1</v>
      </c>
    </row>
    <row r="259" spans="1:15" ht="15.75">
      <c r="A259" s="79" t="s">
        <v>1425</v>
      </c>
      <c r="B259" s="80">
        <v>7048652788498</v>
      </c>
      <c r="C259" s="34"/>
      <c r="D259" s="34"/>
      <c r="E259" s="34"/>
      <c r="F259" s="34"/>
      <c r="G259" s="34"/>
      <c r="H259" s="34"/>
      <c r="I259" s="34"/>
      <c r="J259" s="34"/>
      <c r="K259" s="37">
        <v>820261</v>
      </c>
      <c r="L259" t="s">
        <v>723</v>
      </c>
      <c r="M259" s="21" t="str">
        <f t="shared" ref="M259:M322" si="4">CONCATENATE(K259,"-",L259)</f>
        <v>820261-10002-S</v>
      </c>
      <c r="N259" s="184">
        <v>7048652788498</v>
      </c>
      <c r="O259" s="2">
        <v>1</v>
      </c>
    </row>
    <row r="260" spans="1:15" ht="15.75">
      <c r="A260" s="79" t="s">
        <v>1426</v>
      </c>
      <c r="B260" s="80">
        <v>7048652788481</v>
      </c>
      <c r="C260" s="34"/>
      <c r="D260" s="34"/>
      <c r="E260" s="34"/>
      <c r="F260" s="34"/>
      <c r="G260" s="34"/>
      <c r="H260" s="34"/>
      <c r="I260" s="34"/>
      <c r="J260" s="34"/>
      <c r="K260" s="37">
        <v>820261</v>
      </c>
      <c r="L260" t="s">
        <v>724</v>
      </c>
      <c r="M260" s="21" t="str">
        <f t="shared" si="4"/>
        <v>820261-10002-M</v>
      </c>
      <c r="N260" s="184">
        <v>7048652788481</v>
      </c>
      <c r="O260" s="2">
        <v>1</v>
      </c>
    </row>
    <row r="261" spans="1:15" ht="15.75">
      <c r="A261" s="79" t="s">
        <v>1427</v>
      </c>
      <c r="B261" s="80">
        <v>7048652788474</v>
      </c>
      <c r="C261" s="34"/>
      <c r="D261" s="34"/>
      <c r="E261" s="34"/>
      <c r="F261" s="34"/>
      <c r="G261" s="34"/>
      <c r="H261" s="34"/>
      <c r="I261" s="34"/>
      <c r="J261" s="34"/>
      <c r="K261" s="37">
        <v>820261</v>
      </c>
      <c r="L261" t="s">
        <v>725</v>
      </c>
      <c r="M261" s="21" t="str">
        <f t="shared" si="4"/>
        <v>820261-10002-L</v>
      </c>
      <c r="N261" s="184">
        <v>7048652788474</v>
      </c>
      <c r="O261" s="2">
        <v>1</v>
      </c>
    </row>
    <row r="262" spans="1:15" ht="15.75">
      <c r="A262" s="79" t="s">
        <v>886</v>
      </c>
      <c r="B262" s="80">
        <v>7048652710512</v>
      </c>
      <c r="C262" s="34"/>
      <c r="D262" s="34"/>
      <c r="E262" s="34"/>
      <c r="F262" s="34"/>
      <c r="G262" s="34"/>
      <c r="H262" s="34"/>
      <c r="I262" s="34"/>
      <c r="J262" s="34"/>
      <c r="K262" s="37">
        <v>820261</v>
      </c>
      <c r="L262" t="s">
        <v>691</v>
      </c>
      <c r="M262" s="21" t="str">
        <f t="shared" si="4"/>
        <v>820261-99901-XS</v>
      </c>
      <c r="N262" s="184">
        <v>7048652710512</v>
      </c>
      <c r="O262" s="2">
        <v>1</v>
      </c>
    </row>
    <row r="263" spans="1:15" ht="15.75">
      <c r="A263" s="79" t="s">
        <v>887</v>
      </c>
      <c r="B263" s="80">
        <v>7048652710505</v>
      </c>
      <c r="C263" s="34"/>
      <c r="D263" s="34"/>
      <c r="E263" s="34"/>
      <c r="F263" s="34"/>
      <c r="G263" s="34"/>
      <c r="H263" s="34"/>
      <c r="I263" s="34"/>
      <c r="J263" s="34"/>
      <c r="K263" s="37">
        <v>820261</v>
      </c>
      <c r="L263" t="s">
        <v>685</v>
      </c>
      <c r="M263" s="21" t="str">
        <f t="shared" si="4"/>
        <v>820261-99901-S</v>
      </c>
      <c r="N263" s="184">
        <v>7048652710505</v>
      </c>
      <c r="O263" s="2">
        <v>1</v>
      </c>
    </row>
    <row r="264" spans="1:15" ht="15.75">
      <c r="A264" s="79" t="s">
        <v>888</v>
      </c>
      <c r="B264" s="80">
        <v>7048652710499</v>
      </c>
      <c r="C264" s="34"/>
      <c r="D264" s="34"/>
      <c r="E264" s="34"/>
      <c r="F264" s="34"/>
      <c r="G264" s="34"/>
      <c r="H264" s="34"/>
      <c r="I264" s="34"/>
      <c r="J264" s="34"/>
      <c r="K264" s="37">
        <v>820261</v>
      </c>
      <c r="L264" t="s">
        <v>686</v>
      </c>
      <c r="M264" s="21" t="str">
        <f t="shared" si="4"/>
        <v>820261-99901-M</v>
      </c>
      <c r="N264" s="184">
        <v>7048652710499</v>
      </c>
      <c r="O264" s="2">
        <v>1</v>
      </c>
    </row>
    <row r="265" spans="1:15" ht="15.75">
      <c r="A265" s="79" t="s">
        <v>889</v>
      </c>
      <c r="B265" s="80">
        <v>7048652710482</v>
      </c>
      <c r="C265" s="34"/>
      <c r="D265" s="34"/>
      <c r="E265" s="34"/>
      <c r="F265" s="34"/>
      <c r="G265" s="34"/>
      <c r="H265" s="34"/>
      <c r="I265" s="34"/>
      <c r="J265" s="34"/>
      <c r="K265" s="37">
        <v>820261</v>
      </c>
      <c r="L265" t="s">
        <v>687</v>
      </c>
      <c r="M265" s="21" t="str">
        <f t="shared" si="4"/>
        <v>820261-99901-L</v>
      </c>
      <c r="N265" s="184">
        <v>7048652710482</v>
      </c>
      <c r="O265" s="2">
        <v>1</v>
      </c>
    </row>
    <row r="266" spans="1:15" ht="15.75">
      <c r="A266" s="79" t="s">
        <v>1428</v>
      </c>
      <c r="B266" s="80">
        <v>7048652788450</v>
      </c>
      <c r="C266" s="34"/>
      <c r="D266" s="34"/>
      <c r="E266" s="34"/>
      <c r="F266" s="34"/>
      <c r="G266" s="34"/>
      <c r="H266" s="34"/>
      <c r="I266" s="34"/>
      <c r="J266" s="34"/>
      <c r="K266" s="37">
        <v>820262</v>
      </c>
      <c r="L266" t="s">
        <v>1208</v>
      </c>
      <c r="M266" s="21" t="str">
        <f t="shared" si="4"/>
        <v>820262-75000-S</v>
      </c>
      <c r="N266" s="184">
        <v>7048652788450</v>
      </c>
      <c r="O266" s="2">
        <v>1</v>
      </c>
    </row>
    <row r="267" spans="1:15" ht="15.75">
      <c r="A267" s="79" t="s">
        <v>1429</v>
      </c>
      <c r="B267" s="80">
        <v>7048652788443</v>
      </c>
      <c r="C267" s="34"/>
      <c r="D267" s="34"/>
      <c r="E267" s="34"/>
      <c r="F267" s="34"/>
      <c r="G267" s="34"/>
      <c r="H267" s="34"/>
      <c r="I267" s="34"/>
      <c r="J267" s="34"/>
      <c r="K267" s="37">
        <v>820262</v>
      </c>
      <c r="L267" t="s">
        <v>1209</v>
      </c>
      <c r="M267" s="21" t="str">
        <f t="shared" si="4"/>
        <v>820262-75000-M</v>
      </c>
      <c r="N267" s="184">
        <v>7048652788443</v>
      </c>
      <c r="O267" s="2">
        <v>1</v>
      </c>
    </row>
    <row r="268" spans="1:15" ht="15.75">
      <c r="A268" s="79" t="s">
        <v>1430</v>
      </c>
      <c r="B268" s="80">
        <v>7048652788436</v>
      </c>
      <c r="C268" s="34"/>
      <c r="D268" s="34"/>
      <c r="E268" s="34"/>
      <c r="F268" s="34"/>
      <c r="G268" s="34"/>
      <c r="H268" s="34"/>
      <c r="I268" s="34"/>
      <c r="J268" s="34"/>
      <c r="K268" s="37">
        <v>820262</v>
      </c>
      <c r="L268" t="s">
        <v>1210</v>
      </c>
      <c r="M268" s="21" t="str">
        <f t="shared" si="4"/>
        <v>820262-75000-L</v>
      </c>
      <c r="N268" s="184">
        <v>7048652788436</v>
      </c>
      <c r="O268" s="2">
        <v>1</v>
      </c>
    </row>
    <row r="269" spans="1:15" ht="15.75">
      <c r="A269" s="79" t="s">
        <v>1431</v>
      </c>
      <c r="B269" s="80">
        <v>7048652788467</v>
      </c>
      <c r="C269" s="34"/>
      <c r="D269" s="34"/>
      <c r="E269" s="34"/>
      <c r="F269" s="34"/>
      <c r="G269" s="34"/>
      <c r="H269" s="34"/>
      <c r="I269" s="34"/>
      <c r="J269" s="34"/>
      <c r="K269" s="37">
        <v>820262</v>
      </c>
      <c r="L269" t="s">
        <v>1211</v>
      </c>
      <c r="M269" s="21" t="str">
        <f t="shared" si="4"/>
        <v>820262-75000-XL</v>
      </c>
      <c r="N269" s="184">
        <v>7048652788467</v>
      </c>
      <c r="O269" s="2">
        <v>1</v>
      </c>
    </row>
    <row r="270" spans="1:15" ht="15.75">
      <c r="A270" s="79" t="s">
        <v>890</v>
      </c>
      <c r="B270" s="80">
        <v>7048652710420</v>
      </c>
      <c r="C270" s="34"/>
      <c r="D270" s="34"/>
      <c r="E270" s="34"/>
      <c r="F270" s="34"/>
      <c r="G270" s="34"/>
      <c r="H270" s="34"/>
      <c r="I270" s="34"/>
      <c r="J270" s="34"/>
      <c r="K270" s="37">
        <v>820262</v>
      </c>
      <c r="L270" t="s">
        <v>685</v>
      </c>
      <c r="M270" s="21" t="str">
        <f t="shared" si="4"/>
        <v>820262-99901-S</v>
      </c>
      <c r="N270" s="184">
        <v>7048652710420</v>
      </c>
      <c r="O270" s="2">
        <v>1</v>
      </c>
    </row>
    <row r="271" spans="1:15" ht="15.75">
      <c r="A271" s="79" t="s">
        <v>891</v>
      </c>
      <c r="B271" s="80">
        <v>7048652710413</v>
      </c>
      <c r="C271" s="34"/>
      <c r="D271" s="34"/>
      <c r="E271" s="34"/>
      <c r="F271" s="34"/>
      <c r="G271" s="34"/>
      <c r="H271" s="34"/>
      <c r="I271" s="34"/>
      <c r="J271" s="34"/>
      <c r="K271" s="37">
        <v>820262</v>
      </c>
      <c r="L271" t="s">
        <v>686</v>
      </c>
      <c r="M271" s="21" t="str">
        <f t="shared" si="4"/>
        <v>820262-99901-M</v>
      </c>
      <c r="N271" s="184">
        <v>7048652710413</v>
      </c>
      <c r="O271" s="2">
        <v>1</v>
      </c>
    </row>
    <row r="272" spans="1:15" ht="15.75">
      <c r="A272" s="79" t="s">
        <v>892</v>
      </c>
      <c r="B272" s="80">
        <v>7048652710406</v>
      </c>
      <c r="C272" s="34"/>
      <c r="D272" s="34"/>
      <c r="E272" s="34"/>
      <c r="F272" s="34"/>
      <c r="G272" s="34"/>
      <c r="H272" s="34"/>
      <c r="I272" s="34"/>
      <c r="J272" s="34"/>
      <c r="K272" s="37">
        <v>820262</v>
      </c>
      <c r="L272" t="s">
        <v>687</v>
      </c>
      <c r="M272" s="21" t="str">
        <f t="shared" si="4"/>
        <v>820262-99901-L</v>
      </c>
      <c r="N272" s="184">
        <v>7048652710406</v>
      </c>
      <c r="O272" s="2">
        <v>1</v>
      </c>
    </row>
    <row r="273" spans="1:15" ht="15.75">
      <c r="A273" s="79" t="s">
        <v>893</v>
      </c>
      <c r="B273" s="80">
        <v>7048652710437</v>
      </c>
      <c r="C273" s="34"/>
      <c r="D273" s="34"/>
      <c r="E273" s="34"/>
      <c r="F273" s="34"/>
      <c r="G273" s="34"/>
      <c r="H273" s="34"/>
      <c r="I273" s="34"/>
      <c r="J273" s="34"/>
      <c r="K273" s="37">
        <v>820262</v>
      </c>
      <c r="L273" t="s">
        <v>688</v>
      </c>
      <c r="M273" s="21" t="str">
        <f t="shared" si="4"/>
        <v>820262-99901-XL</v>
      </c>
      <c r="N273" s="184">
        <v>7048652710437</v>
      </c>
      <c r="O273" s="2">
        <v>1</v>
      </c>
    </row>
    <row r="274" spans="1:15" ht="15.75">
      <c r="A274" s="79" t="s">
        <v>1432</v>
      </c>
      <c r="B274" s="80">
        <v>7048652788429</v>
      </c>
      <c r="C274" s="34"/>
      <c r="D274" s="34"/>
      <c r="E274" s="34"/>
      <c r="F274" s="34"/>
      <c r="G274" s="34"/>
      <c r="H274" s="34"/>
      <c r="I274" s="34"/>
      <c r="J274" s="34"/>
      <c r="K274" s="37">
        <v>820263</v>
      </c>
      <c r="L274" t="s">
        <v>744</v>
      </c>
      <c r="M274" s="21" t="str">
        <f t="shared" si="4"/>
        <v>820263-10002-XS</v>
      </c>
      <c r="N274" s="184">
        <v>7048652788429</v>
      </c>
      <c r="O274" s="2">
        <v>1</v>
      </c>
    </row>
    <row r="275" spans="1:15" ht="15.75">
      <c r="A275" s="79" t="s">
        <v>1433</v>
      </c>
      <c r="B275" s="80">
        <v>7048652788412</v>
      </c>
      <c r="C275" s="34"/>
      <c r="D275" s="34"/>
      <c r="E275" s="34"/>
      <c r="F275" s="34"/>
      <c r="G275" s="34"/>
      <c r="H275" s="34"/>
      <c r="I275" s="34"/>
      <c r="J275" s="34"/>
      <c r="K275" s="37">
        <v>820263</v>
      </c>
      <c r="L275" t="s">
        <v>723</v>
      </c>
      <c r="M275" s="21" t="str">
        <f t="shared" si="4"/>
        <v>820263-10002-S</v>
      </c>
      <c r="N275" s="184">
        <v>7048652788412</v>
      </c>
      <c r="O275" s="2">
        <v>1</v>
      </c>
    </row>
    <row r="276" spans="1:15" ht="15.75">
      <c r="A276" s="79" t="s">
        <v>1434</v>
      </c>
      <c r="B276" s="80">
        <v>7048652788405</v>
      </c>
      <c r="C276" s="34"/>
      <c r="D276" s="34"/>
      <c r="E276" s="34"/>
      <c r="F276" s="34"/>
      <c r="G276" s="34"/>
      <c r="H276" s="34"/>
      <c r="I276" s="34"/>
      <c r="J276" s="34"/>
      <c r="K276" s="37">
        <v>820263</v>
      </c>
      <c r="L276" t="s">
        <v>724</v>
      </c>
      <c r="M276" s="21" t="str">
        <f t="shared" si="4"/>
        <v>820263-10002-M</v>
      </c>
      <c r="N276" s="184">
        <v>7048652788405</v>
      </c>
      <c r="O276" s="2">
        <v>1</v>
      </c>
    </row>
    <row r="277" spans="1:15" ht="15.75">
      <c r="A277" s="79" t="s">
        <v>1435</v>
      </c>
      <c r="B277" s="80">
        <v>7048652788399</v>
      </c>
      <c r="C277" s="34"/>
      <c r="D277" s="34"/>
      <c r="E277" s="34"/>
      <c r="F277" s="34"/>
      <c r="G277" s="34"/>
      <c r="H277" s="34"/>
      <c r="I277" s="34"/>
      <c r="J277" s="34"/>
      <c r="K277" s="37">
        <v>820263</v>
      </c>
      <c r="L277" t="s">
        <v>725</v>
      </c>
      <c r="M277" s="21" t="str">
        <f t="shared" si="4"/>
        <v>820263-10002-L</v>
      </c>
      <c r="N277" s="184">
        <v>7048652788399</v>
      </c>
      <c r="O277" s="2">
        <v>1</v>
      </c>
    </row>
    <row r="278" spans="1:15" ht="15.75">
      <c r="A278" s="79" t="s">
        <v>1117</v>
      </c>
      <c r="B278" s="80">
        <v>7048652724335</v>
      </c>
      <c r="C278" s="34"/>
      <c r="D278" s="34"/>
      <c r="E278" s="34"/>
      <c r="F278" s="34"/>
      <c r="G278" s="34"/>
      <c r="H278" s="34"/>
      <c r="I278" s="34"/>
      <c r="J278" s="34"/>
      <c r="K278" s="37">
        <v>820263</v>
      </c>
      <c r="L278" t="s">
        <v>691</v>
      </c>
      <c r="M278" s="21" t="str">
        <f t="shared" si="4"/>
        <v>820263-99901-XS</v>
      </c>
      <c r="N278" s="184">
        <v>7048652724335</v>
      </c>
      <c r="O278" s="2">
        <v>1</v>
      </c>
    </row>
    <row r="279" spans="1:15" ht="15.75">
      <c r="A279" s="79" t="s">
        <v>894</v>
      </c>
      <c r="B279" s="80">
        <v>7048652710383</v>
      </c>
      <c r="C279" s="34"/>
      <c r="D279" s="34"/>
      <c r="E279" s="34"/>
      <c r="F279" s="34"/>
      <c r="G279" s="34"/>
      <c r="H279" s="34"/>
      <c r="I279" s="34"/>
      <c r="J279" s="34"/>
      <c r="K279" s="37">
        <v>820263</v>
      </c>
      <c r="L279" t="s">
        <v>685</v>
      </c>
      <c r="M279" s="21" t="str">
        <f t="shared" si="4"/>
        <v>820263-99901-S</v>
      </c>
      <c r="N279" s="184">
        <v>7048652710383</v>
      </c>
      <c r="O279" s="2">
        <v>1</v>
      </c>
    </row>
    <row r="280" spans="1:15" ht="15.75">
      <c r="A280" s="79" t="s">
        <v>895</v>
      </c>
      <c r="B280" s="80">
        <v>7048652710376</v>
      </c>
      <c r="C280" s="34"/>
      <c r="D280" s="34"/>
      <c r="E280" s="34"/>
      <c r="F280" s="34"/>
      <c r="G280" s="34"/>
      <c r="H280" s="34"/>
      <c r="I280" s="34"/>
      <c r="J280" s="34"/>
      <c r="K280" s="37">
        <v>820263</v>
      </c>
      <c r="L280" t="s">
        <v>686</v>
      </c>
      <c r="M280" s="21" t="str">
        <f t="shared" si="4"/>
        <v>820263-99901-M</v>
      </c>
      <c r="N280" s="184">
        <v>7048652710376</v>
      </c>
      <c r="O280" s="2">
        <v>1</v>
      </c>
    </row>
    <row r="281" spans="1:15" ht="15.75">
      <c r="A281" s="79" t="s">
        <v>896</v>
      </c>
      <c r="B281" s="80">
        <v>7048652710369</v>
      </c>
      <c r="C281" s="34"/>
      <c r="D281" s="34"/>
      <c r="E281" s="34"/>
      <c r="F281" s="34"/>
      <c r="G281" s="34"/>
      <c r="H281" s="34"/>
      <c r="I281" s="34"/>
      <c r="J281" s="34"/>
      <c r="K281" s="37">
        <v>820263</v>
      </c>
      <c r="L281" t="s">
        <v>687</v>
      </c>
      <c r="M281" s="21" t="str">
        <f t="shared" si="4"/>
        <v>820263-99901-L</v>
      </c>
      <c r="N281" s="184">
        <v>7048652710369</v>
      </c>
      <c r="O281" s="2">
        <v>1</v>
      </c>
    </row>
    <row r="282" spans="1:15" ht="15.75">
      <c r="A282" s="79" t="s">
        <v>1436</v>
      </c>
      <c r="B282" s="80">
        <v>7048652812636</v>
      </c>
      <c r="C282" s="34"/>
      <c r="D282" s="34"/>
      <c r="E282" s="34"/>
      <c r="F282" s="34"/>
      <c r="G282" s="34"/>
      <c r="H282" s="34"/>
      <c r="I282" s="34"/>
      <c r="J282" s="34"/>
      <c r="K282" s="37">
        <v>820282</v>
      </c>
      <c r="L282" t="s">
        <v>1218</v>
      </c>
      <c r="M282" s="21" t="str">
        <f t="shared" si="4"/>
        <v>820282-20100-OS</v>
      </c>
      <c r="N282" s="184">
        <v>7048652812636</v>
      </c>
      <c r="O282" s="2">
        <v>1</v>
      </c>
    </row>
    <row r="283" spans="1:15" ht="15.75">
      <c r="A283" s="79" t="s">
        <v>1437</v>
      </c>
      <c r="B283" s="80">
        <v>7048652805133</v>
      </c>
      <c r="C283" s="34"/>
      <c r="D283" s="34"/>
      <c r="E283" s="34"/>
      <c r="F283" s="34"/>
      <c r="G283" s="34"/>
      <c r="H283" s="34"/>
      <c r="I283" s="34"/>
      <c r="J283" s="34"/>
      <c r="K283" s="37">
        <v>820282</v>
      </c>
      <c r="L283" t="s">
        <v>730</v>
      </c>
      <c r="M283" s="21" t="str">
        <f t="shared" si="4"/>
        <v>820282-88002-OS</v>
      </c>
      <c r="N283" s="184">
        <v>7048652805133</v>
      </c>
      <c r="O283" s="2">
        <v>1</v>
      </c>
    </row>
    <row r="284" spans="1:15" ht="15.75">
      <c r="A284" s="79" t="s">
        <v>2792</v>
      </c>
      <c r="B284" s="80">
        <v>7048652714329</v>
      </c>
      <c r="C284" s="34"/>
      <c r="D284" s="34"/>
      <c r="E284" s="34"/>
      <c r="F284" s="34"/>
      <c r="G284" s="34"/>
      <c r="H284" s="34"/>
      <c r="I284" s="34"/>
      <c r="J284" s="34"/>
      <c r="K284" s="37">
        <v>820290</v>
      </c>
      <c r="L284" t="s">
        <v>718</v>
      </c>
      <c r="M284" s="21" t="str">
        <f t="shared" si="4"/>
        <v>820290-66101-OS</v>
      </c>
      <c r="N284" s="184">
        <v>7048652714329</v>
      </c>
      <c r="O284" s="2">
        <v>1</v>
      </c>
    </row>
    <row r="285" spans="1:15" ht="15.75">
      <c r="A285" s="79" t="s">
        <v>2793</v>
      </c>
      <c r="B285" s="80">
        <v>7048652813435</v>
      </c>
      <c r="C285" s="34"/>
      <c r="D285" s="34"/>
      <c r="E285" s="34"/>
      <c r="F285" s="34"/>
      <c r="G285" s="34"/>
      <c r="H285" s="34"/>
      <c r="I285" s="34"/>
      <c r="J285" s="34"/>
      <c r="K285" s="37">
        <v>820290</v>
      </c>
      <c r="L285" t="s">
        <v>1217</v>
      </c>
      <c r="M285" s="21" t="str">
        <f t="shared" si="4"/>
        <v>820290-75000-OS</v>
      </c>
      <c r="N285" s="184">
        <v>7048652813435</v>
      </c>
      <c r="O285" s="2">
        <v>1</v>
      </c>
    </row>
    <row r="286" spans="1:15" ht="15.75">
      <c r="A286" s="79" t="s">
        <v>2794</v>
      </c>
      <c r="B286" s="80">
        <v>7048652733702</v>
      </c>
      <c r="C286" s="34"/>
      <c r="D286" s="34"/>
      <c r="E286" s="34"/>
      <c r="F286" s="34"/>
      <c r="G286" s="34"/>
      <c r="H286" s="34"/>
      <c r="I286" s="34"/>
      <c r="J286" s="34"/>
      <c r="K286" s="37">
        <v>820290</v>
      </c>
      <c r="L286" t="s">
        <v>719</v>
      </c>
      <c r="M286" s="21" t="str">
        <f t="shared" si="4"/>
        <v>820290-88001-OS</v>
      </c>
      <c r="N286" s="184">
        <v>7048652733702</v>
      </c>
      <c r="O286" s="2">
        <v>1</v>
      </c>
    </row>
    <row r="287" spans="1:15" ht="15.75">
      <c r="A287" s="79" t="s">
        <v>2795</v>
      </c>
      <c r="B287" s="80">
        <v>7048652733696</v>
      </c>
      <c r="C287" s="34"/>
      <c r="D287" s="34"/>
      <c r="E287" s="34"/>
      <c r="F287" s="34"/>
      <c r="G287" s="34"/>
      <c r="H287" s="34"/>
      <c r="I287" s="34"/>
      <c r="J287" s="34"/>
      <c r="K287" s="37">
        <v>820290</v>
      </c>
      <c r="L287" t="s">
        <v>705</v>
      </c>
      <c r="M287" s="21" t="str">
        <f t="shared" si="4"/>
        <v>820290-99901-OS</v>
      </c>
      <c r="N287" s="184">
        <v>7048652733696</v>
      </c>
      <c r="O287" s="2">
        <v>1</v>
      </c>
    </row>
    <row r="288" spans="1:15" ht="15.75">
      <c r="A288" s="79" t="s">
        <v>2796</v>
      </c>
      <c r="B288" s="80">
        <v>7048652714275</v>
      </c>
      <c r="C288" s="34"/>
      <c r="D288" s="34"/>
      <c r="E288" s="34"/>
      <c r="F288" s="34"/>
      <c r="G288" s="34"/>
      <c r="H288" s="34"/>
      <c r="I288" s="34"/>
      <c r="J288" s="34"/>
      <c r="K288" s="37">
        <v>820291</v>
      </c>
      <c r="L288" t="s">
        <v>720</v>
      </c>
      <c r="M288" s="21" t="str">
        <f t="shared" si="4"/>
        <v>820291-10002-OS</v>
      </c>
      <c r="N288" s="184">
        <v>7048652714275</v>
      </c>
      <c r="O288" s="2">
        <v>1</v>
      </c>
    </row>
    <row r="289" spans="1:15" ht="15.75">
      <c r="A289" s="79" t="s">
        <v>2797</v>
      </c>
      <c r="B289" s="80">
        <v>7048652714282</v>
      </c>
      <c r="C289" s="34"/>
      <c r="D289" s="34"/>
      <c r="E289" s="34"/>
      <c r="F289" s="34"/>
      <c r="G289" s="34"/>
      <c r="H289" s="34"/>
      <c r="I289" s="34"/>
      <c r="J289" s="34"/>
      <c r="K289" s="37">
        <v>820291</v>
      </c>
      <c r="L289" t="s">
        <v>721</v>
      </c>
      <c r="M289" s="21" t="str">
        <f t="shared" si="4"/>
        <v>820291-55503-OS</v>
      </c>
      <c r="N289" s="184">
        <v>7048652714282</v>
      </c>
      <c r="O289" s="2">
        <v>1</v>
      </c>
    </row>
    <row r="290" spans="1:15" ht="15.75">
      <c r="A290" s="79" t="s">
        <v>2798</v>
      </c>
      <c r="B290" s="80">
        <v>7048652714299</v>
      </c>
      <c r="C290" s="34"/>
      <c r="D290" s="34"/>
      <c r="E290" s="34"/>
      <c r="F290" s="34"/>
      <c r="G290" s="34"/>
      <c r="H290" s="34"/>
      <c r="I290" s="34"/>
      <c r="J290" s="34"/>
      <c r="K290" s="37">
        <v>820291</v>
      </c>
      <c r="L290" t="s">
        <v>718</v>
      </c>
      <c r="M290" s="21" t="str">
        <f t="shared" si="4"/>
        <v>820291-66101-OS</v>
      </c>
      <c r="N290" s="184">
        <v>7048652714299</v>
      </c>
      <c r="O290" s="2">
        <v>1</v>
      </c>
    </row>
    <row r="291" spans="1:15" ht="15.75">
      <c r="A291" s="79" t="s">
        <v>2702</v>
      </c>
      <c r="B291" s="80">
        <v>7048652714206</v>
      </c>
      <c r="C291" s="34"/>
      <c r="D291" s="34"/>
      <c r="E291" s="34"/>
      <c r="F291" s="34"/>
      <c r="G291" s="34"/>
      <c r="H291" s="34"/>
      <c r="I291" s="34"/>
      <c r="J291" s="34"/>
      <c r="K291" s="37">
        <v>820294</v>
      </c>
      <c r="L291" t="s">
        <v>2584</v>
      </c>
      <c r="M291" s="21" t="str">
        <f t="shared" si="4"/>
        <v>820294-54000-OS</v>
      </c>
      <c r="N291" s="184">
        <v>7048652714206</v>
      </c>
      <c r="O291" s="2">
        <v>1</v>
      </c>
    </row>
    <row r="292" spans="1:15" ht="15.75">
      <c r="A292" s="79" t="s">
        <v>2703</v>
      </c>
      <c r="B292" s="80">
        <v>7048652841131</v>
      </c>
      <c r="C292" s="34"/>
      <c r="D292" s="34"/>
      <c r="E292" s="34"/>
      <c r="F292" s="34"/>
      <c r="G292" s="34"/>
      <c r="H292" s="34"/>
      <c r="I292" s="34"/>
      <c r="J292" s="34"/>
      <c r="K292" s="37">
        <v>820294</v>
      </c>
      <c r="L292" t="s">
        <v>1207</v>
      </c>
      <c r="M292" s="21" t="str">
        <f t="shared" si="4"/>
        <v>820294-58000-OS</v>
      </c>
      <c r="N292" s="184">
        <v>7048652841131</v>
      </c>
      <c r="O292" s="2">
        <v>1</v>
      </c>
    </row>
    <row r="293" spans="1:15" ht="15.75">
      <c r="A293" s="79" t="s">
        <v>2704</v>
      </c>
      <c r="B293" s="80">
        <v>7048652841148</v>
      </c>
      <c r="C293" s="34"/>
      <c r="D293" s="34"/>
      <c r="E293" s="34"/>
      <c r="F293" s="34"/>
      <c r="G293" s="34"/>
      <c r="H293" s="34"/>
      <c r="I293" s="34"/>
      <c r="J293" s="34"/>
      <c r="K293" s="37">
        <v>820294</v>
      </c>
      <c r="L293" t="s">
        <v>1206</v>
      </c>
      <c r="M293" s="21" t="str">
        <f t="shared" si="4"/>
        <v>820294-77003-OS</v>
      </c>
      <c r="N293" s="184">
        <v>7048652841148</v>
      </c>
      <c r="O293" s="2">
        <v>1</v>
      </c>
    </row>
    <row r="294" spans="1:15" ht="15.75">
      <c r="A294" s="79" t="s">
        <v>2705</v>
      </c>
      <c r="B294" s="80">
        <v>7048652714213</v>
      </c>
      <c r="C294" s="34"/>
      <c r="D294" s="34"/>
      <c r="E294" s="34"/>
      <c r="F294" s="34"/>
      <c r="G294" s="34"/>
      <c r="H294" s="34"/>
      <c r="I294" s="34"/>
      <c r="J294" s="34"/>
      <c r="K294" s="37">
        <v>820294</v>
      </c>
      <c r="L294" t="s">
        <v>705</v>
      </c>
      <c r="M294" s="21" t="str">
        <f t="shared" si="4"/>
        <v>820294-99901-OS</v>
      </c>
      <c r="N294" s="184">
        <v>7048652714213</v>
      </c>
      <c r="O294" s="2">
        <v>1</v>
      </c>
    </row>
    <row r="295" spans="1:15" ht="15.75">
      <c r="A295" s="79" t="s">
        <v>1438</v>
      </c>
      <c r="B295" s="80">
        <v>7048652801920</v>
      </c>
      <c r="C295" s="34"/>
      <c r="D295" s="34"/>
      <c r="E295" s="34"/>
      <c r="F295" s="34"/>
      <c r="G295" s="34"/>
      <c r="H295" s="34"/>
      <c r="I295" s="34"/>
      <c r="J295" s="34"/>
      <c r="K295" s="37">
        <v>820296</v>
      </c>
      <c r="L295" t="s">
        <v>1223</v>
      </c>
      <c r="M295" s="21" t="str">
        <f t="shared" si="4"/>
        <v>820296-44002-S</v>
      </c>
      <c r="N295" s="184">
        <v>7048652801920</v>
      </c>
      <c r="O295" s="2">
        <v>1</v>
      </c>
    </row>
    <row r="296" spans="1:15" ht="15.75">
      <c r="A296" s="79" t="s">
        <v>1439</v>
      </c>
      <c r="B296" s="80">
        <v>7048652801913</v>
      </c>
      <c r="C296" s="34"/>
      <c r="D296" s="34"/>
      <c r="E296" s="34"/>
      <c r="F296" s="34"/>
      <c r="G296" s="34"/>
      <c r="H296" s="34"/>
      <c r="I296" s="34"/>
      <c r="J296" s="34"/>
      <c r="K296" s="37">
        <v>820296</v>
      </c>
      <c r="L296" t="s">
        <v>1224</v>
      </c>
      <c r="M296" s="21" t="str">
        <f t="shared" si="4"/>
        <v>820296-44002-M</v>
      </c>
      <c r="N296" s="184">
        <v>7048652801913</v>
      </c>
      <c r="O296" s="2">
        <v>1</v>
      </c>
    </row>
    <row r="297" spans="1:15" ht="15.75">
      <c r="A297" s="79" t="s">
        <v>1440</v>
      </c>
      <c r="B297" s="80">
        <v>7048652801906</v>
      </c>
      <c r="C297" s="34"/>
      <c r="D297" s="34"/>
      <c r="E297" s="34"/>
      <c r="F297" s="34"/>
      <c r="G297" s="34"/>
      <c r="H297" s="34"/>
      <c r="I297" s="34"/>
      <c r="J297" s="34"/>
      <c r="K297" s="37">
        <v>820296</v>
      </c>
      <c r="L297" t="s">
        <v>1225</v>
      </c>
      <c r="M297" s="21" t="str">
        <f t="shared" si="4"/>
        <v>820296-44002-L</v>
      </c>
      <c r="N297" s="184">
        <v>7048652801906</v>
      </c>
      <c r="O297" s="2">
        <v>1</v>
      </c>
    </row>
    <row r="298" spans="1:15" ht="15.75">
      <c r="A298" s="79" t="s">
        <v>1441</v>
      </c>
      <c r="B298" s="80">
        <v>7048652801937</v>
      </c>
      <c r="C298" s="34"/>
      <c r="D298" s="34"/>
      <c r="E298" s="34"/>
      <c r="F298" s="34"/>
      <c r="G298" s="34"/>
      <c r="H298" s="34"/>
      <c r="I298" s="34"/>
      <c r="J298" s="34"/>
      <c r="K298" s="37">
        <v>820296</v>
      </c>
      <c r="L298" t="s">
        <v>1226</v>
      </c>
      <c r="M298" s="21" t="str">
        <f t="shared" si="4"/>
        <v>820296-44002-XL</v>
      </c>
      <c r="N298" s="184">
        <v>7048652801937</v>
      </c>
      <c r="O298" s="2">
        <v>1</v>
      </c>
    </row>
    <row r="299" spans="1:15" ht="15.75">
      <c r="A299" s="79" t="s">
        <v>1442</v>
      </c>
      <c r="B299" s="80">
        <v>7048652801968</v>
      </c>
      <c r="C299" s="34"/>
      <c r="D299" s="34"/>
      <c r="E299" s="34"/>
      <c r="F299" s="34"/>
      <c r="G299" s="34"/>
      <c r="H299" s="34"/>
      <c r="I299" s="34"/>
      <c r="J299" s="34"/>
      <c r="K299" s="37">
        <v>820296</v>
      </c>
      <c r="L299" t="s">
        <v>1181</v>
      </c>
      <c r="M299" s="21" t="str">
        <f t="shared" si="4"/>
        <v>820296-77003-S</v>
      </c>
      <c r="N299" s="184">
        <v>7048652801968</v>
      </c>
      <c r="O299" s="2">
        <v>1</v>
      </c>
    </row>
    <row r="300" spans="1:15" ht="15.75">
      <c r="A300" s="79" t="s">
        <v>1443</v>
      </c>
      <c r="B300" s="80">
        <v>7048652801951</v>
      </c>
      <c r="C300" s="34"/>
      <c r="D300" s="34"/>
      <c r="E300" s="34"/>
      <c r="F300" s="34"/>
      <c r="G300" s="34"/>
      <c r="H300" s="34"/>
      <c r="I300" s="34"/>
      <c r="J300" s="34"/>
      <c r="K300" s="37">
        <v>820296</v>
      </c>
      <c r="L300" t="s">
        <v>1183</v>
      </c>
      <c r="M300" s="21" t="str">
        <f t="shared" si="4"/>
        <v>820296-77003-M</v>
      </c>
      <c r="N300" s="184">
        <v>7048652801951</v>
      </c>
      <c r="O300" s="2">
        <v>1</v>
      </c>
    </row>
    <row r="301" spans="1:15" ht="15.75">
      <c r="A301" s="79" t="s">
        <v>1444</v>
      </c>
      <c r="B301" s="80">
        <v>7048652801944</v>
      </c>
      <c r="C301" s="34"/>
      <c r="D301" s="34"/>
      <c r="E301" s="34"/>
      <c r="F301" s="34"/>
      <c r="G301" s="34"/>
      <c r="H301" s="34"/>
      <c r="I301" s="34"/>
      <c r="J301" s="34"/>
      <c r="K301" s="37">
        <v>820296</v>
      </c>
      <c r="L301" t="s">
        <v>1184</v>
      </c>
      <c r="M301" s="21" t="str">
        <f t="shared" si="4"/>
        <v>820296-77003-L</v>
      </c>
      <c r="N301" s="184">
        <v>7048652801944</v>
      </c>
      <c r="O301" s="2">
        <v>1</v>
      </c>
    </row>
    <row r="302" spans="1:15" ht="15.75">
      <c r="A302" s="79" t="s">
        <v>1445</v>
      </c>
      <c r="B302" s="80">
        <v>7048652801975</v>
      </c>
      <c r="C302" s="34"/>
      <c r="D302" s="34"/>
      <c r="E302" s="34"/>
      <c r="F302" s="34"/>
      <c r="G302" s="34"/>
      <c r="H302" s="34"/>
      <c r="I302" s="34"/>
      <c r="J302" s="34"/>
      <c r="K302" s="37">
        <v>820296</v>
      </c>
      <c r="L302" t="s">
        <v>1185</v>
      </c>
      <c r="M302" s="21" t="str">
        <f t="shared" si="4"/>
        <v>820296-77003-XL</v>
      </c>
      <c r="N302" s="184">
        <v>7048652801975</v>
      </c>
      <c r="O302" s="2">
        <v>1</v>
      </c>
    </row>
    <row r="303" spans="1:15" ht="15.75">
      <c r="A303" s="79" t="s">
        <v>1446</v>
      </c>
      <c r="B303" s="80">
        <v>7048652802002</v>
      </c>
      <c r="C303" s="34"/>
      <c r="D303" s="34"/>
      <c r="E303" s="34"/>
      <c r="F303" s="34"/>
      <c r="G303" s="34"/>
      <c r="H303" s="34"/>
      <c r="I303" s="34"/>
      <c r="J303" s="34"/>
      <c r="K303" s="37">
        <v>820296</v>
      </c>
      <c r="L303" t="s">
        <v>685</v>
      </c>
      <c r="M303" s="21" t="str">
        <f t="shared" si="4"/>
        <v>820296-99901-S</v>
      </c>
      <c r="N303" s="184">
        <v>7048652802002</v>
      </c>
      <c r="O303" s="2">
        <v>1</v>
      </c>
    </row>
    <row r="304" spans="1:15" ht="15.75">
      <c r="A304" s="79" t="s">
        <v>1447</v>
      </c>
      <c r="B304" s="80">
        <v>7048652801999</v>
      </c>
      <c r="C304" s="34"/>
      <c r="D304" s="34"/>
      <c r="E304" s="34"/>
      <c r="F304" s="34"/>
      <c r="G304" s="34"/>
      <c r="H304" s="34"/>
      <c r="I304" s="34"/>
      <c r="J304" s="34"/>
      <c r="K304" s="37">
        <v>820296</v>
      </c>
      <c r="L304" t="s">
        <v>686</v>
      </c>
      <c r="M304" s="21" t="str">
        <f t="shared" si="4"/>
        <v>820296-99901-M</v>
      </c>
      <c r="N304" s="184">
        <v>7048652801999</v>
      </c>
      <c r="O304" s="2">
        <v>1</v>
      </c>
    </row>
    <row r="305" spans="1:15" ht="15.75">
      <c r="A305" s="79" t="s">
        <v>1448</v>
      </c>
      <c r="B305" s="80">
        <v>7048652801982</v>
      </c>
      <c r="C305" s="34"/>
      <c r="D305" s="34"/>
      <c r="E305" s="34"/>
      <c r="F305" s="34"/>
      <c r="G305" s="34"/>
      <c r="H305" s="34"/>
      <c r="I305" s="34"/>
      <c r="J305" s="34"/>
      <c r="K305" s="37">
        <v>820296</v>
      </c>
      <c r="L305" t="s">
        <v>687</v>
      </c>
      <c r="M305" s="21" t="str">
        <f t="shared" si="4"/>
        <v>820296-99901-L</v>
      </c>
      <c r="N305" s="184">
        <v>7048652801982</v>
      </c>
      <c r="O305" s="2">
        <v>1</v>
      </c>
    </row>
    <row r="306" spans="1:15" ht="15.75">
      <c r="A306" s="79" t="s">
        <v>1449</v>
      </c>
      <c r="B306" s="80">
        <v>7048652802019</v>
      </c>
      <c r="C306" s="34"/>
      <c r="D306" s="34"/>
      <c r="E306" s="34"/>
      <c r="F306" s="34"/>
      <c r="G306" s="34"/>
      <c r="H306" s="34"/>
      <c r="I306" s="34"/>
      <c r="J306" s="34"/>
      <c r="K306" s="37">
        <v>820296</v>
      </c>
      <c r="L306" t="s">
        <v>688</v>
      </c>
      <c r="M306" s="21" t="str">
        <f t="shared" si="4"/>
        <v>820296-99901-XL</v>
      </c>
      <c r="N306" s="184">
        <v>7048652802019</v>
      </c>
      <c r="O306" s="2">
        <v>1</v>
      </c>
    </row>
    <row r="307" spans="1:15" ht="15.75">
      <c r="A307" s="79" t="s">
        <v>1805</v>
      </c>
      <c r="B307" s="80">
        <v>7048652836694</v>
      </c>
      <c r="C307" s="34"/>
      <c r="D307" s="34"/>
      <c r="E307" s="34"/>
      <c r="F307" s="34"/>
      <c r="G307" s="34"/>
      <c r="H307" s="34"/>
      <c r="I307" s="34"/>
      <c r="J307" s="34"/>
      <c r="K307" s="37">
        <v>820297</v>
      </c>
      <c r="L307" t="s">
        <v>1186</v>
      </c>
      <c r="M307" s="21" t="str">
        <f t="shared" si="4"/>
        <v>820297-58000-XS</v>
      </c>
      <c r="N307" s="184">
        <v>7048652836694</v>
      </c>
      <c r="O307" s="2">
        <v>1</v>
      </c>
    </row>
    <row r="308" spans="1:15" ht="15.75">
      <c r="A308" s="79" t="s">
        <v>1450</v>
      </c>
      <c r="B308" s="80">
        <v>7048652801555</v>
      </c>
      <c r="C308" s="34"/>
      <c r="D308" s="34"/>
      <c r="E308" s="34"/>
      <c r="F308" s="34"/>
      <c r="G308" s="34"/>
      <c r="H308" s="34"/>
      <c r="I308" s="34"/>
      <c r="J308" s="34"/>
      <c r="K308" s="37">
        <v>820297</v>
      </c>
      <c r="L308" t="s">
        <v>1187</v>
      </c>
      <c r="M308" s="21" t="str">
        <f t="shared" si="4"/>
        <v>820297-58000-S</v>
      </c>
      <c r="N308" s="184">
        <v>7048652801555</v>
      </c>
      <c r="O308" s="2">
        <v>1</v>
      </c>
    </row>
    <row r="309" spans="1:15" ht="15.75">
      <c r="A309" s="79" t="s">
        <v>1451</v>
      </c>
      <c r="B309" s="80">
        <v>7048652801548</v>
      </c>
      <c r="C309" s="34"/>
      <c r="D309" s="34"/>
      <c r="E309" s="34"/>
      <c r="F309" s="34"/>
      <c r="G309" s="34"/>
      <c r="H309" s="34"/>
      <c r="I309" s="34"/>
      <c r="J309" s="34"/>
      <c r="K309" s="37">
        <v>820297</v>
      </c>
      <c r="L309" t="s">
        <v>1188</v>
      </c>
      <c r="M309" s="21" t="str">
        <f t="shared" si="4"/>
        <v>820297-58000-M</v>
      </c>
      <c r="N309" s="184">
        <v>7048652801548</v>
      </c>
      <c r="O309" s="2">
        <v>1</v>
      </c>
    </row>
    <row r="310" spans="1:15" ht="15.75">
      <c r="A310" s="79" t="s">
        <v>1452</v>
      </c>
      <c r="B310" s="80">
        <v>7048652801531</v>
      </c>
      <c r="C310" s="34"/>
      <c r="D310" s="34"/>
      <c r="E310" s="34"/>
      <c r="F310" s="34"/>
      <c r="G310" s="34"/>
      <c r="H310" s="34"/>
      <c r="I310" s="34"/>
      <c r="J310" s="34"/>
      <c r="K310" s="37">
        <v>820297</v>
      </c>
      <c r="L310" t="s">
        <v>1189</v>
      </c>
      <c r="M310" s="21" t="str">
        <f t="shared" si="4"/>
        <v>820297-58000-L</v>
      </c>
      <c r="N310" s="184">
        <v>7048652801531</v>
      </c>
      <c r="O310" s="2">
        <v>1</v>
      </c>
    </row>
    <row r="311" spans="1:15" ht="15.75">
      <c r="A311" s="79" t="s">
        <v>1453</v>
      </c>
      <c r="B311" s="80">
        <v>7048652801562</v>
      </c>
      <c r="C311" s="34"/>
      <c r="D311" s="34"/>
      <c r="E311" s="34"/>
      <c r="F311" s="34"/>
      <c r="G311" s="34"/>
      <c r="H311" s="34"/>
      <c r="I311" s="34"/>
      <c r="J311" s="34"/>
      <c r="K311" s="37">
        <v>820297</v>
      </c>
      <c r="L311" t="s">
        <v>1228</v>
      </c>
      <c r="M311" s="21" t="str">
        <f t="shared" si="4"/>
        <v>820297-58000-XL</v>
      </c>
      <c r="N311" s="184">
        <v>7048652801562</v>
      </c>
      <c r="O311" s="2">
        <v>1</v>
      </c>
    </row>
    <row r="312" spans="1:15" ht="15.75">
      <c r="A312" s="79" t="s">
        <v>1806</v>
      </c>
      <c r="B312" s="80">
        <v>7048652836700</v>
      </c>
      <c r="C312" s="34"/>
      <c r="D312" s="34"/>
      <c r="E312" s="34"/>
      <c r="F312" s="34"/>
      <c r="G312" s="34"/>
      <c r="H312" s="34"/>
      <c r="I312" s="34"/>
      <c r="J312" s="34"/>
      <c r="K312" s="37">
        <v>820297</v>
      </c>
      <c r="L312" t="s">
        <v>691</v>
      </c>
      <c r="M312" s="21" t="str">
        <f t="shared" si="4"/>
        <v>820297-99901-XS</v>
      </c>
      <c r="N312" s="184">
        <v>7048652836700</v>
      </c>
      <c r="O312" s="2">
        <v>1</v>
      </c>
    </row>
    <row r="313" spans="1:15" ht="15.75">
      <c r="A313" s="79" t="s">
        <v>1454</v>
      </c>
      <c r="B313" s="80">
        <v>7048652801593</v>
      </c>
      <c r="C313" s="34"/>
      <c r="D313" s="34"/>
      <c r="E313" s="34"/>
      <c r="F313" s="34"/>
      <c r="G313" s="34"/>
      <c r="H313" s="34"/>
      <c r="I313" s="34"/>
      <c r="J313" s="34"/>
      <c r="K313" s="37">
        <v>820297</v>
      </c>
      <c r="L313" t="s">
        <v>685</v>
      </c>
      <c r="M313" s="21" t="str">
        <f t="shared" si="4"/>
        <v>820297-99901-S</v>
      </c>
      <c r="N313" s="184">
        <v>7048652801593</v>
      </c>
      <c r="O313" s="2">
        <v>1</v>
      </c>
    </row>
    <row r="314" spans="1:15" ht="15.75">
      <c r="A314" s="79" t="s">
        <v>1455</v>
      </c>
      <c r="B314" s="80">
        <v>7048652801586</v>
      </c>
      <c r="C314" s="34"/>
      <c r="D314" s="34"/>
      <c r="E314" s="34"/>
      <c r="F314" s="34"/>
      <c r="G314" s="34"/>
      <c r="H314" s="34"/>
      <c r="I314" s="34"/>
      <c r="J314" s="34"/>
      <c r="K314" s="37">
        <v>820297</v>
      </c>
      <c r="L314" t="s">
        <v>686</v>
      </c>
      <c r="M314" s="21" t="str">
        <f t="shared" si="4"/>
        <v>820297-99901-M</v>
      </c>
      <c r="N314" s="184">
        <v>7048652801586</v>
      </c>
      <c r="O314" s="2">
        <v>1</v>
      </c>
    </row>
    <row r="315" spans="1:15" ht="15.75">
      <c r="A315" s="79" t="s">
        <v>1456</v>
      </c>
      <c r="B315" s="80">
        <v>7048652801579</v>
      </c>
      <c r="C315" s="34"/>
      <c r="D315" s="34"/>
      <c r="E315" s="34"/>
      <c r="F315" s="34"/>
      <c r="G315" s="34"/>
      <c r="H315" s="34"/>
      <c r="I315" s="34"/>
      <c r="J315" s="34"/>
      <c r="K315" s="37">
        <v>820297</v>
      </c>
      <c r="L315" t="s">
        <v>687</v>
      </c>
      <c r="M315" s="21" t="str">
        <f t="shared" si="4"/>
        <v>820297-99901-L</v>
      </c>
      <c r="N315" s="184">
        <v>7048652801579</v>
      </c>
      <c r="O315" s="2">
        <v>1</v>
      </c>
    </row>
    <row r="316" spans="1:15" ht="15.75">
      <c r="A316" s="79" t="s">
        <v>1457</v>
      </c>
      <c r="B316" s="80">
        <v>7048652801609</v>
      </c>
      <c r="C316" s="34"/>
      <c r="D316" s="34"/>
      <c r="E316" s="34"/>
      <c r="F316" s="34"/>
      <c r="G316" s="34"/>
      <c r="H316" s="34"/>
      <c r="I316" s="34"/>
      <c r="J316" s="34"/>
      <c r="K316" s="37">
        <v>820297</v>
      </c>
      <c r="L316" t="s">
        <v>688</v>
      </c>
      <c r="M316" s="21" t="str">
        <f t="shared" si="4"/>
        <v>820297-99901-XL</v>
      </c>
      <c r="N316" s="184">
        <v>7048652801609</v>
      </c>
      <c r="O316" s="2">
        <v>1</v>
      </c>
    </row>
    <row r="317" spans="1:15" ht="15.75">
      <c r="A317" s="79" t="s">
        <v>1918</v>
      </c>
      <c r="B317" s="80">
        <v>7048652838681</v>
      </c>
      <c r="C317" s="34"/>
      <c r="D317" s="34"/>
      <c r="E317" s="34"/>
      <c r="F317" s="34"/>
      <c r="G317" s="34"/>
      <c r="H317" s="34"/>
      <c r="I317" s="34"/>
      <c r="J317" s="34"/>
      <c r="K317" s="37">
        <v>820302</v>
      </c>
      <c r="L317" t="s">
        <v>1229</v>
      </c>
      <c r="M317" s="21" t="str">
        <f t="shared" si="4"/>
        <v>820302-11003-S</v>
      </c>
      <c r="N317" s="184">
        <v>7048652838681</v>
      </c>
      <c r="O317" s="2">
        <v>1</v>
      </c>
    </row>
    <row r="318" spans="1:15" ht="15.75">
      <c r="A318" s="79" t="s">
        <v>1919</v>
      </c>
      <c r="B318" s="80">
        <v>7048652838674</v>
      </c>
      <c r="C318" s="34"/>
      <c r="D318" s="34"/>
      <c r="E318" s="34"/>
      <c r="F318" s="34"/>
      <c r="G318" s="34"/>
      <c r="H318" s="34"/>
      <c r="I318" s="34"/>
      <c r="J318" s="34"/>
      <c r="K318" s="37">
        <v>820302</v>
      </c>
      <c r="L318" t="s">
        <v>1230</v>
      </c>
      <c r="M318" s="21" t="str">
        <f t="shared" si="4"/>
        <v>820302-11003-M</v>
      </c>
      <c r="N318" s="184">
        <v>7048652838674</v>
      </c>
      <c r="O318" s="2">
        <v>1</v>
      </c>
    </row>
    <row r="319" spans="1:15" ht="15.75">
      <c r="A319" s="79" t="s">
        <v>1920</v>
      </c>
      <c r="B319" s="80">
        <v>7048652838667</v>
      </c>
      <c r="C319" s="34"/>
      <c r="D319" s="34"/>
      <c r="E319" s="34"/>
      <c r="F319" s="34"/>
      <c r="G319" s="34"/>
      <c r="H319" s="34"/>
      <c r="I319" s="34"/>
      <c r="J319" s="34"/>
      <c r="K319" s="37">
        <v>820302</v>
      </c>
      <c r="L319" t="s">
        <v>1231</v>
      </c>
      <c r="M319" s="21" t="str">
        <f t="shared" si="4"/>
        <v>820302-11003-L</v>
      </c>
      <c r="N319" s="184">
        <v>7048652838667</v>
      </c>
      <c r="O319" s="2">
        <v>1</v>
      </c>
    </row>
    <row r="320" spans="1:15" ht="15.75">
      <c r="A320" s="79" t="s">
        <v>1921</v>
      </c>
      <c r="B320" s="80">
        <v>7048652838698</v>
      </c>
      <c r="C320" s="34"/>
      <c r="D320" s="34"/>
      <c r="E320" s="34"/>
      <c r="F320" s="34"/>
      <c r="G320" s="34"/>
      <c r="H320" s="34"/>
      <c r="I320" s="34"/>
      <c r="J320" s="34"/>
      <c r="K320" s="37">
        <v>820302</v>
      </c>
      <c r="L320" t="s">
        <v>1232</v>
      </c>
      <c r="M320" s="21" t="str">
        <f t="shared" si="4"/>
        <v>820302-11003-XL</v>
      </c>
      <c r="N320" s="184">
        <v>7048652838698</v>
      </c>
      <c r="O320" s="2">
        <v>1</v>
      </c>
    </row>
    <row r="321" spans="1:15" ht="15.75">
      <c r="A321" s="79" t="s">
        <v>1458</v>
      </c>
      <c r="B321" s="80">
        <v>7048652799500</v>
      </c>
      <c r="C321" s="34"/>
      <c r="D321" s="34"/>
      <c r="E321" s="34"/>
      <c r="F321" s="34"/>
      <c r="G321" s="34"/>
      <c r="H321" s="34"/>
      <c r="I321" s="34"/>
      <c r="J321" s="34"/>
      <c r="K321" s="37">
        <v>820302</v>
      </c>
      <c r="L321" t="s">
        <v>1234</v>
      </c>
      <c r="M321" s="21" t="str">
        <f t="shared" si="4"/>
        <v>820302-88100-S</v>
      </c>
      <c r="N321" s="184">
        <v>7048652799500</v>
      </c>
      <c r="O321" s="2">
        <v>1</v>
      </c>
    </row>
    <row r="322" spans="1:15" ht="15.75">
      <c r="A322" s="79" t="s">
        <v>1459</v>
      </c>
      <c r="B322" s="80">
        <v>7048652799494</v>
      </c>
      <c r="C322" s="34"/>
      <c r="D322" s="34"/>
      <c r="E322" s="34"/>
      <c r="F322" s="34"/>
      <c r="G322" s="34"/>
      <c r="H322" s="34"/>
      <c r="I322" s="34"/>
      <c r="J322" s="34"/>
      <c r="K322" s="37">
        <v>820302</v>
      </c>
      <c r="L322" t="s">
        <v>1236</v>
      </c>
      <c r="M322" s="21" t="str">
        <f t="shared" si="4"/>
        <v>820302-88100-M</v>
      </c>
      <c r="N322" s="184">
        <v>7048652799494</v>
      </c>
      <c r="O322" s="2">
        <v>1</v>
      </c>
    </row>
    <row r="323" spans="1:15" ht="15.75">
      <c r="A323" s="79" t="s">
        <v>1460</v>
      </c>
      <c r="B323" s="80">
        <v>7048652799487</v>
      </c>
      <c r="C323" s="34"/>
      <c r="D323" s="34"/>
      <c r="E323" s="34"/>
      <c r="F323" s="34"/>
      <c r="G323" s="34"/>
      <c r="H323" s="34"/>
      <c r="I323" s="34"/>
      <c r="J323" s="34"/>
      <c r="K323" s="37">
        <v>820302</v>
      </c>
      <c r="L323" t="s">
        <v>1237</v>
      </c>
      <c r="M323" s="21" t="str">
        <f t="shared" ref="M323:M386" si="5">CONCATENATE(K323,"-",L323)</f>
        <v>820302-88100-L</v>
      </c>
      <c r="N323" s="184">
        <v>7048652799487</v>
      </c>
      <c r="O323" s="2">
        <v>1</v>
      </c>
    </row>
    <row r="324" spans="1:15" ht="15.75">
      <c r="A324" s="79" t="s">
        <v>1461</v>
      </c>
      <c r="B324" s="80">
        <v>7048652799517</v>
      </c>
      <c r="C324" s="34"/>
      <c r="D324" s="34"/>
      <c r="E324" s="34"/>
      <c r="F324" s="34"/>
      <c r="G324" s="34"/>
      <c r="H324" s="34"/>
      <c r="I324" s="34"/>
      <c r="J324" s="34"/>
      <c r="K324" s="37">
        <v>820302</v>
      </c>
      <c r="L324" t="s">
        <v>1238</v>
      </c>
      <c r="M324" s="21" t="str">
        <f t="shared" si="5"/>
        <v>820302-88100-XL</v>
      </c>
      <c r="N324" s="184">
        <v>7048652799517</v>
      </c>
      <c r="O324" s="2">
        <v>1</v>
      </c>
    </row>
    <row r="325" spans="1:15" ht="15.75">
      <c r="A325" s="79" t="s">
        <v>1462</v>
      </c>
      <c r="B325" s="80">
        <v>7048652799548</v>
      </c>
      <c r="C325" s="34"/>
      <c r="D325" s="34"/>
      <c r="E325" s="34"/>
      <c r="F325" s="34"/>
      <c r="G325" s="34"/>
      <c r="H325" s="34"/>
      <c r="I325" s="34"/>
      <c r="J325" s="34"/>
      <c r="K325" s="37">
        <v>820302</v>
      </c>
      <c r="L325" t="s">
        <v>685</v>
      </c>
      <c r="M325" s="21" t="str">
        <f t="shared" si="5"/>
        <v>820302-99901-S</v>
      </c>
      <c r="N325" s="184">
        <v>7048652799548</v>
      </c>
      <c r="O325" s="2">
        <v>1</v>
      </c>
    </row>
    <row r="326" spans="1:15" ht="15.75">
      <c r="A326" s="79" t="s">
        <v>1463</v>
      </c>
      <c r="B326" s="80">
        <v>7048652799531</v>
      </c>
      <c r="C326" s="34"/>
      <c r="D326" s="34"/>
      <c r="E326" s="34"/>
      <c r="F326" s="34"/>
      <c r="G326" s="34"/>
      <c r="H326" s="34"/>
      <c r="I326" s="34"/>
      <c r="J326" s="34"/>
      <c r="K326" s="37">
        <v>820302</v>
      </c>
      <c r="L326" t="s">
        <v>686</v>
      </c>
      <c r="M326" s="21" t="str">
        <f t="shared" si="5"/>
        <v>820302-99901-M</v>
      </c>
      <c r="N326" s="184">
        <v>7048652799531</v>
      </c>
      <c r="O326" s="2">
        <v>1</v>
      </c>
    </row>
    <row r="327" spans="1:15" ht="15.75">
      <c r="A327" s="79" t="s">
        <v>1464</v>
      </c>
      <c r="B327" s="80">
        <v>7048652799524</v>
      </c>
      <c r="C327" s="34"/>
      <c r="D327" s="34"/>
      <c r="E327" s="34"/>
      <c r="F327" s="34"/>
      <c r="G327" s="34"/>
      <c r="H327" s="34"/>
      <c r="I327" s="34"/>
      <c r="J327" s="34"/>
      <c r="K327" s="37">
        <v>820302</v>
      </c>
      <c r="L327" t="s">
        <v>687</v>
      </c>
      <c r="M327" s="21" t="str">
        <f t="shared" si="5"/>
        <v>820302-99901-L</v>
      </c>
      <c r="N327" s="184">
        <v>7048652799524</v>
      </c>
      <c r="O327" s="2">
        <v>1</v>
      </c>
    </row>
    <row r="328" spans="1:15" ht="15.75">
      <c r="A328" s="79" t="s">
        <v>1465</v>
      </c>
      <c r="B328" s="80">
        <v>7048652799555</v>
      </c>
      <c r="C328" s="34"/>
      <c r="D328" s="34"/>
      <c r="E328" s="34"/>
      <c r="F328" s="34"/>
      <c r="G328" s="34"/>
      <c r="H328" s="34"/>
      <c r="I328" s="34"/>
      <c r="J328" s="34"/>
      <c r="K328" s="37">
        <v>820302</v>
      </c>
      <c r="L328" t="s">
        <v>688</v>
      </c>
      <c r="M328" s="21" t="str">
        <f t="shared" si="5"/>
        <v>820302-99901-XL</v>
      </c>
      <c r="N328" s="184">
        <v>7048652799555</v>
      </c>
      <c r="O328" s="2">
        <v>1</v>
      </c>
    </row>
    <row r="329" spans="1:15" ht="15.75">
      <c r="A329" s="79" t="s">
        <v>1466</v>
      </c>
      <c r="B329" s="80">
        <v>7048652801784</v>
      </c>
      <c r="C329" s="34"/>
      <c r="D329" s="34"/>
      <c r="E329" s="34"/>
      <c r="F329" s="34"/>
      <c r="G329" s="34"/>
      <c r="H329" s="34"/>
      <c r="I329" s="34"/>
      <c r="J329" s="34"/>
      <c r="K329" s="37">
        <v>820307</v>
      </c>
      <c r="L329" t="s">
        <v>1186</v>
      </c>
      <c r="M329" s="21" t="str">
        <f t="shared" si="5"/>
        <v>820307-58000-XS</v>
      </c>
      <c r="N329" s="184">
        <v>7048652801784</v>
      </c>
      <c r="O329" s="2">
        <v>1</v>
      </c>
    </row>
    <row r="330" spans="1:15" ht="15.75">
      <c r="A330" s="79" t="s">
        <v>1467</v>
      </c>
      <c r="B330" s="80">
        <v>7048652801777</v>
      </c>
      <c r="C330" s="34"/>
      <c r="D330" s="34"/>
      <c r="E330" s="34"/>
      <c r="F330" s="34"/>
      <c r="G330" s="34"/>
      <c r="H330" s="34"/>
      <c r="I330" s="34"/>
      <c r="J330" s="34"/>
      <c r="K330" s="37">
        <v>820307</v>
      </c>
      <c r="L330" t="s">
        <v>1187</v>
      </c>
      <c r="M330" s="21" t="str">
        <f t="shared" si="5"/>
        <v>820307-58000-S</v>
      </c>
      <c r="N330" s="184">
        <v>7048652801777</v>
      </c>
      <c r="O330" s="2">
        <v>1</v>
      </c>
    </row>
    <row r="331" spans="1:15" ht="15.75">
      <c r="A331" s="79" t="s">
        <v>1468</v>
      </c>
      <c r="B331" s="80">
        <v>7048652801760</v>
      </c>
      <c r="C331" s="34"/>
      <c r="D331" s="34"/>
      <c r="E331" s="34"/>
      <c r="F331" s="34"/>
      <c r="G331" s="34"/>
      <c r="H331" s="34"/>
      <c r="I331" s="34"/>
      <c r="J331" s="34"/>
      <c r="K331" s="37">
        <v>820307</v>
      </c>
      <c r="L331" t="s">
        <v>1188</v>
      </c>
      <c r="M331" s="21" t="str">
        <f t="shared" si="5"/>
        <v>820307-58000-M</v>
      </c>
      <c r="N331" s="184">
        <v>7048652801760</v>
      </c>
      <c r="O331" s="2">
        <v>1</v>
      </c>
    </row>
    <row r="332" spans="1:15" ht="15.75">
      <c r="A332" s="79" t="s">
        <v>1469</v>
      </c>
      <c r="B332" s="80">
        <v>7048652801753</v>
      </c>
      <c r="C332" s="34"/>
      <c r="D332" s="34"/>
      <c r="E332" s="34"/>
      <c r="F332" s="34"/>
      <c r="G332" s="34"/>
      <c r="H332" s="34"/>
      <c r="I332" s="34"/>
      <c r="J332" s="34"/>
      <c r="K332" s="37">
        <v>820307</v>
      </c>
      <c r="L332" t="s">
        <v>1189</v>
      </c>
      <c r="M332" s="21" t="str">
        <f t="shared" si="5"/>
        <v>820307-58000-L</v>
      </c>
      <c r="N332" s="184">
        <v>7048652801753</v>
      </c>
      <c r="O332" s="2">
        <v>1</v>
      </c>
    </row>
    <row r="333" spans="1:15" ht="15.75">
      <c r="A333" s="79" t="s">
        <v>1470</v>
      </c>
      <c r="B333" s="80">
        <v>7048652801821</v>
      </c>
      <c r="C333" s="34"/>
      <c r="D333" s="34"/>
      <c r="E333" s="34"/>
      <c r="F333" s="34"/>
      <c r="G333" s="34"/>
      <c r="H333" s="34"/>
      <c r="I333" s="34"/>
      <c r="J333" s="34"/>
      <c r="K333" s="37">
        <v>820307</v>
      </c>
      <c r="L333" t="s">
        <v>1240</v>
      </c>
      <c r="M333" s="21" t="str">
        <f t="shared" si="5"/>
        <v>820307-76000-XS</v>
      </c>
      <c r="N333" s="184">
        <v>7048652801821</v>
      </c>
      <c r="O333" s="2">
        <v>1</v>
      </c>
    </row>
    <row r="334" spans="1:15" ht="15.75">
      <c r="A334" s="79" t="s">
        <v>1471</v>
      </c>
      <c r="B334" s="80">
        <v>7048652801814</v>
      </c>
      <c r="C334" s="34"/>
      <c r="D334" s="34"/>
      <c r="E334" s="34"/>
      <c r="F334" s="34"/>
      <c r="G334" s="34"/>
      <c r="H334" s="34"/>
      <c r="I334" s="34"/>
      <c r="J334" s="34"/>
      <c r="K334" s="37">
        <v>820307</v>
      </c>
      <c r="L334" t="s">
        <v>1241</v>
      </c>
      <c r="M334" s="21" t="str">
        <f t="shared" si="5"/>
        <v>820307-76000-S</v>
      </c>
      <c r="N334" s="184">
        <v>7048652801814</v>
      </c>
      <c r="O334" s="2">
        <v>1</v>
      </c>
    </row>
    <row r="335" spans="1:15" ht="15.75">
      <c r="A335" s="79" t="s">
        <v>1472</v>
      </c>
      <c r="B335" s="80">
        <v>7048652801807</v>
      </c>
      <c r="C335" s="34"/>
      <c r="D335" s="34"/>
      <c r="E335" s="34"/>
      <c r="F335" s="34"/>
      <c r="G335" s="34"/>
      <c r="H335" s="34"/>
      <c r="I335" s="34"/>
      <c r="J335" s="34"/>
      <c r="K335" s="37">
        <v>820307</v>
      </c>
      <c r="L335" t="s">
        <v>1242</v>
      </c>
      <c r="M335" s="21" t="str">
        <f t="shared" si="5"/>
        <v>820307-76000-M</v>
      </c>
      <c r="N335" s="184">
        <v>7048652801807</v>
      </c>
      <c r="O335" s="2">
        <v>1</v>
      </c>
    </row>
    <row r="336" spans="1:15" ht="15.75">
      <c r="A336" s="79" t="s">
        <v>1473</v>
      </c>
      <c r="B336" s="80">
        <v>7048652801791</v>
      </c>
      <c r="C336" s="34"/>
      <c r="D336" s="34"/>
      <c r="E336" s="34"/>
      <c r="F336" s="34"/>
      <c r="G336" s="34"/>
      <c r="H336" s="34"/>
      <c r="I336" s="34"/>
      <c r="J336" s="34"/>
      <c r="K336" s="37">
        <v>820307</v>
      </c>
      <c r="L336" t="s">
        <v>1243</v>
      </c>
      <c r="M336" s="21" t="str">
        <f t="shared" si="5"/>
        <v>820307-76000-L</v>
      </c>
      <c r="N336" s="184">
        <v>7048652801791</v>
      </c>
      <c r="O336" s="2">
        <v>1</v>
      </c>
    </row>
    <row r="337" spans="1:15" ht="15.75">
      <c r="A337" s="79" t="s">
        <v>1474</v>
      </c>
      <c r="B337" s="80">
        <v>7048652801869</v>
      </c>
      <c r="C337" s="34"/>
      <c r="D337" s="34"/>
      <c r="E337" s="34"/>
      <c r="F337" s="34"/>
      <c r="G337" s="34"/>
      <c r="H337" s="34"/>
      <c r="I337" s="34"/>
      <c r="J337" s="34"/>
      <c r="K337" s="37">
        <v>820307</v>
      </c>
      <c r="L337" t="s">
        <v>691</v>
      </c>
      <c r="M337" s="21" t="str">
        <f t="shared" si="5"/>
        <v>820307-99901-XS</v>
      </c>
      <c r="N337" s="184">
        <v>7048652801869</v>
      </c>
      <c r="O337" s="2">
        <v>1</v>
      </c>
    </row>
    <row r="338" spans="1:15" ht="15.75">
      <c r="A338" s="79" t="s">
        <v>1475</v>
      </c>
      <c r="B338" s="80">
        <v>7048652801852</v>
      </c>
      <c r="C338" s="34"/>
      <c r="D338" s="34"/>
      <c r="E338" s="34"/>
      <c r="F338" s="34"/>
      <c r="G338" s="34"/>
      <c r="H338" s="34"/>
      <c r="I338" s="34"/>
      <c r="J338" s="34"/>
      <c r="K338" s="37">
        <v>820307</v>
      </c>
      <c r="L338" t="s">
        <v>685</v>
      </c>
      <c r="M338" s="21" t="str">
        <f t="shared" si="5"/>
        <v>820307-99901-S</v>
      </c>
      <c r="N338" s="184">
        <v>7048652801852</v>
      </c>
      <c r="O338" s="2">
        <v>1</v>
      </c>
    </row>
    <row r="339" spans="1:15" ht="15.75">
      <c r="A339" s="79" t="s">
        <v>1476</v>
      </c>
      <c r="B339" s="80">
        <v>7048652801845</v>
      </c>
      <c r="C339" s="34"/>
      <c r="D339" s="34"/>
      <c r="E339" s="34"/>
      <c r="F339" s="34"/>
      <c r="G339" s="34"/>
      <c r="H339" s="34"/>
      <c r="I339" s="34"/>
      <c r="J339" s="34"/>
      <c r="K339" s="37">
        <v>820307</v>
      </c>
      <c r="L339" t="s">
        <v>686</v>
      </c>
      <c r="M339" s="21" t="str">
        <f t="shared" si="5"/>
        <v>820307-99901-M</v>
      </c>
      <c r="N339" s="184">
        <v>7048652801845</v>
      </c>
      <c r="O339" s="2">
        <v>1</v>
      </c>
    </row>
    <row r="340" spans="1:15" ht="15.75">
      <c r="A340" s="79" t="s">
        <v>1477</v>
      </c>
      <c r="B340" s="80">
        <v>7048652801838</v>
      </c>
      <c r="C340" s="34"/>
      <c r="D340" s="34"/>
      <c r="E340" s="34"/>
      <c r="F340" s="34"/>
      <c r="G340" s="34"/>
      <c r="H340" s="34"/>
      <c r="I340" s="34"/>
      <c r="J340" s="34"/>
      <c r="K340" s="37">
        <v>820307</v>
      </c>
      <c r="L340" t="s">
        <v>687</v>
      </c>
      <c r="M340" s="21" t="str">
        <f t="shared" si="5"/>
        <v>820307-99901-L</v>
      </c>
      <c r="N340" s="184">
        <v>7048652801838</v>
      </c>
      <c r="O340" s="2">
        <v>1</v>
      </c>
    </row>
    <row r="341" spans="1:15" ht="15.75">
      <c r="A341" s="79" t="s">
        <v>1478</v>
      </c>
      <c r="B341" s="80">
        <v>7048652799432</v>
      </c>
      <c r="C341" s="34"/>
      <c r="D341" s="34"/>
      <c r="E341" s="34"/>
      <c r="F341" s="34"/>
      <c r="G341" s="34"/>
      <c r="H341" s="34"/>
      <c r="I341" s="34"/>
      <c r="J341" s="34"/>
      <c r="K341" s="37">
        <v>820311</v>
      </c>
      <c r="L341" t="s">
        <v>738</v>
      </c>
      <c r="M341" s="21" t="str">
        <f t="shared" si="5"/>
        <v>820311-56000-XS</v>
      </c>
      <c r="N341" s="184">
        <v>7048652799432</v>
      </c>
      <c r="O341" s="2">
        <v>1</v>
      </c>
    </row>
    <row r="342" spans="1:15" ht="15.75">
      <c r="A342" s="79" t="s">
        <v>1479</v>
      </c>
      <c r="B342" s="80">
        <v>7048652799425</v>
      </c>
      <c r="C342" s="34"/>
      <c r="D342" s="34"/>
      <c r="E342" s="34"/>
      <c r="F342" s="34"/>
      <c r="G342" s="34"/>
      <c r="H342" s="34"/>
      <c r="I342" s="34"/>
      <c r="J342" s="34"/>
      <c r="K342" s="37">
        <v>820311</v>
      </c>
      <c r="L342" t="s">
        <v>739</v>
      </c>
      <c r="M342" s="21" t="str">
        <f t="shared" si="5"/>
        <v>820311-56000-S</v>
      </c>
      <c r="N342" s="184">
        <v>7048652799425</v>
      </c>
      <c r="O342" s="2">
        <v>1</v>
      </c>
    </row>
    <row r="343" spans="1:15" ht="15.75">
      <c r="A343" s="79" t="s">
        <v>1480</v>
      </c>
      <c r="B343" s="80">
        <v>7048652799418</v>
      </c>
      <c r="C343" s="34"/>
      <c r="D343" s="34"/>
      <c r="E343" s="34"/>
      <c r="F343" s="34"/>
      <c r="G343" s="34"/>
      <c r="H343" s="34"/>
      <c r="I343" s="34"/>
      <c r="J343" s="34"/>
      <c r="K343" s="37">
        <v>820311</v>
      </c>
      <c r="L343" t="s">
        <v>740</v>
      </c>
      <c r="M343" s="21" t="str">
        <f t="shared" si="5"/>
        <v>820311-56000-M</v>
      </c>
      <c r="N343" s="184">
        <v>7048652799418</v>
      </c>
      <c r="O343" s="2">
        <v>1</v>
      </c>
    </row>
    <row r="344" spans="1:15" ht="15.75">
      <c r="A344" s="79" t="s">
        <v>1481</v>
      </c>
      <c r="B344" s="80">
        <v>7048652799401</v>
      </c>
      <c r="C344" s="34"/>
      <c r="D344" s="34"/>
      <c r="E344" s="34"/>
      <c r="F344" s="34"/>
      <c r="G344" s="34"/>
      <c r="H344" s="34"/>
      <c r="I344" s="34"/>
      <c r="J344" s="34"/>
      <c r="K344" s="37">
        <v>820311</v>
      </c>
      <c r="L344" t="s">
        <v>741</v>
      </c>
      <c r="M344" s="21" t="str">
        <f t="shared" si="5"/>
        <v>820311-56000-L</v>
      </c>
      <c r="N344" s="184">
        <v>7048652799401</v>
      </c>
      <c r="O344" s="2">
        <v>1</v>
      </c>
    </row>
    <row r="345" spans="1:15" ht="15.75">
      <c r="A345" s="79" t="s">
        <v>1482</v>
      </c>
      <c r="B345" s="80">
        <v>7048652799470</v>
      </c>
      <c r="C345" s="34"/>
      <c r="D345" s="34"/>
      <c r="E345" s="34"/>
      <c r="F345" s="34"/>
      <c r="G345" s="34"/>
      <c r="H345" s="34"/>
      <c r="I345" s="34"/>
      <c r="J345" s="34"/>
      <c r="K345" s="37">
        <v>820311</v>
      </c>
      <c r="L345" t="s">
        <v>1240</v>
      </c>
      <c r="M345" s="21" t="str">
        <f t="shared" si="5"/>
        <v>820311-76000-XS</v>
      </c>
      <c r="N345" s="184">
        <v>7048652799470</v>
      </c>
      <c r="O345" s="2">
        <v>1</v>
      </c>
    </row>
    <row r="346" spans="1:15" ht="15.75">
      <c r="A346" s="79" t="s">
        <v>1483</v>
      </c>
      <c r="B346" s="80">
        <v>7048652799463</v>
      </c>
      <c r="C346" s="34"/>
      <c r="D346" s="34"/>
      <c r="E346" s="34"/>
      <c r="F346" s="34"/>
      <c r="G346" s="34"/>
      <c r="H346" s="34"/>
      <c r="I346" s="34"/>
      <c r="J346" s="34"/>
      <c r="K346" s="37">
        <v>820311</v>
      </c>
      <c r="L346" t="s">
        <v>1241</v>
      </c>
      <c r="M346" s="21" t="str">
        <f t="shared" si="5"/>
        <v>820311-76000-S</v>
      </c>
      <c r="N346" s="184">
        <v>7048652799463</v>
      </c>
      <c r="O346" s="2">
        <v>1</v>
      </c>
    </row>
    <row r="347" spans="1:15" ht="15.75">
      <c r="A347" s="79" t="s">
        <v>1484</v>
      </c>
      <c r="B347" s="80">
        <v>7048652799456</v>
      </c>
      <c r="C347" s="34"/>
      <c r="D347" s="34"/>
      <c r="E347" s="34"/>
      <c r="F347" s="34"/>
      <c r="G347" s="34"/>
      <c r="H347" s="34"/>
      <c r="I347" s="34"/>
      <c r="J347" s="34"/>
      <c r="K347" s="37">
        <v>820311</v>
      </c>
      <c r="L347" t="s">
        <v>1242</v>
      </c>
      <c r="M347" s="21" t="str">
        <f t="shared" si="5"/>
        <v>820311-76000-M</v>
      </c>
      <c r="N347" s="184">
        <v>7048652799456</v>
      </c>
      <c r="O347" s="2">
        <v>1</v>
      </c>
    </row>
    <row r="348" spans="1:15" ht="15.75">
      <c r="A348" s="79" t="s">
        <v>1485</v>
      </c>
      <c r="B348" s="80">
        <v>7048652799449</v>
      </c>
      <c r="C348" s="34"/>
      <c r="D348" s="34"/>
      <c r="E348" s="34"/>
      <c r="F348" s="34"/>
      <c r="G348" s="34"/>
      <c r="H348" s="34"/>
      <c r="I348" s="34"/>
      <c r="J348" s="34"/>
      <c r="K348" s="37">
        <v>820311</v>
      </c>
      <c r="L348" t="s">
        <v>1243</v>
      </c>
      <c r="M348" s="21" t="str">
        <f t="shared" si="5"/>
        <v>820311-76000-L</v>
      </c>
      <c r="N348" s="184">
        <v>7048652799449</v>
      </c>
      <c r="O348" s="2">
        <v>1</v>
      </c>
    </row>
    <row r="349" spans="1:15" ht="15.75">
      <c r="A349" s="79" t="s">
        <v>1486</v>
      </c>
      <c r="B349" s="80">
        <v>7048652788337</v>
      </c>
      <c r="C349" s="34"/>
      <c r="D349" s="34"/>
      <c r="E349" s="34"/>
      <c r="F349" s="34"/>
      <c r="G349" s="34"/>
      <c r="H349" s="34"/>
      <c r="I349" s="34"/>
      <c r="J349" s="34"/>
      <c r="K349" s="37">
        <v>820314</v>
      </c>
      <c r="L349" t="s">
        <v>1190</v>
      </c>
      <c r="M349" s="21" t="str">
        <f t="shared" si="5"/>
        <v>820314-44400-S</v>
      </c>
      <c r="N349" s="184">
        <v>7048652788337</v>
      </c>
      <c r="O349" s="2">
        <v>1</v>
      </c>
    </row>
    <row r="350" spans="1:15" ht="15.75">
      <c r="A350" s="79" t="s">
        <v>1487</v>
      </c>
      <c r="B350" s="80">
        <v>7048652788320</v>
      </c>
      <c r="C350" s="34"/>
      <c r="D350" s="34"/>
      <c r="E350" s="34"/>
      <c r="F350" s="34"/>
      <c r="G350" s="34"/>
      <c r="H350" s="34"/>
      <c r="I350" s="34"/>
      <c r="J350" s="34"/>
      <c r="K350" s="37">
        <v>820314</v>
      </c>
      <c r="L350" t="s">
        <v>1192</v>
      </c>
      <c r="M350" s="21" t="str">
        <f t="shared" si="5"/>
        <v>820314-44400-M</v>
      </c>
      <c r="N350" s="184">
        <v>7048652788320</v>
      </c>
      <c r="O350" s="2">
        <v>1</v>
      </c>
    </row>
    <row r="351" spans="1:15" ht="15.75">
      <c r="A351" s="79" t="s">
        <v>1488</v>
      </c>
      <c r="B351" s="80">
        <v>7048652788313</v>
      </c>
      <c r="C351" s="34"/>
      <c r="D351" s="34"/>
      <c r="E351" s="34"/>
      <c r="F351" s="34"/>
      <c r="G351" s="34"/>
      <c r="H351" s="34"/>
      <c r="I351" s="34"/>
      <c r="J351" s="34"/>
      <c r="K351" s="37">
        <v>820314</v>
      </c>
      <c r="L351" t="s">
        <v>1193</v>
      </c>
      <c r="M351" s="21" t="str">
        <f t="shared" si="5"/>
        <v>820314-44400-L</v>
      </c>
      <c r="N351" s="184">
        <v>7048652788313</v>
      </c>
      <c r="O351" s="2">
        <v>1</v>
      </c>
    </row>
    <row r="352" spans="1:15" ht="15.75">
      <c r="A352" s="79" t="s">
        <v>1489</v>
      </c>
      <c r="B352" s="80">
        <v>7048652788344</v>
      </c>
      <c r="C352" s="34"/>
      <c r="D352" s="34"/>
      <c r="E352" s="34"/>
      <c r="F352" s="34"/>
      <c r="G352" s="34"/>
      <c r="H352" s="34"/>
      <c r="I352" s="34"/>
      <c r="J352" s="34"/>
      <c r="K352" s="37">
        <v>820314</v>
      </c>
      <c r="L352" t="s">
        <v>1194</v>
      </c>
      <c r="M352" s="21" t="str">
        <f t="shared" si="5"/>
        <v>820314-44400-XL</v>
      </c>
      <c r="N352" s="184">
        <v>7048652788344</v>
      </c>
      <c r="O352" s="2">
        <v>1</v>
      </c>
    </row>
    <row r="353" spans="1:15" ht="15.75">
      <c r="A353" s="79" t="s">
        <v>1490</v>
      </c>
      <c r="B353" s="80">
        <v>7048652788375</v>
      </c>
      <c r="C353" s="34"/>
      <c r="D353" s="34"/>
      <c r="E353" s="34"/>
      <c r="F353" s="34"/>
      <c r="G353" s="34"/>
      <c r="H353" s="34"/>
      <c r="I353" s="34"/>
      <c r="J353" s="34"/>
      <c r="K353" s="37">
        <v>820314</v>
      </c>
      <c r="L353" t="s">
        <v>685</v>
      </c>
      <c r="M353" s="21" t="str">
        <f t="shared" si="5"/>
        <v>820314-99901-S</v>
      </c>
      <c r="N353" s="184">
        <v>7048652788375</v>
      </c>
      <c r="O353" s="2">
        <v>1</v>
      </c>
    </row>
    <row r="354" spans="1:15" ht="15.75">
      <c r="A354" s="79" t="s">
        <v>1491</v>
      </c>
      <c r="B354" s="80">
        <v>7048652788368</v>
      </c>
      <c r="C354" s="34"/>
      <c r="D354" s="34"/>
      <c r="E354" s="34"/>
      <c r="F354" s="34"/>
      <c r="G354" s="34"/>
      <c r="H354" s="34"/>
      <c r="I354" s="34"/>
      <c r="J354" s="34"/>
      <c r="K354" s="37">
        <v>820314</v>
      </c>
      <c r="L354" t="s">
        <v>686</v>
      </c>
      <c r="M354" s="21" t="str">
        <f t="shared" si="5"/>
        <v>820314-99901-M</v>
      </c>
      <c r="N354" s="184">
        <v>7048652788368</v>
      </c>
      <c r="O354" s="2">
        <v>1</v>
      </c>
    </row>
    <row r="355" spans="1:15" ht="15.75">
      <c r="A355" s="79" t="s">
        <v>1492</v>
      </c>
      <c r="B355" s="80">
        <v>7048652788351</v>
      </c>
      <c r="C355" s="34"/>
      <c r="D355" s="34"/>
      <c r="E355" s="34"/>
      <c r="F355" s="34"/>
      <c r="G355" s="34"/>
      <c r="H355" s="34"/>
      <c r="I355" s="34"/>
      <c r="J355" s="34"/>
      <c r="K355" s="37">
        <v>820314</v>
      </c>
      <c r="L355" t="s">
        <v>687</v>
      </c>
      <c r="M355" s="21" t="str">
        <f t="shared" si="5"/>
        <v>820314-99901-L</v>
      </c>
      <c r="N355" s="184">
        <v>7048652788351</v>
      </c>
      <c r="O355" s="2">
        <v>1</v>
      </c>
    </row>
    <row r="356" spans="1:15" ht="15.75">
      <c r="A356" s="79" t="s">
        <v>1493</v>
      </c>
      <c r="B356" s="80">
        <v>7048652788382</v>
      </c>
      <c r="C356" s="34"/>
      <c r="D356" s="34"/>
      <c r="E356" s="34"/>
      <c r="F356" s="34"/>
      <c r="G356" s="34"/>
      <c r="H356" s="34"/>
      <c r="I356" s="34"/>
      <c r="J356" s="34"/>
      <c r="K356" s="37">
        <v>820314</v>
      </c>
      <c r="L356" t="s">
        <v>688</v>
      </c>
      <c r="M356" s="21" t="str">
        <f t="shared" si="5"/>
        <v>820314-99901-XL</v>
      </c>
      <c r="N356" s="184">
        <v>7048652788382</v>
      </c>
      <c r="O356" s="2">
        <v>1</v>
      </c>
    </row>
    <row r="357" spans="1:15" ht="15.75">
      <c r="A357" s="79" t="s">
        <v>1494</v>
      </c>
      <c r="B357" s="80">
        <v>7048652801166</v>
      </c>
      <c r="C357" s="34"/>
      <c r="D357" s="34"/>
      <c r="E357" s="34"/>
      <c r="F357" s="34"/>
      <c r="G357" s="34"/>
      <c r="H357" s="34"/>
      <c r="I357" s="34"/>
      <c r="J357" s="34"/>
      <c r="K357" s="37">
        <v>820315</v>
      </c>
      <c r="L357" t="s">
        <v>1247</v>
      </c>
      <c r="M357" s="21" t="str">
        <f t="shared" si="5"/>
        <v>820315-20100-S</v>
      </c>
      <c r="N357" s="184">
        <v>7048652801166</v>
      </c>
      <c r="O357" s="2">
        <v>1</v>
      </c>
    </row>
    <row r="358" spans="1:15" ht="15.75">
      <c r="A358" s="79" t="s">
        <v>1495</v>
      </c>
      <c r="B358" s="80">
        <v>7048652801159</v>
      </c>
      <c r="C358" s="34"/>
      <c r="D358" s="34"/>
      <c r="E358" s="34"/>
      <c r="F358" s="34"/>
      <c r="G358" s="34"/>
      <c r="H358" s="34"/>
      <c r="I358" s="34"/>
      <c r="J358" s="34"/>
      <c r="K358" s="37">
        <v>820315</v>
      </c>
      <c r="L358" t="s">
        <v>1248</v>
      </c>
      <c r="M358" s="21" t="str">
        <f t="shared" si="5"/>
        <v>820315-20100-M</v>
      </c>
      <c r="N358" s="184">
        <v>7048652801159</v>
      </c>
      <c r="O358" s="2">
        <v>1</v>
      </c>
    </row>
    <row r="359" spans="1:15" ht="15.75">
      <c r="A359" s="79" t="s">
        <v>1496</v>
      </c>
      <c r="B359" s="80">
        <v>7048652801142</v>
      </c>
      <c r="C359" s="34"/>
      <c r="D359" s="34"/>
      <c r="E359" s="34"/>
      <c r="F359" s="34"/>
      <c r="G359" s="34"/>
      <c r="H359" s="34"/>
      <c r="I359" s="34"/>
      <c r="J359" s="34"/>
      <c r="K359" s="37">
        <v>820315</v>
      </c>
      <c r="L359" t="s">
        <v>1249</v>
      </c>
      <c r="M359" s="21" t="str">
        <f t="shared" si="5"/>
        <v>820315-20100-L</v>
      </c>
      <c r="N359" s="184">
        <v>7048652801142</v>
      </c>
      <c r="O359" s="2">
        <v>1</v>
      </c>
    </row>
    <row r="360" spans="1:15" ht="15.75">
      <c r="A360" s="79" t="s">
        <v>1497</v>
      </c>
      <c r="B360" s="80">
        <v>7048652801173</v>
      </c>
      <c r="C360" s="34"/>
      <c r="D360" s="34"/>
      <c r="E360" s="34"/>
      <c r="F360" s="34"/>
      <c r="G360" s="34"/>
      <c r="H360" s="34"/>
      <c r="I360" s="34"/>
      <c r="J360" s="34"/>
      <c r="K360" s="37">
        <v>820315</v>
      </c>
      <c r="L360" t="s">
        <v>1250</v>
      </c>
      <c r="M360" s="21" t="str">
        <f t="shared" si="5"/>
        <v>820315-20100-XL</v>
      </c>
      <c r="N360" s="184">
        <v>7048652801173</v>
      </c>
      <c r="O360" s="2">
        <v>1</v>
      </c>
    </row>
    <row r="361" spans="1:15" ht="15.75">
      <c r="A361" s="79" t="s">
        <v>1498</v>
      </c>
      <c r="B361" s="80">
        <v>7048652809940</v>
      </c>
      <c r="C361" s="34"/>
      <c r="D361" s="34"/>
      <c r="E361" s="34"/>
      <c r="F361" s="34"/>
      <c r="G361" s="34"/>
      <c r="H361" s="34"/>
      <c r="I361" s="34"/>
      <c r="J361" s="34"/>
      <c r="K361" s="37">
        <v>820315</v>
      </c>
      <c r="L361" t="s">
        <v>685</v>
      </c>
      <c r="M361" s="21" t="str">
        <f t="shared" si="5"/>
        <v>820315-99901-S</v>
      </c>
      <c r="N361" s="184">
        <v>7048652809940</v>
      </c>
      <c r="O361" s="2">
        <v>1</v>
      </c>
    </row>
    <row r="362" spans="1:15" ht="15.75">
      <c r="A362" s="79" t="s">
        <v>1499</v>
      </c>
      <c r="B362" s="80">
        <v>7048652809933</v>
      </c>
      <c r="C362" s="34"/>
      <c r="D362" s="34"/>
      <c r="E362" s="34"/>
      <c r="F362" s="34"/>
      <c r="G362" s="34"/>
      <c r="H362" s="34"/>
      <c r="I362" s="34"/>
      <c r="J362" s="34"/>
      <c r="K362" s="37">
        <v>820315</v>
      </c>
      <c r="L362" t="s">
        <v>686</v>
      </c>
      <c r="M362" s="21" t="str">
        <f t="shared" si="5"/>
        <v>820315-99901-M</v>
      </c>
      <c r="N362" s="184">
        <v>7048652809933</v>
      </c>
      <c r="O362" s="2">
        <v>1</v>
      </c>
    </row>
    <row r="363" spans="1:15" ht="15.75">
      <c r="A363" s="79" t="s">
        <v>1500</v>
      </c>
      <c r="B363" s="80">
        <v>7048652809926</v>
      </c>
      <c r="C363" s="34"/>
      <c r="D363" s="34"/>
      <c r="E363" s="34"/>
      <c r="F363" s="34"/>
      <c r="G363" s="34"/>
      <c r="H363" s="34"/>
      <c r="I363" s="34"/>
      <c r="J363" s="34"/>
      <c r="K363" s="37">
        <v>820315</v>
      </c>
      <c r="L363" t="s">
        <v>687</v>
      </c>
      <c r="M363" s="21" t="str">
        <f t="shared" si="5"/>
        <v>820315-99901-L</v>
      </c>
      <c r="N363" s="184">
        <v>7048652809926</v>
      </c>
      <c r="O363" s="2">
        <v>1</v>
      </c>
    </row>
    <row r="364" spans="1:15" ht="15.75">
      <c r="A364" s="79" t="s">
        <v>1501</v>
      </c>
      <c r="B364" s="80">
        <v>7048652809957</v>
      </c>
      <c r="C364" s="34"/>
      <c r="D364" s="34"/>
      <c r="E364" s="34"/>
      <c r="F364" s="34"/>
      <c r="G364" s="34"/>
      <c r="H364" s="34"/>
      <c r="I364" s="34"/>
      <c r="J364" s="34"/>
      <c r="K364" s="37">
        <v>820315</v>
      </c>
      <c r="L364" t="s">
        <v>688</v>
      </c>
      <c r="M364" s="21" t="str">
        <f t="shared" si="5"/>
        <v>820315-99901-XL</v>
      </c>
      <c r="N364" s="184">
        <v>7048652809957</v>
      </c>
      <c r="O364" s="2">
        <v>1</v>
      </c>
    </row>
    <row r="365" spans="1:15" ht="15.75">
      <c r="A365" s="79" t="s">
        <v>1502</v>
      </c>
      <c r="B365" s="80">
        <v>7048652785282</v>
      </c>
      <c r="C365" s="34"/>
      <c r="D365" s="34"/>
      <c r="E365" s="34"/>
      <c r="F365" s="34"/>
      <c r="G365" s="34"/>
      <c r="H365" s="34"/>
      <c r="I365" s="34"/>
      <c r="J365" s="34"/>
      <c r="K365" s="37">
        <v>820316</v>
      </c>
      <c r="L365" t="s">
        <v>1208</v>
      </c>
      <c r="M365" s="21" t="str">
        <f t="shared" si="5"/>
        <v>820316-75000-S</v>
      </c>
      <c r="N365" s="184">
        <v>7048652785282</v>
      </c>
      <c r="O365" s="2">
        <v>1</v>
      </c>
    </row>
    <row r="366" spans="1:15" ht="15.75">
      <c r="A366" s="79" t="s">
        <v>1503</v>
      </c>
      <c r="B366" s="80">
        <v>7048652785275</v>
      </c>
      <c r="C366" s="34"/>
      <c r="D366" s="34"/>
      <c r="E366" s="34"/>
      <c r="F366" s="34"/>
      <c r="G366" s="34"/>
      <c r="H366" s="34"/>
      <c r="I366" s="34"/>
      <c r="J366" s="34"/>
      <c r="K366" s="37">
        <v>820316</v>
      </c>
      <c r="L366" t="s">
        <v>1209</v>
      </c>
      <c r="M366" s="21" t="str">
        <f t="shared" si="5"/>
        <v>820316-75000-M</v>
      </c>
      <c r="N366" s="184">
        <v>7048652785275</v>
      </c>
      <c r="O366" s="2">
        <v>6</v>
      </c>
    </row>
    <row r="367" spans="1:15" ht="15.75">
      <c r="A367" s="79" t="s">
        <v>1504</v>
      </c>
      <c r="B367" s="80">
        <v>7048652785268</v>
      </c>
      <c r="C367" s="34"/>
      <c r="D367" s="34"/>
      <c r="E367" s="34"/>
      <c r="F367" s="34"/>
      <c r="G367" s="34"/>
      <c r="H367" s="34"/>
      <c r="I367" s="34"/>
      <c r="J367" s="34"/>
      <c r="K367" s="37">
        <v>820316</v>
      </c>
      <c r="L367" t="s">
        <v>1210</v>
      </c>
      <c r="M367" s="21" t="str">
        <f t="shared" si="5"/>
        <v>820316-75000-L</v>
      </c>
      <c r="N367" s="184">
        <v>7048652785268</v>
      </c>
      <c r="O367" s="2">
        <v>6</v>
      </c>
    </row>
    <row r="368" spans="1:15" ht="15.75">
      <c r="A368" s="79" t="s">
        <v>1505</v>
      </c>
      <c r="B368" s="80">
        <v>7048652785299</v>
      </c>
      <c r="C368" s="34"/>
      <c r="D368" s="34"/>
      <c r="E368" s="34"/>
      <c r="F368" s="34"/>
      <c r="G368" s="34"/>
      <c r="H368" s="34"/>
      <c r="I368" s="34"/>
      <c r="J368" s="34"/>
      <c r="K368" s="37">
        <v>820316</v>
      </c>
      <c r="L368" t="s">
        <v>1211</v>
      </c>
      <c r="M368" s="21" t="str">
        <f t="shared" si="5"/>
        <v>820316-75000-XL</v>
      </c>
      <c r="N368" s="184">
        <v>7048652785299</v>
      </c>
      <c r="O368" s="2">
        <v>6</v>
      </c>
    </row>
    <row r="369" spans="1:15" ht="15.75">
      <c r="A369" s="79" t="s">
        <v>1506</v>
      </c>
      <c r="B369" s="80">
        <v>7048652785329</v>
      </c>
      <c r="C369" s="34"/>
      <c r="D369" s="34"/>
      <c r="E369" s="34"/>
      <c r="F369" s="34"/>
      <c r="G369" s="34"/>
      <c r="H369" s="34"/>
      <c r="I369" s="34"/>
      <c r="J369" s="34"/>
      <c r="K369" s="37">
        <v>820316</v>
      </c>
      <c r="L369" t="s">
        <v>685</v>
      </c>
      <c r="M369" s="21" t="str">
        <f t="shared" si="5"/>
        <v>820316-99901-S</v>
      </c>
      <c r="N369" s="184">
        <v>7048652785329</v>
      </c>
      <c r="O369" s="2">
        <v>6</v>
      </c>
    </row>
    <row r="370" spans="1:15" ht="15.75">
      <c r="A370" s="79" t="s">
        <v>1507</v>
      </c>
      <c r="B370" s="80">
        <v>7048652785312</v>
      </c>
      <c r="C370" s="34"/>
      <c r="D370" s="34"/>
      <c r="E370" s="34"/>
      <c r="F370" s="34"/>
      <c r="G370" s="34"/>
      <c r="H370" s="34"/>
      <c r="I370" s="34"/>
      <c r="J370" s="34"/>
      <c r="K370" s="37">
        <v>820316</v>
      </c>
      <c r="L370" t="s">
        <v>686</v>
      </c>
      <c r="M370" s="21" t="str">
        <f t="shared" si="5"/>
        <v>820316-99901-M</v>
      </c>
      <c r="N370" s="184">
        <v>7048652785312</v>
      </c>
      <c r="O370" s="2">
        <v>6</v>
      </c>
    </row>
    <row r="371" spans="1:15" ht="15.75">
      <c r="A371" s="79" t="s">
        <v>1508</v>
      </c>
      <c r="B371" s="80">
        <v>7048652785305</v>
      </c>
      <c r="C371" s="34"/>
      <c r="D371" s="34"/>
      <c r="E371" s="34"/>
      <c r="F371" s="34"/>
      <c r="G371" s="34"/>
      <c r="H371" s="34"/>
      <c r="I371" s="34"/>
      <c r="J371" s="34"/>
      <c r="K371" s="37">
        <v>820316</v>
      </c>
      <c r="L371" t="s">
        <v>687</v>
      </c>
      <c r="M371" s="21" t="str">
        <f t="shared" si="5"/>
        <v>820316-99901-L</v>
      </c>
      <c r="N371" s="184">
        <v>7048652785305</v>
      </c>
      <c r="O371" s="2">
        <v>6</v>
      </c>
    </row>
    <row r="372" spans="1:15" ht="15.75">
      <c r="A372" s="79" t="s">
        <v>1509</v>
      </c>
      <c r="B372" s="80">
        <v>7048652785336</v>
      </c>
      <c r="C372" s="34"/>
      <c r="D372" s="34"/>
      <c r="E372" s="34"/>
      <c r="F372" s="34"/>
      <c r="G372" s="34"/>
      <c r="H372" s="34"/>
      <c r="I372" s="34"/>
      <c r="J372" s="34"/>
      <c r="K372" s="37">
        <v>820316</v>
      </c>
      <c r="L372" t="s">
        <v>688</v>
      </c>
      <c r="M372" s="21" t="str">
        <f t="shared" si="5"/>
        <v>820316-99901-XL</v>
      </c>
      <c r="N372" s="184">
        <v>7048652785336</v>
      </c>
      <c r="O372" s="2">
        <v>6</v>
      </c>
    </row>
    <row r="373" spans="1:15" ht="15.75">
      <c r="A373" s="79" t="s">
        <v>1510</v>
      </c>
      <c r="B373" s="80">
        <v>7048652785206</v>
      </c>
      <c r="C373" s="34"/>
      <c r="D373" s="34"/>
      <c r="E373" s="34"/>
      <c r="F373" s="34"/>
      <c r="G373" s="34"/>
      <c r="H373" s="34"/>
      <c r="I373" s="34"/>
      <c r="J373" s="34"/>
      <c r="K373" s="37">
        <v>820317</v>
      </c>
      <c r="L373" t="s">
        <v>1208</v>
      </c>
      <c r="M373" s="21" t="str">
        <f t="shared" si="5"/>
        <v>820317-75000-S</v>
      </c>
      <c r="N373" s="184">
        <v>7048652785206</v>
      </c>
      <c r="O373" s="2">
        <v>6</v>
      </c>
    </row>
    <row r="374" spans="1:15" ht="15.75">
      <c r="A374" s="79" t="s">
        <v>1511</v>
      </c>
      <c r="B374" s="80">
        <v>7048652785190</v>
      </c>
      <c r="C374" s="34"/>
      <c r="D374" s="34"/>
      <c r="E374" s="34"/>
      <c r="F374" s="34"/>
      <c r="G374" s="34"/>
      <c r="H374" s="34"/>
      <c r="I374" s="34"/>
      <c r="J374" s="34"/>
      <c r="K374" s="37">
        <v>820317</v>
      </c>
      <c r="L374" t="s">
        <v>1209</v>
      </c>
      <c r="M374" s="21" t="str">
        <f t="shared" si="5"/>
        <v>820317-75000-M</v>
      </c>
      <c r="N374" s="184">
        <v>7048652785190</v>
      </c>
      <c r="O374" s="2">
        <v>6</v>
      </c>
    </row>
    <row r="375" spans="1:15" ht="15.75">
      <c r="A375" s="79" t="s">
        <v>1512</v>
      </c>
      <c r="B375" s="80">
        <v>7048652785183</v>
      </c>
      <c r="C375" s="34"/>
      <c r="D375" s="34"/>
      <c r="E375" s="34"/>
      <c r="F375" s="34"/>
      <c r="G375" s="34"/>
      <c r="H375" s="34"/>
      <c r="I375" s="34"/>
      <c r="J375" s="34"/>
      <c r="K375" s="37">
        <v>820317</v>
      </c>
      <c r="L375" t="s">
        <v>1210</v>
      </c>
      <c r="M375" s="21" t="str">
        <f t="shared" si="5"/>
        <v>820317-75000-L</v>
      </c>
      <c r="N375" s="184">
        <v>7048652785183</v>
      </c>
      <c r="O375" s="2">
        <v>6</v>
      </c>
    </row>
    <row r="376" spans="1:15" ht="15.75">
      <c r="A376" s="79" t="s">
        <v>1513</v>
      </c>
      <c r="B376" s="80">
        <v>7048652785213</v>
      </c>
      <c r="C376" s="34"/>
      <c r="D376" s="34"/>
      <c r="E376" s="34"/>
      <c r="F376" s="34"/>
      <c r="G376" s="34"/>
      <c r="H376" s="34"/>
      <c r="I376" s="34"/>
      <c r="J376" s="34"/>
      <c r="K376" s="37">
        <v>820317</v>
      </c>
      <c r="L376" t="s">
        <v>1211</v>
      </c>
      <c r="M376" s="21" t="str">
        <f t="shared" si="5"/>
        <v>820317-75000-XL</v>
      </c>
      <c r="N376" s="184">
        <v>7048652785213</v>
      </c>
      <c r="O376" s="2">
        <v>6</v>
      </c>
    </row>
    <row r="377" spans="1:15" ht="15.75">
      <c r="A377" s="79" t="s">
        <v>1514</v>
      </c>
      <c r="B377" s="80">
        <v>7048652785244</v>
      </c>
      <c r="C377" s="34"/>
      <c r="D377" s="34"/>
      <c r="E377" s="34"/>
      <c r="F377" s="34"/>
      <c r="G377" s="34"/>
      <c r="H377" s="34"/>
      <c r="I377" s="34"/>
      <c r="J377" s="34"/>
      <c r="K377" s="37">
        <v>820317</v>
      </c>
      <c r="L377" t="s">
        <v>685</v>
      </c>
      <c r="M377" s="21" t="str">
        <f t="shared" si="5"/>
        <v>820317-99901-S</v>
      </c>
      <c r="N377" s="184">
        <v>7048652785244</v>
      </c>
      <c r="O377" s="2">
        <v>6</v>
      </c>
    </row>
    <row r="378" spans="1:15" ht="15.75">
      <c r="A378" s="79" t="s">
        <v>1515</v>
      </c>
      <c r="B378" s="80">
        <v>7048652785237</v>
      </c>
      <c r="C378" s="34"/>
      <c r="D378" s="34"/>
      <c r="E378" s="34"/>
      <c r="F378" s="34"/>
      <c r="G378" s="34"/>
      <c r="H378" s="34"/>
      <c r="I378" s="34"/>
      <c r="J378" s="34"/>
      <c r="K378" s="37">
        <v>820317</v>
      </c>
      <c r="L378" t="s">
        <v>686</v>
      </c>
      <c r="M378" s="21" t="str">
        <f t="shared" si="5"/>
        <v>820317-99901-M</v>
      </c>
      <c r="N378" s="184">
        <v>7048652785237</v>
      </c>
      <c r="O378" s="2">
        <v>6</v>
      </c>
    </row>
    <row r="379" spans="1:15" ht="15.75">
      <c r="A379" s="79" t="s">
        <v>1516</v>
      </c>
      <c r="B379" s="80">
        <v>7048652785220</v>
      </c>
      <c r="C379" s="34"/>
      <c r="D379" s="34"/>
      <c r="E379" s="34"/>
      <c r="F379" s="34"/>
      <c r="G379" s="34"/>
      <c r="H379" s="34"/>
      <c r="I379" s="34"/>
      <c r="J379" s="34"/>
      <c r="K379" s="37">
        <v>820317</v>
      </c>
      <c r="L379" t="s">
        <v>687</v>
      </c>
      <c r="M379" s="21" t="str">
        <f t="shared" si="5"/>
        <v>820317-99901-L</v>
      </c>
      <c r="N379" s="184">
        <v>7048652785220</v>
      </c>
      <c r="O379" s="2">
        <v>6</v>
      </c>
    </row>
    <row r="380" spans="1:15" ht="15.75">
      <c r="A380" s="79" t="s">
        <v>1517</v>
      </c>
      <c r="B380" s="80">
        <v>7048652785251</v>
      </c>
      <c r="C380" s="34"/>
      <c r="D380" s="34"/>
      <c r="E380" s="34"/>
      <c r="F380" s="34"/>
      <c r="G380" s="34"/>
      <c r="H380" s="34"/>
      <c r="I380" s="34"/>
      <c r="J380" s="34"/>
      <c r="K380" s="37">
        <v>820317</v>
      </c>
      <c r="L380" t="s">
        <v>688</v>
      </c>
      <c r="M380" s="21" t="str">
        <f t="shared" si="5"/>
        <v>820317-99901-XL</v>
      </c>
      <c r="N380" s="184">
        <v>7048652785251</v>
      </c>
      <c r="O380" s="2">
        <v>6</v>
      </c>
    </row>
    <row r="381" spans="1:15" ht="15.75">
      <c r="A381" s="79" t="s">
        <v>1518</v>
      </c>
      <c r="B381" s="80">
        <v>7048652788306</v>
      </c>
      <c r="C381" s="34"/>
      <c r="D381" s="34"/>
      <c r="E381" s="34"/>
      <c r="F381" s="34"/>
      <c r="G381" s="34"/>
      <c r="H381" s="34"/>
      <c r="I381" s="34"/>
      <c r="J381" s="34"/>
      <c r="K381" s="37">
        <v>820321</v>
      </c>
      <c r="L381" t="s">
        <v>1254</v>
      </c>
      <c r="M381" s="21" t="str">
        <f t="shared" si="5"/>
        <v>820321-20100-XS</v>
      </c>
      <c r="N381" s="184">
        <v>7048652788306</v>
      </c>
      <c r="O381" s="2">
        <v>6</v>
      </c>
    </row>
    <row r="382" spans="1:15" ht="15.75">
      <c r="A382" s="79" t="s">
        <v>1519</v>
      </c>
      <c r="B382" s="80">
        <v>7048652788290</v>
      </c>
      <c r="C382" s="34"/>
      <c r="D382" s="34"/>
      <c r="E382" s="34"/>
      <c r="F382" s="34"/>
      <c r="G382" s="34"/>
      <c r="H382" s="34"/>
      <c r="I382" s="34"/>
      <c r="J382" s="34"/>
      <c r="K382" s="37">
        <v>820321</v>
      </c>
      <c r="L382" t="s">
        <v>1247</v>
      </c>
      <c r="M382" s="21" t="str">
        <f t="shared" si="5"/>
        <v>820321-20100-S</v>
      </c>
      <c r="N382" s="184">
        <v>7048652788290</v>
      </c>
      <c r="O382" s="2">
        <v>6</v>
      </c>
    </row>
    <row r="383" spans="1:15" ht="15.75">
      <c r="A383" s="79" t="s">
        <v>1520</v>
      </c>
      <c r="B383" s="80">
        <v>7048652788283</v>
      </c>
      <c r="C383" s="34"/>
      <c r="D383" s="34"/>
      <c r="E383" s="34"/>
      <c r="F383" s="34"/>
      <c r="G383" s="34"/>
      <c r="H383" s="34"/>
      <c r="I383" s="34"/>
      <c r="J383" s="34"/>
      <c r="K383" s="37">
        <v>820321</v>
      </c>
      <c r="L383" t="s">
        <v>1248</v>
      </c>
      <c r="M383" s="21" t="str">
        <f t="shared" si="5"/>
        <v>820321-20100-M</v>
      </c>
      <c r="N383" s="184">
        <v>7048652788283</v>
      </c>
      <c r="O383" s="2">
        <v>6</v>
      </c>
    </row>
    <row r="384" spans="1:15" ht="15.75">
      <c r="A384" s="79" t="s">
        <v>1521</v>
      </c>
      <c r="B384" s="80">
        <v>7048652788276</v>
      </c>
      <c r="C384" s="34"/>
      <c r="D384" s="34"/>
      <c r="E384" s="34"/>
      <c r="F384" s="34"/>
      <c r="G384" s="34"/>
      <c r="H384" s="34"/>
      <c r="I384" s="34"/>
      <c r="J384" s="34"/>
      <c r="K384" s="37">
        <v>820321</v>
      </c>
      <c r="L384" t="s">
        <v>1249</v>
      </c>
      <c r="M384" s="21" t="str">
        <f t="shared" si="5"/>
        <v>820321-20100-L</v>
      </c>
      <c r="N384" s="184">
        <v>7048652788276</v>
      </c>
      <c r="O384" s="2">
        <v>6</v>
      </c>
    </row>
    <row r="385" spans="1:15" ht="15.75">
      <c r="A385" s="79" t="s">
        <v>1522</v>
      </c>
      <c r="B385" s="80">
        <v>7048652809995</v>
      </c>
      <c r="C385" s="34"/>
      <c r="D385" s="34"/>
      <c r="E385" s="34"/>
      <c r="F385" s="34"/>
      <c r="G385" s="34"/>
      <c r="H385" s="34"/>
      <c r="I385" s="34"/>
      <c r="J385" s="34"/>
      <c r="K385" s="37">
        <v>820322</v>
      </c>
      <c r="L385" t="s">
        <v>1254</v>
      </c>
      <c r="M385" s="21" t="str">
        <f t="shared" si="5"/>
        <v>820322-20100-XS</v>
      </c>
      <c r="N385" s="184">
        <v>7048652809995</v>
      </c>
      <c r="O385" s="2">
        <v>6</v>
      </c>
    </row>
    <row r="386" spans="1:15" ht="15.75">
      <c r="A386" s="79" t="s">
        <v>1523</v>
      </c>
      <c r="B386" s="80">
        <v>7048652809988</v>
      </c>
      <c r="C386" s="34"/>
      <c r="D386" s="34"/>
      <c r="E386" s="34"/>
      <c r="F386" s="34"/>
      <c r="G386" s="34"/>
      <c r="H386" s="34"/>
      <c r="I386" s="34"/>
      <c r="J386" s="34"/>
      <c r="K386" s="37">
        <v>820322</v>
      </c>
      <c r="L386" t="s">
        <v>1247</v>
      </c>
      <c r="M386" s="21" t="str">
        <f t="shared" si="5"/>
        <v>820322-20100-S</v>
      </c>
      <c r="N386" s="184">
        <v>7048652809988</v>
      </c>
      <c r="O386" s="2">
        <v>1</v>
      </c>
    </row>
    <row r="387" spans="1:15" ht="15.75">
      <c r="A387" s="79" t="s">
        <v>1524</v>
      </c>
      <c r="B387" s="80">
        <v>7048652809971</v>
      </c>
      <c r="C387" s="34"/>
      <c r="D387" s="34"/>
      <c r="E387" s="34"/>
      <c r="F387" s="34"/>
      <c r="G387" s="34"/>
      <c r="H387" s="34"/>
      <c r="I387" s="34"/>
      <c r="J387" s="34"/>
      <c r="K387" s="37">
        <v>820322</v>
      </c>
      <c r="L387" t="s">
        <v>1248</v>
      </c>
      <c r="M387" s="21" t="str">
        <f t="shared" ref="M387:M450" si="6">CONCATENATE(K387,"-",L387)</f>
        <v>820322-20100-M</v>
      </c>
      <c r="N387" s="184">
        <v>7048652809971</v>
      </c>
      <c r="O387" s="2">
        <v>1</v>
      </c>
    </row>
    <row r="388" spans="1:15" ht="15.75">
      <c r="A388" s="79" t="s">
        <v>1525</v>
      </c>
      <c r="B388" s="80">
        <v>7048652809964</v>
      </c>
      <c r="C388" s="34"/>
      <c r="D388" s="34"/>
      <c r="E388" s="34"/>
      <c r="F388" s="34"/>
      <c r="G388" s="34"/>
      <c r="H388" s="34"/>
      <c r="I388" s="34"/>
      <c r="J388" s="34"/>
      <c r="K388" s="37">
        <v>820322</v>
      </c>
      <c r="L388" t="s">
        <v>1249</v>
      </c>
      <c r="M388" s="21" t="str">
        <f t="shared" si="6"/>
        <v>820322-20100-L</v>
      </c>
      <c r="N388" s="184">
        <v>7048652809964</v>
      </c>
      <c r="O388" s="2">
        <v>1</v>
      </c>
    </row>
    <row r="389" spans="1:15" ht="15.75">
      <c r="A389" s="79" t="s">
        <v>1526</v>
      </c>
      <c r="B389" s="80">
        <v>7048652800459</v>
      </c>
      <c r="C389" s="34"/>
      <c r="D389" s="34"/>
      <c r="E389" s="34"/>
      <c r="F389" s="34"/>
      <c r="G389" s="34"/>
      <c r="H389" s="34"/>
      <c r="I389" s="34"/>
      <c r="J389" s="34"/>
      <c r="K389" s="37">
        <v>820322</v>
      </c>
      <c r="L389" t="s">
        <v>691</v>
      </c>
      <c r="M389" s="21" t="str">
        <f t="shared" si="6"/>
        <v>820322-99901-XS</v>
      </c>
      <c r="N389" s="184">
        <v>7048652800459</v>
      </c>
      <c r="O389" s="2">
        <v>1</v>
      </c>
    </row>
    <row r="390" spans="1:15" ht="15.75">
      <c r="A390" s="79" t="s">
        <v>1527</v>
      </c>
      <c r="B390" s="80">
        <v>7048652800442</v>
      </c>
      <c r="C390" s="34"/>
      <c r="D390" s="34"/>
      <c r="E390" s="34"/>
      <c r="F390" s="34"/>
      <c r="G390" s="34"/>
      <c r="H390" s="34"/>
      <c r="I390" s="34"/>
      <c r="J390" s="34"/>
      <c r="K390" s="37">
        <v>820322</v>
      </c>
      <c r="L390" t="s">
        <v>685</v>
      </c>
      <c r="M390" s="21" t="str">
        <f t="shared" si="6"/>
        <v>820322-99901-S</v>
      </c>
      <c r="N390" s="184">
        <v>7048652800442</v>
      </c>
      <c r="O390" s="2">
        <v>1</v>
      </c>
    </row>
    <row r="391" spans="1:15" ht="15.75">
      <c r="A391" s="79" t="s">
        <v>1528</v>
      </c>
      <c r="B391" s="80">
        <v>7048652800435</v>
      </c>
      <c r="C391" s="34"/>
      <c r="D391" s="34"/>
      <c r="E391" s="34"/>
      <c r="F391" s="34"/>
      <c r="G391" s="34"/>
      <c r="H391" s="34"/>
      <c r="I391" s="34"/>
      <c r="J391" s="34"/>
      <c r="K391" s="37">
        <v>820322</v>
      </c>
      <c r="L391" t="s">
        <v>686</v>
      </c>
      <c r="M391" s="21" t="str">
        <f t="shared" si="6"/>
        <v>820322-99901-M</v>
      </c>
      <c r="N391" s="184">
        <v>7048652800435</v>
      </c>
      <c r="O391" s="2">
        <v>1</v>
      </c>
    </row>
    <row r="392" spans="1:15" ht="15.75">
      <c r="A392" s="79" t="s">
        <v>1529</v>
      </c>
      <c r="B392" s="80">
        <v>7048652800428</v>
      </c>
      <c r="C392" s="34"/>
      <c r="D392" s="34"/>
      <c r="E392" s="34"/>
      <c r="F392" s="34"/>
      <c r="G392" s="34"/>
      <c r="H392" s="34"/>
      <c r="I392" s="34"/>
      <c r="J392" s="34"/>
      <c r="K392" s="37">
        <v>820322</v>
      </c>
      <c r="L392" t="s">
        <v>687</v>
      </c>
      <c r="M392" s="21" t="str">
        <f t="shared" si="6"/>
        <v>820322-99901-L</v>
      </c>
      <c r="N392" s="184">
        <v>7048652800428</v>
      </c>
      <c r="O392" s="2">
        <v>1</v>
      </c>
    </row>
    <row r="393" spans="1:15" ht="15.75">
      <c r="A393" s="79" t="s">
        <v>1530</v>
      </c>
      <c r="B393" s="80">
        <v>7048652785343</v>
      </c>
      <c r="C393" s="34"/>
      <c r="D393" s="34"/>
      <c r="E393" s="34"/>
      <c r="F393" s="34"/>
      <c r="G393" s="34"/>
      <c r="H393" s="34"/>
      <c r="I393" s="34"/>
      <c r="J393" s="34"/>
      <c r="K393" s="37">
        <v>820324</v>
      </c>
      <c r="L393" t="s">
        <v>714</v>
      </c>
      <c r="M393" s="21" t="str">
        <f t="shared" si="6"/>
        <v>820324-55503-XS</v>
      </c>
      <c r="N393" s="184">
        <v>7048652785343</v>
      </c>
      <c r="O393" s="2">
        <v>1</v>
      </c>
    </row>
    <row r="394" spans="1:15" ht="15.75">
      <c r="A394" s="79" t="s">
        <v>1531</v>
      </c>
      <c r="B394" s="80">
        <v>7048652785350</v>
      </c>
      <c r="C394" s="34"/>
      <c r="D394" s="34"/>
      <c r="E394" s="34"/>
      <c r="F394" s="34"/>
      <c r="G394" s="34"/>
      <c r="H394" s="34"/>
      <c r="I394" s="34"/>
      <c r="J394" s="34"/>
      <c r="K394" s="37">
        <v>820324</v>
      </c>
      <c r="L394" t="s">
        <v>715</v>
      </c>
      <c r="M394" s="21" t="str">
        <f t="shared" si="6"/>
        <v>820324-55503-S</v>
      </c>
      <c r="N394" s="184">
        <v>7048652785350</v>
      </c>
      <c r="O394" s="2">
        <v>1</v>
      </c>
    </row>
    <row r="395" spans="1:15" ht="15.75">
      <c r="A395" s="79" t="s">
        <v>1532</v>
      </c>
      <c r="B395" s="80">
        <v>7048652785367</v>
      </c>
      <c r="C395" s="34"/>
      <c r="D395" s="34"/>
      <c r="E395" s="34"/>
      <c r="F395" s="34"/>
      <c r="G395" s="34"/>
      <c r="H395" s="34"/>
      <c r="I395" s="34"/>
      <c r="J395" s="34"/>
      <c r="K395" s="37">
        <v>820324</v>
      </c>
      <c r="L395" t="s">
        <v>716</v>
      </c>
      <c r="M395" s="21" t="str">
        <f t="shared" si="6"/>
        <v>820324-55503-M</v>
      </c>
      <c r="N395" s="184">
        <v>7048652785367</v>
      </c>
      <c r="O395" s="2">
        <v>1</v>
      </c>
    </row>
    <row r="396" spans="1:15" ht="15.75">
      <c r="A396" s="79" t="s">
        <v>1533</v>
      </c>
      <c r="B396" s="80">
        <v>7048652785374</v>
      </c>
      <c r="C396" s="34"/>
      <c r="D396" s="34"/>
      <c r="E396" s="34"/>
      <c r="F396" s="34"/>
      <c r="G396" s="34"/>
      <c r="H396" s="34"/>
      <c r="I396" s="34"/>
      <c r="J396" s="34"/>
      <c r="K396" s="37">
        <v>820324</v>
      </c>
      <c r="L396" t="s">
        <v>717</v>
      </c>
      <c r="M396" s="21" t="str">
        <f t="shared" si="6"/>
        <v>820324-55503-L</v>
      </c>
      <c r="N396" s="184">
        <v>7048652785374</v>
      </c>
      <c r="O396" s="2">
        <v>1</v>
      </c>
    </row>
    <row r="397" spans="1:15" ht="15.75">
      <c r="A397" s="79" t="s">
        <v>1534</v>
      </c>
      <c r="B397" s="80">
        <v>7048652785381</v>
      </c>
      <c r="C397" s="34"/>
      <c r="D397" s="34"/>
      <c r="E397" s="34"/>
      <c r="F397" s="34"/>
      <c r="G397" s="34"/>
      <c r="H397" s="34"/>
      <c r="I397" s="34"/>
      <c r="J397" s="34"/>
      <c r="K397" s="37">
        <v>820324</v>
      </c>
      <c r="L397" t="s">
        <v>691</v>
      </c>
      <c r="M397" s="21" t="str">
        <f t="shared" si="6"/>
        <v>820324-99901-XS</v>
      </c>
      <c r="N397" s="184">
        <v>7048652785381</v>
      </c>
      <c r="O397" s="2">
        <v>1</v>
      </c>
    </row>
    <row r="398" spans="1:15" ht="15.75">
      <c r="A398" s="79" t="s">
        <v>1535</v>
      </c>
      <c r="B398" s="80">
        <v>7048652785398</v>
      </c>
      <c r="C398" s="34"/>
      <c r="D398" s="34"/>
      <c r="E398" s="34"/>
      <c r="F398" s="34"/>
      <c r="G398" s="34"/>
      <c r="H398" s="34"/>
      <c r="I398" s="34"/>
      <c r="J398" s="34"/>
      <c r="K398" s="37">
        <v>820324</v>
      </c>
      <c r="L398" t="s">
        <v>685</v>
      </c>
      <c r="M398" s="21" t="str">
        <f t="shared" si="6"/>
        <v>820324-99901-S</v>
      </c>
      <c r="N398" s="184">
        <v>7048652785398</v>
      </c>
      <c r="O398" s="2">
        <v>1</v>
      </c>
    </row>
    <row r="399" spans="1:15" ht="15.75">
      <c r="A399" s="79" t="s">
        <v>1536</v>
      </c>
      <c r="B399" s="80">
        <v>7048652785404</v>
      </c>
      <c r="C399" s="34"/>
      <c r="D399" s="34"/>
      <c r="E399" s="34"/>
      <c r="F399" s="34"/>
      <c r="G399" s="34"/>
      <c r="H399" s="34"/>
      <c r="I399" s="34"/>
      <c r="J399" s="34"/>
      <c r="K399" s="37">
        <v>820324</v>
      </c>
      <c r="L399" t="s">
        <v>686</v>
      </c>
      <c r="M399" s="21" t="str">
        <f t="shared" si="6"/>
        <v>820324-99901-M</v>
      </c>
      <c r="N399" s="184">
        <v>7048652785404</v>
      </c>
      <c r="O399" s="2">
        <v>1</v>
      </c>
    </row>
    <row r="400" spans="1:15" ht="15.75">
      <c r="A400" s="79" t="s">
        <v>1537</v>
      </c>
      <c r="B400" s="80">
        <v>7048652785411</v>
      </c>
      <c r="C400" s="34"/>
      <c r="D400" s="34"/>
      <c r="E400" s="34"/>
      <c r="F400" s="34"/>
      <c r="G400" s="34"/>
      <c r="H400" s="34"/>
      <c r="I400" s="34"/>
      <c r="J400" s="34"/>
      <c r="K400" s="37">
        <v>820324</v>
      </c>
      <c r="L400" t="s">
        <v>687</v>
      </c>
      <c r="M400" s="21" t="str">
        <f t="shared" si="6"/>
        <v>820324-99901-L</v>
      </c>
      <c r="N400" s="184">
        <v>7048652785411</v>
      </c>
      <c r="O400" s="2">
        <v>1</v>
      </c>
    </row>
    <row r="401" spans="1:15" ht="15.75">
      <c r="A401" s="79" t="s">
        <v>1538</v>
      </c>
      <c r="B401" s="80">
        <v>7048652785428</v>
      </c>
      <c r="C401" s="34"/>
      <c r="D401" s="34"/>
      <c r="E401" s="34"/>
      <c r="F401" s="34"/>
      <c r="G401" s="34"/>
      <c r="H401" s="34"/>
      <c r="I401" s="34"/>
      <c r="J401" s="34"/>
      <c r="K401" s="37">
        <v>820325</v>
      </c>
      <c r="L401" t="s">
        <v>714</v>
      </c>
      <c r="M401" s="21" t="str">
        <f t="shared" si="6"/>
        <v>820325-55503-XS</v>
      </c>
      <c r="N401" s="184">
        <v>7048652785428</v>
      </c>
      <c r="O401" s="2">
        <v>1</v>
      </c>
    </row>
    <row r="402" spans="1:15" ht="15.75">
      <c r="A402" s="79" t="s">
        <v>1539</v>
      </c>
      <c r="B402" s="80">
        <v>7048652785435</v>
      </c>
      <c r="C402" s="34"/>
      <c r="D402" s="34"/>
      <c r="E402" s="34"/>
      <c r="F402" s="34"/>
      <c r="G402" s="34"/>
      <c r="H402" s="34"/>
      <c r="I402" s="34"/>
      <c r="J402" s="34"/>
      <c r="K402" s="37">
        <v>820325</v>
      </c>
      <c r="L402" t="s">
        <v>715</v>
      </c>
      <c r="M402" s="21" t="str">
        <f t="shared" si="6"/>
        <v>820325-55503-S</v>
      </c>
      <c r="N402" s="184">
        <v>7048652785435</v>
      </c>
      <c r="O402" s="2">
        <v>1</v>
      </c>
    </row>
    <row r="403" spans="1:15" ht="15.75">
      <c r="A403" s="79" t="s">
        <v>1540</v>
      </c>
      <c r="B403" s="80">
        <v>7048652785442</v>
      </c>
      <c r="C403" s="34"/>
      <c r="D403" s="34"/>
      <c r="E403" s="34"/>
      <c r="F403" s="34"/>
      <c r="G403" s="34"/>
      <c r="H403" s="34"/>
      <c r="I403" s="34"/>
      <c r="J403" s="34"/>
      <c r="K403" s="37">
        <v>820325</v>
      </c>
      <c r="L403" t="s">
        <v>716</v>
      </c>
      <c r="M403" s="21" t="str">
        <f t="shared" si="6"/>
        <v>820325-55503-M</v>
      </c>
      <c r="N403" s="184">
        <v>7048652785442</v>
      </c>
      <c r="O403" s="2">
        <v>1</v>
      </c>
    </row>
    <row r="404" spans="1:15" ht="15.75">
      <c r="A404" s="79" t="s">
        <v>1541</v>
      </c>
      <c r="B404" s="80">
        <v>7048652785459</v>
      </c>
      <c r="C404" s="34"/>
      <c r="D404" s="34"/>
      <c r="E404" s="34"/>
      <c r="F404" s="34"/>
      <c r="G404" s="34"/>
      <c r="H404" s="34"/>
      <c r="I404" s="34"/>
      <c r="J404" s="34"/>
      <c r="K404" s="37">
        <v>820325</v>
      </c>
      <c r="L404" t="s">
        <v>717</v>
      </c>
      <c r="M404" s="21" t="str">
        <f t="shared" si="6"/>
        <v>820325-55503-L</v>
      </c>
      <c r="N404" s="184">
        <v>7048652785459</v>
      </c>
      <c r="O404" s="2">
        <v>1</v>
      </c>
    </row>
    <row r="405" spans="1:15" ht="15.75">
      <c r="A405" s="79" t="s">
        <v>1542</v>
      </c>
      <c r="B405" s="80">
        <v>7048652785466</v>
      </c>
      <c r="C405" s="34"/>
      <c r="D405" s="34"/>
      <c r="E405" s="34"/>
      <c r="F405" s="34"/>
      <c r="G405" s="34"/>
      <c r="H405" s="34"/>
      <c r="I405" s="34"/>
      <c r="J405" s="34"/>
      <c r="K405" s="37">
        <v>820325</v>
      </c>
      <c r="L405" t="s">
        <v>691</v>
      </c>
      <c r="M405" s="21" t="str">
        <f t="shared" si="6"/>
        <v>820325-99901-XS</v>
      </c>
      <c r="N405" s="184">
        <v>7048652785466</v>
      </c>
      <c r="O405" s="2">
        <v>1</v>
      </c>
    </row>
    <row r="406" spans="1:15" ht="15.75">
      <c r="A406" s="79" t="s">
        <v>1543</v>
      </c>
      <c r="B406" s="80">
        <v>7048652785473</v>
      </c>
      <c r="C406" s="34"/>
      <c r="D406" s="34"/>
      <c r="E406" s="34"/>
      <c r="F406" s="34"/>
      <c r="G406" s="34"/>
      <c r="H406" s="34"/>
      <c r="I406" s="34"/>
      <c r="J406" s="34"/>
      <c r="K406" s="37">
        <v>820325</v>
      </c>
      <c r="L406" t="s">
        <v>685</v>
      </c>
      <c r="M406" s="21" t="str">
        <f t="shared" si="6"/>
        <v>820325-99901-S</v>
      </c>
      <c r="N406" s="184">
        <v>7048652785473</v>
      </c>
      <c r="O406" s="2">
        <v>1</v>
      </c>
    </row>
    <row r="407" spans="1:15" ht="15.75">
      <c r="A407" s="79" t="s">
        <v>1544</v>
      </c>
      <c r="B407" s="80">
        <v>7048652785480</v>
      </c>
      <c r="C407" s="34"/>
      <c r="D407" s="34"/>
      <c r="E407" s="34"/>
      <c r="F407" s="34"/>
      <c r="G407" s="34"/>
      <c r="H407" s="34"/>
      <c r="I407" s="34"/>
      <c r="J407" s="34"/>
      <c r="K407" s="37">
        <v>820325</v>
      </c>
      <c r="L407" t="s">
        <v>686</v>
      </c>
      <c r="M407" s="21" t="str">
        <f t="shared" si="6"/>
        <v>820325-99901-M</v>
      </c>
      <c r="N407" s="184">
        <v>7048652785480</v>
      </c>
      <c r="O407" s="2">
        <v>1</v>
      </c>
    </row>
    <row r="408" spans="1:15" ht="15.75">
      <c r="A408" s="79" t="s">
        <v>1545</v>
      </c>
      <c r="B408" s="80">
        <v>7048652785497</v>
      </c>
      <c r="C408" s="34"/>
      <c r="D408" s="34"/>
      <c r="E408" s="34"/>
      <c r="F408" s="34"/>
      <c r="G408" s="34"/>
      <c r="H408" s="34"/>
      <c r="I408" s="34"/>
      <c r="J408" s="34"/>
      <c r="K408" s="37">
        <v>820325</v>
      </c>
      <c r="L408" t="s">
        <v>687</v>
      </c>
      <c r="M408" s="21" t="str">
        <f t="shared" si="6"/>
        <v>820325-99901-L</v>
      </c>
      <c r="N408" s="184">
        <v>7048652785497</v>
      </c>
      <c r="O408" s="2">
        <v>1</v>
      </c>
    </row>
    <row r="409" spans="1:15" ht="15.75">
      <c r="A409" s="79" t="s">
        <v>1908</v>
      </c>
      <c r="B409" s="80">
        <v>7048652838223</v>
      </c>
      <c r="C409" s="34"/>
      <c r="D409" s="34"/>
      <c r="E409" s="34"/>
      <c r="F409" s="34"/>
      <c r="G409" s="34"/>
      <c r="H409" s="34"/>
      <c r="I409" s="34"/>
      <c r="J409" s="34"/>
      <c r="K409" s="37">
        <v>820326</v>
      </c>
      <c r="L409" t="s">
        <v>1896</v>
      </c>
      <c r="M409" s="21" t="str">
        <f t="shared" si="6"/>
        <v>820326-99901-4142</v>
      </c>
      <c r="N409" s="184">
        <v>7048652838223</v>
      </c>
      <c r="O409" s="2">
        <v>1</v>
      </c>
    </row>
    <row r="410" spans="1:15" ht="15.75">
      <c r="A410" s="79" t="s">
        <v>1909</v>
      </c>
      <c r="B410" s="80">
        <v>7048652838230</v>
      </c>
      <c r="C410" s="34"/>
      <c r="D410" s="34"/>
      <c r="E410" s="34"/>
      <c r="F410" s="34"/>
      <c r="G410" s="34"/>
      <c r="H410" s="34"/>
      <c r="I410" s="34"/>
      <c r="J410" s="34"/>
      <c r="K410" s="37">
        <v>820326</v>
      </c>
      <c r="L410" t="s">
        <v>1897</v>
      </c>
      <c r="M410" s="21" t="str">
        <f t="shared" si="6"/>
        <v>820326-99901-4344</v>
      </c>
      <c r="N410" s="184">
        <v>7048652838230</v>
      </c>
      <c r="O410" s="2">
        <v>1</v>
      </c>
    </row>
    <row r="411" spans="1:15" ht="15.75">
      <c r="A411" s="79" t="s">
        <v>1910</v>
      </c>
      <c r="B411" s="80">
        <v>7048652838247</v>
      </c>
      <c r="C411" s="34"/>
      <c r="D411" s="34"/>
      <c r="E411" s="34"/>
      <c r="F411" s="34"/>
      <c r="G411" s="34"/>
      <c r="H411" s="34"/>
      <c r="I411" s="34"/>
      <c r="J411" s="34"/>
      <c r="K411" s="37">
        <v>820326</v>
      </c>
      <c r="L411" t="s">
        <v>1898</v>
      </c>
      <c r="M411" s="21" t="str">
        <f t="shared" si="6"/>
        <v>820326-99901-4546</v>
      </c>
      <c r="N411" s="184">
        <v>7048652838247</v>
      </c>
      <c r="O411" s="2">
        <v>1</v>
      </c>
    </row>
    <row r="412" spans="1:15" ht="15.75">
      <c r="A412" s="79" t="s">
        <v>1546</v>
      </c>
      <c r="B412" s="80">
        <v>7048652804891</v>
      </c>
      <c r="C412" s="34"/>
      <c r="D412" s="34"/>
      <c r="E412" s="34"/>
      <c r="F412" s="34"/>
      <c r="G412" s="34"/>
      <c r="H412" s="34"/>
      <c r="I412" s="34"/>
      <c r="J412" s="34"/>
      <c r="K412" s="37">
        <v>820328</v>
      </c>
      <c r="L412" t="s">
        <v>730</v>
      </c>
      <c r="M412" s="21" t="str">
        <f t="shared" si="6"/>
        <v>820328-88002-OS</v>
      </c>
      <c r="N412" s="184">
        <v>7048652804891</v>
      </c>
      <c r="O412" s="2">
        <v>1</v>
      </c>
    </row>
    <row r="413" spans="1:15" ht="15.75">
      <c r="A413" s="79" t="s">
        <v>1547</v>
      </c>
      <c r="B413" s="80">
        <v>7048652804907</v>
      </c>
      <c r="C413" s="34"/>
      <c r="D413" s="34"/>
      <c r="E413" s="34"/>
      <c r="F413" s="34"/>
      <c r="G413" s="34"/>
      <c r="H413" s="34"/>
      <c r="I413" s="34"/>
      <c r="J413" s="34"/>
      <c r="K413" s="37">
        <v>820328</v>
      </c>
      <c r="L413" t="s">
        <v>705</v>
      </c>
      <c r="M413" s="21" t="str">
        <f t="shared" si="6"/>
        <v>820328-99901-OS</v>
      </c>
      <c r="N413" s="184">
        <v>7048652804907</v>
      </c>
      <c r="O413" s="2">
        <v>1</v>
      </c>
    </row>
    <row r="414" spans="1:15" ht="15.75">
      <c r="A414" s="79" t="s">
        <v>1911</v>
      </c>
      <c r="B414" s="80">
        <v>7048652838254</v>
      </c>
      <c r="C414" s="34"/>
      <c r="D414" s="34"/>
      <c r="E414" s="34"/>
      <c r="F414" s="34"/>
      <c r="G414" s="34"/>
      <c r="H414" s="34"/>
      <c r="I414" s="34"/>
      <c r="J414" s="34"/>
      <c r="K414" s="37">
        <v>820329</v>
      </c>
      <c r="L414" t="s">
        <v>1900</v>
      </c>
      <c r="M414" s="21" t="str">
        <f t="shared" si="6"/>
        <v>820329-55503-3637</v>
      </c>
      <c r="N414" s="184">
        <v>7048652838254</v>
      </c>
      <c r="O414" s="2">
        <v>1</v>
      </c>
    </row>
    <row r="415" spans="1:15" ht="15.75">
      <c r="A415" s="79" t="s">
        <v>1912</v>
      </c>
      <c r="B415" s="80">
        <v>7048652838261</v>
      </c>
      <c r="C415" s="34"/>
      <c r="D415" s="34"/>
      <c r="E415" s="34"/>
      <c r="F415" s="34"/>
      <c r="G415" s="34"/>
      <c r="H415" s="34"/>
      <c r="I415" s="34"/>
      <c r="J415" s="34"/>
      <c r="K415" s="37">
        <v>820329</v>
      </c>
      <c r="L415" t="s">
        <v>1901</v>
      </c>
      <c r="M415" s="21" t="str">
        <f t="shared" si="6"/>
        <v>820329-55503-3839</v>
      </c>
      <c r="N415" s="184">
        <v>7048652838261</v>
      </c>
      <c r="O415" s="2">
        <v>1</v>
      </c>
    </row>
    <row r="416" spans="1:15" ht="15.75">
      <c r="A416" s="79" t="s">
        <v>1913</v>
      </c>
      <c r="B416" s="80">
        <v>7048652838278</v>
      </c>
      <c r="C416" s="34"/>
      <c r="D416" s="34"/>
      <c r="E416" s="34"/>
      <c r="F416" s="34"/>
      <c r="G416" s="34"/>
      <c r="H416" s="34"/>
      <c r="I416" s="34"/>
      <c r="J416" s="34"/>
      <c r="K416" s="37">
        <v>820329</v>
      </c>
      <c r="L416" t="s">
        <v>1902</v>
      </c>
      <c r="M416" s="21" t="str">
        <f t="shared" si="6"/>
        <v>820329-55503-4041</v>
      </c>
      <c r="N416" s="184">
        <v>7048652838278</v>
      </c>
      <c r="O416" s="2">
        <v>1</v>
      </c>
    </row>
    <row r="417" spans="1:15" ht="15.75">
      <c r="A417" s="79" t="s">
        <v>1548</v>
      </c>
      <c r="B417" s="80">
        <v>7048652813657</v>
      </c>
      <c r="C417" s="34"/>
      <c r="D417" s="34"/>
      <c r="E417" s="34"/>
      <c r="F417" s="34"/>
      <c r="G417" s="34"/>
      <c r="H417" s="34"/>
      <c r="I417" s="34"/>
      <c r="J417" s="34"/>
      <c r="K417" s="37">
        <v>820330</v>
      </c>
      <c r="L417" t="s">
        <v>720</v>
      </c>
      <c r="M417" s="21" t="str">
        <f t="shared" si="6"/>
        <v>820330-10002-OS</v>
      </c>
      <c r="N417" s="184">
        <v>7048652813657</v>
      </c>
      <c r="O417" s="2">
        <v>1</v>
      </c>
    </row>
    <row r="418" spans="1:15" ht="15.75">
      <c r="A418" s="79" t="s">
        <v>1549</v>
      </c>
      <c r="B418" s="80">
        <v>7048652813763</v>
      </c>
      <c r="C418" s="34"/>
      <c r="D418" s="34"/>
      <c r="E418" s="34"/>
      <c r="F418" s="34"/>
      <c r="G418" s="34"/>
      <c r="H418" s="34"/>
      <c r="I418" s="34"/>
      <c r="J418" s="34"/>
      <c r="K418" s="37">
        <v>820330</v>
      </c>
      <c r="L418" t="s">
        <v>721</v>
      </c>
      <c r="M418" s="21" t="str">
        <f t="shared" si="6"/>
        <v>820330-55503-OS</v>
      </c>
      <c r="N418" s="184">
        <v>7048652813763</v>
      </c>
      <c r="O418" s="2">
        <v>1</v>
      </c>
    </row>
    <row r="419" spans="1:15" ht="15.75">
      <c r="A419" s="79" t="s">
        <v>1550</v>
      </c>
      <c r="B419" s="80">
        <v>7048652813770</v>
      </c>
      <c r="C419" s="34"/>
      <c r="D419" s="34"/>
      <c r="E419" s="34"/>
      <c r="F419" s="34"/>
      <c r="G419" s="34"/>
      <c r="H419" s="34"/>
      <c r="I419" s="34"/>
      <c r="J419" s="34"/>
      <c r="K419" s="37">
        <v>820330</v>
      </c>
      <c r="L419" t="s">
        <v>1259</v>
      </c>
      <c r="M419" s="21" t="str">
        <f t="shared" si="6"/>
        <v>820330-88300-OS</v>
      </c>
      <c r="N419" s="184">
        <v>7048652813770</v>
      </c>
      <c r="O419" s="2">
        <v>1</v>
      </c>
    </row>
    <row r="420" spans="1:15" ht="15.75">
      <c r="A420" s="79" t="s">
        <v>1551</v>
      </c>
      <c r="B420" s="80">
        <v>7048652804778</v>
      </c>
      <c r="C420" s="34"/>
      <c r="D420" s="34"/>
      <c r="E420" s="34"/>
      <c r="F420" s="34"/>
      <c r="G420" s="34"/>
      <c r="H420" s="34"/>
      <c r="I420" s="34"/>
      <c r="J420" s="34"/>
      <c r="K420" s="37">
        <v>820331</v>
      </c>
      <c r="L420" t="s">
        <v>720</v>
      </c>
      <c r="M420" s="21" t="str">
        <f t="shared" si="6"/>
        <v>820331-10002-OS</v>
      </c>
      <c r="N420" s="184">
        <v>7048652804778</v>
      </c>
      <c r="O420" s="2">
        <v>1</v>
      </c>
    </row>
    <row r="421" spans="1:15" ht="15.75">
      <c r="A421" s="79" t="s">
        <v>1552</v>
      </c>
      <c r="B421" s="80">
        <v>7048652804785</v>
      </c>
      <c r="C421" s="34"/>
      <c r="D421" s="34"/>
      <c r="E421" s="34"/>
      <c r="F421" s="34"/>
      <c r="G421" s="34"/>
      <c r="H421" s="34"/>
      <c r="I421" s="34"/>
      <c r="J421" s="34"/>
      <c r="K421" s="37">
        <v>820331</v>
      </c>
      <c r="L421" t="s">
        <v>705</v>
      </c>
      <c r="M421" s="21" t="str">
        <f t="shared" si="6"/>
        <v>820331-99901-OS</v>
      </c>
      <c r="N421" s="184">
        <v>7048652804785</v>
      </c>
      <c r="O421" s="2">
        <v>1</v>
      </c>
    </row>
    <row r="422" spans="1:15" ht="15.75">
      <c r="A422" s="79" t="s">
        <v>1914</v>
      </c>
      <c r="B422" s="80">
        <v>7048652838155</v>
      </c>
      <c r="C422" s="34"/>
      <c r="D422" s="34"/>
      <c r="E422" s="34"/>
      <c r="F422" s="34"/>
      <c r="G422" s="34"/>
      <c r="H422" s="34"/>
      <c r="I422" s="34"/>
      <c r="J422" s="34"/>
      <c r="K422" s="37">
        <v>820332</v>
      </c>
      <c r="L422" t="s">
        <v>1904</v>
      </c>
      <c r="M422" s="21" t="str">
        <f t="shared" si="6"/>
        <v>820332-99901-3537</v>
      </c>
      <c r="N422" s="184">
        <v>7048652838155</v>
      </c>
      <c r="O422" s="2">
        <v>1</v>
      </c>
    </row>
    <row r="423" spans="1:15" ht="15.75">
      <c r="A423" s="79" t="s">
        <v>1915</v>
      </c>
      <c r="B423" s="80">
        <v>7048652838162</v>
      </c>
      <c r="C423" s="34"/>
      <c r="D423" s="34"/>
      <c r="E423" s="34"/>
      <c r="F423" s="34"/>
      <c r="G423" s="34"/>
      <c r="H423" s="34"/>
      <c r="I423" s="34"/>
      <c r="J423" s="34"/>
      <c r="K423" s="37">
        <v>820332</v>
      </c>
      <c r="L423" t="s">
        <v>1905</v>
      </c>
      <c r="M423" s="21" t="str">
        <f t="shared" si="6"/>
        <v>820332-99901-3840</v>
      </c>
      <c r="N423" s="184">
        <v>7048652838162</v>
      </c>
      <c r="O423" s="2">
        <v>1</v>
      </c>
    </row>
    <row r="424" spans="1:15" ht="15.75">
      <c r="A424" s="79" t="s">
        <v>1916</v>
      </c>
      <c r="B424" s="80">
        <v>7048652838179</v>
      </c>
      <c r="C424" s="34"/>
      <c r="D424" s="34"/>
      <c r="E424" s="34"/>
      <c r="F424" s="34"/>
      <c r="G424" s="34"/>
      <c r="H424" s="34"/>
      <c r="I424" s="34"/>
      <c r="J424" s="34"/>
      <c r="K424" s="37">
        <v>820332</v>
      </c>
      <c r="L424" t="s">
        <v>1906</v>
      </c>
      <c r="M424" s="21" t="str">
        <f t="shared" si="6"/>
        <v>820332-99901-4143</v>
      </c>
      <c r="N424" s="184">
        <v>7048652838179</v>
      </c>
      <c r="O424" s="2">
        <v>1</v>
      </c>
    </row>
    <row r="425" spans="1:15" ht="15.75">
      <c r="A425" s="79" t="s">
        <v>1917</v>
      </c>
      <c r="B425" s="80">
        <v>7048652838186</v>
      </c>
      <c r="C425" s="34"/>
      <c r="D425" s="34"/>
      <c r="E425" s="34"/>
      <c r="F425" s="34"/>
      <c r="G425" s="34"/>
      <c r="H425" s="34"/>
      <c r="I425" s="34"/>
      <c r="J425" s="34"/>
      <c r="K425" s="37">
        <v>820332</v>
      </c>
      <c r="L425" t="s">
        <v>1907</v>
      </c>
      <c r="M425" s="21" t="str">
        <f t="shared" si="6"/>
        <v>820332-99901-4446</v>
      </c>
      <c r="N425" s="184">
        <v>7048652838186</v>
      </c>
      <c r="O425" s="2">
        <v>1</v>
      </c>
    </row>
    <row r="426" spans="1:15" ht="15.75">
      <c r="A426" s="79" t="s">
        <v>3773</v>
      </c>
      <c r="B426" s="80">
        <v>7048653117471</v>
      </c>
      <c r="C426" s="34"/>
      <c r="D426" s="34"/>
      <c r="E426" s="34"/>
      <c r="F426" s="34"/>
      <c r="G426" s="34"/>
      <c r="H426" s="34"/>
      <c r="I426" s="34"/>
      <c r="J426" s="34"/>
      <c r="K426" s="37">
        <v>820334</v>
      </c>
      <c r="L426" t="s">
        <v>2175</v>
      </c>
      <c r="M426" s="21" t="str">
        <f t="shared" si="6"/>
        <v>820334-54100-OS</v>
      </c>
      <c r="N426" s="184">
        <v>7048653117471</v>
      </c>
      <c r="O426" s="2">
        <v>1</v>
      </c>
    </row>
    <row r="427" spans="1:15" ht="15.75">
      <c r="A427" s="79" t="s">
        <v>1553</v>
      </c>
      <c r="B427" s="80">
        <v>7048652804693</v>
      </c>
      <c r="C427" s="34"/>
      <c r="D427" s="34"/>
      <c r="E427" s="34"/>
      <c r="F427" s="34"/>
      <c r="G427" s="34"/>
      <c r="H427" s="34"/>
      <c r="I427" s="34"/>
      <c r="J427" s="34"/>
      <c r="K427" s="37">
        <v>820334</v>
      </c>
      <c r="L427" t="s">
        <v>1206</v>
      </c>
      <c r="M427" s="21" t="str">
        <f t="shared" si="6"/>
        <v>820334-77003-OS</v>
      </c>
      <c r="N427" s="184">
        <v>7048652804693</v>
      </c>
      <c r="O427" s="2">
        <v>1</v>
      </c>
    </row>
    <row r="428" spans="1:15" ht="15.75">
      <c r="A428" s="79" t="s">
        <v>1554</v>
      </c>
      <c r="B428" s="80">
        <v>7048652804709</v>
      </c>
      <c r="C428" s="34"/>
      <c r="D428" s="34"/>
      <c r="E428" s="34"/>
      <c r="F428" s="34"/>
      <c r="G428" s="34"/>
      <c r="H428" s="34"/>
      <c r="I428" s="34"/>
      <c r="J428" s="34"/>
      <c r="K428" s="37">
        <v>820334</v>
      </c>
      <c r="L428" t="s">
        <v>1261</v>
      </c>
      <c r="M428" s="21" t="str">
        <f t="shared" si="6"/>
        <v>820334-88100-OS</v>
      </c>
      <c r="N428" s="184">
        <v>7048652804709</v>
      </c>
      <c r="O428" s="2">
        <v>1</v>
      </c>
    </row>
    <row r="429" spans="1:15" ht="15.75">
      <c r="A429" s="79" t="s">
        <v>1555</v>
      </c>
      <c r="B429" s="80">
        <v>7048652804716</v>
      </c>
      <c r="C429" s="34"/>
      <c r="D429" s="34"/>
      <c r="E429" s="34"/>
      <c r="F429" s="34"/>
      <c r="G429" s="34"/>
      <c r="H429" s="34"/>
      <c r="I429" s="34"/>
      <c r="J429" s="34"/>
      <c r="K429" s="37">
        <v>820334</v>
      </c>
      <c r="L429" t="s">
        <v>705</v>
      </c>
      <c r="M429" s="21" t="str">
        <f t="shared" si="6"/>
        <v>820334-99901-OS</v>
      </c>
      <c r="N429" s="184">
        <v>7048652804716</v>
      </c>
      <c r="O429" s="2">
        <v>1</v>
      </c>
    </row>
    <row r="430" spans="1:15" ht="15.75">
      <c r="A430" s="79" t="s">
        <v>1556</v>
      </c>
      <c r="B430" s="80">
        <v>7048652803078</v>
      </c>
      <c r="C430" s="34"/>
      <c r="D430" s="34"/>
      <c r="E430" s="34"/>
      <c r="F430" s="34"/>
      <c r="G430" s="34"/>
      <c r="H430" s="34"/>
      <c r="I430" s="34"/>
      <c r="J430" s="34"/>
      <c r="K430" s="37">
        <v>820337</v>
      </c>
      <c r="L430" t="s">
        <v>1220</v>
      </c>
      <c r="M430" s="21" t="str">
        <f t="shared" si="6"/>
        <v>820337-11003-OS</v>
      </c>
      <c r="N430" s="184">
        <v>7048652803078</v>
      </c>
      <c r="O430" s="2">
        <v>1</v>
      </c>
    </row>
    <row r="431" spans="1:15" ht="15.75">
      <c r="A431" s="79" t="s">
        <v>1557</v>
      </c>
      <c r="B431" s="80">
        <v>7048652803085</v>
      </c>
      <c r="C431" s="34"/>
      <c r="D431" s="34"/>
      <c r="E431" s="34"/>
      <c r="F431" s="34"/>
      <c r="G431" s="34"/>
      <c r="H431" s="34"/>
      <c r="I431" s="34"/>
      <c r="J431" s="34"/>
      <c r="K431" s="37">
        <v>820337</v>
      </c>
      <c r="L431" t="s">
        <v>1207</v>
      </c>
      <c r="M431" s="21" t="str">
        <f t="shared" si="6"/>
        <v>820337-58000-OS</v>
      </c>
      <c r="N431" s="184">
        <v>7048652803085</v>
      </c>
      <c r="O431" s="2">
        <v>1</v>
      </c>
    </row>
    <row r="432" spans="1:15" ht="15.75">
      <c r="A432" s="79" t="s">
        <v>2247</v>
      </c>
      <c r="B432" s="80">
        <v>7048652965110</v>
      </c>
      <c r="C432" s="34"/>
      <c r="D432" s="34"/>
      <c r="E432" s="34"/>
      <c r="F432" s="34"/>
      <c r="G432" s="34"/>
      <c r="H432" s="34"/>
      <c r="I432" s="34"/>
      <c r="J432" s="34"/>
      <c r="K432" s="37">
        <v>820337</v>
      </c>
      <c r="L432" t="s">
        <v>2183</v>
      </c>
      <c r="M432" s="21" t="str">
        <f t="shared" si="6"/>
        <v>820337-88302-OS</v>
      </c>
      <c r="N432" s="184">
        <v>7048652965110</v>
      </c>
      <c r="O432" s="2">
        <v>1</v>
      </c>
    </row>
    <row r="433" spans="1:15" ht="15.75">
      <c r="A433" s="79" t="s">
        <v>1558</v>
      </c>
      <c r="B433" s="80">
        <v>7048652803092</v>
      </c>
      <c r="C433" s="34"/>
      <c r="D433" s="34"/>
      <c r="E433" s="34"/>
      <c r="F433" s="34"/>
      <c r="G433" s="34"/>
      <c r="H433" s="34"/>
      <c r="I433" s="34"/>
      <c r="J433" s="34"/>
      <c r="K433" s="37">
        <v>820337</v>
      </c>
      <c r="L433" t="s">
        <v>705</v>
      </c>
      <c r="M433" s="21" t="str">
        <f t="shared" si="6"/>
        <v>820337-99901-OS</v>
      </c>
      <c r="N433" s="184">
        <v>7048652803092</v>
      </c>
      <c r="O433" s="2">
        <v>1</v>
      </c>
    </row>
    <row r="434" spans="1:15" ht="15.75">
      <c r="A434" s="79" t="s">
        <v>1559</v>
      </c>
      <c r="B434" s="80">
        <v>7048652803818</v>
      </c>
      <c r="C434" s="34"/>
      <c r="D434" s="34"/>
      <c r="E434" s="34"/>
      <c r="F434" s="34"/>
      <c r="G434" s="34"/>
      <c r="H434" s="34"/>
      <c r="I434" s="34"/>
      <c r="J434" s="34"/>
      <c r="K434" s="37">
        <v>820340</v>
      </c>
      <c r="L434" t="s">
        <v>1204</v>
      </c>
      <c r="M434" s="21" t="str">
        <f t="shared" si="6"/>
        <v>820340-44002-OS</v>
      </c>
      <c r="N434" s="184">
        <v>7048652803818</v>
      </c>
      <c r="O434" s="2">
        <v>1</v>
      </c>
    </row>
    <row r="435" spans="1:15" ht="15.75">
      <c r="A435" s="79" t="s">
        <v>2248</v>
      </c>
      <c r="B435" s="80">
        <v>7048652965127</v>
      </c>
      <c r="C435" s="34"/>
      <c r="D435" s="34"/>
      <c r="E435" s="34"/>
      <c r="F435" s="34"/>
      <c r="G435" s="34"/>
      <c r="H435" s="34"/>
      <c r="I435" s="34"/>
      <c r="J435" s="34"/>
      <c r="K435" s="37">
        <v>820340</v>
      </c>
      <c r="L435" t="s">
        <v>2175</v>
      </c>
      <c r="M435" s="21" t="str">
        <f t="shared" si="6"/>
        <v>820340-54100-OS</v>
      </c>
      <c r="N435" s="184">
        <v>7048652965127</v>
      </c>
      <c r="O435" s="2">
        <v>1</v>
      </c>
    </row>
    <row r="436" spans="1:15" ht="15.75">
      <c r="A436" s="79" t="s">
        <v>2063</v>
      </c>
      <c r="B436" s="80">
        <v>7048652900074</v>
      </c>
      <c r="C436" s="34"/>
      <c r="D436" s="34"/>
      <c r="E436" s="34"/>
      <c r="F436" s="34"/>
      <c r="G436" s="34"/>
      <c r="H436" s="34"/>
      <c r="I436" s="34"/>
      <c r="J436" s="34"/>
      <c r="K436" s="37">
        <v>820340</v>
      </c>
      <c r="L436" t="s">
        <v>1259</v>
      </c>
      <c r="M436" s="21" t="str">
        <f t="shared" si="6"/>
        <v>820340-88300-OS</v>
      </c>
      <c r="N436" s="184">
        <v>7048652900074</v>
      </c>
      <c r="O436" s="2">
        <v>1</v>
      </c>
    </row>
    <row r="437" spans="1:15" ht="15.75">
      <c r="A437" s="79" t="s">
        <v>1560</v>
      </c>
      <c r="B437" s="80">
        <v>7048652813817</v>
      </c>
      <c r="C437" s="34"/>
      <c r="D437" s="34"/>
      <c r="E437" s="34"/>
      <c r="F437" s="34"/>
      <c r="G437" s="34"/>
      <c r="H437" s="34"/>
      <c r="I437" s="34"/>
      <c r="J437" s="34"/>
      <c r="K437" s="37">
        <v>820340</v>
      </c>
      <c r="L437" t="s">
        <v>705</v>
      </c>
      <c r="M437" s="21" t="str">
        <f t="shared" si="6"/>
        <v>820340-99901-OS</v>
      </c>
      <c r="N437" s="184">
        <v>7048652813817</v>
      </c>
      <c r="O437" s="2">
        <v>1</v>
      </c>
    </row>
    <row r="438" spans="1:15" ht="15.75">
      <c r="A438" s="79" t="s">
        <v>2249</v>
      </c>
      <c r="B438" s="80">
        <v>7048652965134</v>
      </c>
      <c r="C438" s="34"/>
      <c r="D438" s="34"/>
      <c r="E438" s="34"/>
      <c r="F438" s="34"/>
      <c r="G438" s="34"/>
      <c r="H438" s="34"/>
      <c r="I438" s="34"/>
      <c r="J438" s="34"/>
      <c r="K438" s="37">
        <v>820341</v>
      </c>
      <c r="L438" t="s">
        <v>2175</v>
      </c>
      <c r="M438" s="21" t="str">
        <f t="shared" si="6"/>
        <v>820341-54100-OS</v>
      </c>
      <c r="N438" s="184">
        <v>7048652965134</v>
      </c>
      <c r="O438" s="2">
        <v>1</v>
      </c>
    </row>
    <row r="439" spans="1:15" ht="15.75">
      <c r="A439" s="79" t="s">
        <v>2064</v>
      </c>
      <c r="B439" s="80">
        <v>7048652900081</v>
      </c>
      <c r="C439" s="34"/>
      <c r="D439" s="34"/>
      <c r="E439" s="34"/>
      <c r="F439" s="34"/>
      <c r="G439" s="34"/>
      <c r="H439" s="34"/>
      <c r="I439" s="34"/>
      <c r="J439" s="34"/>
      <c r="K439" s="37">
        <v>820341</v>
      </c>
      <c r="L439" t="s">
        <v>1259</v>
      </c>
      <c r="M439" s="21" t="str">
        <f t="shared" si="6"/>
        <v>820341-88300-OS</v>
      </c>
      <c r="N439" s="184">
        <v>7048652900081</v>
      </c>
      <c r="O439" s="2">
        <v>1</v>
      </c>
    </row>
    <row r="440" spans="1:15" ht="15.75">
      <c r="A440" s="79" t="s">
        <v>1561</v>
      </c>
      <c r="B440" s="80">
        <v>7048652813824</v>
      </c>
      <c r="C440" s="34"/>
      <c r="D440" s="34"/>
      <c r="E440" s="34"/>
      <c r="F440" s="34"/>
      <c r="G440" s="34"/>
      <c r="H440" s="34"/>
      <c r="I440" s="34"/>
      <c r="J440" s="34"/>
      <c r="K440" s="37">
        <v>820341</v>
      </c>
      <c r="L440" t="s">
        <v>705</v>
      </c>
      <c r="M440" s="21" t="str">
        <f t="shared" si="6"/>
        <v>820341-99901-OS</v>
      </c>
      <c r="N440" s="184">
        <v>7048652813824</v>
      </c>
      <c r="O440" s="2">
        <v>1</v>
      </c>
    </row>
    <row r="441" spans="1:15" ht="15.75">
      <c r="A441" s="79" t="s">
        <v>1562</v>
      </c>
      <c r="B441" s="80">
        <v>7048652787293</v>
      </c>
      <c r="C441" s="34"/>
      <c r="D441" s="34"/>
      <c r="E441" s="34"/>
      <c r="F441" s="34"/>
      <c r="G441" s="34"/>
      <c r="H441" s="34"/>
      <c r="I441" s="34"/>
      <c r="J441" s="34"/>
      <c r="K441" s="37">
        <v>820342</v>
      </c>
      <c r="L441" t="s">
        <v>685</v>
      </c>
      <c r="M441" s="21" t="str">
        <f t="shared" si="6"/>
        <v>820342-99901-S</v>
      </c>
      <c r="N441" s="184">
        <v>7048652787293</v>
      </c>
      <c r="O441" s="2">
        <v>1</v>
      </c>
    </row>
    <row r="442" spans="1:15" ht="15.75">
      <c r="A442" s="79" t="s">
        <v>1563</v>
      </c>
      <c r="B442" s="80">
        <v>7048652787286</v>
      </c>
      <c r="C442" s="34"/>
      <c r="D442" s="34"/>
      <c r="E442" s="34"/>
      <c r="F442" s="34"/>
      <c r="G442" s="34"/>
      <c r="H442" s="34"/>
      <c r="I442" s="34"/>
      <c r="J442" s="34"/>
      <c r="K442" s="37">
        <v>820342</v>
      </c>
      <c r="L442" t="s">
        <v>686</v>
      </c>
      <c r="M442" s="21" t="str">
        <f t="shared" si="6"/>
        <v>820342-99901-M</v>
      </c>
      <c r="N442" s="184">
        <v>7048652787286</v>
      </c>
      <c r="O442" s="2">
        <v>1</v>
      </c>
    </row>
    <row r="443" spans="1:15" ht="15.75">
      <c r="A443" s="79" t="s">
        <v>1564</v>
      </c>
      <c r="B443" s="80">
        <v>7048652787279</v>
      </c>
      <c r="C443" s="34"/>
      <c r="D443" s="34"/>
      <c r="E443" s="34"/>
      <c r="F443" s="34"/>
      <c r="G443" s="34"/>
      <c r="H443" s="34"/>
      <c r="I443" s="34"/>
      <c r="J443" s="34"/>
      <c r="K443" s="37">
        <v>820342</v>
      </c>
      <c r="L443" t="s">
        <v>687</v>
      </c>
      <c r="M443" s="21" t="str">
        <f t="shared" si="6"/>
        <v>820342-99901-L</v>
      </c>
      <c r="N443" s="184">
        <v>7048652787279</v>
      </c>
      <c r="O443" s="2">
        <v>1</v>
      </c>
    </row>
    <row r="444" spans="1:15" ht="15.75">
      <c r="A444" s="79" t="s">
        <v>1565</v>
      </c>
      <c r="B444" s="80">
        <v>7048652787309</v>
      </c>
      <c r="C444" s="34"/>
      <c r="D444" s="34"/>
      <c r="E444" s="34"/>
      <c r="F444" s="34"/>
      <c r="G444" s="34"/>
      <c r="H444" s="34"/>
      <c r="I444" s="34"/>
      <c r="J444" s="34"/>
      <c r="K444" s="37">
        <v>820342</v>
      </c>
      <c r="L444" t="s">
        <v>688</v>
      </c>
      <c r="M444" s="21" t="str">
        <f t="shared" si="6"/>
        <v>820342-99901-XL</v>
      </c>
      <c r="N444" s="184">
        <v>7048652787309</v>
      </c>
      <c r="O444" s="2">
        <v>1</v>
      </c>
    </row>
    <row r="445" spans="1:15" ht="15.75">
      <c r="A445" s="79" t="s">
        <v>1566</v>
      </c>
      <c r="B445" s="80">
        <v>7048652801425</v>
      </c>
      <c r="C445" s="34"/>
      <c r="D445" s="34"/>
      <c r="E445" s="34"/>
      <c r="F445" s="34"/>
      <c r="G445" s="34"/>
      <c r="H445" s="34"/>
      <c r="I445" s="34"/>
      <c r="J445" s="34"/>
      <c r="K445" s="37">
        <v>820343</v>
      </c>
      <c r="L445" t="s">
        <v>723</v>
      </c>
      <c r="M445" s="21" t="str">
        <f t="shared" si="6"/>
        <v>820343-10002-S</v>
      </c>
      <c r="N445" s="184">
        <v>7048652801425</v>
      </c>
      <c r="O445" s="2">
        <v>1</v>
      </c>
    </row>
    <row r="446" spans="1:15" ht="15.75">
      <c r="A446" s="79" t="s">
        <v>1567</v>
      </c>
      <c r="B446" s="80">
        <v>7048652801418</v>
      </c>
      <c r="C446" s="34"/>
      <c r="D446" s="34"/>
      <c r="E446" s="34"/>
      <c r="F446" s="34"/>
      <c r="G446" s="34"/>
      <c r="H446" s="34"/>
      <c r="I446" s="34"/>
      <c r="J446" s="34"/>
      <c r="K446" s="37">
        <v>820343</v>
      </c>
      <c r="L446" t="s">
        <v>724</v>
      </c>
      <c r="M446" s="21" t="str">
        <f t="shared" si="6"/>
        <v>820343-10002-M</v>
      </c>
      <c r="N446" s="184">
        <v>7048652801418</v>
      </c>
      <c r="O446" s="2">
        <v>1</v>
      </c>
    </row>
    <row r="447" spans="1:15" ht="15.75">
      <c r="A447" s="79" t="s">
        <v>1568</v>
      </c>
      <c r="B447" s="80">
        <v>7048652801401</v>
      </c>
      <c r="C447" s="34"/>
      <c r="D447" s="34"/>
      <c r="E447" s="34"/>
      <c r="F447" s="34"/>
      <c r="G447" s="34"/>
      <c r="H447" s="34"/>
      <c r="I447" s="34"/>
      <c r="J447" s="34"/>
      <c r="K447" s="37">
        <v>820343</v>
      </c>
      <c r="L447" t="s">
        <v>725</v>
      </c>
      <c r="M447" s="21" t="str">
        <f t="shared" si="6"/>
        <v>820343-10002-L</v>
      </c>
      <c r="N447" s="184">
        <v>7048652801401</v>
      </c>
      <c r="O447" s="2">
        <v>1</v>
      </c>
    </row>
    <row r="448" spans="1:15" ht="15.75">
      <c r="A448" s="79" t="s">
        <v>1569</v>
      </c>
      <c r="B448" s="80">
        <v>7048652801432</v>
      </c>
      <c r="C448" s="34"/>
      <c r="D448" s="34"/>
      <c r="E448" s="34"/>
      <c r="F448" s="34"/>
      <c r="G448" s="34"/>
      <c r="H448" s="34"/>
      <c r="I448" s="34"/>
      <c r="J448" s="34"/>
      <c r="K448" s="37">
        <v>820343</v>
      </c>
      <c r="L448" t="s">
        <v>726</v>
      </c>
      <c r="M448" s="21" t="str">
        <f t="shared" si="6"/>
        <v>820343-10002-XL</v>
      </c>
      <c r="N448" s="184">
        <v>7048652801432</v>
      </c>
      <c r="O448" s="2">
        <v>1</v>
      </c>
    </row>
    <row r="449" spans="1:15" ht="15.75">
      <c r="A449" s="79" t="s">
        <v>1570</v>
      </c>
      <c r="B449" s="80">
        <v>7048652801463</v>
      </c>
      <c r="C449" s="34"/>
      <c r="D449" s="34"/>
      <c r="E449" s="34"/>
      <c r="F449" s="34"/>
      <c r="G449" s="34"/>
      <c r="H449" s="34"/>
      <c r="I449" s="34"/>
      <c r="J449" s="34"/>
      <c r="K449" s="37">
        <v>820343</v>
      </c>
      <c r="L449" t="s">
        <v>685</v>
      </c>
      <c r="M449" s="21" t="str">
        <f t="shared" si="6"/>
        <v>820343-99901-S</v>
      </c>
      <c r="N449" s="184">
        <v>7048652801463</v>
      </c>
      <c r="O449" s="2">
        <v>1</v>
      </c>
    </row>
    <row r="450" spans="1:15" ht="15.75">
      <c r="A450" s="79" t="s">
        <v>1571</v>
      </c>
      <c r="B450" s="80">
        <v>7048652801456</v>
      </c>
      <c r="C450" s="34"/>
      <c r="D450" s="34"/>
      <c r="E450" s="34"/>
      <c r="F450" s="34"/>
      <c r="G450" s="34"/>
      <c r="H450" s="34"/>
      <c r="I450" s="34"/>
      <c r="J450" s="34"/>
      <c r="K450" s="37">
        <v>820343</v>
      </c>
      <c r="L450" t="s">
        <v>686</v>
      </c>
      <c r="M450" s="21" t="str">
        <f t="shared" si="6"/>
        <v>820343-99901-M</v>
      </c>
      <c r="N450" s="184">
        <v>7048652801456</v>
      </c>
      <c r="O450" s="2">
        <v>1</v>
      </c>
    </row>
    <row r="451" spans="1:15" ht="15.75">
      <c r="A451" s="79" t="s">
        <v>1572</v>
      </c>
      <c r="B451" s="80">
        <v>7048652801449</v>
      </c>
      <c r="C451" s="34"/>
      <c r="D451" s="34"/>
      <c r="E451" s="34"/>
      <c r="F451" s="34"/>
      <c r="G451" s="34"/>
      <c r="H451" s="34"/>
      <c r="I451" s="34"/>
      <c r="J451" s="34"/>
      <c r="K451" s="37">
        <v>820343</v>
      </c>
      <c r="L451" t="s">
        <v>687</v>
      </c>
      <c r="M451" s="21" t="str">
        <f t="shared" ref="M451:M514" si="7">CONCATENATE(K451,"-",L451)</f>
        <v>820343-99901-L</v>
      </c>
      <c r="N451" s="184">
        <v>7048652801449</v>
      </c>
      <c r="O451" s="2">
        <v>1</v>
      </c>
    </row>
    <row r="452" spans="1:15" ht="15.75">
      <c r="A452" s="79" t="s">
        <v>1573</v>
      </c>
      <c r="B452" s="80">
        <v>7048652801470</v>
      </c>
      <c r="C452" s="34"/>
      <c r="D452" s="34"/>
      <c r="E452" s="34"/>
      <c r="F452" s="34"/>
      <c r="G452" s="34"/>
      <c r="H452" s="34"/>
      <c r="I452" s="34"/>
      <c r="J452" s="34"/>
      <c r="K452" s="37">
        <v>820343</v>
      </c>
      <c r="L452" t="s">
        <v>688</v>
      </c>
      <c r="M452" s="21" t="str">
        <f t="shared" si="7"/>
        <v>820343-99901-XL</v>
      </c>
      <c r="N452" s="184">
        <v>7048652801470</v>
      </c>
      <c r="O452" s="2">
        <v>1</v>
      </c>
    </row>
    <row r="453" spans="1:15" ht="15.75">
      <c r="A453" s="79" t="s">
        <v>1574</v>
      </c>
      <c r="B453" s="80">
        <v>7048652801258</v>
      </c>
      <c r="C453" s="34"/>
      <c r="D453" s="34"/>
      <c r="E453" s="34"/>
      <c r="F453" s="34"/>
      <c r="G453" s="34"/>
      <c r="H453" s="34"/>
      <c r="I453" s="34"/>
      <c r="J453" s="34"/>
      <c r="K453" s="37">
        <v>820344</v>
      </c>
      <c r="L453" t="s">
        <v>744</v>
      </c>
      <c r="M453" s="21" t="str">
        <f t="shared" si="7"/>
        <v>820344-10002-XS</v>
      </c>
      <c r="N453" s="184">
        <v>7048652801258</v>
      </c>
      <c r="O453" s="2">
        <v>1</v>
      </c>
    </row>
    <row r="454" spans="1:15" ht="15.75">
      <c r="A454" s="79" t="s">
        <v>1575</v>
      </c>
      <c r="B454" s="80">
        <v>7048652801241</v>
      </c>
      <c r="C454" s="34"/>
      <c r="D454" s="34"/>
      <c r="E454" s="34"/>
      <c r="F454" s="34"/>
      <c r="G454" s="34"/>
      <c r="H454" s="34"/>
      <c r="I454" s="34"/>
      <c r="J454" s="34"/>
      <c r="K454" s="37">
        <v>820344</v>
      </c>
      <c r="L454" t="s">
        <v>723</v>
      </c>
      <c r="M454" s="21" t="str">
        <f t="shared" si="7"/>
        <v>820344-10002-S</v>
      </c>
      <c r="N454" s="184">
        <v>7048652801241</v>
      </c>
      <c r="O454" s="2">
        <v>1</v>
      </c>
    </row>
    <row r="455" spans="1:15" ht="15.75">
      <c r="A455" s="79" t="s">
        <v>1576</v>
      </c>
      <c r="B455" s="80">
        <v>7048652801234</v>
      </c>
      <c r="C455" s="34"/>
      <c r="D455" s="34"/>
      <c r="E455" s="34"/>
      <c r="F455" s="34"/>
      <c r="G455" s="34"/>
      <c r="H455" s="34"/>
      <c r="I455" s="34"/>
      <c r="J455" s="34"/>
      <c r="K455" s="37">
        <v>820344</v>
      </c>
      <c r="L455" t="s">
        <v>724</v>
      </c>
      <c r="M455" s="21" t="str">
        <f t="shared" si="7"/>
        <v>820344-10002-M</v>
      </c>
      <c r="N455" s="184">
        <v>7048652801234</v>
      </c>
      <c r="O455" s="2">
        <v>1</v>
      </c>
    </row>
    <row r="456" spans="1:15" ht="15.75">
      <c r="A456" s="79" t="s">
        <v>1577</v>
      </c>
      <c r="B456" s="80">
        <v>7048652801227</v>
      </c>
      <c r="C456" s="34"/>
      <c r="D456" s="34"/>
      <c r="E456" s="34"/>
      <c r="F456" s="34"/>
      <c r="G456" s="34"/>
      <c r="H456" s="34"/>
      <c r="I456" s="34"/>
      <c r="J456" s="34"/>
      <c r="K456" s="37">
        <v>820344</v>
      </c>
      <c r="L456" t="s">
        <v>725</v>
      </c>
      <c r="M456" s="21" t="str">
        <f t="shared" si="7"/>
        <v>820344-10002-L</v>
      </c>
      <c r="N456" s="184">
        <v>7048652801227</v>
      </c>
      <c r="O456" s="2">
        <v>1</v>
      </c>
    </row>
    <row r="457" spans="1:15" ht="15.75">
      <c r="A457" s="79" t="s">
        <v>1578</v>
      </c>
      <c r="B457" s="80">
        <v>7048652801296</v>
      </c>
      <c r="C457" s="34"/>
      <c r="D457" s="34"/>
      <c r="E457" s="34"/>
      <c r="F457" s="34"/>
      <c r="G457" s="34"/>
      <c r="H457" s="34"/>
      <c r="I457" s="34"/>
      <c r="J457" s="34"/>
      <c r="K457" s="37">
        <v>820344</v>
      </c>
      <c r="L457" t="s">
        <v>691</v>
      </c>
      <c r="M457" s="21" t="str">
        <f t="shared" si="7"/>
        <v>820344-99901-XS</v>
      </c>
      <c r="N457" s="184">
        <v>7048652801296</v>
      </c>
      <c r="O457" s="2">
        <v>1</v>
      </c>
    </row>
    <row r="458" spans="1:15" ht="15.75">
      <c r="A458" s="79" t="s">
        <v>1579</v>
      </c>
      <c r="B458" s="80">
        <v>7048652801289</v>
      </c>
      <c r="C458" s="34"/>
      <c r="D458" s="34"/>
      <c r="E458" s="34"/>
      <c r="F458" s="34"/>
      <c r="G458" s="34"/>
      <c r="H458" s="34"/>
      <c r="I458" s="34"/>
      <c r="J458" s="34"/>
      <c r="K458" s="37">
        <v>820344</v>
      </c>
      <c r="L458" t="s">
        <v>685</v>
      </c>
      <c r="M458" s="21" t="str">
        <f t="shared" si="7"/>
        <v>820344-99901-S</v>
      </c>
      <c r="N458" s="184">
        <v>7048652801289</v>
      </c>
      <c r="O458" s="2">
        <v>1</v>
      </c>
    </row>
    <row r="459" spans="1:15" ht="15.75">
      <c r="A459" s="79" t="s">
        <v>1580</v>
      </c>
      <c r="B459" s="80">
        <v>7048652801272</v>
      </c>
      <c r="C459" s="34"/>
      <c r="D459" s="34"/>
      <c r="E459" s="34"/>
      <c r="F459" s="34"/>
      <c r="G459" s="34"/>
      <c r="H459" s="34"/>
      <c r="I459" s="34"/>
      <c r="J459" s="34"/>
      <c r="K459" s="37">
        <v>820344</v>
      </c>
      <c r="L459" t="s">
        <v>686</v>
      </c>
      <c r="M459" s="21" t="str">
        <f t="shared" si="7"/>
        <v>820344-99901-M</v>
      </c>
      <c r="N459" s="184">
        <v>7048652801272</v>
      </c>
      <c r="O459" s="2">
        <v>1</v>
      </c>
    </row>
    <row r="460" spans="1:15" ht="15.75">
      <c r="A460" s="79" t="s">
        <v>1581</v>
      </c>
      <c r="B460" s="80">
        <v>7048652801265</v>
      </c>
      <c r="C460" s="34"/>
      <c r="D460" s="34"/>
      <c r="E460" s="34"/>
      <c r="F460" s="34"/>
      <c r="G460" s="34"/>
      <c r="H460" s="34"/>
      <c r="I460" s="34"/>
      <c r="J460" s="34"/>
      <c r="K460" s="37">
        <v>820344</v>
      </c>
      <c r="L460" t="s">
        <v>687</v>
      </c>
      <c r="M460" s="21" t="str">
        <f t="shared" si="7"/>
        <v>820344-99901-L</v>
      </c>
      <c r="N460" s="184">
        <v>7048652801265</v>
      </c>
      <c r="O460" s="2">
        <v>1</v>
      </c>
    </row>
    <row r="461" spans="1:15" ht="15.75">
      <c r="A461" s="79" t="s">
        <v>2522</v>
      </c>
      <c r="B461" s="80">
        <v>7048652726650</v>
      </c>
      <c r="C461" s="34"/>
      <c r="D461" s="34"/>
      <c r="E461" s="34"/>
      <c r="F461" s="34"/>
      <c r="G461" s="34"/>
      <c r="H461" s="34"/>
      <c r="I461" s="34"/>
      <c r="J461" s="34"/>
      <c r="K461" s="37">
        <v>820345</v>
      </c>
      <c r="L461" t="s">
        <v>705</v>
      </c>
      <c r="M461" s="21" t="str">
        <f t="shared" si="7"/>
        <v>820345-99901-OS</v>
      </c>
      <c r="N461" s="184">
        <v>7048652726650</v>
      </c>
      <c r="O461" s="2">
        <v>1</v>
      </c>
    </row>
    <row r="462" spans="1:15" ht="15.75">
      <c r="A462" s="79" t="s">
        <v>2065</v>
      </c>
      <c r="B462" s="80">
        <v>7048652897589</v>
      </c>
      <c r="C462" s="34"/>
      <c r="D462" s="34"/>
      <c r="E462" s="34"/>
      <c r="F462" s="34"/>
      <c r="G462" s="34"/>
      <c r="H462" s="34"/>
      <c r="I462" s="34"/>
      <c r="J462" s="34"/>
      <c r="K462" s="37">
        <v>820388</v>
      </c>
      <c r="L462" t="s">
        <v>1965</v>
      </c>
      <c r="M462" s="21" t="str">
        <f t="shared" si="7"/>
        <v>820388-88000-S</v>
      </c>
      <c r="N462" s="184">
        <v>7048652897589</v>
      </c>
      <c r="O462" s="2">
        <v>1</v>
      </c>
    </row>
    <row r="463" spans="1:15" ht="15.75">
      <c r="A463" s="79" t="s">
        <v>2066</v>
      </c>
      <c r="B463" s="80">
        <v>7048652897572</v>
      </c>
      <c r="C463" s="34"/>
      <c r="D463" s="34"/>
      <c r="E463" s="34"/>
      <c r="F463" s="34"/>
      <c r="G463" s="34"/>
      <c r="H463" s="34"/>
      <c r="I463" s="34"/>
      <c r="J463" s="34"/>
      <c r="K463" s="37">
        <v>820388</v>
      </c>
      <c r="L463" t="s">
        <v>1966</v>
      </c>
      <c r="M463" s="21" t="str">
        <f t="shared" si="7"/>
        <v>820388-88000-M</v>
      </c>
      <c r="N463" s="184">
        <v>7048652897572</v>
      </c>
      <c r="O463" s="2">
        <v>1</v>
      </c>
    </row>
    <row r="464" spans="1:15" ht="15.75">
      <c r="A464" s="79" t="s">
        <v>2067</v>
      </c>
      <c r="B464" s="80">
        <v>7048652897565</v>
      </c>
      <c r="C464" s="34"/>
      <c r="D464" s="34"/>
      <c r="E464" s="34"/>
      <c r="F464" s="34"/>
      <c r="G464" s="34"/>
      <c r="H464" s="34"/>
      <c r="I464" s="34"/>
      <c r="J464" s="34"/>
      <c r="K464" s="37">
        <v>820388</v>
      </c>
      <c r="L464" t="s">
        <v>1967</v>
      </c>
      <c r="M464" s="21" t="str">
        <f t="shared" si="7"/>
        <v>820388-88000-L</v>
      </c>
      <c r="N464" s="184">
        <v>7048652897565</v>
      </c>
      <c r="O464" s="2">
        <v>1</v>
      </c>
    </row>
    <row r="465" spans="1:15" ht="15.75">
      <c r="A465" s="79" t="s">
        <v>2068</v>
      </c>
      <c r="B465" s="80">
        <v>7048652897596</v>
      </c>
      <c r="C465" s="34"/>
      <c r="D465" s="34"/>
      <c r="E465" s="34"/>
      <c r="F465" s="34"/>
      <c r="G465" s="34"/>
      <c r="H465" s="34"/>
      <c r="I465" s="34"/>
      <c r="J465" s="34"/>
      <c r="K465" s="37">
        <v>820388</v>
      </c>
      <c r="L465" t="s">
        <v>1968</v>
      </c>
      <c r="M465" s="21" t="str">
        <f t="shared" si="7"/>
        <v>820388-88000-XL</v>
      </c>
      <c r="N465" s="184">
        <v>7048652897596</v>
      </c>
      <c r="O465" s="2">
        <v>1</v>
      </c>
    </row>
    <row r="466" spans="1:15" ht="15.75">
      <c r="A466" s="79" t="s">
        <v>2069</v>
      </c>
      <c r="B466" s="80">
        <v>7048652897626</v>
      </c>
      <c r="C466" s="34"/>
      <c r="D466" s="34"/>
      <c r="E466" s="34"/>
      <c r="F466" s="34"/>
      <c r="G466" s="34"/>
      <c r="H466" s="34"/>
      <c r="I466" s="34"/>
      <c r="J466" s="34"/>
      <c r="K466" s="37">
        <v>820388</v>
      </c>
      <c r="L466" t="s">
        <v>685</v>
      </c>
      <c r="M466" s="21" t="str">
        <f t="shared" si="7"/>
        <v>820388-99901-S</v>
      </c>
      <c r="N466" s="184">
        <v>7048652897626</v>
      </c>
      <c r="O466" s="2">
        <v>1</v>
      </c>
    </row>
    <row r="467" spans="1:15" ht="15.75">
      <c r="A467" s="79" t="s">
        <v>2070</v>
      </c>
      <c r="B467" s="80">
        <v>7048652897619</v>
      </c>
      <c r="C467" s="34"/>
      <c r="D467" s="34"/>
      <c r="E467" s="34"/>
      <c r="F467" s="34"/>
      <c r="G467" s="34"/>
      <c r="H467" s="34"/>
      <c r="I467" s="34"/>
      <c r="J467" s="34"/>
      <c r="K467" s="37">
        <v>820388</v>
      </c>
      <c r="L467" t="s">
        <v>686</v>
      </c>
      <c r="M467" s="21" t="str">
        <f t="shared" si="7"/>
        <v>820388-99901-M</v>
      </c>
      <c r="N467" s="184">
        <v>7048652897619</v>
      </c>
      <c r="O467" s="2">
        <v>1</v>
      </c>
    </row>
    <row r="468" spans="1:15" ht="15.75">
      <c r="A468" s="79" t="s">
        <v>2071</v>
      </c>
      <c r="B468" s="80">
        <v>7048652897602</v>
      </c>
      <c r="C468" s="34"/>
      <c r="D468" s="34"/>
      <c r="E468" s="34"/>
      <c r="F468" s="34"/>
      <c r="G468" s="34"/>
      <c r="H468" s="34"/>
      <c r="I468" s="34"/>
      <c r="J468" s="34"/>
      <c r="K468" s="37">
        <v>820388</v>
      </c>
      <c r="L468" t="s">
        <v>687</v>
      </c>
      <c r="M468" s="21" t="str">
        <f t="shared" si="7"/>
        <v>820388-99901-L</v>
      </c>
      <c r="N468" s="184">
        <v>7048652897602</v>
      </c>
      <c r="O468" s="2">
        <v>1</v>
      </c>
    </row>
    <row r="469" spans="1:15" ht="15.75">
      <c r="A469" s="79" t="s">
        <v>2072</v>
      </c>
      <c r="B469" s="80">
        <v>7048652897633</v>
      </c>
      <c r="C469" s="34"/>
      <c r="D469" s="34"/>
      <c r="E469" s="34"/>
      <c r="F469" s="34"/>
      <c r="G469" s="34"/>
      <c r="H469" s="34"/>
      <c r="I469" s="34"/>
      <c r="J469" s="34"/>
      <c r="K469" s="37">
        <v>820388</v>
      </c>
      <c r="L469" t="s">
        <v>688</v>
      </c>
      <c r="M469" s="21" t="str">
        <f t="shared" si="7"/>
        <v>820388-99901-XL</v>
      </c>
      <c r="N469" s="184">
        <v>7048652897633</v>
      </c>
      <c r="O469" s="2">
        <v>1</v>
      </c>
    </row>
    <row r="470" spans="1:15" ht="15.75">
      <c r="A470" s="79" t="s">
        <v>2073</v>
      </c>
      <c r="B470" s="80">
        <v>7048652897503</v>
      </c>
      <c r="C470" s="34"/>
      <c r="D470" s="34"/>
      <c r="E470" s="34"/>
      <c r="F470" s="34"/>
      <c r="G470" s="34"/>
      <c r="H470" s="34"/>
      <c r="I470" s="34"/>
      <c r="J470" s="34"/>
      <c r="K470" s="37">
        <v>820389</v>
      </c>
      <c r="L470" t="s">
        <v>685</v>
      </c>
      <c r="M470" s="21" t="str">
        <f t="shared" si="7"/>
        <v>820389-99901-S</v>
      </c>
      <c r="N470" s="184">
        <v>7048652897503</v>
      </c>
      <c r="O470" s="2">
        <v>1</v>
      </c>
    </row>
    <row r="471" spans="1:15" ht="15.75">
      <c r="A471" s="79" t="s">
        <v>2074</v>
      </c>
      <c r="B471" s="80">
        <v>7048652897497</v>
      </c>
      <c r="C471" s="34"/>
      <c r="D471" s="34"/>
      <c r="E471" s="34"/>
      <c r="F471" s="34"/>
      <c r="G471" s="34"/>
      <c r="H471" s="34"/>
      <c r="I471" s="34"/>
      <c r="J471" s="34"/>
      <c r="K471" s="37">
        <v>820389</v>
      </c>
      <c r="L471" t="s">
        <v>686</v>
      </c>
      <c r="M471" s="21" t="str">
        <f t="shared" si="7"/>
        <v>820389-99901-M</v>
      </c>
      <c r="N471" s="184">
        <v>7048652897497</v>
      </c>
      <c r="O471" s="2">
        <v>1</v>
      </c>
    </row>
    <row r="472" spans="1:15" ht="15.75">
      <c r="A472" s="79" t="s">
        <v>2075</v>
      </c>
      <c r="B472" s="80">
        <v>7048652897480</v>
      </c>
      <c r="C472" s="34"/>
      <c r="D472" s="34"/>
      <c r="E472" s="34"/>
      <c r="F472" s="34"/>
      <c r="G472" s="34"/>
      <c r="H472" s="34"/>
      <c r="I472" s="34"/>
      <c r="J472" s="34"/>
      <c r="K472" s="37">
        <v>820389</v>
      </c>
      <c r="L472" t="s">
        <v>687</v>
      </c>
      <c r="M472" s="21" t="str">
        <f t="shared" si="7"/>
        <v>820389-99901-L</v>
      </c>
      <c r="N472" s="184">
        <v>7048652897480</v>
      </c>
      <c r="O472" s="2">
        <v>1</v>
      </c>
    </row>
    <row r="473" spans="1:15" ht="15.75">
      <c r="A473" s="79" t="s">
        <v>2076</v>
      </c>
      <c r="B473" s="80">
        <v>7048652897510</v>
      </c>
      <c r="C473" s="34"/>
      <c r="D473" s="34"/>
      <c r="E473" s="34"/>
      <c r="F473" s="34"/>
      <c r="G473" s="34"/>
      <c r="H473" s="34"/>
      <c r="I473" s="34"/>
      <c r="J473" s="34"/>
      <c r="K473" s="37">
        <v>820389</v>
      </c>
      <c r="L473" t="s">
        <v>688</v>
      </c>
      <c r="M473" s="21" t="str">
        <f t="shared" si="7"/>
        <v>820389-99901-XL</v>
      </c>
      <c r="N473" s="184">
        <v>7048652897510</v>
      </c>
      <c r="O473" s="2">
        <v>1</v>
      </c>
    </row>
    <row r="474" spans="1:15" ht="15.75">
      <c r="A474" s="79" t="s">
        <v>2077</v>
      </c>
      <c r="B474" s="80">
        <v>7048652897305</v>
      </c>
      <c r="C474" s="34"/>
      <c r="D474" s="34"/>
      <c r="E474" s="34"/>
      <c r="F474" s="34"/>
      <c r="G474" s="34"/>
      <c r="H474" s="34"/>
      <c r="I474" s="34"/>
      <c r="J474" s="34"/>
      <c r="K474" s="37">
        <v>820391</v>
      </c>
      <c r="L474" t="s">
        <v>1924</v>
      </c>
      <c r="M474" s="21" t="str">
        <f t="shared" si="7"/>
        <v>820391-10001-S</v>
      </c>
      <c r="N474" s="184">
        <v>7048652897305</v>
      </c>
      <c r="O474" s="2">
        <v>1</v>
      </c>
    </row>
    <row r="475" spans="1:15" ht="15.75">
      <c r="A475" s="79" t="s">
        <v>2078</v>
      </c>
      <c r="B475" s="80">
        <v>7048652897299</v>
      </c>
      <c r="C475" s="34"/>
      <c r="D475" s="34"/>
      <c r="E475" s="34"/>
      <c r="F475" s="34"/>
      <c r="G475" s="34"/>
      <c r="H475" s="34"/>
      <c r="I475" s="34"/>
      <c r="J475" s="34"/>
      <c r="K475" s="37">
        <v>820391</v>
      </c>
      <c r="L475" t="s">
        <v>1925</v>
      </c>
      <c r="M475" s="21" t="str">
        <f t="shared" si="7"/>
        <v>820391-10001-M</v>
      </c>
      <c r="N475" s="184">
        <v>7048652897299</v>
      </c>
      <c r="O475" s="2">
        <v>1</v>
      </c>
    </row>
    <row r="476" spans="1:15" ht="15.75">
      <c r="A476" s="79" t="s">
        <v>2079</v>
      </c>
      <c r="B476" s="80">
        <v>7048652897282</v>
      </c>
      <c r="C476" s="34"/>
      <c r="D476" s="34"/>
      <c r="E476" s="34"/>
      <c r="F476" s="34"/>
      <c r="G476" s="34"/>
      <c r="H476" s="34"/>
      <c r="I476" s="34"/>
      <c r="J476" s="34"/>
      <c r="K476" s="37">
        <v>820391</v>
      </c>
      <c r="L476" t="s">
        <v>1926</v>
      </c>
      <c r="M476" s="21" t="str">
        <f t="shared" si="7"/>
        <v>820391-10001-L</v>
      </c>
      <c r="N476" s="184">
        <v>7048652897282</v>
      </c>
      <c r="O476" s="2">
        <v>1</v>
      </c>
    </row>
    <row r="477" spans="1:15" ht="15.75">
      <c r="A477" s="79" t="s">
        <v>2080</v>
      </c>
      <c r="B477" s="80">
        <v>7048652897312</v>
      </c>
      <c r="C477" s="34"/>
      <c r="D477" s="34"/>
      <c r="E477" s="34"/>
      <c r="F477" s="34"/>
      <c r="G477" s="34"/>
      <c r="H477" s="34"/>
      <c r="I477" s="34"/>
      <c r="J477" s="34"/>
      <c r="K477" s="37">
        <v>820391</v>
      </c>
      <c r="L477" t="s">
        <v>1927</v>
      </c>
      <c r="M477" s="21" t="str">
        <f t="shared" si="7"/>
        <v>820391-10001-XL</v>
      </c>
      <c r="N477" s="184">
        <v>7048652897312</v>
      </c>
      <c r="O477" s="2">
        <v>1</v>
      </c>
    </row>
    <row r="478" spans="1:15" ht="15.75">
      <c r="A478" s="79" t="s">
        <v>2081</v>
      </c>
      <c r="B478" s="80">
        <v>7048652897381</v>
      </c>
      <c r="C478" s="34"/>
      <c r="D478" s="34"/>
      <c r="E478" s="34"/>
      <c r="F478" s="34"/>
      <c r="G478" s="34"/>
      <c r="H478" s="34"/>
      <c r="I478" s="34"/>
      <c r="J478" s="34"/>
      <c r="K478" s="37">
        <v>820391</v>
      </c>
      <c r="L478" t="s">
        <v>1998</v>
      </c>
      <c r="M478" s="21" t="str">
        <f t="shared" si="7"/>
        <v>820391-78001-S</v>
      </c>
      <c r="N478" s="184">
        <v>7048652897381</v>
      </c>
      <c r="O478" s="2">
        <v>1</v>
      </c>
    </row>
    <row r="479" spans="1:15" ht="15.75">
      <c r="A479" s="79" t="s">
        <v>2082</v>
      </c>
      <c r="B479" s="80">
        <v>7048652897374</v>
      </c>
      <c r="C479" s="34"/>
      <c r="D479" s="34"/>
      <c r="E479" s="34"/>
      <c r="F479" s="34"/>
      <c r="G479" s="34"/>
      <c r="H479" s="34"/>
      <c r="I479" s="34"/>
      <c r="J479" s="34"/>
      <c r="K479" s="37">
        <v>820391</v>
      </c>
      <c r="L479" t="s">
        <v>2000</v>
      </c>
      <c r="M479" s="21" t="str">
        <f t="shared" si="7"/>
        <v>820391-78001-M</v>
      </c>
      <c r="N479" s="184">
        <v>7048652897374</v>
      </c>
      <c r="O479" s="2">
        <v>1</v>
      </c>
    </row>
    <row r="480" spans="1:15" ht="15.75">
      <c r="A480" s="79" t="s">
        <v>2083</v>
      </c>
      <c r="B480" s="80">
        <v>7048652897367</v>
      </c>
      <c r="C480" s="34"/>
      <c r="D480" s="34"/>
      <c r="E480" s="34"/>
      <c r="F480" s="34"/>
      <c r="G480" s="34"/>
      <c r="H480" s="34"/>
      <c r="I480" s="34"/>
      <c r="J480" s="34"/>
      <c r="K480" s="37">
        <v>820391</v>
      </c>
      <c r="L480" t="s">
        <v>2001</v>
      </c>
      <c r="M480" s="21" t="str">
        <f t="shared" si="7"/>
        <v>820391-78001-L</v>
      </c>
      <c r="N480" s="184">
        <v>7048652897367</v>
      </c>
      <c r="O480" s="2">
        <v>1</v>
      </c>
    </row>
    <row r="481" spans="1:15" ht="15.75">
      <c r="A481" s="79" t="s">
        <v>2084</v>
      </c>
      <c r="B481" s="80">
        <v>7048652897398</v>
      </c>
      <c r="C481" s="34"/>
      <c r="D481" s="34"/>
      <c r="E481" s="34"/>
      <c r="F481" s="34"/>
      <c r="G481" s="34"/>
      <c r="H481" s="34"/>
      <c r="I481" s="34"/>
      <c r="J481" s="34"/>
      <c r="K481" s="37">
        <v>820391</v>
      </c>
      <c r="L481" t="s">
        <v>2002</v>
      </c>
      <c r="M481" s="21" t="str">
        <f t="shared" si="7"/>
        <v>820391-78001-XL</v>
      </c>
      <c r="N481" s="184">
        <v>7048652897398</v>
      </c>
      <c r="O481" s="2">
        <v>1</v>
      </c>
    </row>
    <row r="482" spans="1:15" ht="15.75">
      <c r="A482" s="79" t="s">
        <v>2085</v>
      </c>
      <c r="B482" s="80">
        <v>7048652897428</v>
      </c>
      <c r="C482" s="34"/>
      <c r="D482" s="34"/>
      <c r="E482" s="34"/>
      <c r="F482" s="34"/>
      <c r="G482" s="34"/>
      <c r="H482" s="34"/>
      <c r="I482" s="34"/>
      <c r="J482" s="34"/>
      <c r="K482" s="37">
        <v>820391</v>
      </c>
      <c r="L482" t="s">
        <v>685</v>
      </c>
      <c r="M482" s="21" t="str">
        <f t="shared" si="7"/>
        <v>820391-99901-S</v>
      </c>
      <c r="N482" s="184">
        <v>7048652897428</v>
      </c>
      <c r="O482" s="2">
        <v>1</v>
      </c>
    </row>
    <row r="483" spans="1:15" ht="15.75">
      <c r="A483" s="79" t="s">
        <v>2086</v>
      </c>
      <c r="B483" s="80">
        <v>7048652897411</v>
      </c>
      <c r="C483" s="34"/>
      <c r="D483" s="34"/>
      <c r="E483" s="34"/>
      <c r="F483" s="34"/>
      <c r="G483" s="34"/>
      <c r="H483" s="34"/>
      <c r="I483" s="34"/>
      <c r="J483" s="34"/>
      <c r="K483" s="37">
        <v>820391</v>
      </c>
      <c r="L483" t="s">
        <v>686</v>
      </c>
      <c r="M483" s="21" t="str">
        <f t="shared" si="7"/>
        <v>820391-99901-M</v>
      </c>
      <c r="N483" s="184">
        <v>7048652897411</v>
      </c>
      <c r="O483" s="2">
        <v>1</v>
      </c>
    </row>
    <row r="484" spans="1:15" ht="15.75">
      <c r="A484" s="79" t="s">
        <v>2087</v>
      </c>
      <c r="B484" s="80">
        <v>7048652897404</v>
      </c>
      <c r="C484" s="34"/>
      <c r="D484" s="34"/>
      <c r="E484" s="34"/>
      <c r="F484" s="34"/>
      <c r="G484" s="34"/>
      <c r="H484" s="34"/>
      <c r="I484" s="34"/>
      <c r="J484" s="34"/>
      <c r="K484" s="37">
        <v>820391</v>
      </c>
      <c r="L484" t="s">
        <v>687</v>
      </c>
      <c r="M484" s="21" t="str">
        <f t="shared" si="7"/>
        <v>820391-99901-L</v>
      </c>
      <c r="N484" s="184">
        <v>7048652897404</v>
      </c>
      <c r="O484" s="2">
        <v>1</v>
      </c>
    </row>
    <row r="485" spans="1:15" ht="15.75">
      <c r="A485" s="79" t="s">
        <v>2088</v>
      </c>
      <c r="B485" s="80">
        <v>7048652897435</v>
      </c>
      <c r="C485" s="34"/>
      <c r="D485" s="34"/>
      <c r="E485" s="34"/>
      <c r="F485" s="34"/>
      <c r="G485" s="34"/>
      <c r="H485" s="34"/>
      <c r="I485" s="34"/>
      <c r="J485" s="34"/>
      <c r="K485" s="37">
        <v>820391</v>
      </c>
      <c r="L485" t="s">
        <v>688</v>
      </c>
      <c r="M485" s="21" t="str">
        <f t="shared" si="7"/>
        <v>820391-99901-XL</v>
      </c>
      <c r="N485" s="184">
        <v>7048652897435</v>
      </c>
      <c r="O485" s="2">
        <v>1</v>
      </c>
    </row>
    <row r="486" spans="1:15" ht="15.75">
      <c r="A486" s="79" t="s">
        <v>3774</v>
      </c>
      <c r="B486" s="80">
        <v>7048653029200</v>
      </c>
      <c r="C486" s="34"/>
      <c r="D486" s="34"/>
      <c r="E486" s="34"/>
      <c r="F486" s="34"/>
      <c r="G486" s="34"/>
      <c r="H486" s="34"/>
      <c r="I486" s="34"/>
      <c r="J486" s="34"/>
      <c r="K486" s="37">
        <v>820391</v>
      </c>
      <c r="L486" t="s">
        <v>3655</v>
      </c>
      <c r="M486" s="21" t="str">
        <f t="shared" si="7"/>
        <v>820391-99902-S</v>
      </c>
      <c r="N486" s="184">
        <v>7048653029200</v>
      </c>
      <c r="O486" s="2">
        <v>1</v>
      </c>
    </row>
    <row r="487" spans="1:15" ht="15.75">
      <c r="A487" s="79" t="s">
        <v>3775</v>
      </c>
      <c r="B487" s="80">
        <v>7048653029194</v>
      </c>
      <c r="C487" s="34"/>
      <c r="D487" s="34"/>
      <c r="E487" s="34"/>
      <c r="F487" s="34"/>
      <c r="G487" s="34"/>
      <c r="H487" s="34"/>
      <c r="I487" s="34"/>
      <c r="J487" s="34"/>
      <c r="K487" s="37">
        <v>820391</v>
      </c>
      <c r="L487" t="s">
        <v>3656</v>
      </c>
      <c r="M487" s="21" t="str">
        <f t="shared" si="7"/>
        <v>820391-99902-M</v>
      </c>
      <c r="N487" s="184">
        <v>7048653029194</v>
      </c>
      <c r="O487" s="2">
        <v>1</v>
      </c>
    </row>
    <row r="488" spans="1:15" ht="15.75">
      <c r="A488" s="79" t="s">
        <v>3776</v>
      </c>
      <c r="B488" s="80">
        <v>7048653029187</v>
      </c>
      <c r="C488" s="34"/>
      <c r="D488" s="34"/>
      <c r="E488" s="34"/>
      <c r="F488" s="34"/>
      <c r="G488" s="34"/>
      <c r="H488" s="34"/>
      <c r="I488" s="34"/>
      <c r="J488" s="34"/>
      <c r="K488" s="37">
        <v>820391</v>
      </c>
      <c r="L488" t="s">
        <v>3657</v>
      </c>
      <c r="M488" s="21" t="str">
        <f t="shared" si="7"/>
        <v>820391-99902-L</v>
      </c>
      <c r="N488" s="184">
        <v>7048653029187</v>
      </c>
      <c r="O488" s="2">
        <v>1</v>
      </c>
    </row>
    <row r="489" spans="1:15" ht="15.75">
      <c r="A489" s="79" t="s">
        <v>3777</v>
      </c>
      <c r="B489" s="80">
        <v>7048653029217</v>
      </c>
      <c r="C489" s="34"/>
      <c r="D489" s="34"/>
      <c r="E489" s="34"/>
      <c r="F489" s="34"/>
      <c r="G489" s="34"/>
      <c r="H489" s="34"/>
      <c r="I489" s="34"/>
      <c r="J489" s="34"/>
      <c r="K489" s="37">
        <v>820391</v>
      </c>
      <c r="L489" t="s">
        <v>3658</v>
      </c>
      <c r="M489" s="21" t="str">
        <f t="shared" si="7"/>
        <v>820391-99902-XL</v>
      </c>
      <c r="N489" s="184">
        <v>7048653029217</v>
      </c>
      <c r="O489" s="2">
        <v>1</v>
      </c>
    </row>
    <row r="490" spans="1:15" ht="15.75">
      <c r="A490" s="79" t="s">
        <v>2089</v>
      </c>
      <c r="B490" s="80">
        <v>7048652898302</v>
      </c>
      <c r="C490" s="34"/>
      <c r="D490" s="34"/>
      <c r="E490" s="34"/>
      <c r="F490" s="34"/>
      <c r="G490" s="34"/>
      <c r="H490" s="34"/>
      <c r="I490" s="34"/>
      <c r="J490" s="34"/>
      <c r="K490" s="37">
        <v>820395</v>
      </c>
      <c r="L490" t="s">
        <v>2003</v>
      </c>
      <c r="M490" s="21" t="str">
        <f t="shared" si="7"/>
        <v>820395-88000-XS</v>
      </c>
      <c r="N490" s="184">
        <v>7048652898302</v>
      </c>
      <c r="O490" s="2">
        <v>1</v>
      </c>
    </row>
    <row r="491" spans="1:15" ht="15.75">
      <c r="A491" s="79" t="s">
        <v>2090</v>
      </c>
      <c r="B491" s="80">
        <v>7048652898296</v>
      </c>
      <c r="C491" s="34"/>
      <c r="D491" s="34"/>
      <c r="E491" s="34"/>
      <c r="F491" s="34"/>
      <c r="G491" s="34"/>
      <c r="H491" s="34"/>
      <c r="I491" s="34"/>
      <c r="J491" s="34"/>
      <c r="K491" s="37">
        <v>820395</v>
      </c>
      <c r="L491" t="s">
        <v>1965</v>
      </c>
      <c r="M491" s="21" t="str">
        <f t="shared" si="7"/>
        <v>820395-88000-S</v>
      </c>
      <c r="N491" s="184">
        <v>7048652898296</v>
      </c>
      <c r="O491" s="2">
        <v>1</v>
      </c>
    </row>
    <row r="492" spans="1:15" ht="15.75">
      <c r="A492" s="79" t="s">
        <v>2091</v>
      </c>
      <c r="B492" s="80">
        <v>7048652898289</v>
      </c>
      <c r="C492" s="34"/>
      <c r="D492" s="34"/>
      <c r="E492" s="34"/>
      <c r="F492" s="34"/>
      <c r="G492" s="34"/>
      <c r="H492" s="34"/>
      <c r="I492" s="34"/>
      <c r="J492" s="34"/>
      <c r="K492" s="37">
        <v>820395</v>
      </c>
      <c r="L492" t="s">
        <v>1966</v>
      </c>
      <c r="M492" s="21" t="str">
        <f t="shared" si="7"/>
        <v>820395-88000-M</v>
      </c>
      <c r="N492" s="184">
        <v>7048652898289</v>
      </c>
      <c r="O492" s="2">
        <v>1</v>
      </c>
    </row>
    <row r="493" spans="1:15" ht="15.75">
      <c r="A493" s="79" t="s">
        <v>2092</v>
      </c>
      <c r="B493" s="80">
        <v>7048652898272</v>
      </c>
      <c r="C493" s="34"/>
      <c r="D493" s="34"/>
      <c r="E493" s="34"/>
      <c r="F493" s="34"/>
      <c r="G493" s="34"/>
      <c r="H493" s="34"/>
      <c r="I493" s="34"/>
      <c r="J493" s="34"/>
      <c r="K493" s="37">
        <v>820395</v>
      </c>
      <c r="L493" t="s">
        <v>1967</v>
      </c>
      <c r="M493" s="21" t="str">
        <f t="shared" si="7"/>
        <v>820395-88000-L</v>
      </c>
      <c r="N493" s="184">
        <v>7048652898272</v>
      </c>
      <c r="O493" s="2">
        <v>1</v>
      </c>
    </row>
    <row r="494" spans="1:15" ht="15.75">
      <c r="A494" s="79" t="s">
        <v>3778</v>
      </c>
      <c r="B494" s="80">
        <v>7048653089785</v>
      </c>
      <c r="C494" s="34"/>
      <c r="D494" s="34"/>
      <c r="E494" s="34"/>
      <c r="F494" s="34"/>
      <c r="G494" s="34"/>
      <c r="H494" s="34"/>
      <c r="I494" s="34"/>
      <c r="J494" s="34"/>
      <c r="K494" s="37">
        <v>820395</v>
      </c>
      <c r="L494" t="s">
        <v>691</v>
      </c>
      <c r="M494" s="21" t="str">
        <f t="shared" si="7"/>
        <v>820395-99901-XS</v>
      </c>
      <c r="N494" s="184">
        <v>7048653089785</v>
      </c>
      <c r="O494" s="2">
        <v>1</v>
      </c>
    </row>
    <row r="495" spans="1:15" ht="15.75">
      <c r="A495" s="79" t="s">
        <v>3779</v>
      </c>
      <c r="B495" s="80">
        <v>7048653089792</v>
      </c>
      <c r="C495" s="34"/>
      <c r="D495" s="34"/>
      <c r="E495" s="34"/>
      <c r="F495" s="34"/>
      <c r="G495" s="34"/>
      <c r="H495" s="34"/>
      <c r="I495" s="34"/>
      <c r="J495" s="34"/>
      <c r="K495" s="37">
        <v>820395</v>
      </c>
      <c r="L495" t="s">
        <v>685</v>
      </c>
      <c r="M495" s="21" t="str">
        <f t="shared" si="7"/>
        <v>820395-99901-S</v>
      </c>
      <c r="N495" s="184">
        <v>7048653089792</v>
      </c>
      <c r="O495" s="2">
        <v>1</v>
      </c>
    </row>
    <row r="496" spans="1:15" ht="15.75">
      <c r="A496" s="79" t="s">
        <v>3780</v>
      </c>
      <c r="B496" s="80">
        <v>7048653089808</v>
      </c>
      <c r="C496" s="34"/>
      <c r="D496" s="34"/>
      <c r="E496" s="34"/>
      <c r="F496" s="34"/>
      <c r="G496" s="34"/>
      <c r="H496" s="34"/>
      <c r="I496" s="34"/>
      <c r="J496" s="34"/>
      <c r="K496" s="37">
        <v>820395</v>
      </c>
      <c r="L496" t="s">
        <v>686</v>
      </c>
      <c r="M496" s="21" t="str">
        <f t="shared" si="7"/>
        <v>820395-99901-M</v>
      </c>
      <c r="N496" s="184">
        <v>7048653089808</v>
      </c>
      <c r="O496" s="2">
        <v>1</v>
      </c>
    </row>
    <row r="497" spans="1:15" ht="15.75">
      <c r="A497" s="79" t="s">
        <v>3781</v>
      </c>
      <c r="B497" s="80">
        <v>7048653089815</v>
      </c>
      <c r="C497" s="34"/>
      <c r="D497" s="34"/>
      <c r="E497" s="34"/>
      <c r="F497" s="34"/>
      <c r="G497" s="34"/>
      <c r="H497" s="34"/>
      <c r="I497" s="34"/>
      <c r="J497" s="34"/>
      <c r="K497" s="37">
        <v>820395</v>
      </c>
      <c r="L497" t="s">
        <v>687</v>
      </c>
      <c r="M497" s="21" t="str">
        <f t="shared" si="7"/>
        <v>820395-99901-L</v>
      </c>
      <c r="N497" s="184">
        <v>7048653089815</v>
      </c>
      <c r="O497" s="2">
        <v>1</v>
      </c>
    </row>
    <row r="498" spans="1:15" ht="15.75">
      <c r="A498" s="79" t="s">
        <v>2093</v>
      </c>
      <c r="B498" s="80">
        <v>7048652898180</v>
      </c>
      <c r="C498" s="34"/>
      <c r="D498" s="34"/>
      <c r="E498" s="34"/>
      <c r="F498" s="34"/>
      <c r="G498" s="34"/>
      <c r="H498" s="34"/>
      <c r="I498" s="34"/>
      <c r="J498" s="34"/>
      <c r="K498" s="37">
        <v>820396</v>
      </c>
      <c r="L498" t="s">
        <v>2003</v>
      </c>
      <c r="M498" s="21" t="str">
        <f t="shared" si="7"/>
        <v>820396-88000-XS</v>
      </c>
      <c r="N498" s="184">
        <v>7048652898180</v>
      </c>
      <c r="O498" s="2">
        <v>1</v>
      </c>
    </row>
    <row r="499" spans="1:15" ht="15.75">
      <c r="A499" s="79" t="s">
        <v>2094</v>
      </c>
      <c r="B499" s="80">
        <v>7048652898173</v>
      </c>
      <c r="C499" s="34"/>
      <c r="D499" s="34"/>
      <c r="E499" s="34"/>
      <c r="F499" s="34"/>
      <c r="G499" s="34"/>
      <c r="H499" s="34"/>
      <c r="I499" s="34"/>
      <c r="J499" s="34"/>
      <c r="K499" s="37">
        <v>820396</v>
      </c>
      <c r="L499" t="s">
        <v>1965</v>
      </c>
      <c r="M499" s="21" t="str">
        <f t="shared" si="7"/>
        <v>820396-88000-S</v>
      </c>
      <c r="N499" s="184">
        <v>7048652898173</v>
      </c>
      <c r="O499" s="2">
        <v>1</v>
      </c>
    </row>
    <row r="500" spans="1:15" ht="15.75">
      <c r="A500" s="79" t="s">
        <v>2095</v>
      </c>
      <c r="B500" s="80">
        <v>7048652898166</v>
      </c>
      <c r="C500" s="34"/>
      <c r="D500" s="34"/>
      <c r="E500" s="34"/>
      <c r="F500" s="34"/>
      <c r="G500" s="34"/>
      <c r="H500" s="34"/>
      <c r="I500" s="34"/>
      <c r="J500" s="34"/>
      <c r="K500" s="37">
        <v>820396</v>
      </c>
      <c r="L500" t="s">
        <v>1966</v>
      </c>
      <c r="M500" s="21" t="str">
        <f t="shared" si="7"/>
        <v>820396-88000-M</v>
      </c>
      <c r="N500" s="184">
        <v>7048652898166</v>
      </c>
      <c r="O500" s="2">
        <v>1</v>
      </c>
    </row>
    <row r="501" spans="1:15" ht="15.75">
      <c r="A501" s="79" t="s">
        <v>2096</v>
      </c>
      <c r="B501" s="80">
        <v>7048652898159</v>
      </c>
      <c r="C501" s="34"/>
      <c r="D501" s="34"/>
      <c r="E501" s="34"/>
      <c r="F501" s="34"/>
      <c r="G501" s="34"/>
      <c r="H501" s="34"/>
      <c r="I501" s="34"/>
      <c r="J501" s="34"/>
      <c r="K501" s="37">
        <v>820396</v>
      </c>
      <c r="L501" t="s">
        <v>1967</v>
      </c>
      <c r="M501" s="21" t="str">
        <f t="shared" si="7"/>
        <v>820396-88000-L</v>
      </c>
      <c r="N501" s="184">
        <v>7048652898159</v>
      </c>
      <c r="O501" s="2">
        <v>1</v>
      </c>
    </row>
    <row r="502" spans="1:15" ht="15.75">
      <c r="A502" s="79" t="s">
        <v>3782</v>
      </c>
      <c r="B502" s="80">
        <v>7048653029293</v>
      </c>
      <c r="C502" s="34"/>
      <c r="D502" s="34"/>
      <c r="E502" s="34"/>
      <c r="F502" s="34"/>
      <c r="G502" s="34"/>
      <c r="H502" s="34"/>
      <c r="I502" s="34"/>
      <c r="J502" s="34"/>
      <c r="K502" s="37">
        <v>820396</v>
      </c>
      <c r="L502" t="s">
        <v>691</v>
      </c>
      <c r="M502" s="21" t="str">
        <f t="shared" si="7"/>
        <v>820396-99901-XS</v>
      </c>
      <c r="N502" s="184">
        <v>7048653029293</v>
      </c>
      <c r="O502" s="2">
        <v>1</v>
      </c>
    </row>
    <row r="503" spans="1:15" ht="15.75">
      <c r="A503" s="79" t="s">
        <v>3783</v>
      </c>
      <c r="B503" s="80">
        <v>7048653029286</v>
      </c>
      <c r="C503" s="34"/>
      <c r="D503" s="34"/>
      <c r="E503" s="34"/>
      <c r="F503" s="34"/>
      <c r="G503" s="34"/>
      <c r="H503" s="34"/>
      <c r="I503" s="34"/>
      <c r="J503" s="34"/>
      <c r="K503" s="37">
        <v>820396</v>
      </c>
      <c r="L503" t="s">
        <v>685</v>
      </c>
      <c r="M503" s="21" t="str">
        <f t="shared" si="7"/>
        <v>820396-99901-S</v>
      </c>
      <c r="N503" s="184">
        <v>7048653029286</v>
      </c>
      <c r="O503" s="2">
        <v>1</v>
      </c>
    </row>
    <row r="504" spans="1:15" ht="15.75">
      <c r="A504" s="79" t="s">
        <v>3784</v>
      </c>
      <c r="B504" s="80">
        <v>7048653029279</v>
      </c>
      <c r="C504" s="34"/>
      <c r="D504" s="34"/>
      <c r="E504" s="34"/>
      <c r="F504" s="34"/>
      <c r="G504" s="34"/>
      <c r="H504" s="34"/>
      <c r="I504" s="34"/>
      <c r="J504" s="34"/>
      <c r="K504" s="37">
        <v>820396</v>
      </c>
      <c r="L504" t="s">
        <v>686</v>
      </c>
      <c r="M504" s="21" t="str">
        <f t="shared" si="7"/>
        <v>820396-99901-M</v>
      </c>
      <c r="N504" s="184">
        <v>7048653029279</v>
      </c>
      <c r="O504" s="2">
        <v>1</v>
      </c>
    </row>
    <row r="505" spans="1:15" ht="15.75">
      <c r="A505" s="79" t="s">
        <v>3785</v>
      </c>
      <c r="B505" s="80">
        <v>7048653029262</v>
      </c>
      <c r="C505" s="34"/>
      <c r="D505" s="34"/>
      <c r="E505" s="34"/>
      <c r="F505" s="34"/>
      <c r="G505" s="34"/>
      <c r="H505" s="34"/>
      <c r="I505" s="34"/>
      <c r="J505" s="34"/>
      <c r="K505" s="37">
        <v>820396</v>
      </c>
      <c r="L505" t="s">
        <v>687</v>
      </c>
      <c r="M505" s="21" t="str">
        <f t="shared" si="7"/>
        <v>820396-99901-L</v>
      </c>
      <c r="N505" s="184">
        <v>7048653029262</v>
      </c>
      <c r="O505" s="2">
        <v>1</v>
      </c>
    </row>
    <row r="506" spans="1:15" ht="15.75">
      <c r="A506" s="79" t="s">
        <v>2097</v>
      </c>
      <c r="B506" s="80">
        <v>7048652897992</v>
      </c>
      <c r="C506" s="34"/>
      <c r="D506" s="34"/>
      <c r="E506" s="34"/>
      <c r="F506" s="34"/>
      <c r="G506" s="34"/>
      <c r="H506" s="34"/>
      <c r="I506" s="34"/>
      <c r="J506" s="34"/>
      <c r="K506" s="37">
        <v>820397</v>
      </c>
      <c r="L506" t="s">
        <v>1928</v>
      </c>
      <c r="M506" s="21" t="str">
        <f t="shared" si="7"/>
        <v>820397-10001-XS</v>
      </c>
      <c r="N506" s="184">
        <v>7048652897992</v>
      </c>
      <c r="O506" s="2">
        <v>1</v>
      </c>
    </row>
    <row r="507" spans="1:15" ht="15.75">
      <c r="A507" s="79" t="s">
        <v>2098</v>
      </c>
      <c r="B507" s="80">
        <v>7048652897985</v>
      </c>
      <c r="C507" s="34"/>
      <c r="D507" s="34"/>
      <c r="E507" s="34"/>
      <c r="F507" s="34"/>
      <c r="G507" s="34"/>
      <c r="H507" s="34"/>
      <c r="I507" s="34"/>
      <c r="J507" s="34"/>
      <c r="K507" s="37">
        <v>820397</v>
      </c>
      <c r="L507" t="s">
        <v>1924</v>
      </c>
      <c r="M507" s="21" t="str">
        <f t="shared" si="7"/>
        <v>820397-10001-S</v>
      </c>
      <c r="N507" s="184">
        <v>7048652897985</v>
      </c>
      <c r="O507" s="2">
        <v>1</v>
      </c>
    </row>
    <row r="508" spans="1:15" ht="15.75">
      <c r="A508" s="79" t="s">
        <v>2099</v>
      </c>
      <c r="B508" s="80">
        <v>7048652897978</v>
      </c>
      <c r="C508" s="34"/>
      <c r="D508" s="34"/>
      <c r="E508" s="34"/>
      <c r="F508" s="34"/>
      <c r="G508" s="34"/>
      <c r="H508" s="34"/>
      <c r="I508" s="34"/>
      <c r="J508" s="34"/>
      <c r="K508" s="37">
        <v>820397</v>
      </c>
      <c r="L508" t="s">
        <v>1925</v>
      </c>
      <c r="M508" s="21" t="str">
        <f t="shared" si="7"/>
        <v>820397-10001-M</v>
      </c>
      <c r="N508" s="184">
        <v>7048652897978</v>
      </c>
      <c r="O508" s="2">
        <v>1</v>
      </c>
    </row>
    <row r="509" spans="1:15" ht="15.75">
      <c r="A509" s="79" t="s">
        <v>2100</v>
      </c>
      <c r="B509" s="80">
        <v>7048652897961</v>
      </c>
      <c r="C509" s="34"/>
      <c r="D509" s="34"/>
      <c r="E509" s="34"/>
      <c r="F509" s="34"/>
      <c r="G509" s="34"/>
      <c r="H509" s="34"/>
      <c r="I509" s="34"/>
      <c r="J509" s="34"/>
      <c r="K509" s="37">
        <v>820397</v>
      </c>
      <c r="L509" t="s">
        <v>1926</v>
      </c>
      <c r="M509" s="21" t="str">
        <f t="shared" si="7"/>
        <v>820397-10001-L</v>
      </c>
      <c r="N509" s="184">
        <v>7048652897961</v>
      </c>
      <c r="O509" s="2">
        <v>1</v>
      </c>
    </row>
    <row r="510" spans="1:15" ht="15.75">
      <c r="A510" s="79" t="s">
        <v>2101</v>
      </c>
      <c r="B510" s="80">
        <v>7048652898098</v>
      </c>
      <c r="C510" s="34"/>
      <c r="D510" s="34"/>
      <c r="E510" s="34"/>
      <c r="F510" s="34"/>
      <c r="G510" s="34"/>
      <c r="H510" s="34"/>
      <c r="I510" s="34"/>
      <c r="J510" s="34"/>
      <c r="K510" s="37">
        <v>820397</v>
      </c>
      <c r="L510" t="s">
        <v>2010</v>
      </c>
      <c r="M510" s="21" t="str">
        <f t="shared" si="7"/>
        <v>820397-88302-XS</v>
      </c>
      <c r="N510" s="184">
        <v>7048652898098</v>
      </c>
      <c r="O510" s="2">
        <v>1</v>
      </c>
    </row>
    <row r="511" spans="1:15" ht="15.75">
      <c r="A511" s="79" t="s">
        <v>2102</v>
      </c>
      <c r="B511" s="80">
        <v>7048652898081</v>
      </c>
      <c r="C511" s="34"/>
      <c r="D511" s="34"/>
      <c r="E511" s="34"/>
      <c r="F511" s="34"/>
      <c r="G511" s="34"/>
      <c r="H511" s="34"/>
      <c r="I511" s="34"/>
      <c r="J511" s="34"/>
      <c r="K511" s="37">
        <v>820397</v>
      </c>
      <c r="L511" t="s">
        <v>2012</v>
      </c>
      <c r="M511" s="21" t="str">
        <f t="shared" si="7"/>
        <v>820397-88302-S</v>
      </c>
      <c r="N511" s="184">
        <v>7048652898081</v>
      </c>
      <c r="O511" s="2">
        <v>1</v>
      </c>
    </row>
    <row r="512" spans="1:15" ht="15.75">
      <c r="A512" s="79" t="s">
        <v>2103</v>
      </c>
      <c r="B512" s="80">
        <v>7048652898074</v>
      </c>
      <c r="C512" s="34"/>
      <c r="D512" s="34"/>
      <c r="E512" s="34"/>
      <c r="F512" s="34"/>
      <c r="G512" s="34"/>
      <c r="H512" s="34"/>
      <c r="I512" s="34"/>
      <c r="J512" s="34"/>
      <c r="K512" s="37">
        <v>820397</v>
      </c>
      <c r="L512" t="s">
        <v>2013</v>
      </c>
      <c r="M512" s="21" t="str">
        <f t="shared" si="7"/>
        <v>820397-88302-M</v>
      </c>
      <c r="N512" s="184">
        <v>7048652898074</v>
      </c>
      <c r="O512" s="2">
        <v>1</v>
      </c>
    </row>
    <row r="513" spans="1:15" ht="15.75">
      <c r="A513" s="79" t="s">
        <v>2104</v>
      </c>
      <c r="B513" s="80">
        <v>7048652898067</v>
      </c>
      <c r="C513" s="34"/>
      <c r="D513" s="34"/>
      <c r="E513" s="34"/>
      <c r="F513" s="34"/>
      <c r="G513" s="34"/>
      <c r="H513" s="34"/>
      <c r="I513" s="34"/>
      <c r="J513" s="34"/>
      <c r="K513" s="37">
        <v>820397</v>
      </c>
      <c r="L513" t="s">
        <v>2014</v>
      </c>
      <c r="M513" s="21" t="str">
        <f t="shared" si="7"/>
        <v>820397-88302-L</v>
      </c>
      <c r="N513" s="184">
        <v>7048652898067</v>
      </c>
      <c r="O513" s="2">
        <v>1</v>
      </c>
    </row>
    <row r="514" spans="1:15" ht="15.75">
      <c r="A514" s="79" t="s">
        <v>3786</v>
      </c>
      <c r="B514" s="80">
        <v>7048653029255</v>
      </c>
      <c r="C514" s="34"/>
      <c r="D514" s="34"/>
      <c r="E514" s="34"/>
      <c r="F514" s="34"/>
      <c r="G514" s="34"/>
      <c r="H514" s="34"/>
      <c r="I514" s="34"/>
      <c r="J514" s="34"/>
      <c r="K514" s="37">
        <v>820397</v>
      </c>
      <c r="L514" t="s">
        <v>3659</v>
      </c>
      <c r="M514" s="21" t="str">
        <f t="shared" si="7"/>
        <v>820397-99902-XS</v>
      </c>
      <c r="N514" s="184">
        <v>7048653029255</v>
      </c>
      <c r="O514" s="2">
        <v>1</v>
      </c>
    </row>
    <row r="515" spans="1:15" ht="15.75">
      <c r="A515" s="79" t="s">
        <v>3787</v>
      </c>
      <c r="B515" s="80">
        <v>7048653029248</v>
      </c>
      <c r="C515" s="34"/>
      <c r="D515" s="34"/>
      <c r="E515" s="34"/>
      <c r="F515" s="34"/>
      <c r="G515" s="34"/>
      <c r="H515" s="34"/>
      <c r="I515" s="34"/>
      <c r="J515" s="34"/>
      <c r="K515" s="37">
        <v>820397</v>
      </c>
      <c r="L515" t="s">
        <v>3655</v>
      </c>
      <c r="M515" s="21" t="str">
        <f t="shared" ref="M515:M578" si="8">CONCATENATE(K515,"-",L515)</f>
        <v>820397-99902-S</v>
      </c>
      <c r="N515" s="184">
        <v>7048653029248</v>
      </c>
      <c r="O515" s="2">
        <v>1</v>
      </c>
    </row>
    <row r="516" spans="1:15" ht="15.75">
      <c r="A516" s="79" t="s">
        <v>3788</v>
      </c>
      <c r="B516" s="80">
        <v>7048653029231</v>
      </c>
      <c r="C516" s="34"/>
      <c r="D516" s="34"/>
      <c r="E516" s="34"/>
      <c r="F516" s="34"/>
      <c r="G516" s="34"/>
      <c r="H516" s="34"/>
      <c r="I516" s="34"/>
      <c r="J516" s="34"/>
      <c r="K516" s="37">
        <v>820397</v>
      </c>
      <c r="L516" t="s">
        <v>3656</v>
      </c>
      <c r="M516" s="21" t="str">
        <f t="shared" si="8"/>
        <v>820397-99902-M</v>
      </c>
      <c r="N516" s="184">
        <v>7048653029231</v>
      </c>
      <c r="O516" s="2">
        <v>1</v>
      </c>
    </row>
    <row r="517" spans="1:15" ht="15.75">
      <c r="A517" s="79" t="s">
        <v>3789</v>
      </c>
      <c r="B517" s="80">
        <v>7048653029224</v>
      </c>
      <c r="C517" s="34"/>
      <c r="D517" s="34"/>
      <c r="E517" s="34"/>
      <c r="F517" s="34"/>
      <c r="G517" s="34"/>
      <c r="H517" s="34"/>
      <c r="I517" s="34"/>
      <c r="J517" s="34"/>
      <c r="K517" s="37">
        <v>820397</v>
      </c>
      <c r="L517" t="s">
        <v>3657</v>
      </c>
      <c r="M517" s="21" t="str">
        <f t="shared" si="8"/>
        <v>820397-99902-L</v>
      </c>
      <c r="N517" s="184">
        <v>7048653029224</v>
      </c>
      <c r="O517" s="2">
        <v>1</v>
      </c>
    </row>
    <row r="518" spans="1:15" ht="15.75">
      <c r="A518" s="79" t="s">
        <v>2105</v>
      </c>
      <c r="B518" s="80">
        <v>7048652902603</v>
      </c>
      <c r="C518" s="34"/>
      <c r="D518" s="34"/>
      <c r="E518" s="34"/>
      <c r="F518" s="34"/>
      <c r="G518" s="34"/>
      <c r="H518" s="34"/>
      <c r="I518" s="34"/>
      <c r="J518" s="34"/>
      <c r="K518" s="37">
        <v>820415</v>
      </c>
      <c r="L518" t="s">
        <v>2015</v>
      </c>
      <c r="M518" s="21" t="str">
        <f t="shared" si="8"/>
        <v>820415-10001-3537</v>
      </c>
      <c r="N518" s="184">
        <v>7048652902603</v>
      </c>
      <c r="O518" s="2">
        <v>1</v>
      </c>
    </row>
    <row r="519" spans="1:15" ht="15.75">
      <c r="A519" s="79" t="s">
        <v>2106</v>
      </c>
      <c r="B519" s="80">
        <v>7048652902610</v>
      </c>
      <c r="C519" s="34"/>
      <c r="D519" s="34"/>
      <c r="E519" s="34"/>
      <c r="F519" s="34"/>
      <c r="G519" s="34"/>
      <c r="H519" s="34"/>
      <c r="I519" s="34"/>
      <c r="J519" s="34"/>
      <c r="K519" s="37">
        <v>820415</v>
      </c>
      <c r="L519" t="s">
        <v>2016</v>
      </c>
      <c r="M519" s="21" t="str">
        <f t="shared" si="8"/>
        <v>820415-10001-3840</v>
      </c>
      <c r="N519" s="184">
        <v>7048652902610</v>
      </c>
      <c r="O519" s="2">
        <v>1</v>
      </c>
    </row>
    <row r="520" spans="1:15" ht="15.75">
      <c r="A520" s="79" t="s">
        <v>2107</v>
      </c>
      <c r="B520" s="80">
        <v>7048652902627</v>
      </c>
      <c r="C520" s="34"/>
      <c r="D520" s="34"/>
      <c r="E520" s="34"/>
      <c r="F520" s="34"/>
      <c r="G520" s="34"/>
      <c r="H520" s="34"/>
      <c r="I520" s="34"/>
      <c r="J520" s="34"/>
      <c r="K520" s="37">
        <v>820415</v>
      </c>
      <c r="L520" t="s">
        <v>2017</v>
      </c>
      <c r="M520" s="21" t="str">
        <f t="shared" si="8"/>
        <v>820415-10001-4143</v>
      </c>
      <c r="N520" s="184">
        <v>7048652902627</v>
      </c>
      <c r="O520" s="2">
        <v>1</v>
      </c>
    </row>
    <row r="521" spans="1:15" ht="15.75">
      <c r="A521" s="79" t="s">
        <v>2108</v>
      </c>
      <c r="B521" s="80">
        <v>7048652902634</v>
      </c>
      <c r="C521" s="34"/>
      <c r="D521" s="34"/>
      <c r="E521" s="34"/>
      <c r="F521" s="34"/>
      <c r="G521" s="34"/>
      <c r="H521" s="34"/>
      <c r="I521" s="34"/>
      <c r="J521" s="34"/>
      <c r="K521" s="37">
        <v>820415</v>
      </c>
      <c r="L521" t="s">
        <v>2018</v>
      </c>
      <c r="M521" s="21" t="str">
        <f t="shared" si="8"/>
        <v>820415-10001-4446</v>
      </c>
      <c r="N521" s="184">
        <v>7048652902634</v>
      </c>
      <c r="O521" s="2">
        <v>1</v>
      </c>
    </row>
    <row r="522" spans="1:15" ht="15.75">
      <c r="A522" s="79" t="s">
        <v>2109</v>
      </c>
      <c r="B522" s="80">
        <v>7048652902689</v>
      </c>
      <c r="C522" s="34"/>
      <c r="D522" s="34"/>
      <c r="E522" s="34"/>
      <c r="F522" s="34"/>
      <c r="G522" s="34"/>
      <c r="H522" s="34"/>
      <c r="I522" s="34"/>
      <c r="J522" s="34"/>
      <c r="K522" s="37">
        <v>820415</v>
      </c>
      <c r="L522" t="s">
        <v>1904</v>
      </c>
      <c r="M522" s="21" t="str">
        <f t="shared" si="8"/>
        <v>820415-99901-3537</v>
      </c>
      <c r="N522" s="184">
        <v>7048652902689</v>
      </c>
      <c r="O522" s="2">
        <v>1</v>
      </c>
    </row>
    <row r="523" spans="1:15" ht="15.75">
      <c r="A523" s="79" t="s">
        <v>2110</v>
      </c>
      <c r="B523" s="80">
        <v>7048652902696</v>
      </c>
      <c r="C523" s="34"/>
      <c r="D523" s="34"/>
      <c r="E523" s="34"/>
      <c r="F523" s="34"/>
      <c r="G523" s="34"/>
      <c r="H523" s="34"/>
      <c r="I523" s="34"/>
      <c r="J523" s="34"/>
      <c r="K523" s="37">
        <v>820415</v>
      </c>
      <c r="L523" t="s">
        <v>1905</v>
      </c>
      <c r="M523" s="21" t="str">
        <f t="shared" si="8"/>
        <v>820415-99901-3840</v>
      </c>
      <c r="N523" s="184">
        <v>7048652902696</v>
      </c>
      <c r="O523" s="2">
        <v>1</v>
      </c>
    </row>
    <row r="524" spans="1:15" ht="15.75">
      <c r="A524" s="79" t="s">
        <v>2111</v>
      </c>
      <c r="B524" s="80">
        <v>7048652902702</v>
      </c>
      <c r="C524" s="34"/>
      <c r="D524" s="34"/>
      <c r="E524" s="34"/>
      <c r="F524" s="34"/>
      <c r="G524" s="34"/>
      <c r="H524" s="34"/>
      <c r="I524" s="34"/>
      <c r="J524" s="34"/>
      <c r="K524" s="37">
        <v>820415</v>
      </c>
      <c r="L524" t="s">
        <v>1906</v>
      </c>
      <c r="M524" s="21" t="str">
        <f t="shared" si="8"/>
        <v>820415-99901-4143</v>
      </c>
      <c r="N524" s="184">
        <v>7048652902702</v>
      </c>
      <c r="O524" s="2">
        <v>1</v>
      </c>
    </row>
    <row r="525" spans="1:15" ht="15.75">
      <c r="A525" s="79" t="s">
        <v>2112</v>
      </c>
      <c r="B525" s="80">
        <v>7048652902719</v>
      </c>
      <c r="C525" s="34"/>
      <c r="D525" s="34"/>
      <c r="E525" s="34"/>
      <c r="F525" s="34"/>
      <c r="G525" s="34"/>
      <c r="H525" s="34"/>
      <c r="I525" s="34"/>
      <c r="J525" s="34"/>
      <c r="K525" s="37">
        <v>820415</v>
      </c>
      <c r="L525" t="s">
        <v>1907</v>
      </c>
      <c r="M525" s="21" t="str">
        <f t="shared" si="8"/>
        <v>820415-99901-4446</v>
      </c>
      <c r="N525" s="184">
        <v>7048652902719</v>
      </c>
      <c r="O525" s="2">
        <v>1</v>
      </c>
    </row>
    <row r="526" spans="1:15" ht="15.75">
      <c r="A526" s="79" t="s">
        <v>2113</v>
      </c>
      <c r="B526" s="80">
        <v>7048652856319</v>
      </c>
      <c r="C526" s="34"/>
      <c r="D526" s="34"/>
      <c r="E526" s="34"/>
      <c r="F526" s="34"/>
      <c r="G526" s="34"/>
      <c r="H526" s="34"/>
      <c r="I526" s="34"/>
      <c r="J526" s="34"/>
      <c r="K526" s="37">
        <v>820419</v>
      </c>
      <c r="L526" t="s">
        <v>1924</v>
      </c>
      <c r="M526" s="21" t="str">
        <f t="shared" si="8"/>
        <v>820419-10001-S</v>
      </c>
      <c r="N526" s="184">
        <v>7048652856319</v>
      </c>
      <c r="O526" s="2">
        <v>1</v>
      </c>
    </row>
    <row r="527" spans="1:15" ht="15.75">
      <c r="A527" s="79" t="s">
        <v>2114</v>
      </c>
      <c r="B527" s="80">
        <v>7048652856326</v>
      </c>
      <c r="C527" s="34"/>
      <c r="D527" s="34"/>
      <c r="E527" s="34"/>
      <c r="F527" s="34"/>
      <c r="G527" s="34"/>
      <c r="H527" s="34"/>
      <c r="I527" s="34"/>
      <c r="J527" s="34"/>
      <c r="K527" s="37">
        <v>820419</v>
      </c>
      <c r="L527" t="s">
        <v>1925</v>
      </c>
      <c r="M527" s="21" t="str">
        <f t="shared" si="8"/>
        <v>820419-10001-M</v>
      </c>
      <c r="N527" s="184">
        <v>7048652856326</v>
      </c>
      <c r="O527" s="2">
        <v>1</v>
      </c>
    </row>
    <row r="528" spans="1:15" ht="15.75">
      <c r="A528" s="79" t="s">
        <v>2115</v>
      </c>
      <c r="B528" s="80">
        <v>7048652856333</v>
      </c>
      <c r="C528" s="34"/>
      <c r="D528" s="34"/>
      <c r="E528" s="34"/>
      <c r="F528" s="34"/>
      <c r="G528" s="34"/>
      <c r="H528" s="34"/>
      <c r="I528" s="34"/>
      <c r="J528" s="34"/>
      <c r="K528" s="37">
        <v>820419</v>
      </c>
      <c r="L528" t="s">
        <v>1926</v>
      </c>
      <c r="M528" s="21" t="str">
        <f t="shared" si="8"/>
        <v>820419-10001-L</v>
      </c>
      <c r="N528" s="184">
        <v>7048652856333</v>
      </c>
      <c r="O528" s="2">
        <v>1</v>
      </c>
    </row>
    <row r="529" spans="1:15" ht="15.75">
      <c r="A529" s="79" t="s">
        <v>2116</v>
      </c>
      <c r="B529" s="80">
        <v>7048652856340</v>
      </c>
      <c r="C529" s="34"/>
      <c r="D529" s="34"/>
      <c r="E529" s="34"/>
      <c r="F529" s="34"/>
      <c r="G529" s="34"/>
      <c r="H529" s="34"/>
      <c r="I529" s="34"/>
      <c r="J529" s="34"/>
      <c r="K529" s="37">
        <v>820419</v>
      </c>
      <c r="L529" t="s">
        <v>1927</v>
      </c>
      <c r="M529" s="21" t="str">
        <f t="shared" si="8"/>
        <v>820419-10001-XL</v>
      </c>
      <c r="N529" s="184">
        <v>7048652856340</v>
      </c>
      <c r="O529" s="2">
        <v>1</v>
      </c>
    </row>
    <row r="530" spans="1:15" ht="15.75">
      <c r="A530" s="79" t="s">
        <v>2117</v>
      </c>
      <c r="B530" s="80">
        <v>7048652856357</v>
      </c>
      <c r="C530" s="34"/>
      <c r="D530" s="34"/>
      <c r="E530" s="34"/>
      <c r="F530" s="34"/>
      <c r="G530" s="34"/>
      <c r="H530" s="34"/>
      <c r="I530" s="34"/>
      <c r="J530" s="34"/>
      <c r="K530" s="37">
        <v>820419</v>
      </c>
      <c r="L530" t="s">
        <v>685</v>
      </c>
      <c r="M530" s="21" t="str">
        <f t="shared" si="8"/>
        <v>820419-99901-S</v>
      </c>
      <c r="N530" s="184">
        <v>7048652856357</v>
      </c>
      <c r="O530" s="2">
        <v>1</v>
      </c>
    </row>
    <row r="531" spans="1:15" ht="15.75">
      <c r="A531" s="79" t="s">
        <v>2118</v>
      </c>
      <c r="B531" s="80">
        <v>7048652856364</v>
      </c>
      <c r="C531" s="34"/>
      <c r="D531" s="34"/>
      <c r="E531" s="34"/>
      <c r="F531" s="34"/>
      <c r="G531" s="34"/>
      <c r="H531" s="34"/>
      <c r="I531" s="34"/>
      <c r="J531" s="34"/>
      <c r="K531" s="37">
        <v>820419</v>
      </c>
      <c r="L531" t="s">
        <v>686</v>
      </c>
      <c r="M531" s="21" t="str">
        <f t="shared" si="8"/>
        <v>820419-99901-M</v>
      </c>
      <c r="N531" s="184">
        <v>7048652856364</v>
      </c>
      <c r="O531" s="2">
        <v>1</v>
      </c>
    </row>
    <row r="532" spans="1:15" ht="15.75">
      <c r="A532" s="79" t="s">
        <v>2119</v>
      </c>
      <c r="B532" s="80">
        <v>7048652856371</v>
      </c>
      <c r="C532" s="34"/>
      <c r="D532" s="34"/>
      <c r="E532" s="34"/>
      <c r="F532" s="34"/>
      <c r="G532" s="34"/>
      <c r="H532" s="34"/>
      <c r="I532" s="34"/>
      <c r="J532" s="34"/>
      <c r="K532" s="37">
        <v>820419</v>
      </c>
      <c r="L532" t="s">
        <v>687</v>
      </c>
      <c r="M532" s="21" t="str">
        <f t="shared" si="8"/>
        <v>820419-99901-L</v>
      </c>
      <c r="N532" s="184">
        <v>7048652856371</v>
      </c>
      <c r="O532" s="2">
        <v>1</v>
      </c>
    </row>
    <row r="533" spans="1:15" ht="15.75">
      <c r="A533" s="79" t="s">
        <v>2120</v>
      </c>
      <c r="B533" s="80">
        <v>7048652856388</v>
      </c>
      <c r="C533" s="34"/>
      <c r="D533" s="34"/>
      <c r="E533" s="34"/>
      <c r="F533" s="34"/>
      <c r="G533" s="34"/>
      <c r="H533" s="34"/>
      <c r="I533" s="34"/>
      <c r="J533" s="34"/>
      <c r="K533" s="37">
        <v>820419</v>
      </c>
      <c r="L533" t="s">
        <v>688</v>
      </c>
      <c r="M533" s="21" t="str">
        <f t="shared" si="8"/>
        <v>820419-99901-XL</v>
      </c>
      <c r="N533" s="184">
        <v>7048652856388</v>
      </c>
      <c r="O533" s="2">
        <v>1</v>
      </c>
    </row>
    <row r="534" spans="1:15" ht="15.75">
      <c r="A534" s="79" t="s">
        <v>2121</v>
      </c>
      <c r="B534" s="80">
        <v>7048652856395</v>
      </c>
      <c r="C534" s="34"/>
      <c r="D534" s="34"/>
      <c r="E534" s="34"/>
      <c r="F534" s="34"/>
      <c r="G534" s="34"/>
      <c r="H534" s="34"/>
      <c r="I534" s="34"/>
      <c r="J534" s="34"/>
      <c r="K534" s="37">
        <v>820420</v>
      </c>
      <c r="L534" t="s">
        <v>1928</v>
      </c>
      <c r="M534" s="21" t="str">
        <f t="shared" si="8"/>
        <v>820420-10001-XS</v>
      </c>
      <c r="N534" s="184">
        <v>7048652856395</v>
      </c>
      <c r="O534" s="2">
        <v>1</v>
      </c>
    </row>
    <row r="535" spans="1:15" ht="15.75">
      <c r="A535" s="79" t="s">
        <v>2122</v>
      </c>
      <c r="B535" s="80">
        <v>7048652856401</v>
      </c>
      <c r="C535" s="34"/>
      <c r="D535" s="34"/>
      <c r="E535" s="34"/>
      <c r="F535" s="34"/>
      <c r="G535" s="34"/>
      <c r="H535" s="34"/>
      <c r="I535" s="34"/>
      <c r="J535" s="34"/>
      <c r="K535" s="37">
        <v>820420</v>
      </c>
      <c r="L535" t="s">
        <v>1924</v>
      </c>
      <c r="M535" s="21" t="str">
        <f t="shared" si="8"/>
        <v>820420-10001-S</v>
      </c>
      <c r="N535" s="184">
        <v>7048652856401</v>
      </c>
      <c r="O535" s="2">
        <v>1</v>
      </c>
    </row>
    <row r="536" spans="1:15" ht="15.75">
      <c r="A536" s="79" t="s">
        <v>2123</v>
      </c>
      <c r="B536" s="80">
        <v>7048652856418</v>
      </c>
      <c r="C536" s="34"/>
      <c r="D536" s="34"/>
      <c r="E536" s="34"/>
      <c r="F536" s="34"/>
      <c r="G536" s="34"/>
      <c r="H536" s="34"/>
      <c r="I536" s="34"/>
      <c r="J536" s="34"/>
      <c r="K536" s="37">
        <v>820420</v>
      </c>
      <c r="L536" t="s">
        <v>1925</v>
      </c>
      <c r="M536" s="21" t="str">
        <f t="shared" si="8"/>
        <v>820420-10001-M</v>
      </c>
      <c r="N536" s="184">
        <v>7048652856418</v>
      </c>
      <c r="O536" s="2">
        <v>1</v>
      </c>
    </row>
    <row r="537" spans="1:15" ht="15.75">
      <c r="A537" s="79" t="s">
        <v>2124</v>
      </c>
      <c r="B537" s="80">
        <v>7048652856425</v>
      </c>
      <c r="C537" s="34"/>
      <c r="D537" s="34"/>
      <c r="E537" s="34"/>
      <c r="F537" s="34"/>
      <c r="G537" s="34"/>
      <c r="H537" s="34"/>
      <c r="I537" s="34"/>
      <c r="J537" s="34"/>
      <c r="K537" s="37">
        <v>820420</v>
      </c>
      <c r="L537" t="s">
        <v>1926</v>
      </c>
      <c r="M537" s="21" t="str">
        <f t="shared" si="8"/>
        <v>820420-10001-L</v>
      </c>
      <c r="N537" s="184">
        <v>7048652856425</v>
      </c>
      <c r="O537" s="2">
        <v>1</v>
      </c>
    </row>
    <row r="538" spans="1:15" ht="15.75">
      <c r="A538" s="79" t="s">
        <v>2125</v>
      </c>
      <c r="B538" s="80">
        <v>7048652856432</v>
      </c>
      <c r="C538" s="34"/>
      <c r="D538" s="34"/>
      <c r="E538" s="34"/>
      <c r="F538" s="34"/>
      <c r="G538" s="34"/>
      <c r="H538" s="34"/>
      <c r="I538" s="34"/>
      <c r="J538" s="34"/>
      <c r="K538" s="37">
        <v>820420</v>
      </c>
      <c r="L538" t="s">
        <v>738</v>
      </c>
      <c r="M538" s="21" t="str">
        <f t="shared" si="8"/>
        <v>820420-56000-XS</v>
      </c>
      <c r="N538" s="184">
        <v>7048652856432</v>
      </c>
      <c r="O538" s="2">
        <v>1</v>
      </c>
    </row>
    <row r="539" spans="1:15" ht="15.75">
      <c r="A539" s="79" t="s">
        <v>2126</v>
      </c>
      <c r="B539" s="80">
        <v>7048652856449</v>
      </c>
      <c r="C539" s="34"/>
      <c r="D539" s="34"/>
      <c r="E539" s="34"/>
      <c r="F539" s="34"/>
      <c r="G539" s="34"/>
      <c r="H539" s="34"/>
      <c r="I539" s="34"/>
      <c r="J539" s="34"/>
      <c r="K539" s="37">
        <v>820420</v>
      </c>
      <c r="L539" t="s">
        <v>739</v>
      </c>
      <c r="M539" s="21" t="str">
        <f t="shared" si="8"/>
        <v>820420-56000-S</v>
      </c>
      <c r="N539" s="184">
        <v>7048652856449</v>
      </c>
      <c r="O539" s="2">
        <v>1</v>
      </c>
    </row>
    <row r="540" spans="1:15" ht="15.75">
      <c r="A540" s="79" t="s">
        <v>2127</v>
      </c>
      <c r="B540" s="80">
        <v>7048652856456</v>
      </c>
      <c r="C540" s="34"/>
      <c r="D540" s="34"/>
      <c r="E540" s="34"/>
      <c r="F540" s="34"/>
      <c r="G540" s="34"/>
      <c r="H540" s="34"/>
      <c r="I540" s="34"/>
      <c r="J540" s="34"/>
      <c r="K540" s="37">
        <v>820420</v>
      </c>
      <c r="L540" t="s">
        <v>740</v>
      </c>
      <c r="M540" s="21" t="str">
        <f t="shared" si="8"/>
        <v>820420-56000-M</v>
      </c>
      <c r="N540" s="184">
        <v>7048652856456</v>
      </c>
      <c r="O540" s="2">
        <v>1</v>
      </c>
    </row>
    <row r="541" spans="1:15" ht="15.75">
      <c r="A541" s="79" t="s">
        <v>2128</v>
      </c>
      <c r="B541" s="80">
        <v>7048652856463</v>
      </c>
      <c r="C541" s="34"/>
      <c r="D541" s="34"/>
      <c r="E541" s="34"/>
      <c r="F541" s="34"/>
      <c r="G541" s="34"/>
      <c r="H541" s="34"/>
      <c r="I541" s="34"/>
      <c r="J541" s="34"/>
      <c r="K541" s="37">
        <v>820420</v>
      </c>
      <c r="L541" t="s">
        <v>741</v>
      </c>
      <c r="M541" s="21" t="str">
        <f t="shared" si="8"/>
        <v>820420-56000-L</v>
      </c>
      <c r="N541" s="184">
        <v>7048652856463</v>
      </c>
      <c r="O541" s="2">
        <v>1</v>
      </c>
    </row>
    <row r="542" spans="1:15" ht="15.75">
      <c r="A542" s="79" t="s">
        <v>2129</v>
      </c>
      <c r="B542" s="80">
        <v>7048652856234</v>
      </c>
      <c r="C542" s="34"/>
      <c r="D542" s="34"/>
      <c r="E542" s="34"/>
      <c r="F542" s="34"/>
      <c r="G542" s="34"/>
      <c r="H542" s="34"/>
      <c r="I542" s="34"/>
      <c r="J542" s="34"/>
      <c r="K542" s="37">
        <v>820421</v>
      </c>
      <c r="L542" t="s">
        <v>1924</v>
      </c>
      <c r="M542" s="21" t="str">
        <f t="shared" si="8"/>
        <v>820421-10001-S</v>
      </c>
      <c r="N542" s="184">
        <v>7048652856234</v>
      </c>
      <c r="O542" s="2">
        <v>1</v>
      </c>
    </row>
    <row r="543" spans="1:15" ht="15.75">
      <c r="A543" s="79" t="s">
        <v>2130</v>
      </c>
      <c r="B543" s="80">
        <v>7048652856241</v>
      </c>
      <c r="C543" s="34"/>
      <c r="D543" s="34"/>
      <c r="E543" s="34"/>
      <c r="F543" s="34"/>
      <c r="G543" s="34"/>
      <c r="H543" s="34"/>
      <c r="I543" s="34"/>
      <c r="J543" s="34"/>
      <c r="K543" s="37">
        <v>820421</v>
      </c>
      <c r="L543" t="s">
        <v>1925</v>
      </c>
      <c r="M543" s="21" t="str">
        <f t="shared" si="8"/>
        <v>820421-10001-M</v>
      </c>
      <c r="N543" s="184">
        <v>7048652856241</v>
      </c>
      <c r="O543" s="2">
        <v>1</v>
      </c>
    </row>
    <row r="544" spans="1:15" ht="15.75">
      <c r="A544" s="79" t="s">
        <v>2131</v>
      </c>
      <c r="B544" s="80">
        <v>7048652856258</v>
      </c>
      <c r="C544" s="34"/>
      <c r="D544" s="34"/>
      <c r="E544" s="34"/>
      <c r="F544" s="34"/>
      <c r="G544" s="34"/>
      <c r="H544" s="34"/>
      <c r="I544" s="34"/>
      <c r="J544" s="34"/>
      <c r="K544" s="37">
        <v>820421</v>
      </c>
      <c r="L544" t="s">
        <v>1926</v>
      </c>
      <c r="M544" s="21" t="str">
        <f t="shared" si="8"/>
        <v>820421-10001-L</v>
      </c>
      <c r="N544" s="184">
        <v>7048652856258</v>
      </c>
      <c r="O544" s="2">
        <v>1</v>
      </c>
    </row>
    <row r="545" spans="1:15" ht="15.75">
      <c r="A545" s="79" t="s">
        <v>2132</v>
      </c>
      <c r="B545" s="80">
        <v>7048652856265</v>
      </c>
      <c r="C545" s="34"/>
      <c r="D545" s="34"/>
      <c r="E545" s="34"/>
      <c r="F545" s="34"/>
      <c r="G545" s="34"/>
      <c r="H545" s="34"/>
      <c r="I545" s="34"/>
      <c r="J545" s="34"/>
      <c r="K545" s="37">
        <v>820421</v>
      </c>
      <c r="L545" t="s">
        <v>1927</v>
      </c>
      <c r="M545" s="21" t="str">
        <f t="shared" si="8"/>
        <v>820421-10001-XL</v>
      </c>
      <c r="N545" s="184">
        <v>7048652856265</v>
      </c>
      <c r="O545" s="2">
        <v>1</v>
      </c>
    </row>
    <row r="546" spans="1:15" ht="15.75">
      <c r="A546" s="79" t="s">
        <v>2133</v>
      </c>
      <c r="B546" s="80">
        <v>7048652856272</v>
      </c>
      <c r="C546" s="34"/>
      <c r="D546" s="34"/>
      <c r="E546" s="34"/>
      <c r="F546" s="34"/>
      <c r="G546" s="34"/>
      <c r="H546" s="34"/>
      <c r="I546" s="34"/>
      <c r="J546" s="34"/>
      <c r="K546" s="37">
        <v>820421</v>
      </c>
      <c r="L546" t="s">
        <v>1965</v>
      </c>
      <c r="M546" s="21" t="str">
        <f t="shared" si="8"/>
        <v>820421-88000-S</v>
      </c>
      <c r="N546" s="184">
        <v>7048652856272</v>
      </c>
      <c r="O546" s="2">
        <v>1</v>
      </c>
    </row>
    <row r="547" spans="1:15" ht="15.75">
      <c r="A547" s="79" t="s">
        <v>2134</v>
      </c>
      <c r="B547" s="80">
        <v>7048652856289</v>
      </c>
      <c r="C547" s="34"/>
      <c r="D547" s="34"/>
      <c r="E547" s="34"/>
      <c r="F547" s="34"/>
      <c r="G547" s="34"/>
      <c r="H547" s="34"/>
      <c r="I547" s="34"/>
      <c r="J547" s="34"/>
      <c r="K547" s="37">
        <v>820421</v>
      </c>
      <c r="L547" t="s">
        <v>1966</v>
      </c>
      <c r="M547" s="21" t="str">
        <f t="shared" si="8"/>
        <v>820421-88000-M</v>
      </c>
      <c r="N547" s="184">
        <v>7048652856289</v>
      </c>
      <c r="O547" s="2">
        <v>1</v>
      </c>
    </row>
    <row r="548" spans="1:15" ht="15.75">
      <c r="A548" s="79" t="s">
        <v>2135</v>
      </c>
      <c r="B548" s="80">
        <v>7048652856296</v>
      </c>
      <c r="C548" s="34"/>
      <c r="D548" s="34"/>
      <c r="E548" s="34"/>
      <c r="F548" s="34"/>
      <c r="G548" s="34"/>
      <c r="H548" s="34"/>
      <c r="I548" s="34"/>
      <c r="J548" s="34"/>
      <c r="K548" s="37">
        <v>820421</v>
      </c>
      <c r="L548" t="s">
        <v>1967</v>
      </c>
      <c r="M548" s="21" t="str">
        <f t="shared" si="8"/>
        <v>820421-88000-L</v>
      </c>
      <c r="N548" s="184">
        <v>7048652856296</v>
      </c>
      <c r="O548" s="2">
        <v>1</v>
      </c>
    </row>
    <row r="549" spans="1:15" ht="15.75">
      <c r="A549" s="79" t="s">
        <v>2136</v>
      </c>
      <c r="B549" s="80">
        <v>7048652856302</v>
      </c>
      <c r="C549" s="34"/>
      <c r="D549" s="34"/>
      <c r="E549" s="34"/>
      <c r="F549" s="34"/>
      <c r="G549" s="34"/>
      <c r="H549" s="34"/>
      <c r="I549" s="34"/>
      <c r="J549" s="34"/>
      <c r="K549" s="37">
        <v>820421</v>
      </c>
      <c r="L549" t="s">
        <v>1968</v>
      </c>
      <c r="M549" s="21" t="str">
        <f t="shared" si="8"/>
        <v>820421-88000-XL</v>
      </c>
      <c r="N549" s="184">
        <v>7048652856302</v>
      </c>
      <c r="O549" s="2">
        <v>1</v>
      </c>
    </row>
    <row r="550" spans="1:15" ht="15.75">
      <c r="A550" s="79" t="s">
        <v>2137</v>
      </c>
      <c r="B550" s="80">
        <v>7048652857200</v>
      </c>
      <c r="C550" s="34"/>
      <c r="D550" s="34"/>
      <c r="E550" s="34"/>
      <c r="F550" s="34"/>
      <c r="G550" s="34"/>
      <c r="H550" s="34"/>
      <c r="I550" s="34"/>
      <c r="J550" s="34"/>
      <c r="K550" s="37">
        <v>820426</v>
      </c>
      <c r="L550" t="s">
        <v>685</v>
      </c>
      <c r="M550" s="21" t="str">
        <f t="shared" si="8"/>
        <v>820426-99901-S</v>
      </c>
      <c r="N550" s="184">
        <v>7048652857200</v>
      </c>
      <c r="O550" s="2">
        <v>1</v>
      </c>
    </row>
    <row r="551" spans="1:15" ht="15.75">
      <c r="A551" s="79" t="s">
        <v>2138</v>
      </c>
      <c r="B551" s="80">
        <v>7048652857217</v>
      </c>
      <c r="C551" s="34"/>
      <c r="D551" s="34"/>
      <c r="E551" s="34"/>
      <c r="F551" s="34"/>
      <c r="G551" s="34"/>
      <c r="H551" s="34"/>
      <c r="I551" s="34"/>
      <c r="J551" s="34"/>
      <c r="K551" s="37">
        <v>820426</v>
      </c>
      <c r="L551" t="s">
        <v>686</v>
      </c>
      <c r="M551" s="21" t="str">
        <f t="shared" si="8"/>
        <v>820426-99901-M</v>
      </c>
      <c r="N551" s="184">
        <v>7048652857217</v>
      </c>
      <c r="O551" s="2">
        <v>1</v>
      </c>
    </row>
    <row r="552" spans="1:15" ht="15.75">
      <c r="A552" s="79" t="s">
        <v>2139</v>
      </c>
      <c r="B552" s="80">
        <v>7048652857262</v>
      </c>
      <c r="C552" s="34"/>
      <c r="D552" s="34"/>
      <c r="E552" s="34"/>
      <c r="F552" s="34"/>
      <c r="G552" s="34"/>
      <c r="H552" s="34"/>
      <c r="I552" s="34"/>
      <c r="J552" s="34"/>
      <c r="K552" s="37">
        <v>820426</v>
      </c>
      <c r="L552" t="s">
        <v>687</v>
      </c>
      <c r="M552" s="21" t="str">
        <f t="shared" si="8"/>
        <v>820426-99901-L</v>
      </c>
      <c r="N552" s="184">
        <v>7048652857262</v>
      </c>
      <c r="O552" s="2">
        <v>1</v>
      </c>
    </row>
    <row r="553" spans="1:15" ht="15.75">
      <c r="A553" s="79" t="s">
        <v>2140</v>
      </c>
      <c r="B553" s="80">
        <v>7048652857279</v>
      </c>
      <c r="C553" s="34"/>
      <c r="D553" s="34"/>
      <c r="E553" s="34"/>
      <c r="F553" s="34"/>
      <c r="G553" s="34"/>
      <c r="H553" s="34"/>
      <c r="I553" s="34"/>
      <c r="J553" s="34"/>
      <c r="K553" s="37">
        <v>820426</v>
      </c>
      <c r="L553" t="s">
        <v>688</v>
      </c>
      <c r="M553" s="21" t="str">
        <f t="shared" si="8"/>
        <v>820426-99901-XL</v>
      </c>
      <c r="N553" s="184">
        <v>7048652857279</v>
      </c>
      <c r="O553" s="2">
        <v>1</v>
      </c>
    </row>
    <row r="554" spans="1:15" ht="15.75">
      <c r="A554" s="79" t="s">
        <v>2141</v>
      </c>
      <c r="B554" s="80">
        <v>7048652857286</v>
      </c>
      <c r="C554" s="34"/>
      <c r="D554" s="34"/>
      <c r="E554" s="34"/>
      <c r="F554" s="34"/>
      <c r="G554" s="34"/>
      <c r="H554" s="34"/>
      <c r="I554" s="34"/>
      <c r="J554" s="34"/>
      <c r="K554" s="37">
        <v>820427</v>
      </c>
      <c r="L554" t="s">
        <v>744</v>
      </c>
      <c r="M554" s="21" t="str">
        <f t="shared" si="8"/>
        <v>820427-10002-XS</v>
      </c>
      <c r="N554" s="184">
        <v>7048652857286</v>
      </c>
      <c r="O554" s="2">
        <v>1</v>
      </c>
    </row>
    <row r="555" spans="1:15" ht="15.75">
      <c r="A555" s="79" t="s">
        <v>2142</v>
      </c>
      <c r="B555" s="80">
        <v>7048652857293</v>
      </c>
      <c r="C555" s="34"/>
      <c r="D555" s="34"/>
      <c r="E555" s="34"/>
      <c r="F555" s="34"/>
      <c r="G555" s="34"/>
      <c r="H555" s="34"/>
      <c r="I555" s="34"/>
      <c r="J555" s="34"/>
      <c r="K555" s="37">
        <v>820427</v>
      </c>
      <c r="L555" t="s">
        <v>723</v>
      </c>
      <c r="M555" s="21" t="str">
        <f t="shared" si="8"/>
        <v>820427-10002-S</v>
      </c>
      <c r="N555" s="184">
        <v>7048652857293</v>
      </c>
      <c r="O555" s="2">
        <v>1</v>
      </c>
    </row>
    <row r="556" spans="1:15" ht="15.75">
      <c r="A556" s="79" t="s">
        <v>2143</v>
      </c>
      <c r="B556" s="80">
        <v>7048652857309</v>
      </c>
      <c r="C556" s="34"/>
      <c r="D556" s="34"/>
      <c r="E556" s="34"/>
      <c r="F556" s="34"/>
      <c r="G556" s="34"/>
      <c r="H556" s="34"/>
      <c r="I556" s="34"/>
      <c r="J556" s="34"/>
      <c r="K556" s="37">
        <v>820427</v>
      </c>
      <c r="L556" t="s">
        <v>724</v>
      </c>
      <c r="M556" s="21" t="str">
        <f t="shared" si="8"/>
        <v>820427-10002-M</v>
      </c>
      <c r="N556" s="184">
        <v>7048652857309</v>
      </c>
      <c r="O556" s="2">
        <v>1</v>
      </c>
    </row>
    <row r="557" spans="1:15" ht="15.75">
      <c r="A557" s="79" t="s">
        <v>2144</v>
      </c>
      <c r="B557" s="80">
        <v>7048652857316</v>
      </c>
      <c r="C557" s="34"/>
      <c r="D557" s="34"/>
      <c r="E557" s="34"/>
      <c r="F557" s="34"/>
      <c r="G557" s="34"/>
      <c r="H557" s="34"/>
      <c r="I557" s="34"/>
      <c r="J557" s="34"/>
      <c r="K557" s="37">
        <v>820427</v>
      </c>
      <c r="L557" t="s">
        <v>725</v>
      </c>
      <c r="M557" s="21" t="str">
        <f t="shared" si="8"/>
        <v>820427-10002-L</v>
      </c>
      <c r="N557" s="184">
        <v>7048652857316</v>
      </c>
      <c r="O557" s="2">
        <v>1</v>
      </c>
    </row>
    <row r="558" spans="1:15" ht="15.75">
      <c r="A558" s="79" t="s">
        <v>2145</v>
      </c>
      <c r="B558" s="80">
        <v>7048652857323</v>
      </c>
      <c r="C558" s="34"/>
      <c r="D558" s="34"/>
      <c r="E558" s="34"/>
      <c r="F558" s="34"/>
      <c r="G558" s="34"/>
      <c r="H558" s="34"/>
      <c r="I558" s="34"/>
      <c r="J558" s="34"/>
      <c r="K558" s="37">
        <v>820427</v>
      </c>
      <c r="L558" t="s">
        <v>691</v>
      </c>
      <c r="M558" s="21" t="str">
        <f t="shared" si="8"/>
        <v>820427-99901-XS</v>
      </c>
      <c r="N558" s="184">
        <v>7048652857323</v>
      </c>
      <c r="O558" s="2">
        <v>1</v>
      </c>
    </row>
    <row r="559" spans="1:15" ht="15.75">
      <c r="A559" s="79" t="s">
        <v>2146</v>
      </c>
      <c r="B559" s="80">
        <v>7048652857330</v>
      </c>
      <c r="C559" s="34"/>
      <c r="D559" s="34"/>
      <c r="E559" s="34"/>
      <c r="F559" s="34"/>
      <c r="G559" s="34"/>
      <c r="H559" s="34"/>
      <c r="I559" s="34"/>
      <c r="J559" s="34"/>
      <c r="K559" s="37">
        <v>820427</v>
      </c>
      <c r="L559" t="s">
        <v>685</v>
      </c>
      <c r="M559" s="21" t="str">
        <f t="shared" si="8"/>
        <v>820427-99901-S</v>
      </c>
      <c r="N559" s="184">
        <v>7048652857330</v>
      </c>
      <c r="O559" s="2">
        <v>1</v>
      </c>
    </row>
    <row r="560" spans="1:15" ht="15.75">
      <c r="A560" s="79" t="s">
        <v>2147</v>
      </c>
      <c r="B560" s="80">
        <v>7048652857347</v>
      </c>
      <c r="C560" s="34"/>
      <c r="D560" s="34"/>
      <c r="E560" s="34"/>
      <c r="F560" s="34"/>
      <c r="G560" s="34"/>
      <c r="H560" s="34"/>
      <c r="I560" s="34"/>
      <c r="J560" s="34"/>
      <c r="K560" s="37">
        <v>820427</v>
      </c>
      <c r="L560" t="s">
        <v>686</v>
      </c>
      <c r="M560" s="21" t="str">
        <f t="shared" si="8"/>
        <v>820427-99901-M</v>
      </c>
      <c r="N560" s="184">
        <v>7048652857347</v>
      </c>
      <c r="O560" s="2">
        <v>1</v>
      </c>
    </row>
    <row r="561" spans="1:15" ht="15.75">
      <c r="A561" s="79" t="s">
        <v>2148</v>
      </c>
      <c r="B561" s="80">
        <v>7048652857354</v>
      </c>
      <c r="C561" s="34"/>
      <c r="D561" s="34"/>
      <c r="E561" s="34"/>
      <c r="F561" s="34"/>
      <c r="G561" s="34"/>
      <c r="H561" s="34"/>
      <c r="I561" s="34"/>
      <c r="J561" s="34"/>
      <c r="K561" s="37">
        <v>820427</v>
      </c>
      <c r="L561" t="s">
        <v>687</v>
      </c>
      <c r="M561" s="21" t="str">
        <f t="shared" si="8"/>
        <v>820427-99901-L</v>
      </c>
      <c r="N561" s="184">
        <v>7048652857354</v>
      </c>
      <c r="O561" s="2">
        <v>1</v>
      </c>
    </row>
    <row r="562" spans="1:15" ht="15.75">
      <c r="A562" s="79" t="s">
        <v>1582</v>
      </c>
      <c r="B562" s="80">
        <v>7048652799227</v>
      </c>
      <c r="C562" s="34"/>
      <c r="D562" s="34"/>
      <c r="E562" s="34"/>
      <c r="F562" s="34"/>
      <c r="G562" s="34"/>
      <c r="H562" s="34"/>
      <c r="I562" s="34"/>
      <c r="J562" s="34"/>
      <c r="K562" s="37">
        <v>820429</v>
      </c>
      <c r="L562" t="s">
        <v>1199</v>
      </c>
      <c r="M562" s="21" t="str">
        <f t="shared" si="8"/>
        <v>820429-55505-S</v>
      </c>
      <c r="N562" s="184">
        <v>7048652799227</v>
      </c>
      <c r="O562" s="2">
        <v>1</v>
      </c>
    </row>
    <row r="563" spans="1:15" ht="15.75">
      <c r="A563" s="79" t="s">
        <v>1583</v>
      </c>
      <c r="B563" s="80">
        <v>7048652799210</v>
      </c>
      <c r="C563" s="34"/>
      <c r="D563" s="34"/>
      <c r="E563" s="34"/>
      <c r="F563" s="34"/>
      <c r="G563" s="34"/>
      <c r="H563" s="34"/>
      <c r="I563" s="34"/>
      <c r="J563" s="34"/>
      <c r="K563" s="37">
        <v>820429</v>
      </c>
      <c r="L563" t="s">
        <v>1200</v>
      </c>
      <c r="M563" s="21" t="str">
        <f t="shared" si="8"/>
        <v>820429-55505-M</v>
      </c>
      <c r="N563" s="184">
        <v>7048652799210</v>
      </c>
      <c r="O563" s="2">
        <v>1</v>
      </c>
    </row>
    <row r="564" spans="1:15" ht="15.75">
      <c r="A564" s="79" t="s">
        <v>1584</v>
      </c>
      <c r="B564" s="80">
        <v>7048652799203</v>
      </c>
      <c r="C564" s="34"/>
      <c r="D564" s="34"/>
      <c r="E564" s="34"/>
      <c r="F564" s="34"/>
      <c r="G564" s="34"/>
      <c r="H564" s="34"/>
      <c r="I564" s="34"/>
      <c r="J564" s="34"/>
      <c r="K564" s="37">
        <v>820429</v>
      </c>
      <c r="L564" t="s">
        <v>1201</v>
      </c>
      <c r="M564" s="21" t="str">
        <f t="shared" si="8"/>
        <v>820429-55505-L</v>
      </c>
      <c r="N564" s="184">
        <v>7048652799203</v>
      </c>
      <c r="O564" s="2">
        <v>1</v>
      </c>
    </row>
    <row r="565" spans="1:15" ht="15.75">
      <c r="A565" s="79" t="s">
        <v>1585</v>
      </c>
      <c r="B565" s="80">
        <v>7048652799234</v>
      </c>
      <c r="C565" s="34"/>
      <c r="D565" s="34"/>
      <c r="E565" s="34"/>
      <c r="F565" s="34"/>
      <c r="G565" s="34"/>
      <c r="H565" s="34"/>
      <c r="I565" s="34"/>
      <c r="J565" s="34"/>
      <c r="K565" s="37">
        <v>820429</v>
      </c>
      <c r="L565" t="s">
        <v>1202</v>
      </c>
      <c r="M565" s="21" t="str">
        <f t="shared" si="8"/>
        <v>820429-55505-XL</v>
      </c>
      <c r="N565" s="184">
        <v>7048652799234</v>
      </c>
      <c r="O565" s="2">
        <v>1</v>
      </c>
    </row>
    <row r="566" spans="1:15" ht="15.75">
      <c r="A566" s="79" t="s">
        <v>1586</v>
      </c>
      <c r="B566" s="80">
        <v>7048652799265</v>
      </c>
      <c r="C566" s="34"/>
      <c r="D566" s="34"/>
      <c r="E566" s="34"/>
      <c r="F566" s="34"/>
      <c r="G566" s="34"/>
      <c r="H566" s="34"/>
      <c r="I566" s="34"/>
      <c r="J566" s="34"/>
      <c r="K566" s="37">
        <v>820429</v>
      </c>
      <c r="L566" t="s">
        <v>685</v>
      </c>
      <c r="M566" s="21" t="str">
        <f t="shared" si="8"/>
        <v>820429-99901-S</v>
      </c>
      <c r="N566" s="184">
        <v>7048652799265</v>
      </c>
      <c r="O566" s="2">
        <v>1</v>
      </c>
    </row>
    <row r="567" spans="1:15" ht="15.75">
      <c r="A567" s="79" t="s">
        <v>1587</v>
      </c>
      <c r="B567" s="80">
        <v>7048652799258</v>
      </c>
      <c r="C567" s="34"/>
      <c r="D567" s="34"/>
      <c r="E567" s="34"/>
      <c r="F567" s="34"/>
      <c r="G567" s="34"/>
      <c r="H567" s="34"/>
      <c r="I567" s="34"/>
      <c r="J567" s="34"/>
      <c r="K567" s="37">
        <v>820429</v>
      </c>
      <c r="L567" t="s">
        <v>686</v>
      </c>
      <c r="M567" s="21" t="str">
        <f t="shared" si="8"/>
        <v>820429-99901-M</v>
      </c>
      <c r="N567" s="184">
        <v>7048652799258</v>
      </c>
      <c r="O567" s="2">
        <v>1</v>
      </c>
    </row>
    <row r="568" spans="1:15" ht="15.75">
      <c r="A568" s="79" t="s">
        <v>1588</v>
      </c>
      <c r="B568" s="80">
        <v>7048652799241</v>
      </c>
      <c r="C568" s="34"/>
      <c r="D568" s="34"/>
      <c r="E568" s="34"/>
      <c r="F568" s="34"/>
      <c r="G568" s="34"/>
      <c r="H568" s="34"/>
      <c r="I568" s="34"/>
      <c r="J568" s="34"/>
      <c r="K568" s="37">
        <v>820429</v>
      </c>
      <c r="L568" t="s">
        <v>687</v>
      </c>
      <c r="M568" s="21" t="str">
        <f t="shared" si="8"/>
        <v>820429-99901-L</v>
      </c>
      <c r="N568" s="184">
        <v>7048652799241</v>
      </c>
      <c r="O568" s="2">
        <v>1</v>
      </c>
    </row>
    <row r="569" spans="1:15" ht="15.75">
      <c r="A569" s="79" t="s">
        <v>1589</v>
      </c>
      <c r="B569" s="80">
        <v>7048652799272</v>
      </c>
      <c r="C569" s="34"/>
      <c r="D569" s="34"/>
      <c r="E569" s="34"/>
      <c r="F569" s="34"/>
      <c r="G569" s="34"/>
      <c r="H569" s="34"/>
      <c r="I569" s="34"/>
      <c r="J569" s="34"/>
      <c r="K569" s="37">
        <v>820429</v>
      </c>
      <c r="L569" t="s">
        <v>688</v>
      </c>
      <c r="M569" s="21" t="str">
        <f t="shared" si="8"/>
        <v>820429-99901-XL</v>
      </c>
      <c r="N569" s="184">
        <v>7048652799272</v>
      </c>
      <c r="O569" s="2">
        <v>1</v>
      </c>
    </row>
    <row r="570" spans="1:15" ht="15.75">
      <c r="A570" s="79" t="s">
        <v>1590</v>
      </c>
      <c r="B570" s="80">
        <v>7048652799197</v>
      </c>
      <c r="C570" s="34"/>
      <c r="D570" s="34"/>
      <c r="E570" s="34"/>
      <c r="F570" s="34"/>
      <c r="G570" s="34"/>
      <c r="H570" s="34"/>
      <c r="I570" s="34"/>
      <c r="J570" s="34"/>
      <c r="K570" s="37">
        <v>820430</v>
      </c>
      <c r="L570" t="s">
        <v>1198</v>
      </c>
      <c r="M570" s="21" t="str">
        <f t="shared" si="8"/>
        <v>820430-55505-XS</v>
      </c>
      <c r="N570" s="184">
        <v>7048652799197</v>
      </c>
      <c r="O570" s="2">
        <v>1</v>
      </c>
    </row>
    <row r="571" spans="1:15" ht="15.75">
      <c r="A571" s="79" t="s">
        <v>1591</v>
      </c>
      <c r="B571" s="80">
        <v>7048652799180</v>
      </c>
      <c r="C571" s="34"/>
      <c r="D571" s="34"/>
      <c r="E571" s="34"/>
      <c r="F571" s="34"/>
      <c r="G571" s="34"/>
      <c r="H571" s="34"/>
      <c r="I571" s="34"/>
      <c r="J571" s="34"/>
      <c r="K571" s="37">
        <v>820430</v>
      </c>
      <c r="L571" t="s">
        <v>1199</v>
      </c>
      <c r="M571" s="21" t="str">
        <f t="shared" si="8"/>
        <v>820430-55505-S</v>
      </c>
      <c r="N571" s="184">
        <v>7048652799180</v>
      </c>
      <c r="O571" s="2">
        <v>1</v>
      </c>
    </row>
    <row r="572" spans="1:15" ht="15.75">
      <c r="A572" s="79" t="s">
        <v>1592</v>
      </c>
      <c r="B572" s="80">
        <v>7048652799173</v>
      </c>
      <c r="C572" s="34"/>
      <c r="D572" s="34"/>
      <c r="E572" s="34"/>
      <c r="F572" s="34"/>
      <c r="G572" s="34"/>
      <c r="H572" s="34"/>
      <c r="I572" s="34"/>
      <c r="J572" s="34"/>
      <c r="K572" s="37">
        <v>820430</v>
      </c>
      <c r="L572" t="s">
        <v>1200</v>
      </c>
      <c r="M572" s="21" t="str">
        <f t="shared" si="8"/>
        <v>820430-55505-M</v>
      </c>
      <c r="N572" s="184">
        <v>7048652799173</v>
      </c>
      <c r="O572" s="2">
        <v>1</v>
      </c>
    </row>
    <row r="573" spans="1:15" ht="15.75">
      <c r="A573" s="79" t="s">
        <v>1593</v>
      </c>
      <c r="B573" s="80">
        <v>7048652799166</v>
      </c>
      <c r="C573" s="34"/>
      <c r="D573" s="34"/>
      <c r="E573" s="34"/>
      <c r="F573" s="34"/>
      <c r="G573" s="34"/>
      <c r="H573" s="34"/>
      <c r="I573" s="34"/>
      <c r="J573" s="34"/>
      <c r="K573" s="37">
        <v>820430</v>
      </c>
      <c r="L573" t="s">
        <v>1201</v>
      </c>
      <c r="M573" s="21" t="str">
        <f t="shared" si="8"/>
        <v>820430-55505-L</v>
      </c>
      <c r="N573" s="184">
        <v>7048652799166</v>
      </c>
      <c r="O573" s="2">
        <v>1</v>
      </c>
    </row>
    <row r="574" spans="1:15" ht="15.75">
      <c r="A574" s="79" t="s">
        <v>1594</v>
      </c>
      <c r="B574" s="80">
        <v>7048652799142</v>
      </c>
      <c r="C574" s="34"/>
      <c r="D574" s="34"/>
      <c r="E574" s="34"/>
      <c r="F574" s="34"/>
      <c r="G574" s="34"/>
      <c r="H574" s="34"/>
      <c r="I574" s="34"/>
      <c r="J574" s="34"/>
      <c r="K574" s="37">
        <v>820431</v>
      </c>
      <c r="L574" t="s">
        <v>685</v>
      </c>
      <c r="M574" s="21" t="str">
        <f t="shared" si="8"/>
        <v>820431-99901-S</v>
      </c>
      <c r="N574" s="184">
        <v>7048652799142</v>
      </c>
      <c r="O574" s="2">
        <v>1</v>
      </c>
    </row>
    <row r="575" spans="1:15" ht="15.75">
      <c r="A575" s="79" t="s">
        <v>1595</v>
      </c>
      <c r="B575" s="80">
        <v>7048652799135</v>
      </c>
      <c r="C575" s="34"/>
      <c r="D575" s="34"/>
      <c r="E575" s="34"/>
      <c r="F575" s="34"/>
      <c r="G575" s="34"/>
      <c r="H575" s="34"/>
      <c r="I575" s="34"/>
      <c r="J575" s="34"/>
      <c r="K575" s="37">
        <v>820431</v>
      </c>
      <c r="L575" t="s">
        <v>686</v>
      </c>
      <c r="M575" s="21" t="str">
        <f t="shared" si="8"/>
        <v>820431-99901-M</v>
      </c>
      <c r="N575" s="184">
        <v>7048652799135</v>
      </c>
      <c r="O575" s="2">
        <v>1</v>
      </c>
    </row>
    <row r="576" spans="1:15" ht="15.75">
      <c r="A576" s="79" t="s">
        <v>1596</v>
      </c>
      <c r="B576" s="80">
        <v>7048652799128</v>
      </c>
      <c r="C576" s="34"/>
      <c r="D576" s="34"/>
      <c r="E576" s="34"/>
      <c r="F576" s="34"/>
      <c r="G576" s="34"/>
      <c r="H576" s="34"/>
      <c r="I576" s="34"/>
      <c r="J576" s="34"/>
      <c r="K576" s="37">
        <v>820431</v>
      </c>
      <c r="L576" t="s">
        <v>687</v>
      </c>
      <c r="M576" s="21" t="str">
        <f t="shared" si="8"/>
        <v>820431-99901-L</v>
      </c>
      <c r="N576" s="184">
        <v>7048652799128</v>
      </c>
      <c r="O576" s="2">
        <v>1</v>
      </c>
    </row>
    <row r="577" spans="1:15" ht="15.75">
      <c r="A577" s="79" t="s">
        <v>1922</v>
      </c>
      <c r="B577" s="80">
        <v>7048652839091</v>
      </c>
      <c r="C577" s="34"/>
      <c r="D577" s="34"/>
      <c r="E577" s="34"/>
      <c r="F577" s="34"/>
      <c r="G577" s="34"/>
      <c r="H577" s="34"/>
      <c r="I577" s="34"/>
      <c r="J577" s="34"/>
      <c r="K577" s="37">
        <v>820431</v>
      </c>
      <c r="L577" t="s">
        <v>688</v>
      </c>
      <c r="M577" s="21" t="str">
        <f t="shared" si="8"/>
        <v>820431-99901-XL</v>
      </c>
      <c r="N577" s="184">
        <v>7048652839091</v>
      </c>
      <c r="O577" s="2">
        <v>1</v>
      </c>
    </row>
    <row r="578" spans="1:15" ht="15.75">
      <c r="A578" s="79" t="s">
        <v>1597</v>
      </c>
      <c r="B578" s="80">
        <v>7048652799111</v>
      </c>
      <c r="C578" s="34"/>
      <c r="D578" s="34"/>
      <c r="E578" s="34"/>
      <c r="F578" s="34"/>
      <c r="G578" s="34"/>
      <c r="H578" s="34"/>
      <c r="I578" s="34"/>
      <c r="J578" s="34"/>
      <c r="K578" s="37">
        <v>820432</v>
      </c>
      <c r="L578" t="s">
        <v>691</v>
      </c>
      <c r="M578" s="21" t="str">
        <f t="shared" si="8"/>
        <v>820432-99901-XS</v>
      </c>
      <c r="N578" s="184">
        <v>7048652799111</v>
      </c>
      <c r="O578" s="2">
        <v>1</v>
      </c>
    </row>
    <row r="579" spans="1:15" ht="15.75">
      <c r="A579" s="79" t="s">
        <v>1598</v>
      </c>
      <c r="B579" s="80">
        <v>7048652799104</v>
      </c>
      <c r="C579" s="34"/>
      <c r="D579" s="34"/>
      <c r="E579" s="34"/>
      <c r="F579" s="34"/>
      <c r="G579" s="34"/>
      <c r="H579" s="34"/>
      <c r="I579" s="34"/>
      <c r="J579" s="34"/>
      <c r="K579" s="37">
        <v>820432</v>
      </c>
      <c r="L579" t="s">
        <v>685</v>
      </c>
      <c r="M579" s="21" t="str">
        <f t="shared" ref="M579:M642" si="9">CONCATENATE(K579,"-",L579)</f>
        <v>820432-99901-S</v>
      </c>
      <c r="N579" s="184">
        <v>7048652799104</v>
      </c>
      <c r="O579" s="2">
        <v>1</v>
      </c>
    </row>
    <row r="580" spans="1:15" ht="15.75">
      <c r="A580" s="79" t="s">
        <v>1599</v>
      </c>
      <c r="B580" s="80">
        <v>7048652799098</v>
      </c>
      <c r="C580" s="34"/>
      <c r="D580" s="34"/>
      <c r="E580" s="34"/>
      <c r="F580" s="34"/>
      <c r="G580" s="34"/>
      <c r="H580" s="34"/>
      <c r="I580" s="34"/>
      <c r="J580" s="34"/>
      <c r="K580" s="37">
        <v>820432</v>
      </c>
      <c r="L580" t="s">
        <v>686</v>
      </c>
      <c r="M580" s="21" t="str">
        <f t="shared" si="9"/>
        <v>820432-99901-M</v>
      </c>
      <c r="N580" s="184">
        <v>7048652799098</v>
      </c>
      <c r="O580" s="2">
        <v>1</v>
      </c>
    </row>
    <row r="581" spans="1:15" ht="15.75">
      <c r="A581" s="79" t="s">
        <v>1600</v>
      </c>
      <c r="B581" s="80">
        <v>7048652799081</v>
      </c>
      <c r="C581" s="34"/>
      <c r="D581" s="34"/>
      <c r="E581" s="34"/>
      <c r="F581" s="34"/>
      <c r="G581" s="34"/>
      <c r="H581" s="34"/>
      <c r="I581" s="34"/>
      <c r="J581" s="34"/>
      <c r="K581" s="37">
        <v>820432</v>
      </c>
      <c r="L581" t="s">
        <v>687</v>
      </c>
      <c r="M581" s="21" t="str">
        <f t="shared" si="9"/>
        <v>820432-99901-L</v>
      </c>
      <c r="N581" s="184">
        <v>7048652799081</v>
      </c>
      <c r="O581" s="2">
        <v>1</v>
      </c>
    </row>
    <row r="582" spans="1:15" ht="15.75">
      <c r="A582" s="79" t="s">
        <v>3790</v>
      </c>
      <c r="B582" s="80">
        <v>7048652901330</v>
      </c>
      <c r="C582" s="34"/>
      <c r="D582" s="34"/>
      <c r="E582" s="34"/>
      <c r="F582" s="34"/>
      <c r="G582" s="34"/>
      <c r="H582" s="34"/>
      <c r="I582" s="34"/>
      <c r="J582" s="34"/>
      <c r="K582" s="37">
        <v>820439</v>
      </c>
      <c r="L582" t="s">
        <v>2015</v>
      </c>
      <c r="M582" s="21" t="str">
        <f t="shared" si="9"/>
        <v>820439-10001-3537</v>
      </c>
      <c r="N582" s="184">
        <v>7048652901330</v>
      </c>
      <c r="O582" s="2">
        <v>1</v>
      </c>
    </row>
    <row r="583" spans="1:15" ht="15.75">
      <c r="A583" s="79" t="s">
        <v>3791</v>
      </c>
      <c r="B583" s="80">
        <v>7048652901347</v>
      </c>
      <c r="C583" s="34"/>
      <c r="D583" s="34"/>
      <c r="E583" s="34"/>
      <c r="F583" s="34"/>
      <c r="G583" s="34"/>
      <c r="H583" s="34"/>
      <c r="I583" s="34"/>
      <c r="J583" s="34"/>
      <c r="K583" s="37">
        <v>820439</v>
      </c>
      <c r="L583" t="s">
        <v>2016</v>
      </c>
      <c r="M583" s="21" t="str">
        <f t="shared" si="9"/>
        <v>820439-10001-3840</v>
      </c>
      <c r="N583" s="184">
        <v>7048652901347</v>
      </c>
      <c r="O583" s="2">
        <v>1</v>
      </c>
    </row>
    <row r="584" spans="1:15" ht="15.75">
      <c r="A584" s="79" t="s">
        <v>3792</v>
      </c>
      <c r="B584" s="80">
        <v>7048652901354</v>
      </c>
      <c r="C584" s="34"/>
      <c r="D584" s="34"/>
      <c r="E584" s="34"/>
      <c r="F584" s="34"/>
      <c r="G584" s="34"/>
      <c r="H584" s="34"/>
      <c r="I584" s="34"/>
      <c r="J584" s="34"/>
      <c r="K584" s="37">
        <v>820439</v>
      </c>
      <c r="L584" t="s">
        <v>2017</v>
      </c>
      <c r="M584" s="21" t="str">
        <f t="shared" si="9"/>
        <v>820439-10001-4143</v>
      </c>
      <c r="N584" s="184">
        <v>7048652901354</v>
      </c>
      <c r="O584" s="2">
        <v>1</v>
      </c>
    </row>
    <row r="585" spans="1:15" ht="15.75">
      <c r="A585" s="79" t="s">
        <v>3793</v>
      </c>
      <c r="B585" s="80">
        <v>7048652901361</v>
      </c>
      <c r="C585" s="34"/>
      <c r="D585" s="34"/>
      <c r="E585" s="34"/>
      <c r="F585" s="34"/>
      <c r="G585" s="34"/>
      <c r="H585" s="34"/>
      <c r="I585" s="34"/>
      <c r="J585" s="34"/>
      <c r="K585" s="37">
        <v>820439</v>
      </c>
      <c r="L585" t="s">
        <v>2018</v>
      </c>
      <c r="M585" s="21" t="str">
        <f t="shared" si="9"/>
        <v>820439-10001-4446</v>
      </c>
      <c r="N585" s="184">
        <v>7048652901361</v>
      </c>
      <c r="O585" s="2">
        <v>1</v>
      </c>
    </row>
    <row r="586" spans="1:15" ht="15.75">
      <c r="A586" s="79" t="s">
        <v>3794</v>
      </c>
      <c r="B586" s="80">
        <v>7048653018204</v>
      </c>
      <c r="C586" s="34"/>
      <c r="D586" s="34"/>
      <c r="E586" s="34"/>
      <c r="F586" s="34"/>
      <c r="G586" s="34"/>
      <c r="H586" s="34"/>
      <c r="I586" s="34"/>
      <c r="J586" s="34"/>
      <c r="K586" s="37">
        <v>820439</v>
      </c>
      <c r="L586" t="s">
        <v>3236</v>
      </c>
      <c r="M586" s="21" t="str">
        <f t="shared" si="9"/>
        <v>820439-77102-3537</v>
      </c>
      <c r="N586" s="184">
        <v>7048653018204</v>
      </c>
      <c r="O586" s="2">
        <v>1</v>
      </c>
    </row>
    <row r="587" spans="1:15" ht="15.75">
      <c r="A587" s="79" t="s">
        <v>3795</v>
      </c>
      <c r="B587" s="80">
        <v>7048653018211</v>
      </c>
      <c r="C587" s="34"/>
      <c r="D587" s="34"/>
      <c r="E587" s="34"/>
      <c r="F587" s="34"/>
      <c r="G587" s="34"/>
      <c r="H587" s="34"/>
      <c r="I587" s="34"/>
      <c r="J587" s="34"/>
      <c r="K587" s="37">
        <v>820439</v>
      </c>
      <c r="L587" t="s">
        <v>3237</v>
      </c>
      <c r="M587" s="21" t="str">
        <f t="shared" si="9"/>
        <v>820439-77102-3840</v>
      </c>
      <c r="N587" s="184">
        <v>7048653018211</v>
      </c>
      <c r="O587" s="2">
        <v>1</v>
      </c>
    </row>
    <row r="588" spans="1:15" ht="15.75">
      <c r="A588" s="79" t="s">
        <v>3796</v>
      </c>
      <c r="B588" s="80">
        <v>7048653018228</v>
      </c>
      <c r="C588" s="34"/>
      <c r="D588" s="34"/>
      <c r="E588" s="34"/>
      <c r="F588" s="34"/>
      <c r="G588" s="34"/>
      <c r="H588" s="34"/>
      <c r="I588" s="34"/>
      <c r="J588" s="34"/>
      <c r="K588" s="37">
        <v>820439</v>
      </c>
      <c r="L588" t="s">
        <v>3238</v>
      </c>
      <c r="M588" s="21" t="str">
        <f t="shared" si="9"/>
        <v>820439-77102-4143</v>
      </c>
      <c r="N588" s="184">
        <v>7048653018228</v>
      </c>
      <c r="O588" s="2">
        <v>1</v>
      </c>
    </row>
    <row r="589" spans="1:15" ht="15.75">
      <c r="A589" s="79" t="s">
        <v>3797</v>
      </c>
      <c r="B589" s="80">
        <v>7048653018235</v>
      </c>
      <c r="C589" s="34"/>
      <c r="D589" s="34"/>
      <c r="E589" s="34"/>
      <c r="F589" s="34"/>
      <c r="G589" s="34"/>
      <c r="H589" s="34"/>
      <c r="I589" s="34"/>
      <c r="J589" s="34"/>
      <c r="K589" s="37">
        <v>820439</v>
      </c>
      <c r="L589" t="s">
        <v>3239</v>
      </c>
      <c r="M589" s="21" t="str">
        <f t="shared" si="9"/>
        <v>820439-77102-4446</v>
      </c>
      <c r="N589" s="184">
        <v>7048653018235</v>
      </c>
      <c r="O589" s="2">
        <v>1</v>
      </c>
    </row>
    <row r="590" spans="1:15" ht="15.75">
      <c r="A590" s="79" t="s">
        <v>3798</v>
      </c>
      <c r="B590" s="80">
        <v>7048652901378</v>
      </c>
      <c r="C590" s="34"/>
      <c r="D590" s="34"/>
      <c r="E590" s="34"/>
      <c r="F590" s="34"/>
      <c r="G590" s="34"/>
      <c r="H590" s="34"/>
      <c r="I590" s="34"/>
      <c r="J590" s="34"/>
      <c r="K590" s="37">
        <v>820439</v>
      </c>
      <c r="L590" t="s">
        <v>2020</v>
      </c>
      <c r="M590" s="21" t="str">
        <f t="shared" si="9"/>
        <v>820439-88300-3537</v>
      </c>
      <c r="N590" s="184">
        <v>7048652901378</v>
      </c>
      <c r="O590" s="2">
        <v>1</v>
      </c>
    </row>
    <row r="591" spans="1:15" ht="15.75">
      <c r="A591" s="79" t="s">
        <v>3799</v>
      </c>
      <c r="B591" s="80">
        <v>7048652901385</v>
      </c>
      <c r="C591" s="34"/>
      <c r="D591" s="34"/>
      <c r="E591" s="34"/>
      <c r="F591" s="34"/>
      <c r="G591" s="34"/>
      <c r="H591" s="34"/>
      <c r="I591" s="34"/>
      <c r="J591" s="34"/>
      <c r="K591" s="37">
        <v>820439</v>
      </c>
      <c r="L591" t="s">
        <v>2021</v>
      </c>
      <c r="M591" s="21" t="str">
        <f t="shared" si="9"/>
        <v>820439-88300-3840</v>
      </c>
      <c r="N591" s="184">
        <v>7048652901385</v>
      </c>
      <c r="O591" s="2">
        <v>1</v>
      </c>
    </row>
    <row r="592" spans="1:15" ht="15.75">
      <c r="A592" s="79" t="s">
        <v>3800</v>
      </c>
      <c r="B592" s="80">
        <v>7048652901392</v>
      </c>
      <c r="C592" s="34"/>
      <c r="D592" s="34"/>
      <c r="E592" s="34"/>
      <c r="F592" s="34"/>
      <c r="G592" s="34"/>
      <c r="H592" s="34"/>
      <c r="I592" s="34"/>
      <c r="J592" s="34"/>
      <c r="K592" s="37">
        <v>820439</v>
      </c>
      <c r="L592" t="s">
        <v>2022</v>
      </c>
      <c r="M592" s="21" t="str">
        <f t="shared" si="9"/>
        <v>820439-88300-4143</v>
      </c>
      <c r="N592" s="184">
        <v>7048652901392</v>
      </c>
      <c r="O592" s="2">
        <v>1</v>
      </c>
    </row>
    <row r="593" spans="1:15" ht="15.75">
      <c r="A593" s="79" t="s">
        <v>3801</v>
      </c>
      <c r="B593" s="80">
        <v>7048652901408</v>
      </c>
      <c r="C593" s="34"/>
      <c r="D593" s="34"/>
      <c r="E593" s="34"/>
      <c r="F593" s="34"/>
      <c r="G593" s="34"/>
      <c r="H593" s="34"/>
      <c r="I593" s="34"/>
      <c r="J593" s="34"/>
      <c r="K593" s="37">
        <v>820439</v>
      </c>
      <c r="L593" t="s">
        <v>2023</v>
      </c>
      <c r="M593" s="21" t="str">
        <f t="shared" si="9"/>
        <v>820439-88300-4446</v>
      </c>
      <c r="N593" s="184">
        <v>7048652901408</v>
      </c>
      <c r="O593" s="2">
        <v>1</v>
      </c>
    </row>
    <row r="594" spans="1:15" ht="15.75">
      <c r="A594" s="79" t="s">
        <v>3802</v>
      </c>
      <c r="B594" s="80">
        <v>7048652901415</v>
      </c>
      <c r="C594" s="34"/>
      <c r="D594" s="34"/>
      <c r="E594" s="34"/>
      <c r="F594" s="34"/>
      <c r="G594" s="34"/>
      <c r="H594" s="34"/>
      <c r="I594" s="34"/>
      <c r="J594" s="34"/>
      <c r="K594" s="37">
        <v>820439</v>
      </c>
      <c r="L594" t="s">
        <v>1904</v>
      </c>
      <c r="M594" s="21" t="str">
        <f t="shared" si="9"/>
        <v>820439-99901-3537</v>
      </c>
      <c r="N594" s="184">
        <v>7048652901415</v>
      </c>
      <c r="O594" s="2">
        <v>1</v>
      </c>
    </row>
    <row r="595" spans="1:15" ht="15.75">
      <c r="A595" s="79" t="s">
        <v>3803</v>
      </c>
      <c r="B595" s="80">
        <v>7048652901422</v>
      </c>
      <c r="C595" s="34"/>
      <c r="D595" s="34"/>
      <c r="E595" s="34"/>
      <c r="F595" s="34"/>
      <c r="G595" s="34"/>
      <c r="H595" s="34"/>
      <c r="I595" s="34"/>
      <c r="J595" s="34"/>
      <c r="K595" s="37">
        <v>820439</v>
      </c>
      <c r="L595" t="s">
        <v>1905</v>
      </c>
      <c r="M595" s="21" t="str">
        <f t="shared" si="9"/>
        <v>820439-99901-3840</v>
      </c>
      <c r="N595" s="184">
        <v>7048652901422</v>
      </c>
      <c r="O595" s="2">
        <v>1</v>
      </c>
    </row>
    <row r="596" spans="1:15" ht="15.75">
      <c r="A596" s="79" t="s">
        <v>3804</v>
      </c>
      <c r="B596" s="80">
        <v>7048652901439</v>
      </c>
      <c r="C596" s="34"/>
      <c r="D596" s="34"/>
      <c r="E596" s="34"/>
      <c r="F596" s="34"/>
      <c r="G596" s="34"/>
      <c r="H596" s="34"/>
      <c r="I596" s="34"/>
      <c r="J596" s="34"/>
      <c r="K596" s="37">
        <v>820439</v>
      </c>
      <c r="L596" t="s">
        <v>1906</v>
      </c>
      <c r="M596" s="21" t="str">
        <f t="shared" si="9"/>
        <v>820439-99901-4143</v>
      </c>
      <c r="N596" s="184">
        <v>7048652901439</v>
      </c>
      <c r="O596" s="2">
        <v>1</v>
      </c>
    </row>
    <row r="597" spans="1:15" ht="15.75">
      <c r="A597" s="79" t="s">
        <v>3805</v>
      </c>
      <c r="B597" s="80">
        <v>7048652901446</v>
      </c>
      <c r="C597" s="34"/>
      <c r="D597" s="34"/>
      <c r="E597" s="34"/>
      <c r="F597" s="34"/>
      <c r="G597" s="34"/>
      <c r="H597" s="34"/>
      <c r="I597" s="34"/>
      <c r="J597" s="34"/>
      <c r="K597" s="37">
        <v>820439</v>
      </c>
      <c r="L597" t="s">
        <v>1907</v>
      </c>
      <c r="M597" s="21" t="str">
        <f t="shared" si="9"/>
        <v>820439-99901-4446</v>
      </c>
      <c r="N597" s="184">
        <v>7048652901446</v>
      </c>
      <c r="O597" s="2">
        <v>1</v>
      </c>
    </row>
    <row r="598" spans="1:15" ht="15.75">
      <c r="A598" s="79" t="s">
        <v>3806</v>
      </c>
      <c r="B598" s="80">
        <v>7048652902832</v>
      </c>
      <c r="C598" s="34"/>
      <c r="D598" s="34"/>
      <c r="E598" s="34"/>
      <c r="F598" s="34"/>
      <c r="G598" s="34"/>
      <c r="H598" s="34"/>
      <c r="I598" s="34"/>
      <c r="J598" s="34"/>
      <c r="K598" s="37">
        <v>820447</v>
      </c>
      <c r="L598" t="s">
        <v>3266</v>
      </c>
      <c r="M598" s="21" t="str">
        <f t="shared" si="9"/>
        <v>820447-10001-3436</v>
      </c>
      <c r="N598" s="184">
        <v>7048652902832</v>
      </c>
      <c r="O598" s="2">
        <v>1</v>
      </c>
    </row>
    <row r="599" spans="1:15" ht="15.75">
      <c r="A599" s="79" t="s">
        <v>3807</v>
      </c>
      <c r="B599" s="80">
        <v>7048652902849</v>
      </c>
      <c r="C599" s="34"/>
      <c r="D599" s="34"/>
      <c r="E599" s="34"/>
      <c r="F599" s="34"/>
      <c r="G599" s="34"/>
      <c r="H599" s="34"/>
      <c r="I599" s="34"/>
      <c r="J599" s="34"/>
      <c r="K599" s="37">
        <v>820447</v>
      </c>
      <c r="L599" t="s">
        <v>3267</v>
      </c>
      <c r="M599" s="21" t="str">
        <f t="shared" si="9"/>
        <v>820447-88300-3436</v>
      </c>
      <c r="N599" s="184">
        <v>7048652902849</v>
      </c>
      <c r="O599" s="2">
        <v>1</v>
      </c>
    </row>
    <row r="600" spans="1:15" ht="15.75">
      <c r="A600" s="79" t="s">
        <v>3808</v>
      </c>
      <c r="B600" s="80">
        <v>7048652902856</v>
      </c>
      <c r="C600" s="34"/>
      <c r="D600" s="34"/>
      <c r="E600" s="34"/>
      <c r="F600" s="34"/>
      <c r="G600" s="34"/>
      <c r="H600" s="34"/>
      <c r="I600" s="34"/>
      <c r="J600" s="34"/>
      <c r="K600" s="37">
        <v>820447</v>
      </c>
      <c r="L600" t="s">
        <v>3268</v>
      </c>
      <c r="M600" s="21" t="str">
        <f t="shared" si="9"/>
        <v>820447-99901-3436</v>
      </c>
      <c r="N600" s="184">
        <v>7048652902856</v>
      </c>
      <c r="O600" s="2">
        <v>1</v>
      </c>
    </row>
    <row r="601" spans="1:15" ht="15.75">
      <c r="A601" s="79" t="s">
        <v>2250</v>
      </c>
      <c r="B601" s="80">
        <v>7048652963574</v>
      </c>
      <c r="C601" s="34"/>
      <c r="D601" s="34"/>
      <c r="E601" s="34"/>
      <c r="F601" s="34"/>
      <c r="G601" s="34"/>
      <c r="H601" s="34"/>
      <c r="I601" s="34"/>
      <c r="J601" s="34"/>
      <c r="K601" s="37">
        <v>820455</v>
      </c>
      <c r="L601" t="s">
        <v>1212</v>
      </c>
      <c r="M601" s="21" t="str">
        <f t="shared" si="9"/>
        <v>820455-88300-S</v>
      </c>
      <c r="N601" s="184">
        <v>7048652963574</v>
      </c>
      <c r="O601" s="2">
        <v>1</v>
      </c>
    </row>
    <row r="602" spans="1:15" ht="15.75">
      <c r="A602" s="79" t="s">
        <v>2251</v>
      </c>
      <c r="B602" s="80">
        <v>7048652963567</v>
      </c>
      <c r="C602" s="34"/>
      <c r="D602" s="34"/>
      <c r="E602" s="34"/>
      <c r="F602" s="34"/>
      <c r="G602" s="34"/>
      <c r="H602" s="34"/>
      <c r="I602" s="34"/>
      <c r="J602" s="34"/>
      <c r="K602" s="37">
        <v>820455</v>
      </c>
      <c r="L602" t="s">
        <v>1213</v>
      </c>
      <c r="M602" s="21" t="str">
        <f t="shared" si="9"/>
        <v>820455-88300-M</v>
      </c>
      <c r="N602" s="184">
        <v>7048652963567</v>
      </c>
      <c r="O602" s="2">
        <v>1</v>
      </c>
    </row>
    <row r="603" spans="1:15" ht="15.75">
      <c r="A603" s="79" t="s">
        <v>2252</v>
      </c>
      <c r="B603" s="80">
        <v>7048652963550</v>
      </c>
      <c r="C603" s="34"/>
      <c r="D603" s="34"/>
      <c r="E603" s="34"/>
      <c r="F603" s="34"/>
      <c r="G603" s="34"/>
      <c r="H603" s="34"/>
      <c r="I603" s="34"/>
      <c r="J603" s="34"/>
      <c r="K603" s="37">
        <v>820455</v>
      </c>
      <c r="L603" t="s">
        <v>1214</v>
      </c>
      <c r="M603" s="21" t="str">
        <f t="shared" si="9"/>
        <v>820455-88300-L</v>
      </c>
      <c r="N603" s="184">
        <v>7048652963550</v>
      </c>
      <c r="O603" s="2">
        <v>1</v>
      </c>
    </row>
    <row r="604" spans="1:15" ht="15.75">
      <c r="A604" s="79" t="s">
        <v>2253</v>
      </c>
      <c r="B604" s="80">
        <v>7048652963581</v>
      </c>
      <c r="C604" s="34"/>
      <c r="D604" s="34"/>
      <c r="E604" s="34"/>
      <c r="F604" s="34"/>
      <c r="G604" s="34"/>
      <c r="H604" s="34"/>
      <c r="I604" s="34"/>
      <c r="J604" s="34"/>
      <c r="K604" s="37">
        <v>820455</v>
      </c>
      <c r="L604" t="s">
        <v>1215</v>
      </c>
      <c r="M604" s="21" t="str">
        <f t="shared" si="9"/>
        <v>820455-88300-XL</v>
      </c>
      <c r="N604" s="184">
        <v>7048652963581</v>
      </c>
      <c r="O604" s="2">
        <v>1</v>
      </c>
    </row>
    <row r="605" spans="1:15" ht="15.75">
      <c r="A605" s="79" t="s">
        <v>2254</v>
      </c>
      <c r="B605" s="80">
        <v>7048652963611</v>
      </c>
      <c r="C605" s="34"/>
      <c r="D605" s="34"/>
      <c r="E605" s="34"/>
      <c r="F605" s="34"/>
      <c r="G605" s="34"/>
      <c r="H605" s="34"/>
      <c r="I605" s="34"/>
      <c r="J605" s="34"/>
      <c r="K605" s="37">
        <v>820455</v>
      </c>
      <c r="L605" t="s">
        <v>685</v>
      </c>
      <c r="M605" s="21" t="str">
        <f t="shared" si="9"/>
        <v>820455-99901-S</v>
      </c>
      <c r="N605" s="184">
        <v>7048652963611</v>
      </c>
      <c r="O605" s="2">
        <v>1</v>
      </c>
    </row>
    <row r="606" spans="1:15" ht="15.75">
      <c r="A606" s="79" t="s">
        <v>2255</v>
      </c>
      <c r="B606" s="80">
        <v>7048652963604</v>
      </c>
      <c r="C606" s="34"/>
      <c r="D606" s="34"/>
      <c r="E606" s="34"/>
      <c r="F606" s="34"/>
      <c r="G606" s="34"/>
      <c r="H606" s="34"/>
      <c r="I606" s="34"/>
      <c r="J606" s="34"/>
      <c r="K606" s="37">
        <v>820455</v>
      </c>
      <c r="L606" t="s">
        <v>686</v>
      </c>
      <c r="M606" s="21" t="str">
        <f t="shared" si="9"/>
        <v>820455-99901-M</v>
      </c>
      <c r="N606" s="184">
        <v>7048652963604</v>
      </c>
      <c r="O606" s="2">
        <v>1</v>
      </c>
    </row>
    <row r="607" spans="1:15" ht="15.75">
      <c r="A607" s="79" t="s">
        <v>2256</v>
      </c>
      <c r="B607" s="80">
        <v>7048652963598</v>
      </c>
      <c r="C607" s="34"/>
      <c r="D607" s="34"/>
      <c r="E607" s="34"/>
      <c r="F607" s="34"/>
      <c r="G607" s="34"/>
      <c r="H607" s="34"/>
      <c r="I607" s="34"/>
      <c r="J607" s="34"/>
      <c r="K607" s="37">
        <v>820455</v>
      </c>
      <c r="L607" t="s">
        <v>687</v>
      </c>
      <c r="M607" s="21" t="str">
        <f t="shared" si="9"/>
        <v>820455-99901-L</v>
      </c>
      <c r="N607" s="184">
        <v>7048652963598</v>
      </c>
      <c r="O607" s="2">
        <v>1</v>
      </c>
    </row>
    <row r="608" spans="1:15" ht="15.75">
      <c r="A608" s="79" t="s">
        <v>2257</v>
      </c>
      <c r="B608" s="80">
        <v>7048652963628</v>
      </c>
      <c r="C608" s="34"/>
      <c r="D608" s="34"/>
      <c r="E608" s="34"/>
      <c r="F608" s="34"/>
      <c r="G608" s="34"/>
      <c r="H608" s="34"/>
      <c r="I608" s="34"/>
      <c r="J608" s="34"/>
      <c r="K608" s="37">
        <v>820455</v>
      </c>
      <c r="L608" t="s">
        <v>688</v>
      </c>
      <c r="M608" s="21" t="str">
        <f t="shared" si="9"/>
        <v>820455-99901-XL</v>
      </c>
      <c r="N608" s="184">
        <v>7048652963628</v>
      </c>
      <c r="O608" s="2">
        <v>1</v>
      </c>
    </row>
    <row r="609" spans="1:15" ht="15.75">
      <c r="A609" s="79" t="s">
        <v>2258</v>
      </c>
      <c r="B609" s="80">
        <v>7048652962782</v>
      </c>
      <c r="C609" s="34"/>
      <c r="D609" s="34"/>
      <c r="E609" s="34"/>
      <c r="F609" s="34"/>
      <c r="G609" s="34"/>
      <c r="H609" s="34"/>
      <c r="I609" s="34"/>
      <c r="J609" s="34"/>
      <c r="K609" s="37">
        <v>820456</v>
      </c>
      <c r="L609" t="s">
        <v>2010</v>
      </c>
      <c r="M609" s="21" t="str">
        <f t="shared" si="9"/>
        <v>820456-88302-XS</v>
      </c>
      <c r="N609" s="184">
        <v>7048652962782</v>
      </c>
      <c r="O609" s="2">
        <v>1</v>
      </c>
    </row>
    <row r="610" spans="1:15" ht="15.75">
      <c r="A610" s="79" t="s">
        <v>2259</v>
      </c>
      <c r="B610" s="80">
        <v>7048652962775</v>
      </c>
      <c r="C610" s="34"/>
      <c r="D610" s="34"/>
      <c r="E610" s="34"/>
      <c r="F610" s="34"/>
      <c r="G610" s="34"/>
      <c r="H610" s="34"/>
      <c r="I610" s="34"/>
      <c r="J610" s="34"/>
      <c r="K610" s="37">
        <v>820456</v>
      </c>
      <c r="L610" t="s">
        <v>2012</v>
      </c>
      <c r="M610" s="21" t="str">
        <f t="shared" si="9"/>
        <v>820456-88302-S</v>
      </c>
      <c r="N610" s="184">
        <v>7048652962775</v>
      </c>
      <c r="O610" s="2">
        <v>1</v>
      </c>
    </row>
    <row r="611" spans="1:15" ht="15.75">
      <c r="A611" s="79" t="s">
        <v>2260</v>
      </c>
      <c r="B611" s="80">
        <v>7048652962768</v>
      </c>
      <c r="C611" s="34"/>
      <c r="D611" s="34"/>
      <c r="E611" s="34"/>
      <c r="F611" s="34"/>
      <c r="G611" s="34"/>
      <c r="H611" s="34"/>
      <c r="I611" s="34"/>
      <c r="J611" s="34"/>
      <c r="K611" s="37">
        <v>820456</v>
      </c>
      <c r="L611" t="s">
        <v>2013</v>
      </c>
      <c r="M611" s="21" t="str">
        <f t="shared" si="9"/>
        <v>820456-88302-M</v>
      </c>
      <c r="N611" s="184">
        <v>7048652962768</v>
      </c>
      <c r="O611" s="2">
        <v>1</v>
      </c>
    </row>
    <row r="612" spans="1:15" ht="15.75">
      <c r="A612" s="79" t="s">
        <v>2261</v>
      </c>
      <c r="B612" s="80">
        <v>7048652962751</v>
      </c>
      <c r="C612" s="34"/>
      <c r="D612" s="34"/>
      <c r="E612" s="34"/>
      <c r="F612" s="34"/>
      <c r="G612" s="34"/>
      <c r="H612" s="34"/>
      <c r="I612" s="34"/>
      <c r="J612" s="34"/>
      <c r="K612" s="37">
        <v>820456</v>
      </c>
      <c r="L612" t="s">
        <v>2014</v>
      </c>
      <c r="M612" s="21" t="str">
        <f t="shared" si="9"/>
        <v>820456-88302-L</v>
      </c>
      <c r="N612" s="184">
        <v>7048652962751</v>
      </c>
      <c r="O612" s="2">
        <v>1</v>
      </c>
    </row>
    <row r="613" spans="1:15" ht="15.75">
      <c r="A613" s="79" t="s">
        <v>2262</v>
      </c>
      <c r="B613" s="80">
        <v>7048652962829</v>
      </c>
      <c r="C613" s="34"/>
      <c r="D613" s="34"/>
      <c r="E613" s="34"/>
      <c r="F613" s="34"/>
      <c r="G613" s="34"/>
      <c r="H613" s="34"/>
      <c r="I613" s="34"/>
      <c r="J613" s="34"/>
      <c r="K613" s="37">
        <v>820456</v>
      </c>
      <c r="L613" t="s">
        <v>691</v>
      </c>
      <c r="M613" s="21" t="str">
        <f t="shared" si="9"/>
        <v>820456-99901-XS</v>
      </c>
      <c r="N613" s="184">
        <v>7048652962829</v>
      </c>
      <c r="O613" s="2">
        <v>1</v>
      </c>
    </row>
    <row r="614" spans="1:15" ht="15.75">
      <c r="A614" s="79" t="s">
        <v>2263</v>
      </c>
      <c r="B614" s="80">
        <v>7048652962812</v>
      </c>
      <c r="C614" s="34"/>
      <c r="D614" s="34"/>
      <c r="E614" s="34"/>
      <c r="F614" s="34"/>
      <c r="G614" s="34"/>
      <c r="H614" s="34"/>
      <c r="I614" s="34"/>
      <c r="J614" s="34"/>
      <c r="K614" s="37">
        <v>820456</v>
      </c>
      <c r="L614" t="s">
        <v>685</v>
      </c>
      <c r="M614" s="21" t="str">
        <f t="shared" si="9"/>
        <v>820456-99901-S</v>
      </c>
      <c r="N614" s="184">
        <v>7048652962812</v>
      </c>
      <c r="O614" s="2">
        <v>1</v>
      </c>
    </row>
    <row r="615" spans="1:15" ht="15.75">
      <c r="A615" s="79" t="s">
        <v>2264</v>
      </c>
      <c r="B615" s="80">
        <v>7048652962805</v>
      </c>
      <c r="C615" s="34"/>
      <c r="D615" s="34"/>
      <c r="E615" s="34"/>
      <c r="F615" s="34"/>
      <c r="G615" s="34"/>
      <c r="H615" s="34"/>
      <c r="I615" s="34"/>
      <c r="J615" s="34"/>
      <c r="K615" s="37">
        <v>820456</v>
      </c>
      <c r="L615" t="s">
        <v>686</v>
      </c>
      <c r="M615" s="21" t="str">
        <f t="shared" si="9"/>
        <v>820456-99901-M</v>
      </c>
      <c r="N615" s="184">
        <v>7048652962805</v>
      </c>
      <c r="O615" s="2">
        <v>1</v>
      </c>
    </row>
    <row r="616" spans="1:15" ht="15.75">
      <c r="A616" s="79" t="s">
        <v>2265</v>
      </c>
      <c r="B616" s="80">
        <v>7048652962799</v>
      </c>
      <c r="C616" s="34"/>
      <c r="D616" s="34"/>
      <c r="E616" s="34"/>
      <c r="F616" s="34"/>
      <c r="G616" s="34"/>
      <c r="H616" s="34"/>
      <c r="I616" s="34"/>
      <c r="J616" s="34"/>
      <c r="K616" s="37">
        <v>820456</v>
      </c>
      <c r="L616" t="s">
        <v>687</v>
      </c>
      <c r="M616" s="21" t="str">
        <f t="shared" si="9"/>
        <v>820456-99901-L</v>
      </c>
      <c r="N616" s="184">
        <v>7048652962799</v>
      </c>
      <c r="O616" s="2">
        <v>1</v>
      </c>
    </row>
    <row r="617" spans="1:15" ht="15.75">
      <c r="A617" s="79" t="s">
        <v>2266</v>
      </c>
      <c r="B617" s="80">
        <v>7048652963499</v>
      </c>
      <c r="C617" s="34"/>
      <c r="D617" s="34"/>
      <c r="E617" s="34"/>
      <c r="F617" s="34"/>
      <c r="G617" s="34"/>
      <c r="H617" s="34"/>
      <c r="I617" s="34"/>
      <c r="J617" s="34"/>
      <c r="K617" s="37">
        <v>820457</v>
      </c>
      <c r="L617" t="s">
        <v>685</v>
      </c>
      <c r="M617" s="21" t="str">
        <f t="shared" si="9"/>
        <v>820457-99901-S</v>
      </c>
      <c r="N617" s="184">
        <v>7048652963499</v>
      </c>
      <c r="O617" s="2">
        <v>1</v>
      </c>
    </row>
    <row r="618" spans="1:15" ht="15.75">
      <c r="A618" s="79" t="s">
        <v>2267</v>
      </c>
      <c r="B618" s="80">
        <v>7048652963482</v>
      </c>
      <c r="C618" s="34"/>
      <c r="D618" s="34"/>
      <c r="E618" s="34"/>
      <c r="F618" s="34"/>
      <c r="G618" s="34"/>
      <c r="H618" s="34"/>
      <c r="I618" s="34"/>
      <c r="J618" s="34"/>
      <c r="K618" s="37">
        <v>820457</v>
      </c>
      <c r="L618" t="s">
        <v>686</v>
      </c>
      <c r="M618" s="21" t="str">
        <f t="shared" si="9"/>
        <v>820457-99901-M</v>
      </c>
      <c r="N618" s="184">
        <v>7048652963482</v>
      </c>
      <c r="O618" s="2">
        <v>1</v>
      </c>
    </row>
    <row r="619" spans="1:15" ht="15.75">
      <c r="A619" s="79" t="s">
        <v>2268</v>
      </c>
      <c r="B619" s="80">
        <v>7048652963475</v>
      </c>
      <c r="C619" s="34"/>
      <c r="D619" s="34"/>
      <c r="E619" s="34"/>
      <c r="F619" s="34"/>
      <c r="G619" s="34"/>
      <c r="H619" s="34"/>
      <c r="I619" s="34"/>
      <c r="J619" s="34"/>
      <c r="K619" s="37">
        <v>820457</v>
      </c>
      <c r="L619" t="s">
        <v>687</v>
      </c>
      <c r="M619" s="21" t="str">
        <f t="shared" si="9"/>
        <v>820457-99901-L</v>
      </c>
      <c r="N619" s="184">
        <v>7048652963475</v>
      </c>
      <c r="O619" s="2">
        <v>1</v>
      </c>
    </row>
    <row r="620" spans="1:15" ht="15.75">
      <c r="A620" s="79" t="s">
        <v>2269</v>
      </c>
      <c r="B620" s="80">
        <v>7048652963505</v>
      </c>
      <c r="C620" s="34"/>
      <c r="D620" s="34"/>
      <c r="E620" s="34"/>
      <c r="F620" s="34"/>
      <c r="G620" s="34"/>
      <c r="H620" s="34"/>
      <c r="I620" s="34"/>
      <c r="J620" s="34"/>
      <c r="K620" s="37">
        <v>820457</v>
      </c>
      <c r="L620" t="s">
        <v>688</v>
      </c>
      <c r="M620" s="21" t="str">
        <f t="shared" si="9"/>
        <v>820457-99901-XL</v>
      </c>
      <c r="N620" s="184">
        <v>7048652963505</v>
      </c>
      <c r="O620" s="2">
        <v>1</v>
      </c>
    </row>
    <row r="621" spans="1:15" ht="15.75">
      <c r="A621" s="79" t="s">
        <v>2270</v>
      </c>
      <c r="B621" s="80">
        <v>7048652963420</v>
      </c>
      <c r="C621" s="34"/>
      <c r="D621" s="34"/>
      <c r="E621" s="34"/>
      <c r="F621" s="34"/>
      <c r="G621" s="34"/>
      <c r="H621" s="34"/>
      <c r="I621" s="34"/>
      <c r="J621" s="34"/>
      <c r="K621" s="37">
        <v>820458</v>
      </c>
      <c r="L621" t="s">
        <v>691</v>
      </c>
      <c r="M621" s="21" t="str">
        <f t="shared" si="9"/>
        <v>820458-99901-XS</v>
      </c>
      <c r="N621" s="184">
        <v>7048652963420</v>
      </c>
      <c r="O621" s="2">
        <v>1</v>
      </c>
    </row>
    <row r="622" spans="1:15" ht="15.75">
      <c r="A622" s="79" t="s">
        <v>2271</v>
      </c>
      <c r="B622" s="80">
        <v>7048652963413</v>
      </c>
      <c r="C622" s="34"/>
      <c r="D622" s="34"/>
      <c r="E622" s="34"/>
      <c r="F622" s="34"/>
      <c r="G622" s="34"/>
      <c r="H622" s="34"/>
      <c r="I622" s="34"/>
      <c r="J622" s="34"/>
      <c r="K622" s="37">
        <v>820458</v>
      </c>
      <c r="L622" t="s">
        <v>685</v>
      </c>
      <c r="M622" s="21" t="str">
        <f t="shared" si="9"/>
        <v>820458-99901-S</v>
      </c>
      <c r="N622" s="184">
        <v>7048652963413</v>
      </c>
      <c r="O622" s="2">
        <v>1</v>
      </c>
    </row>
    <row r="623" spans="1:15" ht="15.75">
      <c r="A623" s="79" t="s">
        <v>2272</v>
      </c>
      <c r="B623" s="80">
        <v>7048652963406</v>
      </c>
      <c r="C623" s="34"/>
      <c r="D623" s="34"/>
      <c r="E623" s="34"/>
      <c r="F623" s="34"/>
      <c r="G623" s="34"/>
      <c r="H623" s="34"/>
      <c r="I623" s="34"/>
      <c r="J623" s="34"/>
      <c r="K623" s="37">
        <v>820458</v>
      </c>
      <c r="L623" t="s">
        <v>686</v>
      </c>
      <c r="M623" s="21" t="str">
        <f t="shared" si="9"/>
        <v>820458-99901-M</v>
      </c>
      <c r="N623" s="184">
        <v>7048652963406</v>
      </c>
      <c r="O623" s="2">
        <v>1</v>
      </c>
    </row>
    <row r="624" spans="1:15" ht="15.75">
      <c r="A624" s="79" t="s">
        <v>2273</v>
      </c>
      <c r="B624" s="80">
        <v>7048652963390</v>
      </c>
      <c r="C624" s="34"/>
      <c r="D624" s="34"/>
      <c r="E624" s="34"/>
      <c r="F624" s="34"/>
      <c r="G624" s="34"/>
      <c r="H624" s="34"/>
      <c r="I624" s="34"/>
      <c r="J624" s="34"/>
      <c r="K624" s="37">
        <v>820458</v>
      </c>
      <c r="L624" t="s">
        <v>687</v>
      </c>
      <c r="M624" s="21" t="str">
        <f t="shared" si="9"/>
        <v>820458-99901-L</v>
      </c>
      <c r="N624" s="184">
        <v>7048652963390</v>
      </c>
      <c r="O624" s="2">
        <v>1</v>
      </c>
    </row>
    <row r="625" spans="1:15" ht="15.75">
      <c r="A625" s="79" t="s">
        <v>2274</v>
      </c>
      <c r="B625" s="80">
        <v>7048652963338</v>
      </c>
      <c r="C625" s="34"/>
      <c r="D625" s="34"/>
      <c r="E625" s="34"/>
      <c r="F625" s="34"/>
      <c r="G625" s="34"/>
      <c r="H625" s="34"/>
      <c r="I625" s="34"/>
      <c r="J625" s="34"/>
      <c r="K625" s="37">
        <v>820461</v>
      </c>
      <c r="L625" t="s">
        <v>685</v>
      </c>
      <c r="M625" s="21" t="str">
        <f t="shared" si="9"/>
        <v>820461-99901-S</v>
      </c>
      <c r="N625" s="184">
        <v>7048652963338</v>
      </c>
      <c r="O625" s="2">
        <v>1</v>
      </c>
    </row>
    <row r="626" spans="1:15" ht="15.75">
      <c r="A626" s="79" t="s">
        <v>2275</v>
      </c>
      <c r="B626" s="80">
        <v>7048652963321</v>
      </c>
      <c r="C626" s="34"/>
      <c r="D626" s="34"/>
      <c r="E626" s="34"/>
      <c r="F626" s="34"/>
      <c r="G626" s="34"/>
      <c r="H626" s="34"/>
      <c r="I626" s="34"/>
      <c r="J626" s="34"/>
      <c r="K626" s="37">
        <v>820461</v>
      </c>
      <c r="L626" t="s">
        <v>686</v>
      </c>
      <c r="M626" s="21" t="str">
        <f t="shared" si="9"/>
        <v>820461-99901-M</v>
      </c>
      <c r="N626" s="184">
        <v>7048652963321</v>
      </c>
      <c r="O626" s="2">
        <v>1</v>
      </c>
    </row>
    <row r="627" spans="1:15" ht="15.75">
      <c r="A627" s="79" t="s">
        <v>2276</v>
      </c>
      <c r="B627" s="80">
        <v>7048652963314</v>
      </c>
      <c r="C627" s="34"/>
      <c r="D627" s="34"/>
      <c r="E627" s="34"/>
      <c r="F627" s="34"/>
      <c r="G627" s="34"/>
      <c r="H627" s="34"/>
      <c r="I627" s="34"/>
      <c r="J627" s="34"/>
      <c r="K627" s="37">
        <v>820461</v>
      </c>
      <c r="L627" t="s">
        <v>687</v>
      </c>
      <c r="M627" s="21" t="str">
        <f t="shared" si="9"/>
        <v>820461-99901-L</v>
      </c>
      <c r="N627" s="184">
        <v>7048652963314</v>
      </c>
      <c r="O627" s="2">
        <v>1</v>
      </c>
    </row>
    <row r="628" spans="1:15" ht="15.75">
      <c r="A628" s="79" t="s">
        <v>2277</v>
      </c>
      <c r="B628" s="80">
        <v>7048652963345</v>
      </c>
      <c r="C628" s="34"/>
      <c r="D628" s="34"/>
      <c r="E628" s="34"/>
      <c r="F628" s="34"/>
      <c r="G628" s="34"/>
      <c r="H628" s="34"/>
      <c r="I628" s="34"/>
      <c r="J628" s="34"/>
      <c r="K628" s="37">
        <v>820461</v>
      </c>
      <c r="L628" t="s">
        <v>688</v>
      </c>
      <c r="M628" s="21" t="str">
        <f t="shared" si="9"/>
        <v>820461-99901-XL</v>
      </c>
      <c r="N628" s="184">
        <v>7048652963345</v>
      </c>
      <c r="O628" s="2">
        <v>1</v>
      </c>
    </row>
    <row r="629" spans="1:15" ht="15.75">
      <c r="A629" s="79" t="s">
        <v>2278</v>
      </c>
      <c r="B629" s="80">
        <v>7048652963222</v>
      </c>
      <c r="C629" s="34"/>
      <c r="D629" s="34"/>
      <c r="E629" s="34"/>
      <c r="F629" s="34"/>
      <c r="G629" s="34"/>
      <c r="H629" s="34"/>
      <c r="I629" s="34"/>
      <c r="J629" s="34"/>
      <c r="K629" s="37">
        <v>820462</v>
      </c>
      <c r="L629" t="s">
        <v>691</v>
      </c>
      <c r="M629" s="21" t="str">
        <f t="shared" si="9"/>
        <v>820462-99901-XS</v>
      </c>
      <c r="N629" s="184">
        <v>7048652963222</v>
      </c>
      <c r="O629" s="2">
        <v>1</v>
      </c>
    </row>
    <row r="630" spans="1:15" ht="15.75">
      <c r="A630" s="79" t="s">
        <v>2279</v>
      </c>
      <c r="B630" s="80">
        <v>7048652963215</v>
      </c>
      <c r="C630" s="34"/>
      <c r="D630" s="34"/>
      <c r="E630" s="34"/>
      <c r="F630" s="34"/>
      <c r="G630" s="34"/>
      <c r="H630" s="34"/>
      <c r="I630" s="34"/>
      <c r="J630" s="34"/>
      <c r="K630" s="37">
        <v>820462</v>
      </c>
      <c r="L630" t="s">
        <v>685</v>
      </c>
      <c r="M630" s="21" t="str">
        <f t="shared" si="9"/>
        <v>820462-99901-S</v>
      </c>
      <c r="N630" s="184">
        <v>7048652963215</v>
      </c>
      <c r="O630" s="2">
        <v>1</v>
      </c>
    </row>
    <row r="631" spans="1:15" ht="15.75">
      <c r="A631" s="79" t="s">
        <v>2280</v>
      </c>
      <c r="B631" s="80">
        <v>7048652963208</v>
      </c>
      <c r="C631" s="34"/>
      <c r="D631" s="34"/>
      <c r="E631" s="34"/>
      <c r="F631" s="34"/>
      <c r="G631" s="34"/>
      <c r="H631" s="34"/>
      <c r="I631" s="34"/>
      <c r="J631" s="34"/>
      <c r="K631" s="37">
        <v>820462</v>
      </c>
      <c r="L631" t="s">
        <v>686</v>
      </c>
      <c r="M631" s="21" t="str">
        <f t="shared" si="9"/>
        <v>820462-99901-M</v>
      </c>
      <c r="N631" s="184">
        <v>7048652963208</v>
      </c>
      <c r="O631" s="2">
        <v>1</v>
      </c>
    </row>
    <row r="632" spans="1:15" ht="15.75">
      <c r="A632" s="79" t="s">
        <v>2281</v>
      </c>
      <c r="B632" s="80">
        <v>7048652963192</v>
      </c>
      <c r="C632" s="34"/>
      <c r="D632" s="34"/>
      <c r="E632" s="34"/>
      <c r="F632" s="34"/>
      <c r="G632" s="34"/>
      <c r="H632" s="34"/>
      <c r="I632" s="34"/>
      <c r="J632" s="34"/>
      <c r="K632" s="37">
        <v>820462</v>
      </c>
      <c r="L632" t="s">
        <v>687</v>
      </c>
      <c r="M632" s="21" t="str">
        <f t="shared" si="9"/>
        <v>820462-99901-L</v>
      </c>
      <c r="N632" s="184">
        <v>7048652963192</v>
      </c>
      <c r="O632" s="2">
        <v>1</v>
      </c>
    </row>
    <row r="633" spans="1:15" ht="15.75">
      <c r="A633" s="79" t="s">
        <v>2282</v>
      </c>
      <c r="B633" s="80">
        <v>7048652963055</v>
      </c>
      <c r="C633" s="34"/>
      <c r="D633" s="34"/>
      <c r="E633" s="34"/>
      <c r="F633" s="34"/>
      <c r="G633" s="34"/>
      <c r="H633" s="34"/>
      <c r="I633" s="34"/>
      <c r="J633" s="34"/>
      <c r="K633" s="37">
        <v>820468</v>
      </c>
      <c r="L633" t="s">
        <v>1924</v>
      </c>
      <c r="M633" s="21" t="str">
        <f t="shared" si="9"/>
        <v>820468-10001-S</v>
      </c>
      <c r="N633" s="184">
        <v>7048652963055</v>
      </c>
      <c r="O633" s="2">
        <v>1</v>
      </c>
    </row>
    <row r="634" spans="1:15" ht="15.75">
      <c r="A634" s="79" t="s">
        <v>2283</v>
      </c>
      <c r="B634" s="80">
        <v>7048652963048</v>
      </c>
      <c r="C634" s="34"/>
      <c r="D634" s="34"/>
      <c r="E634" s="34"/>
      <c r="F634" s="34"/>
      <c r="G634" s="34"/>
      <c r="H634" s="34"/>
      <c r="I634" s="34"/>
      <c r="J634" s="34"/>
      <c r="K634" s="37">
        <v>820468</v>
      </c>
      <c r="L634" t="s">
        <v>1925</v>
      </c>
      <c r="M634" s="21" t="str">
        <f t="shared" si="9"/>
        <v>820468-10001-M</v>
      </c>
      <c r="N634" s="184">
        <v>7048652963048</v>
      </c>
      <c r="O634" s="2">
        <v>1</v>
      </c>
    </row>
    <row r="635" spans="1:15" ht="15.75">
      <c r="A635" s="79" t="s">
        <v>2284</v>
      </c>
      <c r="B635" s="80">
        <v>7048652963031</v>
      </c>
      <c r="C635" s="34"/>
      <c r="D635" s="34"/>
      <c r="E635" s="34"/>
      <c r="F635" s="34"/>
      <c r="G635" s="34"/>
      <c r="H635" s="34"/>
      <c r="I635" s="34"/>
      <c r="J635" s="34"/>
      <c r="K635" s="37">
        <v>820468</v>
      </c>
      <c r="L635" t="s">
        <v>1926</v>
      </c>
      <c r="M635" s="21" t="str">
        <f t="shared" si="9"/>
        <v>820468-10001-L</v>
      </c>
      <c r="N635" s="184">
        <v>7048652963031</v>
      </c>
      <c r="O635" s="2">
        <v>1</v>
      </c>
    </row>
    <row r="636" spans="1:15" ht="15.75">
      <c r="A636" s="79" t="s">
        <v>2285</v>
      </c>
      <c r="B636" s="80">
        <v>7048652963062</v>
      </c>
      <c r="C636" s="34"/>
      <c r="D636" s="34"/>
      <c r="E636" s="34"/>
      <c r="F636" s="34"/>
      <c r="G636" s="34"/>
      <c r="H636" s="34"/>
      <c r="I636" s="34"/>
      <c r="J636" s="34"/>
      <c r="K636" s="37">
        <v>820468</v>
      </c>
      <c r="L636" t="s">
        <v>1927</v>
      </c>
      <c r="M636" s="21" t="str">
        <f t="shared" si="9"/>
        <v>820468-10001-XL</v>
      </c>
      <c r="N636" s="184">
        <v>7048652963062</v>
      </c>
      <c r="O636" s="2">
        <v>1</v>
      </c>
    </row>
    <row r="637" spans="1:15" ht="15.75">
      <c r="A637" s="79" t="s">
        <v>2286</v>
      </c>
      <c r="B637" s="80">
        <v>7048652963093</v>
      </c>
      <c r="C637" s="34"/>
      <c r="D637" s="34"/>
      <c r="E637" s="34"/>
      <c r="F637" s="34"/>
      <c r="G637" s="34"/>
      <c r="H637" s="34"/>
      <c r="I637" s="34"/>
      <c r="J637" s="34"/>
      <c r="K637" s="37">
        <v>820468</v>
      </c>
      <c r="L637" t="s">
        <v>685</v>
      </c>
      <c r="M637" s="21" t="str">
        <f t="shared" si="9"/>
        <v>820468-99901-S</v>
      </c>
      <c r="N637" s="184">
        <v>7048652963093</v>
      </c>
      <c r="O637" s="2">
        <v>1</v>
      </c>
    </row>
    <row r="638" spans="1:15" ht="15.75">
      <c r="A638" s="79" t="s">
        <v>2287</v>
      </c>
      <c r="B638" s="80">
        <v>7048652963086</v>
      </c>
      <c r="C638" s="34"/>
      <c r="D638" s="34"/>
      <c r="E638" s="34"/>
      <c r="F638" s="34"/>
      <c r="G638" s="34"/>
      <c r="H638" s="34"/>
      <c r="I638" s="34"/>
      <c r="J638" s="34"/>
      <c r="K638" s="37">
        <v>820468</v>
      </c>
      <c r="L638" t="s">
        <v>686</v>
      </c>
      <c r="M638" s="21" t="str">
        <f t="shared" si="9"/>
        <v>820468-99901-M</v>
      </c>
      <c r="N638" s="184">
        <v>7048652963086</v>
      </c>
      <c r="O638" s="2">
        <v>1</v>
      </c>
    </row>
    <row r="639" spans="1:15" ht="15.75">
      <c r="A639" s="79" t="s">
        <v>2288</v>
      </c>
      <c r="B639" s="80">
        <v>7048652963079</v>
      </c>
      <c r="C639" s="34"/>
      <c r="D639" s="34"/>
      <c r="E639" s="34"/>
      <c r="F639" s="34"/>
      <c r="G639" s="34"/>
      <c r="H639" s="34"/>
      <c r="I639" s="34"/>
      <c r="J639" s="34"/>
      <c r="K639" s="37">
        <v>820468</v>
      </c>
      <c r="L639" t="s">
        <v>687</v>
      </c>
      <c r="M639" s="21" t="str">
        <f t="shared" si="9"/>
        <v>820468-99901-L</v>
      </c>
      <c r="N639" s="184">
        <v>7048652963079</v>
      </c>
      <c r="O639" s="2">
        <v>1</v>
      </c>
    </row>
    <row r="640" spans="1:15" ht="15.75">
      <c r="A640" s="79" t="s">
        <v>2289</v>
      </c>
      <c r="B640" s="80">
        <v>7048652963109</v>
      </c>
      <c r="C640" s="34"/>
      <c r="D640" s="34"/>
      <c r="E640" s="34"/>
      <c r="F640" s="34"/>
      <c r="G640" s="34"/>
      <c r="H640" s="34"/>
      <c r="I640" s="34"/>
      <c r="J640" s="34"/>
      <c r="K640" s="37">
        <v>820468</v>
      </c>
      <c r="L640" t="s">
        <v>688</v>
      </c>
      <c r="M640" s="21" t="str">
        <f t="shared" si="9"/>
        <v>820468-99901-XL</v>
      </c>
      <c r="N640" s="184">
        <v>7048652963109</v>
      </c>
      <c r="O640" s="2">
        <v>1</v>
      </c>
    </row>
    <row r="641" spans="1:15" ht="15.75">
      <c r="A641" s="79" t="s">
        <v>2290</v>
      </c>
      <c r="B641" s="80">
        <v>7048652963024</v>
      </c>
      <c r="C641" s="34"/>
      <c r="D641" s="34"/>
      <c r="E641" s="34"/>
      <c r="F641" s="34"/>
      <c r="G641" s="34"/>
      <c r="H641" s="34"/>
      <c r="I641" s="34"/>
      <c r="J641" s="34"/>
      <c r="K641" s="37">
        <v>820473</v>
      </c>
      <c r="L641" t="s">
        <v>705</v>
      </c>
      <c r="M641" s="21" t="str">
        <f t="shared" si="9"/>
        <v>820473-99901-OS</v>
      </c>
      <c r="N641" s="184">
        <v>7048652963024</v>
      </c>
      <c r="O641" s="2">
        <v>1</v>
      </c>
    </row>
    <row r="642" spans="1:15" ht="15.75">
      <c r="A642" s="79" t="s">
        <v>2291</v>
      </c>
      <c r="B642" s="80">
        <v>7048652962997</v>
      </c>
      <c r="C642" s="34"/>
      <c r="D642" s="34"/>
      <c r="E642" s="34"/>
      <c r="F642" s="34"/>
      <c r="G642" s="34"/>
      <c r="H642" s="34"/>
      <c r="I642" s="34"/>
      <c r="J642" s="34"/>
      <c r="K642" s="37">
        <v>820474</v>
      </c>
      <c r="L642" t="s">
        <v>705</v>
      </c>
      <c r="M642" s="21" t="str">
        <f t="shared" si="9"/>
        <v>820474-99901-OS</v>
      </c>
      <c r="N642" s="184">
        <v>7048652962997</v>
      </c>
      <c r="O642" s="2">
        <v>1</v>
      </c>
    </row>
    <row r="643" spans="1:15" ht="15.75">
      <c r="A643" s="79" t="s">
        <v>2292</v>
      </c>
      <c r="B643" s="80">
        <v>7048652962942</v>
      </c>
      <c r="C643" s="34"/>
      <c r="D643" s="34"/>
      <c r="E643" s="34"/>
      <c r="F643" s="34"/>
      <c r="G643" s="34"/>
      <c r="H643" s="34"/>
      <c r="I643" s="34"/>
      <c r="J643" s="34"/>
      <c r="K643" s="37">
        <v>820475</v>
      </c>
      <c r="L643" t="s">
        <v>2175</v>
      </c>
      <c r="M643" s="21" t="str">
        <f t="shared" ref="M643:M706" si="10">CONCATENATE(K643,"-",L643)</f>
        <v>820475-54100-OS</v>
      </c>
      <c r="N643" s="184">
        <v>7048652962942</v>
      </c>
      <c r="O643" s="2">
        <v>1</v>
      </c>
    </row>
    <row r="644" spans="1:15" ht="15.75">
      <c r="A644" s="79" t="s">
        <v>2293</v>
      </c>
      <c r="B644" s="80">
        <v>7048652962959</v>
      </c>
      <c r="C644" s="34"/>
      <c r="D644" s="34"/>
      <c r="E644" s="34"/>
      <c r="F644" s="34"/>
      <c r="G644" s="34"/>
      <c r="H644" s="34"/>
      <c r="I644" s="34"/>
      <c r="J644" s="34"/>
      <c r="K644" s="37">
        <v>820475</v>
      </c>
      <c r="L644" t="s">
        <v>2183</v>
      </c>
      <c r="M644" s="21" t="str">
        <f t="shared" si="10"/>
        <v>820475-88302-OS</v>
      </c>
      <c r="N644" s="184">
        <v>7048652962959</v>
      </c>
      <c r="O644" s="2">
        <v>1</v>
      </c>
    </row>
    <row r="645" spans="1:15" ht="15.75">
      <c r="A645" s="79" t="s">
        <v>2294</v>
      </c>
      <c r="B645" s="80">
        <v>7048652962966</v>
      </c>
      <c r="C645" s="34"/>
      <c r="D645" s="34"/>
      <c r="E645" s="34"/>
      <c r="F645" s="34"/>
      <c r="G645" s="34"/>
      <c r="H645" s="34"/>
      <c r="I645" s="34"/>
      <c r="J645" s="34"/>
      <c r="K645" s="37">
        <v>820475</v>
      </c>
      <c r="L645" t="s">
        <v>705</v>
      </c>
      <c r="M645" s="21" t="str">
        <f t="shared" si="10"/>
        <v>820475-99901-OS</v>
      </c>
      <c r="N645" s="184">
        <v>7048652962966</v>
      </c>
      <c r="O645" s="2">
        <v>1</v>
      </c>
    </row>
    <row r="646" spans="1:15" ht="15.75">
      <c r="A646" s="79" t="s">
        <v>2295</v>
      </c>
      <c r="B646" s="80">
        <v>7048652962911</v>
      </c>
      <c r="C646" s="34"/>
      <c r="D646" s="34"/>
      <c r="E646" s="34"/>
      <c r="F646" s="34"/>
      <c r="G646" s="34"/>
      <c r="H646" s="34"/>
      <c r="I646" s="34"/>
      <c r="J646" s="34"/>
      <c r="K646" s="37">
        <v>820477</v>
      </c>
      <c r="L646" t="s">
        <v>2187</v>
      </c>
      <c r="M646" s="21" t="str">
        <f t="shared" si="10"/>
        <v>820477-76100-OS</v>
      </c>
      <c r="N646" s="184">
        <v>7048652962911</v>
      </c>
      <c r="O646" s="2">
        <v>1</v>
      </c>
    </row>
    <row r="647" spans="1:15" ht="15.75">
      <c r="A647" s="79" t="s">
        <v>2296</v>
      </c>
      <c r="B647" s="80">
        <v>7048652962928</v>
      </c>
      <c r="C647" s="34"/>
      <c r="D647" s="34"/>
      <c r="E647" s="34"/>
      <c r="F647" s="34"/>
      <c r="G647" s="34"/>
      <c r="H647" s="34"/>
      <c r="I647" s="34"/>
      <c r="J647" s="34"/>
      <c r="K647" s="37">
        <v>820477</v>
      </c>
      <c r="L647" t="s">
        <v>2183</v>
      </c>
      <c r="M647" s="21" t="str">
        <f t="shared" si="10"/>
        <v>820477-88302-OS</v>
      </c>
      <c r="N647" s="184">
        <v>7048652962928</v>
      </c>
      <c r="O647" s="2">
        <v>1</v>
      </c>
    </row>
    <row r="648" spans="1:15" ht="15.75">
      <c r="A648" s="79" t="s">
        <v>2297</v>
      </c>
      <c r="B648" s="80">
        <v>7048652962935</v>
      </c>
      <c r="C648" s="34"/>
      <c r="D648" s="34"/>
      <c r="E648" s="34"/>
      <c r="F648" s="34"/>
      <c r="G648" s="34"/>
      <c r="H648" s="34"/>
      <c r="I648" s="34"/>
      <c r="J648" s="34"/>
      <c r="K648" s="37">
        <v>820477</v>
      </c>
      <c r="L648" t="s">
        <v>705</v>
      </c>
      <c r="M648" s="21" t="str">
        <f t="shared" si="10"/>
        <v>820477-99901-OS</v>
      </c>
      <c r="N648" s="184">
        <v>7048652962935</v>
      </c>
      <c r="O648" s="2">
        <v>1</v>
      </c>
    </row>
    <row r="649" spans="1:15" ht="15.75">
      <c r="A649" s="79" t="s">
        <v>2298</v>
      </c>
      <c r="B649" s="80">
        <v>7048652962904</v>
      </c>
      <c r="C649" s="34"/>
      <c r="D649" s="34"/>
      <c r="E649" s="34"/>
      <c r="F649" s="34"/>
      <c r="G649" s="34"/>
      <c r="H649" s="34"/>
      <c r="I649" s="34"/>
      <c r="J649" s="34"/>
      <c r="K649" s="37">
        <v>820478</v>
      </c>
      <c r="L649" t="s">
        <v>705</v>
      </c>
      <c r="M649" s="21" t="str">
        <f t="shared" si="10"/>
        <v>820478-99901-OS</v>
      </c>
      <c r="N649" s="184">
        <v>7048652962904</v>
      </c>
      <c r="O649" s="2">
        <v>1</v>
      </c>
    </row>
    <row r="650" spans="1:15" ht="15.75">
      <c r="A650" s="79" t="s">
        <v>2299</v>
      </c>
      <c r="B650" s="80">
        <v>7048652962850</v>
      </c>
      <c r="C650" s="34"/>
      <c r="D650" s="34"/>
      <c r="E650" s="34"/>
      <c r="F650" s="34"/>
      <c r="G650" s="34"/>
      <c r="H650" s="34"/>
      <c r="I650" s="34"/>
      <c r="J650" s="34"/>
      <c r="K650" s="37">
        <v>820485</v>
      </c>
      <c r="L650" t="s">
        <v>2175</v>
      </c>
      <c r="M650" s="21" t="str">
        <f t="shared" si="10"/>
        <v>820485-54100-OS</v>
      </c>
      <c r="N650" s="184">
        <v>7048652962850</v>
      </c>
      <c r="O650" s="2">
        <v>1</v>
      </c>
    </row>
    <row r="651" spans="1:15" ht="15.75">
      <c r="A651" s="79" t="s">
        <v>2300</v>
      </c>
      <c r="B651" s="80">
        <v>7048652962867</v>
      </c>
      <c r="C651" s="34"/>
      <c r="D651" s="34"/>
      <c r="E651" s="34"/>
      <c r="F651" s="34"/>
      <c r="G651" s="34"/>
      <c r="H651" s="34"/>
      <c r="I651" s="34"/>
      <c r="J651" s="34"/>
      <c r="K651" s="37">
        <v>820485</v>
      </c>
      <c r="L651" t="s">
        <v>1259</v>
      </c>
      <c r="M651" s="21" t="str">
        <f t="shared" si="10"/>
        <v>820485-88300-OS</v>
      </c>
      <c r="N651" s="184">
        <v>7048652962867</v>
      </c>
      <c r="O651" s="2">
        <v>1</v>
      </c>
    </row>
    <row r="652" spans="1:15" ht="15.75">
      <c r="A652" s="79" t="s">
        <v>2301</v>
      </c>
      <c r="B652" s="80">
        <v>7048652962874</v>
      </c>
      <c r="C652" s="34"/>
      <c r="D652" s="34"/>
      <c r="E652" s="34"/>
      <c r="F652" s="34"/>
      <c r="G652" s="34"/>
      <c r="H652" s="34"/>
      <c r="I652" s="34"/>
      <c r="J652" s="34"/>
      <c r="K652" s="37">
        <v>820485</v>
      </c>
      <c r="L652" t="s">
        <v>705</v>
      </c>
      <c r="M652" s="21" t="str">
        <f t="shared" si="10"/>
        <v>820485-99901-OS</v>
      </c>
      <c r="N652" s="184">
        <v>7048652962874</v>
      </c>
      <c r="O652" s="2">
        <v>1</v>
      </c>
    </row>
    <row r="653" spans="1:15" ht="15.75">
      <c r="A653" s="79" t="s">
        <v>2302</v>
      </c>
      <c r="B653" s="80">
        <v>7048652962843</v>
      </c>
      <c r="C653" s="34"/>
      <c r="D653" s="34"/>
      <c r="E653" s="34"/>
      <c r="F653" s="34"/>
      <c r="G653" s="34"/>
      <c r="H653" s="34"/>
      <c r="I653" s="34"/>
      <c r="J653" s="34"/>
      <c r="K653" s="37">
        <v>820494</v>
      </c>
      <c r="L653" t="s">
        <v>705</v>
      </c>
      <c r="M653" s="21" t="str">
        <f t="shared" si="10"/>
        <v>820494-99901-OS</v>
      </c>
      <c r="N653" s="184">
        <v>7048652962843</v>
      </c>
      <c r="O653" s="2">
        <v>1</v>
      </c>
    </row>
    <row r="654" spans="1:15" ht="15.75">
      <c r="A654" s="79" t="s">
        <v>2303</v>
      </c>
      <c r="B654" s="80">
        <v>7048652962836</v>
      </c>
      <c r="C654" s="34"/>
      <c r="D654" s="34"/>
      <c r="E654" s="34"/>
      <c r="F654" s="34"/>
      <c r="G654" s="34"/>
      <c r="H654" s="34"/>
      <c r="I654" s="34"/>
      <c r="J654" s="34"/>
      <c r="K654" s="37">
        <v>820495</v>
      </c>
      <c r="L654" t="s">
        <v>705</v>
      </c>
      <c r="M654" s="21" t="str">
        <f t="shared" si="10"/>
        <v>820495-99901-OS</v>
      </c>
      <c r="N654" s="184">
        <v>7048652962836</v>
      </c>
      <c r="O654" s="2">
        <v>1</v>
      </c>
    </row>
    <row r="655" spans="1:15" ht="15.75">
      <c r="A655" s="79" t="s">
        <v>2304</v>
      </c>
      <c r="B655" s="80">
        <v>7048652962669</v>
      </c>
      <c r="C655" s="34"/>
      <c r="D655" s="34"/>
      <c r="E655" s="34"/>
      <c r="F655" s="34"/>
      <c r="G655" s="34"/>
      <c r="H655" s="34"/>
      <c r="I655" s="34"/>
      <c r="J655" s="34"/>
      <c r="K655" s="37">
        <v>820497</v>
      </c>
      <c r="L655" t="s">
        <v>1186</v>
      </c>
      <c r="M655" s="21" t="str">
        <f t="shared" si="10"/>
        <v>820497-58000-XS</v>
      </c>
      <c r="N655" s="184">
        <v>7048652962669</v>
      </c>
      <c r="O655" s="2">
        <v>1</v>
      </c>
    </row>
    <row r="656" spans="1:15" ht="15.75">
      <c r="A656" s="79" t="s">
        <v>2305</v>
      </c>
      <c r="B656" s="80">
        <v>7048652962652</v>
      </c>
      <c r="C656" s="34"/>
      <c r="D656" s="34"/>
      <c r="E656" s="34"/>
      <c r="F656" s="34"/>
      <c r="G656" s="34"/>
      <c r="H656" s="34"/>
      <c r="I656" s="34"/>
      <c r="J656" s="34"/>
      <c r="K656" s="37">
        <v>820497</v>
      </c>
      <c r="L656" t="s">
        <v>1187</v>
      </c>
      <c r="M656" s="21" t="str">
        <f t="shared" si="10"/>
        <v>820497-58000-S</v>
      </c>
      <c r="N656" s="184">
        <v>7048652962652</v>
      </c>
      <c r="O656" s="2">
        <v>1</v>
      </c>
    </row>
    <row r="657" spans="1:15" ht="15.75">
      <c r="A657" s="79" t="s">
        <v>2306</v>
      </c>
      <c r="B657" s="80">
        <v>7048652962645</v>
      </c>
      <c r="C657" s="34"/>
      <c r="D657" s="34"/>
      <c r="E657" s="34"/>
      <c r="F657" s="34"/>
      <c r="G657" s="34"/>
      <c r="H657" s="34"/>
      <c r="I657" s="34"/>
      <c r="J657" s="34"/>
      <c r="K657" s="37">
        <v>820497</v>
      </c>
      <c r="L657" t="s">
        <v>1188</v>
      </c>
      <c r="M657" s="21" t="str">
        <f t="shared" si="10"/>
        <v>820497-58000-M</v>
      </c>
      <c r="N657" s="184">
        <v>7048652962645</v>
      </c>
      <c r="O657" s="2">
        <v>1</v>
      </c>
    </row>
    <row r="658" spans="1:15" ht="15.75">
      <c r="A658" s="79" t="s">
        <v>2307</v>
      </c>
      <c r="B658" s="80">
        <v>7048652962638</v>
      </c>
      <c r="C658" s="34"/>
      <c r="D658" s="34"/>
      <c r="E658" s="34"/>
      <c r="F658" s="34"/>
      <c r="G658" s="34"/>
      <c r="H658" s="34"/>
      <c r="I658" s="34"/>
      <c r="J658" s="34"/>
      <c r="K658" s="37">
        <v>820497</v>
      </c>
      <c r="L658" t="s">
        <v>1189</v>
      </c>
      <c r="M658" s="21" t="str">
        <f t="shared" si="10"/>
        <v>820497-58000-L</v>
      </c>
      <c r="N658" s="184">
        <v>7048652962638</v>
      </c>
      <c r="O658" s="2">
        <v>1</v>
      </c>
    </row>
    <row r="659" spans="1:15" ht="15.75">
      <c r="A659" s="79" t="s">
        <v>2308</v>
      </c>
      <c r="B659" s="80">
        <v>7048652962706</v>
      </c>
      <c r="C659" s="34"/>
      <c r="D659" s="34"/>
      <c r="E659" s="34"/>
      <c r="F659" s="34"/>
      <c r="G659" s="34"/>
      <c r="H659" s="34"/>
      <c r="I659" s="34"/>
      <c r="J659" s="34"/>
      <c r="K659" s="37">
        <v>820497</v>
      </c>
      <c r="L659" t="s">
        <v>691</v>
      </c>
      <c r="M659" s="21" t="str">
        <f t="shared" si="10"/>
        <v>820497-99901-XS</v>
      </c>
      <c r="N659" s="184">
        <v>7048652962706</v>
      </c>
      <c r="O659" s="2">
        <v>1</v>
      </c>
    </row>
    <row r="660" spans="1:15" ht="15.75">
      <c r="A660" s="79" t="s">
        <v>2309</v>
      </c>
      <c r="B660" s="80">
        <v>7048652962690</v>
      </c>
      <c r="C660" s="34"/>
      <c r="D660" s="34"/>
      <c r="E660" s="34"/>
      <c r="F660" s="34"/>
      <c r="G660" s="34"/>
      <c r="H660" s="34"/>
      <c r="I660" s="34"/>
      <c r="J660" s="34"/>
      <c r="K660" s="37">
        <v>820497</v>
      </c>
      <c r="L660" t="s">
        <v>685</v>
      </c>
      <c r="M660" s="21" t="str">
        <f t="shared" si="10"/>
        <v>820497-99901-S</v>
      </c>
      <c r="N660" s="184">
        <v>7048652962690</v>
      </c>
      <c r="O660" s="2">
        <v>1</v>
      </c>
    </row>
    <row r="661" spans="1:15" ht="15.75">
      <c r="A661" s="79" t="s">
        <v>2310</v>
      </c>
      <c r="B661" s="80">
        <v>7048652962683</v>
      </c>
      <c r="C661" s="34"/>
      <c r="D661" s="34"/>
      <c r="E661" s="34"/>
      <c r="F661" s="34"/>
      <c r="G661" s="34"/>
      <c r="H661" s="34"/>
      <c r="I661" s="34"/>
      <c r="J661" s="34"/>
      <c r="K661" s="37">
        <v>820497</v>
      </c>
      <c r="L661" t="s">
        <v>686</v>
      </c>
      <c r="M661" s="21" t="str">
        <f t="shared" si="10"/>
        <v>820497-99901-M</v>
      </c>
      <c r="N661" s="184">
        <v>7048652962683</v>
      </c>
      <c r="O661" s="2">
        <v>1</v>
      </c>
    </row>
    <row r="662" spans="1:15" ht="15.75">
      <c r="A662" s="79" t="s">
        <v>2311</v>
      </c>
      <c r="B662" s="80">
        <v>7048652962676</v>
      </c>
      <c r="C662" s="34"/>
      <c r="D662" s="34"/>
      <c r="E662" s="34"/>
      <c r="F662" s="34"/>
      <c r="G662" s="34"/>
      <c r="H662" s="34"/>
      <c r="I662" s="34"/>
      <c r="J662" s="34"/>
      <c r="K662" s="37">
        <v>820497</v>
      </c>
      <c r="L662" t="s">
        <v>687</v>
      </c>
      <c r="M662" s="21" t="str">
        <f t="shared" si="10"/>
        <v>820497-99901-L</v>
      </c>
      <c r="N662" s="184">
        <v>7048652962676</v>
      </c>
      <c r="O662" s="2">
        <v>1</v>
      </c>
    </row>
    <row r="663" spans="1:15" ht="15.75">
      <c r="A663" s="79" t="s">
        <v>2312</v>
      </c>
      <c r="B663" s="80">
        <v>7048652962607</v>
      </c>
      <c r="C663" s="34"/>
      <c r="D663" s="34"/>
      <c r="E663" s="34"/>
      <c r="F663" s="34"/>
      <c r="G663" s="34"/>
      <c r="H663" s="34"/>
      <c r="I663" s="34"/>
      <c r="J663" s="34"/>
      <c r="K663" s="37">
        <v>820514</v>
      </c>
      <c r="L663" t="s">
        <v>1203</v>
      </c>
      <c r="M663" s="21" t="str">
        <f t="shared" si="10"/>
        <v>820514-55505-OS</v>
      </c>
      <c r="N663" s="184">
        <v>7048652962607</v>
      </c>
      <c r="O663" s="2">
        <v>1</v>
      </c>
    </row>
    <row r="664" spans="1:15" ht="15.75">
      <c r="A664" s="79" t="s">
        <v>2313</v>
      </c>
      <c r="B664" s="80">
        <v>7048652962614</v>
      </c>
      <c r="C664" s="34"/>
      <c r="D664" s="34"/>
      <c r="E664" s="34"/>
      <c r="F664" s="34"/>
      <c r="G664" s="34"/>
      <c r="H664" s="34"/>
      <c r="I664" s="34"/>
      <c r="J664" s="34"/>
      <c r="K664" s="37">
        <v>820514</v>
      </c>
      <c r="L664" t="s">
        <v>1263</v>
      </c>
      <c r="M664" s="21" t="str">
        <f t="shared" si="10"/>
        <v>820514-76000-OS</v>
      </c>
      <c r="N664" s="184">
        <v>7048652962614</v>
      </c>
      <c r="O664" s="2">
        <v>1</v>
      </c>
    </row>
    <row r="665" spans="1:15" ht="15.75">
      <c r="A665" s="79" t="s">
        <v>2314</v>
      </c>
      <c r="B665" s="80">
        <v>7048652962621</v>
      </c>
      <c r="C665" s="34"/>
      <c r="D665" s="34"/>
      <c r="E665" s="34"/>
      <c r="F665" s="34"/>
      <c r="G665" s="34"/>
      <c r="H665" s="34"/>
      <c r="I665" s="34"/>
      <c r="J665" s="34"/>
      <c r="K665" s="37">
        <v>820514</v>
      </c>
      <c r="L665" t="s">
        <v>705</v>
      </c>
      <c r="M665" s="21" t="str">
        <f t="shared" si="10"/>
        <v>820514-99901-OS</v>
      </c>
      <c r="N665" s="184">
        <v>7048652962621</v>
      </c>
      <c r="O665" s="2">
        <v>1</v>
      </c>
    </row>
    <row r="666" spans="1:15" ht="15.75">
      <c r="A666" s="79" t="s">
        <v>2149</v>
      </c>
      <c r="B666" s="80">
        <v>7048652902764</v>
      </c>
      <c r="C666" s="34"/>
      <c r="D666" s="34"/>
      <c r="E666" s="34"/>
      <c r="F666" s="34"/>
      <c r="G666" s="34"/>
      <c r="H666" s="34"/>
      <c r="I666" s="34"/>
      <c r="J666" s="34"/>
      <c r="K666" s="37">
        <v>820517</v>
      </c>
      <c r="L666" t="s">
        <v>103</v>
      </c>
      <c r="M666" s="21" t="str">
        <f t="shared" si="10"/>
        <v>820517-SEGRY-OS</v>
      </c>
      <c r="N666" s="184">
        <v>7048652902764</v>
      </c>
      <c r="O666" s="2">
        <v>1</v>
      </c>
    </row>
    <row r="667" spans="1:15" ht="15.75">
      <c r="A667" s="79" t="s">
        <v>2315</v>
      </c>
      <c r="B667" s="80">
        <v>7048652962577</v>
      </c>
      <c r="C667" s="34"/>
      <c r="D667" s="34"/>
      <c r="E667" s="34"/>
      <c r="F667" s="34"/>
      <c r="G667" s="34"/>
      <c r="H667" s="34"/>
      <c r="I667" s="34"/>
      <c r="J667" s="34"/>
      <c r="K667" s="37">
        <v>820518</v>
      </c>
      <c r="L667" t="s">
        <v>1220</v>
      </c>
      <c r="M667" s="21" t="str">
        <f t="shared" si="10"/>
        <v>820518-11003-OS</v>
      </c>
      <c r="N667" s="184">
        <v>7048652962577</v>
      </c>
      <c r="O667" s="2">
        <v>1</v>
      </c>
    </row>
    <row r="668" spans="1:15" ht="15.75">
      <c r="A668" s="79" t="s">
        <v>2316</v>
      </c>
      <c r="B668" s="80">
        <v>7048652962584</v>
      </c>
      <c r="C668" s="34"/>
      <c r="D668" s="34"/>
      <c r="E668" s="34"/>
      <c r="F668" s="34"/>
      <c r="G668" s="34"/>
      <c r="H668" s="34"/>
      <c r="I668" s="34"/>
      <c r="J668" s="34"/>
      <c r="K668" s="37">
        <v>820518</v>
      </c>
      <c r="L668" t="s">
        <v>2183</v>
      </c>
      <c r="M668" s="21" t="str">
        <f t="shared" si="10"/>
        <v>820518-88302-OS</v>
      </c>
      <c r="N668" s="184">
        <v>7048652962584</v>
      </c>
      <c r="O668" s="2">
        <v>1</v>
      </c>
    </row>
    <row r="669" spans="1:15" ht="15.75">
      <c r="A669" s="79" t="s">
        <v>2317</v>
      </c>
      <c r="B669" s="80">
        <v>7048652962591</v>
      </c>
      <c r="C669" s="34"/>
      <c r="D669" s="34"/>
      <c r="E669" s="34"/>
      <c r="F669" s="34"/>
      <c r="G669" s="34"/>
      <c r="H669" s="34"/>
      <c r="I669" s="34"/>
      <c r="J669" s="34"/>
      <c r="K669" s="37">
        <v>820518</v>
      </c>
      <c r="L669" t="s">
        <v>705</v>
      </c>
      <c r="M669" s="21" t="str">
        <f t="shared" si="10"/>
        <v>820518-99901-OS</v>
      </c>
      <c r="N669" s="184">
        <v>7048652962591</v>
      </c>
      <c r="O669" s="2">
        <v>1</v>
      </c>
    </row>
    <row r="670" spans="1:15" ht="15.75">
      <c r="A670" s="79" t="s">
        <v>2318</v>
      </c>
      <c r="B670" s="80">
        <v>7048652962515</v>
      </c>
      <c r="C670" s="34"/>
      <c r="D670" s="34"/>
      <c r="E670" s="34"/>
      <c r="F670" s="34"/>
      <c r="G670" s="34"/>
      <c r="H670" s="34"/>
      <c r="I670" s="34"/>
      <c r="J670" s="34"/>
      <c r="K670" s="37">
        <v>820521</v>
      </c>
      <c r="L670" t="s">
        <v>1212</v>
      </c>
      <c r="M670" s="21" t="str">
        <f t="shared" si="10"/>
        <v>820521-88300-S</v>
      </c>
      <c r="N670" s="184">
        <v>7048652962515</v>
      </c>
      <c r="O670" s="2">
        <v>1</v>
      </c>
    </row>
    <row r="671" spans="1:15" ht="15.75">
      <c r="A671" s="79" t="s">
        <v>2319</v>
      </c>
      <c r="B671" s="80">
        <v>7048652962508</v>
      </c>
      <c r="C671" s="34"/>
      <c r="D671" s="34"/>
      <c r="E671" s="34"/>
      <c r="F671" s="34"/>
      <c r="G671" s="34"/>
      <c r="H671" s="34"/>
      <c r="I671" s="34"/>
      <c r="J671" s="34"/>
      <c r="K671" s="37">
        <v>820521</v>
      </c>
      <c r="L671" t="s">
        <v>1213</v>
      </c>
      <c r="M671" s="21" t="str">
        <f t="shared" si="10"/>
        <v>820521-88300-M</v>
      </c>
      <c r="N671" s="184">
        <v>7048652962508</v>
      </c>
      <c r="O671" s="2">
        <v>1</v>
      </c>
    </row>
    <row r="672" spans="1:15" ht="15.75">
      <c r="A672" s="79" t="s">
        <v>2320</v>
      </c>
      <c r="B672" s="80">
        <v>7048652962492</v>
      </c>
      <c r="C672" s="34"/>
      <c r="D672" s="34"/>
      <c r="E672" s="34"/>
      <c r="F672" s="34"/>
      <c r="G672" s="34"/>
      <c r="H672" s="34"/>
      <c r="I672" s="34"/>
      <c r="J672" s="34"/>
      <c r="K672" s="37">
        <v>820521</v>
      </c>
      <c r="L672" t="s">
        <v>1214</v>
      </c>
      <c r="M672" s="21" t="str">
        <f t="shared" si="10"/>
        <v>820521-88300-L</v>
      </c>
      <c r="N672" s="184">
        <v>7048652962492</v>
      </c>
      <c r="O672" s="2">
        <v>1</v>
      </c>
    </row>
    <row r="673" spans="1:15" ht="15.75">
      <c r="A673" s="79" t="s">
        <v>2321</v>
      </c>
      <c r="B673" s="80">
        <v>7048652962522</v>
      </c>
      <c r="C673" s="34"/>
      <c r="D673" s="34"/>
      <c r="E673" s="34"/>
      <c r="F673" s="34"/>
      <c r="G673" s="34"/>
      <c r="H673" s="34"/>
      <c r="I673" s="34"/>
      <c r="J673" s="34"/>
      <c r="K673" s="37">
        <v>820521</v>
      </c>
      <c r="L673" t="s">
        <v>1215</v>
      </c>
      <c r="M673" s="21" t="str">
        <f t="shared" si="10"/>
        <v>820521-88300-XL</v>
      </c>
      <c r="N673" s="184">
        <v>7048652962522</v>
      </c>
      <c r="O673" s="2">
        <v>1</v>
      </c>
    </row>
    <row r="674" spans="1:15" ht="15.75">
      <c r="A674" s="79" t="s">
        <v>2322</v>
      </c>
      <c r="B674" s="80">
        <v>7048652962553</v>
      </c>
      <c r="C674" s="34"/>
      <c r="D674" s="34"/>
      <c r="E674" s="34"/>
      <c r="F674" s="34"/>
      <c r="G674" s="34"/>
      <c r="H674" s="34"/>
      <c r="I674" s="34"/>
      <c r="J674" s="34"/>
      <c r="K674" s="37">
        <v>820521</v>
      </c>
      <c r="L674" t="s">
        <v>685</v>
      </c>
      <c r="M674" s="21" t="str">
        <f t="shared" si="10"/>
        <v>820521-99901-S</v>
      </c>
      <c r="N674" s="184">
        <v>7048652962553</v>
      </c>
      <c r="O674" s="2">
        <v>1</v>
      </c>
    </row>
    <row r="675" spans="1:15" ht="15.75">
      <c r="A675" s="79" t="s">
        <v>2323</v>
      </c>
      <c r="B675" s="80">
        <v>7048652962546</v>
      </c>
      <c r="C675" s="34"/>
      <c r="D675" s="34"/>
      <c r="E675" s="34"/>
      <c r="F675" s="34"/>
      <c r="G675" s="34"/>
      <c r="H675" s="34"/>
      <c r="I675" s="34"/>
      <c r="J675" s="34"/>
      <c r="K675" s="37">
        <v>820521</v>
      </c>
      <c r="L675" t="s">
        <v>686</v>
      </c>
      <c r="M675" s="21" t="str">
        <f t="shared" si="10"/>
        <v>820521-99901-M</v>
      </c>
      <c r="N675" s="184">
        <v>7048652962546</v>
      </c>
      <c r="O675" s="2">
        <v>1</v>
      </c>
    </row>
    <row r="676" spans="1:15" ht="15.75">
      <c r="A676" s="79" t="s">
        <v>2324</v>
      </c>
      <c r="B676" s="80">
        <v>7048652962539</v>
      </c>
      <c r="C676" s="34"/>
      <c r="D676" s="34"/>
      <c r="E676" s="34"/>
      <c r="F676" s="34"/>
      <c r="G676" s="34"/>
      <c r="H676" s="34"/>
      <c r="I676" s="34"/>
      <c r="J676" s="34"/>
      <c r="K676" s="37">
        <v>820521</v>
      </c>
      <c r="L676" t="s">
        <v>687</v>
      </c>
      <c r="M676" s="21" t="str">
        <f t="shared" si="10"/>
        <v>820521-99901-L</v>
      </c>
      <c r="N676" s="184">
        <v>7048652962539</v>
      </c>
      <c r="O676" s="2">
        <v>1</v>
      </c>
    </row>
    <row r="677" spans="1:15" ht="15.75">
      <c r="A677" s="79" t="s">
        <v>2325</v>
      </c>
      <c r="B677" s="80">
        <v>7048652962560</v>
      </c>
      <c r="C677" s="34"/>
      <c r="D677" s="34"/>
      <c r="E677" s="34"/>
      <c r="F677" s="34"/>
      <c r="G677" s="34"/>
      <c r="H677" s="34"/>
      <c r="I677" s="34"/>
      <c r="J677" s="34"/>
      <c r="K677" s="37">
        <v>820521</v>
      </c>
      <c r="L677" t="s">
        <v>688</v>
      </c>
      <c r="M677" s="21" t="str">
        <f t="shared" si="10"/>
        <v>820521-99901-XL</v>
      </c>
      <c r="N677" s="184">
        <v>7048652962560</v>
      </c>
      <c r="O677" s="2">
        <v>1</v>
      </c>
    </row>
    <row r="678" spans="1:15" ht="15.75">
      <c r="A678" s="79" t="s">
        <v>3809</v>
      </c>
      <c r="B678" s="80">
        <v>7048653027787</v>
      </c>
      <c r="C678" s="34"/>
      <c r="D678" s="34"/>
      <c r="E678" s="34"/>
      <c r="F678" s="34"/>
      <c r="G678" s="34"/>
      <c r="H678" s="34"/>
      <c r="I678" s="34"/>
      <c r="J678" s="34"/>
      <c r="K678" s="37">
        <v>820546</v>
      </c>
      <c r="L678" t="s">
        <v>1924</v>
      </c>
      <c r="M678" s="21" t="str">
        <f t="shared" si="10"/>
        <v>820546-10001-S</v>
      </c>
      <c r="N678" s="184">
        <v>7048653027787</v>
      </c>
      <c r="O678" s="2">
        <v>1</v>
      </c>
    </row>
    <row r="679" spans="1:15" ht="15.75">
      <c r="A679" s="79" t="s">
        <v>3810</v>
      </c>
      <c r="B679" s="80">
        <v>7048653027770</v>
      </c>
      <c r="C679" s="34"/>
      <c r="D679" s="34"/>
      <c r="E679" s="34"/>
      <c r="F679" s="34"/>
      <c r="G679" s="34"/>
      <c r="H679" s="34"/>
      <c r="I679" s="34"/>
      <c r="J679" s="34"/>
      <c r="K679" s="37">
        <v>820546</v>
      </c>
      <c r="L679" t="s">
        <v>1925</v>
      </c>
      <c r="M679" s="21" t="str">
        <f t="shared" si="10"/>
        <v>820546-10001-M</v>
      </c>
      <c r="N679" s="184">
        <v>7048653027770</v>
      </c>
      <c r="O679" s="2">
        <v>1</v>
      </c>
    </row>
    <row r="680" spans="1:15" ht="15.75">
      <c r="A680" s="79" t="s">
        <v>3811</v>
      </c>
      <c r="B680" s="80">
        <v>7048653027763</v>
      </c>
      <c r="C680" s="34"/>
      <c r="D680" s="34"/>
      <c r="E680" s="34"/>
      <c r="F680" s="34"/>
      <c r="G680" s="34"/>
      <c r="H680" s="34"/>
      <c r="I680" s="34"/>
      <c r="J680" s="34"/>
      <c r="K680" s="37">
        <v>820546</v>
      </c>
      <c r="L680" t="s">
        <v>1926</v>
      </c>
      <c r="M680" s="21" t="str">
        <f t="shared" si="10"/>
        <v>820546-10001-L</v>
      </c>
      <c r="N680" s="184">
        <v>7048653027763</v>
      </c>
      <c r="O680" s="2">
        <v>1</v>
      </c>
    </row>
    <row r="681" spans="1:15" ht="15.75">
      <c r="A681" s="79" t="s">
        <v>3812</v>
      </c>
      <c r="B681" s="80">
        <v>7048653027794</v>
      </c>
      <c r="C681" s="34"/>
      <c r="D681" s="34"/>
      <c r="E681" s="34"/>
      <c r="F681" s="34"/>
      <c r="G681" s="34"/>
      <c r="H681" s="34"/>
      <c r="I681" s="34"/>
      <c r="J681" s="34"/>
      <c r="K681" s="37">
        <v>820546</v>
      </c>
      <c r="L681" t="s">
        <v>1927</v>
      </c>
      <c r="M681" s="21" t="str">
        <f t="shared" si="10"/>
        <v>820546-10001-XL</v>
      </c>
      <c r="N681" s="184">
        <v>7048653027794</v>
      </c>
      <c r="O681" s="2">
        <v>1</v>
      </c>
    </row>
    <row r="682" spans="1:15" ht="15.75">
      <c r="A682" s="79" t="s">
        <v>3813</v>
      </c>
      <c r="B682" s="80">
        <v>7048653027749</v>
      </c>
      <c r="C682" s="34"/>
      <c r="D682" s="34"/>
      <c r="E682" s="34"/>
      <c r="F682" s="34"/>
      <c r="G682" s="34"/>
      <c r="H682" s="34"/>
      <c r="I682" s="34"/>
      <c r="J682" s="34"/>
      <c r="K682" s="37">
        <v>820546</v>
      </c>
      <c r="L682" t="s">
        <v>685</v>
      </c>
      <c r="M682" s="21" t="str">
        <f t="shared" si="10"/>
        <v>820546-99901-S</v>
      </c>
      <c r="N682" s="184">
        <v>7048653027749</v>
      </c>
      <c r="O682" s="2">
        <v>1</v>
      </c>
    </row>
    <row r="683" spans="1:15" ht="15.75">
      <c r="A683" s="79" t="s">
        <v>3814</v>
      </c>
      <c r="B683" s="80">
        <v>7048653027732</v>
      </c>
      <c r="C683" s="34"/>
      <c r="D683" s="34"/>
      <c r="E683" s="34"/>
      <c r="F683" s="34"/>
      <c r="G683" s="34"/>
      <c r="H683" s="34"/>
      <c r="I683" s="34"/>
      <c r="J683" s="34"/>
      <c r="K683" s="37">
        <v>820546</v>
      </c>
      <c r="L683" t="s">
        <v>686</v>
      </c>
      <c r="M683" s="21" t="str">
        <f t="shared" si="10"/>
        <v>820546-99901-M</v>
      </c>
      <c r="N683" s="184">
        <v>7048653027732</v>
      </c>
      <c r="O683" s="2">
        <v>1</v>
      </c>
    </row>
    <row r="684" spans="1:15" ht="15.75">
      <c r="A684" s="79" t="s">
        <v>3815</v>
      </c>
      <c r="B684" s="80">
        <v>7048653027725</v>
      </c>
      <c r="C684" s="34"/>
      <c r="D684" s="34"/>
      <c r="E684" s="34"/>
      <c r="F684" s="34"/>
      <c r="G684" s="34"/>
      <c r="H684" s="34"/>
      <c r="I684" s="34"/>
      <c r="J684" s="34"/>
      <c r="K684" s="37">
        <v>820546</v>
      </c>
      <c r="L684" t="s">
        <v>687</v>
      </c>
      <c r="M684" s="21" t="str">
        <f t="shared" si="10"/>
        <v>820546-99901-L</v>
      </c>
      <c r="N684" s="184">
        <v>7048653027725</v>
      </c>
      <c r="O684" s="2">
        <v>1</v>
      </c>
    </row>
    <row r="685" spans="1:15" ht="15.75">
      <c r="A685" s="79" t="s">
        <v>3816</v>
      </c>
      <c r="B685" s="80">
        <v>7048653027756</v>
      </c>
      <c r="C685" s="34"/>
      <c r="D685" s="34"/>
      <c r="E685" s="34"/>
      <c r="F685" s="34"/>
      <c r="G685" s="34"/>
      <c r="H685" s="34"/>
      <c r="I685" s="34"/>
      <c r="J685" s="34"/>
      <c r="K685" s="37">
        <v>820546</v>
      </c>
      <c r="L685" t="s">
        <v>688</v>
      </c>
      <c r="M685" s="21" t="str">
        <f t="shared" si="10"/>
        <v>820546-99901-XL</v>
      </c>
      <c r="N685" s="184">
        <v>7048653027756</v>
      </c>
      <c r="O685" s="2">
        <v>1</v>
      </c>
    </row>
    <row r="686" spans="1:15" ht="15.75">
      <c r="A686" s="79" t="s">
        <v>3817</v>
      </c>
      <c r="B686" s="80">
        <v>7048653027916</v>
      </c>
      <c r="C686" s="34"/>
      <c r="D686" s="34"/>
      <c r="E686" s="34"/>
      <c r="F686" s="34"/>
      <c r="G686" s="34"/>
      <c r="H686" s="34"/>
      <c r="I686" s="34"/>
      <c r="J686" s="34"/>
      <c r="K686" s="37">
        <v>820548</v>
      </c>
      <c r="L686" t="s">
        <v>691</v>
      </c>
      <c r="M686" s="21" t="str">
        <f t="shared" si="10"/>
        <v>820548-99901-XS</v>
      </c>
      <c r="N686" s="184">
        <v>7048653027916</v>
      </c>
      <c r="O686" s="2">
        <v>1</v>
      </c>
    </row>
    <row r="687" spans="1:15" ht="15.75">
      <c r="A687" s="79" t="s">
        <v>3818</v>
      </c>
      <c r="B687" s="80">
        <v>7048653027909</v>
      </c>
      <c r="C687" s="34"/>
      <c r="D687" s="34"/>
      <c r="E687" s="34"/>
      <c r="F687" s="34"/>
      <c r="G687" s="34"/>
      <c r="H687" s="34"/>
      <c r="I687" s="34"/>
      <c r="J687" s="34"/>
      <c r="K687" s="37">
        <v>820548</v>
      </c>
      <c r="L687" t="s">
        <v>685</v>
      </c>
      <c r="M687" s="21" t="str">
        <f t="shared" si="10"/>
        <v>820548-99901-S</v>
      </c>
      <c r="N687" s="184">
        <v>7048653027909</v>
      </c>
      <c r="O687" s="2">
        <v>1</v>
      </c>
    </row>
    <row r="688" spans="1:15" ht="15.75">
      <c r="A688" s="79" t="s">
        <v>3819</v>
      </c>
      <c r="B688" s="80">
        <v>7048653027893</v>
      </c>
      <c r="C688" s="34"/>
      <c r="D688" s="34"/>
      <c r="E688" s="34"/>
      <c r="F688" s="34"/>
      <c r="G688" s="34"/>
      <c r="H688" s="34"/>
      <c r="I688" s="34"/>
      <c r="J688" s="34"/>
      <c r="K688" s="37">
        <v>820548</v>
      </c>
      <c r="L688" t="s">
        <v>686</v>
      </c>
      <c r="M688" s="21" t="str">
        <f t="shared" si="10"/>
        <v>820548-99901-M</v>
      </c>
      <c r="N688" s="184">
        <v>7048653027893</v>
      </c>
      <c r="O688" s="2">
        <v>1</v>
      </c>
    </row>
    <row r="689" spans="1:15" ht="15.75">
      <c r="A689" s="79" t="s">
        <v>3820</v>
      </c>
      <c r="B689" s="80">
        <v>7048653027886</v>
      </c>
      <c r="C689" s="34"/>
      <c r="D689" s="34"/>
      <c r="E689" s="34"/>
      <c r="F689" s="34"/>
      <c r="G689" s="34"/>
      <c r="H689" s="34"/>
      <c r="I689" s="34"/>
      <c r="J689" s="34"/>
      <c r="K689" s="37">
        <v>820548</v>
      </c>
      <c r="L689" t="s">
        <v>687</v>
      </c>
      <c r="M689" s="21" t="str">
        <f t="shared" si="10"/>
        <v>820548-99901-L</v>
      </c>
      <c r="N689" s="184">
        <v>7048653027886</v>
      </c>
      <c r="O689" s="2">
        <v>1</v>
      </c>
    </row>
    <row r="690" spans="1:15" ht="15.75">
      <c r="A690" s="79" t="s">
        <v>2150</v>
      </c>
      <c r="B690" s="80">
        <v>7048652900098</v>
      </c>
      <c r="C690" s="34"/>
      <c r="D690" s="34"/>
      <c r="E690" s="34"/>
      <c r="F690" s="34"/>
      <c r="G690" s="34"/>
      <c r="H690" s="34"/>
      <c r="I690" s="34"/>
      <c r="J690" s="34"/>
      <c r="K690" s="37">
        <v>827036</v>
      </c>
      <c r="L690" t="s">
        <v>705</v>
      </c>
      <c r="M690" s="21" t="str">
        <f t="shared" si="10"/>
        <v>827036-99901-OS</v>
      </c>
      <c r="N690" s="184">
        <v>7048652900098</v>
      </c>
      <c r="O690" s="2">
        <v>1</v>
      </c>
    </row>
    <row r="691" spans="1:15" ht="15.75">
      <c r="A691" s="79" t="s">
        <v>2151</v>
      </c>
      <c r="B691" s="80">
        <v>7048652193841</v>
      </c>
      <c r="C691" s="34"/>
      <c r="D691" s="34"/>
      <c r="E691" s="34"/>
      <c r="F691" s="34"/>
      <c r="G691" s="34"/>
      <c r="H691" s="34"/>
      <c r="I691" s="34"/>
      <c r="J691" s="34"/>
      <c r="K691" s="37">
        <v>827036</v>
      </c>
      <c r="L691" t="s">
        <v>98</v>
      </c>
      <c r="M691" s="21" t="str">
        <f t="shared" si="10"/>
        <v>827036-BLACK-OS</v>
      </c>
      <c r="N691" s="184">
        <v>7048652193841</v>
      </c>
      <c r="O691" s="2">
        <v>1</v>
      </c>
    </row>
    <row r="692" spans="1:15" ht="15.75">
      <c r="A692" s="79" t="s">
        <v>2152</v>
      </c>
      <c r="B692" s="80">
        <v>7048652281012</v>
      </c>
      <c r="C692" s="34"/>
      <c r="D692" s="34"/>
      <c r="E692" s="34"/>
      <c r="F692" s="34"/>
      <c r="G692" s="34"/>
      <c r="H692" s="34"/>
      <c r="I692" s="34"/>
      <c r="J692" s="34"/>
      <c r="K692" s="37">
        <v>827036</v>
      </c>
      <c r="L692" t="s">
        <v>652</v>
      </c>
      <c r="M692" s="21" t="str">
        <f t="shared" si="10"/>
        <v>827036-EHRED-OS</v>
      </c>
      <c r="N692" s="184">
        <v>7048652281012</v>
      </c>
      <c r="O692" s="2">
        <v>1</v>
      </c>
    </row>
    <row r="693" spans="1:15" ht="15.75">
      <c r="A693" s="79" t="s">
        <v>2153</v>
      </c>
      <c r="B693" s="80">
        <v>7048652193858</v>
      </c>
      <c r="C693" s="34"/>
      <c r="D693" s="34"/>
      <c r="E693" s="34"/>
      <c r="F693" s="34"/>
      <c r="G693" s="34"/>
      <c r="H693" s="34"/>
      <c r="I693" s="34"/>
      <c r="J693" s="34"/>
      <c r="K693" s="37">
        <v>827036</v>
      </c>
      <c r="L693" t="s">
        <v>1026</v>
      </c>
      <c r="M693" s="21" t="str">
        <f t="shared" si="10"/>
        <v>827036-LTGRY-OS</v>
      </c>
      <c r="N693" s="184">
        <v>7048652193858</v>
      </c>
      <c r="O693" s="2">
        <v>1</v>
      </c>
    </row>
    <row r="694" spans="1:15" ht="15.75">
      <c r="A694" s="79" t="s">
        <v>897</v>
      </c>
      <c r="B694" s="80">
        <v>7048652711625</v>
      </c>
      <c r="C694" s="34"/>
      <c r="D694" s="34"/>
      <c r="E694" s="34"/>
      <c r="F694" s="34"/>
      <c r="G694" s="34"/>
      <c r="H694" s="34"/>
      <c r="I694" s="34"/>
      <c r="J694" s="34"/>
      <c r="K694" s="37">
        <v>828178</v>
      </c>
      <c r="L694" t="s">
        <v>706</v>
      </c>
      <c r="M694" s="21" t="str">
        <f t="shared" si="10"/>
        <v>828178-11001-S</v>
      </c>
      <c r="N694" s="184">
        <v>7048652711625</v>
      </c>
      <c r="O694" s="2">
        <v>1</v>
      </c>
    </row>
    <row r="695" spans="1:15" ht="15.75">
      <c r="A695" s="79" t="s">
        <v>898</v>
      </c>
      <c r="B695" s="80">
        <v>7048652711618</v>
      </c>
      <c r="C695" s="34"/>
      <c r="D695" s="34"/>
      <c r="E695" s="34"/>
      <c r="F695" s="34"/>
      <c r="G695" s="34"/>
      <c r="H695" s="34"/>
      <c r="I695" s="34"/>
      <c r="J695" s="34"/>
      <c r="K695" s="37">
        <v>828178</v>
      </c>
      <c r="L695" t="s">
        <v>707</v>
      </c>
      <c r="M695" s="21" t="str">
        <f t="shared" si="10"/>
        <v>828178-11001-M</v>
      </c>
      <c r="N695" s="184">
        <v>7048652711618</v>
      </c>
      <c r="O695" s="2">
        <v>1</v>
      </c>
    </row>
    <row r="696" spans="1:15" ht="15.75">
      <c r="A696" s="79" t="s">
        <v>899</v>
      </c>
      <c r="B696" s="80">
        <v>7048652711601</v>
      </c>
      <c r="C696" s="34"/>
      <c r="D696" s="34"/>
      <c r="E696" s="34"/>
      <c r="F696" s="34"/>
      <c r="G696" s="34"/>
      <c r="H696" s="34"/>
      <c r="I696" s="34"/>
      <c r="J696" s="34"/>
      <c r="K696" s="37">
        <v>828178</v>
      </c>
      <c r="L696" t="s">
        <v>708</v>
      </c>
      <c r="M696" s="21" t="str">
        <f t="shared" si="10"/>
        <v>828178-11001-L</v>
      </c>
      <c r="N696" s="184">
        <v>7048652711601</v>
      </c>
      <c r="O696" s="2">
        <v>1</v>
      </c>
    </row>
    <row r="697" spans="1:15" ht="15.75">
      <c r="A697" s="79" t="s">
        <v>900</v>
      </c>
      <c r="B697" s="80">
        <v>7048652711632</v>
      </c>
      <c r="C697" s="34"/>
      <c r="D697" s="34"/>
      <c r="E697" s="34"/>
      <c r="F697" s="34"/>
      <c r="G697" s="34"/>
      <c r="H697" s="34"/>
      <c r="I697" s="34"/>
      <c r="J697" s="34"/>
      <c r="K697" s="37">
        <v>828178</v>
      </c>
      <c r="L697" t="s">
        <v>709</v>
      </c>
      <c r="M697" s="21" t="str">
        <f t="shared" si="10"/>
        <v>828178-11001-XL</v>
      </c>
      <c r="N697" s="184">
        <v>7048652711632</v>
      </c>
      <c r="O697" s="2">
        <v>1</v>
      </c>
    </row>
    <row r="698" spans="1:15" ht="15.75">
      <c r="A698" s="79" t="s">
        <v>2326</v>
      </c>
      <c r="B698" s="80">
        <v>7048652965448</v>
      </c>
      <c r="C698" s="34"/>
      <c r="D698" s="34"/>
      <c r="E698" s="34"/>
      <c r="F698" s="34"/>
      <c r="G698" s="34"/>
      <c r="H698" s="34"/>
      <c r="I698" s="34"/>
      <c r="J698" s="34"/>
      <c r="K698" s="37">
        <v>828178</v>
      </c>
      <c r="L698" t="s">
        <v>2177</v>
      </c>
      <c r="M698" s="21" t="str">
        <f t="shared" si="10"/>
        <v>828178-54100-S</v>
      </c>
      <c r="N698" s="184">
        <v>7048652965448</v>
      </c>
      <c r="O698" s="2">
        <v>1</v>
      </c>
    </row>
    <row r="699" spans="1:15" ht="15.75">
      <c r="A699" s="79" t="s">
        <v>2327</v>
      </c>
      <c r="B699" s="80">
        <v>7048652965431</v>
      </c>
      <c r="C699" s="34"/>
      <c r="D699" s="34"/>
      <c r="E699" s="34"/>
      <c r="F699" s="34"/>
      <c r="G699" s="34"/>
      <c r="H699" s="34"/>
      <c r="I699" s="34"/>
      <c r="J699" s="34"/>
      <c r="K699" s="37">
        <v>828178</v>
      </c>
      <c r="L699" t="s">
        <v>2178</v>
      </c>
      <c r="M699" s="21" t="str">
        <f t="shared" si="10"/>
        <v>828178-54100-M</v>
      </c>
      <c r="N699" s="184">
        <v>7048652965431</v>
      </c>
      <c r="O699" s="2">
        <v>1</v>
      </c>
    </row>
    <row r="700" spans="1:15" ht="15.75">
      <c r="A700" s="79" t="s">
        <v>2328</v>
      </c>
      <c r="B700" s="80">
        <v>7048652965424</v>
      </c>
      <c r="C700" s="34"/>
      <c r="D700" s="34"/>
      <c r="E700" s="34"/>
      <c r="F700" s="34"/>
      <c r="G700" s="34"/>
      <c r="H700" s="34"/>
      <c r="I700" s="34"/>
      <c r="J700" s="34"/>
      <c r="K700" s="37">
        <v>828178</v>
      </c>
      <c r="L700" t="s">
        <v>2179</v>
      </c>
      <c r="M700" s="21" t="str">
        <f t="shared" si="10"/>
        <v>828178-54100-L</v>
      </c>
      <c r="N700" s="184">
        <v>7048652965424</v>
      </c>
      <c r="O700" s="2">
        <v>1</v>
      </c>
    </row>
    <row r="701" spans="1:15" ht="15.75">
      <c r="A701" s="79" t="s">
        <v>2329</v>
      </c>
      <c r="B701" s="80">
        <v>7048652965455</v>
      </c>
      <c r="C701" s="34"/>
      <c r="D701" s="34"/>
      <c r="E701" s="34"/>
      <c r="F701" s="34"/>
      <c r="G701" s="34"/>
      <c r="H701" s="34"/>
      <c r="I701" s="34"/>
      <c r="J701" s="34"/>
      <c r="K701" s="37">
        <v>828178</v>
      </c>
      <c r="L701" t="s">
        <v>2180</v>
      </c>
      <c r="M701" s="21" t="str">
        <f t="shared" si="10"/>
        <v>828178-54100-XL</v>
      </c>
      <c r="N701" s="184">
        <v>7048652965455</v>
      </c>
      <c r="O701" s="2">
        <v>1</v>
      </c>
    </row>
    <row r="702" spans="1:15" ht="15.75">
      <c r="A702" s="79" t="s">
        <v>1601</v>
      </c>
      <c r="B702" s="80">
        <v>7048652788252</v>
      </c>
      <c r="C702" s="34"/>
      <c r="D702" s="34"/>
      <c r="E702" s="34"/>
      <c r="F702" s="34"/>
      <c r="G702" s="34"/>
      <c r="H702" s="34"/>
      <c r="I702" s="34"/>
      <c r="J702" s="34"/>
      <c r="K702" s="37">
        <v>828178</v>
      </c>
      <c r="L702" t="s">
        <v>1199</v>
      </c>
      <c r="M702" s="21" t="str">
        <f t="shared" si="10"/>
        <v>828178-55505-S</v>
      </c>
      <c r="N702" s="184">
        <v>7048652788252</v>
      </c>
      <c r="O702" s="2">
        <v>1</v>
      </c>
    </row>
    <row r="703" spans="1:15" ht="15.75">
      <c r="A703" s="79" t="s">
        <v>1602</v>
      </c>
      <c r="B703" s="80">
        <v>7048652788245</v>
      </c>
      <c r="C703" s="34"/>
      <c r="D703" s="34"/>
      <c r="E703" s="34"/>
      <c r="F703" s="34"/>
      <c r="G703" s="34"/>
      <c r="H703" s="34"/>
      <c r="I703" s="34"/>
      <c r="J703" s="34"/>
      <c r="K703" s="37">
        <v>828178</v>
      </c>
      <c r="L703" t="s">
        <v>1200</v>
      </c>
      <c r="M703" s="21" t="str">
        <f t="shared" si="10"/>
        <v>828178-55505-M</v>
      </c>
      <c r="N703" s="184">
        <v>7048652788245</v>
      </c>
      <c r="O703" s="2">
        <v>1</v>
      </c>
    </row>
    <row r="704" spans="1:15" ht="15.75">
      <c r="A704" s="79" t="s">
        <v>1603</v>
      </c>
      <c r="B704" s="80">
        <v>7048652788238</v>
      </c>
      <c r="C704" s="34"/>
      <c r="D704" s="34"/>
      <c r="E704" s="34"/>
      <c r="F704" s="34"/>
      <c r="G704" s="34"/>
      <c r="H704" s="34"/>
      <c r="I704" s="34"/>
      <c r="J704" s="34"/>
      <c r="K704" s="37">
        <v>828178</v>
      </c>
      <c r="L704" t="s">
        <v>1201</v>
      </c>
      <c r="M704" s="21" t="str">
        <f t="shared" si="10"/>
        <v>828178-55505-L</v>
      </c>
      <c r="N704" s="184">
        <v>7048652788238</v>
      </c>
      <c r="O704" s="2">
        <v>1</v>
      </c>
    </row>
    <row r="705" spans="1:15" ht="15.75">
      <c r="A705" s="79" t="s">
        <v>1604</v>
      </c>
      <c r="B705" s="80">
        <v>7048652788269</v>
      </c>
      <c r="C705" s="34"/>
      <c r="D705" s="34"/>
      <c r="E705" s="34"/>
      <c r="F705" s="34"/>
      <c r="G705" s="34"/>
      <c r="H705" s="34"/>
      <c r="I705" s="34"/>
      <c r="J705" s="34"/>
      <c r="K705" s="37">
        <v>828178</v>
      </c>
      <c r="L705" t="s">
        <v>1202</v>
      </c>
      <c r="M705" s="21" t="str">
        <f t="shared" si="10"/>
        <v>828178-55505-XL</v>
      </c>
      <c r="N705" s="184">
        <v>7048652788269</v>
      </c>
      <c r="O705" s="2">
        <v>1</v>
      </c>
    </row>
    <row r="706" spans="1:15" ht="15.75">
      <c r="A706" s="79" t="s">
        <v>901</v>
      </c>
      <c r="B706" s="80">
        <v>7048652711663</v>
      </c>
      <c r="C706" s="34"/>
      <c r="D706" s="34"/>
      <c r="E706" s="34"/>
      <c r="F706" s="34"/>
      <c r="G706" s="34"/>
      <c r="H706" s="34"/>
      <c r="I706" s="34"/>
      <c r="J706" s="34"/>
      <c r="K706" s="37">
        <v>828178</v>
      </c>
      <c r="L706" t="s">
        <v>685</v>
      </c>
      <c r="M706" s="21" t="str">
        <f t="shared" si="10"/>
        <v>828178-99901-S</v>
      </c>
      <c r="N706" s="184">
        <v>7048652711663</v>
      </c>
      <c r="O706" s="2">
        <v>1</v>
      </c>
    </row>
    <row r="707" spans="1:15" ht="15.75">
      <c r="A707" s="79" t="s">
        <v>902</v>
      </c>
      <c r="B707" s="80">
        <v>7048652711656</v>
      </c>
      <c r="C707" s="34"/>
      <c r="D707" s="34"/>
      <c r="E707" s="34"/>
      <c r="F707" s="34"/>
      <c r="G707" s="34"/>
      <c r="H707" s="34"/>
      <c r="I707" s="34"/>
      <c r="J707" s="34"/>
      <c r="K707" s="37">
        <v>828178</v>
      </c>
      <c r="L707" t="s">
        <v>686</v>
      </c>
      <c r="M707" s="21" t="str">
        <f t="shared" ref="M707:M770" si="11">CONCATENATE(K707,"-",L707)</f>
        <v>828178-99901-M</v>
      </c>
      <c r="N707" s="184">
        <v>7048652711656</v>
      </c>
      <c r="O707" s="2">
        <v>1</v>
      </c>
    </row>
    <row r="708" spans="1:15" ht="15.75">
      <c r="A708" s="79" t="s">
        <v>903</v>
      </c>
      <c r="B708" s="80">
        <v>7048652711649</v>
      </c>
      <c r="C708" s="34"/>
      <c r="D708" s="34"/>
      <c r="E708" s="34"/>
      <c r="F708" s="34"/>
      <c r="G708" s="34"/>
      <c r="H708" s="34"/>
      <c r="I708" s="34"/>
      <c r="J708" s="34"/>
      <c r="K708" s="37">
        <v>828178</v>
      </c>
      <c r="L708" t="s">
        <v>687</v>
      </c>
      <c r="M708" s="21" t="str">
        <f t="shared" si="11"/>
        <v>828178-99901-L</v>
      </c>
      <c r="N708" s="184">
        <v>7048652711649</v>
      </c>
      <c r="O708" s="2">
        <v>1</v>
      </c>
    </row>
    <row r="709" spans="1:15" ht="15.75">
      <c r="A709" s="79" t="s">
        <v>904</v>
      </c>
      <c r="B709" s="80">
        <v>7048652711670</v>
      </c>
      <c r="C709" s="34"/>
      <c r="D709" s="34"/>
      <c r="E709" s="34"/>
      <c r="F709" s="34"/>
      <c r="G709" s="34"/>
      <c r="H709" s="34"/>
      <c r="I709" s="34"/>
      <c r="J709" s="34"/>
      <c r="K709" s="37">
        <v>828178</v>
      </c>
      <c r="L709" t="s">
        <v>688</v>
      </c>
      <c r="M709" s="21" t="str">
        <f t="shared" si="11"/>
        <v>828178-99901-XL</v>
      </c>
      <c r="N709" s="184">
        <v>7048652711670</v>
      </c>
      <c r="O709" s="2">
        <v>1</v>
      </c>
    </row>
    <row r="710" spans="1:15" ht="15.75">
      <c r="A710" s="79" t="s">
        <v>905</v>
      </c>
      <c r="B710" s="80">
        <v>7048652711595</v>
      </c>
      <c r="C710" s="34"/>
      <c r="D710" s="34"/>
      <c r="E710" s="34"/>
      <c r="F710" s="34"/>
      <c r="G710" s="34"/>
      <c r="H710" s="34"/>
      <c r="I710" s="34"/>
      <c r="J710" s="34"/>
      <c r="K710" s="37">
        <v>828179</v>
      </c>
      <c r="L710" t="s">
        <v>733</v>
      </c>
      <c r="M710" s="21" t="str">
        <f t="shared" si="11"/>
        <v>828179-11001-XS</v>
      </c>
      <c r="N710" s="184">
        <v>7048652711595</v>
      </c>
      <c r="O710" s="2">
        <v>1</v>
      </c>
    </row>
    <row r="711" spans="1:15" ht="15.75">
      <c r="A711" s="79" t="s">
        <v>906</v>
      </c>
      <c r="B711" s="80">
        <v>7048652711588</v>
      </c>
      <c r="C711" s="34"/>
      <c r="D711" s="34"/>
      <c r="E711" s="34"/>
      <c r="F711" s="34"/>
      <c r="G711" s="34"/>
      <c r="H711" s="34"/>
      <c r="I711" s="34"/>
      <c r="J711" s="34"/>
      <c r="K711" s="37">
        <v>828179</v>
      </c>
      <c r="L711" t="s">
        <v>706</v>
      </c>
      <c r="M711" s="21" t="str">
        <f t="shared" si="11"/>
        <v>828179-11001-S</v>
      </c>
      <c r="N711" s="184">
        <v>7048652711588</v>
      </c>
      <c r="O711" s="2">
        <v>1</v>
      </c>
    </row>
    <row r="712" spans="1:15" ht="15.75">
      <c r="A712" s="79" t="s">
        <v>907</v>
      </c>
      <c r="B712" s="80">
        <v>7048652711571</v>
      </c>
      <c r="C712" s="34"/>
      <c r="D712" s="34"/>
      <c r="E712" s="34"/>
      <c r="F712" s="34"/>
      <c r="G712" s="34"/>
      <c r="H712" s="34"/>
      <c r="I712" s="34"/>
      <c r="J712" s="34"/>
      <c r="K712" s="37">
        <v>828179</v>
      </c>
      <c r="L712" t="s">
        <v>707</v>
      </c>
      <c r="M712" s="21" t="str">
        <f t="shared" si="11"/>
        <v>828179-11001-M</v>
      </c>
      <c r="N712" s="184">
        <v>7048652711571</v>
      </c>
      <c r="O712" s="2">
        <v>1</v>
      </c>
    </row>
    <row r="713" spans="1:15" ht="15.75">
      <c r="A713" s="79" t="s">
        <v>908</v>
      </c>
      <c r="B713" s="80">
        <v>7048652711564</v>
      </c>
      <c r="C713" s="34"/>
      <c r="D713" s="34"/>
      <c r="E713" s="34"/>
      <c r="F713" s="34"/>
      <c r="G713" s="34"/>
      <c r="H713" s="34"/>
      <c r="I713" s="34"/>
      <c r="J713" s="34"/>
      <c r="K713" s="37">
        <v>828179</v>
      </c>
      <c r="L713" t="s">
        <v>708</v>
      </c>
      <c r="M713" s="21" t="str">
        <f t="shared" si="11"/>
        <v>828179-11001-L</v>
      </c>
      <c r="N713" s="184">
        <v>7048652711564</v>
      </c>
      <c r="O713" s="2">
        <v>1</v>
      </c>
    </row>
    <row r="714" spans="1:15" ht="15.75">
      <c r="A714" s="79" t="s">
        <v>2330</v>
      </c>
      <c r="B714" s="80">
        <v>7048652962393</v>
      </c>
      <c r="C714" s="34"/>
      <c r="D714" s="34"/>
      <c r="E714" s="34"/>
      <c r="F714" s="34"/>
      <c r="G714" s="34"/>
      <c r="H714" s="34"/>
      <c r="I714" s="34"/>
      <c r="J714" s="34"/>
      <c r="K714" s="37">
        <v>828179</v>
      </c>
      <c r="L714" t="s">
        <v>2182</v>
      </c>
      <c r="M714" s="21" t="str">
        <f t="shared" si="11"/>
        <v>828179-54100-XS</v>
      </c>
      <c r="N714" s="184">
        <v>7048652962393</v>
      </c>
      <c r="O714" s="2">
        <v>1</v>
      </c>
    </row>
    <row r="715" spans="1:15" ht="15.75">
      <c r="A715" s="79" t="s">
        <v>2331</v>
      </c>
      <c r="B715" s="80">
        <v>7048652962386</v>
      </c>
      <c r="C715" s="34"/>
      <c r="D715" s="34"/>
      <c r="E715" s="34"/>
      <c r="F715" s="34"/>
      <c r="G715" s="34"/>
      <c r="H715" s="34"/>
      <c r="I715" s="34"/>
      <c r="J715" s="34"/>
      <c r="K715" s="37">
        <v>828179</v>
      </c>
      <c r="L715" t="s">
        <v>2177</v>
      </c>
      <c r="M715" s="21" t="str">
        <f t="shared" si="11"/>
        <v>828179-54100-S</v>
      </c>
      <c r="N715" s="184">
        <v>7048652962386</v>
      </c>
      <c r="O715" s="2">
        <v>1</v>
      </c>
    </row>
    <row r="716" spans="1:15" ht="15.75">
      <c r="A716" s="79" t="s">
        <v>2332</v>
      </c>
      <c r="B716" s="80">
        <v>7048652962379</v>
      </c>
      <c r="C716" s="34"/>
      <c r="D716" s="34"/>
      <c r="E716" s="34"/>
      <c r="F716" s="34"/>
      <c r="G716" s="34"/>
      <c r="H716" s="34"/>
      <c r="I716" s="34"/>
      <c r="J716" s="34"/>
      <c r="K716" s="37">
        <v>828179</v>
      </c>
      <c r="L716" t="s">
        <v>2178</v>
      </c>
      <c r="M716" s="21" t="str">
        <f t="shared" si="11"/>
        <v>828179-54100-M</v>
      </c>
      <c r="N716" s="184">
        <v>7048652962379</v>
      </c>
      <c r="O716" s="2">
        <v>1</v>
      </c>
    </row>
    <row r="717" spans="1:15" ht="15.75">
      <c r="A717" s="79" t="s">
        <v>2333</v>
      </c>
      <c r="B717" s="80">
        <v>7048652962362</v>
      </c>
      <c r="C717" s="34"/>
      <c r="D717" s="34"/>
      <c r="E717" s="34"/>
      <c r="F717" s="34"/>
      <c r="G717" s="34"/>
      <c r="H717" s="34"/>
      <c r="I717" s="34"/>
      <c r="J717" s="34"/>
      <c r="K717" s="37">
        <v>828179</v>
      </c>
      <c r="L717" t="s">
        <v>2179</v>
      </c>
      <c r="M717" s="21" t="str">
        <f t="shared" si="11"/>
        <v>828179-54100-L</v>
      </c>
      <c r="N717" s="184">
        <v>7048652962362</v>
      </c>
      <c r="O717" s="2">
        <v>1</v>
      </c>
    </row>
    <row r="718" spans="1:15" ht="15.75">
      <c r="A718" s="79" t="s">
        <v>1605</v>
      </c>
      <c r="B718" s="80">
        <v>7048652788221</v>
      </c>
      <c r="C718" s="34"/>
      <c r="D718" s="34"/>
      <c r="E718" s="34"/>
      <c r="F718" s="34"/>
      <c r="G718" s="34"/>
      <c r="H718" s="34"/>
      <c r="I718" s="34"/>
      <c r="J718" s="34"/>
      <c r="K718" s="37">
        <v>828179</v>
      </c>
      <c r="L718" t="s">
        <v>1198</v>
      </c>
      <c r="M718" s="21" t="str">
        <f t="shared" si="11"/>
        <v>828179-55505-XS</v>
      </c>
      <c r="N718" s="184">
        <v>7048652788221</v>
      </c>
      <c r="O718" s="2">
        <v>1</v>
      </c>
    </row>
    <row r="719" spans="1:15" ht="15.75">
      <c r="A719" s="79" t="s">
        <v>1606</v>
      </c>
      <c r="B719" s="80">
        <v>7048652788214</v>
      </c>
      <c r="C719" s="34"/>
      <c r="D719" s="34"/>
      <c r="E719" s="34"/>
      <c r="F719" s="34"/>
      <c r="G719" s="34"/>
      <c r="H719" s="34"/>
      <c r="I719" s="34"/>
      <c r="J719" s="34"/>
      <c r="K719" s="37">
        <v>828179</v>
      </c>
      <c r="L719" t="s">
        <v>1199</v>
      </c>
      <c r="M719" s="21" t="str">
        <f t="shared" si="11"/>
        <v>828179-55505-S</v>
      </c>
      <c r="N719" s="184">
        <v>7048652788214</v>
      </c>
      <c r="O719" s="2">
        <v>1</v>
      </c>
    </row>
    <row r="720" spans="1:15" ht="15.75">
      <c r="A720" s="79" t="s">
        <v>1607</v>
      </c>
      <c r="B720" s="80">
        <v>7048652788207</v>
      </c>
      <c r="C720" s="34"/>
      <c r="D720" s="34"/>
      <c r="E720" s="34"/>
      <c r="F720" s="34"/>
      <c r="G720" s="34"/>
      <c r="H720" s="34"/>
      <c r="I720" s="34"/>
      <c r="J720" s="34"/>
      <c r="K720" s="37">
        <v>828179</v>
      </c>
      <c r="L720" t="s">
        <v>1200</v>
      </c>
      <c r="M720" s="21" t="str">
        <f t="shared" si="11"/>
        <v>828179-55505-M</v>
      </c>
      <c r="N720" s="184">
        <v>7048652788207</v>
      </c>
      <c r="O720" s="2">
        <v>1</v>
      </c>
    </row>
    <row r="721" spans="1:15" ht="15.75">
      <c r="A721" s="79" t="s">
        <v>1608</v>
      </c>
      <c r="B721" s="80">
        <v>7048652788191</v>
      </c>
      <c r="C721" s="34"/>
      <c r="D721" s="34"/>
      <c r="E721" s="34"/>
      <c r="F721" s="34"/>
      <c r="G721" s="34"/>
      <c r="H721" s="34"/>
      <c r="I721" s="34"/>
      <c r="J721" s="34"/>
      <c r="K721" s="37">
        <v>828179</v>
      </c>
      <c r="L721" t="s">
        <v>1201</v>
      </c>
      <c r="M721" s="21" t="str">
        <f t="shared" si="11"/>
        <v>828179-55505-L</v>
      </c>
      <c r="N721" s="184">
        <v>7048652788191</v>
      </c>
      <c r="O721" s="2">
        <v>1</v>
      </c>
    </row>
    <row r="722" spans="1:15" ht="15.75">
      <c r="A722" s="79" t="s">
        <v>909</v>
      </c>
      <c r="B722" s="80">
        <v>7048652711540</v>
      </c>
      <c r="C722" s="34"/>
      <c r="D722" s="34"/>
      <c r="E722" s="34"/>
      <c r="F722" s="34"/>
      <c r="G722" s="34"/>
      <c r="H722" s="34"/>
      <c r="I722" s="34"/>
      <c r="J722" s="34"/>
      <c r="K722" s="37">
        <v>828180</v>
      </c>
      <c r="L722" t="s">
        <v>685</v>
      </c>
      <c r="M722" s="21" t="str">
        <f t="shared" si="11"/>
        <v>828180-99901-S</v>
      </c>
      <c r="N722" s="184">
        <v>7048652711540</v>
      </c>
      <c r="O722" s="2">
        <v>1</v>
      </c>
    </row>
    <row r="723" spans="1:15" ht="15.75">
      <c r="A723" s="79" t="s">
        <v>910</v>
      </c>
      <c r="B723" s="80">
        <v>7048652711533</v>
      </c>
      <c r="C723" s="34"/>
      <c r="D723" s="34"/>
      <c r="E723" s="34"/>
      <c r="F723" s="34"/>
      <c r="G723" s="34"/>
      <c r="H723" s="34"/>
      <c r="I723" s="34"/>
      <c r="J723" s="34"/>
      <c r="K723" s="37">
        <v>828180</v>
      </c>
      <c r="L723" t="s">
        <v>686</v>
      </c>
      <c r="M723" s="21" t="str">
        <f t="shared" si="11"/>
        <v>828180-99901-M</v>
      </c>
      <c r="N723" s="184">
        <v>7048652711533</v>
      </c>
      <c r="O723" s="2">
        <v>1</v>
      </c>
    </row>
    <row r="724" spans="1:15" ht="15.75">
      <c r="A724" s="79" t="s">
        <v>911</v>
      </c>
      <c r="B724" s="80">
        <v>7048652711526</v>
      </c>
      <c r="C724" s="34"/>
      <c r="D724" s="34"/>
      <c r="E724" s="34"/>
      <c r="F724" s="34"/>
      <c r="G724" s="34"/>
      <c r="H724" s="34"/>
      <c r="I724" s="34"/>
      <c r="J724" s="34"/>
      <c r="K724" s="37">
        <v>828180</v>
      </c>
      <c r="L724" t="s">
        <v>687</v>
      </c>
      <c r="M724" s="21" t="str">
        <f t="shared" si="11"/>
        <v>828180-99901-L</v>
      </c>
      <c r="N724" s="184">
        <v>7048652711526</v>
      </c>
      <c r="O724" s="2">
        <v>1</v>
      </c>
    </row>
    <row r="725" spans="1:15" ht="15.75">
      <c r="A725" s="79" t="s">
        <v>912</v>
      </c>
      <c r="B725" s="80">
        <v>7048652711557</v>
      </c>
      <c r="C725" s="34"/>
      <c r="D725" s="34"/>
      <c r="E725" s="34"/>
      <c r="F725" s="34"/>
      <c r="G725" s="34"/>
      <c r="H725" s="34"/>
      <c r="I725" s="34"/>
      <c r="J725" s="34"/>
      <c r="K725" s="37">
        <v>828180</v>
      </c>
      <c r="L725" t="s">
        <v>688</v>
      </c>
      <c r="M725" s="21" t="str">
        <f t="shared" si="11"/>
        <v>828180-99901-XL</v>
      </c>
      <c r="N725" s="184">
        <v>7048652711557</v>
      </c>
      <c r="O725" s="2">
        <v>1</v>
      </c>
    </row>
    <row r="726" spans="1:15" ht="15.75">
      <c r="A726" s="79" t="s">
        <v>913</v>
      </c>
      <c r="B726" s="80">
        <v>7048652711519</v>
      </c>
      <c r="C726" s="34"/>
      <c r="D726" s="34"/>
      <c r="E726" s="34"/>
      <c r="F726" s="34"/>
      <c r="G726" s="34"/>
      <c r="H726" s="34"/>
      <c r="I726" s="34"/>
      <c r="J726" s="34"/>
      <c r="K726" s="37">
        <v>828181</v>
      </c>
      <c r="L726" t="s">
        <v>691</v>
      </c>
      <c r="M726" s="21" t="str">
        <f t="shared" si="11"/>
        <v>828181-99901-XS</v>
      </c>
      <c r="N726" s="184">
        <v>7048652711519</v>
      </c>
      <c r="O726" s="2">
        <v>1</v>
      </c>
    </row>
    <row r="727" spans="1:15" ht="15.75">
      <c r="A727" s="79" t="s">
        <v>914</v>
      </c>
      <c r="B727" s="80">
        <v>7048652711502</v>
      </c>
      <c r="C727" s="34"/>
      <c r="D727" s="34"/>
      <c r="E727" s="34"/>
      <c r="F727" s="34"/>
      <c r="G727" s="34"/>
      <c r="H727" s="34"/>
      <c r="I727" s="34"/>
      <c r="J727" s="34"/>
      <c r="K727" s="37">
        <v>828181</v>
      </c>
      <c r="L727" t="s">
        <v>685</v>
      </c>
      <c r="M727" s="21" t="str">
        <f t="shared" si="11"/>
        <v>828181-99901-S</v>
      </c>
      <c r="N727" s="184">
        <v>7048652711502</v>
      </c>
      <c r="O727" s="2">
        <v>1</v>
      </c>
    </row>
    <row r="728" spans="1:15" ht="15.75">
      <c r="A728" s="79" t="s">
        <v>915</v>
      </c>
      <c r="B728" s="80">
        <v>7048652711496</v>
      </c>
      <c r="C728" s="34"/>
      <c r="D728" s="34"/>
      <c r="E728" s="34"/>
      <c r="F728" s="34"/>
      <c r="G728" s="34"/>
      <c r="H728" s="34"/>
      <c r="I728" s="34"/>
      <c r="J728" s="34"/>
      <c r="K728" s="37">
        <v>828181</v>
      </c>
      <c r="L728" t="s">
        <v>686</v>
      </c>
      <c r="M728" s="21" t="str">
        <f t="shared" si="11"/>
        <v>828181-99901-M</v>
      </c>
      <c r="N728" s="184">
        <v>7048652711496</v>
      </c>
      <c r="O728" s="2">
        <v>1</v>
      </c>
    </row>
    <row r="729" spans="1:15" ht="15.75">
      <c r="A729" s="79" t="s">
        <v>916</v>
      </c>
      <c r="B729" s="80">
        <v>7048652711489</v>
      </c>
      <c r="C729" s="34"/>
      <c r="D729" s="34"/>
      <c r="E729" s="34"/>
      <c r="F729" s="34"/>
      <c r="G729" s="34"/>
      <c r="H729" s="34"/>
      <c r="I729" s="34"/>
      <c r="J729" s="34"/>
      <c r="K729" s="37">
        <v>828181</v>
      </c>
      <c r="L729" t="s">
        <v>687</v>
      </c>
      <c r="M729" s="21" t="str">
        <f t="shared" si="11"/>
        <v>828181-99901-L</v>
      </c>
      <c r="N729" s="184">
        <v>7048652711489</v>
      </c>
      <c r="O729" s="2">
        <v>1</v>
      </c>
    </row>
    <row r="730" spans="1:15" ht="15.75">
      <c r="A730" s="79" t="s">
        <v>2524</v>
      </c>
      <c r="B730" s="80">
        <v>7048652711229</v>
      </c>
      <c r="C730" s="34"/>
      <c r="D730" s="34"/>
      <c r="E730" s="34"/>
      <c r="F730" s="34"/>
      <c r="G730" s="34"/>
      <c r="H730" s="34"/>
      <c r="I730" s="34"/>
      <c r="J730" s="34"/>
      <c r="K730" s="37">
        <v>828182</v>
      </c>
      <c r="L730" t="s">
        <v>706</v>
      </c>
      <c r="M730" s="21" t="str">
        <f t="shared" si="11"/>
        <v>828182-11001-S</v>
      </c>
      <c r="N730" s="184">
        <v>7048652711229</v>
      </c>
      <c r="O730" s="2">
        <v>1</v>
      </c>
    </row>
    <row r="731" spans="1:15" ht="15.75">
      <c r="A731" s="79" t="s">
        <v>2525</v>
      </c>
      <c r="B731" s="80">
        <v>7048652711212</v>
      </c>
      <c r="C731" s="34"/>
      <c r="D731" s="34"/>
      <c r="E731" s="34"/>
      <c r="F731" s="34"/>
      <c r="G731" s="34"/>
      <c r="H731" s="34"/>
      <c r="I731" s="34"/>
      <c r="J731" s="34"/>
      <c r="K731" s="37">
        <v>828182</v>
      </c>
      <c r="L731" t="s">
        <v>707</v>
      </c>
      <c r="M731" s="21" t="str">
        <f t="shared" si="11"/>
        <v>828182-11001-M</v>
      </c>
      <c r="N731" s="184">
        <v>7048652711212</v>
      </c>
      <c r="O731" s="2">
        <v>1</v>
      </c>
    </row>
    <row r="732" spans="1:15" ht="15.75">
      <c r="A732" s="79" t="s">
        <v>2526</v>
      </c>
      <c r="B732" s="80">
        <v>7048652711205</v>
      </c>
      <c r="C732" s="34"/>
      <c r="D732" s="34"/>
      <c r="E732" s="34"/>
      <c r="F732" s="34"/>
      <c r="G732" s="34"/>
      <c r="H732" s="34"/>
      <c r="I732" s="34"/>
      <c r="J732" s="34"/>
      <c r="K732" s="37">
        <v>828182</v>
      </c>
      <c r="L732" t="s">
        <v>708</v>
      </c>
      <c r="M732" s="21" t="str">
        <f t="shared" si="11"/>
        <v>828182-11001-L</v>
      </c>
      <c r="N732" s="184">
        <v>7048652711205</v>
      </c>
      <c r="O732" s="2">
        <v>1</v>
      </c>
    </row>
    <row r="733" spans="1:15" ht="15.75">
      <c r="A733" s="79" t="s">
        <v>2527</v>
      </c>
      <c r="B733" s="80">
        <v>7048652711236</v>
      </c>
      <c r="C733" s="34"/>
      <c r="D733" s="34"/>
      <c r="E733" s="34"/>
      <c r="F733" s="34"/>
      <c r="G733" s="34"/>
      <c r="H733" s="34"/>
      <c r="I733" s="34"/>
      <c r="J733" s="34"/>
      <c r="K733" s="37">
        <v>828182</v>
      </c>
      <c r="L733" t="s">
        <v>709</v>
      </c>
      <c r="M733" s="21" t="str">
        <f t="shared" si="11"/>
        <v>828182-11001-XL</v>
      </c>
      <c r="N733" s="184">
        <v>7048652711236</v>
      </c>
      <c r="O733" s="2">
        <v>1</v>
      </c>
    </row>
    <row r="734" spans="1:15" ht="15.75">
      <c r="A734" s="79" t="s">
        <v>2528</v>
      </c>
      <c r="B734" s="80">
        <v>7048652787699</v>
      </c>
      <c r="C734" s="34"/>
      <c r="D734" s="34"/>
      <c r="E734" s="34"/>
      <c r="F734" s="34"/>
      <c r="G734" s="34"/>
      <c r="H734" s="34"/>
      <c r="I734" s="34"/>
      <c r="J734" s="34"/>
      <c r="K734" s="37">
        <v>828182</v>
      </c>
      <c r="L734" t="s">
        <v>1223</v>
      </c>
      <c r="M734" s="21" t="str">
        <f t="shared" si="11"/>
        <v>828182-44002-S</v>
      </c>
      <c r="N734" s="184">
        <v>7048652787699</v>
      </c>
      <c r="O734" s="2">
        <v>1</v>
      </c>
    </row>
    <row r="735" spans="1:15" ht="15.75">
      <c r="A735" s="79" t="s">
        <v>2529</v>
      </c>
      <c r="B735" s="80">
        <v>7048652787682</v>
      </c>
      <c r="C735" s="34"/>
      <c r="D735" s="34"/>
      <c r="E735" s="34"/>
      <c r="F735" s="34"/>
      <c r="G735" s="34"/>
      <c r="H735" s="34"/>
      <c r="I735" s="34"/>
      <c r="J735" s="34"/>
      <c r="K735" s="37">
        <v>828182</v>
      </c>
      <c r="L735" t="s">
        <v>1224</v>
      </c>
      <c r="M735" s="21" t="str">
        <f t="shared" si="11"/>
        <v>828182-44002-M</v>
      </c>
      <c r="N735" s="184">
        <v>7048652787682</v>
      </c>
      <c r="O735" s="2">
        <v>1</v>
      </c>
    </row>
    <row r="736" spans="1:15" ht="15.75">
      <c r="A736" s="79" t="s">
        <v>2530</v>
      </c>
      <c r="B736" s="80">
        <v>7048652787675</v>
      </c>
      <c r="C736" s="34"/>
      <c r="D736" s="34"/>
      <c r="E736" s="34"/>
      <c r="F736" s="34"/>
      <c r="G736" s="34"/>
      <c r="H736" s="34"/>
      <c r="I736" s="34"/>
      <c r="J736" s="34"/>
      <c r="K736" s="37">
        <v>828182</v>
      </c>
      <c r="L736" t="s">
        <v>1225</v>
      </c>
      <c r="M736" s="21" t="str">
        <f t="shared" si="11"/>
        <v>828182-44002-L</v>
      </c>
      <c r="N736" s="184">
        <v>7048652787675</v>
      </c>
      <c r="O736" s="2">
        <v>1</v>
      </c>
    </row>
    <row r="737" spans="1:15" ht="15.75">
      <c r="A737" s="79" t="s">
        <v>2531</v>
      </c>
      <c r="B737" s="80">
        <v>7048652787705</v>
      </c>
      <c r="C737" s="34"/>
      <c r="D737" s="34"/>
      <c r="E737" s="34"/>
      <c r="F737" s="34"/>
      <c r="G737" s="34"/>
      <c r="H737" s="34"/>
      <c r="I737" s="34"/>
      <c r="J737" s="34"/>
      <c r="K737" s="37">
        <v>828182</v>
      </c>
      <c r="L737" t="s">
        <v>1226</v>
      </c>
      <c r="M737" s="21" t="str">
        <f t="shared" si="11"/>
        <v>828182-44002-XL</v>
      </c>
      <c r="N737" s="184">
        <v>7048652787705</v>
      </c>
      <c r="O737" s="2">
        <v>1</v>
      </c>
    </row>
    <row r="738" spans="1:15" ht="15.75">
      <c r="A738" s="79" t="s">
        <v>2532</v>
      </c>
      <c r="B738" s="80">
        <v>7048652711267</v>
      </c>
      <c r="C738" s="34"/>
      <c r="D738" s="34"/>
      <c r="E738" s="34"/>
      <c r="F738" s="34"/>
      <c r="G738" s="34"/>
      <c r="H738" s="34"/>
      <c r="I738" s="34"/>
      <c r="J738" s="34"/>
      <c r="K738" s="37">
        <v>828182</v>
      </c>
      <c r="L738" t="s">
        <v>685</v>
      </c>
      <c r="M738" s="21" t="str">
        <f t="shared" si="11"/>
        <v>828182-99901-S</v>
      </c>
      <c r="N738" s="184">
        <v>7048652711267</v>
      </c>
      <c r="O738" s="2">
        <v>1</v>
      </c>
    </row>
    <row r="739" spans="1:15" ht="15.75">
      <c r="A739" s="79" t="s">
        <v>2533</v>
      </c>
      <c r="B739" s="80">
        <v>7048652711250</v>
      </c>
      <c r="C739" s="34"/>
      <c r="D739" s="34"/>
      <c r="E739" s="34"/>
      <c r="F739" s="34"/>
      <c r="G739" s="34"/>
      <c r="H739" s="34"/>
      <c r="I739" s="34"/>
      <c r="J739" s="34"/>
      <c r="K739" s="37">
        <v>828182</v>
      </c>
      <c r="L739" t="s">
        <v>686</v>
      </c>
      <c r="M739" s="21" t="str">
        <f t="shared" si="11"/>
        <v>828182-99901-M</v>
      </c>
      <c r="N739" s="184">
        <v>7048652711250</v>
      </c>
      <c r="O739" s="2">
        <v>1</v>
      </c>
    </row>
    <row r="740" spans="1:15" ht="15.75">
      <c r="A740" s="79" t="s">
        <v>2534</v>
      </c>
      <c r="B740" s="80">
        <v>7048652711243</v>
      </c>
      <c r="C740" s="34"/>
      <c r="D740" s="34"/>
      <c r="E740" s="34"/>
      <c r="F740" s="34"/>
      <c r="G740" s="34"/>
      <c r="H740" s="34"/>
      <c r="I740" s="34"/>
      <c r="J740" s="34"/>
      <c r="K740" s="37">
        <v>828182</v>
      </c>
      <c r="L740" t="s">
        <v>687</v>
      </c>
      <c r="M740" s="21" t="str">
        <f t="shared" si="11"/>
        <v>828182-99901-L</v>
      </c>
      <c r="N740" s="184">
        <v>7048652711243</v>
      </c>
      <c r="O740" s="2">
        <v>1</v>
      </c>
    </row>
    <row r="741" spans="1:15" ht="15.75">
      <c r="A741" s="79" t="s">
        <v>2535</v>
      </c>
      <c r="B741" s="80">
        <v>7048652711274</v>
      </c>
      <c r="C741" s="34"/>
      <c r="D741" s="34"/>
      <c r="E741" s="34"/>
      <c r="F741" s="34"/>
      <c r="G741" s="34"/>
      <c r="H741" s="34"/>
      <c r="I741" s="34"/>
      <c r="J741" s="34"/>
      <c r="K741" s="37">
        <v>828182</v>
      </c>
      <c r="L741" t="s">
        <v>688</v>
      </c>
      <c r="M741" s="21" t="str">
        <f t="shared" si="11"/>
        <v>828182-99901-XL</v>
      </c>
      <c r="N741" s="184">
        <v>7048652711274</v>
      </c>
      <c r="O741" s="2">
        <v>1</v>
      </c>
    </row>
    <row r="742" spans="1:15" ht="15.75">
      <c r="A742" s="79" t="s">
        <v>2536</v>
      </c>
      <c r="B742" s="80">
        <v>7048652711151</v>
      </c>
      <c r="C742" s="34"/>
      <c r="D742" s="34"/>
      <c r="E742" s="34"/>
      <c r="F742" s="34"/>
      <c r="G742" s="34"/>
      <c r="H742" s="34"/>
      <c r="I742" s="34"/>
      <c r="J742" s="34"/>
      <c r="K742" s="37">
        <v>828183</v>
      </c>
      <c r="L742" t="s">
        <v>733</v>
      </c>
      <c r="M742" s="21" t="str">
        <f t="shared" si="11"/>
        <v>828183-11001-XS</v>
      </c>
      <c r="N742" s="184">
        <v>7048652711151</v>
      </c>
      <c r="O742" s="2">
        <v>1</v>
      </c>
    </row>
    <row r="743" spans="1:15" ht="15.75">
      <c r="A743" s="79" t="s">
        <v>2537</v>
      </c>
      <c r="B743" s="80">
        <v>7048652711144</v>
      </c>
      <c r="C743" s="34"/>
      <c r="D743" s="34"/>
      <c r="E743" s="34"/>
      <c r="F743" s="34"/>
      <c r="G743" s="34"/>
      <c r="H743" s="34"/>
      <c r="I743" s="34"/>
      <c r="J743" s="34"/>
      <c r="K743" s="37">
        <v>828183</v>
      </c>
      <c r="L743" t="s">
        <v>706</v>
      </c>
      <c r="M743" s="21" t="str">
        <f t="shared" si="11"/>
        <v>828183-11001-S</v>
      </c>
      <c r="N743" s="184">
        <v>7048652711144</v>
      </c>
      <c r="O743" s="2">
        <v>1</v>
      </c>
    </row>
    <row r="744" spans="1:15" ht="15.75">
      <c r="A744" s="79" t="s">
        <v>2538</v>
      </c>
      <c r="B744" s="80">
        <v>7048652711137</v>
      </c>
      <c r="C744" s="34"/>
      <c r="D744" s="34"/>
      <c r="E744" s="34"/>
      <c r="F744" s="34"/>
      <c r="G744" s="34"/>
      <c r="H744" s="34"/>
      <c r="I744" s="34"/>
      <c r="J744" s="34"/>
      <c r="K744" s="37">
        <v>828183</v>
      </c>
      <c r="L744" t="s">
        <v>707</v>
      </c>
      <c r="M744" s="21" t="str">
        <f t="shared" si="11"/>
        <v>828183-11001-M</v>
      </c>
      <c r="N744" s="184">
        <v>7048652711137</v>
      </c>
      <c r="O744" s="2">
        <v>1</v>
      </c>
    </row>
    <row r="745" spans="1:15" ht="15.75">
      <c r="A745" s="79" t="s">
        <v>2539</v>
      </c>
      <c r="B745" s="80">
        <v>7048652711120</v>
      </c>
      <c r="C745" s="34"/>
      <c r="D745" s="34"/>
      <c r="E745" s="34"/>
      <c r="F745" s="34"/>
      <c r="G745" s="34"/>
      <c r="H745" s="34"/>
      <c r="I745" s="34"/>
      <c r="J745" s="34"/>
      <c r="K745" s="37">
        <v>828183</v>
      </c>
      <c r="L745" t="s">
        <v>708</v>
      </c>
      <c r="M745" s="21" t="str">
        <f t="shared" si="11"/>
        <v>828183-11001-L</v>
      </c>
      <c r="N745" s="184">
        <v>7048652711120</v>
      </c>
      <c r="O745" s="2">
        <v>1</v>
      </c>
    </row>
    <row r="746" spans="1:15" ht="15.75">
      <c r="A746" s="79" t="s">
        <v>2540</v>
      </c>
      <c r="B746" s="80">
        <v>7048652787668</v>
      </c>
      <c r="C746" s="34"/>
      <c r="D746" s="34"/>
      <c r="E746" s="34"/>
      <c r="F746" s="34"/>
      <c r="G746" s="34"/>
      <c r="H746" s="34"/>
      <c r="I746" s="34"/>
      <c r="J746" s="34"/>
      <c r="K746" s="37">
        <v>828183</v>
      </c>
      <c r="L746" t="s">
        <v>1271</v>
      </c>
      <c r="M746" s="21" t="str">
        <f t="shared" si="11"/>
        <v>828183-44002-XS</v>
      </c>
      <c r="N746" s="184">
        <v>7048652787668</v>
      </c>
      <c r="O746" s="2">
        <v>1</v>
      </c>
    </row>
    <row r="747" spans="1:15" ht="15.75">
      <c r="A747" s="79" t="s">
        <v>2541</v>
      </c>
      <c r="B747" s="80">
        <v>7048652787651</v>
      </c>
      <c r="C747" s="34"/>
      <c r="D747" s="34"/>
      <c r="E747" s="34"/>
      <c r="F747" s="34"/>
      <c r="G747" s="34"/>
      <c r="H747" s="34"/>
      <c r="I747" s="34"/>
      <c r="J747" s="34"/>
      <c r="K747" s="37">
        <v>828183</v>
      </c>
      <c r="L747" t="s">
        <v>1223</v>
      </c>
      <c r="M747" s="21" t="str">
        <f t="shared" si="11"/>
        <v>828183-44002-S</v>
      </c>
      <c r="N747" s="184">
        <v>7048652787651</v>
      </c>
      <c r="O747" s="2">
        <v>1</v>
      </c>
    </row>
    <row r="748" spans="1:15" ht="15.75">
      <c r="A748" s="79" t="s">
        <v>2542</v>
      </c>
      <c r="B748" s="80">
        <v>7048652787644</v>
      </c>
      <c r="C748" s="34"/>
      <c r="D748" s="34"/>
      <c r="E748" s="34"/>
      <c r="F748" s="34"/>
      <c r="G748" s="34"/>
      <c r="H748" s="34"/>
      <c r="I748" s="34"/>
      <c r="J748" s="34"/>
      <c r="K748" s="37">
        <v>828183</v>
      </c>
      <c r="L748" t="s">
        <v>1224</v>
      </c>
      <c r="M748" s="21" t="str">
        <f t="shared" si="11"/>
        <v>828183-44002-M</v>
      </c>
      <c r="N748" s="184">
        <v>7048652787644</v>
      </c>
      <c r="O748" s="2">
        <v>1</v>
      </c>
    </row>
    <row r="749" spans="1:15" ht="15.75">
      <c r="A749" s="79" t="s">
        <v>2543</v>
      </c>
      <c r="B749" s="80">
        <v>7048652787637</v>
      </c>
      <c r="C749" s="34"/>
      <c r="D749" s="34"/>
      <c r="E749" s="34"/>
      <c r="F749" s="34"/>
      <c r="G749" s="34"/>
      <c r="H749" s="34"/>
      <c r="I749" s="34"/>
      <c r="J749" s="34"/>
      <c r="K749" s="37">
        <v>828183</v>
      </c>
      <c r="L749" t="s">
        <v>1225</v>
      </c>
      <c r="M749" s="21" t="str">
        <f t="shared" si="11"/>
        <v>828183-44002-L</v>
      </c>
      <c r="N749" s="184">
        <v>7048652787637</v>
      </c>
      <c r="O749" s="2">
        <v>1</v>
      </c>
    </row>
    <row r="750" spans="1:15" ht="15.75">
      <c r="A750" s="79" t="s">
        <v>2544</v>
      </c>
      <c r="B750" s="80">
        <v>7048652711199</v>
      </c>
      <c r="C750" s="34"/>
      <c r="D750" s="34"/>
      <c r="E750" s="34"/>
      <c r="F750" s="34"/>
      <c r="G750" s="34"/>
      <c r="H750" s="34"/>
      <c r="I750" s="34"/>
      <c r="J750" s="34"/>
      <c r="K750" s="37">
        <v>828183</v>
      </c>
      <c r="L750" t="s">
        <v>738</v>
      </c>
      <c r="M750" s="21" t="str">
        <f t="shared" si="11"/>
        <v>828183-56000-XS</v>
      </c>
      <c r="N750" s="184">
        <v>7048652711199</v>
      </c>
      <c r="O750" s="2">
        <v>1</v>
      </c>
    </row>
    <row r="751" spans="1:15" ht="15.75">
      <c r="A751" s="79" t="s">
        <v>2545</v>
      </c>
      <c r="B751" s="80">
        <v>7048652711182</v>
      </c>
      <c r="C751" s="34"/>
      <c r="D751" s="34"/>
      <c r="E751" s="34"/>
      <c r="F751" s="34"/>
      <c r="G751" s="34"/>
      <c r="H751" s="34"/>
      <c r="I751" s="34"/>
      <c r="J751" s="34"/>
      <c r="K751" s="37">
        <v>828183</v>
      </c>
      <c r="L751" t="s">
        <v>739</v>
      </c>
      <c r="M751" s="21" t="str">
        <f t="shared" si="11"/>
        <v>828183-56000-S</v>
      </c>
      <c r="N751" s="184">
        <v>7048652711182</v>
      </c>
      <c r="O751" s="2">
        <v>1</v>
      </c>
    </row>
    <row r="752" spans="1:15" ht="15.75">
      <c r="A752" s="79" t="s">
        <v>2546</v>
      </c>
      <c r="B752" s="80">
        <v>7048652711175</v>
      </c>
      <c r="C752" s="34"/>
      <c r="D752" s="34"/>
      <c r="E752" s="34"/>
      <c r="F752" s="34"/>
      <c r="G752" s="34"/>
      <c r="H752" s="34"/>
      <c r="I752" s="34"/>
      <c r="J752" s="34"/>
      <c r="K752" s="37">
        <v>828183</v>
      </c>
      <c r="L752" t="s">
        <v>740</v>
      </c>
      <c r="M752" s="21" t="str">
        <f t="shared" si="11"/>
        <v>828183-56000-M</v>
      </c>
      <c r="N752" s="184">
        <v>7048652711175</v>
      </c>
      <c r="O752" s="2">
        <v>1</v>
      </c>
    </row>
    <row r="753" spans="1:15" ht="15.75">
      <c r="A753" s="79" t="s">
        <v>2547</v>
      </c>
      <c r="B753" s="80">
        <v>7048652711168</v>
      </c>
      <c r="C753" s="34"/>
      <c r="D753" s="34"/>
      <c r="E753" s="34"/>
      <c r="F753" s="34"/>
      <c r="G753" s="34"/>
      <c r="H753" s="34"/>
      <c r="I753" s="34"/>
      <c r="J753" s="34"/>
      <c r="K753" s="37">
        <v>828183</v>
      </c>
      <c r="L753" t="s">
        <v>741</v>
      </c>
      <c r="M753" s="21" t="str">
        <f t="shared" si="11"/>
        <v>828183-56000-L</v>
      </c>
      <c r="N753" s="184">
        <v>7048652711168</v>
      </c>
      <c r="O753" s="2">
        <v>1</v>
      </c>
    </row>
    <row r="754" spans="1:15" ht="15.75">
      <c r="A754" s="79" t="s">
        <v>917</v>
      </c>
      <c r="B754" s="80">
        <v>7048652712141</v>
      </c>
      <c r="C754" s="34"/>
      <c r="D754" s="34"/>
      <c r="E754" s="34"/>
      <c r="F754" s="34"/>
      <c r="G754" s="34"/>
      <c r="H754" s="34"/>
      <c r="I754" s="34"/>
      <c r="J754" s="34"/>
      <c r="K754" s="37">
        <v>828196</v>
      </c>
      <c r="L754" t="s">
        <v>705</v>
      </c>
      <c r="M754" s="21" t="str">
        <f t="shared" si="11"/>
        <v>828196-99901-OS</v>
      </c>
      <c r="N754" s="184">
        <v>7048652712141</v>
      </c>
      <c r="O754" s="2">
        <v>1</v>
      </c>
    </row>
    <row r="755" spans="1:15" ht="15.75">
      <c r="A755" s="79" t="s">
        <v>2799</v>
      </c>
      <c r="B755" s="80">
        <v>7048652962409</v>
      </c>
      <c r="C755" s="34"/>
      <c r="D755" s="34"/>
      <c r="E755" s="34"/>
      <c r="F755" s="34"/>
      <c r="G755" s="34"/>
      <c r="H755" s="34"/>
      <c r="I755" s="34"/>
      <c r="J755" s="34"/>
      <c r="K755" s="37">
        <v>828196</v>
      </c>
      <c r="L755" t="s">
        <v>98</v>
      </c>
      <c r="M755" s="21" t="str">
        <f t="shared" si="11"/>
        <v>828196-BLACK-OS</v>
      </c>
      <c r="N755" s="184">
        <v>7048652962409</v>
      </c>
      <c r="O755" s="2">
        <v>1</v>
      </c>
    </row>
    <row r="756" spans="1:15" ht="15.75">
      <c r="A756" s="79" t="s">
        <v>430</v>
      </c>
      <c r="B756" s="80">
        <v>7048652227867</v>
      </c>
      <c r="C756" s="34"/>
      <c r="D756" s="34"/>
      <c r="E756" s="34"/>
      <c r="F756" s="34"/>
      <c r="G756" s="34"/>
      <c r="H756" s="34"/>
      <c r="I756" s="34"/>
      <c r="J756" s="34"/>
      <c r="K756" s="37">
        <v>835000</v>
      </c>
      <c r="L756" t="s">
        <v>129</v>
      </c>
      <c r="M756" s="21" t="str">
        <f t="shared" si="11"/>
        <v>835000-TEBLK-S</v>
      </c>
      <c r="N756" s="184">
        <v>7048652227867</v>
      </c>
      <c r="O756" s="2">
        <v>1</v>
      </c>
    </row>
    <row r="757" spans="1:15" ht="15.75">
      <c r="A757" s="79" t="s">
        <v>431</v>
      </c>
      <c r="B757" s="80">
        <v>7048652194565</v>
      </c>
      <c r="C757" s="34"/>
      <c r="D757" s="34"/>
      <c r="E757" s="34"/>
      <c r="F757" s="34"/>
      <c r="G757" s="34"/>
      <c r="H757" s="34"/>
      <c r="I757" s="34"/>
      <c r="J757" s="34"/>
      <c r="K757" s="37">
        <v>835000</v>
      </c>
      <c r="L757" t="s">
        <v>127</v>
      </c>
      <c r="M757" s="21" t="str">
        <f t="shared" si="11"/>
        <v>835000-TEBLK-M</v>
      </c>
      <c r="N757" s="184">
        <v>7048652194565</v>
      </c>
      <c r="O757" s="2">
        <v>1</v>
      </c>
    </row>
    <row r="758" spans="1:15" ht="15.75">
      <c r="A758" s="79" t="s">
        <v>432</v>
      </c>
      <c r="B758" s="80">
        <v>7048652194558</v>
      </c>
      <c r="C758" s="34"/>
      <c r="D758" s="34"/>
      <c r="E758" s="34"/>
      <c r="F758" s="34"/>
      <c r="G758" s="34"/>
      <c r="H758" s="34"/>
      <c r="I758" s="34"/>
      <c r="J758" s="34"/>
      <c r="K758" s="37">
        <v>835000</v>
      </c>
      <c r="L758" t="s">
        <v>128</v>
      </c>
      <c r="M758" s="21" t="str">
        <f t="shared" si="11"/>
        <v>835000-TEBLK-L</v>
      </c>
      <c r="N758" s="184">
        <v>7048652194558</v>
      </c>
      <c r="O758" s="2">
        <v>1</v>
      </c>
    </row>
    <row r="759" spans="1:15" ht="15.75">
      <c r="A759" s="79" t="s">
        <v>433</v>
      </c>
      <c r="B759" s="80">
        <v>7048652194572</v>
      </c>
      <c r="C759" s="34"/>
      <c r="D759" s="34"/>
      <c r="E759" s="34"/>
      <c r="F759" s="34"/>
      <c r="G759" s="34"/>
      <c r="H759" s="34"/>
      <c r="I759" s="34"/>
      <c r="J759" s="34"/>
      <c r="K759" s="37">
        <v>835000</v>
      </c>
      <c r="L759" t="s">
        <v>158</v>
      </c>
      <c r="M759" s="21" t="str">
        <f t="shared" si="11"/>
        <v>835000-TEBLK-XL</v>
      </c>
      <c r="N759" s="184">
        <v>7048652194572</v>
      </c>
      <c r="O759" s="2">
        <v>1</v>
      </c>
    </row>
    <row r="760" spans="1:15" ht="15.75">
      <c r="A760" s="79" t="s">
        <v>434</v>
      </c>
      <c r="B760" s="80">
        <v>7048652193315</v>
      </c>
      <c r="C760" s="34"/>
      <c r="D760" s="34"/>
      <c r="E760" s="34"/>
      <c r="F760" s="34"/>
      <c r="G760" s="34"/>
      <c r="H760" s="34"/>
      <c r="I760" s="34"/>
      <c r="J760" s="34"/>
      <c r="K760" s="37">
        <v>835001</v>
      </c>
      <c r="L760" t="s">
        <v>240</v>
      </c>
      <c r="M760" s="21" t="str">
        <f t="shared" si="11"/>
        <v>835001-TBSWT-S</v>
      </c>
      <c r="N760" s="184">
        <v>7048652193315</v>
      </c>
      <c r="O760" s="2">
        <v>1</v>
      </c>
    </row>
    <row r="761" spans="1:15" ht="15.75">
      <c r="A761" s="79" t="s">
        <v>435</v>
      </c>
      <c r="B761" s="80">
        <v>7048652193308</v>
      </c>
      <c r="C761" s="34"/>
      <c r="D761" s="34"/>
      <c r="E761" s="34"/>
      <c r="F761" s="34"/>
      <c r="G761" s="34"/>
      <c r="H761" s="34"/>
      <c r="I761" s="34"/>
      <c r="J761" s="34"/>
      <c r="K761" s="37">
        <v>835001</v>
      </c>
      <c r="L761" t="s">
        <v>242</v>
      </c>
      <c r="M761" s="21" t="str">
        <f t="shared" si="11"/>
        <v>835001-TBSWT-M</v>
      </c>
      <c r="N761" s="184">
        <v>7048652193308</v>
      </c>
      <c r="O761" s="2">
        <v>1</v>
      </c>
    </row>
    <row r="762" spans="1:15" ht="15.75">
      <c r="A762" s="79" t="s">
        <v>436</v>
      </c>
      <c r="B762" s="80">
        <v>7048652193292</v>
      </c>
      <c r="C762" s="34"/>
      <c r="D762" s="34"/>
      <c r="E762" s="34"/>
      <c r="F762" s="34"/>
      <c r="G762" s="34"/>
      <c r="H762" s="34"/>
      <c r="I762" s="34"/>
      <c r="J762" s="34"/>
      <c r="K762" s="37">
        <v>835001</v>
      </c>
      <c r="L762" t="s">
        <v>243</v>
      </c>
      <c r="M762" s="21" t="str">
        <f t="shared" si="11"/>
        <v>835001-TBSWT-L</v>
      </c>
      <c r="N762" s="184">
        <v>7048652193292</v>
      </c>
      <c r="O762" s="2">
        <v>1</v>
      </c>
    </row>
    <row r="763" spans="1:15" ht="15.75">
      <c r="A763" s="79" t="s">
        <v>437</v>
      </c>
      <c r="B763" s="80">
        <v>7048652268372</v>
      </c>
      <c r="C763" s="34"/>
      <c r="D763" s="34"/>
      <c r="E763" s="34"/>
      <c r="F763" s="34"/>
      <c r="G763" s="34"/>
      <c r="H763" s="34"/>
      <c r="I763" s="34"/>
      <c r="J763" s="34"/>
      <c r="K763" s="37">
        <v>835001</v>
      </c>
      <c r="L763" t="s">
        <v>129</v>
      </c>
      <c r="M763" s="21" t="str">
        <f t="shared" si="11"/>
        <v>835001-TEBLK-S</v>
      </c>
      <c r="N763" s="184">
        <v>7048652268372</v>
      </c>
      <c r="O763" s="2">
        <v>1</v>
      </c>
    </row>
    <row r="764" spans="1:15" ht="15.75">
      <c r="A764" s="79" t="s">
        <v>438</v>
      </c>
      <c r="B764" s="80">
        <v>7048652268365</v>
      </c>
      <c r="C764" s="34"/>
      <c r="D764" s="34"/>
      <c r="E764" s="34"/>
      <c r="F764" s="34"/>
      <c r="G764" s="34"/>
      <c r="H764" s="34"/>
      <c r="I764" s="34"/>
      <c r="J764" s="34"/>
      <c r="K764" s="37">
        <v>835001</v>
      </c>
      <c r="L764" t="s">
        <v>127</v>
      </c>
      <c r="M764" s="21" t="str">
        <f t="shared" si="11"/>
        <v>835001-TEBLK-M</v>
      </c>
      <c r="N764" s="184">
        <v>7048652268365</v>
      </c>
      <c r="O764" s="2">
        <v>1</v>
      </c>
    </row>
    <row r="765" spans="1:15" ht="15.75">
      <c r="A765" s="79" t="s">
        <v>439</v>
      </c>
      <c r="B765" s="80">
        <v>7048652193339</v>
      </c>
      <c r="C765" s="34"/>
      <c r="D765" s="34"/>
      <c r="E765" s="34"/>
      <c r="F765" s="34"/>
      <c r="G765" s="34"/>
      <c r="H765" s="34"/>
      <c r="I765" s="34"/>
      <c r="J765" s="34"/>
      <c r="K765" s="37">
        <v>835002</v>
      </c>
      <c r="L765" t="s">
        <v>244</v>
      </c>
      <c r="M765" s="21" t="str">
        <f t="shared" si="11"/>
        <v>835002-FHBLU-XS</v>
      </c>
      <c r="N765" s="184">
        <v>7048652193339</v>
      </c>
      <c r="O765" s="2">
        <v>1</v>
      </c>
    </row>
    <row r="766" spans="1:15" ht="15.75">
      <c r="A766" s="79" t="s">
        <v>440</v>
      </c>
      <c r="B766" s="80">
        <v>7048652193322</v>
      </c>
      <c r="C766" s="34"/>
      <c r="D766" s="34"/>
      <c r="E766" s="34"/>
      <c r="F766" s="34"/>
      <c r="G766" s="34"/>
      <c r="H766" s="34"/>
      <c r="I766" s="34"/>
      <c r="J766" s="34"/>
      <c r="K766" s="37">
        <v>835002</v>
      </c>
      <c r="L766" t="s">
        <v>245</v>
      </c>
      <c r="M766" s="21" t="str">
        <f t="shared" si="11"/>
        <v>835002-FHBLU-S</v>
      </c>
      <c r="N766" s="184">
        <v>7048652193322</v>
      </c>
      <c r="O766" s="2">
        <v>1</v>
      </c>
    </row>
    <row r="767" spans="1:15" ht="15.75">
      <c r="A767" s="79" t="s">
        <v>441</v>
      </c>
      <c r="B767" s="80">
        <v>7048652193353</v>
      </c>
      <c r="C767" s="34"/>
      <c r="D767" s="34"/>
      <c r="E767" s="34"/>
      <c r="F767" s="34"/>
      <c r="G767" s="34"/>
      <c r="H767" s="34"/>
      <c r="I767" s="34"/>
      <c r="J767" s="34"/>
      <c r="K767" s="37">
        <v>835002</v>
      </c>
      <c r="L767" t="s">
        <v>246</v>
      </c>
      <c r="M767" s="21" t="str">
        <f t="shared" si="11"/>
        <v>835002-RURED-XS</v>
      </c>
      <c r="N767" s="184">
        <v>7048652193353</v>
      </c>
      <c r="O767" s="2">
        <v>1</v>
      </c>
    </row>
    <row r="768" spans="1:15" ht="15.75">
      <c r="A768" s="79" t="s">
        <v>442</v>
      </c>
      <c r="B768" s="80">
        <v>7048652193346</v>
      </c>
      <c r="C768" s="34"/>
      <c r="D768" s="34"/>
      <c r="E768" s="34"/>
      <c r="F768" s="34"/>
      <c r="G768" s="34"/>
      <c r="H768" s="34"/>
      <c r="I768" s="34"/>
      <c r="J768" s="34"/>
      <c r="K768" s="37">
        <v>835002</v>
      </c>
      <c r="L768" t="s">
        <v>247</v>
      </c>
      <c r="M768" s="21" t="str">
        <f t="shared" si="11"/>
        <v>835002-RURED-S</v>
      </c>
      <c r="N768" s="184">
        <v>7048652193346</v>
      </c>
      <c r="O768" s="2">
        <v>1</v>
      </c>
    </row>
    <row r="769" spans="1:15" ht="15.75">
      <c r="A769" s="79" t="s">
        <v>443</v>
      </c>
      <c r="B769" s="80">
        <v>7048652490322</v>
      </c>
      <c r="C769" s="34"/>
      <c r="D769" s="34"/>
      <c r="E769" s="34"/>
      <c r="F769" s="34"/>
      <c r="G769" s="34"/>
      <c r="H769" s="34"/>
      <c r="I769" s="34"/>
      <c r="J769" s="34"/>
      <c r="K769" s="37">
        <v>835002</v>
      </c>
      <c r="L769" t="s">
        <v>248</v>
      </c>
      <c r="M769" s="21" t="str">
        <f t="shared" si="11"/>
        <v>835002-TEBLK-XS</v>
      </c>
      <c r="N769" s="184">
        <v>7048652490322</v>
      </c>
      <c r="O769" s="2">
        <v>1</v>
      </c>
    </row>
    <row r="770" spans="1:15" ht="15.75">
      <c r="A770" s="79" t="s">
        <v>444</v>
      </c>
      <c r="B770" s="80">
        <v>7048652490315</v>
      </c>
      <c r="C770" s="34"/>
      <c r="D770" s="34"/>
      <c r="E770" s="34"/>
      <c r="F770" s="34"/>
      <c r="G770" s="34"/>
      <c r="H770" s="34"/>
      <c r="I770" s="34"/>
      <c r="J770" s="34"/>
      <c r="K770" s="37">
        <v>835002</v>
      </c>
      <c r="L770" t="s">
        <v>129</v>
      </c>
      <c r="M770" s="21" t="str">
        <f t="shared" si="11"/>
        <v>835002-TEBLK-S</v>
      </c>
      <c r="N770" s="184">
        <v>7048652490315</v>
      </c>
      <c r="O770" s="2">
        <v>1</v>
      </c>
    </row>
    <row r="771" spans="1:15" ht="15.75">
      <c r="A771" s="79" t="s">
        <v>445</v>
      </c>
      <c r="B771" s="80">
        <v>7048652193377</v>
      </c>
      <c r="C771" s="34"/>
      <c r="D771" s="34"/>
      <c r="E771" s="34"/>
      <c r="F771" s="34"/>
      <c r="G771" s="34"/>
      <c r="H771" s="34"/>
      <c r="I771" s="34"/>
      <c r="J771" s="34"/>
      <c r="K771" s="37">
        <v>835003</v>
      </c>
      <c r="L771" t="s">
        <v>242</v>
      </c>
      <c r="M771" s="21" t="str">
        <f t="shared" ref="M771:M834" si="12">CONCATENATE(K771,"-",L771)</f>
        <v>835003-TBSWT-M</v>
      </c>
      <c r="N771" s="184">
        <v>7048652193377</v>
      </c>
      <c r="O771" s="2">
        <v>1</v>
      </c>
    </row>
    <row r="772" spans="1:15" ht="15.75">
      <c r="A772" s="79" t="s">
        <v>446</v>
      </c>
      <c r="B772" s="80">
        <v>7048652193360</v>
      </c>
      <c r="C772" s="34"/>
      <c r="D772" s="34"/>
      <c r="E772" s="34"/>
      <c r="F772" s="34"/>
      <c r="G772" s="34"/>
      <c r="H772" s="34"/>
      <c r="I772" s="34"/>
      <c r="J772" s="34"/>
      <c r="K772" s="37">
        <v>835003</v>
      </c>
      <c r="L772" t="s">
        <v>243</v>
      </c>
      <c r="M772" s="21" t="str">
        <f t="shared" si="12"/>
        <v>835003-TBSWT-L</v>
      </c>
      <c r="N772" s="184">
        <v>7048652193360</v>
      </c>
      <c r="O772" s="2">
        <v>1</v>
      </c>
    </row>
    <row r="773" spans="1:15" ht="15.75">
      <c r="A773" s="79" t="s">
        <v>447</v>
      </c>
      <c r="B773" s="80">
        <v>7048652193384</v>
      </c>
      <c r="C773" s="34"/>
      <c r="D773" s="34"/>
      <c r="E773" s="34"/>
      <c r="F773" s="34"/>
      <c r="G773" s="34"/>
      <c r="H773" s="34"/>
      <c r="I773" s="34"/>
      <c r="J773" s="34"/>
      <c r="K773" s="37">
        <v>835003</v>
      </c>
      <c r="L773" t="s">
        <v>249</v>
      </c>
      <c r="M773" s="21" t="str">
        <f t="shared" si="12"/>
        <v>835003-TBSWT-XL</v>
      </c>
      <c r="N773" s="184">
        <v>7048652193384</v>
      </c>
      <c r="O773" s="2">
        <v>1</v>
      </c>
    </row>
    <row r="774" spans="1:15" ht="15.75">
      <c r="A774" s="79" t="s">
        <v>448</v>
      </c>
      <c r="B774" s="80">
        <v>7048652193407</v>
      </c>
      <c r="C774" s="34"/>
      <c r="D774" s="34"/>
      <c r="E774" s="34"/>
      <c r="F774" s="34"/>
      <c r="G774" s="34"/>
      <c r="H774" s="34"/>
      <c r="I774" s="34"/>
      <c r="J774" s="34"/>
      <c r="K774" s="37">
        <v>835004</v>
      </c>
      <c r="L774" t="s">
        <v>250</v>
      </c>
      <c r="M774" s="21" t="str">
        <f t="shared" si="12"/>
        <v>835004-TBSWT-XS</v>
      </c>
      <c r="N774" s="184">
        <v>7048652193407</v>
      </c>
      <c r="O774" s="2">
        <v>1</v>
      </c>
    </row>
    <row r="775" spans="1:15" ht="15.75">
      <c r="A775" s="79" t="s">
        <v>449</v>
      </c>
      <c r="B775" s="80">
        <v>7048652193391</v>
      </c>
      <c r="C775" s="34"/>
      <c r="D775" s="34"/>
      <c r="E775" s="34"/>
      <c r="F775" s="34"/>
      <c r="G775" s="34"/>
      <c r="H775" s="34"/>
      <c r="I775" s="34"/>
      <c r="J775" s="34"/>
      <c r="K775" s="37">
        <v>835004</v>
      </c>
      <c r="L775" t="s">
        <v>240</v>
      </c>
      <c r="M775" s="21" t="str">
        <f t="shared" si="12"/>
        <v>835004-TBSWT-S</v>
      </c>
      <c r="N775" s="184">
        <v>7048652193391</v>
      </c>
      <c r="O775" s="2">
        <v>1</v>
      </c>
    </row>
    <row r="776" spans="1:15" ht="15.75">
      <c r="A776" s="79" t="s">
        <v>450</v>
      </c>
      <c r="B776" s="80">
        <v>7048652193438</v>
      </c>
      <c r="C776" s="34"/>
      <c r="D776" s="34"/>
      <c r="E776" s="34"/>
      <c r="F776" s="34"/>
      <c r="G776" s="34"/>
      <c r="H776" s="34"/>
      <c r="I776" s="34"/>
      <c r="J776" s="34"/>
      <c r="K776" s="37">
        <v>835006</v>
      </c>
      <c r="L776" t="s">
        <v>129</v>
      </c>
      <c r="M776" s="21" t="str">
        <f t="shared" si="12"/>
        <v>835006-TEBLK-S</v>
      </c>
      <c r="N776" s="184">
        <v>7048652193438</v>
      </c>
      <c r="O776" s="2">
        <v>1</v>
      </c>
    </row>
    <row r="777" spans="1:15" ht="15.75">
      <c r="A777" s="79" t="s">
        <v>451</v>
      </c>
      <c r="B777" s="80">
        <v>7048652193421</v>
      </c>
      <c r="C777" s="34"/>
      <c r="D777" s="34"/>
      <c r="E777" s="34"/>
      <c r="F777" s="34"/>
      <c r="G777" s="34"/>
      <c r="H777" s="34"/>
      <c r="I777" s="34"/>
      <c r="J777" s="34"/>
      <c r="K777" s="37">
        <v>835006</v>
      </c>
      <c r="L777" t="s">
        <v>127</v>
      </c>
      <c r="M777" s="21" t="str">
        <f t="shared" si="12"/>
        <v>835006-TEBLK-M</v>
      </c>
      <c r="N777" s="184">
        <v>7048652193421</v>
      </c>
      <c r="O777" s="2">
        <v>1</v>
      </c>
    </row>
    <row r="778" spans="1:15" ht="15.75">
      <c r="A778" s="79" t="s">
        <v>452</v>
      </c>
      <c r="B778" s="80">
        <v>7048652193414</v>
      </c>
      <c r="C778" s="34"/>
      <c r="D778" s="34"/>
      <c r="E778" s="34"/>
      <c r="F778" s="34"/>
      <c r="G778" s="34"/>
      <c r="H778" s="34"/>
      <c r="I778" s="34"/>
      <c r="J778" s="34"/>
      <c r="K778" s="37">
        <v>835006</v>
      </c>
      <c r="L778" t="s">
        <v>128</v>
      </c>
      <c r="M778" s="21" t="str">
        <f t="shared" si="12"/>
        <v>835006-TEBLK-L</v>
      </c>
      <c r="N778" s="184">
        <v>7048652193414</v>
      </c>
      <c r="O778" s="2">
        <v>1</v>
      </c>
    </row>
    <row r="779" spans="1:15" ht="15.75">
      <c r="A779" s="79" t="s">
        <v>453</v>
      </c>
      <c r="B779" s="80">
        <v>7048652193445</v>
      </c>
      <c r="C779" s="34"/>
      <c r="D779" s="34"/>
      <c r="E779" s="34"/>
      <c r="F779" s="34"/>
      <c r="G779" s="34"/>
      <c r="H779" s="34"/>
      <c r="I779" s="34"/>
      <c r="J779" s="34"/>
      <c r="K779" s="37">
        <v>835006</v>
      </c>
      <c r="L779" t="s">
        <v>158</v>
      </c>
      <c r="M779" s="21" t="str">
        <f t="shared" si="12"/>
        <v>835006-TEBLK-XL</v>
      </c>
      <c r="N779" s="184">
        <v>7048652193445</v>
      </c>
      <c r="O779" s="2">
        <v>1</v>
      </c>
    </row>
    <row r="780" spans="1:15" ht="15.75">
      <c r="A780" s="79" t="s">
        <v>1609</v>
      </c>
      <c r="B780" s="80">
        <v>7048652821553</v>
      </c>
      <c r="C780" s="34"/>
      <c r="D780" s="34"/>
      <c r="E780" s="34"/>
      <c r="F780" s="34"/>
      <c r="G780" s="34"/>
      <c r="H780" s="34"/>
      <c r="I780" s="34"/>
      <c r="J780" s="34"/>
      <c r="K780" s="37">
        <v>835017</v>
      </c>
      <c r="L780" t="s">
        <v>343</v>
      </c>
      <c r="M780" s="21" t="str">
        <f t="shared" si="12"/>
        <v>835017-060101-OS</v>
      </c>
      <c r="N780" s="184">
        <v>7048652821553</v>
      </c>
      <c r="O780" s="2">
        <v>1</v>
      </c>
    </row>
    <row r="781" spans="1:15" ht="15.75">
      <c r="A781" s="79" t="s">
        <v>2334</v>
      </c>
      <c r="B781" s="80">
        <v>7048652965837</v>
      </c>
      <c r="C781" s="34"/>
      <c r="D781" s="34"/>
      <c r="E781" s="34"/>
      <c r="F781" s="34"/>
      <c r="G781" s="34"/>
      <c r="H781" s="34"/>
      <c r="I781" s="34"/>
      <c r="J781" s="34"/>
      <c r="K781" s="37">
        <v>835017</v>
      </c>
      <c r="L781" t="s">
        <v>345</v>
      </c>
      <c r="M781" s="21" t="str">
        <f t="shared" si="12"/>
        <v>835017-150101-OS</v>
      </c>
      <c r="N781" s="184">
        <v>7048652965837</v>
      </c>
      <c r="O781" s="2">
        <v>1</v>
      </c>
    </row>
    <row r="782" spans="1:15" ht="15.75">
      <c r="A782" s="79" t="s">
        <v>1610</v>
      </c>
      <c r="B782" s="80">
        <v>7048652821560</v>
      </c>
      <c r="C782" s="34"/>
      <c r="D782" s="34"/>
      <c r="E782" s="34"/>
      <c r="F782" s="34"/>
      <c r="G782" s="34"/>
      <c r="H782" s="34"/>
      <c r="I782" s="34"/>
      <c r="J782" s="34"/>
      <c r="K782" s="37">
        <v>835017</v>
      </c>
      <c r="L782" t="s">
        <v>1035</v>
      </c>
      <c r="M782" s="21" t="str">
        <f t="shared" si="12"/>
        <v>835017-160101-OS</v>
      </c>
      <c r="N782" s="184">
        <v>7048652821560</v>
      </c>
      <c r="O782" s="2">
        <v>1</v>
      </c>
    </row>
    <row r="783" spans="1:15" ht="15.75">
      <c r="A783" s="79" t="s">
        <v>2335</v>
      </c>
      <c r="B783" s="80">
        <v>7048652965844</v>
      </c>
      <c r="C783" s="34"/>
      <c r="D783" s="34"/>
      <c r="E783" s="34"/>
      <c r="F783" s="34"/>
      <c r="G783" s="34"/>
      <c r="H783" s="34"/>
      <c r="I783" s="34"/>
      <c r="J783" s="34"/>
      <c r="K783" s="37">
        <v>835017</v>
      </c>
      <c r="L783" t="s">
        <v>347</v>
      </c>
      <c r="M783" s="21" t="str">
        <f t="shared" si="12"/>
        <v>835017-180101-OS</v>
      </c>
      <c r="N783" s="184">
        <v>7048652965844</v>
      </c>
      <c r="O783" s="2">
        <v>1</v>
      </c>
    </row>
    <row r="784" spans="1:15" ht="15.75">
      <c r="A784" s="79" t="s">
        <v>2336</v>
      </c>
      <c r="B784" s="80">
        <v>7048652965851</v>
      </c>
      <c r="C784" s="34"/>
      <c r="D784" s="34"/>
      <c r="E784" s="34"/>
      <c r="F784" s="34"/>
      <c r="G784" s="34"/>
      <c r="H784" s="34"/>
      <c r="I784" s="34"/>
      <c r="J784" s="34"/>
      <c r="K784" s="37">
        <v>835017</v>
      </c>
      <c r="L784" t="s">
        <v>2194</v>
      </c>
      <c r="M784" s="21" t="str">
        <f t="shared" si="12"/>
        <v>835017-206755-OS</v>
      </c>
      <c r="N784" s="184">
        <v>7048652965851</v>
      </c>
      <c r="O784" s="2">
        <v>1</v>
      </c>
    </row>
    <row r="785" spans="1:15" ht="15.75">
      <c r="A785" s="79" t="s">
        <v>1611</v>
      </c>
      <c r="B785" s="80">
        <v>7048652821584</v>
      </c>
      <c r="C785" s="34"/>
      <c r="D785" s="34"/>
      <c r="E785" s="34"/>
      <c r="F785" s="34"/>
      <c r="G785" s="34"/>
      <c r="H785" s="34"/>
      <c r="I785" s="34"/>
      <c r="J785" s="34"/>
      <c r="K785" s="37">
        <v>835018</v>
      </c>
      <c r="L785" t="s">
        <v>1274</v>
      </c>
      <c r="M785" s="21" t="str">
        <f t="shared" si="12"/>
        <v>835018-093152-OS</v>
      </c>
      <c r="N785" s="184">
        <v>7048652821584</v>
      </c>
      <c r="O785" s="2">
        <v>1</v>
      </c>
    </row>
    <row r="786" spans="1:15" ht="15.75">
      <c r="A786" s="79" t="s">
        <v>2337</v>
      </c>
      <c r="B786" s="80">
        <v>7048652965868</v>
      </c>
      <c r="C786" s="34"/>
      <c r="D786" s="34"/>
      <c r="E786" s="34"/>
      <c r="F786" s="34"/>
      <c r="G786" s="34"/>
      <c r="H786" s="34"/>
      <c r="I786" s="34"/>
      <c r="J786" s="34"/>
      <c r="K786" s="37">
        <v>835018</v>
      </c>
      <c r="L786" t="s">
        <v>2195</v>
      </c>
      <c r="M786" s="21" t="str">
        <f t="shared" si="12"/>
        <v>835018-098270-OS</v>
      </c>
      <c r="N786" s="184">
        <v>7048652965868</v>
      </c>
      <c r="O786" s="2">
        <v>1</v>
      </c>
    </row>
    <row r="787" spans="1:15" ht="15.75">
      <c r="A787" s="79" t="s">
        <v>3821</v>
      </c>
      <c r="B787" s="80">
        <v>7048653090729</v>
      </c>
      <c r="C787" s="34"/>
      <c r="D787" s="34"/>
      <c r="E787" s="34"/>
      <c r="F787" s="34"/>
      <c r="G787" s="34"/>
      <c r="H787" s="34"/>
      <c r="I787" s="34"/>
      <c r="J787" s="34"/>
      <c r="K787" s="37">
        <v>835018</v>
      </c>
      <c r="L787" t="s">
        <v>359</v>
      </c>
      <c r="M787" s="21" t="str">
        <f t="shared" si="12"/>
        <v>835018-110101-OS</v>
      </c>
      <c r="N787" s="184">
        <v>7048653090729</v>
      </c>
      <c r="O787" s="2">
        <v>1</v>
      </c>
    </row>
    <row r="788" spans="1:15" ht="15.75">
      <c r="A788" s="79" t="s">
        <v>1612</v>
      </c>
      <c r="B788" s="80">
        <v>7048652821591</v>
      </c>
      <c r="C788" s="34"/>
      <c r="D788" s="34"/>
      <c r="E788" s="34"/>
      <c r="F788" s="34"/>
      <c r="G788" s="34"/>
      <c r="H788" s="34"/>
      <c r="I788" s="34"/>
      <c r="J788" s="34"/>
      <c r="K788" s="37">
        <v>835018</v>
      </c>
      <c r="L788" t="s">
        <v>364</v>
      </c>
      <c r="M788" s="21" t="str">
        <f t="shared" si="12"/>
        <v>835018-121003-OS</v>
      </c>
      <c r="N788" s="184">
        <v>7048652821591</v>
      </c>
      <c r="O788" s="2">
        <v>1</v>
      </c>
    </row>
    <row r="789" spans="1:15" ht="15.75">
      <c r="A789" s="79" t="s">
        <v>1613</v>
      </c>
      <c r="B789" s="80">
        <v>7048652821607</v>
      </c>
      <c r="C789" s="34"/>
      <c r="D789" s="34"/>
      <c r="E789" s="34"/>
      <c r="F789" s="34"/>
      <c r="G789" s="34"/>
      <c r="H789" s="34"/>
      <c r="I789" s="34"/>
      <c r="J789" s="34"/>
      <c r="K789" s="37">
        <v>835018</v>
      </c>
      <c r="L789" t="s">
        <v>1276</v>
      </c>
      <c r="M789" s="21" t="str">
        <f t="shared" si="12"/>
        <v>835018-127850-OS</v>
      </c>
      <c r="N789" s="184">
        <v>7048652821607</v>
      </c>
      <c r="O789" s="2">
        <v>1</v>
      </c>
    </row>
    <row r="790" spans="1:15" ht="15.75">
      <c r="A790" s="79" t="s">
        <v>1614</v>
      </c>
      <c r="B790" s="80">
        <v>7048652821614</v>
      </c>
      <c r="C790" s="34"/>
      <c r="D790" s="34"/>
      <c r="E790" s="34"/>
      <c r="F790" s="34"/>
      <c r="G790" s="34"/>
      <c r="H790" s="34"/>
      <c r="I790" s="34"/>
      <c r="J790" s="34"/>
      <c r="K790" s="37">
        <v>835018</v>
      </c>
      <c r="L790" t="s">
        <v>367</v>
      </c>
      <c r="M790" s="21" t="str">
        <f t="shared" si="12"/>
        <v>835018-140101-OS</v>
      </c>
      <c r="N790" s="184">
        <v>7048652821614</v>
      </c>
      <c r="O790" s="2">
        <v>1</v>
      </c>
    </row>
    <row r="791" spans="1:15" ht="15.75">
      <c r="A791" s="79" t="s">
        <v>1615</v>
      </c>
      <c r="B791" s="80">
        <v>7048652821621</v>
      </c>
      <c r="C791" s="34"/>
      <c r="D791" s="34"/>
      <c r="E791" s="34"/>
      <c r="F791" s="34"/>
      <c r="G791" s="34"/>
      <c r="H791" s="34"/>
      <c r="I791" s="34"/>
      <c r="J791" s="34"/>
      <c r="K791" s="37">
        <v>835019</v>
      </c>
      <c r="L791" t="s">
        <v>372</v>
      </c>
      <c r="M791" s="21" t="str">
        <f t="shared" si="12"/>
        <v>835019-060000-OS</v>
      </c>
      <c r="N791" s="184">
        <v>7048652821621</v>
      </c>
      <c r="O791" s="2">
        <v>1</v>
      </c>
    </row>
    <row r="792" spans="1:15" ht="15.75">
      <c r="A792" s="79" t="s">
        <v>2338</v>
      </c>
      <c r="B792" s="80">
        <v>7048652965875</v>
      </c>
      <c r="C792" s="34"/>
      <c r="D792" s="34"/>
      <c r="E792" s="34"/>
      <c r="F792" s="34"/>
      <c r="G792" s="34"/>
      <c r="H792" s="34"/>
      <c r="I792" s="34"/>
      <c r="J792" s="34"/>
      <c r="K792" s="37">
        <v>835019</v>
      </c>
      <c r="L792" t="s">
        <v>374</v>
      </c>
      <c r="M792" s="21" t="str">
        <f t="shared" si="12"/>
        <v>835019-150000-OS</v>
      </c>
      <c r="N792" s="184">
        <v>7048652965875</v>
      </c>
      <c r="O792" s="2">
        <v>1</v>
      </c>
    </row>
    <row r="793" spans="1:15" ht="15.75">
      <c r="A793" s="79" t="s">
        <v>1616</v>
      </c>
      <c r="B793" s="80">
        <v>7048652821638</v>
      </c>
      <c r="C793" s="34"/>
      <c r="D793" s="34"/>
      <c r="E793" s="34"/>
      <c r="F793" s="34"/>
      <c r="G793" s="34"/>
      <c r="H793" s="34"/>
      <c r="I793" s="34"/>
      <c r="J793" s="34"/>
      <c r="K793" s="37">
        <v>835019</v>
      </c>
      <c r="L793" t="s">
        <v>376</v>
      </c>
      <c r="M793" s="21" t="str">
        <f t="shared" si="12"/>
        <v>835019-160000-OS</v>
      </c>
      <c r="N793" s="184">
        <v>7048652821638</v>
      </c>
      <c r="O793" s="2">
        <v>1</v>
      </c>
    </row>
    <row r="794" spans="1:15" ht="15.75">
      <c r="A794" s="79" t="s">
        <v>2339</v>
      </c>
      <c r="B794" s="80">
        <v>7048652965882</v>
      </c>
      <c r="C794" s="34"/>
      <c r="D794" s="34"/>
      <c r="E794" s="34"/>
      <c r="F794" s="34"/>
      <c r="G794" s="34"/>
      <c r="H794" s="34"/>
      <c r="I794" s="34"/>
      <c r="J794" s="34"/>
      <c r="K794" s="37">
        <v>835019</v>
      </c>
      <c r="L794" t="s">
        <v>380</v>
      </c>
      <c r="M794" s="21" t="str">
        <f t="shared" si="12"/>
        <v>835019-180000-OS</v>
      </c>
      <c r="N794" s="184">
        <v>7048652965882</v>
      </c>
      <c r="O794" s="2">
        <v>1</v>
      </c>
    </row>
    <row r="795" spans="1:15" ht="15.75">
      <c r="A795" s="79" t="s">
        <v>1617</v>
      </c>
      <c r="B795" s="80">
        <v>7048652821652</v>
      </c>
      <c r="C795" s="34"/>
      <c r="D795" s="34"/>
      <c r="E795" s="34"/>
      <c r="F795" s="34"/>
      <c r="G795" s="34"/>
      <c r="H795" s="34"/>
      <c r="I795" s="34"/>
      <c r="J795" s="34"/>
      <c r="K795" s="37">
        <v>835021</v>
      </c>
      <c r="L795" t="s">
        <v>1280</v>
      </c>
      <c r="M795" s="21" t="str">
        <f t="shared" si="12"/>
        <v>835021-090000-OS</v>
      </c>
      <c r="N795" s="184">
        <v>7048652821652</v>
      </c>
      <c r="O795" s="2">
        <v>1</v>
      </c>
    </row>
    <row r="796" spans="1:15" ht="15.75">
      <c r="A796" s="79" t="s">
        <v>3822</v>
      </c>
      <c r="B796" s="80">
        <v>7048653117518</v>
      </c>
      <c r="C796" s="34"/>
      <c r="D796" s="34"/>
      <c r="E796" s="34"/>
      <c r="F796" s="34"/>
      <c r="G796" s="34"/>
      <c r="H796" s="34"/>
      <c r="I796" s="34"/>
      <c r="J796" s="34"/>
      <c r="K796" s="37">
        <v>835021</v>
      </c>
      <c r="L796" t="s">
        <v>387</v>
      </c>
      <c r="M796" s="21" t="str">
        <f t="shared" si="12"/>
        <v>835021-110000-OS</v>
      </c>
      <c r="N796" s="184">
        <v>7048653117518</v>
      </c>
      <c r="O796" s="2">
        <v>1</v>
      </c>
    </row>
    <row r="797" spans="1:15" ht="15.75">
      <c r="A797" s="79" t="s">
        <v>1618</v>
      </c>
      <c r="B797" s="80">
        <v>7048652821669</v>
      </c>
      <c r="C797" s="34"/>
      <c r="D797" s="34"/>
      <c r="E797" s="34"/>
      <c r="F797" s="34"/>
      <c r="G797" s="34"/>
      <c r="H797" s="34"/>
      <c r="I797" s="34"/>
      <c r="J797" s="34"/>
      <c r="K797" s="37">
        <v>835021</v>
      </c>
      <c r="L797" t="s">
        <v>389</v>
      </c>
      <c r="M797" s="21" t="str">
        <f t="shared" si="12"/>
        <v>835021-120000-OS</v>
      </c>
      <c r="N797" s="184">
        <v>7048652821669</v>
      </c>
      <c r="O797" s="2">
        <v>1</v>
      </c>
    </row>
    <row r="798" spans="1:15" ht="15.75">
      <c r="A798" s="79" t="s">
        <v>1619</v>
      </c>
      <c r="B798" s="80">
        <v>7048652821676</v>
      </c>
      <c r="C798" s="34"/>
      <c r="D798" s="34"/>
      <c r="E798" s="34"/>
      <c r="F798" s="34"/>
      <c r="G798" s="34"/>
      <c r="H798" s="34"/>
      <c r="I798" s="34"/>
      <c r="J798" s="34"/>
      <c r="K798" s="37">
        <v>835021</v>
      </c>
      <c r="L798" t="s">
        <v>391</v>
      </c>
      <c r="M798" s="21" t="str">
        <f t="shared" si="12"/>
        <v>835021-140000-OS</v>
      </c>
      <c r="N798" s="184">
        <v>7048652821676</v>
      </c>
      <c r="O798" s="2">
        <v>1</v>
      </c>
    </row>
    <row r="799" spans="1:15" ht="15.75">
      <c r="A799" s="79" t="s">
        <v>3823</v>
      </c>
      <c r="B799" s="80">
        <v>7048653090767</v>
      </c>
      <c r="C799" s="34"/>
      <c r="D799" s="34"/>
      <c r="E799" s="34"/>
      <c r="F799" s="34"/>
      <c r="G799" s="34"/>
      <c r="H799" s="34"/>
      <c r="I799" s="34"/>
      <c r="J799" s="34"/>
      <c r="K799" s="37">
        <v>835025</v>
      </c>
      <c r="L799" t="s">
        <v>3714</v>
      </c>
      <c r="M799" s="21" t="str">
        <f t="shared" si="12"/>
        <v>835025-BLTDY-XSS</v>
      </c>
      <c r="N799" s="184">
        <v>7048653090767</v>
      </c>
      <c r="O799" s="2">
        <v>1</v>
      </c>
    </row>
    <row r="800" spans="1:15" ht="15.75">
      <c r="A800" s="79" t="s">
        <v>3824</v>
      </c>
      <c r="B800" s="80">
        <v>7048653090774</v>
      </c>
      <c r="C800" s="34"/>
      <c r="D800" s="34"/>
      <c r="E800" s="34"/>
      <c r="F800" s="34"/>
      <c r="G800" s="34"/>
      <c r="H800" s="34"/>
      <c r="I800" s="34"/>
      <c r="J800" s="34"/>
      <c r="K800" s="37">
        <v>835025</v>
      </c>
      <c r="L800" t="s">
        <v>3716</v>
      </c>
      <c r="M800" s="21" t="str">
        <f t="shared" si="12"/>
        <v>835025-BLTDY-SM</v>
      </c>
      <c r="N800" s="184">
        <v>7048653090774</v>
      </c>
      <c r="O800" s="2">
        <v>1</v>
      </c>
    </row>
    <row r="801" spans="1:15" ht="15.75">
      <c r="A801" s="79" t="s">
        <v>1950</v>
      </c>
      <c r="B801" s="80">
        <v>7048652843708</v>
      </c>
      <c r="C801" s="34"/>
      <c r="D801" s="34"/>
      <c r="E801" s="34"/>
      <c r="F801" s="34"/>
      <c r="G801" s="34"/>
      <c r="H801" s="34"/>
      <c r="I801" s="34"/>
      <c r="J801" s="34"/>
      <c r="K801" s="37">
        <v>835025</v>
      </c>
      <c r="L801" t="s">
        <v>1309</v>
      </c>
      <c r="M801" s="21" t="str">
        <f t="shared" si="12"/>
        <v>835025-DPUMC-XSS</v>
      </c>
      <c r="N801" s="184">
        <v>7048652843708</v>
      </c>
      <c r="O801" s="2">
        <v>1</v>
      </c>
    </row>
    <row r="802" spans="1:15" ht="15.75">
      <c r="A802" s="79" t="s">
        <v>1620</v>
      </c>
      <c r="B802" s="80">
        <v>7048652822024</v>
      </c>
      <c r="C802" s="34"/>
      <c r="D802" s="34"/>
      <c r="E802" s="34"/>
      <c r="F802" s="34"/>
      <c r="G802" s="34"/>
      <c r="H802" s="34"/>
      <c r="I802" s="34"/>
      <c r="J802" s="34"/>
      <c r="K802" s="37">
        <v>835025</v>
      </c>
      <c r="L802" t="s">
        <v>1071</v>
      </c>
      <c r="M802" s="21" t="str">
        <f t="shared" si="12"/>
        <v>835025-DPUMC-SM</v>
      </c>
      <c r="N802" s="184">
        <v>7048652822024</v>
      </c>
      <c r="O802" s="2">
        <v>1</v>
      </c>
    </row>
    <row r="803" spans="1:15" ht="15.75">
      <c r="A803" s="79" t="s">
        <v>1951</v>
      </c>
      <c r="B803" s="80">
        <v>7048652843715</v>
      </c>
      <c r="C803" s="34"/>
      <c r="D803" s="34"/>
      <c r="E803" s="34"/>
      <c r="F803" s="34"/>
      <c r="G803" s="34"/>
      <c r="H803" s="34"/>
      <c r="I803" s="34"/>
      <c r="J803" s="34"/>
      <c r="K803" s="37">
        <v>835025</v>
      </c>
      <c r="L803" t="s">
        <v>1069</v>
      </c>
      <c r="M803" s="21" t="str">
        <f t="shared" si="12"/>
        <v>835025-GLBLM-XSS</v>
      </c>
      <c r="N803" s="184">
        <v>7048652843715</v>
      </c>
      <c r="O803" s="2">
        <v>1</v>
      </c>
    </row>
    <row r="804" spans="1:15" ht="15.75">
      <c r="A804" s="79" t="s">
        <v>1621</v>
      </c>
      <c r="B804" s="80">
        <v>7048652822048</v>
      </c>
      <c r="C804" s="34"/>
      <c r="D804" s="34"/>
      <c r="E804" s="34"/>
      <c r="F804" s="34"/>
      <c r="G804" s="34"/>
      <c r="H804" s="34"/>
      <c r="I804" s="34"/>
      <c r="J804" s="34"/>
      <c r="K804" s="37">
        <v>835025</v>
      </c>
      <c r="L804" t="s">
        <v>1070</v>
      </c>
      <c r="M804" s="21" t="str">
        <f t="shared" si="12"/>
        <v>835025-GLBLM-SM</v>
      </c>
      <c r="N804" s="184">
        <v>7048652822048</v>
      </c>
      <c r="O804" s="2">
        <v>1</v>
      </c>
    </row>
    <row r="805" spans="1:15" ht="15.75">
      <c r="A805" s="79" t="s">
        <v>1952</v>
      </c>
      <c r="B805" s="80">
        <v>7048652843722</v>
      </c>
      <c r="C805" s="34"/>
      <c r="D805" s="34"/>
      <c r="E805" s="34"/>
      <c r="F805" s="34"/>
      <c r="G805" s="34"/>
      <c r="H805" s="34"/>
      <c r="I805" s="34"/>
      <c r="J805" s="34"/>
      <c r="K805" s="37">
        <v>835025</v>
      </c>
      <c r="L805" t="s">
        <v>1946</v>
      </c>
      <c r="M805" s="21" t="str">
        <f t="shared" si="12"/>
        <v>835025-MMAPU-XSS</v>
      </c>
      <c r="N805" s="184">
        <v>7048652843722</v>
      </c>
      <c r="O805" s="2">
        <v>1</v>
      </c>
    </row>
    <row r="806" spans="1:15" ht="15.75">
      <c r="A806" s="79" t="s">
        <v>1622</v>
      </c>
      <c r="B806" s="80">
        <v>7048652822062</v>
      </c>
      <c r="C806" s="34"/>
      <c r="D806" s="34"/>
      <c r="E806" s="34"/>
      <c r="F806" s="34"/>
      <c r="G806" s="34"/>
      <c r="H806" s="34"/>
      <c r="I806" s="34"/>
      <c r="J806" s="34"/>
      <c r="K806" s="37">
        <v>835025</v>
      </c>
      <c r="L806" t="s">
        <v>1284</v>
      </c>
      <c r="M806" s="21" t="str">
        <f t="shared" si="12"/>
        <v>835025-MMAPU-SM</v>
      </c>
      <c r="N806" s="184">
        <v>7048652822062</v>
      </c>
      <c r="O806" s="2">
        <v>1</v>
      </c>
    </row>
    <row r="807" spans="1:15" ht="15.75">
      <c r="A807" s="79" t="s">
        <v>1953</v>
      </c>
      <c r="B807" s="80">
        <v>7048652843814</v>
      </c>
      <c r="C807" s="34"/>
      <c r="D807" s="34"/>
      <c r="E807" s="34"/>
      <c r="F807" s="34"/>
      <c r="G807" s="34"/>
      <c r="H807" s="34"/>
      <c r="I807" s="34"/>
      <c r="J807" s="34"/>
      <c r="K807" s="37">
        <v>835025</v>
      </c>
      <c r="L807" t="s">
        <v>1947</v>
      </c>
      <c r="M807" s="21" t="str">
        <f t="shared" si="12"/>
        <v>835025-NIBLM-XSS</v>
      </c>
      <c r="N807" s="184">
        <v>7048652843814</v>
      </c>
      <c r="O807" s="2">
        <v>1</v>
      </c>
    </row>
    <row r="808" spans="1:15" ht="15.75">
      <c r="A808" s="79" t="s">
        <v>1623</v>
      </c>
      <c r="B808" s="80">
        <v>7048652822109</v>
      </c>
      <c r="C808" s="34"/>
      <c r="D808" s="34"/>
      <c r="E808" s="34"/>
      <c r="F808" s="34"/>
      <c r="G808" s="34"/>
      <c r="H808" s="34"/>
      <c r="I808" s="34"/>
      <c r="J808" s="34"/>
      <c r="K808" s="37">
        <v>835025</v>
      </c>
      <c r="L808" t="s">
        <v>1285</v>
      </c>
      <c r="M808" s="21" t="str">
        <f t="shared" si="12"/>
        <v>835025-NIBLM-SM</v>
      </c>
      <c r="N808" s="184">
        <v>7048652822109</v>
      </c>
      <c r="O808" s="2">
        <v>1</v>
      </c>
    </row>
    <row r="809" spans="1:15" ht="15.75">
      <c r="A809" s="79" t="s">
        <v>1954</v>
      </c>
      <c r="B809" s="80">
        <v>7048652843739</v>
      </c>
      <c r="C809" s="34"/>
      <c r="D809" s="34"/>
      <c r="E809" s="34"/>
      <c r="F809" s="34"/>
      <c r="G809" s="34"/>
      <c r="H809" s="34"/>
      <c r="I809" s="34"/>
      <c r="J809" s="34"/>
      <c r="K809" s="37">
        <v>835025</v>
      </c>
      <c r="L809" t="s">
        <v>1948</v>
      </c>
      <c r="M809" s="21" t="str">
        <f t="shared" si="12"/>
        <v>835025-RGLDM-XSS</v>
      </c>
      <c r="N809" s="184">
        <v>7048652843739</v>
      </c>
      <c r="O809" s="2">
        <v>1</v>
      </c>
    </row>
    <row r="810" spans="1:15" ht="15.75">
      <c r="A810" s="79" t="s">
        <v>1624</v>
      </c>
      <c r="B810" s="80">
        <v>7048652822086</v>
      </c>
      <c r="C810" s="34"/>
      <c r="D810" s="34"/>
      <c r="E810" s="34"/>
      <c r="F810" s="34"/>
      <c r="G810" s="34"/>
      <c r="H810" s="34"/>
      <c r="I810" s="34"/>
      <c r="J810" s="34"/>
      <c r="K810" s="37">
        <v>835025</v>
      </c>
      <c r="L810" t="s">
        <v>1286</v>
      </c>
      <c r="M810" s="21" t="str">
        <f t="shared" si="12"/>
        <v>835025-RGLDM-SM</v>
      </c>
      <c r="N810" s="184">
        <v>7048652822086</v>
      </c>
      <c r="O810" s="2">
        <v>1</v>
      </c>
    </row>
    <row r="811" spans="1:15" ht="15.75">
      <c r="A811" s="79" t="s">
        <v>1955</v>
      </c>
      <c r="B811" s="80">
        <v>7048652843746</v>
      </c>
      <c r="C811" s="34"/>
      <c r="D811" s="34"/>
      <c r="E811" s="34"/>
      <c r="F811" s="34"/>
      <c r="G811" s="34"/>
      <c r="H811" s="34"/>
      <c r="I811" s="34"/>
      <c r="J811" s="34"/>
      <c r="K811" s="37">
        <v>835025</v>
      </c>
      <c r="L811" t="s">
        <v>1949</v>
      </c>
      <c r="M811" s="21" t="str">
        <f t="shared" si="12"/>
        <v>835025-SLGFL-XSS</v>
      </c>
      <c r="N811" s="184">
        <v>7048652843746</v>
      </c>
      <c r="O811" s="2">
        <v>1</v>
      </c>
    </row>
    <row r="812" spans="1:15" ht="15.75">
      <c r="A812" s="79" t="s">
        <v>1625</v>
      </c>
      <c r="B812" s="80">
        <v>7048652822123</v>
      </c>
      <c r="C812" s="34"/>
      <c r="D812" s="34"/>
      <c r="E812" s="34"/>
      <c r="F812" s="34"/>
      <c r="G812" s="34"/>
      <c r="H812" s="34"/>
      <c r="I812" s="34"/>
      <c r="J812" s="34"/>
      <c r="K812" s="37">
        <v>835025</v>
      </c>
      <c r="L812" t="s">
        <v>1288</v>
      </c>
      <c r="M812" s="21" t="str">
        <f t="shared" si="12"/>
        <v>835025-SLGFL-SM</v>
      </c>
      <c r="N812" s="184">
        <v>7048652822123</v>
      </c>
      <c r="O812" s="2">
        <v>1</v>
      </c>
    </row>
    <row r="813" spans="1:15" ht="15.75">
      <c r="A813" s="79" t="s">
        <v>2341</v>
      </c>
      <c r="B813" s="80">
        <v>7048652965899</v>
      </c>
      <c r="C813" s="34"/>
      <c r="D813" s="34"/>
      <c r="E813" s="34"/>
      <c r="F813" s="34"/>
      <c r="G813" s="34"/>
      <c r="H813" s="34"/>
      <c r="I813" s="34"/>
      <c r="J813" s="34"/>
      <c r="K813" s="37">
        <v>835025</v>
      </c>
      <c r="L813" t="s">
        <v>2034</v>
      </c>
      <c r="M813" s="21" t="str">
        <f t="shared" si="12"/>
        <v>835025-WOLND-XSS</v>
      </c>
      <c r="N813" s="184">
        <v>7048652965899</v>
      </c>
      <c r="O813" s="2">
        <v>1</v>
      </c>
    </row>
    <row r="814" spans="1:15" ht="15.75">
      <c r="A814" s="79" t="s">
        <v>2340</v>
      </c>
      <c r="B814" s="80">
        <v>7048652965905</v>
      </c>
      <c r="C814" s="34"/>
      <c r="D814" s="34"/>
      <c r="E814" s="34"/>
      <c r="F814" s="34"/>
      <c r="G814" s="34"/>
      <c r="H814" s="34"/>
      <c r="I814" s="34"/>
      <c r="J814" s="34"/>
      <c r="K814" s="37">
        <v>835025</v>
      </c>
      <c r="L814" t="s">
        <v>1988</v>
      </c>
      <c r="M814" s="21" t="str">
        <f t="shared" si="12"/>
        <v>835025-WOLND-SM</v>
      </c>
      <c r="N814" s="184">
        <v>7048652965905</v>
      </c>
      <c r="O814" s="2">
        <v>1</v>
      </c>
    </row>
    <row r="815" spans="1:15" ht="15.75">
      <c r="A815" s="79" t="s">
        <v>3825</v>
      </c>
      <c r="B815" s="80">
        <v>7048653090804</v>
      </c>
      <c r="C815" s="34"/>
      <c r="D815" s="34"/>
      <c r="E815" s="34"/>
      <c r="F815" s="34"/>
      <c r="G815" s="34"/>
      <c r="H815" s="34"/>
      <c r="I815" s="34"/>
      <c r="J815" s="34"/>
      <c r="K815" s="37">
        <v>835026</v>
      </c>
      <c r="L815" t="s">
        <v>3714</v>
      </c>
      <c r="M815" s="21" t="str">
        <f t="shared" si="12"/>
        <v>835026-BLTDY-XSS</v>
      </c>
      <c r="N815" s="184">
        <v>7048653090804</v>
      </c>
      <c r="O815" s="2">
        <v>1</v>
      </c>
    </row>
    <row r="816" spans="1:15" ht="15.75">
      <c r="A816" s="79" t="s">
        <v>3826</v>
      </c>
      <c r="B816" s="80">
        <v>7048653090811</v>
      </c>
      <c r="C816" s="34"/>
      <c r="D816" s="34"/>
      <c r="E816" s="34"/>
      <c r="F816" s="34"/>
      <c r="G816" s="34"/>
      <c r="H816" s="34"/>
      <c r="I816" s="34"/>
      <c r="J816" s="34"/>
      <c r="K816" s="37">
        <v>835026</v>
      </c>
      <c r="L816" t="s">
        <v>3716</v>
      </c>
      <c r="M816" s="21" t="str">
        <f t="shared" si="12"/>
        <v>835026-BLTDY-SM</v>
      </c>
      <c r="N816" s="184">
        <v>7048653090811</v>
      </c>
      <c r="O816" s="2">
        <v>1</v>
      </c>
    </row>
    <row r="817" spans="1:15" ht="15.75">
      <c r="A817" s="79" t="s">
        <v>3827</v>
      </c>
      <c r="B817" s="80">
        <v>7048653090781</v>
      </c>
      <c r="C817" s="34"/>
      <c r="D817" s="34"/>
      <c r="E817" s="34"/>
      <c r="F817" s="34"/>
      <c r="G817" s="34"/>
      <c r="H817" s="34"/>
      <c r="I817" s="34"/>
      <c r="J817" s="34"/>
      <c r="K817" s="37">
        <v>835026</v>
      </c>
      <c r="L817" t="s">
        <v>3717</v>
      </c>
      <c r="M817" s="21" t="str">
        <f t="shared" si="12"/>
        <v>835026-CNPNK-XSS</v>
      </c>
      <c r="N817" s="184">
        <v>7048653090781</v>
      </c>
      <c r="O817" s="2">
        <v>1</v>
      </c>
    </row>
    <row r="818" spans="1:15" ht="15.75">
      <c r="A818" s="79" t="s">
        <v>3828</v>
      </c>
      <c r="B818" s="80">
        <v>7048653090798</v>
      </c>
      <c r="C818" s="34"/>
      <c r="D818" s="34"/>
      <c r="E818" s="34"/>
      <c r="F818" s="34"/>
      <c r="G818" s="34"/>
      <c r="H818" s="34"/>
      <c r="I818" s="34"/>
      <c r="J818" s="34"/>
      <c r="K818" s="37">
        <v>835026</v>
      </c>
      <c r="L818" t="s">
        <v>3718</v>
      </c>
      <c r="M818" s="21" t="str">
        <f t="shared" si="12"/>
        <v>835026-CNPNK-SM</v>
      </c>
      <c r="N818" s="184">
        <v>7048653090798</v>
      </c>
      <c r="O818" s="2">
        <v>1</v>
      </c>
    </row>
    <row r="819" spans="1:15" ht="15.75">
      <c r="A819" s="79" t="s">
        <v>1956</v>
      </c>
      <c r="B819" s="80">
        <v>7048652843753</v>
      </c>
      <c r="C819" s="34"/>
      <c r="D819" s="34"/>
      <c r="E819" s="34"/>
      <c r="F819" s="34"/>
      <c r="G819" s="34"/>
      <c r="H819" s="34"/>
      <c r="I819" s="34"/>
      <c r="J819" s="34"/>
      <c r="K819" s="37">
        <v>835026</v>
      </c>
      <c r="L819" t="s">
        <v>1309</v>
      </c>
      <c r="M819" s="21" t="str">
        <f t="shared" si="12"/>
        <v>835026-DPUMC-XSS</v>
      </c>
      <c r="N819" s="184">
        <v>7048652843753</v>
      </c>
      <c r="O819" s="2">
        <v>1</v>
      </c>
    </row>
    <row r="820" spans="1:15" ht="15.75">
      <c r="A820" s="79" t="s">
        <v>1626</v>
      </c>
      <c r="B820" s="80">
        <v>7048652822147</v>
      </c>
      <c r="C820" s="34"/>
      <c r="D820" s="34"/>
      <c r="E820" s="34"/>
      <c r="F820" s="34"/>
      <c r="G820" s="34"/>
      <c r="H820" s="34"/>
      <c r="I820" s="34"/>
      <c r="J820" s="34"/>
      <c r="K820" s="37">
        <v>835026</v>
      </c>
      <c r="L820" t="s">
        <v>1071</v>
      </c>
      <c r="M820" s="21" t="str">
        <f t="shared" si="12"/>
        <v>835026-DPUMC-SM</v>
      </c>
      <c r="N820" s="184">
        <v>7048652822147</v>
      </c>
      <c r="O820" s="2">
        <v>1</v>
      </c>
    </row>
    <row r="821" spans="1:15" ht="15.75">
      <c r="A821" s="79" t="s">
        <v>1957</v>
      </c>
      <c r="B821" s="80">
        <v>7048652843760</v>
      </c>
      <c r="C821" s="34"/>
      <c r="D821" s="34"/>
      <c r="E821" s="34"/>
      <c r="F821" s="34"/>
      <c r="G821" s="34"/>
      <c r="H821" s="34"/>
      <c r="I821" s="34"/>
      <c r="J821" s="34"/>
      <c r="K821" s="37">
        <v>835026</v>
      </c>
      <c r="L821" t="s">
        <v>1069</v>
      </c>
      <c r="M821" s="21" t="str">
        <f t="shared" si="12"/>
        <v>835026-GLBLM-XSS</v>
      </c>
      <c r="N821" s="184">
        <v>7048652843760</v>
      </c>
      <c r="O821" s="2">
        <v>1</v>
      </c>
    </row>
    <row r="822" spans="1:15" ht="15.75">
      <c r="A822" s="79" t="s">
        <v>1627</v>
      </c>
      <c r="B822" s="80">
        <v>7048652822161</v>
      </c>
      <c r="C822" s="34"/>
      <c r="D822" s="34"/>
      <c r="E822" s="34"/>
      <c r="F822" s="34"/>
      <c r="G822" s="34"/>
      <c r="H822" s="34"/>
      <c r="I822" s="34"/>
      <c r="J822" s="34"/>
      <c r="K822" s="37">
        <v>835026</v>
      </c>
      <c r="L822" t="s">
        <v>1070</v>
      </c>
      <c r="M822" s="21" t="str">
        <f t="shared" si="12"/>
        <v>835026-GLBLM-SM</v>
      </c>
      <c r="N822" s="184">
        <v>7048652822161</v>
      </c>
      <c r="O822" s="2">
        <v>1</v>
      </c>
    </row>
    <row r="823" spans="1:15" ht="15.75">
      <c r="A823" s="79" t="s">
        <v>1958</v>
      </c>
      <c r="B823" s="80">
        <v>7048652843777</v>
      </c>
      <c r="C823" s="34"/>
      <c r="D823" s="34"/>
      <c r="E823" s="34"/>
      <c r="F823" s="34"/>
      <c r="G823" s="34"/>
      <c r="H823" s="34"/>
      <c r="I823" s="34"/>
      <c r="J823" s="34"/>
      <c r="K823" s="37">
        <v>835026</v>
      </c>
      <c r="L823" t="s">
        <v>1946</v>
      </c>
      <c r="M823" s="21" t="str">
        <f t="shared" si="12"/>
        <v>835026-MMAPU-XSS</v>
      </c>
      <c r="N823" s="184">
        <v>7048652843777</v>
      </c>
      <c r="O823" s="2">
        <v>1</v>
      </c>
    </row>
    <row r="824" spans="1:15" ht="15.75">
      <c r="A824" s="79" t="s">
        <v>1628</v>
      </c>
      <c r="B824" s="80">
        <v>7048652822185</v>
      </c>
      <c r="C824" s="34"/>
      <c r="D824" s="34"/>
      <c r="E824" s="34"/>
      <c r="F824" s="34"/>
      <c r="G824" s="34"/>
      <c r="H824" s="34"/>
      <c r="I824" s="34"/>
      <c r="J824" s="34"/>
      <c r="K824" s="37">
        <v>835026</v>
      </c>
      <c r="L824" t="s">
        <v>1284</v>
      </c>
      <c r="M824" s="21" t="str">
        <f t="shared" si="12"/>
        <v>835026-MMAPU-SM</v>
      </c>
      <c r="N824" s="184">
        <v>7048652822185</v>
      </c>
      <c r="O824" s="2">
        <v>1</v>
      </c>
    </row>
    <row r="825" spans="1:15" ht="15.75">
      <c r="A825" s="79" t="s">
        <v>1959</v>
      </c>
      <c r="B825" s="80">
        <v>7048652843784</v>
      </c>
      <c r="C825" s="34"/>
      <c r="D825" s="34"/>
      <c r="E825" s="34"/>
      <c r="F825" s="34"/>
      <c r="G825" s="34"/>
      <c r="H825" s="34"/>
      <c r="I825" s="34"/>
      <c r="J825" s="34"/>
      <c r="K825" s="37">
        <v>835026</v>
      </c>
      <c r="L825" t="s">
        <v>1947</v>
      </c>
      <c r="M825" s="21" t="str">
        <f t="shared" si="12"/>
        <v>835026-NIBLM-XSS</v>
      </c>
      <c r="N825" s="184">
        <v>7048652843784</v>
      </c>
      <c r="O825" s="2">
        <v>1</v>
      </c>
    </row>
    <row r="826" spans="1:15" ht="15.75">
      <c r="A826" s="79" t="s">
        <v>1629</v>
      </c>
      <c r="B826" s="80">
        <v>7048652822208</v>
      </c>
      <c r="C826" s="34"/>
      <c r="D826" s="34"/>
      <c r="E826" s="34"/>
      <c r="F826" s="34"/>
      <c r="G826" s="34"/>
      <c r="H826" s="34"/>
      <c r="I826" s="34"/>
      <c r="J826" s="34"/>
      <c r="K826" s="37">
        <v>835026</v>
      </c>
      <c r="L826" t="s">
        <v>1285</v>
      </c>
      <c r="M826" s="21" t="str">
        <f t="shared" si="12"/>
        <v>835026-NIBLM-SM</v>
      </c>
      <c r="N826" s="184">
        <v>7048652822208</v>
      </c>
      <c r="O826" s="2">
        <v>1</v>
      </c>
    </row>
    <row r="827" spans="1:15" ht="15.75">
      <c r="A827" s="79" t="s">
        <v>1960</v>
      </c>
      <c r="B827" s="80">
        <v>7048652843791</v>
      </c>
      <c r="C827" s="34"/>
      <c r="D827" s="34"/>
      <c r="E827" s="34"/>
      <c r="F827" s="34"/>
      <c r="G827" s="34"/>
      <c r="H827" s="34"/>
      <c r="I827" s="34"/>
      <c r="J827" s="34"/>
      <c r="K827" s="37">
        <v>835026</v>
      </c>
      <c r="L827" t="s">
        <v>1948</v>
      </c>
      <c r="M827" s="21" t="str">
        <f t="shared" si="12"/>
        <v>835026-RGLDM-XSS</v>
      </c>
      <c r="N827" s="184">
        <v>7048652843791</v>
      </c>
      <c r="O827" s="2">
        <v>1</v>
      </c>
    </row>
    <row r="828" spans="1:15" ht="15.75">
      <c r="A828" s="79" t="s">
        <v>1630</v>
      </c>
      <c r="B828" s="80">
        <v>7048652822222</v>
      </c>
      <c r="C828" s="34"/>
      <c r="D828" s="34"/>
      <c r="E828" s="34"/>
      <c r="F828" s="34"/>
      <c r="G828" s="34"/>
      <c r="H828" s="34"/>
      <c r="I828" s="34"/>
      <c r="J828" s="34"/>
      <c r="K828" s="37">
        <v>835026</v>
      </c>
      <c r="L828" t="s">
        <v>1286</v>
      </c>
      <c r="M828" s="21" t="str">
        <f t="shared" si="12"/>
        <v>835026-RGLDM-SM</v>
      </c>
      <c r="N828" s="184">
        <v>7048652822222</v>
      </c>
      <c r="O828" s="2">
        <v>1</v>
      </c>
    </row>
    <row r="829" spans="1:15" ht="15.75">
      <c r="A829" s="79" t="s">
        <v>1961</v>
      </c>
      <c r="B829" s="80">
        <v>7048652843807</v>
      </c>
      <c r="C829" s="34"/>
      <c r="D829" s="34"/>
      <c r="E829" s="34"/>
      <c r="F829" s="34"/>
      <c r="G829" s="34"/>
      <c r="H829" s="34"/>
      <c r="I829" s="34"/>
      <c r="J829" s="34"/>
      <c r="K829" s="37">
        <v>835026</v>
      </c>
      <c r="L829" t="s">
        <v>1949</v>
      </c>
      <c r="M829" s="21" t="str">
        <f t="shared" si="12"/>
        <v>835026-SLGFL-XSS</v>
      </c>
      <c r="N829" s="184">
        <v>7048652843807</v>
      </c>
      <c r="O829" s="2">
        <v>1</v>
      </c>
    </row>
    <row r="830" spans="1:15" ht="15.75">
      <c r="A830" s="79" t="s">
        <v>1631</v>
      </c>
      <c r="B830" s="80">
        <v>7048652822246</v>
      </c>
      <c r="C830" s="34"/>
      <c r="D830" s="34"/>
      <c r="E830" s="34"/>
      <c r="F830" s="34"/>
      <c r="G830" s="34"/>
      <c r="H830" s="34"/>
      <c r="I830" s="34"/>
      <c r="J830" s="34"/>
      <c r="K830" s="37">
        <v>835026</v>
      </c>
      <c r="L830" t="s">
        <v>1288</v>
      </c>
      <c r="M830" s="21" t="str">
        <f t="shared" si="12"/>
        <v>835026-SLGFL-SM</v>
      </c>
      <c r="N830" s="184">
        <v>7048652822246</v>
      </c>
      <c r="O830" s="2">
        <v>1</v>
      </c>
    </row>
    <row r="831" spans="1:15" ht="15.75">
      <c r="A831" s="79" t="s">
        <v>2342</v>
      </c>
      <c r="B831" s="80">
        <v>7048652965929</v>
      </c>
      <c r="C831" s="34"/>
      <c r="D831" s="34"/>
      <c r="E831" s="34"/>
      <c r="F831" s="34"/>
      <c r="G831" s="34"/>
      <c r="H831" s="34"/>
      <c r="I831" s="34"/>
      <c r="J831" s="34"/>
      <c r="K831" s="37">
        <v>835026</v>
      </c>
      <c r="L831" t="s">
        <v>2034</v>
      </c>
      <c r="M831" s="21" t="str">
        <f t="shared" si="12"/>
        <v>835026-WOLND-XSS</v>
      </c>
      <c r="N831" s="184">
        <v>7048652965929</v>
      </c>
      <c r="O831" s="2">
        <v>1</v>
      </c>
    </row>
    <row r="832" spans="1:15" ht="15.75">
      <c r="A832" s="79" t="s">
        <v>2343</v>
      </c>
      <c r="B832" s="80">
        <v>7048652965912</v>
      </c>
      <c r="C832" s="34"/>
      <c r="D832" s="34"/>
      <c r="E832" s="34"/>
      <c r="F832" s="34"/>
      <c r="G832" s="34"/>
      <c r="H832" s="34"/>
      <c r="I832" s="34"/>
      <c r="J832" s="34"/>
      <c r="K832" s="37">
        <v>835026</v>
      </c>
      <c r="L832" t="s">
        <v>1988</v>
      </c>
      <c r="M832" s="21" t="str">
        <f t="shared" si="12"/>
        <v>835026-WOLND-SM</v>
      </c>
      <c r="N832" s="184">
        <v>7048652965912</v>
      </c>
      <c r="O832" s="2">
        <v>1</v>
      </c>
    </row>
    <row r="833" spans="1:15" ht="15.75">
      <c r="A833" s="79" t="s">
        <v>2800</v>
      </c>
      <c r="B833" s="80">
        <v>7048652714558</v>
      </c>
      <c r="C833" s="34"/>
      <c r="D833" s="34"/>
      <c r="E833" s="34"/>
      <c r="F833" s="34"/>
      <c r="G833" s="34"/>
      <c r="H833" s="34"/>
      <c r="I833" s="34"/>
      <c r="J833" s="34"/>
      <c r="K833" s="37">
        <v>840035</v>
      </c>
      <c r="L833" t="s">
        <v>2712</v>
      </c>
      <c r="M833" s="21" t="str">
        <f t="shared" si="12"/>
        <v>840035-DBK21-SM</v>
      </c>
      <c r="N833" s="184">
        <v>7048652714558</v>
      </c>
      <c r="O833" s="2">
        <v>1</v>
      </c>
    </row>
    <row r="834" spans="1:15" ht="15.75">
      <c r="A834" s="79" t="s">
        <v>2801</v>
      </c>
      <c r="B834" s="80">
        <v>7048652714541</v>
      </c>
      <c r="C834" s="34"/>
      <c r="D834" s="34"/>
      <c r="E834" s="34"/>
      <c r="F834" s="34"/>
      <c r="G834" s="34"/>
      <c r="H834" s="34"/>
      <c r="I834" s="34"/>
      <c r="J834" s="34"/>
      <c r="K834" s="37">
        <v>840035</v>
      </c>
      <c r="L834" t="s">
        <v>2713</v>
      </c>
      <c r="M834" s="21" t="str">
        <f t="shared" si="12"/>
        <v>840035-DBK21-ML</v>
      </c>
      <c r="N834" s="184">
        <v>7048652714541</v>
      </c>
      <c r="O834" s="2">
        <v>1</v>
      </c>
    </row>
    <row r="835" spans="1:15" ht="15.75">
      <c r="A835" s="79" t="s">
        <v>2802</v>
      </c>
      <c r="B835" s="80">
        <v>7048652714534</v>
      </c>
      <c r="C835" s="34"/>
      <c r="D835" s="34"/>
      <c r="E835" s="34"/>
      <c r="F835" s="34"/>
      <c r="G835" s="34"/>
      <c r="H835" s="34"/>
      <c r="I835" s="34"/>
      <c r="J835" s="34"/>
      <c r="K835" s="37">
        <v>840035</v>
      </c>
      <c r="L835" t="s">
        <v>2714</v>
      </c>
      <c r="M835" s="21" t="str">
        <f t="shared" ref="M835:M898" si="13">CONCATENATE(K835,"-",L835)</f>
        <v>840035-DBK21-LXL</v>
      </c>
      <c r="N835" s="184">
        <v>7048652714534</v>
      </c>
      <c r="O835" s="2">
        <v>1</v>
      </c>
    </row>
    <row r="836" spans="1:15" ht="15.75">
      <c r="A836" s="79" t="s">
        <v>2803</v>
      </c>
      <c r="B836" s="80">
        <v>7048652184412</v>
      </c>
      <c r="C836" s="34"/>
      <c r="D836" s="34"/>
      <c r="E836" s="34"/>
      <c r="F836" s="34"/>
      <c r="G836" s="34"/>
      <c r="H836" s="34"/>
      <c r="I836" s="34"/>
      <c r="J836" s="34"/>
      <c r="K836" s="37">
        <v>840035</v>
      </c>
      <c r="L836" t="s">
        <v>132</v>
      </c>
      <c r="M836" s="21" t="str">
        <f t="shared" si="13"/>
        <v>840035-DTBLK-SM</v>
      </c>
      <c r="N836" s="184">
        <v>7048652184412</v>
      </c>
      <c r="O836" s="2">
        <v>1</v>
      </c>
    </row>
    <row r="837" spans="1:15" ht="15.75">
      <c r="A837" s="79" t="s">
        <v>2804</v>
      </c>
      <c r="B837" s="80">
        <v>7048652184405</v>
      </c>
      <c r="C837" s="34"/>
      <c r="D837" s="34"/>
      <c r="E837" s="34"/>
      <c r="F837" s="34"/>
      <c r="G837" s="34"/>
      <c r="H837" s="34"/>
      <c r="I837" s="34"/>
      <c r="J837" s="34"/>
      <c r="K837" s="37">
        <v>840035</v>
      </c>
      <c r="L837" t="s">
        <v>133</v>
      </c>
      <c r="M837" s="21" t="str">
        <f t="shared" si="13"/>
        <v>840035-DTBLK-ML</v>
      </c>
      <c r="N837" s="184">
        <v>7048652184405</v>
      </c>
      <c r="O837" s="2">
        <v>1</v>
      </c>
    </row>
    <row r="838" spans="1:15" ht="15.75">
      <c r="A838" s="79" t="s">
        <v>2805</v>
      </c>
      <c r="B838" s="80">
        <v>7048652184399</v>
      </c>
      <c r="C838" s="34"/>
      <c r="D838" s="34"/>
      <c r="E838" s="34"/>
      <c r="F838" s="34"/>
      <c r="G838" s="34"/>
      <c r="H838" s="34"/>
      <c r="I838" s="34"/>
      <c r="J838" s="34"/>
      <c r="K838" s="37">
        <v>840035</v>
      </c>
      <c r="L838" t="s">
        <v>134</v>
      </c>
      <c r="M838" s="21" t="str">
        <f t="shared" si="13"/>
        <v>840035-DTBLK-LXL</v>
      </c>
      <c r="N838" s="184">
        <v>7048652184399</v>
      </c>
      <c r="O838" s="2">
        <v>1</v>
      </c>
    </row>
    <row r="839" spans="1:15" ht="15.75">
      <c r="A839" s="79" t="s">
        <v>2806</v>
      </c>
      <c r="B839" s="80">
        <v>7048652822284</v>
      </c>
      <c r="C839" s="34"/>
      <c r="D839" s="34"/>
      <c r="E839" s="34"/>
      <c r="F839" s="34"/>
      <c r="G839" s="34"/>
      <c r="H839" s="34"/>
      <c r="I839" s="34"/>
      <c r="J839" s="34"/>
      <c r="K839" s="37">
        <v>840035</v>
      </c>
      <c r="L839" t="s">
        <v>1290</v>
      </c>
      <c r="M839" s="21" t="str">
        <f t="shared" si="13"/>
        <v>840035-MASEM-SM</v>
      </c>
      <c r="N839" s="184">
        <v>7048652822284</v>
      </c>
      <c r="O839" s="2">
        <v>1</v>
      </c>
    </row>
    <row r="840" spans="1:15" ht="15.75">
      <c r="A840" s="79" t="s">
        <v>2807</v>
      </c>
      <c r="B840" s="80">
        <v>7048652822277</v>
      </c>
      <c r="C840" s="34"/>
      <c r="D840" s="34"/>
      <c r="E840" s="34"/>
      <c r="F840" s="34"/>
      <c r="G840" s="34"/>
      <c r="H840" s="34"/>
      <c r="I840" s="34"/>
      <c r="J840" s="34"/>
      <c r="K840" s="37">
        <v>840035</v>
      </c>
      <c r="L840" t="s">
        <v>1292</v>
      </c>
      <c r="M840" s="21" t="str">
        <f t="shared" si="13"/>
        <v>840035-MASEM-ML</v>
      </c>
      <c r="N840" s="184">
        <v>7048652822277</v>
      </c>
      <c r="O840" s="2">
        <v>1</v>
      </c>
    </row>
    <row r="841" spans="1:15" ht="15.75">
      <c r="A841" s="79" t="s">
        <v>2808</v>
      </c>
      <c r="B841" s="80">
        <v>7048652822260</v>
      </c>
      <c r="C841" s="34"/>
      <c r="D841" s="34"/>
      <c r="E841" s="34"/>
      <c r="F841" s="34"/>
      <c r="G841" s="34"/>
      <c r="H841" s="34"/>
      <c r="I841" s="34"/>
      <c r="J841" s="34"/>
      <c r="K841" s="37">
        <v>840035</v>
      </c>
      <c r="L841" t="s">
        <v>1293</v>
      </c>
      <c r="M841" s="21" t="str">
        <f t="shared" si="13"/>
        <v>840035-MASEM-LXL</v>
      </c>
      <c r="N841" s="184">
        <v>7048652822260</v>
      </c>
      <c r="O841" s="2">
        <v>1</v>
      </c>
    </row>
    <row r="842" spans="1:15" ht="15.75">
      <c r="A842" s="79" t="s">
        <v>2809</v>
      </c>
      <c r="B842" s="80">
        <v>7048652822314</v>
      </c>
      <c r="C842" s="34"/>
      <c r="D842" s="34"/>
      <c r="E842" s="34"/>
      <c r="F842" s="34"/>
      <c r="G842" s="34"/>
      <c r="H842" s="34"/>
      <c r="I842" s="34"/>
      <c r="J842" s="34"/>
      <c r="K842" s="37">
        <v>840035</v>
      </c>
      <c r="L842" t="s">
        <v>1294</v>
      </c>
      <c r="M842" s="21" t="str">
        <f t="shared" si="13"/>
        <v>840035-MATHM-SM</v>
      </c>
      <c r="N842" s="184">
        <v>7048652822314</v>
      </c>
      <c r="O842" s="2">
        <v>1</v>
      </c>
    </row>
    <row r="843" spans="1:15" ht="15.75">
      <c r="A843" s="79" t="s">
        <v>2810</v>
      </c>
      <c r="B843" s="80">
        <v>7048652822307</v>
      </c>
      <c r="C843" s="34"/>
      <c r="D843" s="34"/>
      <c r="E843" s="34"/>
      <c r="F843" s="34"/>
      <c r="G843" s="34"/>
      <c r="H843" s="34"/>
      <c r="I843" s="34"/>
      <c r="J843" s="34"/>
      <c r="K843" s="37">
        <v>840035</v>
      </c>
      <c r="L843" t="s">
        <v>1296</v>
      </c>
      <c r="M843" s="21" t="str">
        <f t="shared" si="13"/>
        <v>840035-MATHM-ML</v>
      </c>
      <c r="N843" s="184">
        <v>7048652822307</v>
      </c>
      <c r="O843" s="2">
        <v>1</v>
      </c>
    </row>
    <row r="844" spans="1:15" ht="15.75">
      <c r="A844" s="79" t="s">
        <v>2811</v>
      </c>
      <c r="B844" s="80">
        <v>7048652822291</v>
      </c>
      <c r="C844" s="34"/>
      <c r="D844" s="34"/>
      <c r="E844" s="34"/>
      <c r="F844" s="34"/>
      <c r="G844" s="34"/>
      <c r="H844" s="34"/>
      <c r="I844" s="34"/>
      <c r="J844" s="34"/>
      <c r="K844" s="37">
        <v>840035</v>
      </c>
      <c r="L844" t="s">
        <v>1297</v>
      </c>
      <c r="M844" s="21" t="str">
        <f t="shared" si="13"/>
        <v>840035-MATHM-LXL</v>
      </c>
      <c r="N844" s="184">
        <v>7048652822291</v>
      </c>
      <c r="O844" s="2">
        <v>1</v>
      </c>
    </row>
    <row r="845" spans="1:15" ht="15.75">
      <c r="A845" s="79" t="s">
        <v>2812</v>
      </c>
      <c r="B845" s="80">
        <v>7048652713070</v>
      </c>
      <c r="C845" s="34"/>
      <c r="D845" s="34"/>
      <c r="E845" s="34"/>
      <c r="F845" s="34"/>
      <c r="G845" s="34"/>
      <c r="H845" s="34"/>
      <c r="I845" s="34"/>
      <c r="J845" s="34"/>
      <c r="K845" s="37">
        <v>840035</v>
      </c>
      <c r="L845" t="s">
        <v>748</v>
      </c>
      <c r="M845" s="21" t="str">
        <f t="shared" si="13"/>
        <v>840035-MBBLU-SM</v>
      </c>
      <c r="N845" s="184">
        <v>7048652713070</v>
      </c>
      <c r="O845" s="2">
        <v>1</v>
      </c>
    </row>
    <row r="846" spans="1:15" ht="15.75">
      <c r="A846" s="79" t="s">
        <v>2813</v>
      </c>
      <c r="B846" s="80">
        <v>7048652713063</v>
      </c>
      <c r="C846" s="34"/>
      <c r="D846" s="34"/>
      <c r="E846" s="34"/>
      <c r="F846" s="34"/>
      <c r="G846" s="34"/>
      <c r="H846" s="34"/>
      <c r="I846" s="34"/>
      <c r="J846" s="34"/>
      <c r="K846" s="37">
        <v>840035</v>
      </c>
      <c r="L846" t="s">
        <v>750</v>
      </c>
      <c r="M846" s="21" t="str">
        <f t="shared" si="13"/>
        <v>840035-MBBLU-ML</v>
      </c>
      <c r="N846" s="184">
        <v>7048652713063</v>
      </c>
      <c r="O846" s="2">
        <v>1</v>
      </c>
    </row>
    <row r="847" spans="1:15" ht="15.75">
      <c r="A847" s="79" t="s">
        <v>2814</v>
      </c>
      <c r="B847" s="80">
        <v>7048652713056</v>
      </c>
      <c r="C847" s="34"/>
      <c r="D847" s="34"/>
      <c r="E847" s="34"/>
      <c r="F847" s="34"/>
      <c r="G847" s="34"/>
      <c r="H847" s="34"/>
      <c r="I847" s="34"/>
      <c r="J847" s="34"/>
      <c r="K847" s="37">
        <v>840035</v>
      </c>
      <c r="L847" t="s">
        <v>751</v>
      </c>
      <c r="M847" s="21" t="str">
        <f t="shared" si="13"/>
        <v>840035-MBBLU-LXL</v>
      </c>
      <c r="N847" s="184">
        <v>7048652713056</v>
      </c>
      <c r="O847" s="2">
        <v>1</v>
      </c>
    </row>
    <row r="848" spans="1:15" ht="15.75">
      <c r="A848" s="79" t="s">
        <v>2815</v>
      </c>
      <c r="B848" s="80">
        <v>7048652184443</v>
      </c>
      <c r="C848" s="34"/>
      <c r="D848" s="34"/>
      <c r="E848" s="34"/>
      <c r="F848" s="34"/>
      <c r="G848" s="34"/>
      <c r="H848" s="34"/>
      <c r="I848" s="34"/>
      <c r="J848" s="34"/>
      <c r="K848" s="37">
        <v>840035</v>
      </c>
      <c r="L848" t="s">
        <v>2715</v>
      </c>
      <c r="M848" s="21" t="str">
        <f t="shared" si="13"/>
        <v>840035-MBNTA-SM</v>
      </c>
      <c r="N848" s="184">
        <v>7048652184443</v>
      </c>
      <c r="O848" s="2">
        <v>1</v>
      </c>
    </row>
    <row r="849" spans="1:15" ht="15.75">
      <c r="A849" s="79" t="s">
        <v>2816</v>
      </c>
      <c r="B849" s="80">
        <v>7048652184436</v>
      </c>
      <c r="C849" s="34"/>
      <c r="D849" s="34"/>
      <c r="E849" s="34"/>
      <c r="F849" s="34"/>
      <c r="G849" s="34"/>
      <c r="H849" s="34"/>
      <c r="I849" s="34"/>
      <c r="J849" s="34"/>
      <c r="K849" s="37">
        <v>840035</v>
      </c>
      <c r="L849" t="s">
        <v>2717</v>
      </c>
      <c r="M849" s="21" t="str">
        <f t="shared" si="13"/>
        <v>840035-MBNTA-ML</v>
      </c>
      <c r="N849" s="184">
        <v>7048652184436</v>
      </c>
      <c r="O849" s="2">
        <v>1</v>
      </c>
    </row>
    <row r="850" spans="1:15" ht="15.75">
      <c r="A850" s="79" t="s">
        <v>2817</v>
      </c>
      <c r="B850" s="80">
        <v>7048652184429</v>
      </c>
      <c r="C850" s="34"/>
      <c r="D850" s="34"/>
      <c r="E850" s="34"/>
      <c r="F850" s="34"/>
      <c r="G850" s="34"/>
      <c r="H850" s="34"/>
      <c r="I850" s="34"/>
      <c r="J850" s="34"/>
      <c r="K850" s="37">
        <v>840035</v>
      </c>
      <c r="L850" t="s">
        <v>2718</v>
      </c>
      <c r="M850" s="21" t="str">
        <f t="shared" si="13"/>
        <v>840035-MBNTA-LXL</v>
      </c>
      <c r="N850" s="184">
        <v>7048652184429</v>
      </c>
      <c r="O850" s="2">
        <v>1</v>
      </c>
    </row>
    <row r="851" spans="1:15" ht="15.75">
      <c r="A851" s="79" t="s">
        <v>2818</v>
      </c>
      <c r="B851" s="80">
        <v>7048652607966</v>
      </c>
      <c r="C851" s="34"/>
      <c r="D851" s="34"/>
      <c r="E851" s="34"/>
      <c r="F851" s="34"/>
      <c r="G851" s="34"/>
      <c r="H851" s="34"/>
      <c r="I851" s="34"/>
      <c r="J851" s="34"/>
      <c r="K851" s="37">
        <v>840035</v>
      </c>
      <c r="L851" t="s">
        <v>251</v>
      </c>
      <c r="M851" s="21" t="str">
        <f t="shared" si="13"/>
        <v>840035-MHGRN-SM</v>
      </c>
      <c r="N851" s="184">
        <v>7048652607966</v>
      </c>
      <c r="O851" s="2">
        <v>1</v>
      </c>
    </row>
    <row r="852" spans="1:15" ht="15.75">
      <c r="A852" s="79" t="s">
        <v>2819</v>
      </c>
      <c r="B852" s="80">
        <v>7048652607959</v>
      </c>
      <c r="C852" s="34"/>
      <c r="D852" s="34"/>
      <c r="E852" s="34"/>
      <c r="F852" s="34"/>
      <c r="G852" s="34"/>
      <c r="H852" s="34"/>
      <c r="I852" s="34"/>
      <c r="J852" s="34"/>
      <c r="K852" s="37">
        <v>840035</v>
      </c>
      <c r="L852" t="s">
        <v>253</v>
      </c>
      <c r="M852" s="21" t="str">
        <f t="shared" si="13"/>
        <v>840035-MHGRN-ML</v>
      </c>
      <c r="N852" s="184">
        <v>7048652607959</v>
      </c>
      <c r="O852" s="2">
        <v>1</v>
      </c>
    </row>
    <row r="853" spans="1:15" ht="15.75">
      <c r="A853" s="79" t="s">
        <v>2820</v>
      </c>
      <c r="B853" s="80">
        <v>7048652607942</v>
      </c>
      <c r="C853" s="34"/>
      <c r="D853" s="34"/>
      <c r="E853" s="34"/>
      <c r="F853" s="34"/>
      <c r="G853" s="34"/>
      <c r="H853" s="34"/>
      <c r="I853" s="34"/>
      <c r="J853" s="34"/>
      <c r="K853" s="37">
        <v>840035</v>
      </c>
      <c r="L853" t="s">
        <v>254</v>
      </c>
      <c r="M853" s="21" t="str">
        <f t="shared" si="13"/>
        <v>840035-MHGRN-LXL</v>
      </c>
      <c r="N853" s="184">
        <v>7048652607942</v>
      </c>
      <c r="O853" s="2">
        <v>1</v>
      </c>
    </row>
    <row r="854" spans="1:15" ht="15.75">
      <c r="A854" s="79" t="s">
        <v>2821</v>
      </c>
      <c r="B854" s="80">
        <v>7048652607997</v>
      </c>
      <c r="C854" s="34"/>
      <c r="D854" s="34"/>
      <c r="E854" s="34"/>
      <c r="F854" s="34"/>
      <c r="G854" s="34"/>
      <c r="H854" s="34"/>
      <c r="I854" s="34"/>
      <c r="J854" s="34"/>
      <c r="K854" s="37">
        <v>840035</v>
      </c>
      <c r="L854" t="s">
        <v>2719</v>
      </c>
      <c r="M854" s="21" t="str">
        <f t="shared" si="13"/>
        <v>840035-MLRED-SM</v>
      </c>
      <c r="N854" s="184">
        <v>7048652607997</v>
      </c>
      <c r="O854" s="2">
        <v>1</v>
      </c>
    </row>
    <row r="855" spans="1:15" ht="15.75">
      <c r="A855" s="79" t="s">
        <v>2822</v>
      </c>
      <c r="B855" s="80">
        <v>7048652607980</v>
      </c>
      <c r="C855" s="34"/>
      <c r="D855" s="34"/>
      <c r="E855" s="34"/>
      <c r="F855" s="34"/>
      <c r="G855" s="34"/>
      <c r="H855" s="34"/>
      <c r="I855" s="34"/>
      <c r="J855" s="34"/>
      <c r="K855" s="37">
        <v>840035</v>
      </c>
      <c r="L855" t="s">
        <v>2721</v>
      </c>
      <c r="M855" s="21" t="str">
        <f t="shared" si="13"/>
        <v>840035-MLRED-ML</v>
      </c>
      <c r="N855" s="184">
        <v>7048652607980</v>
      </c>
      <c r="O855" s="2">
        <v>1</v>
      </c>
    </row>
    <row r="856" spans="1:15" ht="15.75">
      <c r="A856" s="79" t="s">
        <v>2823</v>
      </c>
      <c r="B856" s="80">
        <v>7048652607973</v>
      </c>
      <c r="C856" s="34"/>
      <c r="D856" s="34"/>
      <c r="E856" s="34"/>
      <c r="F856" s="34"/>
      <c r="G856" s="34"/>
      <c r="H856" s="34"/>
      <c r="I856" s="34"/>
      <c r="J856" s="34"/>
      <c r="K856" s="37">
        <v>840035</v>
      </c>
      <c r="L856" t="s">
        <v>2722</v>
      </c>
      <c r="M856" s="21" t="str">
        <f t="shared" si="13"/>
        <v>840035-MLRED-LXL</v>
      </c>
      <c r="N856" s="184">
        <v>7048652607973</v>
      </c>
      <c r="O856" s="2">
        <v>1</v>
      </c>
    </row>
    <row r="857" spans="1:15" ht="15.75">
      <c r="A857" s="79" t="s">
        <v>2824</v>
      </c>
      <c r="B857" s="80">
        <v>7048652184504</v>
      </c>
      <c r="C857" s="34"/>
      <c r="D857" s="34"/>
      <c r="E857" s="34"/>
      <c r="F857" s="34"/>
      <c r="G857" s="34"/>
      <c r="H857" s="34"/>
      <c r="I857" s="34"/>
      <c r="J857" s="34"/>
      <c r="K857" s="37">
        <v>840035</v>
      </c>
      <c r="L857" t="s">
        <v>2723</v>
      </c>
      <c r="M857" s="21" t="str">
        <f t="shared" si="13"/>
        <v>840035-MMBDF-SM</v>
      </c>
      <c r="N857" s="184">
        <v>7048652184504</v>
      </c>
      <c r="O857" s="2">
        <v>1</v>
      </c>
    </row>
    <row r="858" spans="1:15" ht="15.75">
      <c r="A858" s="79" t="s">
        <v>2825</v>
      </c>
      <c r="B858" s="80">
        <v>7048652184498</v>
      </c>
      <c r="C858" s="34"/>
      <c r="D858" s="34"/>
      <c r="E858" s="34"/>
      <c r="F858" s="34"/>
      <c r="G858" s="34"/>
      <c r="H858" s="34"/>
      <c r="I858" s="34"/>
      <c r="J858" s="34"/>
      <c r="K858" s="37">
        <v>840035</v>
      </c>
      <c r="L858" t="s">
        <v>2725</v>
      </c>
      <c r="M858" s="21" t="str">
        <f t="shared" si="13"/>
        <v>840035-MMBDF-ML</v>
      </c>
      <c r="N858" s="184">
        <v>7048652184498</v>
      </c>
      <c r="O858" s="2">
        <v>1</v>
      </c>
    </row>
    <row r="859" spans="1:15" ht="15.75">
      <c r="A859" s="79" t="s">
        <v>2826</v>
      </c>
      <c r="B859" s="80">
        <v>7048652184481</v>
      </c>
      <c r="C859" s="34"/>
      <c r="D859" s="34"/>
      <c r="E859" s="34"/>
      <c r="F859" s="34"/>
      <c r="G859" s="34"/>
      <c r="H859" s="34"/>
      <c r="I859" s="34"/>
      <c r="J859" s="34"/>
      <c r="K859" s="37">
        <v>840035</v>
      </c>
      <c r="L859" t="s">
        <v>2726</v>
      </c>
      <c r="M859" s="21" t="str">
        <f t="shared" si="13"/>
        <v>840035-MMBDF-LXL</v>
      </c>
      <c r="N859" s="184">
        <v>7048652184481</v>
      </c>
      <c r="O859" s="2">
        <v>1</v>
      </c>
    </row>
    <row r="860" spans="1:15" ht="15.75">
      <c r="A860" s="79" t="s">
        <v>2827</v>
      </c>
      <c r="B860" s="80">
        <v>7048652608024</v>
      </c>
      <c r="C860" s="34"/>
      <c r="D860" s="34"/>
      <c r="E860" s="34"/>
      <c r="F860" s="34"/>
      <c r="G860" s="34"/>
      <c r="H860" s="34"/>
      <c r="I860" s="34"/>
      <c r="J860" s="34"/>
      <c r="K860" s="37">
        <v>840035</v>
      </c>
      <c r="L860" t="s">
        <v>255</v>
      </c>
      <c r="M860" s="21" t="str">
        <f t="shared" si="13"/>
        <v>840035-MNGRY-SM</v>
      </c>
      <c r="N860" s="184">
        <v>7048652608024</v>
      </c>
      <c r="O860" s="2">
        <v>1</v>
      </c>
    </row>
    <row r="861" spans="1:15" ht="15.75">
      <c r="A861" s="79" t="s">
        <v>2828</v>
      </c>
      <c r="B861" s="80">
        <v>7048652608017</v>
      </c>
      <c r="C861" s="34"/>
      <c r="D861" s="34"/>
      <c r="E861" s="34"/>
      <c r="F861" s="34"/>
      <c r="G861" s="34"/>
      <c r="H861" s="34"/>
      <c r="I861" s="34"/>
      <c r="J861" s="34"/>
      <c r="K861" s="37">
        <v>840035</v>
      </c>
      <c r="L861" t="s">
        <v>257</v>
      </c>
      <c r="M861" s="21" t="str">
        <f t="shared" si="13"/>
        <v>840035-MNGRY-ML</v>
      </c>
      <c r="N861" s="184">
        <v>7048652608017</v>
      </c>
      <c r="O861" s="2">
        <v>1</v>
      </c>
    </row>
    <row r="862" spans="1:15" ht="15.75">
      <c r="A862" s="79" t="s">
        <v>2829</v>
      </c>
      <c r="B862" s="80">
        <v>7048652608000</v>
      </c>
      <c r="C862" s="34"/>
      <c r="D862" s="34"/>
      <c r="E862" s="34"/>
      <c r="F862" s="34"/>
      <c r="G862" s="34"/>
      <c r="H862" s="34"/>
      <c r="I862" s="34"/>
      <c r="J862" s="34"/>
      <c r="K862" s="37">
        <v>840035</v>
      </c>
      <c r="L862" t="s">
        <v>258</v>
      </c>
      <c r="M862" s="21" t="str">
        <f t="shared" si="13"/>
        <v>840035-MNGRY-LXL</v>
      </c>
      <c r="N862" s="184">
        <v>7048652608000</v>
      </c>
      <c r="O862" s="2">
        <v>1</v>
      </c>
    </row>
    <row r="863" spans="1:15" ht="15.75">
      <c r="A863" s="79" t="s">
        <v>2830</v>
      </c>
      <c r="B863" s="80">
        <v>7048652713100</v>
      </c>
      <c r="C863" s="34"/>
      <c r="D863" s="34"/>
      <c r="E863" s="34"/>
      <c r="F863" s="34"/>
      <c r="G863" s="34"/>
      <c r="H863" s="34"/>
      <c r="I863" s="34"/>
      <c r="J863" s="34"/>
      <c r="K863" s="37">
        <v>840035</v>
      </c>
      <c r="L863" t="s">
        <v>752</v>
      </c>
      <c r="M863" s="21" t="str">
        <f t="shared" si="13"/>
        <v>840035-MOLME-SM</v>
      </c>
      <c r="N863" s="184">
        <v>7048652713100</v>
      </c>
      <c r="O863" s="2">
        <v>1</v>
      </c>
    </row>
    <row r="864" spans="1:15" ht="15.75">
      <c r="A864" s="79" t="s">
        <v>2831</v>
      </c>
      <c r="B864" s="80">
        <v>7048652713094</v>
      </c>
      <c r="C864" s="34"/>
      <c r="D864" s="34"/>
      <c r="E864" s="34"/>
      <c r="F864" s="34"/>
      <c r="G864" s="34"/>
      <c r="H864" s="34"/>
      <c r="I864" s="34"/>
      <c r="J864" s="34"/>
      <c r="K864" s="37">
        <v>840035</v>
      </c>
      <c r="L864" t="s">
        <v>753</v>
      </c>
      <c r="M864" s="21" t="str">
        <f t="shared" si="13"/>
        <v>840035-MOLME-ML</v>
      </c>
      <c r="N864" s="184">
        <v>7048652713094</v>
      </c>
      <c r="O864" s="2">
        <v>1</v>
      </c>
    </row>
    <row r="865" spans="1:15" ht="15.75">
      <c r="A865" s="79" t="s">
        <v>2832</v>
      </c>
      <c r="B865" s="80">
        <v>7048652713087</v>
      </c>
      <c r="C865" s="34"/>
      <c r="D865" s="34"/>
      <c r="E865" s="34"/>
      <c r="F865" s="34"/>
      <c r="G865" s="34"/>
      <c r="H865" s="34"/>
      <c r="I865" s="34"/>
      <c r="J865" s="34"/>
      <c r="K865" s="37">
        <v>840035</v>
      </c>
      <c r="L865" t="s">
        <v>754</v>
      </c>
      <c r="M865" s="21" t="str">
        <f t="shared" si="13"/>
        <v>840035-MOLME-LXL</v>
      </c>
      <c r="N865" s="184">
        <v>7048652713087</v>
      </c>
      <c r="O865" s="2">
        <v>1</v>
      </c>
    </row>
    <row r="866" spans="1:15" ht="15.75">
      <c r="A866" s="79" t="s">
        <v>2833</v>
      </c>
      <c r="B866" s="80">
        <v>7048652713131</v>
      </c>
      <c r="C866" s="34"/>
      <c r="D866" s="34"/>
      <c r="E866" s="34"/>
      <c r="F866" s="34"/>
      <c r="G866" s="34"/>
      <c r="H866" s="34"/>
      <c r="I866" s="34"/>
      <c r="J866" s="34"/>
      <c r="K866" s="37">
        <v>840035</v>
      </c>
      <c r="L866" t="s">
        <v>755</v>
      </c>
      <c r="M866" s="21" t="str">
        <f t="shared" si="13"/>
        <v>840035-MROGD-SM</v>
      </c>
      <c r="N866" s="184">
        <v>7048652713131</v>
      </c>
      <c r="O866" s="2">
        <v>1</v>
      </c>
    </row>
    <row r="867" spans="1:15" ht="15.75">
      <c r="A867" s="79" t="s">
        <v>2834</v>
      </c>
      <c r="B867" s="80">
        <v>7048652713124</v>
      </c>
      <c r="C867" s="34"/>
      <c r="D867" s="34"/>
      <c r="E867" s="34"/>
      <c r="F867" s="34"/>
      <c r="G867" s="34"/>
      <c r="H867" s="34"/>
      <c r="I867" s="34"/>
      <c r="J867" s="34"/>
      <c r="K867" s="37">
        <v>840035</v>
      </c>
      <c r="L867" t="s">
        <v>757</v>
      </c>
      <c r="M867" s="21" t="str">
        <f t="shared" si="13"/>
        <v>840035-MROGD-ML</v>
      </c>
      <c r="N867" s="184">
        <v>7048652713124</v>
      </c>
      <c r="O867" s="2">
        <v>1</v>
      </c>
    </row>
    <row r="868" spans="1:15" ht="15.75">
      <c r="A868" s="79" t="s">
        <v>2835</v>
      </c>
      <c r="B868" s="80">
        <v>7048652713117</v>
      </c>
      <c r="C868" s="34"/>
      <c r="D868" s="34"/>
      <c r="E868" s="34"/>
      <c r="F868" s="34"/>
      <c r="G868" s="34"/>
      <c r="H868" s="34"/>
      <c r="I868" s="34"/>
      <c r="J868" s="34"/>
      <c r="K868" s="37">
        <v>840035</v>
      </c>
      <c r="L868" t="s">
        <v>758</v>
      </c>
      <c r="M868" s="21" t="str">
        <f t="shared" si="13"/>
        <v>840035-MROGD-LXL</v>
      </c>
      <c r="N868" s="184">
        <v>7048652713117</v>
      </c>
      <c r="O868" s="2">
        <v>1</v>
      </c>
    </row>
    <row r="869" spans="1:15" ht="15.75">
      <c r="A869" s="79" t="s">
        <v>2836</v>
      </c>
      <c r="B869" s="80">
        <v>7048652608055</v>
      </c>
      <c r="C869" s="34"/>
      <c r="D869" s="34"/>
      <c r="E869" s="34"/>
      <c r="F869" s="34"/>
      <c r="G869" s="34"/>
      <c r="H869" s="34"/>
      <c r="I869" s="34"/>
      <c r="J869" s="34"/>
      <c r="K869" s="37">
        <v>840035</v>
      </c>
      <c r="L869" t="s">
        <v>119</v>
      </c>
      <c r="M869" s="21" t="str">
        <f t="shared" si="13"/>
        <v>840035-MSBMC-SM</v>
      </c>
      <c r="N869" s="184">
        <v>7048652608055</v>
      </c>
      <c r="O869" s="2">
        <v>1</v>
      </c>
    </row>
    <row r="870" spans="1:15" ht="15.75">
      <c r="A870" s="79" t="s">
        <v>2837</v>
      </c>
      <c r="B870" s="80">
        <v>7048652608048</v>
      </c>
      <c r="C870" s="34"/>
      <c r="D870" s="34"/>
      <c r="E870" s="34"/>
      <c r="F870" s="34"/>
      <c r="G870" s="34"/>
      <c r="H870" s="34"/>
      <c r="I870" s="34"/>
      <c r="J870" s="34"/>
      <c r="K870" s="37">
        <v>840035</v>
      </c>
      <c r="L870" t="s">
        <v>120</v>
      </c>
      <c r="M870" s="21" t="str">
        <f t="shared" si="13"/>
        <v>840035-MSBMC-ML</v>
      </c>
      <c r="N870" s="184">
        <v>7048652608048</v>
      </c>
      <c r="O870" s="2">
        <v>1</v>
      </c>
    </row>
    <row r="871" spans="1:15" ht="15.75">
      <c r="A871" s="79" t="s">
        <v>2838</v>
      </c>
      <c r="B871" s="80">
        <v>7048652608031</v>
      </c>
      <c r="C871" s="34"/>
      <c r="D871" s="34"/>
      <c r="E871" s="34"/>
      <c r="F871" s="34"/>
      <c r="G871" s="34"/>
      <c r="H871" s="34"/>
      <c r="I871" s="34"/>
      <c r="J871" s="34"/>
      <c r="K871" s="37">
        <v>840035</v>
      </c>
      <c r="L871" t="s">
        <v>121</v>
      </c>
      <c r="M871" s="21" t="str">
        <f t="shared" si="13"/>
        <v>840035-MSBMC-LXL</v>
      </c>
      <c r="N871" s="184">
        <v>7048652608031</v>
      </c>
      <c r="O871" s="2">
        <v>1</v>
      </c>
    </row>
    <row r="872" spans="1:15" ht="15.75">
      <c r="A872" s="79" t="s">
        <v>2839</v>
      </c>
      <c r="B872" s="80">
        <v>7048652822345</v>
      </c>
      <c r="C872" s="34"/>
      <c r="D872" s="34"/>
      <c r="E872" s="34"/>
      <c r="F872" s="34"/>
      <c r="G872" s="34"/>
      <c r="H872" s="34"/>
      <c r="I872" s="34"/>
      <c r="J872" s="34"/>
      <c r="K872" s="37">
        <v>840035</v>
      </c>
      <c r="L872" t="s">
        <v>1298</v>
      </c>
      <c r="M872" s="21" t="str">
        <f t="shared" si="13"/>
        <v>840035-MSHBL-SM</v>
      </c>
      <c r="N872" s="184">
        <v>7048652822345</v>
      </c>
      <c r="O872" s="2">
        <v>1</v>
      </c>
    </row>
    <row r="873" spans="1:15" ht="15.75">
      <c r="A873" s="79" t="s">
        <v>2840</v>
      </c>
      <c r="B873" s="80">
        <v>7048652822338</v>
      </c>
      <c r="C873" s="34"/>
      <c r="D873" s="34"/>
      <c r="E873" s="34"/>
      <c r="F873" s="34"/>
      <c r="G873" s="34"/>
      <c r="H873" s="34"/>
      <c r="I873" s="34"/>
      <c r="J873" s="34"/>
      <c r="K873" s="37">
        <v>840035</v>
      </c>
      <c r="L873" t="s">
        <v>1300</v>
      </c>
      <c r="M873" s="21" t="str">
        <f t="shared" si="13"/>
        <v>840035-MSHBL-ML</v>
      </c>
      <c r="N873" s="184">
        <v>7048652822338</v>
      </c>
      <c r="O873" s="2">
        <v>1</v>
      </c>
    </row>
    <row r="874" spans="1:15" ht="15.75">
      <c r="A874" s="79" t="s">
        <v>2841</v>
      </c>
      <c r="B874" s="80">
        <v>7048652822321</v>
      </c>
      <c r="C874" s="34"/>
      <c r="D874" s="34"/>
      <c r="E874" s="34"/>
      <c r="F874" s="34"/>
      <c r="G874" s="34"/>
      <c r="H874" s="34"/>
      <c r="I874" s="34"/>
      <c r="J874" s="34"/>
      <c r="K874" s="37">
        <v>840035</v>
      </c>
      <c r="L874" t="s">
        <v>1301</v>
      </c>
      <c r="M874" s="21" t="str">
        <f t="shared" si="13"/>
        <v>840035-MSHBL-LXL</v>
      </c>
      <c r="N874" s="184">
        <v>7048652822321</v>
      </c>
      <c r="O874" s="2">
        <v>1</v>
      </c>
    </row>
    <row r="875" spans="1:15" ht="15.75">
      <c r="A875" s="79" t="s">
        <v>2842</v>
      </c>
      <c r="B875" s="80">
        <v>7048652184535</v>
      </c>
      <c r="C875" s="34"/>
      <c r="D875" s="34"/>
      <c r="E875" s="34"/>
      <c r="F875" s="34"/>
      <c r="G875" s="34"/>
      <c r="H875" s="34"/>
      <c r="I875" s="34"/>
      <c r="J875" s="34"/>
      <c r="K875" s="37">
        <v>840035</v>
      </c>
      <c r="L875" t="s">
        <v>2727</v>
      </c>
      <c r="M875" s="21" t="str">
        <f t="shared" si="13"/>
        <v>840035-MWHTE-SM</v>
      </c>
      <c r="N875" s="184">
        <v>7048652184535</v>
      </c>
      <c r="O875" s="2">
        <v>1</v>
      </c>
    </row>
    <row r="876" spans="1:15" ht="15.75">
      <c r="A876" s="79" t="s">
        <v>2843</v>
      </c>
      <c r="B876" s="80">
        <v>7048652184528</v>
      </c>
      <c r="C876" s="34"/>
      <c r="D876" s="34"/>
      <c r="E876" s="34"/>
      <c r="F876" s="34"/>
      <c r="G876" s="34"/>
      <c r="H876" s="34"/>
      <c r="I876" s="34"/>
      <c r="J876" s="34"/>
      <c r="K876" s="37">
        <v>840035</v>
      </c>
      <c r="L876" t="s">
        <v>2729</v>
      </c>
      <c r="M876" s="21" t="str">
        <f t="shared" si="13"/>
        <v>840035-MWHTE-ML</v>
      </c>
      <c r="N876" s="184">
        <v>7048652184528</v>
      </c>
      <c r="O876" s="2">
        <v>1</v>
      </c>
    </row>
    <row r="877" spans="1:15" ht="15.75">
      <c r="A877" s="79" t="s">
        <v>2844</v>
      </c>
      <c r="B877" s="80">
        <v>7048652184511</v>
      </c>
      <c r="C877" s="34"/>
      <c r="D877" s="34"/>
      <c r="E877" s="34"/>
      <c r="F877" s="34"/>
      <c r="G877" s="34"/>
      <c r="H877" s="34"/>
      <c r="I877" s="34"/>
      <c r="J877" s="34"/>
      <c r="K877" s="37">
        <v>840035</v>
      </c>
      <c r="L877" t="s">
        <v>2730</v>
      </c>
      <c r="M877" s="21" t="str">
        <f t="shared" si="13"/>
        <v>840035-MWHTE-LXL</v>
      </c>
      <c r="N877" s="184">
        <v>7048652184511</v>
      </c>
      <c r="O877" s="2">
        <v>1</v>
      </c>
    </row>
    <row r="878" spans="1:15" ht="15.75">
      <c r="A878" s="79" t="s">
        <v>2845</v>
      </c>
      <c r="B878" s="80">
        <v>7048652462107</v>
      </c>
      <c r="C878" s="34"/>
      <c r="D878" s="34"/>
      <c r="E878" s="34"/>
      <c r="F878" s="34"/>
      <c r="G878" s="34"/>
      <c r="H878" s="34"/>
      <c r="I878" s="34"/>
      <c r="J878" s="34"/>
      <c r="K878" s="37">
        <v>840035</v>
      </c>
      <c r="L878" t="s">
        <v>259</v>
      </c>
      <c r="M878" s="21" t="str">
        <f t="shared" si="13"/>
        <v>840035-NAVY-SM</v>
      </c>
      <c r="N878" s="184">
        <v>7048652462107</v>
      </c>
      <c r="O878" s="2">
        <v>1</v>
      </c>
    </row>
    <row r="879" spans="1:15" ht="15.75">
      <c r="A879" s="79" t="s">
        <v>2846</v>
      </c>
      <c r="B879" s="80">
        <v>7048652462091</v>
      </c>
      <c r="C879" s="34"/>
      <c r="D879" s="34"/>
      <c r="E879" s="34"/>
      <c r="F879" s="34"/>
      <c r="G879" s="34"/>
      <c r="H879" s="34"/>
      <c r="I879" s="34"/>
      <c r="J879" s="34"/>
      <c r="K879" s="37">
        <v>840035</v>
      </c>
      <c r="L879" t="s">
        <v>260</v>
      </c>
      <c r="M879" s="21" t="str">
        <f t="shared" si="13"/>
        <v>840035-NAVY-ML</v>
      </c>
      <c r="N879" s="184">
        <v>7048652462091</v>
      </c>
      <c r="O879" s="2">
        <v>1</v>
      </c>
    </row>
    <row r="880" spans="1:15" ht="15.75">
      <c r="A880" s="79" t="s">
        <v>2847</v>
      </c>
      <c r="B880" s="80">
        <v>7048652462084</v>
      </c>
      <c r="C880" s="34"/>
      <c r="D880" s="34"/>
      <c r="E880" s="34"/>
      <c r="F880" s="34"/>
      <c r="G880" s="34"/>
      <c r="H880" s="34"/>
      <c r="I880" s="34"/>
      <c r="J880" s="34"/>
      <c r="K880" s="37">
        <v>840035</v>
      </c>
      <c r="L880" t="s">
        <v>261</v>
      </c>
      <c r="M880" s="21" t="str">
        <f t="shared" si="13"/>
        <v>840035-NAVY-LXL</v>
      </c>
      <c r="N880" s="184">
        <v>7048652462084</v>
      </c>
      <c r="O880" s="2">
        <v>1</v>
      </c>
    </row>
    <row r="881" spans="1:15" ht="15.75">
      <c r="A881" s="79" t="s">
        <v>2848</v>
      </c>
      <c r="B881" s="80">
        <v>7048652462138</v>
      </c>
      <c r="C881" s="34"/>
      <c r="D881" s="34"/>
      <c r="E881" s="34"/>
      <c r="F881" s="34"/>
      <c r="G881" s="34"/>
      <c r="H881" s="34"/>
      <c r="I881" s="34"/>
      <c r="J881" s="34"/>
      <c r="K881" s="37">
        <v>840035</v>
      </c>
      <c r="L881" t="s">
        <v>262</v>
      </c>
      <c r="M881" s="21" t="str">
        <f t="shared" si="13"/>
        <v>840035-OEDRB-SM</v>
      </c>
      <c r="N881" s="184">
        <v>7048652462138</v>
      </c>
      <c r="O881" s="2">
        <v>1</v>
      </c>
    </row>
    <row r="882" spans="1:15" ht="15.75">
      <c r="A882" s="79" t="s">
        <v>2849</v>
      </c>
      <c r="B882" s="80">
        <v>7048652462121</v>
      </c>
      <c r="C882" s="34"/>
      <c r="D882" s="34"/>
      <c r="E882" s="34"/>
      <c r="F882" s="34"/>
      <c r="G882" s="34"/>
      <c r="H882" s="34"/>
      <c r="I882" s="34"/>
      <c r="J882" s="34"/>
      <c r="K882" s="37">
        <v>840035</v>
      </c>
      <c r="L882" t="s">
        <v>263</v>
      </c>
      <c r="M882" s="21" t="str">
        <f t="shared" si="13"/>
        <v>840035-OEDRB-ML</v>
      </c>
      <c r="N882" s="184">
        <v>7048652462121</v>
      </c>
      <c r="O882" s="2">
        <v>1</v>
      </c>
    </row>
    <row r="883" spans="1:15" ht="15.75">
      <c r="A883" s="79" t="s">
        <v>2850</v>
      </c>
      <c r="B883" s="80">
        <v>7048652462114</v>
      </c>
      <c r="C883" s="34"/>
      <c r="D883" s="34"/>
      <c r="E883" s="34"/>
      <c r="F883" s="34"/>
      <c r="G883" s="34"/>
      <c r="H883" s="34"/>
      <c r="I883" s="34"/>
      <c r="J883" s="34"/>
      <c r="K883" s="37">
        <v>840035</v>
      </c>
      <c r="L883" t="s">
        <v>264</v>
      </c>
      <c r="M883" s="21" t="str">
        <f t="shared" si="13"/>
        <v>840035-OEDRB-LXL</v>
      </c>
      <c r="N883" s="184">
        <v>7048652462114</v>
      </c>
      <c r="O883" s="2">
        <v>1</v>
      </c>
    </row>
    <row r="884" spans="1:15" ht="15.75">
      <c r="A884" s="79" t="s">
        <v>2851</v>
      </c>
      <c r="B884" s="80">
        <v>7048652713162</v>
      </c>
      <c r="C884" s="34"/>
      <c r="D884" s="34"/>
      <c r="E884" s="34"/>
      <c r="F884" s="34"/>
      <c r="G884" s="34"/>
      <c r="H884" s="34"/>
      <c r="I884" s="34"/>
      <c r="J884" s="34"/>
      <c r="K884" s="37">
        <v>840035</v>
      </c>
      <c r="L884" t="s">
        <v>759</v>
      </c>
      <c r="M884" s="21" t="str">
        <f t="shared" si="13"/>
        <v>840035-SGMCH-SM</v>
      </c>
      <c r="N884" s="184">
        <v>7048652713162</v>
      </c>
      <c r="O884" s="2">
        <v>1</v>
      </c>
    </row>
    <row r="885" spans="1:15" ht="15.75">
      <c r="A885" s="79" t="s">
        <v>2852</v>
      </c>
      <c r="B885" s="80">
        <v>7048652713155</v>
      </c>
      <c r="C885" s="34"/>
      <c r="D885" s="34"/>
      <c r="E885" s="34"/>
      <c r="F885" s="34"/>
      <c r="G885" s="34"/>
      <c r="H885" s="34"/>
      <c r="I885" s="34"/>
      <c r="J885" s="34"/>
      <c r="K885" s="37">
        <v>840035</v>
      </c>
      <c r="L885" t="s">
        <v>761</v>
      </c>
      <c r="M885" s="21" t="str">
        <f t="shared" si="13"/>
        <v>840035-SGMCH-ML</v>
      </c>
      <c r="N885" s="184">
        <v>7048652713155</v>
      </c>
      <c r="O885" s="2">
        <v>1</v>
      </c>
    </row>
    <row r="886" spans="1:15" ht="15.75">
      <c r="A886" s="79" t="s">
        <v>2853</v>
      </c>
      <c r="B886" s="80">
        <v>7048652713148</v>
      </c>
      <c r="C886" s="34"/>
      <c r="D886" s="34"/>
      <c r="E886" s="34"/>
      <c r="F886" s="34"/>
      <c r="G886" s="34"/>
      <c r="H886" s="34"/>
      <c r="I886" s="34"/>
      <c r="J886" s="34"/>
      <c r="K886" s="37">
        <v>840035</v>
      </c>
      <c r="L886" t="s">
        <v>762</v>
      </c>
      <c r="M886" s="21" t="str">
        <f t="shared" si="13"/>
        <v>840035-SGMCH-LXL</v>
      </c>
      <c r="N886" s="184">
        <v>7048652713148</v>
      </c>
      <c r="O886" s="2">
        <v>1</v>
      </c>
    </row>
    <row r="887" spans="1:15" ht="15.75">
      <c r="A887" s="79" t="s">
        <v>2854</v>
      </c>
      <c r="B887" s="80">
        <v>7048652462169</v>
      </c>
      <c r="C887" s="34"/>
      <c r="D887" s="34"/>
      <c r="E887" s="34"/>
      <c r="F887" s="34"/>
      <c r="G887" s="34"/>
      <c r="H887" s="34"/>
      <c r="I887" s="34"/>
      <c r="J887" s="34"/>
      <c r="K887" s="37">
        <v>840035</v>
      </c>
      <c r="L887" t="s">
        <v>104</v>
      </c>
      <c r="M887" s="21" t="str">
        <f t="shared" si="13"/>
        <v>840035-SGRME-SM</v>
      </c>
      <c r="N887" s="184">
        <v>7048652462169</v>
      </c>
      <c r="O887" s="2">
        <v>1</v>
      </c>
    </row>
    <row r="888" spans="1:15" ht="15.75">
      <c r="A888" s="79" t="s">
        <v>2855</v>
      </c>
      <c r="B888" s="80">
        <v>7048652462152</v>
      </c>
      <c r="C888" s="34"/>
      <c r="D888" s="34"/>
      <c r="E888" s="34"/>
      <c r="F888" s="34"/>
      <c r="G888" s="34"/>
      <c r="H888" s="34"/>
      <c r="I888" s="34"/>
      <c r="J888" s="34"/>
      <c r="K888" s="37">
        <v>840035</v>
      </c>
      <c r="L888" t="s">
        <v>105</v>
      </c>
      <c r="M888" s="21" t="str">
        <f t="shared" si="13"/>
        <v>840035-SGRME-ML</v>
      </c>
      <c r="N888" s="184">
        <v>7048652462152</v>
      </c>
      <c r="O888" s="2">
        <v>1</v>
      </c>
    </row>
    <row r="889" spans="1:15" ht="15.75">
      <c r="A889" s="79" t="s">
        <v>2856</v>
      </c>
      <c r="B889" s="80">
        <v>7048652462145</v>
      </c>
      <c r="C889" s="34"/>
      <c r="D889" s="34"/>
      <c r="E889" s="34"/>
      <c r="F889" s="34"/>
      <c r="G889" s="34"/>
      <c r="H889" s="34"/>
      <c r="I889" s="34"/>
      <c r="J889" s="34"/>
      <c r="K889" s="37">
        <v>840035</v>
      </c>
      <c r="L889" t="s">
        <v>265</v>
      </c>
      <c r="M889" s="21" t="str">
        <f t="shared" si="13"/>
        <v>840035-SGRME-LXL</v>
      </c>
      <c r="N889" s="184">
        <v>7048652462145</v>
      </c>
      <c r="O889" s="2">
        <v>1</v>
      </c>
    </row>
    <row r="890" spans="1:15" ht="15.75">
      <c r="A890" s="79" t="s">
        <v>2857</v>
      </c>
      <c r="B890" s="80">
        <v>7048652965950</v>
      </c>
      <c r="C890" s="34"/>
      <c r="D890" s="34"/>
      <c r="E890" s="34"/>
      <c r="F890" s="34"/>
      <c r="G890" s="34"/>
      <c r="H890" s="34"/>
      <c r="I890" s="34"/>
      <c r="J890" s="34"/>
      <c r="K890" s="37">
        <v>840035</v>
      </c>
      <c r="L890" t="s">
        <v>1988</v>
      </c>
      <c r="M890" s="21" t="str">
        <f t="shared" si="13"/>
        <v>840035-WOLND-SM</v>
      </c>
      <c r="N890" s="184">
        <v>7048652965950</v>
      </c>
      <c r="O890" s="2">
        <v>1</v>
      </c>
    </row>
    <row r="891" spans="1:15" ht="15.75">
      <c r="A891" s="79" t="s">
        <v>2858</v>
      </c>
      <c r="B891" s="80">
        <v>7048652965943</v>
      </c>
      <c r="C891" s="34"/>
      <c r="D891" s="34"/>
      <c r="E891" s="34"/>
      <c r="F891" s="34"/>
      <c r="G891" s="34"/>
      <c r="H891" s="34"/>
      <c r="I891" s="34"/>
      <c r="J891" s="34"/>
      <c r="K891" s="37">
        <v>840035</v>
      </c>
      <c r="L891" t="s">
        <v>1989</v>
      </c>
      <c r="M891" s="21" t="str">
        <f t="shared" si="13"/>
        <v>840035-WOLND-ML</v>
      </c>
      <c r="N891" s="184">
        <v>7048652965943</v>
      </c>
      <c r="O891" s="2">
        <v>1</v>
      </c>
    </row>
    <row r="892" spans="1:15" ht="15.75">
      <c r="A892" s="79" t="s">
        <v>2859</v>
      </c>
      <c r="B892" s="80">
        <v>7048652965936</v>
      </c>
      <c r="C892" s="34"/>
      <c r="D892" s="34"/>
      <c r="E892" s="34"/>
      <c r="F892" s="34"/>
      <c r="G892" s="34"/>
      <c r="H892" s="34"/>
      <c r="I892" s="34"/>
      <c r="J892" s="34"/>
      <c r="K892" s="37">
        <v>840035</v>
      </c>
      <c r="L892" t="s">
        <v>1990</v>
      </c>
      <c r="M892" s="21" t="str">
        <f t="shared" si="13"/>
        <v>840035-WOLND-LXL</v>
      </c>
      <c r="N892" s="184">
        <v>7048652965936</v>
      </c>
      <c r="O892" s="2">
        <v>1</v>
      </c>
    </row>
    <row r="893" spans="1:15" ht="15.75">
      <c r="A893" s="79" t="s">
        <v>2860</v>
      </c>
      <c r="B893" s="80">
        <v>7048652184603</v>
      </c>
      <c r="C893" s="34"/>
      <c r="D893" s="34"/>
      <c r="E893" s="34"/>
      <c r="F893" s="34"/>
      <c r="G893" s="34"/>
      <c r="H893" s="34"/>
      <c r="I893" s="34"/>
      <c r="J893" s="34"/>
      <c r="K893" s="37">
        <v>840037</v>
      </c>
      <c r="L893" t="s">
        <v>132</v>
      </c>
      <c r="M893" s="21" t="str">
        <f t="shared" si="13"/>
        <v>840037-DTBLK-SM</v>
      </c>
      <c r="N893" s="184">
        <v>7048652184603</v>
      </c>
      <c r="O893" s="2">
        <v>1</v>
      </c>
    </row>
    <row r="894" spans="1:15" ht="15.75">
      <c r="A894" s="79" t="s">
        <v>2861</v>
      </c>
      <c r="B894" s="80">
        <v>7048652184597</v>
      </c>
      <c r="C894" s="34"/>
      <c r="D894" s="34"/>
      <c r="E894" s="34"/>
      <c r="F894" s="34"/>
      <c r="G894" s="34"/>
      <c r="H894" s="34"/>
      <c r="I894" s="34"/>
      <c r="J894" s="34"/>
      <c r="K894" s="37">
        <v>840037</v>
      </c>
      <c r="L894" t="s">
        <v>133</v>
      </c>
      <c r="M894" s="21" t="str">
        <f t="shared" si="13"/>
        <v>840037-DTBLK-ML</v>
      </c>
      <c r="N894" s="184">
        <v>7048652184597</v>
      </c>
      <c r="O894" s="2">
        <v>1</v>
      </c>
    </row>
    <row r="895" spans="1:15" ht="15.75">
      <c r="A895" s="79" t="s">
        <v>2862</v>
      </c>
      <c r="B895" s="80">
        <v>7048652184580</v>
      </c>
      <c r="C895" s="34"/>
      <c r="D895" s="34"/>
      <c r="E895" s="34"/>
      <c r="F895" s="34"/>
      <c r="G895" s="34"/>
      <c r="H895" s="34"/>
      <c r="I895" s="34"/>
      <c r="J895" s="34"/>
      <c r="K895" s="37">
        <v>840037</v>
      </c>
      <c r="L895" t="s">
        <v>134</v>
      </c>
      <c r="M895" s="21" t="str">
        <f t="shared" si="13"/>
        <v>840037-DTBLK-LXL</v>
      </c>
      <c r="N895" s="184">
        <v>7048652184580</v>
      </c>
      <c r="O895" s="2">
        <v>1</v>
      </c>
    </row>
    <row r="896" spans="1:15" ht="15.75">
      <c r="A896" s="79" t="s">
        <v>2863</v>
      </c>
      <c r="B896" s="80">
        <v>7048652822376</v>
      </c>
      <c r="C896" s="34"/>
      <c r="D896" s="34"/>
      <c r="E896" s="34"/>
      <c r="F896" s="34"/>
      <c r="G896" s="34"/>
      <c r="H896" s="34"/>
      <c r="I896" s="34"/>
      <c r="J896" s="34"/>
      <c r="K896" s="37">
        <v>840037</v>
      </c>
      <c r="L896" t="s">
        <v>1290</v>
      </c>
      <c r="M896" s="21" t="str">
        <f t="shared" si="13"/>
        <v>840037-MASEM-SM</v>
      </c>
      <c r="N896" s="184">
        <v>7048652822376</v>
      </c>
      <c r="O896" s="2">
        <v>1</v>
      </c>
    </row>
    <row r="897" spans="1:15" ht="15.75">
      <c r="A897" s="79" t="s">
        <v>2864</v>
      </c>
      <c r="B897" s="80">
        <v>7048652822369</v>
      </c>
      <c r="C897" s="34"/>
      <c r="D897" s="34"/>
      <c r="E897" s="34"/>
      <c r="F897" s="34"/>
      <c r="G897" s="34"/>
      <c r="H897" s="34"/>
      <c r="I897" s="34"/>
      <c r="J897" s="34"/>
      <c r="K897" s="37">
        <v>840037</v>
      </c>
      <c r="L897" t="s">
        <v>1292</v>
      </c>
      <c r="M897" s="21" t="str">
        <f t="shared" si="13"/>
        <v>840037-MASEM-ML</v>
      </c>
      <c r="N897" s="184">
        <v>7048652822369</v>
      </c>
      <c r="O897" s="2">
        <v>1</v>
      </c>
    </row>
    <row r="898" spans="1:15" ht="15.75">
      <c r="A898" s="79" t="s">
        <v>2865</v>
      </c>
      <c r="B898" s="80">
        <v>7048652822352</v>
      </c>
      <c r="C898" s="34"/>
      <c r="D898" s="34"/>
      <c r="E898" s="34"/>
      <c r="F898" s="34"/>
      <c r="G898" s="34"/>
      <c r="H898" s="34"/>
      <c r="I898" s="34"/>
      <c r="J898" s="34"/>
      <c r="K898" s="37">
        <v>840037</v>
      </c>
      <c r="L898" t="s">
        <v>1293</v>
      </c>
      <c r="M898" s="21" t="str">
        <f t="shared" si="13"/>
        <v>840037-MASEM-LXL</v>
      </c>
      <c r="N898" s="184">
        <v>7048652822352</v>
      </c>
      <c r="O898" s="2">
        <v>1</v>
      </c>
    </row>
    <row r="899" spans="1:15" ht="15.75">
      <c r="A899" s="79" t="s">
        <v>2866</v>
      </c>
      <c r="B899" s="80">
        <v>7048652822406</v>
      </c>
      <c r="C899" s="34"/>
      <c r="D899" s="34"/>
      <c r="E899" s="34"/>
      <c r="F899" s="34"/>
      <c r="G899" s="34"/>
      <c r="H899" s="34"/>
      <c r="I899" s="34"/>
      <c r="J899" s="34"/>
      <c r="K899" s="37">
        <v>840037</v>
      </c>
      <c r="L899" t="s">
        <v>1294</v>
      </c>
      <c r="M899" s="21" t="str">
        <f t="shared" ref="M899:M962" si="14">CONCATENATE(K899,"-",L899)</f>
        <v>840037-MATHM-SM</v>
      </c>
      <c r="N899" s="184">
        <v>7048652822406</v>
      </c>
      <c r="O899" s="2">
        <v>1</v>
      </c>
    </row>
    <row r="900" spans="1:15" ht="15.75">
      <c r="A900" s="79" t="s">
        <v>2867</v>
      </c>
      <c r="B900" s="80">
        <v>7048652822390</v>
      </c>
      <c r="C900" s="34"/>
      <c r="D900" s="34"/>
      <c r="E900" s="34"/>
      <c r="F900" s="34"/>
      <c r="G900" s="34"/>
      <c r="H900" s="34"/>
      <c r="I900" s="34"/>
      <c r="J900" s="34"/>
      <c r="K900" s="37">
        <v>840037</v>
      </c>
      <c r="L900" t="s">
        <v>1296</v>
      </c>
      <c r="M900" s="21" t="str">
        <f t="shared" si="14"/>
        <v>840037-MATHM-ML</v>
      </c>
      <c r="N900" s="184">
        <v>7048652822390</v>
      </c>
      <c r="O900" s="2">
        <v>1</v>
      </c>
    </row>
    <row r="901" spans="1:15" ht="15.75">
      <c r="A901" s="79" t="s">
        <v>2868</v>
      </c>
      <c r="B901" s="80">
        <v>7048652822383</v>
      </c>
      <c r="C901" s="34"/>
      <c r="D901" s="34"/>
      <c r="E901" s="34"/>
      <c r="F901" s="34"/>
      <c r="G901" s="34"/>
      <c r="H901" s="34"/>
      <c r="I901" s="34"/>
      <c r="J901" s="34"/>
      <c r="K901" s="37">
        <v>840037</v>
      </c>
      <c r="L901" t="s">
        <v>1297</v>
      </c>
      <c r="M901" s="21" t="str">
        <f t="shared" si="14"/>
        <v>840037-MATHM-LXL</v>
      </c>
      <c r="N901" s="184">
        <v>7048652822383</v>
      </c>
      <c r="O901" s="2">
        <v>1</v>
      </c>
    </row>
    <row r="902" spans="1:15" ht="15.75">
      <c r="A902" s="79" t="s">
        <v>2869</v>
      </c>
      <c r="B902" s="80">
        <v>7048652712981</v>
      </c>
      <c r="C902" s="34"/>
      <c r="D902" s="34"/>
      <c r="E902" s="34"/>
      <c r="F902" s="34"/>
      <c r="G902" s="34"/>
      <c r="H902" s="34"/>
      <c r="I902" s="34"/>
      <c r="J902" s="34"/>
      <c r="K902" s="37">
        <v>840037</v>
      </c>
      <c r="L902" t="s">
        <v>748</v>
      </c>
      <c r="M902" s="21" t="str">
        <f t="shared" si="14"/>
        <v>840037-MBBLU-SM</v>
      </c>
      <c r="N902" s="184">
        <v>7048652712981</v>
      </c>
      <c r="O902" s="2">
        <v>1</v>
      </c>
    </row>
    <row r="903" spans="1:15" ht="15.75">
      <c r="A903" s="79" t="s">
        <v>2870</v>
      </c>
      <c r="B903" s="80">
        <v>7048652712974</v>
      </c>
      <c r="C903" s="34"/>
      <c r="D903" s="34"/>
      <c r="E903" s="34"/>
      <c r="F903" s="34"/>
      <c r="G903" s="34"/>
      <c r="H903" s="34"/>
      <c r="I903" s="34"/>
      <c r="J903" s="34"/>
      <c r="K903" s="37">
        <v>840037</v>
      </c>
      <c r="L903" t="s">
        <v>750</v>
      </c>
      <c r="M903" s="21" t="str">
        <f t="shared" si="14"/>
        <v>840037-MBBLU-ML</v>
      </c>
      <c r="N903" s="184">
        <v>7048652712974</v>
      </c>
      <c r="O903" s="2">
        <v>1</v>
      </c>
    </row>
    <row r="904" spans="1:15" ht="15.75">
      <c r="A904" s="79" t="s">
        <v>2871</v>
      </c>
      <c r="B904" s="80">
        <v>7048652712967</v>
      </c>
      <c r="C904" s="34"/>
      <c r="D904" s="34"/>
      <c r="E904" s="34"/>
      <c r="F904" s="34"/>
      <c r="G904" s="34"/>
      <c r="H904" s="34"/>
      <c r="I904" s="34"/>
      <c r="J904" s="34"/>
      <c r="K904" s="37">
        <v>840037</v>
      </c>
      <c r="L904" t="s">
        <v>751</v>
      </c>
      <c r="M904" s="21" t="str">
        <f t="shared" si="14"/>
        <v>840037-MBBLU-LXL</v>
      </c>
      <c r="N904" s="184">
        <v>7048652712967</v>
      </c>
      <c r="O904" s="2">
        <v>1</v>
      </c>
    </row>
    <row r="905" spans="1:15" ht="15.75">
      <c r="A905" s="79" t="s">
        <v>2872</v>
      </c>
      <c r="B905" s="80">
        <v>7048652184634</v>
      </c>
      <c r="C905" s="34"/>
      <c r="D905" s="34"/>
      <c r="E905" s="34"/>
      <c r="F905" s="34"/>
      <c r="G905" s="34"/>
      <c r="H905" s="34"/>
      <c r="I905" s="34"/>
      <c r="J905" s="34"/>
      <c r="K905" s="37">
        <v>840037</v>
      </c>
      <c r="L905" t="s">
        <v>2732</v>
      </c>
      <c r="M905" s="21" t="str">
        <f t="shared" si="14"/>
        <v>840037-MFBLU-SM</v>
      </c>
      <c r="N905" s="184">
        <v>7048652184634</v>
      </c>
      <c r="O905" s="2">
        <v>1</v>
      </c>
    </row>
    <row r="906" spans="1:15" ht="15.75">
      <c r="A906" s="79" t="s">
        <v>2873</v>
      </c>
      <c r="B906" s="80">
        <v>7048652184627</v>
      </c>
      <c r="C906" s="34"/>
      <c r="D906" s="34"/>
      <c r="E906" s="34"/>
      <c r="F906" s="34"/>
      <c r="G906" s="34"/>
      <c r="H906" s="34"/>
      <c r="I906" s="34"/>
      <c r="J906" s="34"/>
      <c r="K906" s="37">
        <v>840037</v>
      </c>
      <c r="L906" t="s">
        <v>2734</v>
      </c>
      <c r="M906" s="21" t="str">
        <f t="shared" si="14"/>
        <v>840037-MFBLU-ML</v>
      </c>
      <c r="N906" s="184">
        <v>7048652184627</v>
      </c>
      <c r="O906" s="2">
        <v>1</v>
      </c>
    </row>
    <row r="907" spans="1:15" ht="15.75">
      <c r="A907" s="79" t="s">
        <v>2874</v>
      </c>
      <c r="B907" s="80">
        <v>7048652184610</v>
      </c>
      <c r="C907" s="34"/>
      <c r="D907" s="34"/>
      <c r="E907" s="34"/>
      <c r="F907" s="34"/>
      <c r="G907" s="34"/>
      <c r="H907" s="34"/>
      <c r="I907" s="34"/>
      <c r="J907" s="34"/>
      <c r="K907" s="37">
        <v>840037</v>
      </c>
      <c r="L907" t="s">
        <v>2735</v>
      </c>
      <c r="M907" s="21" t="str">
        <f t="shared" si="14"/>
        <v>840037-MFBLU-LXL</v>
      </c>
      <c r="N907" s="184">
        <v>7048652184610</v>
      </c>
      <c r="O907" s="2">
        <v>1</v>
      </c>
    </row>
    <row r="908" spans="1:15" ht="15.75">
      <c r="A908" s="79" t="s">
        <v>2875</v>
      </c>
      <c r="B908" s="80">
        <v>7048652608086</v>
      </c>
      <c r="C908" s="34"/>
      <c r="D908" s="34"/>
      <c r="E908" s="34"/>
      <c r="F908" s="34"/>
      <c r="G908" s="34"/>
      <c r="H908" s="34"/>
      <c r="I908" s="34"/>
      <c r="J908" s="34"/>
      <c r="K908" s="37">
        <v>840037</v>
      </c>
      <c r="L908" t="s">
        <v>251</v>
      </c>
      <c r="M908" s="21" t="str">
        <f t="shared" si="14"/>
        <v>840037-MHGRN-SM</v>
      </c>
      <c r="N908" s="184">
        <v>7048652608086</v>
      </c>
      <c r="O908" s="2">
        <v>1</v>
      </c>
    </row>
    <row r="909" spans="1:15" ht="15.75">
      <c r="A909" s="79" t="s">
        <v>2876</v>
      </c>
      <c r="B909" s="80">
        <v>7048652608079</v>
      </c>
      <c r="C909" s="34"/>
      <c r="D909" s="34"/>
      <c r="E909" s="34"/>
      <c r="F909" s="34"/>
      <c r="G909" s="34"/>
      <c r="H909" s="34"/>
      <c r="I909" s="34"/>
      <c r="J909" s="34"/>
      <c r="K909" s="37">
        <v>840037</v>
      </c>
      <c r="L909" t="s">
        <v>253</v>
      </c>
      <c r="M909" s="21" t="str">
        <f t="shared" si="14"/>
        <v>840037-MHGRN-ML</v>
      </c>
      <c r="N909" s="184">
        <v>7048652608079</v>
      </c>
      <c r="O909" s="2">
        <v>1</v>
      </c>
    </row>
    <row r="910" spans="1:15" ht="15.75">
      <c r="A910" s="79" t="s">
        <v>2877</v>
      </c>
      <c r="B910" s="80">
        <v>7048652608062</v>
      </c>
      <c r="C910" s="34"/>
      <c r="D910" s="34"/>
      <c r="E910" s="34"/>
      <c r="F910" s="34"/>
      <c r="G910" s="34"/>
      <c r="H910" s="34"/>
      <c r="I910" s="34"/>
      <c r="J910" s="34"/>
      <c r="K910" s="37">
        <v>840037</v>
      </c>
      <c r="L910" t="s">
        <v>254</v>
      </c>
      <c r="M910" s="21" t="str">
        <f t="shared" si="14"/>
        <v>840037-MHGRN-LXL</v>
      </c>
      <c r="N910" s="184">
        <v>7048652608062</v>
      </c>
      <c r="O910" s="2">
        <v>1</v>
      </c>
    </row>
    <row r="911" spans="1:15" ht="15.75">
      <c r="A911" s="79" t="s">
        <v>2878</v>
      </c>
      <c r="B911" s="80">
        <v>7048652608116</v>
      </c>
      <c r="C911" s="34"/>
      <c r="D911" s="34"/>
      <c r="E911" s="34"/>
      <c r="F911" s="34"/>
      <c r="G911" s="34"/>
      <c r="H911" s="34"/>
      <c r="I911" s="34"/>
      <c r="J911" s="34"/>
      <c r="K911" s="37">
        <v>840037</v>
      </c>
      <c r="L911" t="s">
        <v>2719</v>
      </c>
      <c r="M911" s="21" t="str">
        <f t="shared" si="14"/>
        <v>840037-MLRED-SM</v>
      </c>
      <c r="N911" s="184">
        <v>7048652608116</v>
      </c>
      <c r="O911" s="2">
        <v>1</v>
      </c>
    </row>
    <row r="912" spans="1:15" ht="15.75">
      <c r="A912" s="79" t="s">
        <v>2879</v>
      </c>
      <c r="B912" s="80">
        <v>7048652608109</v>
      </c>
      <c r="C912" s="34"/>
      <c r="D912" s="34"/>
      <c r="E912" s="34"/>
      <c r="F912" s="34"/>
      <c r="G912" s="34"/>
      <c r="H912" s="34"/>
      <c r="I912" s="34"/>
      <c r="J912" s="34"/>
      <c r="K912" s="37">
        <v>840037</v>
      </c>
      <c r="L912" t="s">
        <v>2721</v>
      </c>
      <c r="M912" s="21" t="str">
        <f t="shared" si="14"/>
        <v>840037-MLRED-ML</v>
      </c>
      <c r="N912" s="184">
        <v>7048652608109</v>
      </c>
      <c r="O912" s="2">
        <v>1</v>
      </c>
    </row>
    <row r="913" spans="1:15" ht="15.75">
      <c r="A913" s="79" t="s">
        <v>2880</v>
      </c>
      <c r="B913" s="80">
        <v>7048652608093</v>
      </c>
      <c r="C913" s="34"/>
      <c r="D913" s="34"/>
      <c r="E913" s="34"/>
      <c r="F913" s="34"/>
      <c r="G913" s="34"/>
      <c r="H913" s="34"/>
      <c r="I913" s="34"/>
      <c r="J913" s="34"/>
      <c r="K913" s="37">
        <v>840037</v>
      </c>
      <c r="L913" t="s">
        <v>2722</v>
      </c>
      <c r="M913" s="21" t="str">
        <f t="shared" si="14"/>
        <v>840037-MLRED-LXL</v>
      </c>
      <c r="N913" s="184">
        <v>7048652608093</v>
      </c>
      <c r="O913" s="2">
        <v>1</v>
      </c>
    </row>
    <row r="914" spans="1:15" ht="15.75">
      <c r="A914" s="79" t="s">
        <v>2881</v>
      </c>
      <c r="B914" s="80">
        <v>7048652608147</v>
      </c>
      <c r="C914" s="34"/>
      <c r="D914" s="34"/>
      <c r="E914" s="34"/>
      <c r="F914" s="34"/>
      <c r="G914" s="34"/>
      <c r="H914" s="34"/>
      <c r="I914" s="34"/>
      <c r="J914" s="34"/>
      <c r="K914" s="37">
        <v>840037</v>
      </c>
      <c r="L914" t="s">
        <v>255</v>
      </c>
      <c r="M914" s="21" t="str">
        <f t="shared" si="14"/>
        <v>840037-MNGRY-SM</v>
      </c>
      <c r="N914" s="184">
        <v>7048652608147</v>
      </c>
      <c r="O914" s="2">
        <v>1</v>
      </c>
    </row>
    <row r="915" spans="1:15" ht="15.75">
      <c r="A915" s="79" t="s">
        <v>2882</v>
      </c>
      <c r="B915" s="80">
        <v>7048652608130</v>
      </c>
      <c r="C915" s="34"/>
      <c r="D915" s="34"/>
      <c r="E915" s="34"/>
      <c r="F915" s="34"/>
      <c r="G915" s="34"/>
      <c r="H915" s="34"/>
      <c r="I915" s="34"/>
      <c r="J915" s="34"/>
      <c r="K915" s="37">
        <v>840037</v>
      </c>
      <c r="L915" t="s">
        <v>257</v>
      </c>
      <c r="M915" s="21" t="str">
        <f t="shared" si="14"/>
        <v>840037-MNGRY-ML</v>
      </c>
      <c r="N915" s="184">
        <v>7048652608130</v>
      </c>
      <c r="O915" s="2">
        <v>1</v>
      </c>
    </row>
    <row r="916" spans="1:15" ht="15.75">
      <c r="A916" s="79" t="s">
        <v>2883</v>
      </c>
      <c r="B916" s="80">
        <v>7048652608123</v>
      </c>
      <c r="C916" s="34"/>
      <c r="D916" s="34"/>
      <c r="E916" s="34"/>
      <c r="F916" s="34"/>
      <c r="G916" s="34"/>
      <c r="H916" s="34"/>
      <c r="I916" s="34"/>
      <c r="J916" s="34"/>
      <c r="K916" s="37">
        <v>840037</v>
      </c>
      <c r="L916" t="s">
        <v>258</v>
      </c>
      <c r="M916" s="21" t="str">
        <f t="shared" si="14"/>
        <v>840037-MNGRY-LXL</v>
      </c>
      <c r="N916" s="184">
        <v>7048652608123</v>
      </c>
      <c r="O916" s="2">
        <v>1</v>
      </c>
    </row>
    <row r="917" spans="1:15" ht="15.75">
      <c r="A917" s="79" t="s">
        <v>2884</v>
      </c>
      <c r="B917" s="80">
        <v>7048652715111</v>
      </c>
      <c r="C917" s="34"/>
      <c r="D917" s="34"/>
      <c r="E917" s="34"/>
      <c r="F917" s="34"/>
      <c r="G917" s="34"/>
      <c r="H917" s="34"/>
      <c r="I917" s="34"/>
      <c r="J917" s="34"/>
      <c r="K917" s="37">
        <v>840037</v>
      </c>
      <c r="L917" t="s">
        <v>752</v>
      </c>
      <c r="M917" s="21" t="str">
        <f t="shared" si="14"/>
        <v>840037-MOLME-SM</v>
      </c>
      <c r="N917" s="184">
        <v>7048652715111</v>
      </c>
      <c r="O917" s="2">
        <v>1</v>
      </c>
    </row>
    <row r="918" spans="1:15" ht="15.75">
      <c r="A918" s="79" t="s">
        <v>2885</v>
      </c>
      <c r="B918" s="80">
        <v>7048652715104</v>
      </c>
      <c r="C918" s="34"/>
      <c r="D918" s="34"/>
      <c r="E918" s="34"/>
      <c r="F918" s="34"/>
      <c r="G918" s="34"/>
      <c r="H918" s="34"/>
      <c r="I918" s="34"/>
      <c r="J918" s="34"/>
      <c r="K918" s="37">
        <v>840037</v>
      </c>
      <c r="L918" t="s">
        <v>753</v>
      </c>
      <c r="M918" s="21" t="str">
        <f t="shared" si="14"/>
        <v>840037-MOLME-ML</v>
      </c>
      <c r="N918" s="184">
        <v>7048652715104</v>
      </c>
      <c r="O918" s="2">
        <v>1</v>
      </c>
    </row>
    <row r="919" spans="1:15" ht="15.75">
      <c r="A919" s="79" t="s">
        <v>2886</v>
      </c>
      <c r="B919" s="80">
        <v>7048652715098</v>
      </c>
      <c r="C919" s="34"/>
      <c r="D919" s="34"/>
      <c r="E919" s="34"/>
      <c r="F919" s="34"/>
      <c r="G919" s="34"/>
      <c r="H919" s="34"/>
      <c r="I919" s="34"/>
      <c r="J919" s="34"/>
      <c r="K919" s="37">
        <v>840037</v>
      </c>
      <c r="L919" t="s">
        <v>754</v>
      </c>
      <c r="M919" s="21" t="str">
        <f t="shared" si="14"/>
        <v>840037-MOLME-LXL</v>
      </c>
      <c r="N919" s="184">
        <v>7048652715098</v>
      </c>
      <c r="O919" s="2">
        <v>1</v>
      </c>
    </row>
    <row r="920" spans="1:15" ht="15.75">
      <c r="A920" s="79" t="s">
        <v>2887</v>
      </c>
      <c r="B920" s="80">
        <v>7048652713018</v>
      </c>
      <c r="C920" s="34"/>
      <c r="D920" s="34"/>
      <c r="E920" s="34"/>
      <c r="F920" s="34"/>
      <c r="G920" s="34"/>
      <c r="H920" s="34"/>
      <c r="I920" s="34"/>
      <c r="J920" s="34"/>
      <c r="K920" s="37">
        <v>840037</v>
      </c>
      <c r="L920" t="s">
        <v>755</v>
      </c>
      <c r="M920" s="21" t="str">
        <f t="shared" si="14"/>
        <v>840037-MROGD-SM</v>
      </c>
      <c r="N920" s="184">
        <v>7048652713018</v>
      </c>
      <c r="O920" s="2">
        <v>1</v>
      </c>
    </row>
    <row r="921" spans="1:15" ht="15.75">
      <c r="A921" s="79" t="s">
        <v>2888</v>
      </c>
      <c r="B921" s="80">
        <v>7048652713001</v>
      </c>
      <c r="C921" s="34"/>
      <c r="D921" s="34"/>
      <c r="E921" s="34"/>
      <c r="F921" s="34"/>
      <c r="G921" s="34"/>
      <c r="H921" s="34"/>
      <c r="I921" s="34"/>
      <c r="J921" s="34"/>
      <c r="K921" s="37">
        <v>840037</v>
      </c>
      <c r="L921" t="s">
        <v>757</v>
      </c>
      <c r="M921" s="21" t="str">
        <f t="shared" si="14"/>
        <v>840037-MROGD-ML</v>
      </c>
      <c r="N921" s="184">
        <v>7048652713001</v>
      </c>
      <c r="O921" s="2">
        <v>1</v>
      </c>
    </row>
    <row r="922" spans="1:15" ht="15.75">
      <c r="A922" s="79" t="s">
        <v>2889</v>
      </c>
      <c r="B922" s="80">
        <v>7048652712998</v>
      </c>
      <c r="C922" s="34"/>
      <c r="D922" s="34"/>
      <c r="E922" s="34"/>
      <c r="F922" s="34"/>
      <c r="G922" s="34"/>
      <c r="H922" s="34"/>
      <c r="I922" s="34"/>
      <c r="J922" s="34"/>
      <c r="K922" s="37">
        <v>840037</v>
      </c>
      <c r="L922" t="s">
        <v>758</v>
      </c>
      <c r="M922" s="21" t="str">
        <f t="shared" si="14"/>
        <v>840037-MROGD-LXL</v>
      </c>
      <c r="N922" s="184">
        <v>7048652712998</v>
      </c>
      <c r="O922" s="2">
        <v>1</v>
      </c>
    </row>
    <row r="923" spans="1:15" ht="15.75">
      <c r="A923" s="79" t="s">
        <v>2890</v>
      </c>
      <c r="B923" s="80">
        <v>7048652608178</v>
      </c>
      <c r="C923" s="34"/>
      <c r="D923" s="34"/>
      <c r="E923" s="34"/>
      <c r="F923" s="34"/>
      <c r="G923" s="34"/>
      <c r="H923" s="34"/>
      <c r="I923" s="34"/>
      <c r="J923" s="34"/>
      <c r="K923" s="37">
        <v>840037</v>
      </c>
      <c r="L923" t="s">
        <v>119</v>
      </c>
      <c r="M923" s="21" t="str">
        <f t="shared" si="14"/>
        <v>840037-MSBMC-SM</v>
      </c>
      <c r="N923" s="184">
        <v>7048652608178</v>
      </c>
      <c r="O923" s="2">
        <v>1</v>
      </c>
    </row>
    <row r="924" spans="1:15" ht="15.75">
      <c r="A924" s="79" t="s">
        <v>2891</v>
      </c>
      <c r="B924" s="80">
        <v>7048652608161</v>
      </c>
      <c r="C924" s="34"/>
      <c r="D924" s="34"/>
      <c r="E924" s="34"/>
      <c r="F924" s="34"/>
      <c r="G924" s="34"/>
      <c r="H924" s="34"/>
      <c r="I924" s="34"/>
      <c r="J924" s="34"/>
      <c r="K924" s="37">
        <v>840037</v>
      </c>
      <c r="L924" t="s">
        <v>120</v>
      </c>
      <c r="M924" s="21" t="str">
        <f t="shared" si="14"/>
        <v>840037-MSBMC-ML</v>
      </c>
      <c r="N924" s="184">
        <v>7048652608161</v>
      </c>
      <c r="O924" s="2">
        <v>1</v>
      </c>
    </row>
    <row r="925" spans="1:15" ht="15.75">
      <c r="A925" s="79" t="s">
        <v>2892</v>
      </c>
      <c r="B925" s="80">
        <v>7048652608154</v>
      </c>
      <c r="C925" s="34"/>
      <c r="D925" s="34"/>
      <c r="E925" s="34"/>
      <c r="F925" s="34"/>
      <c r="G925" s="34"/>
      <c r="H925" s="34"/>
      <c r="I925" s="34"/>
      <c r="J925" s="34"/>
      <c r="K925" s="37">
        <v>840037</v>
      </c>
      <c r="L925" t="s">
        <v>121</v>
      </c>
      <c r="M925" s="21" t="str">
        <f t="shared" si="14"/>
        <v>840037-MSBMC-LXL</v>
      </c>
      <c r="N925" s="184">
        <v>7048652608154</v>
      </c>
      <c r="O925" s="2">
        <v>1</v>
      </c>
    </row>
    <row r="926" spans="1:15" ht="15.75">
      <c r="A926" s="79" t="s">
        <v>2893</v>
      </c>
      <c r="B926" s="80">
        <v>7048652822437</v>
      </c>
      <c r="C926" s="34"/>
      <c r="D926" s="34"/>
      <c r="E926" s="34"/>
      <c r="F926" s="34"/>
      <c r="G926" s="34"/>
      <c r="H926" s="34"/>
      <c r="I926" s="34"/>
      <c r="J926" s="34"/>
      <c r="K926" s="37">
        <v>840037</v>
      </c>
      <c r="L926" t="s">
        <v>1298</v>
      </c>
      <c r="M926" s="21" t="str">
        <f t="shared" si="14"/>
        <v>840037-MSHBL-SM</v>
      </c>
      <c r="N926" s="184">
        <v>7048652822437</v>
      </c>
      <c r="O926" s="2">
        <v>1</v>
      </c>
    </row>
    <row r="927" spans="1:15" ht="15.75">
      <c r="A927" s="79" t="s">
        <v>2894</v>
      </c>
      <c r="B927" s="80">
        <v>7048652822420</v>
      </c>
      <c r="C927" s="34"/>
      <c r="D927" s="34"/>
      <c r="E927" s="34"/>
      <c r="F927" s="34"/>
      <c r="G927" s="34"/>
      <c r="H927" s="34"/>
      <c r="I927" s="34"/>
      <c r="J927" s="34"/>
      <c r="K927" s="37">
        <v>840037</v>
      </c>
      <c r="L927" t="s">
        <v>1300</v>
      </c>
      <c r="M927" s="21" t="str">
        <f t="shared" si="14"/>
        <v>840037-MSHBL-ML</v>
      </c>
      <c r="N927" s="184">
        <v>7048652822420</v>
      </c>
      <c r="O927" s="2">
        <v>1</v>
      </c>
    </row>
    <row r="928" spans="1:15" ht="15.75">
      <c r="A928" s="79" t="s">
        <v>2895</v>
      </c>
      <c r="B928" s="80">
        <v>7048652822413</v>
      </c>
      <c r="C928" s="34"/>
      <c r="D928" s="34"/>
      <c r="E928" s="34"/>
      <c r="F928" s="34"/>
      <c r="G928" s="34"/>
      <c r="H928" s="34"/>
      <c r="I928" s="34"/>
      <c r="J928" s="34"/>
      <c r="K928" s="37">
        <v>840037</v>
      </c>
      <c r="L928" t="s">
        <v>1301</v>
      </c>
      <c r="M928" s="21" t="str">
        <f t="shared" si="14"/>
        <v>840037-MSHBL-LXL</v>
      </c>
      <c r="N928" s="184">
        <v>7048652822413</v>
      </c>
      <c r="O928" s="2">
        <v>1</v>
      </c>
    </row>
    <row r="929" spans="1:15" ht="15.75">
      <c r="A929" s="79" t="s">
        <v>2896</v>
      </c>
      <c r="B929" s="80">
        <v>7048652714589</v>
      </c>
      <c r="C929" s="34"/>
      <c r="D929" s="34"/>
      <c r="E929" s="34"/>
      <c r="F929" s="34"/>
      <c r="G929" s="34"/>
      <c r="H929" s="34"/>
      <c r="I929" s="34"/>
      <c r="J929" s="34"/>
      <c r="K929" s="37">
        <v>840037</v>
      </c>
      <c r="L929" t="s">
        <v>2736</v>
      </c>
      <c r="M929" s="21" t="str">
        <f t="shared" si="14"/>
        <v>840037-MWH21-SM</v>
      </c>
      <c r="N929" s="184">
        <v>7048652714589</v>
      </c>
      <c r="O929" s="2">
        <v>1</v>
      </c>
    </row>
    <row r="930" spans="1:15" ht="15.75">
      <c r="A930" s="79" t="s">
        <v>2897</v>
      </c>
      <c r="B930" s="80">
        <v>7048652714572</v>
      </c>
      <c r="C930" s="34"/>
      <c r="D930" s="34"/>
      <c r="E930" s="34"/>
      <c r="F930" s="34"/>
      <c r="G930" s="34"/>
      <c r="H930" s="34"/>
      <c r="I930" s="34"/>
      <c r="J930" s="34"/>
      <c r="K930" s="37">
        <v>840037</v>
      </c>
      <c r="L930" t="s">
        <v>2738</v>
      </c>
      <c r="M930" s="21" t="str">
        <f t="shared" si="14"/>
        <v>840037-MWH21-ML</v>
      </c>
      <c r="N930" s="184">
        <v>7048652714572</v>
      </c>
      <c r="O930" s="2">
        <v>1</v>
      </c>
    </row>
    <row r="931" spans="1:15" ht="15.75">
      <c r="A931" s="79" t="s">
        <v>2898</v>
      </c>
      <c r="B931" s="80">
        <v>7048652714565</v>
      </c>
      <c r="C931" s="34"/>
      <c r="D931" s="34"/>
      <c r="E931" s="34"/>
      <c r="F931" s="34"/>
      <c r="G931" s="34"/>
      <c r="H931" s="34"/>
      <c r="I931" s="34"/>
      <c r="J931" s="34"/>
      <c r="K931" s="37">
        <v>840037</v>
      </c>
      <c r="L931" t="s">
        <v>2739</v>
      </c>
      <c r="M931" s="21" t="str">
        <f t="shared" si="14"/>
        <v>840037-MWH21-LXL</v>
      </c>
      <c r="N931" s="184">
        <v>7048652714565</v>
      </c>
      <c r="O931" s="2">
        <v>1</v>
      </c>
    </row>
    <row r="932" spans="1:15" ht="15.75">
      <c r="A932" s="79" t="s">
        <v>2899</v>
      </c>
      <c r="B932" s="80">
        <v>7048652184665</v>
      </c>
      <c r="C932" s="34"/>
      <c r="D932" s="34"/>
      <c r="E932" s="34"/>
      <c r="F932" s="34"/>
      <c r="G932" s="34"/>
      <c r="H932" s="34"/>
      <c r="I932" s="34"/>
      <c r="J932" s="34"/>
      <c r="K932" s="37">
        <v>840037</v>
      </c>
      <c r="L932" t="s">
        <v>2727</v>
      </c>
      <c r="M932" s="21" t="str">
        <f t="shared" si="14"/>
        <v>840037-MWHTE-SM</v>
      </c>
      <c r="N932" s="184">
        <v>7048652184665</v>
      </c>
      <c r="O932" s="2">
        <v>1</v>
      </c>
    </row>
    <row r="933" spans="1:15" ht="15.75">
      <c r="A933" s="79" t="s">
        <v>2900</v>
      </c>
      <c r="B933" s="80">
        <v>7048652184658</v>
      </c>
      <c r="C933" s="34"/>
      <c r="D933" s="34"/>
      <c r="E933" s="34"/>
      <c r="F933" s="34"/>
      <c r="G933" s="34"/>
      <c r="H933" s="34"/>
      <c r="I933" s="34"/>
      <c r="J933" s="34"/>
      <c r="K933" s="37">
        <v>840037</v>
      </c>
      <c r="L933" t="s">
        <v>2729</v>
      </c>
      <c r="M933" s="21" t="str">
        <f t="shared" si="14"/>
        <v>840037-MWHTE-ML</v>
      </c>
      <c r="N933" s="184">
        <v>7048652184658</v>
      </c>
      <c r="O933" s="2">
        <v>1</v>
      </c>
    </row>
    <row r="934" spans="1:15" ht="15.75">
      <c r="A934" s="79" t="s">
        <v>2901</v>
      </c>
      <c r="B934" s="80">
        <v>7048652184641</v>
      </c>
      <c r="C934" s="34"/>
      <c r="D934" s="34"/>
      <c r="E934" s="34"/>
      <c r="F934" s="34"/>
      <c r="G934" s="34"/>
      <c r="H934" s="34"/>
      <c r="I934" s="34"/>
      <c r="J934" s="34"/>
      <c r="K934" s="37">
        <v>840037</v>
      </c>
      <c r="L934" t="s">
        <v>2730</v>
      </c>
      <c r="M934" s="21" t="str">
        <f t="shared" si="14"/>
        <v>840037-MWHTE-LXL</v>
      </c>
      <c r="N934" s="184">
        <v>7048652184641</v>
      </c>
      <c r="O934" s="2">
        <v>1</v>
      </c>
    </row>
    <row r="935" spans="1:15" ht="15.75">
      <c r="A935" s="79" t="s">
        <v>2902</v>
      </c>
      <c r="B935" s="80">
        <v>7048652462237</v>
      </c>
      <c r="C935" s="34"/>
      <c r="D935" s="34"/>
      <c r="E935" s="34"/>
      <c r="F935" s="34"/>
      <c r="G935" s="34"/>
      <c r="H935" s="34"/>
      <c r="I935" s="34"/>
      <c r="J935" s="34"/>
      <c r="K935" s="37">
        <v>840037</v>
      </c>
      <c r="L935" t="s">
        <v>259</v>
      </c>
      <c r="M935" s="21" t="str">
        <f t="shared" si="14"/>
        <v>840037-NAVY-SM</v>
      </c>
      <c r="N935" s="184">
        <v>7048652462237</v>
      </c>
      <c r="O935" s="2">
        <v>1</v>
      </c>
    </row>
    <row r="936" spans="1:15" ht="15.75">
      <c r="A936" s="79" t="s">
        <v>2903</v>
      </c>
      <c r="B936" s="80">
        <v>7048652462220</v>
      </c>
      <c r="C936" s="34"/>
      <c r="D936" s="34"/>
      <c r="E936" s="34"/>
      <c r="F936" s="34"/>
      <c r="G936" s="34"/>
      <c r="H936" s="34"/>
      <c r="I936" s="34"/>
      <c r="J936" s="34"/>
      <c r="K936" s="37">
        <v>840037</v>
      </c>
      <c r="L936" t="s">
        <v>260</v>
      </c>
      <c r="M936" s="21" t="str">
        <f t="shared" si="14"/>
        <v>840037-NAVY-ML</v>
      </c>
      <c r="N936" s="184">
        <v>7048652462220</v>
      </c>
      <c r="O936" s="2">
        <v>1</v>
      </c>
    </row>
    <row r="937" spans="1:15" ht="15.75">
      <c r="A937" s="79" t="s">
        <v>2904</v>
      </c>
      <c r="B937" s="80">
        <v>7048652462213</v>
      </c>
      <c r="C937" s="34"/>
      <c r="D937" s="34"/>
      <c r="E937" s="34"/>
      <c r="F937" s="34"/>
      <c r="G937" s="34"/>
      <c r="H937" s="34"/>
      <c r="I937" s="34"/>
      <c r="J937" s="34"/>
      <c r="K937" s="37">
        <v>840037</v>
      </c>
      <c r="L937" t="s">
        <v>261</v>
      </c>
      <c r="M937" s="21" t="str">
        <f t="shared" si="14"/>
        <v>840037-NAVY-LXL</v>
      </c>
      <c r="N937" s="184">
        <v>7048652462213</v>
      </c>
      <c r="O937" s="2">
        <v>1</v>
      </c>
    </row>
    <row r="938" spans="1:15" ht="15.75">
      <c r="A938" s="79" t="s">
        <v>2905</v>
      </c>
      <c r="B938" s="80">
        <v>7048652462268</v>
      </c>
      <c r="C938" s="34"/>
      <c r="D938" s="34"/>
      <c r="E938" s="34"/>
      <c r="F938" s="34"/>
      <c r="G938" s="34"/>
      <c r="H938" s="34"/>
      <c r="I938" s="34"/>
      <c r="J938" s="34"/>
      <c r="K938" s="37">
        <v>840037</v>
      </c>
      <c r="L938" t="s">
        <v>262</v>
      </c>
      <c r="M938" s="21" t="str">
        <f t="shared" si="14"/>
        <v>840037-OEDRB-SM</v>
      </c>
      <c r="N938" s="184">
        <v>7048652462268</v>
      </c>
      <c r="O938" s="2">
        <v>1</v>
      </c>
    </row>
    <row r="939" spans="1:15" ht="15.75">
      <c r="A939" s="79" t="s">
        <v>2906</v>
      </c>
      <c r="B939" s="80">
        <v>7048652462251</v>
      </c>
      <c r="C939" s="34"/>
      <c r="D939" s="34"/>
      <c r="E939" s="34"/>
      <c r="F939" s="34"/>
      <c r="G939" s="34"/>
      <c r="H939" s="34"/>
      <c r="I939" s="34"/>
      <c r="J939" s="34"/>
      <c r="K939" s="37">
        <v>840037</v>
      </c>
      <c r="L939" t="s">
        <v>263</v>
      </c>
      <c r="M939" s="21" t="str">
        <f t="shared" si="14"/>
        <v>840037-OEDRB-ML</v>
      </c>
      <c r="N939" s="184">
        <v>7048652462251</v>
      </c>
      <c r="O939" s="2">
        <v>1</v>
      </c>
    </row>
    <row r="940" spans="1:15" ht="15.75">
      <c r="A940" s="79" t="s">
        <v>2907</v>
      </c>
      <c r="B940" s="80">
        <v>7048652462244</v>
      </c>
      <c r="C940" s="34"/>
      <c r="D940" s="34"/>
      <c r="E940" s="34"/>
      <c r="F940" s="34"/>
      <c r="G940" s="34"/>
      <c r="H940" s="34"/>
      <c r="I940" s="34"/>
      <c r="J940" s="34"/>
      <c r="K940" s="37">
        <v>840037</v>
      </c>
      <c r="L940" t="s">
        <v>264</v>
      </c>
      <c r="M940" s="21" t="str">
        <f t="shared" si="14"/>
        <v>840037-OEDRB-LXL</v>
      </c>
      <c r="N940" s="184">
        <v>7048652462244</v>
      </c>
      <c r="O940" s="2">
        <v>1</v>
      </c>
    </row>
    <row r="941" spans="1:15" ht="15.75">
      <c r="A941" s="79" t="s">
        <v>2908</v>
      </c>
      <c r="B941" s="80">
        <v>7048652713049</v>
      </c>
      <c r="C941" s="34"/>
      <c r="D941" s="34"/>
      <c r="E941" s="34"/>
      <c r="F941" s="34"/>
      <c r="G941" s="34"/>
      <c r="H941" s="34"/>
      <c r="I941" s="34"/>
      <c r="J941" s="34"/>
      <c r="K941" s="37">
        <v>840037</v>
      </c>
      <c r="L941" t="s">
        <v>759</v>
      </c>
      <c r="M941" s="21" t="str">
        <f t="shared" si="14"/>
        <v>840037-SGMCH-SM</v>
      </c>
      <c r="N941" s="184">
        <v>7048652713049</v>
      </c>
      <c r="O941" s="2">
        <v>1</v>
      </c>
    </row>
    <row r="942" spans="1:15" ht="15.75">
      <c r="A942" s="79" t="s">
        <v>2909</v>
      </c>
      <c r="B942" s="80">
        <v>7048652713032</v>
      </c>
      <c r="C942" s="34"/>
      <c r="D942" s="34"/>
      <c r="E942" s="34"/>
      <c r="F942" s="34"/>
      <c r="G942" s="34"/>
      <c r="H942" s="34"/>
      <c r="I942" s="34"/>
      <c r="J942" s="34"/>
      <c r="K942" s="37">
        <v>840037</v>
      </c>
      <c r="L942" t="s">
        <v>761</v>
      </c>
      <c r="M942" s="21" t="str">
        <f t="shared" si="14"/>
        <v>840037-SGMCH-ML</v>
      </c>
      <c r="N942" s="184">
        <v>7048652713032</v>
      </c>
      <c r="O942" s="2">
        <v>1</v>
      </c>
    </row>
    <row r="943" spans="1:15" ht="15.75">
      <c r="A943" s="79" t="s">
        <v>2910</v>
      </c>
      <c r="B943" s="80">
        <v>7048652713025</v>
      </c>
      <c r="C943" s="34"/>
      <c r="D943" s="34"/>
      <c r="E943" s="34"/>
      <c r="F943" s="34"/>
      <c r="G943" s="34"/>
      <c r="H943" s="34"/>
      <c r="I943" s="34"/>
      <c r="J943" s="34"/>
      <c r="K943" s="37">
        <v>840037</v>
      </c>
      <c r="L943" t="s">
        <v>762</v>
      </c>
      <c r="M943" s="21" t="str">
        <f t="shared" si="14"/>
        <v>840037-SGMCH-LXL</v>
      </c>
      <c r="N943" s="184">
        <v>7048652713025</v>
      </c>
      <c r="O943" s="2">
        <v>1</v>
      </c>
    </row>
    <row r="944" spans="1:15" ht="15.75">
      <c r="A944" s="79" t="s">
        <v>2911</v>
      </c>
      <c r="B944" s="80">
        <v>7048652462299</v>
      </c>
      <c r="C944" s="34"/>
      <c r="D944" s="34"/>
      <c r="E944" s="34"/>
      <c r="F944" s="34"/>
      <c r="G944" s="34"/>
      <c r="H944" s="34"/>
      <c r="I944" s="34"/>
      <c r="J944" s="34"/>
      <c r="K944" s="37">
        <v>840037</v>
      </c>
      <c r="L944" t="s">
        <v>104</v>
      </c>
      <c r="M944" s="21" t="str">
        <f t="shared" si="14"/>
        <v>840037-SGRME-SM</v>
      </c>
      <c r="N944" s="184">
        <v>7048652462299</v>
      </c>
      <c r="O944" s="2">
        <v>1</v>
      </c>
    </row>
    <row r="945" spans="1:15" ht="15.75">
      <c r="A945" s="79" t="s">
        <v>2912</v>
      </c>
      <c r="B945" s="80">
        <v>7048652462282</v>
      </c>
      <c r="C945" s="34"/>
      <c r="D945" s="34"/>
      <c r="E945" s="34"/>
      <c r="F945" s="34"/>
      <c r="G945" s="34"/>
      <c r="H945" s="34"/>
      <c r="I945" s="34"/>
      <c r="J945" s="34"/>
      <c r="K945" s="37">
        <v>840037</v>
      </c>
      <c r="L945" t="s">
        <v>105</v>
      </c>
      <c r="M945" s="21" t="str">
        <f t="shared" si="14"/>
        <v>840037-SGRME-ML</v>
      </c>
      <c r="N945" s="184">
        <v>7048652462282</v>
      </c>
      <c r="O945" s="2">
        <v>1</v>
      </c>
    </row>
    <row r="946" spans="1:15" ht="15.75">
      <c r="A946" s="79" t="s">
        <v>2913</v>
      </c>
      <c r="B946" s="80">
        <v>7048652462275</v>
      </c>
      <c r="C946" s="34"/>
      <c r="D946" s="34"/>
      <c r="E946" s="34"/>
      <c r="F946" s="34"/>
      <c r="G946" s="34"/>
      <c r="H946" s="34"/>
      <c r="I946" s="34"/>
      <c r="J946" s="34"/>
      <c r="K946" s="37">
        <v>840037</v>
      </c>
      <c r="L946" t="s">
        <v>265</v>
      </c>
      <c r="M946" s="21" t="str">
        <f t="shared" si="14"/>
        <v>840037-SGRME-LXL</v>
      </c>
      <c r="N946" s="184">
        <v>7048652462275</v>
      </c>
      <c r="O946" s="2">
        <v>1</v>
      </c>
    </row>
    <row r="947" spans="1:15" ht="15.75">
      <c r="A947" s="79" t="s">
        <v>2914</v>
      </c>
      <c r="B947" s="80">
        <v>7048652965981</v>
      </c>
      <c r="C947" s="34"/>
      <c r="D947" s="34"/>
      <c r="E947" s="34"/>
      <c r="F947" s="34"/>
      <c r="G947" s="34"/>
      <c r="H947" s="34"/>
      <c r="I947" s="34"/>
      <c r="J947" s="34"/>
      <c r="K947" s="37">
        <v>840037</v>
      </c>
      <c r="L947" t="s">
        <v>1988</v>
      </c>
      <c r="M947" s="21" t="str">
        <f t="shared" si="14"/>
        <v>840037-WOLND-SM</v>
      </c>
      <c r="N947" s="184">
        <v>7048652965981</v>
      </c>
      <c r="O947" s="2">
        <v>1</v>
      </c>
    </row>
    <row r="948" spans="1:15" ht="15.75">
      <c r="A948" s="79" t="s">
        <v>2915</v>
      </c>
      <c r="B948" s="80">
        <v>7048652965974</v>
      </c>
      <c r="C948" s="34"/>
      <c r="D948" s="34"/>
      <c r="E948" s="34"/>
      <c r="F948" s="34"/>
      <c r="G948" s="34"/>
      <c r="H948" s="34"/>
      <c r="I948" s="34"/>
      <c r="J948" s="34"/>
      <c r="K948" s="37">
        <v>840037</v>
      </c>
      <c r="L948" t="s">
        <v>1989</v>
      </c>
      <c r="M948" s="21" t="str">
        <f t="shared" si="14"/>
        <v>840037-WOLND-ML</v>
      </c>
      <c r="N948" s="184">
        <v>7048652965974</v>
      </c>
      <c r="O948" s="2">
        <v>1</v>
      </c>
    </row>
    <row r="949" spans="1:15" ht="15.75">
      <c r="A949" s="79" t="s">
        <v>2916</v>
      </c>
      <c r="B949" s="80">
        <v>7048652965967</v>
      </c>
      <c r="C949" s="34"/>
      <c r="D949" s="34"/>
      <c r="E949" s="34"/>
      <c r="F949" s="34"/>
      <c r="G949" s="34"/>
      <c r="H949" s="34"/>
      <c r="I949" s="34"/>
      <c r="J949" s="34"/>
      <c r="K949" s="37">
        <v>840037</v>
      </c>
      <c r="L949" t="s">
        <v>1990</v>
      </c>
      <c r="M949" s="21" t="str">
        <f t="shared" si="14"/>
        <v>840037-WOLND-LXL</v>
      </c>
      <c r="N949" s="184">
        <v>7048652965967</v>
      </c>
      <c r="O949" s="2">
        <v>1</v>
      </c>
    </row>
    <row r="950" spans="1:15" ht="15.75">
      <c r="A950" s="79" t="s">
        <v>2917</v>
      </c>
      <c r="B950" s="80">
        <v>7048652608192</v>
      </c>
      <c r="C950" s="34"/>
      <c r="D950" s="34"/>
      <c r="E950" s="34"/>
      <c r="F950" s="34"/>
      <c r="G950" s="34"/>
      <c r="H950" s="34"/>
      <c r="I950" s="34"/>
      <c r="J950" s="34"/>
      <c r="K950" s="37">
        <v>840039</v>
      </c>
      <c r="L950" t="s">
        <v>2741</v>
      </c>
      <c r="M950" s="21" t="str">
        <f t="shared" si="14"/>
        <v>840039-DBBTU-SM</v>
      </c>
      <c r="N950" s="184">
        <v>7048652608192</v>
      </c>
      <c r="O950" s="2">
        <v>1</v>
      </c>
    </row>
    <row r="951" spans="1:15" ht="15.75">
      <c r="A951" s="79" t="s">
        <v>2918</v>
      </c>
      <c r="B951" s="80">
        <v>7048652608185</v>
      </c>
      <c r="C951" s="34"/>
      <c r="D951" s="34"/>
      <c r="E951" s="34"/>
      <c r="F951" s="34"/>
      <c r="G951" s="34"/>
      <c r="H951" s="34"/>
      <c r="I951" s="34"/>
      <c r="J951" s="34"/>
      <c r="K951" s="37">
        <v>840039</v>
      </c>
      <c r="L951" t="s">
        <v>2743</v>
      </c>
      <c r="M951" s="21" t="str">
        <f t="shared" si="14"/>
        <v>840039-DBBTU-ML</v>
      </c>
      <c r="N951" s="184">
        <v>7048652608185</v>
      </c>
      <c r="O951" s="2">
        <v>1</v>
      </c>
    </row>
    <row r="952" spans="1:15" ht="15.75">
      <c r="A952" s="79" t="s">
        <v>2919</v>
      </c>
      <c r="B952" s="80">
        <v>7048652822451</v>
      </c>
      <c r="C952" s="34"/>
      <c r="D952" s="34"/>
      <c r="E952" s="34"/>
      <c r="F952" s="34"/>
      <c r="G952" s="34"/>
      <c r="H952" s="34"/>
      <c r="I952" s="34"/>
      <c r="J952" s="34"/>
      <c r="K952" s="37">
        <v>840039</v>
      </c>
      <c r="L952" t="s">
        <v>1070</v>
      </c>
      <c r="M952" s="21" t="str">
        <f t="shared" si="14"/>
        <v>840039-GLBLM-SM</v>
      </c>
      <c r="N952" s="184">
        <v>7048652822451</v>
      </c>
      <c r="O952" s="2">
        <v>1</v>
      </c>
    </row>
    <row r="953" spans="1:15" ht="15.75">
      <c r="A953" s="79" t="s">
        <v>2920</v>
      </c>
      <c r="B953" s="80">
        <v>7048652822444</v>
      </c>
      <c r="C953" s="34"/>
      <c r="D953" s="34"/>
      <c r="E953" s="34"/>
      <c r="F953" s="34"/>
      <c r="G953" s="34"/>
      <c r="H953" s="34"/>
      <c r="I953" s="34"/>
      <c r="J953" s="34"/>
      <c r="K953" s="37">
        <v>840039</v>
      </c>
      <c r="L953" t="s">
        <v>1302</v>
      </c>
      <c r="M953" s="21" t="str">
        <f t="shared" si="14"/>
        <v>840039-GLBLM-ML</v>
      </c>
      <c r="N953" s="184">
        <v>7048652822444</v>
      </c>
      <c r="O953" s="2">
        <v>1</v>
      </c>
    </row>
    <row r="954" spans="1:15" ht="15.75">
      <c r="A954" s="79" t="s">
        <v>2921</v>
      </c>
      <c r="B954" s="80">
        <v>7048652184702</v>
      </c>
      <c r="C954" s="34"/>
      <c r="D954" s="34"/>
      <c r="E954" s="34"/>
      <c r="F954" s="34"/>
      <c r="G954" s="34"/>
      <c r="H954" s="34"/>
      <c r="I954" s="34"/>
      <c r="J954" s="34"/>
      <c r="K954" s="37">
        <v>840039</v>
      </c>
      <c r="L954" t="s">
        <v>2744</v>
      </c>
      <c r="M954" s="21" t="str">
        <f t="shared" si="14"/>
        <v>840039-MCORE-SM</v>
      </c>
      <c r="N954" s="184">
        <v>7048652184702</v>
      </c>
      <c r="O954" s="2">
        <v>1</v>
      </c>
    </row>
    <row r="955" spans="1:15" ht="15.75">
      <c r="A955" s="79" t="s">
        <v>2922</v>
      </c>
      <c r="B955" s="80">
        <v>7048652184696</v>
      </c>
      <c r="C955" s="34"/>
      <c r="D955" s="34"/>
      <c r="E955" s="34"/>
      <c r="F955" s="34"/>
      <c r="G955" s="34"/>
      <c r="H955" s="34"/>
      <c r="I955" s="34"/>
      <c r="J955" s="34"/>
      <c r="K955" s="37">
        <v>840039</v>
      </c>
      <c r="L955" t="s">
        <v>2746</v>
      </c>
      <c r="M955" s="21" t="str">
        <f t="shared" si="14"/>
        <v>840039-MCORE-ML</v>
      </c>
      <c r="N955" s="184">
        <v>7048652184696</v>
      </c>
      <c r="O955" s="2">
        <v>1</v>
      </c>
    </row>
    <row r="956" spans="1:15" ht="15.75">
      <c r="A956" s="79" t="s">
        <v>2923</v>
      </c>
      <c r="B956" s="80">
        <v>7048652608215</v>
      </c>
      <c r="C956" s="34"/>
      <c r="D956" s="34"/>
      <c r="E956" s="34"/>
      <c r="F956" s="34"/>
      <c r="G956" s="34"/>
      <c r="H956" s="34"/>
      <c r="I956" s="34"/>
      <c r="J956" s="34"/>
      <c r="K956" s="37">
        <v>840039</v>
      </c>
      <c r="L956" t="s">
        <v>2747</v>
      </c>
      <c r="M956" s="21" t="str">
        <f t="shared" si="14"/>
        <v>840039-MEAME-SM</v>
      </c>
      <c r="N956" s="184">
        <v>7048652608215</v>
      </c>
      <c r="O956" s="2">
        <v>1</v>
      </c>
    </row>
    <row r="957" spans="1:15" ht="15.75">
      <c r="A957" s="79" t="s">
        <v>2924</v>
      </c>
      <c r="B957" s="80">
        <v>7048652608208</v>
      </c>
      <c r="C957" s="34"/>
      <c r="D957" s="34"/>
      <c r="E957" s="34"/>
      <c r="F957" s="34"/>
      <c r="G957" s="34"/>
      <c r="H957" s="34"/>
      <c r="I957" s="34"/>
      <c r="J957" s="34"/>
      <c r="K957" s="37">
        <v>840039</v>
      </c>
      <c r="L957" t="s">
        <v>2749</v>
      </c>
      <c r="M957" s="21" t="str">
        <f t="shared" si="14"/>
        <v>840039-MEAME-ML</v>
      </c>
      <c r="N957" s="184">
        <v>7048652608208</v>
      </c>
      <c r="O957" s="2">
        <v>1</v>
      </c>
    </row>
    <row r="958" spans="1:15" ht="15.75">
      <c r="A958" s="79" t="s">
        <v>2925</v>
      </c>
      <c r="B958" s="80">
        <v>7048652184726</v>
      </c>
      <c r="C958" s="34"/>
      <c r="D958" s="34"/>
      <c r="E958" s="34"/>
      <c r="F958" s="34"/>
      <c r="G958" s="34"/>
      <c r="H958" s="34"/>
      <c r="I958" s="34"/>
      <c r="J958" s="34"/>
      <c r="K958" s="37">
        <v>840039</v>
      </c>
      <c r="L958" t="s">
        <v>2732</v>
      </c>
      <c r="M958" s="21" t="str">
        <f t="shared" si="14"/>
        <v>840039-MFBLU-SM</v>
      </c>
      <c r="N958" s="184">
        <v>7048652184726</v>
      </c>
      <c r="O958" s="2">
        <v>1</v>
      </c>
    </row>
    <row r="959" spans="1:15" ht="15.75">
      <c r="A959" s="79" t="s">
        <v>2926</v>
      </c>
      <c r="B959" s="80">
        <v>7048652184719</v>
      </c>
      <c r="C959" s="34"/>
      <c r="D959" s="34"/>
      <c r="E959" s="34"/>
      <c r="F959" s="34"/>
      <c r="G959" s="34"/>
      <c r="H959" s="34"/>
      <c r="I959" s="34"/>
      <c r="J959" s="34"/>
      <c r="K959" s="37">
        <v>840039</v>
      </c>
      <c r="L959" t="s">
        <v>2734</v>
      </c>
      <c r="M959" s="21" t="str">
        <f t="shared" si="14"/>
        <v>840039-MFBLU-ML</v>
      </c>
      <c r="N959" s="184">
        <v>7048652184719</v>
      </c>
      <c r="O959" s="2">
        <v>1</v>
      </c>
    </row>
    <row r="960" spans="1:15" ht="15.75">
      <c r="A960" s="79" t="s">
        <v>2927</v>
      </c>
      <c r="B960" s="80">
        <v>7048652608239</v>
      </c>
      <c r="C960" s="34"/>
      <c r="D960" s="34"/>
      <c r="E960" s="34"/>
      <c r="F960" s="34"/>
      <c r="G960" s="34"/>
      <c r="H960" s="34"/>
      <c r="I960" s="34"/>
      <c r="J960" s="34"/>
      <c r="K960" s="37">
        <v>840039</v>
      </c>
      <c r="L960" t="s">
        <v>266</v>
      </c>
      <c r="M960" s="21" t="str">
        <f t="shared" si="14"/>
        <v>840039-MFORE-SM</v>
      </c>
      <c r="N960" s="184">
        <v>7048652608239</v>
      </c>
      <c r="O960" s="2">
        <v>1</v>
      </c>
    </row>
    <row r="961" spans="1:15" ht="15.75">
      <c r="A961" s="79" t="s">
        <v>2928</v>
      </c>
      <c r="B961" s="80">
        <v>7048652608222</v>
      </c>
      <c r="C961" s="34"/>
      <c r="D961" s="34"/>
      <c r="E961" s="34"/>
      <c r="F961" s="34"/>
      <c r="G961" s="34"/>
      <c r="H961" s="34"/>
      <c r="I961" s="34"/>
      <c r="J961" s="34"/>
      <c r="K961" s="37">
        <v>840039</v>
      </c>
      <c r="L961" t="s">
        <v>268</v>
      </c>
      <c r="M961" s="21" t="str">
        <f t="shared" si="14"/>
        <v>840039-MFORE-ML</v>
      </c>
      <c r="N961" s="184">
        <v>7048652608222</v>
      </c>
      <c r="O961" s="2">
        <v>1</v>
      </c>
    </row>
    <row r="962" spans="1:15" ht="15.75">
      <c r="A962" s="79" t="s">
        <v>2929</v>
      </c>
      <c r="B962" s="80">
        <v>7048652184740</v>
      </c>
      <c r="C962" s="34"/>
      <c r="D962" s="34"/>
      <c r="E962" s="34"/>
      <c r="F962" s="34"/>
      <c r="G962" s="34"/>
      <c r="H962" s="34"/>
      <c r="I962" s="34"/>
      <c r="J962" s="34"/>
      <c r="K962" s="37">
        <v>840039</v>
      </c>
      <c r="L962" t="s">
        <v>2750</v>
      </c>
      <c r="M962" s="21" t="str">
        <f t="shared" si="14"/>
        <v>840039-MRYRD-SM</v>
      </c>
      <c r="N962" s="184">
        <v>7048652184740</v>
      </c>
      <c r="O962" s="2">
        <v>1</v>
      </c>
    </row>
    <row r="963" spans="1:15" ht="15.75">
      <c r="A963" s="79" t="s">
        <v>2930</v>
      </c>
      <c r="B963" s="80">
        <v>7048652184733</v>
      </c>
      <c r="C963" s="34"/>
      <c r="D963" s="34"/>
      <c r="E963" s="34"/>
      <c r="F963" s="34"/>
      <c r="G963" s="34"/>
      <c r="H963" s="34"/>
      <c r="I963" s="34"/>
      <c r="J963" s="34"/>
      <c r="K963" s="37">
        <v>840039</v>
      </c>
      <c r="L963" t="s">
        <v>2752</v>
      </c>
      <c r="M963" s="21" t="str">
        <f t="shared" ref="M963:M1026" si="15">CONCATENATE(K963,"-",L963)</f>
        <v>840039-MRYRD-ML</v>
      </c>
      <c r="N963" s="184">
        <v>7048652184733</v>
      </c>
      <c r="O963" s="2">
        <v>1</v>
      </c>
    </row>
    <row r="964" spans="1:15" ht="15.75">
      <c r="A964" s="79" t="s">
        <v>2931</v>
      </c>
      <c r="B964" s="80">
        <v>7048652608253</v>
      </c>
      <c r="C964" s="34"/>
      <c r="D964" s="34"/>
      <c r="E964" s="34"/>
      <c r="F964" s="34"/>
      <c r="G964" s="34"/>
      <c r="H964" s="34"/>
      <c r="I964" s="34"/>
      <c r="J964" s="34"/>
      <c r="K964" s="37">
        <v>840039</v>
      </c>
      <c r="L964" t="s">
        <v>2753</v>
      </c>
      <c r="M964" s="21" t="str">
        <f t="shared" si="15"/>
        <v>840039-MSLGY-SM</v>
      </c>
      <c r="N964" s="184">
        <v>7048652608253</v>
      </c>
      <c r="O964" s="2">
        <v>1</v>
      </c>
    </row>
    <row r="965" spans="1:15" ht="15.75">
      <c r="A965" s="79" t="s">
        <v>2932</v>
      </c>
      <c r="B965" s="80">
        <v>7048652608246</v>
      </c>
      <c r="C965" s="34"/>
      <c r="D965" s="34"/>
      <c r="E965" s="34"/>
      <c r="F965" s="34"/>
      <c r="G965" s="34"/>
      <c r="H965" s="34"/>
      <c r="I965" s="34"/>
      <c r="J965" s="34"/>
      <c r="K965" s="37">
        <v>840039</v>
      </c>
      <c r="L965" t="s">
        <v>2755</v>
      </c>
      <c r="M965" s="21" t="str">
        <f t="shared" si="15"/>
        <v>840039-MSLGY-ML</v>
      </c>
      <c r="N965" s="184">
        <v>7048652608246</v>
      </c>
      <c r="O965" s="2">
        <v>1</v>
      </c>
    </row>
    <row r="966" spans="1:15" ht="15.75">
      <c r="A966" s="79" t="s">
        <v>2933</v>
      </c>
      <c r="B966" s="80">
        <v>7048652966001</v>
      </c>
      <c r="C966" s="34"/>
      <c r="D966" s="34"/>
      <c r="E966" s="34"/>
      <c r="F966" s="34"/>
      <c r="G966" s="34"/>
      <c r="H966" s="34"/>
      <c r="I966" s="34"/>
      <c r="J966" s="34"/>
      <c r="K966" s="37">
        <v>840039</v>
      </c>
      <c r="L966" t="s">
        <v>2196</v>
      </c>
      <c r="M966" s="21" t="str">
        <f t="shared" si="15"/>
        <v>840039-MTURQ-SM</v>
      </c>
      <c r="N966" s="184">
        <v>7048652966001</v>
      </c>
      <c r="O966" s="2">
        <v>1</v>
      </c>
    </row>
    <row r="967" spans="1:15" ht="15.75">
      <c r="A967" s="79" t="s">
        <v>2934</v>
      </c>
      <c r="B967" s="80">
        <v>7048652965998</v>
      </c>
      <c r="C967" s="34"/>
      <c r="D967" s="34"/>
      <c r="E967" s="34"/>
      <c r="F967" s="34"/>
      <c r="G967" s="34"/>
      <c r="H967" s="34"/>
      <c r="I967" s="34"/>
      <c r="J967" s="34"/>
      <c r="K967" s="37">
        <v>840039</v>
      </c>
      <c r="L967" t="s">
        <v>2197</v>
      </c>
      <c r="M967" s="21" t="str">
        <f t="shared" si="15"/>
        <v>840039-MTURQ-ML</v>
      </c>
      <c r="N967" s="184">
        <v>7048652965998</v>
      </c>
      <c r="O967" s="2">
        <v>1</v>
      </c>
    </row>
    <row r="968" spans="1:15" ht="15.75">
      <c r="A968" s="79" t="s">
        <v>2935</v>
      </c>
      <c r="B968" s="80">
        <v>7048652822475</v>
      </c>
      <c r="C968" s="34"/>
      <c r="D968" s="34"/>
      <c r="E968" s="34"/>
      <c r="F968" s="34"/>
      <c r="G968" s="34"/>
      <c r="H968" s="34"/>
      <c r="I968" s="34"/>
      <c r="J968" s="34"/>
      <c r="K968" s="37">
        <v>840039</v>
      </c>
      <c r="L968" t="s">
        <v>1285</v>
      </c>
      <c r="M968" s="21" t="str">
        <f t="shared" si="15"/>
        <v>840039-NIBLM-SM</v>
      </c>
      <c r="N968" s="184">
        <v>7048652822475</v>
      </c>
      <c r="O968" s="2">
        <v>1</v>
      </c>
    </row>
    <row r="969" spans="1:15" ht="15.75">
      <c r="A969" s="79" t="s">
        <v>2936</v>
      </c>
      <c r="B969" s="80">
        <v>7048652822468</v>
      </c>
      <c r="C969" s="34"/>
      <c r="D969" s="34"/>
      <c r="E969" s="34"/>
      <c r="F969" s="34"/>
      <c r="G969" s="34"/>
      <c r="H969" s="34"/>
      <c r="I969" s="34"/>
      <c r="J969" s="34"/>
      <c r="K969" s="37">
        <v>840039</v>
      </c>
      <c r="L969" t="s">
        <v>2756</v>
      </c>
      <c r="M969" s="21" t="str">
        <f t="shared" si="15"/>
        <v>840039-NIBLM-ML</v>
      </c>
      <c r="N969" s="184">
        <v>7048652822468</v>
      </c>
      <c r="O969" s="2">
        <v>1</v>
      </c>
    </row>
    <row r="970" spans="1:15" ht="15.75">
      <c r="A970" s="79" t="s">
        <v>2937</v>
      </c>
      <c r="B970" s="80">
        <v>7048652822499</v>
      </c>
      <c r="C970" s="34"/>
      <c r="D970" s="34"/>
      <c r="E970" s="34"/>
      <c r="F970" s="34"/>
      <c r="G970" s="34"/>
      <c r="H970" s="34"/>
      <c r="I970" s="34"/>
      <c r="J970" s="34"/>
      <c r="K970" s="37">
        <v>840039</v>
      </c>
      <c r="L970" t="s">
        <v>1286</v>
      </c>
      <c r="M970" s="21" t="str">
        <f t="shared" si="15"/>
        <v>840039-RGLDM-SM</v>
      </c>
      <c r="N970" s="184">
        <v>7048652822499</v>
      </c>
      <c r="O970" s="2">
        <v>1</v>
      </c>
    </row>
    <row r="971" spans="1:15" ht="15.75">
      <c r="A971" s="79" t="s">
        <v>2938</v>
      </c>
      <c r="B971" s="80">
        <v>7048652822482</v>
      </c>
      <c r="C971" s="34"/>
      <c r="D971" s="34"/>
      <c r="E971" s="34"/>
      <c r="F971" s="34"/>
      <c r="G971" s="34"/>
      <c r="H971" s="34"/>
      <c r="I971" s="34"/>
      <c r="J971" s="34"/>
      <c r="K971" s="37">
        <v>840039</v>
      </c>
      <c r="L971" t="s">
        <v>1303</v>
      </c>
      <c r="M971" s="21" t="str">
        <f t="shared" si="15"/>
        <v>840039-RGLDM-ML</v>
      </c>
      <c r="N971" s="184">
        <v>7048652822482</v>
      </c>
      <c r="O971" s="2">
        <v>1</v>
      </c>
    </row>
    <row r="972" spans="1:15" ht="15.75">
      <c r="A972" s="79" t="s">
        <v>2939</v>
      </c>
      <c r="B972" s="80">
        <v>7048652462350</v>
      </c>
      <c r="C972" s="34"/>
      <c r="D972" s="34"/>
      <c r="E972" s="34"/>
      <c r="F972" s="34"/>
      <c r="G972" s="34"/>
      <c r="H972" s="34"/>
      <c r="I972" s="34"/>
      <c r="J972" s="34"/>
      <c r="K972" s="37">
        <v>840039</v>
      </c>
      <c r="L972" t="s">
        <v>2757</v>
      </c>
      <c r="M972" s="21" t="str">
        <f t="shared" si="15"/>
        <v>840039-SEGRY-SM</v>
      </c>
      <c r="N972" s="184">
        <v>7048652462350</v>
      </c>
      <c r="O972" s="2">
        <v>1</v>
      </c>
    </row>
    <row r="973" spans="1:15" ht="15.75">
      <c r="A973" s="79" t="s">
        <v>2940</v>
      </c>
      <c r="B973" s="80">
        <v>7048652462343</v>
      </c>
      <c r="C973" s="34"/>
      <c r="D973" s="34"/>
      <c r="E973" s="34"/>
      <c r="F973" s="34"/>
      <c r="G973" s="34"/>
      <c r="H973" s="34"/>
      <c r="I973" s="34"/>
      <c r="J973" s="34"/>
      <c r="K973" s="37">
        <v>840039</v>
      </c>
      <c r="L973" t="s">
        <v>2758</v>
      </c>
      <c r="M973" s="21" t="str">
        <f t="shared" si="15"/>
        <v>840039-SEGRY-ML</v>
      </c>
      <c r="N973" s="184">
        <v>7048652462343</v>
      </c>
      <c r="O973" s="2">
        <v>1</v>
      </c>
    </row>
    <row r="974" spans="1:15" ht="15.75">
      <c r="A974" s="79" t="s">
        <v>2941</v>
      </c>
      <c r="B974" s="80">
        <v>7048652822512</v>
      </c>
      <c r="C974" s="34"/>
      <c r="D974" s="34"/>
      <c r="E974" s="34"/>
      <c r="F974" s="34"/>
      <c r="G974" s="34"/>
      <c r="H974" s="34"/>
      <c r="I974" s="34"/>
      <c r="J974" s="34"/>
      <c r="K974" s="37">
        <v>840039</v>
      </c>
      <c r="L974" t="s">
        <v>1288</v>
      </c>
      <c r="M974" s="21" t="str">
        <f t="shared" si="15"/>
        <v>840039-SLGFL-SM</v>
      </c>
      <c r="N974" s="184">
        <v>7048652822512</v>
      </c>
      <c r="O974" s="2">
        <v>1</v>
      </c>
    </row>
    <row r="975" spans="1:15" ht="15.75">
      <c r="A975" s="79" t="s">
        <v>2942</v>
      </c>
      <c r="B975" s="80">
        <v>7048652822505</v>
      </c>
      <c r="C975" s="34"/>
      <c r="D975" s="34"/>
      <c r="E975" s="34"/>
      <c r="F975" s="34"/>
      <c r="G975" s="34"/>
      <c r="H975" s="34"/>
      <c r="I975" s="34"/>
      <c r="J975" s="34"/>
      <c r="K975" s="37">
        <v>840039</v>
      </c>
      <c r="L975" t="s">
        <v>2759</v>
      </c>
      <c r="M975" s="21" t="str">
        <f t="shared" si="15"/>
        <v>840039-SLGFL-ML</v>
      </c>
      <c r="N975" s="184">
        <v>7048652822505</v>
      </c>
      <c r="O975" s="2">
        <v>1</v>
      </c>
    </row>
    <row r="976" spans="1:15" ht="15.75">
      <c r="A976" s="79" t="s">
        <v>2943</v>
      </c>
      <c r="B976" s="80">
        <v>7048652607522</v>
      </c>
      <c r="C976" s="34"/>
      <c r="D976" s="34"/>
      <c r="E976" s="34"/>
      <c r="F976" s="34"/>
      <c r="G976" s="34"/>
      <c r="H976" s="34"/>
      <c r="I976" s="34"/>
      <c r="J976" s="34"/>
      <c r="K976" s="37">
        <v>840040</v>
      </c>
      <c r="L976" t="s">
        <v>2741</v>
      </c>
      <c r="M976" s="21" t="str">
        <f t="shared" si="15"/>
        <v>840040-DBBTU-SM</v>
      </c>
      <c r="N976" s="184">
        <v>7048652607522</v>
      </c>
      <c r="O976" s="2">
        <v>1</v>
      </c>
    </row>
    <row r="977" spans="1:15" ht="15.75">
      <c r="A977" s="79" t="s">
        <v>2944</v>
      </c>
      <c r="B977" s="80">
        <v>7048652607515</v>
      </c>
      <c r="C977" s="34"/>
      <c r="D977" s="34"/>
      <c r="E977" s="34"/>
      <c r="F977" s="34"/>
      <c r="G977" s="34"/>
      <c r="H977" s="34"/>
      <c r="I977" s="34"/>
      <c r="J977" s="34"/>
      <c r="K977" s="37">
        <v>840040</v>
      </c>
      <c r="L977" t="s">
        <v>2743</v>
      </c>
      <c r="M977" s="21" t="str">
        <f t="shared" si="15"/>
        <v>840040-DBBTU-ML</v>
      </c>
      <c r="N977" s="184">
        <v>7048652607515</v>
      </c>
      <c r="O977" s="2">
        <v>1</v>
      </c>
    </row>
    <row r="978" spans="1:15" ht="15.75">
      <c r="A978" s="79" t="s">
        <v>2945</v>
      </c>
      <c r="B978" s="80">
        <v>7048652184764</v>
      </c>
      <c r="C978" s="34"/>
      <c r="D978" s="34"/>
      <c r="E978" s="34"/>
      <c r="F978" s="34"/>
      <c r="G978" s="34"/>
      <c r="H978" s="34"/>
      <c r="I978" s="34"/>
      <c r="J978" s="34"/>
      <c r="K978" s="37">
        <v>840040</v>
      </c>
      <c r="L978" t="s">
        <v>132</v>
      </c>
      <c r="M978" s="21" t="str">
        <f t="shared" si="15"/>
        <v>840040-DTBLK-SM</v>
      </c>
      <c r="N978" s="184">
        <v>7048652184764</v>
      </c>
      <c r="O978" s="2">
        <v>1</v>
      </c>
    </row>
    <row r="979" spans="1:15" ht="15.75">
      <c r="A979" s="79" t="s">
        <v>2946</v>
      </c>
      <c r="B979" s="80">
        <v>7048652184757</v>
      </c>
      <c r="C979" s="34"/>
      <c r="D979" s="34"/>
      <c r="E979" s="34"/>
      <c r="F979" s="34"/>
      <c r="G979" s="34"/>
      <c r="H979" s="34"/>
      <c r="I979" s="34"/>
      <c r="J979" s="34"/>
      <c r="K979" s="37">
        <v>840040</v>
      </c>
      <c r="L979" t="s">
        <v>133</v>
      </c>
      <c r="M979" s="21" t="str">
        <f t="shared" si="15"/>
        <v>840040-DTBLK-ML</v>
      </c>
      <c r="N979" s="184">
        <v>7048652184757</v>
      </c>
      <c r="O979" s="2">
        <v>1</v>
      </c>
    </row>
    <row r="980" spans="1:15" ht="15.75">
      <c r="A980" s="79" t="s">
        <v>2947</v>
      </c>
      <c r="B980" s="80">
        <v>7048652822536</v>
      </c>
      <c r="C980" s="34"/>
      <c r="D980" s="34"/>
      <c r="E980" s="34"/>
      <c r="F980" s="34"/>
      <c r="G980" s="34"/>
      <c r="H980" s="34"/>
      <c r="I980" s="34"/>
      <c r="J980" s="34"/>
      <c r="K980" s="37">
        <v>840040</v>
      </c>
      <c r="L980" t="s">
        <v>1070</v>
      </c>
      <c r="M980" s="21" t="str">
        <f t="shared" si="15"/>
        <v>840040-GLBLM-SM</v>
      </c>
      <c r="N980" s="184">
        <v>7048652822536</v>
      </c>
      <c r="O980" s="2">
        <v>1</v>
      </c>
    </row>
    <row r="981" spans="1:15" ht="15.75">
      <c r="A981" s="79" t="s">
        <v>2948</v>
      </c>
      <c r="B981" s="80">
        <v>7048652822529</v>
      </c>
      <c r="C981" s="34"/>
      <c r="D981" s="34"/>
      <c r="E981" s="34"/>
      <c r="F981" s="34"/>
      <c r="G981" s="34"/>
      <c r="H981" s="34"/>
      <c r="I981" s="34"/>
      <c r="J981" s="34"/>
      <c r="K981" s="37">
        <v>840040</v>
      </c>
      <c r="L981" t="s">
        <v>1302</v>
      </c>
      <c r="M981" s="21" t="str">
        <f t="shared" si="15"/>
        <v>840040-GLBLM-ML</v>
      </c>
      <c r="N981" s="184">
        <v>7048652822529</v>
      </c>
      <c r="O981" s="2">
        <v>1</v>
      </c>
    </row>
    <row r="982" spans="1:15" ht="15.75">
      <c r="A982" s="79" t="s">
        <v>2949</v>
      </c>
      <c r="B982" s="80">
        <v>7048652607546</v>
      </c>
      <c r="C982" s="34"/>
      <c r="D982" s="34"/>
      <c r="E982" s="34"/>
      <c r="F982" s="34"/>
      <c r="G982" s="34"/>
      <c r="H982" s="34"/>
      <c r="I982" s="34"/>
      <c r="J982" s="34"/>
      <c r="K982" s="37">
        <v>840040</v>
      </c>
      <c r="L982" t="s">
        <v>2747</v>
      </c>
      <c r="M982" s="21" t="str">
        <f t="shared" si="15"/>
        <v>840040-MEAME-SM</v>
      </c>
      <c r="N982" s="184">
        <v>7048652607546</v>
      </c>
      <c r="O982" s="2">
        <v>1</v>
      </c>
    </row>
    <row r="983" spans="1:15" ht="15.75">
      <c r="A983" s="79" t="s">
        <v>2950</v>
      </c>
      <c r="B983" s="80">
        <v>7048652607539</v>
      </c>
      <c r="C983" s="34"/>
      <c r="D983" s="34"/>
      <c r="E983" s="34"/>
      <c r="F983" s="34"/>
      <c r="G983" s="34"/>
      <c r="H983" s="34"/>
      <c r="I983" s="34"/>
      <c r="J983" s="34"/>
      <c r="K983" s="37">
        <v>840040</v>
      </c>
      <c r="L983" t="s">
        <v>2749</v>
      </c>
      <c r="M983" s="21" t="str">
        <f t="shared" si="15"/>
        <v>840040-MEAME-ML</v>
      </c>
      <c r="N983" s="184">
        <v>7048652607539</v>
      </c>
      <c r="O983" s="2">
        <v>1</v>
      </c>
    </row>
    <row r="984" spans="1:15" ht="15.75">
      <c r="A984" s="79" t="s">
        <v>2951</v>
      </c>
      <c r="B984" s="80">
        <v>7048652607560</v>
      </c>
      <c r="C984" s="34"/>
      <c r="D984" s="34"/>
      <c r="E984" s="34"/>
      <c r="F984" s="34"/>
      <c r="G984" s="34"/>
      <c r="H984" s="34"/>
      <c r="I984" s="34"/>
      <c r="J984" s="34"/>
      <c r="K984" s="37">
        <v>840040</v>
      </c>
      <c r="L984" t="s">
        <v>266</v>
      </c>
      <c r="M984" s="21" t="str">
        <f t="shared" si="15"/>
        <v>840040-MFORE-SM</v>
      </c>
      <c r="N984" s="184">
        <v>7048652607560</v>
      </c>
      <c r="O984" s="2">
        <v>1</v>
      </c>
    </row>
    <row r="985" spans="1:15" ht="15.75">
      <c r="A985" s="79" t="s">
        <v>2952</v>
      </c>
      <c r="B985" s="80">
        <v>7048652607553</v>
      </c>
      <c r="C985" s="34"/>
      <c r="D985" s="34"/>
      <c r="E985" s="34"/>
      <c r="F985" s="34"/>
      <c r="G985" s="34"/>
      <c r="H985" s="34"/>
      <c r="I985" s="34"/>
      <c r="J985" s="34"/>
      <c r="K985" s="37">
        <v>840040</v>
      </c>
      <c r="L985" t="s">
        <v>268</v>
      </c>
      <c r="M985" s="21" t="str">
        <f t="shared" si="15"/>
        <v>840040-MFORE-ML</v>
      </c>
      <c r="N985" s="184">
        <v>7048652607553</v>
      </c>
      <c r="O985" s="2">
        <v>1</v>
      </c>
    </row>
    <row r="986" spans="1:15" ht="15.75">
      <c r="A986" s="79" t="s">
        <v>2953</v>
      </c>
      <c r="B986" s="80">
        <v>7048652184788</v>
      </c>
      <c r="C986" s="34"/>
      <c r="D986" s="34"/>
      <c r="E986" s="34"/>
      <c r="F986" s="34"/>
      <c r="G986" s="34"/>
      <c r="H986" s="34"/>
      <c r="I986" s="34"/>
      <c r="J986" s="34"/>
      <c r="K986" s="37">
        <v>840040</v>
      </c>
      <c r="L986" t="s">
        <v>2761</v>
      </c>
      <c r="M986" s="21" t="str">
        <f t="shared" si="15"/>
        <v>840040-MOPRE-SM</v>
      </c>
      <c r="N986" s="184">
        <v>7048652184788</v>
      </c>
      <c r="O986" s="2">
        <v>1</v>
      </c>
    </row>
    <row r="987" spans="1:15" ht="15.75">
      <c r="A987" s="79" t="s">
        <v>2954</v>
      </c>
      <c r="B987" s="80">
        <v>7048652184771</v>
      </c>
      <c r="C987" s="34"/>
      <c r="D987" s="34"/>
      <c r="E987" s="34"/>
      <c r="F987" s="34"/>
      <c r="G987" s="34"/>
      <c r="H987" s="34"/>
      <c r="I987" s="34"/>
      <c r="J987" s="34"/>
      <c r="K987" s="37">
        <v>840040</v>
      </c>
      <c r="L987" t="s">
        <v>2763</v>
      </c>
      <c r="M987" s="21" t="str">
        <f t="shared" si="15"/>
        <v>840040-MOPRE-ML</v>
      </c>
      <c r="N987" s="184">
        <v>7048652184771</v>
      </c>
      <c r="O987" s="2">
        <v>1</v>
      </c>
    </row>
    <row r="988" spans="1:15" ht="15.75">
      <c r="A988" s="79" t="s">
        <v>2955</v>
      </c>
      <c r="B988" s="80">
        <v>7048652607584</v>
      </c>
      <c r="C988" s="34"/>
      <c r="D988" s="34"/>
      <c r="E988" s="34"/>
      <c r="F988" s="34"/>
      <c r="G988" s="34"/>
      <c r="H988" s="34"/>
      <c r="I988" s="34"/>
      <c r="J988" s="34"/>
      <c r="K988" s="37">
        <v>840040</v>
      </c>
      <c r="L988" t="s">
        <v>2753</v>
      </c>
      <c r="M988" s="21" t="str">
        <f t="shared" si="15"/>
        <v>840040-MSLGY-SM</v>
      </c>
      <c r="N988" s="184">
        <v>7048652607584</v>
      </c>
      <c r="O988" s="2">
        <v>1</v>
      </c>
    </row>
    <row r="989" spans="1:15" ht="15.75">
      <c r="A989" s="79" t="s">
        <v>2956</v>
      </c>
      <c r="B989" s="80">
        <v>7048652607577</v>
      </c>
      <c r="C989" s="34"/>
      <c r="D989" s="34"/>
      <c r="E989" s="34"/>
      <c r="F989" s="34"/>
      <c r="G989" s="34"/>
      <c r="H989" s="34"/>
      <c r="I989" s="34"/>
      <c r="J989" s="34"/>
      <c r="K989" s="37">
        <v>840040</v>
      </c>
      <c r="L989" t="s">
        <v>2755</v>
      </c>
      <c r="M989" s="21" t="str">
        <f t="shared" si="15"/>
        <v>840040-MSLGY-ML</v>
      </c>
      <c r="N989" s="184">
        <v>7048652607577</v>
      </c>
      <c r="O989" s="2">
        <v>1</v>
      </c>
    </row>
    <row r="990" spans="1:15" ht="15.75">
      <c r="A990" s="79" t="s">
        <v>2957</v>
      </c>
      <c r="B990" s="80">
        <v>7048652966025</v>
      </c>
      <c r="C990" s="34"/>
      <c r="D990" s="34"/>
      <c r="E990" s="34"/>
      <c r="F990" s="34"/>
      <c r="G990" s="34"/>
      <c r="H990" s="34"/>
      <c r="I990" s="34"/>
      <c r="J990" s="34"/>
      <c r="K990" s="37">
        <v>840040</v>
      </c>
      <c r="L990" t="s">
        <v>2196</v>
      </c>
      <c r="M990" s="21" t="str">
        <f t="shared" si="15"/>
        <v>840040-MTURQ-SM</v>
      </c>
      <c r="N990" s="184">
        <v>7048652966025</v>
      </c>
      <c r="O990" s="2">
        <v>1</v>
      </c>
    </row>
    <row r="991" spans="1:15" ht="15.75">
      <c r="A991" s="79" t="s">
        <v>2958</v>
      </c>
      <c r="B991" s="80">
        <v>7048652966018</v>
      </c>
      <c r="C991" s="34"/>
      <c r="D991" s="34"/>
      <c r="E991" s="34"/>
      <c r="F991" s="34"/>
      <c r="G991" s="34"/>
      <c r="H991" s="34"/>
      <c r="I991" s="34"/>
      <c r="J991" s="34"/>
      <c r="K991" s="37">
        <v>840040</v>
      </c>
      <c r="L991" t="s">
        <v>2197</v>
      </c>
      <c r="M991" s="21" t="str">
        <f t="shared" si="15"/>
        <v>840040-MTURQ-ML</v>
      </c>
      <c r="N991" s="184">
        <v>7048652966018</v>
      </c>
      <c r="O991" s="2">
        <v>1</v>
      </c>
    </row>
    <row r="992" spans="1:15" ht="15.75">
      <c r="A992" s="79" t="s">
        <v>2959</v>
      </c>
      <c r="B992" s="80">
        <v>7048652822550</v>
      </c>
      <c r="C992" s="34"/>
      <c r="D992" s="34"/>
      <c r="E992" s="34"/>
      <c r="F992" s="34"/>
      <c r="G992" s="34"/>
      <c r="H992" s="34"/>
      <c r="I992" s="34"/>
      <c r="J992" s="34"/>
      <c r="K992" s="37">
        <v>840040</v>
      </c>
      <c r="L992" t="s">
        <v>1285</v>
      </c>
      <c r="M992" s="21" t="str">
        <f t="shared" si="15"/>
        <v>840040-NIBLM-SM</v>
      </c>
      <c r="N992" s="184">
        <v>7048652822550</v>
      </c>
      <c r="O992" s="2">
        <v>1</v>
      </c>
    </row>
    <row r="993" spans="1:15" ht="15.75">
      <c r="A993" s="79" t="s">
        <v>2960</v>
      </c>
      <c r="B993" s="80">
        <v>7048652822543</v>
      </c>
      <c r="C993" s="34"/>
      <c r="D993" s="34"/>
      <c r="E993" s="34"/>
      <c r="F993" s="34"/>
      <c r="G993" s="34"/>
      <c r="H993" s="34"/>
      <c r="I993" s="34"/>
      <c r="J993" s="34"/>
      <c r="K993" s="37">
        <v>840040</v>
      </c>
      <c r="L993" t="s">
        <v>2756</v>
      </c>
      <c r="M993" s="21" t="str">
        <f t="shared" si="15"/>
        <v>840040-NIBLM-ML</v>
      </c>
      <c r="N993" s="184">
        <v>7048652822543</v>
      </c>
      <c r="O993" s="2">
        <v>1</v>
      </c>
    </row>
    <row r="994" spans="1:15" ht="15.75">
      <c r="A994" s="79" t="s">
        <v>2961</v>
      </c>
      <c r="B994" s="80">
        <v>7048652822574</v>
      </c>
      <c r="C994" s="34"/>
      <c r="D994" s="34"/>
      <c r="E994" s="34"/>
      <c r="F994" s="34"/>
      <c r="G994" s="34"/>
      <c r="H994" s="34"/>
      <c r="I994" s="34"/>
      <c r="J994" s="34"/>
      <c r="K994" s="37">
        <v>840040</v>
      </c>
      <c r="L994" t="s">
        <v>1286</v>
      </c>
      <c r="M994" s="21" t="str">
        <f t="shared" si="15"/>
        <v>840040-RGLDM-SM</v>
      </c>
      <c r="N994" s="184">
        <v>7048652822574</v>
      </c>
      <c r="O994" s="2">
        <v>1</v>
      </c>
    </row>
    <row r="995" spans="1:15" ht="15.75">
      <c r="A995" s="79" t="s">
        <v>2962</v>
      </c>
      <c r="B995" s="80">
        <v>7048652822567</v>
      </c>
      <c r="C995" s="34"/>
      <c r="D995" s="34"/>
      <c r="E995" s="34"/>
      <c r="F995" s="34"/>
      <c r="G995" s="34"/>
      <c r="H995" s="34"/>
      <c r="I995" s="34"/>
      <c r="J995" s="34"/>
      <c r="K995" s="37">
        <v>840040</v>
      </c>
      <c r="L995" t="s">
        <v>1303</v>
      </c>
      <c r="M995" s="21" t="str">
        <f t="shared" si="15"/>
        <v>840040-RGLDM-ML</v>
      </c>
      <c r="N995" s="184">
        <v>7048652822567</v>
      </c>
      <c r="O995" s="2">
        <v>1</v>
      </c>
    </row>
    <row r="996" spans="1:15" ht="15.75">
      <c r="A996" s="83" t="s">
        <v>2963</v>
      </c>
      <c r="B996" s="80">
        <v>7048652822598</v>
      </c>
      <c r="C996" s="34"/>
      <c r="D996" s="34"/>
      <c r="E996" s="34"/>
      <c r="F996" s="34"/>
      <c r="G996" s="34"/>
      <c r="H996" s="34"/>
      <c r="I996" s="34"/>
      <c r="J996" s="34"/>
      <c r="K996" s="37">
        <v>840040</v>
      </c>
      <c r="L996" t="s">
        <v>1288</v>
      </c>
      <c r="M996" s="21" t="str">
        <f t="shared" si="15"/>
        <v>840040-SLGFL-SM</v>
      </c>
      <c r="N996" s="184">
        <v>7048652822598</v>
      </c>
      <c r="O996" s="2">
        <v>1</v>
      </c>
    </row>
    <row r="997" spans="1:15" ht="15.75">
      <c r="A997" s="83" t="s">
        <v>2964</v>
      </c>
      <c r="B997" s="80">
        <v>7048652822581</v>
      </c>
      <c r="C997" s="34"/>
      <c r="D997" s="34"/>
      <c r="E997" s="34"/>
      <c r="F997" s="34"/>
      <c r="G997" s="34"/>
      <c r="H997" s="34"/>
      <c r="I997" s="34"/>
      <c r="J997" s="34"/>
      <c r="K997" s="37">
        <v>840040</v>
      </c>
      <c r="L997" t="s">
        <v>2759</v>
      </c>
      <c r="M997" s="21" t="str">
        <f t="shared" si="15"/>
        <v>840040-SLGFL-ML</v>
      </c>
      <c r="N997" s="184">
        <v>7048652822581</v>
      </c>
      <c r="O997" s="2">
        <v>1</v>
      </c>
    </row>
    <row r="998" spans="1:15" ht="15.75">
      <c r="A998" s="83" t="s">
        <v>454</v>
      </c>
      <c r="B998" s="80">
        <v>7048652607621</v>
      </c>
      <c r="C998" s="34"/>
      <c r="D998" s="34"/>
      <c r="E998" s="34"/>
      <c r="F998" s="34"/>
      <c r="G998" s="34"/>
      <c r="H998" s="34"/>
      <c r="I998" s="34"/>
      <c r="J998" s="34"/>
      <c r="K998" s="37">
        <v>840053</v>
      </c>
      <c r="L998" t="s">
        <v>286</v>
      </c>
      <c r="M998" s="21" t="str">
        <f t="shared" si="15"/>
        <v>840053-AQMNE-SM</v>
      </c>
      <c r="N998" s="184">
        <v>7048652607621</v>
      </c>
      <c r="O998" s="2">
        <v>1</v>
      </c>
    </row>
    <row r="999" spans="1:15" ht="15.75">
      <c r="A999" s="83" t="s">
        <v>455</v>
      </c>
      <c r="B999" s="80">
        <v>7048652607614</v>
      </c>
      <c r="C999" s="34"/>
      <c r="D999" s="34"/>
      <c r="E999" s="34"/>
      <c r="F999" s="34"/>
      <c r="G999" s="34"/>
      <c r="H999" s="34"/>
      <c r="I999" s="34"/>
      <c r="J999" s="34"/>
      <c r="K999" s="37">
        <v>840053</v>
      </c>
      <c r="L999" t="s">
        <v>287</v>
      </c>
      <c r="M999" s="21" t="str">
        <f t="shared" si="15"/>
        <v>840053-AQMNE-ML</v>
      </c>
      <c r="N999" s="184">
        <v>7048652607614</v>
      </c>
      <c r="O999" s="2">
        <v>1</v>
      </c>
    </row>
    <row r="1000" spans="1:15" ht="15.75">
      <c r="A1000" s="83" t="s">
        <v>456</v>
      </c>
      <c r="B1000" s="80">
        <v>7048652607607</v>
      </c>
      <c r="C1000" s="34"/>
      <c r="D1000" s="34"/>
      <c r="E1000" s="34"/>
      <c r="F1000" s="34"/>
      <c r="G1000" s="34"/>
      <c r="H1000" s="34"/>
      <c r="I1000" s="34"/>
      <c r="J1000" s="34"/>
      <c r="K1000" s="37">
        <v>840053</v>
      </c>
      <c r="L1000" t="s">
        <v>288</v>
      </c>
      <c r="M1000" s="21" t="str">
        <f t="shared" si="15"/>
        <v>840053-AQMNE-LXL</v>
      </c>
      <c r="N1000" s="184">
        <v>7048652607607</v>
      </c>
      <c r="O1000" s="2">
        <v>1</v>
      </c>
    </row>
    <row r="1001" spans="1:15" ht="15.75">
      <c r="A1001" s="83" t="s">
        <v>457</v>
      </c>
      <c r="B1001" s="80">
        <v>7048652607638</v>
      </c>
      <c r="C1001" s="34"/>
      <c r="D1001" s="34"/>
      <c r="E1001" s="34"/>
      <c r="F1001" s="34"/>
      <c r="G1001" s="34"/>
      <c r="H1001" s="34"/>
      <c r="I1001" s="34"/>
      <c r="J1001" s="34"/>
      <c r="K1001" s="37">
        <v>840053</v>
      </c>
      <c r="L1001" t="s">
        <v>285</v>
      </c>
      <c r="M1001" s="21" t="str">
        <f t="shared" si="15"/>
        <v>840053-AQMNE-XXL</v>
      </c>
      <c r="N1001" s="184">
        <v>7048652607638</v>
      </c>
      <c r="O1001" s="2">
        <v>1</v>
      </c>
    </row>
    <row r="1002" spans="1:15" ht="15.75">
      <c r="A1002" s="83" t="s">
        <v>2344</v>
      </c>
      <c r="B1002" s="80">
        <v>7048652966056</v>
      </c>
      <c r="C1002" s="34"/>
      <c r="D1002" s="34"/>
      <c r="E1002" s="34"/>
      <c r="F1002" s="34"/>
      <c r="G1002" s="34"/>
      <c r="H1002" s="34"/>
      <c r="I1002" s="34"/>
      <c r="J1002" s="34"/>
      <c r="K1002" s="37">
        <v>840053</v>
      </c>
      <c r="L1002" t="s">
        <v>2198</v>
      </c>
      <c r="M1002" s="21" t="str">
        <f t="shared" si="15"/>
        <v>840053-BARBM-SM</v>
      </c>
      <c r="N1002" s="184">
        <v>7048652966056</v>
      </c>
      <c r="O1002" s="2">
        <v>1</v>
      </c>
    </row>
    <row r="1003" spans="1:15" ht="15.75">
      <c r="A1003" s="83" t="s">
        <v>2345</v>
      </c>
      <c r="B1003" s="80">
        <v>7048652966049</v>
      </c>
      <c r="C1003" s="34"/>
      <c r="D1003" s="34"/>
      <c r="E1003" s="34"/>
      <c r="F1003" s="34"/>
      <c r="G1003" s="34"/>
      <c r="H1003" s="34"/>
      <c r="I1003" s="34"/>
      <c r="J1003" s="34"/>
      <c r="K1003" s="37">
        <v>840053</v>
      </c>
      <c r="L1003" t="s">
        <v>2200</v>
      </c>
      <c r="M1003" s="21" t="str">
        <f t="shared" si="15"/>
        <v>840053-BARBM-ML</v>
      </c>
      <c r="N1003" s="184">
        <v>7048652966049</v>
      </c>
      <c r="O1003" s="2">
        <v>1</v>
      </c>
    </row>
    <row r="1004" spans="1:15" ht="15.75">
      <c r="A1004" s="83" t="s">
        <v>2346</v>
      </c>
      <c r="B1004" s="80">
        <v>7048652966032</v>
      </c>
      <c r="C1004" s="34"/>
      <c r="D1004" s="34"/>
      <c r="E1004" s="34"/>
      <c r="F1004" s="34"/>
      <c r="G1004" s="34"/>
      <c r="H1004" s="34"/>
      <c r="I1004" s="34"/>
      <c r="J1004" s="34"/>
      <c r="K1004" s="37">
        <v>840053</v>
      </c>
      <c r="L1004" t="s">
        <v>2201</v>
      </c>
      <c r="M1004" s="21" t="str">
        <f t="shared" si="15"/>
        <v>840053-BARBM-LXL</v>
      </c>
      <c r="N1004" s="184">
        <v>7048652966032</v>
      </c>
      <c r="O1004" s="2">
        <v>1</v>
      </c>
    </row>
    <row r="1005" spans="1:15" ht="15.75">
      <c r="A1005" s="83" t="s">
        <v>2517</v>
      </c>
      <c r="B1005" s="80">
        <v>7048652968746</v>
      </c>
      <c r="C1005" s="34"/>
      <c r="D1005" s="34"/>
      <c r="E1005" s="34"/>
      <c r="F1005" s="34"/>
      <c r="G1005" s="34"/>
      <c r="H1005" s="34"/>
      <c r="I1005" s="34"/>
      <c r="J1005" s="34"/>
      <c r="K1005" s="37">
        <v>840053</v>
      </c>
      <c r="L1005" t="s">
        <v>2513</v>
      </c>
      <c r="M1005" s="21" t="str">
        <f t="shared" si="15"/>
        <v>840053-BARBM-XXL</v>
      </c>
      <c r="N1005" s="184">
        <v>7048652968746</v>
      </c>
      <c r="O1005" s="2">
        <v>1</v>
      </c>
    </row>
    <row r="1006" spans="1:15" ht="15.75">
      <c r="A1006" s="83" t="s">
        <v>458</v>
      </c>
      <c r="B1006" s="80">
        <v>7048652607669</v>
      </c>
      <c r="C1006" s="34"/>
      <c r="D1006" s="34"/>
      <c r="E1006" s="34"/>
      <c r="F1006" s="34"/>
      <c r="G1006" s="34"/>
      <c r="H1006" s="34"/>
      <c r="I1006" s="34"/>
      <c r="J1006" s="34"/>
      <c r="K1006" s="37">
        <v>840053</v>
      </c>
      <c r="L1006" t="s">
        <v>291</v>
      </c>
      <c r="M1006" s="21" t="str">
        <f t="shared" si="15"/>
        <v>840053-BTGRY-SM</v>
      </c>
      <c r="N1006" s="184">
        <v>7048652607669</v>
      </c>
      <c r="O1006" s="2">
        <v>1</v>
      </c>
    </row>
    <row r="1007" spans="1:15" ht="15.75">
      <c r="A1007" s="83" t="s">
        <v>459</v>
      </c>
      <c r="B1007" s="80">
        <v>7048652607652</v>
      </c>
      <c r="C1007" s="34"/>
      <c r="D1007" s="34"/>
      <c r="E1007" s="34"/>
      <c r="F1007" s="34"/>
      <c r="G1007" s="34"/>
      <c r="H1007" s="34"/>
      <c r="I1007" s="34"/>
      <c r="J1007" s="34"/>
      <c r="K1007" s="37">
        <v>840053</v>
      </c>
      <c r="L1007" t="s">
        <v>292</v>
      </c>
      <c r="M1007" s="21" t="str">
        <f t="shared" si="15"/>
        <v>840053-BTGRY-ML</v>
      </c>
      <c r="N1007" s="184">
        <v>7048652607652</v>
      </c>
      <c r="O1007" s="2">
        <v>1</v>
      </c>
    </row>
    <row r="1008" spans="1:15" ht="15.75">
      <c r="A1008" s="83" t="s">
        <v>460</v>
      </c>
      <c r="B1008" s="80">
        <v>7048652607645</v>
      </c>
      <c r="C1008" s="34"/>
      <c r="D1008" s="34"/>
      <c r="E1008" s="34"/>
      <c r="F1008" s="34"/>
      <c r="G1008" s="34"/>
      <c r="H1008" s="34"/>
      <c r="I1008" s="34"/>
      <c r="J1008" s="34"/>
      <c r="K1008" s="37">
        <v>840053</v>
      </c>
      <c r="L1008" t="s">
        <v>293</v>
      </c>
      <c r="M1008" s="21" t="str">
        <f t="shared" si="15"/>
        <v>840053-BTGRY-LXL</v>
      </c>
      <c r="N1008" s="184">
        <v>7048652607645</v>
      </c>
      <c r="O1008" s="2">
        <v>1</v>
      </c>
    </row>
    <row r="1009" spans="1:15" ht="15.75">
      <c r="A1009" s="83" t="s">
        <v>461</v>
      </c>
      <c r="B1009" s="80">
        <v>7048652607676</v>
      </c>
      <c r="C1009" s="34"/>
      <c r="D1009" s="34"/>
      <c r="E1009" s="34"/>
      <c r="F1009" s="34"/>
      <c r="G1009" s="34"/>
      <c r="H1009" s="34"/>
      <c r="I1009" s="34"/>
      <c r="J1009" s="34"/>
      <c r="K1009" s="37">
        <v>840053</v>
      </c>
      <c r="L1009" t="s">
        <v>289</v>
      </c>
      <c r="M1009" s="21" t="str">
        <f t="shared" si="15"/>
        <v>840053-BTGRY-XXL</v>
      </c>
      <c r="N1009" s="184">
        <v>7048652607676</v>
      </c>
      <c r="O1009" s="2">
        <v>1</v>
      </c>
    </row>
    <row r="1010" spans="1:15" ht="15.75">
      <c r="A1010" s="83" t="s">
        <v>1632</v>
      </c>
      <c r="B1010" s="80">
        <v>7048652822635</v>
      </c>
      <c r="C1010" s="34"/>
      <c r="D1010" s="34"/>
      <c r="E1010" s="34"/>
      <c r="F1010" s="34"/>
      <c r="G1010" s="34"/>
      <c r="H1010" s="34"/>
      <c r="I1010" s="34"/>
      <c r="J1010" s="34"/>
      <c r="K1010" s="37">
        <v>840053</v>
      </c>
      <c r="L1010" t="s">
        <v>1304</v>
      </c>
      <c r="M1010" s="21" t="str">
        <f t="shared" si="15"/>
        <v>840053-DPUMC-XXL</v>
      </c>
      <c r="N1010" s="184">
        <v>7048652822635</v>
      </c>
      <c r="O1010" s="2">
        <v>1</v>
      </c>
    </row>
    <row r="1011" spans="1:15" ht="15.75">
      <c r="A1011" s="83" t="s">
        <v>1633</v>
      </c>
      <c r="B1011" s="80">
        <v>7048652822628</v>
      </c>
      <c r="C1011" s="34"/>
      <c r="D1011" s="34"/>
      <c r="E1011" s="34"/>
      <c r="F1011" s="34"/>
      <c r="G1011" s="34"/>
      <c r="H1011" s="34"/>
      <c r="I1011" s="34"/>
      <c r="J1011" s="34"/>
      <c r="K1011" s="37">
        <v>840053</v>
      </c>
      <c r="L1011" t="s">
        <v>1071</v>
      </c>
      <c r="M1011" s="21" t="str">
        <f t="shared" si="15"/>
        <v>840053-DPUMC-SM</v>
      </c>
      <c r="N1011" s="184">
        <v>7048652822628</v>
      </c>
      <c r="O1011" s="2">
        <v>1</v>
      </c>
    </row>
    <row r="1012" spans="1:15" ht="15.75">
      <c r="A1012" s="83" t="s">
        <v>1634</v>
      </c>
      <c r="B1012" s="80">
        <v>7048652822611</v>
      </c>
      <c r="C1012" s="34"/>
      <c r="D1012" s="34"/>
      <c r="E1012" s="34"/>
      <c r="F1012" s="34"/>
      <c r="G1012" s="34"/>
      <c r="H1012" s="34"/>
      <c r="I1012" s="34"/>
      <c r="J1012" s="34"/>
      <c r="K1012" s="37">
        <v>840053</v>
      </c>
      <c r="L1012" t="s">
        <v>1072</v>
      </c>
      <c r="M1012" s="21" t="str">
        <f t="shared" si="15"/>
        <v>840053-DPUMC-ML</v>
      </c>
      <c r="N1012" s="184">
        <v>7048652822611</v>
      </c>
      <c r="O1012" s="2">
        <v>1</v>
      </c>
    </row>
    <row r="1013" spans="1:15" ht="15.75">
      <c r="A1013" s="83" t="s">
        <v>1635</v>
      </c>
      <c r="B1013" s="80">
        <v>7048652822604</v>
      </c>
      <c r="C1013" s="34"/>
      <c r="D1013" s="34"/>
      <c r="E1013" s="34"/>
      <c r="F1013" s="34"/>
      <c r="G1013" s="34"/>
      <c r="H1013" s="34"/>
      <c r="I1013" s="34"/>
      <c r="J1013" s="34"/>
      <c r="K1013" s="37">
        <v>840053</v>
      </c>
      <c r="L1013" t="s">
        <v>1073</v>
      </c>
      <c r="M1013" s="21" t="str">
        <f t="shared" si="15"/>
        <v>840053-DPUMC-LXL</v>
      </c>
      <c r="N1013" s="184">
        <v>7048652822604</v>
      </c>
      <c r="O1013" s="2">
        <v>1</v>
      </c>
    </row>
    <row r="1014" spans="1:15" ht="15.75">
      <c r="A1014" s="83" t="s">
        <v>462</v>
      </c>
      <c r="B1014" s="80">
        <v>7048652463135</v>
      </c>
      <c r="C1014" s="34"/>
      <c r="D1014" s="34"/>
      <c r="E1014" s="34"/>
      <c r="F1014" s="34"/>
      <c r="G1014" s="34"/>
      <c r="H1014" s="34"/>
      <c r="I1014" s="34"/>
      <c r="J1014" s="34"/>
      <c r="K1014" s="37">
        <v>840053</v>
      </c>
      <c r="L1014" t="s">
        <v>132</v>
      </c>
      <c r="M1014" s="21" t="str">
        <f t="shared" si="15"/>
        <v>840053-DTBLK-SM</v>
      </c>
      <c r="N1014" s="184">
        <v>7048652463135</v>
      </c>
      <c r="O1014" s="2">
        <v>1</v>
      </c>
    </row>
    <row r="1015" spans="1:15" ht="15.75">
      <c r="A1015" s="83" t="s">
        <v>463</v>
      </c>
      <c r="B1015" s="80">
        <v>7048652463128</v>
      </c>
      <c r="C1015" s="34"/>
      <c r="D1015" s="34"/>
      <c r="E1015" s="34"/>
      <c r="F1015" s="34"/>
      <c r="G1015" s="34"/>
      <c r="H1015" s="34"/>
      <c r="I1015" s="34"/>
      <c r="J1015" s="34"/>
      <c r="K1015" s="37">
        <v>840053</v>
      </c>
      <c r="L1015" t="s">
        <v>133</v>
      </c>
      <c r="M1015" s="21" t="str">
        <f t="shared" si="15"/>
        <v>840053-DTBLK-ML</v>
      </c>
      <c r="N1015" s="184">
        <v>7048652463128</v>
      </c>
      <c r="O1015" s="2">
        <v>1</v>
      </c>
    </row>
    <row r="1016" spans="1:15" ht="15.75">
      <c r="A1016" s="83" t="s">
        <v>464</v>
      </c>
      <c r="B1016" s="80">
        <v>7048652463111</v>
      </c>
      <c r="C1016" s="34"/>
      <c r="D1016" s="34"/>
      <c r="E1016" s="34"/>
      <c r="F1016" s="34"/>
      <c r="G1016" s="34"/>
      <c r="H1016" s="34"/>
      <c r="I1016" s="34"/>
      <c r="J1016" s="34"/>
      <c r="K1016" s="37">
        <v>840053</v>
      </c>
      <c r="L1016" t="s">
        <v>134</v>
      </c>
      <c r="M1016" s="21" t="str">
        <f t="shared" si="15"/>
        <v>840053-DTBLK-LXL</v>
      </c>
      <c r="N1016" s="184">
        <v>7048652463111</v>
      </c>
      <c r="O1016" s="2">
        <v>1</v>
      </c>
    </row>
    <row r="1017" spans="1:15" ht="15.75">
      <c r="A1017" s="83" t="s">
        <v>465</v>
      </c>
      <c r="B1017" s="80">
        <v>7048652607683</v>
      </c>
      <c r="C1017" s="34"/>
      <c r="D1017" s="34"/>
      <c r="E1017" s="34"/>
      <c r="F1017" s="34"/>
      <c r="G1017" s="34"/>
      <c r="H1017" s="34"/>
      <c r="I1017" s="34"/>
      <c r="J1017" s="34"/>
      <c r="K1017" s="37">
        <v>840053</v>
      </c>
      <c r="L1017" t="s">
        <v>269</v>
      </c>
      <c r="M1017" s="21" t="str">
        <f t="shared" si="15"/>
        <v>840053-DTBLK-XXL</v>
      </c>
      <c r="N1017" s="184">
        <v>7048652607683</v>
      </c>
      <c r="O1017" s="2">
        <v>1</v>
      </c>
    </row>
    <row r="1018" spans="1:15" ht="15.75">
      <c r="A1018" s="83" t="s">
        <v>466</v>
      </c>
      <c r="B1018" s="80">
        <v>7048652186218</v>
      </c>
      <c r="C1018" s="34"/>
      <c r="D1018" s="34"/>
      <c r="E1018" s="34"/>
      <c r="F1018" s="34"/>
      <c r="G1018" s="34"/>
      <c r="H1018" s="34"/>
      <c r="I1018" s="34"/>
      <c r="J1018" s="34"/>
      <c r="K1018" s="37">
        <v>840053</v>
      </c>
      <c r="L1018" t="s">
        <v>313</v>
      </c>
      <c r="M1018" s="21" t="str">
        <f t="shared" si="15"/>
        <v>840053-GBLCE-SM</v>
      </c>
      <c r="N1018" s="184">
        <v>7048652186218</v>
      </c>
      <c r="O1018" s="2">
        <v>1</v>
      </c>
    </row>
    <row r="1019" spans="1:15" ht="15.75">
      <c r="A1019" s="83" t="s">
        <v>467</v>
      </c>
      <c r="B1019" s="80">
        <v>7048652186195</v>
      </c>
      <c r="C1019" s="34"/>
      <c r="D1019" s="34"/>
      <c r="E1019" s="34"/>
      <c r="F1019" s="34"/>
      <c r="G1019" s="34"/>
      <c r="H1019" s="34"/>
      <c r="I1019" s="34"/>
      <c r="J1019" s="34"/>
      <c r="K1019" s="37">
        <v>840053</v>
      </c>
      <c r="L1019" t="s">
        <v>315</v>
      </c>
      <c r="M1019" s="21" t="str">
        <f t="shared" si="15"/>
        <v>840053-GBLCE-LXL</v>
      </c>
      <c r="N1019" s="184">
        <v>7048652186195</v>
      </c>
      <c r="O1019" s="2">
        <v>1</v>
      </c>
    </row>
    <row r="1020" spans="1:15" ht="15.75">
      <c r="A1020" s="83" t="s">
        <v>468</v>
      </c>
      <c r="B1020" s="80">
        <v>7048652186249</v>
      </c>
      <c r="C1020" s="34"/>
      <c r="D1020" s="34"/>
      <c r="E1020" s="34"/>
      <c r="F1020" s="34"/>
      <c r="G1020" s="34"/>
      <c r="H1020" s="34"/>
      <c r="I1020" s="34"/>
      <c r="J1020" s="34"/>
      <c r="K1020" s="37">
        <v>840053</v>
      </c>
      <c r="L1020" t="s">
        <v>316</v>
      </c>
      <c r="M1020" s="21" t="str">
        <f t="shared" si="15"/>
        <v>840053-GMBLU-SM</v>
      </c>
      <c r="N1020" s="184">
        <v>7048652186249</v>
      </c>
      <c r="O1020" s="2">
        <v>1</v>
      </c>
    </row>
    <row r="1021" spans="1:15" ht="15.75">
      <c r="A1021" s="83" t="s">
        <v>469</v>
      </c>
      <c r="B1021" s="80">
        <v>7048652186232</v>
      </c>
      <c r="C1021" s="34"/>
      <c r="D1021" s="34"/>
      <c r="E1021" s="34"/>
      <c r="F1021" s="34"/>
      <c r="G1021" s="34"/>
      <c r="H1021" s="34"/>
      <c r="I1021" s="34"/>
      <c r="J1021" s="34"/>
      <c r="K1021" s="37">
        <v>840053</v>
      </c>
      <c r="L1021" t="s">
        <v>317</v>
      </c>
      <c r="M1021" s="21" t="str">
        <f t="shared" si="15"/>
        <v>840053-GMBLU-ML</v>
      </c>
      <c r="N1021" s="184">
        <v>7048652186232</v>
      </c>
      <c r="O1021" s="2">
        <v>1</v>
      </c>
    </row>
    <row r="1022" spans="1:15" ht="15.75">
      <c r="A1022" s="83" t="s">
        <v>470</v>
      </c>
      <c r="B1022" s="80">
        <v>7048652186225</v>
      </c>
      <c r="C1022" s="34"/>
      <c r="D1022" s="34"/>
      <c r="E1022" s="34"/>
      <c r="F1022" s="34"/>
      <c r="G1022" s="34"/>
      <c r="H1022" s="34"/>
      <c r="I1022" s="34"/>
      <c r="J1022" s="34"/>
      <c r="K1022" s="37">
        <v>840053</v>
      </c>
      <c r="L1022" t="s">
        <v>318</v>
      </c>
      <c r="M1022" s="21" t="str">
        <f t="shared" si="15"/>
        <v>840053-GMBLU-LXL</v>
      </c>
      <c r="N1022" s="184">
        <v>7048652186225</v>
      </c>
      <c r="O1022" s="2">
        <v>1</v>
      </c>
    </row>
    <row r="1023" spans="1:15" ht="15.75">
      <c r="A1023" s="83" t="s">
        <v>3829</v>
      </c>
      <c r="B1023" s="80">
        <v>7048653089938</v>
      </c>
      <c r="C1023" s="34"/>
      <c r="D1023" s="34"/>
      <c r="E1023" s="34"/>
      <c r="F1023" s="34"/>
      <c r="G1023" s="34"/>
      <c r="H1023" s="34"/>
      <c r="I1023" s="34"/>
      <c r="J1023" s="34"/>
      <c r="K1023" s="37">
        <v>840053</v>
      </c>
      <c r="L1023" t="s">
        <v>3719</v>
      </c>
      <c r="M1023" s="21" t="str">
        <f t="shared" si="15"/>
        <v>840053-GRPHT-XXL</v>
      </c>
      <c r="N1023" s="184">
        <v>7048653089938</v>
      </c>
      <c r="O1023" s="2">
        <v>1</v>
      </c>
    </row>
    <row r="1024" spans="1:15" ht="15.75">
      <c r="A1024" s="83" t="s">
        <v>3830</v>
      </c>
      <c r="B1024" s="80">
        <v>7048653089907</v>
      </c>
      <c r="C1024" s="34"/>
      <c r="D1024" s="34"/>
      <c r="E1024" s="34"/>
      <c r="F1024" s="34"/>
      <c r="G1024" s="34"/>
      <c r="H1024" s="34"/>
      <c r="I1024" s="34"/>
      <c r="J1024" s="34"/>
      <c r="K1024" s="37">
        <v>840053</v>
      </c>
      <c r="L1024" t="s">
        <v>3721</v>
      </c>
      <c r="M1024" s="21" t="str">
        <f t="shared" si="15"/>
        <v>840053-GRPHT-SM</v>
      </c>
      <c r="N1024" s="184">
        <v>7048653089907</v>
      </c>
      <c r="O1024" s="2">
        <v>1</v>
      </c>
    </row>
    <row r="1025" spans="1:15" ht="15.75">
      <c r="A1025" s="83" t="s">
        <v>3831</v>
      </c>
      <c r="B1025" s="80">
        <v>7048653089914</v>
      </c>
      <c r="C1025" s="34"/>
      <c r="D1025" s="34"/>
      <c r="E1025" s="34"/>
      <c r="F1025" s="34"/>
      <c r="G1025" s="34"/>
      <c r="H1025" s="34"/>
      <c r="I1025" s="34"/>
      <c r="J1025" s="34"/>
      <c r="K1025" s="37">
        <v>840053</v>
      </c>
      <c r="L1025" t="s">
        <v>3722</v>
      </c>
      <c r="M1025" s="21" t="str">
        <f t="shared" si="15"/>
        <v>840053-GRPHT-ML</v>
      </c>
      <c r="N1025" s="184">
        <v>7048653089914</v>
      </c>
      <c r="O1025" s="2">
        <v>1</v>
      </c>
    </row>
    <row r="1026" spans="1:15" ht="15.75">
      <c r="A1026" s="83" t="s">
        <v>3832</v>
      </c>
      <c r="B1026" s="80">
        <v>7048653089921</v>
      </c>
      <c r="C1026" s="34"/>
      <c r="D1026" s="34"/>
      <c r="E1026" s="34"/>
      <c r="F1026" s="34"/>
      <c r="G1026" s="34"/>
      <c r="H1026" s="34"/>
      <c r="I1026" s="34"/>
      <c r="J1026" s="34"/>
      <c r="K1026" s="37">
        <v>840053</v>
      </c>
      <c r="L1026" t="s">
        <v>3723</v>
      </c>
      <c r="M1026" s="21" t="str">
        <f t="shared" si="15"/>
        <v>840053-GRPHT-LXL</v>
      </c>
      <c r="N1026" s="184">
        <v>7048653089921</v>
      </c>
      <c r="O1026" s="2">
        <v>1</v>
      </c>
    </row>
    <row r="1027" spans="1:15" ht="15.75">
      <c r="A1027" s="83" t="s">
        <v>471</v>
      </c>
      <c r="B1027" s="80">
        <v>7048652186270</v>
      </c>
      <c r="C1027" s="34"/>
      <c r="D1027" s="34"/>
      <c r="E1027" s="34"/>
      <c r="F1027" s="34"/>
      <c r="G1027" s="34"/>
      <c r="H1027" s="34"/>
      <c r="I1027" s="34"/>
      <c r="J1027" s="34"/>
      <c r="K1027" s="37">
        <v>840053</v>
      </c>
      <c r="L1027" t="s">
        <v>294</v>
      </c>
      <c r="M1027" s="21" t="str">
        <f t="shared" ref="M1027:M1090" si="16">CONCATENATE(K1027,"-",L1027)</f>
        <v>840053-GSBLK-SM</v>
      </c>
      <c r="N1027" s="184">
        <v>7048652186270</v>
      </c>
      <c r="O1027" s="2">
        <v>1</v>
      </c>
    </row>
    <row r="1028" spans="1:15" ht="15.75">
      <c r="A1028" s="83" t="s">
        <v>472</v>
      </c>
      <c r="B1028" s="80">
        <v>7048652186263</v>
      </c>
      <c r="C1028" s="34"/>
      <c r="D1028" s="34"/>
      <c r="E1028" s="34"/>
      <c r="F1028" s="34"/>
      <c r="G1028" s="34"/>
      <c r="H1028" s="34"/>
      <c r="I1028" s="34"/>
      <c r="J1028" s="34"/>
      <c r="K1028" s="37">
        <v>840053</v>
      </c>
      <c r="L1028" t="s">
        <v>296</v>
      </c>
      <c r="M1028" s="21" t="str">
        <f t="shared" si="16"/>
        <v>840053-GSBLK-ML</v>
      </c>
      <c r="N1028" s="184">
        <v>7048652186263</v>
      </c>
      <c r="O1028" s="2">
        <v>1</v>
      </c>
    </row>
    <row r="1029" spans="1:15" ht="15.75">
      <c r="A1029" s="83" t="s">
        <v>473</v>
      </c>
      <c r="B1029" s="80">
        <v>7048652186256</v>
      </c>
      <c r="C1029" s="34"/>
      <c r="D1029" s="34"/>
      <c r="E1029" s="34"/>
      <c r="F1029" s="34"/>
      <c r="G1029" s="34"/>
      <c r="H1029" s="34"/>
      <c r="I1029" s="34"/>
      <c r="J1029" s="34"/>
      <c r="K1029" s="37">
        <v>840053</v>
      </c>
      <c r="L1029" t="s">
        <v>297</v>
      </c>
      <c r="M1029" s="21" t="str">
        <f t="shared" si="16"/>
        <v>840053-GSBLK-LXL</v>
      </c>
      <c r="N1029" s="184">
        <v>7048652186256</v>
      </c>
      <c r="O1029" s="2">
        <v>1</v>
      </c>
    </row>
    <row r="1030" spans="1:15" ht="15.75">
      <c r="A1030" s="83" t="s">
        <v>474</v>
      </c>
      <c r="B1030" s="80">
        <v>7048652186300</v>
      </c>
      <c r="C1030" s="34"/>
      <c r="D1030" s="34"/>
      <c r="E1030" s="34"/>
      <c r="F1030" s="34"/>
      <c r="G1030" s="34"/>
      <c r="H1030" s="34"/>
      <c r="I1030" s="34"/>
      <c r="J1030" s="34"/>
      <c r="K1030" s="37">
        <v>840053</v>
      </c>
      <c r="L1030" t="s">
        <v>135</v>
      </c>
      <c r="M1030" s="21" t="str">
        <f t="shared" si="16"/>
        <v>840053-GSWHT-SM</v>
      </c>
      <c r="N1030" s="184">
        <v>7048652186300</v>
      </c>
      <c r="O1030" s="2">
        <v>1</v>
      </c>
    </row>
    <row r="1031" spans="1:15" ht="15.75">
      <c r="A1031" s="83" t="s">
        <v>475</v>
      </c>
      <c r="B1031" s="80">
        <v>7048652186294</v>
      </c>
      <c r="C1031" s="34"/>
      <c r="D1031" s="34"/>
      <c r="E1031" s="34"/>
      <c r="F1031" s="34"/>
      <c r="G1031" s="34"/>
      <c r="H1031" s="34"/>
      <c r="I1031" s="34"/>
      <c r="J1031" s="34"/>
      <c r="K1031" s="37">
        <v>840053</v>
      </c>
      <c r="L1031" t="s">
        <v>136</v>
      </c>
      <c r="M1031" s="21" t="str">
        <f t="shared" si="16"/>
        <v>840053-GSWHT-ML</v>
      </c>
      <c r="N1031" s="184">
        <v>7048652186294</v>
      </c>
      <c r="O1031" s="2">
        <v>1</v>
      </c>
    </row>
    <row r="1032" spans="1:15" ht="15.75">
      <c r="A1032" s="83" t="s">
        <v>476</v>
      </c>
      <c r="B1032" s="80">
        <v>7048652186287</v>
      </c>
      <c r="C1032" s="34"/>
      <c r="D1032" s="34"/>
      <c r="E1032" s="34"/>
      <c r="F1032" s="34"/>
      <c r="G1032" s="34"/>
      <c r="H1032" s="34"/>
      <c r="I1032" s="34"/>
      <c r="J1032" s="34"/>
      <c r="K1032" s="37">
        <v>840053</v>
      </c>
      <c r="L1032" t="s">
        <v>137</v>
      </c>
      <c r="M1032" s="21" t="str">
        <f t="shared" si="16"/>
        <v>840053-GSWHT-LXL</v>
      </c>
      <c r="N1032" s="184">
        <v>7048652186287</v>
      </c>
      <c r="O1032" s="2">
        <v>1</v>
      </c>
    </row>
    <row r="1033" spans="1:15" ht="15.75">
      <c r="A1033" s="83" t="s">
        <v>477</v>
      </c>
      <c r="B1033" s="80">
        <v>7048652607690</v>
      </c>
      <c r="C1033" s="34"/>
      <c r="D1033" s="34"/>
      <c r="E1033" s="34"/>
      <c r="F1033" s="34"/>
      <c r="G1033" s="34"/>
      <c r="H1033" s="34"/>
      <c r="I1033" s="34"/>
      <c r="J1033" s="34"/>
      <c r="K1033" s="37">
        <v>840053</v>
      </c>
      <c r="L1033" t="s">
        <v>280</v>
      </c>
      <c r="M1033" s="21" t="str">
        <f t="shared" si="16"/>
        <v>840053-GSWHT-XXL</v>
      </c>
      <c r="N1033" s="184">
        <v>7048652607690</v>
      </c>
      <c r="O1033" s="2">
        <v>1</v>
      </c>
    </row>
    <row r="1034" spans="1:15" ht="15.75">
      <c r="A1034" s="83" t="s">
        <v>478</v>
      </c>
      <c r="B1034" s="80">
        <v>7048652607720</v>
      </c>
      <c r="C1034" s="34"/>
      <c r="D1034" s="34"/>
      <c r="E1034" s="34"/>
      <c r="F1034" s="34"/>
      <c r="G1034" s="34"/>
      <c r="H1034" s="34"/>
      <c r="I1034" s="34"/>
      <c r="J1034" s="34"/>
      <c r="K1034" s="37">
        <v>840053</v>
      </c>
      <c r="L1034" t="s">
        <v>300</v>
      </c>
      <c r="M1034" s="21" t="str">
        <f t="shared" si="16"/>
        <v>840053-HDGRN-SM</v>
      </c>
      <c r="N1034" s="184">
        <v>7048652607720</v>
      </c>
      <c r="O1034" s="2">
        <v>1</v>
      </c>
    </row>
    <row r="1035" spans="1:15" ht="15.75">
      <c r="A1035" s="83" t="s">
        <v>479</v>
      </c>
      <c r="B1035" s="80">
        <v>7048652607713</v>
      </c>
      <c r="C1035" s="34"/>
      <c r="D1035" s="34"/>
      <c r="E1035" s="34"/>
      <c r="F1035" s="34"/>
      <c r="G1035" s="34"/>
      <c r="H1035" s="34"/>
      <c r="I1035" s="34"/>
      <c r="J1035" s="34"/>
      <c r="K1035" s="37">
        <v>840053</v>
      </c>
      <c r="L1035" t="s">
        <v>301</v>
      </c>
      <c r="M1035" s="21" t="str">
        <f t="shared" si="16"/>
        <v>840053-HDGRN-ML</v>
      </c>
      <c r="N1035" s="184">
        <v>7048652607713</v>
      </c>
      <c r="O1035" s="2">
        <v>1</v>
      </c>
    </row>
    <row r="1036" spans="1:15" ht="15.75">
      <c r="A1036" s="83" t="s">
        <v>480</v>
      </c>
      <c r="B1036" s="80">
        <v>7048652607706</v>
      </c>
      <c r="C1036" s="34"/>
      <c r="D1036" s="34"/>
      <c r="E1036" s="34"/>
      <c r="F1036" s="34"/>
      <c r="G1036" s="34"/>
      <c r="H1036" s="34"/>
      <c r="I1036" s="34"/>
      <c r="J1036" s="34"/>
      <c r="K1036" s="37">
        <v>840053</v>
      </c>
      <c r="L1036" t="s">
        <v>302</v>
      </c>
      <c r="M1036" s="21" t="str">
        <f t="shared" si="16"/>
        <v>840053-HDGRN-LXL</v>
      </c>
      <c r="N1036" s="184">
        <v>7048652607706</v>
      </c>
      <c r="O1036" s="2">
        <v>1</v>
      </c>
    </row>
    <row r="1037" spans="1:15" ht="15.75">
      <c r="A1037" s="83" t="s">
        <v>481</v>
      </c>
      <c r="B1037" s="80">
        <v>7048652607737</v>
      </c>
      <c r="C1037" s="34"/>
      <c r="D1037" s="34"/>
      <c r="E1037" s="34"/>
      <c r="F1037" s="34"/>
      <c r="G1037" s="34"/>
      <c r="H1037" s="34"/>
      <c r="I1037" s="34"/>
      <c r="J1037" s="34"/>
      <c r="K1037" s="37">
        <v>840053</v>
      </c>
      <c r="L1037" t="s">
        <v>298</v>
      </c>
      <c r="M1037" s="21" t="str">
        <f t="shared" si="16"/>
        <v>840053-HDGRN-XXL</v>
      </c>
      <c r="N1037" s="184">
        <v>7048652607737</v>
      </c>
      <c r="O1037" s="2">
        <v>1</v>
      </c>
    </row>
    <row r="1038" spans="1:15" ht="15.75">
      <c r="A1038" s="83" t="s">
        <v>3833</v>
      </c>
      <c r="B1038" s="80">
        <v>7048653089853</v>
      </c>
      <c r="C1038" s="34"/>
      <c r="D1038" s="34"/>
      <c r="E1038" s="34"/>
      <c r="F1038" s="34"/>
      <c r="G1038" s="34"/>
      <c r="H1038" s="34"/>
      <c r="I1038" s="34"/>
      <c r="J1038" s="34"/>
      <c r="K1038" s="37">
        <v>840053</v>
      </c>
      <c r="L1038" t="s">
        <v>3724</v>
      </c>
      <c r="M1038" s="21" t="str">
        <f t="shared" si="16"/>
        <v>840053-JNPBL-XXL</v>
      </c>
      <c r="N1038" s="184">
        <v>7048653089853</v>
      </c>
      <c r="O1038" s="2">
        <v>1</v>
      </c>
    </row>
    <row r="1039" spans="1:15" ht="15.75">
      <c r="A1039" s="83" t="s">
        <v>3834</v>
      </c>
      <c r="B1039" s="80">
        <v>7048653089822</v>
      </c>
      <c r="C1039" s="34"/>
      <c r="D1039" s="34"/>
      <c r="E1039" s="34"/>
      <c r="F1039" s="34"/>
      <c r="G1039" s="34"/>
      <c r="H1039" s="34"/>
      <c r="I1039" s="34"/>
      <c r="J1039" s="34"/>
      <c r="K1039" s="37">
        <v>840053</v>
      </c>
      <c r="L1039" t="s">
        <v>3726</v>
      </c>
      <c r="M1039" s="21" t="str">
        <f t="shared" si="16"/>
        <v>840053-JNPBL-SM</v>
      </c>
      <c r="N1039" s="184">
        <v>7048653089822</v>
      </c>
      <c r="O1039" s="2">
        <v>1</v>
      </c>
    </row>
    <row r="1040" spans="1:15" ht="15.75">
      <c r="A1040" s="83" t="s">
        <v>3835</v>
      </c>
      <c r="B1040" s="80">
        <v>7048653089839</v>
      </c>
      <c r="C1040" s="34"/>
      <c r="D1040" s="34"/>
      <c r="E1040" s="34"/>
      <c r="F1040" s="34"/>
      <c r="G1040" s="34"/>
      <c r="H1040" s="34"/>
      <c r="I1040" s="34"/>
      <c r="J1040" s="34"/>
      <c r="K1040" s="37">
        <v>840053</v>
      </c>
      <c r="L1040" t="s">
        <v>3727</v>
      </c>
      <c r="M1040" s="21" t="str">
        <f t="shared" si="16"/>
        <v>840053-JNPBL-ML</v>
      </c>
      <c r="N1040" s="184">
        <v>7048653089839</v>
      </c>
      <c r="O1040" s="2">
        <v>1</v>
      </c>
    </row>
    <row r="1041" spans="1:15" ht="15.75">
      <c r="A1041" s="83" t="s">
        <v>3836</v>
      </c>
      <c r="B1041" s="80">
        <v>7048653089846</v>
      </c>
      <c r="C1041" s="34"/>
      <c r="D1041" s="34"/>
      <c r="E1041" s="34"/>
      <c r="F1041" s="34"/>
      <c r="G1041" s="34"/>
      <c r="H1041" s="34"/>
      <c r="I1041" s="34"/>
      <c r="J1041" s="34"/>
      <c r="K1041" s="37">
        <v>840053</v>
      </c>
      <c r="L1041" t="s">
        <v>3728</v>
      </c>
      <c r="M1041" s="21" t="str">
        <f t="shared" si="16"/>
        <v>840053-JNPBL-LXL</v>
      </c>
      <c r="N1041" s="184">
        <v>7048653089846</v>
      </c>
      <c r="O1041" s="2">
        <v>1</v>
      </c>
    </row>
    <row r="1042" spans="1:15" ht="15.75">
      <c r="A1042" s="83" t="s">
        <v>482</v>
      </c>
      <c r="B1042" s="80">
        <v>7048652607775</v>
      </c>
      <c r="C1042" s="34"/>
      <c r="D1042" s="34"/>
      <c r="E1042" s="34"/>
      <c r="F1042" s="34"/>
      <c r="G1042" s="34"/>
      <c r="H1042" s="34"/>
      <c r="I1042" s="34"/>
      <c r="J1042" s="34"/>
      <c r="K1042" s="37">
        <v>840053</v>
      </c>
      <c r="L1042" t="s">
        <v>303</v>
      </c>
      <c r="M1042" s="21" t="str">
        <f t="shared" si="16"/>
        <v>840053-LTRED-XXL</v>
      </c>
      <c r="N1042" s="184">
        <v>7048652607775</v>
      </c>
      <c r="O1042" s="2">
        <v>1</v>
      </c>
    </row>
    <row r="1043" spans="1:15" ht="15.75">
      <c r="A1043" s="83" t="s">
        <v>483</v>
      </c>
      <c r="B1043" s="80">
        <v>7048652607768</v>
      </c>
      <c r="C1043" s="34"/>
      <c r="D1043" s="34"/>
      <c r="E1043" s="34"/>
      <c r="F1043" s="34"/>
      <c r="G1043" s="34"/>
      <c r="H1043" s="34"/>
      <c r="I1043" s="34"/>
      <c r="J1043" s="34"/>
      <c r="K1043" s="37">
        <v>840053</v>
      </c>
      <c r="L1043" t="s">
        <v>305</v>
      </c>
      <c r="M1043" s="21" t="str">
        <f t="shared" si="16"/>
        <v>840053-LTRED-SM</v>
      </c>
      <c r="N1043" s="184">
        <v>7048652607768</v>
      </c>
      <c r="O1043" s="2">
        <v>1</v>
      </c>
    </row>
    <row r="1044" spans="1:15" ht="15.75">
      <c r="A1044" s="83" t="s">
        <v>484</v>
      </c>
      <c r="B1044" s="80">
        <v>7048652607751</v>
      </c>
      <c r="C1044" s="34"/>
      <c r="D1044" s="34"/>
      <c r="E1044" s="34"/>
      <c r="F1044" s="34"/>
      <c r="G1044" s="34"/>
      <c r="H1044" s="34"/>
      <c r="I1044" s="34"/>
      <c r="J1044" s="34"/>
      <c r="K1044" s="37">
        <v>840053</v>
      </c>
      <c r="L1044" t="s">
        <v>306</v>
      </c>
      <c r="M1044" s="21" t="str">
        <f t="shared" si="16"/>
        <v>840053-LTRED-ML</v>
      </c>
      <c r="N1044" s="184">
        <v>7048652607751</v>
      </c>
      <c r="O1044" s="2">
        <v>1</v>
      </c>
    </row>
    <row r="1045" spans="1:15" ht="15.75">
      <c r="A1045" s="83" t="s">
        <v>485</v>
      </c>
      <c r="B1045" s="80">
        <v>7048652607744</v>
      </c>
      <c r="C1045" s="34"/>
      <c r="D1045" s="34"/>
      <c r="E1045" s="34"/>
      <c r="F1045" s="34"/>
      <c r="G1045" s="34"/>
      <c r="H1045" s="34"/>
      <c r="I1045" s="34"/>
      <c r="J1045" s="34"/>
      <c r="K1045" s="37">
        <v>840053</v>
      </c>
      <c r="L1045" t="s">
        <v>307</v>
      </c>
      <c r="M1045" s="21" t="str">
        <f t="shared" si="16"/>
        <v>840053-LTRED-LXL</v>
      </c>
      <c r="N1045" s="184">
        <v>7048652607744</v>
      </c>
      <c r="O1045" s="2">
        <v>1</v>
      </c>
    </row>
    <row r="1046" spans="1:15" ht="15.75">
      <c r="A1046" s="83" t="s">
        <v>1637</v>
      </c>
      <c r="B1046" s="80">
        <v>7048652822666</v>
      </c>
      <c r="C1046" s="34"/>
      <c r="D1046" s="34"/>
      <c r="E1046" s="34"/>
      <c r="F1046" s="34"/>
      <c r="G1046" s="34"/>
      <c r="H1046" s="34"/>
      <c r="I1046" s="34"/>
      <c r="J1046" s="34"/>
      <c r="K1046" s="37">
        <v>840053</v>
      </c>
      <c r="L1046" t="s">
        <v>1290</v>
      </c>
      <c r="M1046" s="21" t="str">
        <f t="shared" si="16"/>
        <v>840053-MASEM-SM</v>
      </c>
      <c r="N1046" s="184">
        <v>7048652822666</v>
      </c>
      <c r="O1046" s="2">
        <v>1</v>
      </c>
    </row>
    <row r="1047" spans="1:15" ht="15.75">
      <c r="A1047" s="83" t="s">
        <v>1638</v>
      </c>
      <c r="B1047" s="80">
        <v>7048652822659</v>
      </c>
      <c r="C1047" s="34"/>
      <c r="D1047" s="34"/>
      <c r="E1047" s="34"/>
      <c r="F1047" s="34"/>
      <c r="G1047" s="34"/>
      <c r="H1047" s="34"/>
      <c r="I1047" s="34"/>
      <c r="J1047" s="34"/>
      <c r="K1047" s="37">
        <v>840053</v>
      </c>
      <c r="L1047" t="s">
        <v>1292</v>
      </c>
      <c r="M1047" s="21" t="str">
        <f t="shared" si="16"/>
        <v>840053-MASEM-ML</v>
      </c>
      <c r="N1047" s="184">
        <v>7048652822659</v>
      </c>
      <c r="O1047" s="2">
        <v>1</v>
      </c>
    </row>
    <row r="1048" spans="1:15" ht="15.75">
      <c r="A1048" s="83" t="s">
        <v>1639</v>
      </c>
      <c r="B1048" s="80">
        <v>7048652822642</v>
      </c>
      <c r="C1048" s="34"/>
      <c r="D1048" s="34"/>
      <c r="E1048" s="34"/>
      <c r="F1048" s="34"/>
      <c r="G1048" s="34"/>
      <c r="H1048" s="34"/>
      <c r="I1048" s="34"/>
      <c r="J1048" s="34"/>
      <c r="K1048" s="37">
        <v>840053</v>
      </c>
      <c r="L1048" t="s">
        <v>1293</v>
      </c>
      <c r="M1048" s="21" t="str">
        <f t="shared" si="16"/>
        <v>840053-MASEM-LXL</v>
      </c>
      <c r="N1048" s="184">
        <v>7048652822642</v>
      </c>
      <c r="O1048" s="2">
        <v>1</v>
      </c>
    </row>
    <row r="1049" spans="1:15" ht="15.75">
      <c r="A1049" s="83" t="s">
        <v>1636</v>
      </c>
      <c r="B1049" s="80">
        <v>7048652822673</v>
      </c>
      <c r="C1049" s="34"/>
      <c r="D1049" s="34"/>
      <c r="E1049" s="34"/>
      <c r="F1049" s="34"/>
      <c r="G1049" s="34"/>
      <c r="H1049" s="34"/>
      <c r="I1049" s="34"/>
      <c r="J1049" s="34"/>
      <c r="K1049" s="37">
        <v>840053</v>
      </c>
      <c r="L1049" t="s">
        <v>1305</v>
      </c>
      <c r="M1049" s="21" t="str">
        <f t="shared" si="16"/>
        <v>840053-MASEM-XXL</v>
      </c>
      <c r="N1049" s="184">
        <v>7048652822673</v>
      </c>
      <c r="O1049" s="2">
        <v>1</v>
      </c>
    </row>
    <row r="1050" spans="1:15" ht="15.75">
      <c r="A1050" s="83" t="s">
        <v>1640</v>
      </c>
      <c r="B1050" s="80">
        <v>7048652822710</v>
      </c>
      <c r="C1050" s="34"/>
      <c r="D1050" s="34"/>
      <c r="E1050" s="34"/>
      <c r="F1050" s="34"/>
      <c r="G1050" s="34"/>
      <c r="H1050" s="34"/>
      <c r="I1050" s="34"/>
      <c r="J1050" s="34"/>
      <c r="K1050" s="37">
        <v>840053</v>
      </c>
      <c r="L1050" t="s">
        <v>1306</v>
      </c>
      <c r="M1050" s="21" t="str">
        <f t="shared" si="16"/>
        <v>840053-MATHM-XXL</v>
      </c>
      <c r="N1050" s="184">
        <v>7048652822710</v>
      </c>
      <c r="O1050" s="2">
        <v>1</v>
      </c>
    </row>
    <row r="1051" spans="1:15" ht="15.75">
      <c r="A1051" s="83" t="s">
        <v>1641</v>
      </c>
      <c r="B1051" s="80">
        <v>7048652822703</v>
      </c>
      <c r="C1051" s="34"/>
      <c r="D1051" s="34"/>
      <c r="E1051" s="34"/>
      <c r="F1051" s="34"/>
      <c r="G1051" s="34"/>
      <c r="H1051" s="34"/>
      <c r="I1051" s="34"/>
      <c r="J1051" s="34"/>
      <c r="K1051" s="37">
        <v>840053</v>
      </c>
      <c r="L1051" t="s">
        <v>1294</v>
      </c>
      <c r="M1051" s="21" t="str">
        <f t="shared" si="16"/>
        <v>840053-MATHM-SM</v>
      </c>
      <c r="N1051" s="184">
        <v>7048652822703</v>
      </c>
      <c r="O1051" s="2">
        <v>1</v>
      </c>
    </row>
    <row r="1052" spans="1:15" ht="15.75">
      <c r="A1052" s="83" t="s">
        <v>1642</v>
      </c>
      <c r="B1052" s="80">
        <v>7048652822697</v>
      </c>
      <c r="C1052" s="34"/>
      <c r="D1052" s="34"/>
      <c r="E1052" s="34"/>
      <c r="F1052" s="34"/>
      <c r="G1052" s="34"/>
      <c r="H1052" s="34"/>
      <c r="I1052" s="34"/>
      <c r="J1052" s="34"/>
      <c r="K1052" s="37">
        <v>840053</v>
      </c>
      <c r="L1052" t="s">
        <v>1296</v>
      </c>
      <c r="M1052" s="21" t="str">
        <f t="shared" si="16"/>
        <v>840053-MATHM-ML</v>
      </c>
      <c r="N1052" s="184">
        <v>7048652822697</v>
      </c>
      <c r="O1052" s="2">
        <v>1</v>
      </c>
    </row>
    <row r="1053" spans="1:15" ht="15.75">
      <c r="A1053" s="83" t="s">
        <v>1643</v>
      </c>
      <c r="B1053" s="80">
        <v>7048652822680</v>
      </c>
      <c r="C1053" s="34"/>
      <c r="D1053" s="34"/>
      <c r="E1053" s="34"/>
      <c r="F1053" s="34"/>
      <c r="G1053" s="34"/>
      <c r="H1053" s="34"/>
      <c r="I1053" s="34"/>
      <c r="J1053" s="34"/>
      <c r="K1053" s="37">
        <v>840053</v>
      </c>
      <c r="L1053" t="s">
        <v>1297</v>
      </c>
      <c r="M1053" s="21" t="str">
        <f t="shared" si="16"/>
        <v>840053-MATHM-LXL</v>
      </c>
      <c r="N1053" s="184">
        <v>7048652822680</v>
      </c>
      <c r="O1053" s="2">
        <v>1</v>
      </c>
    </row>
    <row r="1054" spans="1:15" ht="15.75">
      <c r="A1054" s="83" t="s">
        <v>918</v>
      </c>
      <c r="B1054" s="80">
        <v>7048652713681</v>
      </c>
      <c r="C1054" s="34"/>
      <c r="D1054" s="34"/>
      <c r="E1054" s="34"/>
      <c r="F1054" s="34"/>
      <c r="G1054" s="34"/>
      <c r="H1054" s="34"/>
      <c r="I1054" s="34"/>
      <c r="J1054" s="34"/>
      <c r="K1054" s="37">
        <v>840053</v>
      </c>
      <c r="L1054" t="s">
        <v>763</v>
      </c>
      <c r="M1054" s="21" t="str">
        <f t="shared" si="16"/>
        <v>840053-MBBLU-XXL</v>
      </c>
      <c r="N1054" s="184">
        <v>7048652713681</v>
      </c>
      <c r="O1054" s="2">
        <v>1</v>
      </c>
    </row>
    <row r="1055" spans="1:15" ht="15.75">
      <c r="A1055" s="83" t="s">
        <v>919</v>
      </c>
      <c r="B1055" s="80">
        <v>7048652713674</v>
      </c>
      <c r="C1055" s="34"/>
      <c r="D1055" s="34"/>
      <c r="E1055" s="34"/>
      <c r="F1055" s="34"/>
      <c r="G1055" s="34"/>
      <c r="H1055" s="34"/>
      <c r="I1055" s="34"/>
      <c r="J1055" s="34"/>
      <c r="K1055" s="37">
        <v>840053</v>
      </c>
      <c r="L1055" t="s">
        <v>748</v>
      </c>
      <c r="M1055" s="21" t="str">
        <f t="shared" si="16"/>
        <v>840053-MBBLU-SM</v>
      </c>
      <c r="N1055" s="184">
        <v>7048652713674</v>
      </c>
      <c r="O1055" s="2">
        <v>1</v>
      </c>
    </row>
    <row r="1056" spans="1:15" ht="15.75">
      <c r="A1056" s="83" t="s">
        <v>920</v>
      </c>
      <c r="B1056" s="80">
        <v>7048652713667</v>
      </c>
      <c r="C1056" s="34"/>
      <c r="D1056" s="34"/>
      <c r="E1056" s="34"/>
      <c r="F1056" s="34"/>
      <c r="G1056" s="34"/>
      <c r="H1056" s="34"/>
      <c r="I1056" s="34"/>
      <c r="J1056" s="34"/>
      <c r="K1056" s="37">
        <v>840053</v>
      </c>
      <c r="L1056" t="s">
        <v>750</v>
      </c>
      <c r="M1056" s="21" t="str">
        <f t="shared" si="16"/>
        <v>840053-MBBLU-ML</v>
      </c>
      <c r="N1056" s="184">
        <v>7048652713667</v>
      </c>
      <c r="O1056" s="2">
        <v>1</v>
      </c>
    </row>
    <row r="1057" spans="1:15" ht="15.75">
      <c r="A1057" s="83" t="s">
        <v>921</v>
      </c>
      <c r="B1057" s="80">
        <v>7048652713650</v>
      </c>
      <c r="C1057" s="34"/>
      <c r="D1057" s="34"/>
      <c r="E1057" s="34"/>
      <c r="F1057" s="34"/>
      <c r="G1057" s="34"/>
      <c r="H1057" s="34"/>
      <c r="I1057" s="34"/>
      <c r="J1057" s="34"/>
      <c r="K1057" s="37">
        <v>840053</v>
      </c>
      <c r="L1057" t="s">
        <v>751</v>
      </c>
      <c r="M1057" s="21" t="str">
        <f t="shared" si="16"/>
        <v>840053-MBBLU-LXL</v>
      </c>
      <c r="N1057" s="184">
        <v>7048652713650</v>
      </c>
      <c r="O1057" s="2">
        <v>1</v>
      </c>
    </row>
    <row r="1058" spans="1:15" ht="15.75">
      <c r="A1058" s="83" t="s">
        <v>1645</v>
      </c>
      <c r="B1058" s="80">
        <v>7048652822741</v>
      </c>
      <c r="C1058" s="34"/>
      <c r="D1058" s="34"/>
      <c r="E1058" s="34"/>
      <c r="F1058" s="34"/>
      <c r="G1058" s="34"/>
      <c r="H1058" s="34"/>
      <c r="I1058" s="34"/>
      <c r="J1058" s="34"/>
      <c r="K1058" s="37">
        <v>840053</v>
      </c>
      <c r="L1058" t="s">
        <v>1074</v>
      </c>
      <c r="M1058" s="21" t="str">
        <f t="shared" si="16"/>
        <v>840053-MBUOE-SM</v>
      </c>
      <c r="N1058" s="184">
        <v>7048652822741</v>
      </c>
      <c r="O1058" s="2">
        <v>1</v>
      </c>
    </row>
    <row r="1059" spans="1:15" ht="15.75">
      <c r="A1059" s="83" t="s">
        <v>1646</v>
      </c>
      <c r="B1059" s="80">
        <v>7048652822734</v>
      </c>
      <c r="C1059" s="34"/>
      <c r="D1059" s="34"/>
      <c r="E1059" s="34"/>
      <c r="F1059" s="34"/>
      <c r="G1059" s="34"/>
      <c r="H1059" s="34"/>
      <c r="I1059" s="34"/>
      <c r="J1059" s="34"/>
      <c r="K1059" s="37">
        <v>840053</v>
      </c>
      <c r="L1059" t="s">
        <v>1075</v>
      </c>
      <c r="M1059" s="21" t="str">
        <f t="shared" si="16"/>
        <v>840053-MBUOE-ML</v>
      </c>
      <c r="N1059" s="184">
        <v>7048652822734</v>
      </c>
      <c r="O1059" s="2">
        <v>1</v>
      </c>
    </row>
    <row r="1060" spans="1:15" ht="15.75">
      <c r="A1060" s="83" t="s">
        <v>1647</v>
      </c>
      <c r="B1060" s="80">
        <v>7048652822727</v>
      </c>
      <c r="C1060" s="34"/>
      <c r="D1060" s="34"/>
      <c r="E1060" s="34"/>
      <c r="F1060" s="34"/>
      <c r="G1060" s="34"/>
      <c r="H1060" s="34"/>
      <c r="I1060" s="34"/>
      <c r="J1060" s="34"/>
      <c r="K1060" s="37">
        <v>840053</v>
      </c>
      <c r="L1060" t="s">
        <v>1076</v>
      </c>
      <c r="M1060" s="21" t="str">
        <f t="shared" si="16"/>
        <v>840053-MBUOE-LXL</v>
      </c>
      <c r="N1060" s="184">
        <v>7048652822727</v>
      </c>
      <c r="O1060" s="2">
        <v>1</v>
      </c>
    </row>
    <row r="1061" spans="1:15" ht="15.75">
      <c r="A1061" s="83" t="s">
        <v>1644</v>
      </c>
      <c r="B1061" s="80">
        <v>7048652822758</v>
      </c>
      <c r="C1061" s="34"/>
      <c r="D1061" s="34"/>
      <c r="E1061" s="34"/>
      <c r="F1061" s="34"/>
      <c r="G1061" s="34"/>
      <c r="H1061" s="34"/>
      <c r="I1061" s="34"/>
      <c r="J1061" s="34"/>
      <c r="K1061" s="37">
        <v>840053</v>
      </c>
      <c r="L1061" t="s">
        <v>1307</v>
      </c>
      <c r="M1061" s="21" t="str">
        <f t="shared" si="16"/>
        <v>840053-MBUOE-XXL</v>
      </c>
      <c r="N1061" s="184">
        <v>7048652822758</v>
      </c>
      <c r="O1061" s="2">
        <v>1</v>
      </c>
    </row>
    <row r="1062" spans="1:15" ht="15.75">
      <c r="A1062" s="83" t="s">
        <v>922</v>
      </c>
      <c r="B1062" s="80">
        <v>7048652713728</v>
      </c>
      <c r="C1062" s="34"/>
      <c r="D1062" s="34"/>
      <c r="E1062" s="34"/>
      <c r="F1062" s="34"/>
      <c r="G1062" s="34"/>
      <c r="H1062" s="34"/>
      <c r="I1062" s="34"/>
      <c r="J1062" s="34"/>
      <c r="K1062" s="37">
        <v>840053</v>
      </c>
      <c r="L1062" t="s">
        <v>765</v>
      </c>
      <c r="M1062" s="21" t="str">
        <f t="shared" si="16"/>
        <v>840053-MCHOR-XXL</v>
      </c>
      <c r="N1062" s="184">
        <v>7048652713728</v>
      </c>
      <c r="O1062" s="2">
        <v>1</v>
      </c>
    </row>
    <row r="1063" spans="1:15" ht="15.75">
      <c r="A1063" s="83" t="s">
        <v>923</v>
      </c>
      <c r="B1063" s="80">
        <v>7048652713711</v>
      </c>
      <c r="C1063" s="34"/>
      <c r="D1063" s="34"/>
      <c r="E1063" s="34"/>
      <c r="F1063" s="34"/>
      <c r="G1063" s="34"/>
      <c r="H1063" s="34"/>
      <c r="I1063" s="34"/>
      <c r="J1063" s="34"/>
      <c r="K1063" s="37">
        <v>840053</v>
      </c>
      <c r="L1063" t="s">
        <v>766</v>
      </c>
      <c r="M1063" s="21" t="str">
        <f t="shared" si="16"/>
        <v>840053-MCHOR-SM</v>
      </c>
      <c r="N1063" s="184">
        <v>7048652713711</v>
      </c>
      <c r="O1063" s="2">
        <v>1</v>
      </c>
    </row>
    <row r="1064" spans="1:15" ht="15.75">
      <c r="A1064" s="83" t="s">
        <v>924</v>
      </c>
      <c r="B1064" s="80">
        <v>7048652713704</v>
      </c>
      <c r="C1064" s="34"/>
      <c r="D1064" s="34"/>
      <c r="E1064" s="34"/>
      <c r="F1064" s="34"/>
      <c r="G1064" s="34"/>
      <c r="H1064" s="34"/>
      <c r="I1064" s="34"/>
      <c r="J1064" s="34"/>
      <c r="K1064" s="37">
        <v>840053</v>
      </c>
      <c r="L1064" t="s">
        <v>667</v>
      </c>
      <c r="M1064" s="21" t="str">
        <f t="shared" si="16"/>
        <v>840053-MCHOR-ML</v>
      </c>
      <c r="N1064" s="184">
        <v>7048652713704</v>
      </c>
      <c r="O1064" s="2">
        <v>1</v>
      </c>
    </row>
    <row r="1065" spans="1:15" ht="15.75">
      <c r="A1065" s="83" t="s">
        <v>925</v>
      </c>
      <c r="B1065" s="80">
        <v>7048652713698</v>
      </c>
      <c r="C1065" s="34"/>
      <c r="D1065" s="34"/>
      <c r="E1065" s="34"/>
      <c r="F1065" s="34"/>
      <c r="G1065" s="34"/>
      <c r="H1065" s="34"/>
      <c r="I1065" s="34"/>
      <c r="J1065" s="34"/>
      <c r="K1065" s="37">
        <v>840053</v>
      </c>
      <c r="L1065" t="s">
        <v>767</v>
      </c>
      <c r="M1065" s="21" t="str">
        <f t="shared" si="16"/>
        <v>840053-MCHOR-LXL</v>
      </c>
      <c r="N1065" s="184">
        <v>7048652713698</v>
      </c>
      <c r="O1065" s="2">
        <v>1</v>
      </c>
    </row>
    <row r="1066" spans="1:15" ht="15.75">
      <c r="A1066" s="83" t="s">
        <v>486</v>
      </c>
      <c r="B1066" s="80">
        <v>7048652607805</v>
      </c>
      <c r="C1066" s="34"/>
      <c r="D1066" s="34"/>
      <c r="E1066" s="34"/>
      <c r="F1066" s="34"/>
      <c r="G1066" s="34"/>
      <c r="H1066" s="34"/>
      <c r="I1066" s="34"/>
      <c r="J1066" s="34"/>
      <c r="K1066" s="37">
        <v>840053</v>
      </c>
      <c r="L1066" t="s">
        <v>266</v>
      </c>
      <c r="M1066" s="21" t="str">
        <f t="shared" si="16"/>
        <v>840053-MFORE-SM</v>
      </c>
      <c r="N1066" s="184">
        <v>7048652607805</v>
      </c>
      <c r="O1066" s="2">
        <v>1</v>
      </c>
    </row>
    <row r="1067" spans="1:15" ht="15.75">
      <c r="A1067" s="83" t="s">
        <v>487</v>
      </c>
      <c r="B1067" s="80">
        <v>7048652607799</v>
      </c>
      <c r="C1067" s="34"/>
      <c r="D1067" s="34"/>
      <c r="E1067" s="34"/>
      <c r="F1067" s="34"/>
      <c r="G1067" s="34"/>
      <c r="H1067" s="34"/>
      <c r="I1067" s="34"/>
      <c r="J1067" s="34"/>
      <c r="K1067" s="37">
        <v>840053</v>
      </c>
      <c r="L1067" t="s">
        <v>268</v>
      </c>
      <c r="M1067" s="21" t="str">
        <f t="shared" si="16"/>
        <v>840053-MFORE-ML</v>
      </c>
      <c r="N1067" s="184">
        <v>7048652607799</v>
      </c>
      <c r="O1067" s="2">
        <v>1</v>
      </c>
    </row>
    <row r="1068" spans="1:15" ht="15.75">
      <c r="A1068" s="83" t="s">
        <v>488</v>
      </c>
      <c r="B1068" s="80">
        <v>7048652607782</v>
      </c>
      <c r="C1068" s="34"/>
      <c r="D1068" s="34"/>
      <c r="E1068" s="34"/>
      <c r="F1068" s="34"/>
      <c r="G1068" s="34"/>
      <c r="H1068" s="34"/>
      <c r="I1068" s="34"/>
      <c r="J1068" s="34"/>
      <c r="K1068" s="37">
        <v>840053</v>
      </c>
      <c r="L1068" t="s">
        <v>275</v>
      </c>
      <c r="M1068" s="21" t="str">
        <f t="shared" si="16"/>
        <v>840053-MFORE-LXL</v>
      </c>
      <c r="N1068" s="184">
        <v>7048652607782</v>
      </c>
      <c r="O1068" s="2">
        <v>1</v>
      </c>
    </row>
    <row r="1069" spans="1:15" ht="15.75">
      <c r="A1069" s="83" t="s">
        <v>489</v>
      </c>
      <c r="B1069" s="80">
        <v>7048652607812</v>
      </c>
      <c r="C1069" s="34"/>
      <c r="D1069" s="34"/>
      <c r="E1069" s="34"/>
      <c r="F1069" s="34"/>
      <c r="G1069" s="34"/>
      <c r="H1069" s="34"/>
      <c r="I1069" s="34"/>
      <c r="J1069" s="34"/>
      <c r="K1069" s="37">
        <v>840053</v>
      </c>
      <c r="L1069" t="s">
        <v>274</v>
      </c>
      <c r="M1069" s="21" t="str">
        <f t="shared" si="16"/>
        <v>840053-MFORE-XXL</v>
      </c>
      <c r="N1069" s="184">
        <v>7048652607812</v>
      </c>
      <c r="O1069" s="2">
        <v>1</v>
      </c>
    </row>
    <row r="1070" spans="1:15" ht="15.75">
      <c r="A1070" s="83" t="s">
        <v>926</v>
      </c>
      <c r="B1070" s="80">
        <v>7048652713766</v>
      </c>
      <c r="C1070" s="34"/>
      <c r="D1070" s="34"/>
      <c r="E1070" s="34"/>
      <c r="F1070" s="34"/>
      <c r="G1070" s="34"/>
      <c r="H1070" s="34"/>
      <c r="I1070" s="34"/>
      <c r="J1070" s="34"/>
      <c r="K1070" s="37">
        <v>840053</v>
      </c>
      <c r="L1070" t="s">
        <v>768</v>
      </c>
      <c r="M1070" s="21" t="str">
        <f t="shared" si="16"/>
        <v>840053-MNGRY-XXL</v>
      </c>
      <c r="N1070" s="184">
        <v>7048652713766</v>
      </c>
      <c r="O1070" s="2">
        <v>1</v>
      </c>
    </row>
    <row r="1071" spans="1:15" ht="15.75">
      <c r="A1071" s="83" t="s">
        <v>927</v>
      </c>
      <c r="B1071" s="80">
        <v>7048652713759</v>
      </c>
      <c r="C1071" s="34"/>
      <c r="D1071" s="34"/>
      <c r="E1071" s="34"/>
      <c r="F1071" s="34"/>
      <c r="G1071" s="34"/>
      <c r="H1071" s="34"/>
      <c r="I1071" s="34"/>
      <c r="J1071" s="34"/>
      <c r="K1071" s="37">
        <v>840053</v>
      </c>
      <c r="L1071" t="s">
        <v>255</v>
      </c>
      <c r="M1071" s="21" t="str">
        <f t="shared" si="16"/>
        <v>840053-MNGRY-SM</v>
      </c>
      <c r="N1071" s="184">
        <v>7048652713759</v>
      </c>
      <c r="O1071" s="2">
        <v>1</v>
      </c>
    </row>
    <row r="1072" spans="1:15" ht="15.75">
      <c r="A1072" s="83" t="s">
        <v>928</v>
      </c>
      <c r="B1072" s="80">
        <v>7048652713742</v>
      </c>
      <c r="C1072" s="34"/>
      <c r="D1072" s="34"/>
      <c r="E1072" s="34"/>
      <c r="F1072" s="34"/>
      <c r="G1072" s="34"/>
      <c r="H1072" s="34"/>
      <c r="I1072" s="34"/>
      <c r="J1072" s="34"/>
      <c r="K1072" s="37">
        <v>840053</v>
      </c>
      <c r="L1072" t="s">
        <v>257</v>
      </c>
      <c r="M1072" s="21" t="str">
        <f t="shared" si="16"/>
        <v>840053-MNGRY-ML</v>
      </c>
      <c r="N1072" s="184">
        <v>7048652713742</v>
      </c>
      <c r="O1072" s="2">
        <v>1</v>
      </c>
    </row>
    <row r="1073" spans="1:15" ht="15.75">
      <c r="A1073" s="83" t="s">
        <v>929</v>
      </c>
      <c r="B1073" s="80">
        <v>7048652713735</v>
      </c>
      <c r="C1073" s="34"/>
      <c r="D1073" s="34"/>
      <c r="E1073" s="34"/>
      <c r="F1073" s="34"/>
      <c r="G1073" s="34"/>
      <c r="H1073" s="34"/>
      <c r="I1073" s="34"/>
      <c r="J1073" s="34"/>
      <c r="K1073" s="37">
        <v>840053</v>
      </c>
      <c r="L1073" t="s">
        <v>258</v>
      </c>
      <c r="M1073" s="21" t="str">
        <f t="shared" si="16"/>
        <v>840053-MNGRY-LXL</v>
      </c>
      <c r="N1073" s="184">
        <v>7048652713735</v>
      </c>
      <c r="O1073" s="2">
        <v>1</v>
      </c>
    </row>
    <row r="1074" spans="1:15" ht="15.75">
      <c r="A1074" s="83" t="s">
        <v>930</v>
      </c>
      <c r="B1074" s="80">
        <v>7048652713803</v>
      </c>
      <c r="C1074" s="34"/>
      <c r="D1074" s="34"/>
      <c r="E1074" s="34"/>
      <c r="F1074" s="34"/>
      <c r="G1074" s="34"/>
      <c r="H1074" s="34"/>
      <c r="I1074" s="34"/>
      <c r="J1074" s="34"/>
      <c r="K1074" s="37">
        <v>840053</v>
      </c>
      <c r="L1074" t="s">
        <v>764</v>
      </c>
      <c r="M1074" s="21" t="str">
        <f t="shared" si="16"/>
        <v>840053-MOLME-XXL</v>
      </c>
      <c r="N1074" s="184">
        <v>7048652713803</v>
      </c>
      <c r="O1074" s="2">
        <v>1</v>
      </c>
    </row>
    <row r="1075" spans="1:15" ht="15.75">
      <c r="A1075" s="83" t="s">
        <v>931</v>
      </c>
      <c r="B1075" s="80">
        <v>7048652713797</v>
      </c>
      <c r="C1075" s="34"/>
      <c r="D1075" s="34"/>
      <c r="E1075" s="34"/>
      <c r="F1075" s="34"/>
      <c r="G1075" s="34"/>
      <c r="H1075" s="34"/>
      <c r="I1075" s="34"/>
      <c r="J1075" s="34"/>
      <c r="K1075" s="37">
        <v>840053</v>
      </c>
      <c r="L1075" t="s">
        <v>752</v>
      </c>
      <c r="M1075" s="21" t="str">
        <f t="shared" si="16"/>
        <v>840053-MOLME-SM</v>
      </c>
      <c r="N1075" s="184">
        <v>7048652713797</v>
      </c>
      <c r="O1075" s="2">
        <v>1</v>
      </c>
    </row>
    <row r="1076" spans="1:15" ht="15.75">
      <c r="A1076" s="83" t="s">
        <v>932</v>
      </c>
      <c r="B1076" s="80">
        <v>7048652713780</v>
      </c>
      <c r="C1076" s="34"/>
      <c r="D1076" s="34"/>
      <c r="E1076" s="34"/>
      <c r="F1076" s="34"/>
      <c r="G1076" s="34"/>
      <c r="H1076" s="34"/>
      <c r="I1076" s="34"/>
      <c r="J1076" s="34"/>
      <c r="K1076" s="37">
        <v>840053</v>
      </c>
      <c r="L1076" t="s">
        <v>753</v>
      </c>
      <c r="M1076" s="21" t="str">
        <f t="shared" si="16"/>
        <v>840053-MOLME-ML</v>
      </c>
      <c r="N1076" s="184">
        <v>7048652713780</v>
      </c>
      <c r="O1076" s="2">
        <v>1</v>
      </c>
    </row>
    <row r="1077" spans="1:15" ht="15.75">
      <c r="A1077" s="83" t="s">
        <v>933</v>
      </c>
      <c r="B1077" s="80">
        <v>7048652713773</v>
      </c>
      <c r="C1077" s="34"/>
      <c r="D1077" s="34"/>
      <c r="E1077" s="34"/>
      <c r="F1077" s="34"/>
      <c r="G1077" s="34"/>
      <c r="H1077" s="34"/>
      <c r="I1077" s="34"/>
      <c r="J1077" s="34"/>
      <c r="K1077" s="37">
        <v>840053</v>
      </c>
      <c r="L1077" t="s">
        <v>754</v>
      </c>
      <c r="M1077" s="21" t="str">
        <f t="shared" si="16"/>
        <v>840053-MOLME-LXL</v>
      </c>
      <c r="N1077" s="184">
        <v>7048652713773</v>
      </c>
      <c r="O1077" s="2">
        <v>1</v>
      </c>
    </row>
    <row r="1078" spans="1:15" ht="15.75">
      <c r="A1078" s="83" t="s">
        <v>934</v>
      </c>
      <c r="B1078" s="80">
        <v>7048652713841</v>
      </c>
      <c r="C1078" s="34"/>
      <c r="D1078" s="34"/>
      <c r="E1078" s="34"/>
      <c r="F1078" s="34"/>
      <c r="G1078" s="34"/>
      <c r="H1078" s="34"/>
      <c r="I1078" s="34"/>
      <c r="J1078" s="34"/>
      <c r="K1078" s="37">
        <v>840053</v>
      </c>
      <c r="L1078" t="s">
        <v>769</v>
      </c>
      <c r="M1078" s="21" t="str">
        <f t="shared" si="16"/>
        <v>840053-MROGD-XXL</v>
      </c>
      <c r="N1078" s="184">
        <v>7048652713841</v>
      </c>
      <c r="O1078" s="2">
        <v>1</v>
      </c>
    </row>
    <row r="1079" spans="1:15" ht="15.75">
      <c r="A1079" s="83" t="s">
        <v>935</v>
      </c>
      <c r="B1079" s="80">
        <v>7048652713834</v>
      </c>
      <c r="C1079" s="34"/>
      <c r="D1079" s="34"/>
      <c r="E1079" s="34"/>
      <c r="F1079" s="34"/>
      <c r="G1079" s="34"/>
      <c r="H1079" s="34"/>
      <c r="I1079" s="34"/>
      <c r="J1079" s="34"/>
      <c r="K1079" s="37">
        <v>840053</v>
      </c>
      <c r="L1079" t="s">
        <v>755</v>
      </c>
      <c r="M1079" s="21" t="str">
        <f t="shared" si="16"/>
        <v>840053-MROGD-SM</v>
      </c>
      <c r="N1079" s="184">
        <v>7048652713834</v>
      </c>
      <c r="O1079" s="2">
        <v>1</v>
      </c>
    </row>
    <row r="1080" spans="1:15" ht="15.75">
      <c r="A1080" s="83" t="s">
        <v>936</v>
      </c>
      <c r="B1080" s="80">
        <v>7048652713827</v>
      </c>
      <c r="C1080" s="34"/>
      <c r="D1080" s="34"/>
      <c r="E1080" s="34"/>
      <c r="F1080" s="34"/>
      <c r="G1080" s="34"/>
      <c r="H1080" s="34"/>
      <c r="I1080" s="34"/>
      <c r="J1080" s="34"/>
      <c r="K1080" s="37">
        <v>840053</v>
      </c>
      <c r="L1080" t="s">
        <v>757</v>
      </c>
      <c r="M1080" s="21" t="str">
        <f t="shared" si="16"/>
        <v>840053-MROGD-ML</v>
      </c>
      <c r="N1080" s="184">
        <v>7048652713827</v>
      </c>
      <c r="O1080" s="2">
        <v>1</v>
      </c>
    </row>
    <row r="1081" spans="1:15" ht="15.75">
      <c r="A1081" s="83" t="s">
        <v>937</v>
      </c>
      <c r="B1081" s="80">
        <v>7048652713810</v>
      </c>
      <c r="C1081" s="34"/>
      <c r="D1081" s="34"/>
      <c r="E1081" s="34"/>
      <c r="F1081" s="34"/>
      <c r="G1081" s="34"/>
      <c r="H1081" s="34"/>
      <c r="I1081" s="34"/>
      <c r="J1081" s="34"/>
      <c r="K1081" s="37">
        <v>840053</v>
      </c>
      <c r="L1081" t="s">
        <v>758</v>
      </c>
      <c r="M1081" s="21" t="str">
        <f t="shared" si="16"/>
        <v>840053-MROGD-LXL</v>
      </c>
      <c r="N1081" s="184">
        <v>7048652713810</v>
      </c>
      <c r="O1081" s="2">
        <v>1</v>
      </c>
    </row>
    <row r="1082" spans="1:15" ht="15.75">
      <c r="A1082" s="83" t="s">
        <v>1648</v>
      </c>
      <c r="B1082" s="80">
        <v>7048652822796</v>
      </c>
      <c r="C1082" s="34"/>
      <c r="D1082" s="34"/>
      <c r="E1082" s="34"/>
      <c r="F1082" s="34"/>
      <c r="G1082" s="34"/>
      <c r="H1082" s="34"/>
      <c r="I1082" s="34"/>
      <c r="J1082" s="34"/>
      <c r="K1082" s="37">
        <v>840053</v>
      </c>
      <c r="L1082" t="s">
        <v>1308</v>
      </c>
      <c r="M1082" s="21" t="str">
        <f t="shared" si="16"/>
        <v>840053-MSHBL-XXL</v>
      </c>
      <c r="N1082" s="184">
        <v>7048652822796</v>
      </c>
      <c r="O1082" s="2">
        <v>1</v>
      </c>
    </row>
    <row r="1083" spans="1:15" ht="15.75">
      <c r="A1083" s="83" t="s">
        <v>1649</v>
      </c>
      <c r="B1083" s="80">
        <v>7048652822789</v>
      </c>
      <c r="C1083" s="34"/>
      <c r="D1083" s="34"/>
      <c r="E1083" s="34"/>
      <c r="F1083" s="34"/>
      <c r="G1083" s="34"/>
      <c r="H1083" s="34"/>
      <c r="I1083" s="34"/>
      <c r="J1083" s="34"/>
      <c r="K1083" s="37">
        <v>840053</v>
      </c>
      <c r="L1083" t="s">
        <v>1298</v>
      </c>
      <c r="M1083" s="21" t="str">
        <f t="shared" si="16"/>
        <v>840053-MSHBL-SM</v>
      </c>
      <c r="N1083" s="184">
        <v>7048652822789</v>
      </c>
      <c r="O1083" s="2">
        <v>1</v>
      </c>
    </row>
    <row r="1084" spans="1:15" ht="15.75">
      <c r="A1084" s="83" t="s">
        <v>1650</v>
      </c>
      <c r="B1084" s="80">
        <v>7048652822772</v>
      </c>
      <c r="C1084" s="34"/>
      <c r="D1084" s="34"/>
      <c r="E1084" s="34"/>
      <c r="F1084" s="34"/>
      <c r="G1084" s="34"/>
      <c r="H1084" s="34"/>
      <c r="I1084" s="34"/>
      <c r="J1084" s="34"/>
      <c r="K1084" s="37">
        <v>840053</v>
      </c>
      <c r="L1084" t="s">
        <v>1300</v>
      </c>
      <c r="M1084" s="21" t="str">
        <f t="shared" si="16"/>
        <v>840053-MSHBL-ML</v>
      </c>
      <c r="N1084" s="184">
        <v>7048652822772</v>
      </c>
      <c r="O1084" s="2">
        <v>1</v>
      </c>
    </row>
    <row r="1085" spans="1:15" ht="15.75">
      <c r="A1085" s="83" t="s">
        <v>1651</v>
      </c>
      <c r="B1085" s="80">
        <v>7048652822765</v>
      </c>
      <c r="C1085" s="34"/>
      <c r="D1085" s="34"/>
      <c r="E1085" s="34"/>
      <c r="F1085" s="34"/>
      <c r="G1085" s="34"/>
      <c r="H1085" s="34"/>
      <c r="I1085" s="34"/>
      <c r="J1085" s="34"/>
      <c r="K1085" s="37">
        <v>840053</v>
      </c>
      <c r="L1085" t="s">
        <v>1301</v>
      </c>
      <c r="M1085" s="21" t="str">
        <f t="shared" si="16"/>
        <v>840053-MSHBL-LXL</v>
      </c>
      <c r="N1085" s="184">
        <v>7048652822765</v>
      </c>
      <c r="O1085" s="2">
        <v>1</v>
      </c>
    </row>
    <row r="1086" spans="1:15" ht="15.75">
      <c r="A1086" s="83" t="s">
        <v>490</v>
      </c>
      <c r="B1086" s="80">
        <v>7048652463166</v>
      </c>
      <c r="C1086" s="34"/>
      <c r="D1086" s="34"/>
      <c r="E1086" s="34"/>
      <c r="F1086" s="34"/>
      <c r="G1086" s="34"/>
      <c r="H1086" s="34"/>
      <c r="I1086" s="34"/>
      <c r="J1086" s="34"/>
      <c r="K1086" s="37">
        <v>840053</v>
      </c>
      <c r="L1086" t="s">
        <v>259</v>
      </c>
      <c r="M1086" s="21" t="str">
        <f t="shared" si="16"/>
        <v>840053-NAVY-SM</v>
      </c>
      <c r="N1086" s="184">
        <v>7048652463166</v>
      </c>
      <c r="O1086" s="2">
        <v>1</v>
      </c>
    </row>
    <row r="1087" spans="1:15" ht="15.75">
      <c r="A1087" s="83" t="s">
        <v>491</v>
      </c>
      <c r="B1087" s="80">
        <v>7048652463159</v>
      </c>
      <c r="C1087" s="34"/>
      <c r="D1087" s="34"/>
      <c r="E1087" s="34"/>
      <c r="F1087" s="34"/>
      <c r="G1087" s="34"/>
      <c r="H1087" s="34"/>
      <c r="I1087" s="34"/>
      <c r="J1087" s="34"/>
      <c r="K1087" s="37">
        <v>840053</v>
      </c>
      <c r="L1087" t="s">
        <v>260</v>
      </c>
      <c r="M1087" s="21" t="str">
        <f t="shared" si="16"/>
        <v>840053-NAVY-ML</v>
      </c>
      <c r="N1087" s="184">
        <v>7048652463159</v>
      </c>
      <c r="O1087" s="2">
        <v>1</v>
      </c>
    </row>
    <row r="1088" spans="1:15" ht="15.75">
      <c r="A1088" s="83" t="s">
        <v>492</v>
      </c>
      <c r="B1088" s="80">
        <v>7048652463142</v>
      </c>
      <c r="C1088" s="34"/>
      <c r="D1088" s="34"/>
      <c r="E1088" s="34"/>
      <c r="F1088" s="34"/>
      <c r="G1088" s="34"/>
      <c r="H1088" s="34"/>
      <c r="I1088" s="34"/>
      <c r="J1088" s="34"/>
      <c r="K1088" s="37">
        <v>840053</v>
      </c>
      <c r="L1088" t="s">
        <v>261</v>
      </c>
      <c r="M1088" s="21" t="str">
        <f t="shared" si="16"/>
        <v>840053-NAVY-LXL</v>
      </c>
      <c r="N1088" s="184">
        <v>7048652463142</v>
      </c>
      <c r="O1088" s="2">
        <v>1</v>
      </c>
    </row>
    <row r="1089" spans="1:15" ht="15.75">
      <c r="A1089" s="83" t="s">
        <v>493</v>
      </c>
      <c r="B1089" s="80">
        <v>7048652463197</v>
      </c>
      <c r="C1089" s="34"/>
      <c r="D1089" s="34"/>
      <c r="E1089" s="34"/>
      <c r="F1089" s="34"/>
      <c r="G1089" s="34"/>
      <c r="H1089" s="34"/>
      <c r="I1089" s="34"/>
      <c r="J1089" s="34"/>
      <c r="K1089" s="37">
        <v>840053</v>
      </c>
      <c r="L1089" t="s">
        <v>262</v>
      </c>
      <c r="M1089" s="21" t="str">
        <f t="shared" si="16"/>
        <v>840053-OEDRB-SM</v>
      </c>
      <c r="N1089" s="184">
        <v>7048652463197</v>
      </c>
      <c r="O1089" s="2">
        <v>1</v>
      </c>
    </row>
    <row r="1090" spans="1:15" ht="15.75">
      <c r="A1090" s="83" t="s">
        <v>494</v>
      </c>
      <c r="B1090" s="80">
        <v>7048652463180</v>
      </c>
      <c r="C1090" s="34"/>
      <c r="D1090" s="34"/>
      <c r="E1090" s="34"/>
      <c r="F1090" s="34"/>
      <c r="G1090" s="34"/>
      <c r="H1090" s="34"/>
      <c r="I1090" s="34"/>
      <c r="J1090" s="34"/>
      <c r="K1090" s="37">
        <v>840053</v>
      </c>
      <c r="L1090" t="s">
        <v>263</v>
      </c>
      <c r="M1090" s="21" t="str">
        <f t="shared" si="16"/>
        <v>840053-OEDRB-ML</v>
      </c>
      <c r="N1090" s="184">
        <v>7048652463180</v>
      </c>
      <c r="O1090" s="2">
        <v>1</v>
      </c>
    </row>
    <row r="1091" spans="1:15" ht="15.75">
      <c r="A1091" s="83" t="s">
        <v>495</v>
      </c>
      <c r="B1091" s="80">
        <v>7048652463173</v>
      </c>
      <c r="C1091" s="34"/>
      <c r="D1091" s="34"/>
      <c r="E1091" s="34"/>
      <c r="F1091" s="34"/>
      <c r="G1091" s="34"/>
      <c r="H1091" s="34"/>
      <c r="I1091" s="34"/>
      <c r="J1091" s="34"/>
      <c r="K1091" s="37">
        <v>840053</v>
      </c>
      <c r="L1091" t="s">
        <v>264</v>
      </c>
      <c r="M1091" s="21" t="str">
        <f t="shared" ref="M1091:M1154" si="17">CONCATENATE(K1091,"-",L1091)</f>
        <v>840053-OEDRB-LXL</v>
      </c>
      <c r="N1091" s="184">
        <v>7048652463173</v>
      </c>
      <c r="O1091" s="2">
        <v>1</v>
      </c>
    </row>
    <row r="1092" spans="1:15" ht="15.75">
      <c r="A1092" s="83" t="s">
        <v>496</v>
      </c>
      <c r="B1092" s="80">
        <v>7048652607843</v>
      </c>
      <c r="C1092" s="34"/>
      <c r="D1092" s="34"/>
      <c r="E1092" s="34"/>
      <c r="F1092" s="34"/>
      <c r="G1092" s="34"/>
      <c r="H1092" s="34"/>
      <c r="I1092" s="34"/>
      <c r="J1092" s="34"/>
      <c r="K1092" s="37">
        <v>840053</v>
      </c>
      <c r="L1092" t="s">
        <v>310</v>
      </c>
      <c r="M1092" s="21" t="str">
        <f t="shared" si="17"/>
        <v>840053-SEBMC-SM</v>
      </c>
      <c r="N1092" s="184">
        <v>7048652607843</v>
      </c>
      <c r="O1092" s="2">
        <v>1</v>
      </c>
    </row>
    <row r="1093" spans="1:15" ht="15.75">
      <c r="A1093" s="83" t="s">
        <v>497</v>
      </c>
      <c r="B1093" s="80">
        <v>7048652607836</v>
      </c>
      <c r="C1093" s="34"/>
      <c r="D1093" s="34"/>
      <c r="E1093" s="34"/>
      <c r="F1093" s="34"/>
      <c r="G1093" s="34"/>
      <c r="H1093" s="34"/>
      <c r="I1093" s="34"/>
      <c r="J1093" s="34"/>
      <c r="K1093" s="37">
        <v>840053</v>
      </c>
      <c r="L1093" t="s">
        <v>311</v>
      </c>
      <c r="M1093" s="21" t="str">
        <f t="shared" si="17"/>
        <v>840053-SEBMC-ML</v>
      </c>
      <c r="N1093" s="184">
        <v>7048652607836</v>
      </c>
      <c r="O1093" s="2">
        <v>1</v>
      </c>
    </row>
    <row r="1094" spans="1:15" ht="15.75">
      <c r="A1094" s="83" t="s">
        <v>498</v>
      </c>
      <c r="B1094" s="80">
        <v>7048652607829</v>
      </c>
      <c r="C1094" s="34"/>
      <c r="D1094" s="34"/>
      <c r="E1094" s="34"/>
      <c r="F1094" s="34"/>
      <c r="G1094" s="34"/>
      <c r="H1094" s="34"/>
      <c r="I1094" s="34"/>
      <c r="J1094" s="34"/>
      <c r="K1094" s="37">
        <v>840053</v>
      </c>
      <c r="L1094" t="s">
        <v>312</v>
      </c>
      <c r="M1094" s="21" t="str">
        <f t="shared" si="17"/>
        <v>840053-SEBMC-LXL</v>
      </c>
      <c r="N1094" s="184">
        <v>7048652607829</v>
      </c>
      <c r="O1094" s="2">
        <v>1</v>
      </c>
    </row>
    <row r="1095" spans="1:15" ht="15.75">
      <c r="A1095" s="83" t="s">
        <v>499</v>
      </c>
      <c r="B1095" s="80">
        <v>7048652607850</v>
      </c>
      <c r="C1095" s="34"/>
      <c r="D1095" s="34"/>
      <c r="E1095" s="34"/>
      <c r="F1095" s="34"/>
      <c r="G1095" s="34"/>
      <c r="H1095" s="34"/>
      <c r="I1095" s="34"/>
      <c r="J1095" s="34"/>
      <c r="K1095" s="37">
        <v>840053</v>
      </c>
      <c r="L1095" t="s">
        <v>308</v>
      </c>
      <c r="M1095" s="21" t="str">
        <f t="shared" si="17"/>
        <v>840053-SEBMC-XXL</v>
      </c>
      <c r="N1095" s="184">
        <v>7048652607850</v>
      </c>
      <c r="O1095" s="2">
        <v>1</v>
      </c>
    </row>
    <row r="1096" spans="1:15" ht="15.75">
      <c r="A1096" s="83" t="s">
        <v>500</v>
      </c>
      <c r="B1096" s="80">
        <v>7048652463227</v>
      </c>
      <c r="C1096" s="34"/>
      <c r="D1096" s="34"/>
      <c r="E1096" s="34"/>
      <c r="F1096" s="34"/>
      <c r="G1096" s="34"/>
      <c r="H1096" s="34"/>
      <c r="I1096" s="34"/>
      <c r="J1096" s="34"/>
      <c r="K1096" s="37">
        <v>840053</v>
      </c>
      <c r="L1096" t="s">
        <v>104</v>
      </c>
      <c r="M1096" s="21" t="str">
        <f t="shared" si="17"/>
        <v>840053-SGRME-SM</v>
      </c>
      <c r="N1096" s="184">
        <v>7048652463227</v>
      </c>
      <c r="O1096" s="2">
        <v>1</v>
      </c>
    </row>
    <row r="1097" spans="1:15" ht="15.75">
      <c r="A1097" s="83" t="s">
        <v>501</v>
      </c>
      <c r="B1097" s="80">
        <v>7048652463210</v>
      </c>
      <c r="C1097" s="34"/>
      <c r="D1097" s="34"/>
      <c r="E1097" s="34"/>
      <c r="F1097" s="34"/>
      <c r="G1097" s="34"/>
      <c r="H1097" s="34"/>
      <c r="I1097" s="34"/>
      <c r="J1097" s="34"/>
      <c r="K1097" s="37">
        <v>840053</v>
      </c>
      <c r="L1097" t="s">
        <v>105</v>
      </c>
      <c r="M1097" s="21" t="str">
        <f t="shared" si="17"/>
        <v>840053-SGRME-ML</v>
      </c>
      <c r="N1097" s="184">
        <v>7048652463210</v>
      </c>
      <c r="O1097" s="2">
        <v>1</v>
      </c>
    </row>
    <row r="1098" spans="1:15" ht="15.75">
      <c r="A1098" s="83" t="s">
        <v>502</v>
      </c>
      <c r="B1098" s="80">
        <v>7048652463203</v>
      </c>
      <c r="C1098" s="34"/>
      <c r="D1098" s="34"/>
      <c r="E1098" s="34"/>
      <c r="F1098" s="34"/>
      <c r="G1098" s="34"/>
      <c r="H1098" s="34"/>
      <c r="I1098" s="34"/>
      <c r="J1098" s="34"/>
      <c r="K1098" s="37">
        <v>840053</v>
      </c>
      <c r="L1098" t="s">
        <v>265</v>
      </c>
      <c r="M1098" s="21" t="str">
        <f t="shared" si="17"/>
        <v>840053-SGRME-LXL</v>
      </c>
      <c r="N1098" s="184">
        <v>7048652463203</v>
      </c>
      <c r="O1098" s="2">
        <v>1</v>
      </c>
    </row>
    <row r="1099" spans="1:15" ht="15.75">
      <c r="A1099" s="83" t="s">
        <v>3837</v>
      </c>
      <c r="B1099" s="80">
        <v>7048653089891</v>
      </c>
      <c r="C1099" s="34"/>
      <c r="D1099" s="34"/>
      <c r="E1099" s="34"/>
      <c r="F1099" s="34"/>
      <c r="G1099" s="34"/>
      <c r="H1099" s="34"/>
      <c r="I1099" s="34"/>
      <c r="J1099" s="34"/>
      <c r="K1099" s="37">
        <v>840053</v>
      </c>
      <c r="L1099" t="s">
        <v>3729</v>
      </c>
      <c r="M1099" s="21" t="str">
        <f t="shared" si="17"/>
        <v>840053-WIGRN-XXL</v>
      </c>
      <c r="N1099" s="184">
        <v>7048653089891</v>
      </c>
      <c r="O1099" s="2">
        <v>1</v>
      </c>
    </row>
    <row r="1100" spans="1:15" ht="15.75">
      <c r="A1100" s="83" t="s">
        <v>3838</v>
      </c>
      <c r="B1100" s="80">
        <v>7048653089860</v>
      </c>
      <c r="C1100" s="34"/>
      <c r="D1100" s="34"/>
      <c r="E1100" s="34"/>
      <c r="F1100" s="34"/>
      <c r="G1100" s="34"/>
      <c r="H1100" s="34"/>
      <c r="I1100" s="34"/>
      <c r="J1100" s="34"/>
      <c r="K1100" s="37">
        <v>840053</v>
      </c>
      <c r="L1100" t="s">
        <v>3731</v>
      </c>
      <c r="M1100" s="21" t="str">
        <f t="shared" si="17"/>
        <v>840053-WIGRN-SM</v>
      </c>
      <c r="N1100" s="184">
        <v>7048653089860</v>
      </c>
      <c r="O1100" s="2">
        <v>1</v>
      </c>
    </row>
    <row r="1101" spans="1:15" ht="15.75">
      <c r="A1101" s="83" t="s">
        <v>3839</v>
      </c>
      <c r="B1101" s="80">
        <v>7048653089877</v>
      </c>
      <c r="C1101" s="34"/>
      <c r="D1101" s="34"/>
      <c r="E1101" s="34"/>
      <c r="F1101" s="34"/>
      <c r="G1101" s="34"/>
      <c r="H1101" s="34"/>
      <c r="I1101" s="34"/>
      <c r="J1101" s="34"/>
      <c r="K1101" s="37">
        <v>840053</v>
      </c>
      <c r="L1101" t="s">
        <v>3732</v>
      </c>
      <c r="M1101" s="21" t="str">
        <f t="shared" si="17"/>
        <v>840053-WIGRN-ML</v>
      </c>
      <c r="N1101" s="184">
        <v>7048653089877</v>
      </c>
      <c r="O1101" s="2">
        <v>1</v>
      </c>
    </row>
    <row r="1102" spans="1:15" ht="15.75">
      <c r="A1102" s="83" t="s">
        <v>3840</v>
      </c>
      <c r="B1102" s="80">
        <v>7048653089884</v>
      </c>
      <c r="C1102" s="34"/>
      <c r="D1102" s="34"/>
      <c r="E1102" s="34"/>
      <c r="F1102" s="34"/>
      <c r="G1102" s="34"/>
      <c r="H1102" s="34"/>
      <c r="I1102" s="34"/>
      <c r="J1102" s="34"/>
      <c r="K1102" s="37">
        <v>840053</v>
      </c>
      <c r="L1102" t="s">
        <v>3733</v>
      </c>
      <c r="M1102" s="21" t="str">
        <f t="shared" si="17"/>
        <v>840053-WIGRN-LXL</v>
      </c>
      <c r="N1102" s="184">
        <v>7048653089884</v>
      </c>
      <c r="O1102" s="2">
        <v>1</v>
      </c>
    </row>
    <row r="1103" spans="1:15" ht="15.75">
      <c r="A1103" s="83" t="s">
        <v>2347</v>
      </c>
      <c r="B1103" s="80">
        <v>7048652966117</v>
      </c>
      <c r="C1103" s="34"/>
      <c r="D1103" s="34"/>
      <c r="E1103" s="34"/>
      <c r="F1103" s="34"/>
      <c r="G1103" s="34"/>
      <c r="H1103" s="34"/>
      <c r="I1103" s="34"/>
      <c r="J1103" s="34"/>
      <c r="K1103" s="37">
        <v>840053</v>
      </c>
      <c r="L1103" t="s">
        <v>1988</v>
      </c>
      <c r="M1103" s="21" t="str">
        <f t="shared" si="17"/>
        <v>840053-WOLND-SM</v>
      </c>
      <c r="N1103" s="184">
        <v>7048652966117</v>
      </c>
      <c r="O1103" s="2">
        <v>1</v>
      </c>
    </row>
    <row r="1104" spans="1:15" ht="15.75">
      <c r="A1104" s="83" t="s">
        <v>2348</v>
      </c>
      <c r="B1104" s="80">
        <v>7048652966100</v>
      </c>
      <c r="C1104" s="34"/>
      <c r="D1104" s="34"/>
      <c r="E1104" s="34"/>
      <c r="F1104" s="34"/>
      <c r="G1104" s="34"/>
      <c r="H1104" s="34"/>
      <c r="I1104" s="34"/>
      <c r="J1104" s="34"/>
      <c r="K1104" s="37">
        <v>840053</v>
      </c>
      <c r="L1104" t="s">
        <v>1989</v>
      </c>
      <c r="M1104" s="21" t="str">
        <f t="shared" si="17"/>
        <v>840053-WOLND-ML</v>
      </c>
      <c r="N1104" s="184">
        <v>7048652966100</v>
      </c>
      <c r="O1104" s="2">
        <v>1</v>
      </c>
    </row>
    <row r="1105" spans="1:15" ht="15.75">
      <c r="A1105" s="83" t="s">
        <v>2349</v>
      </c>
      <c r="B1105" s="80">
        <v>7048652966094</v>
      </c>
      <c r="C1105" s="34"/>
      <c r="D1105" s="34"/>
      <c r="E1105" s="34"/>
      <c r="F1105" s="34"/>
      <c r="G1105" s="34"/>
      <c r="H1105" s="34"/>
      <c r="I1105" s="34"/>
      <c r="J1105" s="34"/>
      <c r="K1105" s="37">
        <v>840053</v>
      </c>
      <c r="L1105" t="s">
        <v>1990</v>
      </c>
      <c r="M1105" s="21" t="str">
        <f t="shared" si="17"/>
        <v>840053-WOLND-LXL</v>
      </c>
      <c r="N1105" s="184">
        <v>7048652966094</v>
      </c>
      <c r="O1105" s="2">
        <v>1</v>
      </c>
    </row>
    <row r="1106" spans="1:15" ht="15.75">
      <c r="A1106" s="83" t="s">
        <v>2518</v>
      </c>
      <c r="B1106" s="80">
        <v>7048652968753</v>
      </c>
      <c r="C1106" s="34"/>
      <c r="D1106" s="34"/>
      <c r="E1106" s="34"/>
      <c r="F1106" s="34"/>
      <c r="G1106" s="34"/>
      <c r="H1106" s="34"/>
      <c r="I1106" s="34"/>
      <c r="J1106" s="34"/>
      <c r="K1106" s="37">
        <v>840053</v>
      </c>
      <c r="L1106" t="s">
        <v>2514</v>
      </c>
      <c r="M1106" s="21" t="str">
        <f t="shared" si="17"/>
        <v>840053-WOLND-XXL</v>
      </c>
      <c r="N1106" s="184">
        <v>7048652968753</v>
      </c>
      <c r="O1106" s="2">
        <v>1</v>
      </c>
    </row>
    <row r="1107" spans="1:15" ht="15.75">
      <c r="A1107" s="83" t="s">
        <v>503</v>
      </c>
      <c r="B1107" s="80">
        <v>7048652186355</v>
      </c>
      <c r="C1107" s="34"/>
      <c r="D1107" s="34"/>
      <c r="E1107" s="34"/>
      <c r="F1107" s="34"/>
      <c r="G1107" s="34"/>
      <c r="H1107" s="34"/>
      <c r="I1107" s="34"/>
      <c r="J1107" s="34"/>
      <c r="K1107" s="37">
        <v>840055</v>
      </c>
      <c r="L1107" t="s">
        <v>132</v>
      </c>
      <c r="M1107" s="21" t="str">
        <f t="shared" si="17"/>
        <v>840055-DTBLK-SM</v>
      </c>
      <c r="N1107" s="184">
        <v>7048652186355</v>
      </c>
      <c r="O1107" s="2">
        <v>1</v>
      </c>
    </row>
    <row r="1108" spans="1:15" ht="15.75">
      <c r="A1108" s="83" t="s">
        <v>504</v>
      </c>
      <c r="B1108" s="80">
        <v>7048652186348</v>
      </c>
      <c r="C1108" s="34"/>
      <c r="D1108" s="34"/>
      <c r="E1108" s="34"/>
      <c r="F1108" s="34"/>
      <c r="G1108" s="34"/>
      <c r="H1108" s="34"/>
      <c r="I1108" s="34"/>
      <c r="J1108" s="34"/>
      <c r="K1108" s="37">
        <v>840055</v>
      </c>
      <c r="L1108" t="s">
        <v>133</v>
      </c>
      <c r="M1108" s="21" t="str">
        <f t="shared" si="17"/>
        <v>840055-DTBLK-ML</v>
      </c>
      <c r="N1108" s="184">
        <v>7048652186348</v>
      </c>
      <c r="O1108" s="2">
        <v>1</v>
      </c>
    </row>
    <row r="1109" spans="1:15" ht="15.75">
      <c r="A1109" s="83" t="s">
        <v>505</v>
      </c>
      <c r="B1109" s="80">
        <v>7048652186331</v>
      </c>
      <c r="C1109" s="34"/>
      <c r="D1109" s="34"/>
      <c r="E1109" s="34"/>
      <c r="F1109" s="34"/>
      <c r="G1109" s="34"/>
      <c r="H1109" s="34"/>
      <c r="I1109" s="34"/>
      <c r="J1109" s="34"/>
      <c r="K1109" s="37">
        <v>840055</v>
      </c>
      <c r="L1109" t="s">
        <v>134</v>
      </c>
      <c r="M1109" s="21" t="str">
        <f t="shared" si="17"/>
        <v>840055-DTBLK-LXL</v>
      </c>
      <c r="N1109" s="184">
        <v>7048652186331</v>
      </c>
      <c r="O1109" s="2">
        <v>6</v>
      </c>
    </row>
    <row r="1110" spans="1:15" ht="15.75">
      <c r="A1110" s="83" t="s">
        <v>506</v>
      </c>
      <c r="B1110" s="80">
        <v>7048652186386</v>
      </c>
      <c r="C1110" s="34"/>
      <c r="D1110" s="34"/>
      <c r="E1110" s="34"/>
      <c r="F1110" s="34"/>
      <c r="G1110" s="34"/>
      <c r="H1110" s="34"/>
      <c r="I1110" s="34"/>
      <c r="J1110" s="34"/>
      <c r="K1110" s="37">
        <v>840055</v>
      </c>
      <c r="L1110" t="s">
        <v>135</v>
      </c>
      <c r="M1110" s="21" t="str">
        <f t="shared" si="17"/>
        <v>840055-GSWHT-SM</v>
      </c>
      <c r="N1110" s="184">
        <v>7048652186386</v>
      </c>
      <c r="O1110" s="2">
        <v>6</v>
      </c>
    </row>
    <row r="1111" spans="1:15" ht="15.75">
      <c r="A1111" s="83" t="s">
        <v>507</v>
      </c>
      <c r="B1111" s="80">
        <v>7048652186379</v>
      </c>
      <c r="C1111" s="34"/>
      <c r="D1111" s="34"/>
      <c r="E1111" s="34"/>
      <c r="F1111" s="34"/>
      <c r="G1111" s="34"/>
      <c r="H1111" s="34"/>
      <c r="I1111" s="34"/>
      <c r="J1111" s="34"/>
      <c r="K1111" s="37">
        <v>840055</v>
      </c>
      <c r="L1111" t="s">
        <v>136</v>
      </c>
      <c r="M1111" s="21" t="str">
        <f t="shared" si="17"/>
        <v>840055-GSWHT-ML</v>
      </c>
      <c r="N1111" s="184">
        <v>7048652186379</v>
      </c>
      <c r="O1111" s="2">
        <v>6</v>
      </c>
    </row>
    <row r="1112" spans="1:15" ht="15.75">
      <c r="A1112" s="83" t="s">
        <v>508</v>
      </c>
      <c r="B1112" s="80">
        <v>7048652186362</v>
      </c>
      <c r="C1112" s="34"/>
      <c r="D1112" s="34"/>
      <c r="E1112" s="34"/>
      <c r="F1112" s="34"/>
      <c r="G1112" s="34"/>
      <c r="H1112" s="34"/>
      <c r="I1112" s="34"/>
      <c r="J1112" s="34"/>
      <c r="K1112" s="37">
        <v>840055</v>
      </c>
      <c r="L1112" t="s">
        <v>137</v>
      </c>
      <c r="M1112" s="21" t="str">
        <f t="shared" si="17"/>
        <v>840055-GSWHT-LXL</v>
      </c>
      <c r="N1112" s="184">
        <v>7048652186362</v>
      </c>
      <c r="O1112" s="2">
        <v>6</v>
      </c>
    </row>
    <row r="1113" spans="1:15" ht="15.75">
      <c r="A1113" s="83" t="s">
        <v>509</v>
      </c>
      <c r="B1113" s="80">
        <v>7048652186416</v>
      </c>
      <c r="C1113" s="34"/>
      <c r="D1113" s="34"/>
      <c r="E1113" s="34"/>
      <c r="F1113" s="34"/>
      <c r="G1113" s="34"/>
      <c r="H1113" s="34"/>
      <c r="I1113" s="34"/>
      <c r="J1113" s="34"/>
      <c r="K1113" s="37">
        <v>840056</v>
      </c>
      <c r="L1113" t="s">
        <v>281</v>
      </c>
      <c r="M1113" s="21" t="str">
        <f t="shared" si="17"/>
        <v>840056-NACAR-SM</v>
      </c>
      <c r="N1113" s="184">
        <v>7048652186416</v>
      </c>
      <c r="O1113" s="2">
        <v>6</v>
      </c>
    </row>
    <row r="1114" spans="1:15" ht="15.75">
      <c r="A1114" s="83" t="s">
        <v>510</v>
      </c>
      <c r="B1114" s="80">
        <v>7048652186409</v>
      </c>
      <c r="C1114" s="34"/>
      <c r="D1114" s="34"/>
      <c r="E1114" s="34"/>
      <c r="F1114" s="34"/>
      <c r="G1114" s="34"/>
      <c r="H1114" s="34"/>
      <c r="I1114" s="34"/>
      <c r="J1114" s="34"/>
      <c r="K1114" s="37">
        <v>840056</v>
      </c>
      <c r="L1114" t="s">
        <v>283</v>
      </c>
      <c r="M1114" s="21" t="str">
        <f t="shared" si="17"/>
        <v>840056-NACAR-ML</v>
      </c>
      <c r="N1114" s="184">
        <v>7048652186409</v>
      </c>
      <c r="O1114" s="2">
        <v>1</v>
      </c>
    </row>
    <row r="1115" spans="1:15" ht="15.75">
      <c r="A1115" s="83" t="s">
        <v>511</v>
      </c>
      <c r="B1115" s="80">
        <v>7048652186393</v>
      </c>
      <c r="C1115" s="34"/>
      <c r="D1115" s="34"/>
      <c r="E1115" s="34"/>
      <c r="F1115" s="34"/>
      <c r="G1115" s="34"/>
      <c r="H1115" s="34"/>
      <c r="I1115" s="34"/>
      <c r="J1115" s="34"/>
      <c r="K1115" s="37">
        <v>840056</v>
      </c>
      <c r="L1115" t="s">
        <v>284</v>
      </c>
      <c r="M1115" s="21" t="str">
        <f t="shared" si="17"/>
        <v>840056-NACAR-LXL</v>
      </c>
      <c r="N1115" s="184">
        <v>7048652186393</v>
      </c>
      <c r="O1115" s="2">
        <v>1</v>
      </c>
    </row>
    <row r="1116" spans="1:15" ht="15.75">
      <c r="A1116" s="83" t="s">
        <v>512</v>
      </c>
      <c r="B1116" s="80">
        <v>7048652463579</v>
      </c>
      <c r="C1116" s="34"/>
      <c r="D1116" s="34"/>
      <c r="E1116" s="34"/>
      <c r="F1116" s="34"/>
      <c r="G1116" s="34"/>
      <c r="H1116" s="34"/>
      <c r="I1116" s="34"/>
      <c r="J1116" s="34"/>
      <c r="K1116" s="37">
        <v>840080</v>
      </c>
      <c r="L1116" t="s">
        <v>132</v>
      </c>
      <c r="M1116" s="21" t="str">
        <f t="shared" si="17"/>
        <v>840080-DTBLK-SM</v>
      </c>
      <c r="N1116" s="184">
        <v>7048652463579</v>
      </c>
      <c r="O1116" s="2">
        <v>1</v>
      </c>
    </row>
    <row r="1117" spans="1:15" ht="15.75">
      <c r="A1117" s="83" t="s">
        <v>513</v>
      </c>
      <c r="B1117" s="80">
        <v>7048652463562</v>
      </c>
      <c r="C1117" s="34"/>
      <c r="D1117" s="34"/>
      <c r="E1117" s="34"/>
      <c r="F1117" s="34"/>
      <c r="G1117" s="34"/>
      <c r="H1117" s="34"/>
      <c r="I1117" s="34"/>
      <c r="J1117" s="34"/>
      <c r="K1117" s="37">
        <v>840080</v>
      </c>
      <c r="L1117" t="s">
        <v>133</v>
      </c>
      <c r="M1117" s="21" t="str">
        <f t="shared" si="17"/>
        <v>840080-DTBLK-ML</v>
      </c>
      <c r="N1117" s="184">
        <v>7048652463562</v>
      </c>
      <c r="O1117" s="2">
        <v>1</v>
      </c>
    </row>
    <row r="1118" spans="1:15" ht="15.75">
      <c r="A1118" s="83" t="s">
        <v>514</v>
      </c>
      <c r="B1118" s="80">
        <v>7048652463555</v>
      </c>
      <c r="C1118" s="34"/>
      <c r="D1118" s="34"/>
      <c r="E1118" s="34"/>
      <c r="F1118" s="34"/>
      <c r="G1118" s="34"/>
      <c r="H1118" s="34"/>
      <c r="I1118" s="34"/>
      <c r="J1118" s="34"/>
      <c r="K1118" s="37">
        <v>840080</v>
      </c>
      <c r="L1118" t="s">
        <v>134</v>
      </c>
      <c r="M1118" s="21" t="str">
        <f t="shared" si="17"/>
        <v>840080-DTBLK-LXL</v>
      </c>
      <c r="N1118" s="184">
        <v>7048652463555</v>
      </c>
      <c r="O1118" s="2">
        <v>1</v>
      </c>
    </row>
    <row r="1119" spans="1:15" ht="15.75">
      <c r="A1119" s="83" t="s">
        <v>515</v>
      </c>
      <c r="B1119" s="80">
        <v>7048652463609</v>
      </c>
      <c r="C1119" s="34"/>
      <c r="D1119" s="34"/>
      <c r="E1119" s="34"/>
      <c r="F1119" s="34"/>
      <c r="G1119" s="34"/>
      <c r="H1119" s="34"/>
      <c r="I1119" s="34"/>
      <c r="J1119" s="34"/>
      <c r="K1119" s="37">
        <v>840080</v>
      </c>
      <c r="L1119" t="s">
        <v>320</v>
      </c>
      <c r="M1119" s="21" t="str">
        <f t="shared" si="17"/>
        <v>840080-GLCOE-SM</v>
      </c>
      <c r="N1119" s="184">
        <v>7048652463609</v>
      </c>
      <c r="O1119" s="2">
        <v>1</v>
      </c>
    </row>
    <row r="1120" spans="1:15" ht="15.75">
      <c r="A1120" s="83" t="s">
        <v>516</v>
      </c>
      <c r="B1120" s="80">
        <v>7048652463593</v>
      </c>
      <c r="C1120" s="34"/>
      <c r="D1120" s="34"/>
      <c r="E1120" s="34"/>
      <c r="F1120" s="34"/>
      <c r="G1120" s="34"/>
      <c r="H1120" s="34"/>
      <c r="I1120" s="34"/>
      <c r="J1120" s="34"/>
      <c r="K1120" s="37">
        <v>840080</v>
      </c>
      <c r="L1120" t="s">
        <v>322</v>
      </c>
      <c r="M1120" s="21" t="str">
        <f t="shared" si="17"/>
        <v>840080-GLCOE-ML</v>
      </c>
      <c r="N1120" s="184">
        <v>7048652463593</v>
      </c>
      <c r="O1120" s="2">
        <v>1</v>
      </c>
    </row>
    <row r="1121" spans="1:15" ht="15.75">
      <c r="A1121" s="83" t="s">
        <v>517</v>
      </c>
      <c r="B1121" s="80">
        <v>7048652463586</v>
      </c>
      <c r="C1121" s="34"/>
      <c r="D1121" s="34"/>
      <c r="E1121" s="34"/>
      <c r="F1121" s="34"/>
      <c r="G1121" s="34"/>
      <c r="H1121" s="34"/>
      <c r="I1121" s="34"/>
      <c r="J1121" s="34"/>
      <c r="K1121" s="37">
        <v>840080</v>
      </c>
      <c r="L1121" t="s">
        <v>323</v>
      </c>
      <c r="M1121" s="21" t="str">
        <f t="shared" si="17"/>
        <v>840080-GLCOE-LXL</v>
      </c>
      <c r="N1121" s="184">
        <v>7048652463586</v>
      </c>
      <c r="O1121" s="2">
        <v>1</v>
      </c>
    </row>
    <row r="1122" spans="1:15" ht="15.75">
      <c r="A1122" s="83" t="s">
        <v>518</v>
      </c>
      <c r="B1122" s="80">
        <v>7048652605399</v>
      </c>
      <c r="C1122" s="34"/>
      <c r="D1122" s="34"/>
      <c r="E1122" s="34"/>
      <c r="F1122" s="34"/>
      <c r="G1122" s="34"/>
      <c r="H1122" s="34"/>
      <c r="I1122" s="34"/>
      <c r="J1122" s="34"/>
      <c r="K1122" s="37">
        <v>840080</v>
      </c>
      <c r="L1122" t="s">
        <v>324</v>
      </c>
      <c r="M1122" s="21" t="str">
        <f t="shared" si="17"/>
        <v>840080-GSFOE-SM</v>
      </c>
      <c r="N1122" s="184">
        <v>7048652605399</v>
      </c>
      <c r="O1122" s="2">
        <v>1</v>
      </c>
    </row>
    <row r="1123" spans="1:15" ht="15.75">
      <c r="A1123" s="83" t="s">
        <v>519</v>
      </c>
      <c r="B1123" s="80">
        <v>7048652605382</v>
      </c>
      <c r="C1123" s="34"/>
      <c r="D1123" s="34"/>
      <c r="E1123" s="34"/>
      <c r="F1123" s="34"/>
      <c r="G1123" s="34"/>
      <c r="H1123" s="34"/>
      <c r="I1123" s="34"/>
      <c r="J1123" s="34"/>
      <c r="K1123" s="37">
        <v>840080</v>
      </c>
      <c r="L1123" t="s">
        <v>326</v>
      </c>
      <c r="M1123" s="21" t="str">
        <f t="shared" si="17"/>
        <v>840080-GSFOE-ML</v>
      </c>
      <c r="N1123" s="184">
        <v>7048652605382</v>
      </c>
      <c r="O1123" s="2">
        <v>1</v>
      </c>
    </row>
    <row r="1124" spans="1:15" ht="15.75">
      <c r="A1124" s="83" t="s">
        <v>520</v>
      </c>
      <c r="B1124" s="80">
        <v>7048652605375</v>
      </c>
      <c r="C1124" s="34"/>
      <c r="D1124" s="34"/>
      <c r="E1124" s="34"/>
      <c r="F1124" s="34"/>
      <c r="G1124" s="34"/>
      <c r="H1124" s="34"/>
      <c r="I1124" s="34"/>
      <c r="J1124" s="34"/>
      <c r="K1124" s="37">
        <v>840080</v>
      </c>
      <c r="L1124" t="s">
        <v>327</v>
      </c>
      <c r="M1124" s="21" t="str">
        <f t="shared" si="17"/>
        <v>840080-GSFOE-LXL</v>
      </c>
      <c r="N1124" s="184">
        <v>7048652605375</v>
      </c>
      <c r="O1124" s="2">
        <v>1</v>
      </c>
    </row>
    <row r="1125" spans="1:15" ht="15.75">
      <c r="A1125" s="83" t="s">
        <v>521</v>
      </c>
      <c r="B1125" s="80">
        <v>7048652463630</v>
      </c>
      <c r="C1125" s="34"/>
      <c r="D1125" s="34"/>
      <c r="E1125" s="34"/>
      <c r="F1125" s="34"/>
      <c r="G1125" s="34"/>
      <c r="H1125" s="34"/>
      <c r="I1125" s="34"/>
      <c r="J1125" s="34"/>
      <c r="K1125" s="37">
        <v>840080</v>
      </c>
      <c r="L1125" t="s">
        <v>135</v>
      </c>
      <c r="M1125" s="21" t="str">
        <f t="shared" si="17"/>
        <v>840080-GSWHT-SM</v>
      </c>
      <c r="N1125" s="184">
        <v>7048652463630</v>
      </c>
      <c r="O1125" s="2">
        <v>1</v>
      </c>
    </row>
    <row r="1126" spans="1:15" ht="15.75">
      <c r="A1126" s="83" t="s">
        <v>522</v>
      </c>
      <c r="B1126" s="80">
        <v>7048652463623</v>
      </c>
      <c r="C1126" s="34"/>
      <c r="D1126" s="34"/>
      <c r="E1126" s="34"/>
      <c r="F1126" s="34"/>
      <c r="G1126" s="34"/>
      <c r="H1126" s="34"/>
      <c r="I1126" s="34"/>
      <c r="J1126" s="34"/>
      <c r="K1126" s="37">
        <v>840080</v>
      </c>
      <c r="L1126" t="s">
        <v>136</v>
      </c>
      <c r="M1126" s="21" t="str">
        <f t="shared" si="17"/>
        <v>840080-GSWHT-ML</v>
      </c>
      <c r="N1126" s="184">
        <v>7048652463623</v>
      </c>
      <c r="O1126" s="2">
        <v>1</v>
      </c>
    </row>
    <row r="1127" spans="1:15" ht="15.75">
      <c r="A1127" s="83" t="s">
        <v>523</v>
      </c>
      <c r="B1127" s="80">
        <v>7048652463616</v>
      </c>
      <c r="C1127" s="34"/>
      <c r="D1127" s="34"/>
      <c r="E1127" s="34"/>
      <c r="F1127" s="34"/>
      <c r="G1127" s="34"/>
      <c r="H1127" s="34"/>
      <c r="I1127" s="34"/>
      <c r="J1127" s="34"/>
      <c r="K1127" s="37">
        <v>840080</v>
      </c>
      <c r="L1127" t="s">
        <v>137</v>
      </c>
      <c r="M1127" s="21" t="str">
        <f t="shared" si="17"/>
        <v>840080-GSWHT-LXL</v>
      </c>
      <c r="N1127" s="184">
        <v>7048652463616</v>
      </c>
      <c r="O1127" s="2">
        <v>1</v>
      </c>
    </row>
    <row r="1128" spans="1:15" ht="15.75">
      <c r="A1128" s="83" t="s">
        <v>1652</v>
      </c>
      <c r="B1128" s="80">
        <v>7048652822963</v>
      </c>
      <c r="C1128" s="34"/>
      <c r="D1128" s="34"/>
      <c r="E1128" s="34"/>
      <c r="F1128" s="34"/>
      <c r="G1128" s="34"/>
      <c r="H1128" s="34"/>
      <c r="I1128" s="34"/>
      <c r="J1128" s="34"/>
      <c r="K1128" s="37">
        <v>840080</v>
      </c>
      <c r="L1128" t="s">
        <v>1290</v>
      </c>
      <c r="M1128" s="21" t="str">
        <f t="shared" si="17"/>
        <v>840080-MASEM-SM</v>
      </c>
      <c r="N1128" s="184">
        <v>7048652822963</v>
      </c>
      <c r="O1128" s="2">
        <v>1</v>
      </c>
    </row>
    <row r="1129" spans="1:15" ht="15.75">
      <c r="A1129" s="83" t="s">
        <v>1653</v>
      </c>
      <c r="B1129" s="80">
        <v>7048652822956</v>
      </c>
      <c r="C1129" s="34"/>
      <c r="D1129" s="34"/>
      <c r="E1129" s="34"/>
      <c r="F1129" s="34"/>
      <c r="G1129" s="34"/>
      <c r="H1129" s="34"/>
      <c r="I1129" s="34"/>
      <c r="J1129" s="34"/>
      <c r="K1129" s="37">
        <v>840080</v>
      </c>
      <c r="L1129" t="s">
        <v>1292</v>
      </c>
      <c r="M1129" s="21" t="str">
        <f t="shared" si="17"/>
        <v>840080-MASEM-ML</v>
      </c>
      <c r="N1129" s="184">
        <v>7048652822956</v>
      </c>
      <c r="O1129" s="2">
        <v>1</v>
      </c>
    </row>
    <row r="1130" spans="1:15" ht="15.75">
      <c r="A1130" s="83" t="s">
        <v>1654</v>
      </c>
      <c r="B1130" s="80">
        <v>7048652822949</v>
      </c>
      <c r="C1130" s="34"/>
      <c r="D1130" s="34"/>
      <c r="E1130" s="34"/>
      <c r="F1130" s="34"/>
      <c r="G1130" s="34"/>
      <c r="H1130" s="34"/>
      <c r="I1130" s="34"/>
      <c r="J1130" s="34"/>
      <c r="K1130" s="37">
        <v>840080</v>
      </c>
      <c r="L1130" t="s">
        <v>1293</v>
      </c>
      <c r="M1130" s="21" t="str">
        <f t="shared" si="17"/>
        <v>840080-MASEM-LXL</v>
      </c>
      <c r="N1130" s="184">
        <v>7048652822949</v>
      </c>
      <c r="O1130" s="2">
        <v>1</v>
      </c>
    </row>
    <row r="1131" spans="1:15" ht="15.75">
      <c r="A1131" s="83" t="s">
        <v>938</v>
      </c>
      <c r="B1131" s="80">
        <v>7048652713193</v>
      </c>
      <c r="C1131" s="34"/>
      <c r="D1131" s="34"/>
      <c r="E1131" s="34"/>
      <c r="F1131" s="34"/>
      <c r="G1131" s="34"/>
      <c r="H1131" s="34"/>
      <c r="I1131" s="34"/>
      <c r="J1131" s="34"/>
      <c r="K1131" s="37">
        <v>840080</v>
      </c>
      <c r="L1131" t="s">
        <v>748</v>
      </c>
      <c r="M1131" s="21" t="str">
        <f t="shared" si="17"/>
        <v>840080-MBBLU-SM</v>
      </c>
      <c r="N1131" s="184">
        <v>7048652713193</v>
      </c>
      <c r="O1131" s="2">
        <v>1</v>
      </c>
    </row>
    <row r="1132" spans="1:15" ht="15.75">
      <c r="A1132" s="83" t="s">
        <v>939</v>
      </c>
      <c r="B1132" s="80">
        <v>7048652713186</v>
      </c>
      <c r="C1132" s="34"/>
      <c r="D1132" s="34"/>
      <c r="E1132" s="34"/>
      <c r="F1132" s="34"/>
      <c r="G1132" s="34"/>
      <c r="H1132" s="34"/>
      <c r="I1132" s="34"/>
      <c r="J1132" s="34"/>
      <c r="K1132" s="37">
        <v>840080</v>
      </c>
      <c r="L1132" t="s">
        <v>750</v>
      </c>
      <c r="M1132" s="21" t="str">
        <f t="shared" si="17"/>
        <v>840080-MBBLU-ML</v>
      </c>
      <c r="N1132" s="184">
        <v>7048652713186</v>
      </c>
      <c r="O1132" s="2">
        <v>1</v>
      </c>
    </row>
    <row r="1133" spans="1:15" ht="15.75">
      <c r="A1133" s="83" t="s">
        <v>940</v>
      </c>
      <c r="B1133" s="80">
        <v>7048652713179</v>
      </c>
      <c r="C1133" s="34"/>
      <c r="D1133" s="34"/>
      <c r="E1133" s="34"/>
      <c r="F1133" s="34"/>
      <c r="G1133" s="34"/>
      <c r="H1133" s="34"/>
      <c r="I1133" s="34"/>
      <c r="J1133" s="34"/>
      <c r="K1133" s="37">
        <v>840080</v>
      </c>
      <c r="L1133" t="s">
        <v>751</v>
      </c>
      <c r="M1133" s="21" t="str">
        <f t="shared" si="17"/>
        <v>840080-MBBLU-LXL</v>
      </c>
      <c r="N1133" s="184">
        <v>7048652713179</v>
      </c>
      <c r="O1133" s="2">
        <v>1</v>
      </c>
    </row>
    <row r="1134" spans="1:15" ht="15.75">
      <c r="A1134" s="83" t="s">
        <v>524</v>
      </c>
      <c r="B1134" s="80">
        <v>7048652605429</v>
      </c>
      <c r="C1134" s="34"/>
      <c r="D1134" s="34"/>
      <c r="E1134" s="34"/>
      <c r="F1134" s="34"/>
      <c r="G1134" s="34"/>
      <c r="H1134" s="34"/>
      <c r="I1134" s="34"/>
      <c r="J1134" s="34"/>
      <c r="K1134" s="37">
        <v>840080</v>
      </c>
      <c r="L1134" t="s">
        <v>271</v>
      </c>
      <c r="M1134" s="21" t="str">
        <f t="shared" si="17"/>
        <v>840080-MBGRY-SM</v>
      </c>
      <c r="N1134" s="184">
        <v>7048652605429</v>
      </c>
      <c r="O1134" s="2">
        <v>1</v>
      </c>
    </row>
    <row r="1135" spans="1:15" ht="15.75">
      <c r="A1135" s="83" t="s">
        <v>525</v>
      </c>
      <c r="B1135" s="80">
        <v>7048652605412</v>
      </c>
      <c r="C1135" s="34"/>
      <c r="D1135" s="34"/>
      <c r="E1135" s="34"/>
      <c r="F1135" s="34"/>
      <c r="G1135" s="34"/>
      <c r="H1135" s="34"/>
      <c r="I1135" s="34"/>
      <c r="J1135" s="34"/>
      <c r="K1135" s="37">
        <v>840080</v>
      </c>
      <c r="L1135" t="s">
        <v>272</v>
      </c>
      <c r="M1135" s="21" t="str">
        <f t="shared" si="17"/>
        <v>840080-MBGRY-ML</v>
      </c>
      <c r="N1135" s="184">
        <v>7048652605412</v>
      </c>
      <c r="O1135" s="2">
        <v>1</v>
      </c>
    </row>
    <row r="1136" spans="1:15" ht="15.75">
      <c r="A1136" s="83" t="s">
        <v>526</v>
      </c>
      <c r="B1136" s="80">
        <v>7048652605405</v>
      </c>
      <c r="C1136" s="34"/>
      <c r="D1136" s="34"/>
      <c r="E1136" s="34"/>
      <c r="F1136" s="34"/>
      <c r="G1136" s="34"/>
      <c r="H1136" s="34"/>
      <c r="I1136" s="34"/>
      <c r="J1136" s="34"/>
      <c r="K1136" s="37">
        <v>840080</v>
      </c>
      <c r="L1136" t="s">
        <v>273</v>
      </c>
      <c r="M1136" s="21" t="str">
        <f t="shared" si="17"/>
        <v>840080-MBGRY-LXL</v>
      </c>
      <c r="N1136" s="184">
        <v>7048652605405</v>
      </c>
      <c r="O1136" s="2">
        <v>1</v>
      </c>
    </row>
    <row r="1137" spans="1:15" ht="15.75">
      <c r="A1137" s="83" t="s">
        <v>1655</v>
      </c>
      <c r="B1137" s="80">
        <v>7048652822994</v>
      </c>
      <c r="C1137" s="34"/>
      <c r="D1137" s="34"/>
      <c r="E1137" s="34"/>
      <c r="F1137" s="34"/>
      <c r="G1137" s="34"/>
      <c r="H1137" s="34"/>
      <c r="I1137" s="34"/>
      <c r="J1137" s="34"/>
      <c r="K1137" s="37">
        <v>840080</v>
      </c>
      <c r="L1137" t="s">
        <v>1074</v>
      </c>
      <c r="M1137" s="21" t="str">
        <f t="shared" si="17"/>
        <v>840080-MBUOE-SM</v>
      </c>
      <c r="N1137" s="184">
        <v>7048652822994</v>
      </c>
      <c r="O1137" s="2">
        <v>1</v>
      </c>
    </row>
    <row r="1138" spans="1:15" ht="15.75">
      <c r="A1138" s="83" t="s">
        <v>1656</v>
      </c>
      <c r="B1138" s="80">
        <v>7048652822987</v>
      </c>
      <c r="C1138" s="34"/>
      <c r="D1138" s="34"/>
      <c r="E1138" s="34"/>
      <c r="F1138" s="34"/>
      <c r="G1138" s="34"/>
      <c r="H1138" s="34"/>
      <c r="I1138" s="34"/>
      <c r="J1138" s="34"/>
      <c r="K1138" s="37">
        <v>840080</v>
      </c>
      <c r="L1138" t="s">
        <v>1075</v>
      </c>
      <c r="M1138" s="21" t="str">
        <f t="shared" si="17"/>
        <v>840080-MBUOE-ML</v>
      </c>
      <c r="N1138" s="184">
        <v>7048652822987</v>
      </c>
      <c r="O1138" s="2">
        <v>1</v>
      </c>
    </row>
    <row r="1139" spans="1:15" ht="15.75">
      <c r="A1139" s="83" t="s">
        <v>1657</v>
      </c>
      <c r="B1139" s="80">
        <v>7048652822970</v>
      </c>
      <c r="C1139" s="34"/>
      <c r="D1139" s="34"/>
      <c r="E1139" s="34"/>
      <c r="F1139" s="34"/>
      <c r="G1139" s="34"/>
      <c r="H1139" s="34"/>
      <c r="I1139" s="34"/>
      <c r="J1139" s="34"/>
      <c r="K1139" s="37">
        <v>840080</v>
      </c>
      <c r="L1139" t="s">
        <v>1076</v>
      </c>
      <c r="M1139" s="21" t="str">
        <f t="shared" si="17"/>
        <v>840080-MBUOE-LXL</v>
      </c>
      <c r="N1139" s="184">
        <v>7048652822970</v>
      </c>
      <c r="O1139" s="2">
        <v>1</v>
      </c>
    </row>
    <row r="1140" spans="1:15" ht="15.75">
      <c r="A1140" s="83" t="s">
        <v>527</v>
      </c>
      <c r="B1140" s="80">
        <v>7048652463661</v>
      </c>
      <c r="C1140" s="34"/>
      <c r="D1140" s="34"/>
      <c r="E1140" s="34"/>
      <c r="F1140" s="34"/>
      <c r="G1140" s="34"/>
      <c r="H1140" s="34"/>
      <c r="I1140" s="34"/>
      <c r="J1140" s="34"/>
      <c r="K1140" s="37">
        <v>840080</v>
      </c>
      <c r="L1140" t="s">
        <v>328</v>
      </c>
      <c r="M1140" s="21" t="str">
        <f t="shared" si="17"/>
        <v>840080-MNAVY-SM</v>
      </c>
      <c r="N1140" s="184">
        <v>7048652463661</v>
      </c>
      <c r="O1140" s="2">
        <v>1</v>
      </c>
    </row>
    <row r="1141" spans="1:15" ht="15.75">
      <c r="A1141" s="83" t="s">
        <v>528</v>
      </c>
      <c r="B1141" s="80">
        <v>7048652463654</v>
      </c>
      <c r="C1141" s="34"/>
      <c r="D1141" s="34"/>
      <c r="E1141" s="34"/>
      <c r="F1141" s="34"/>
      <c r="G1141" s="34"/>
      <c r="H1141" s="34"/>
      <c r="I1141" s="34"/>
      <c r="J1141" s="34"/>
      <c r="K1141" s="37">
        <v>840080</v>
      </c>
      <c r="L1141" t="s">
        <v>329</v>
      </c>
      <c r="M1141" s="21" t="str">
        <f t="shared" si="17"/>
        <v>840080-MNAVY-ML</v>
      </c>
      <c r="N1141" s="184">
        <v>7048652463654</v>
      </c>
      <c r="O1141" s="2">
        <v>1</v>
      </c>
    </row>
    <row r="1142" spans="1:15" ht="15.75">
      <c r="A1142" s="83" t="s">
        <v>529</v>
      </c>
      <c r="B1142" s="80">
        <v>7048652463647</v>
      </c>
      <c r="C1142" s="34"/>
      <c r="D1142" s="34"/>
      <c r="E1142" s="34"/>
      <c r="F1142" s="34"/>
      <c r="G1142" s="34"/>
      <c r="H1142" s="34"/>
      <c r="I1142" s="34"/>
      <c r="J1142" s="34"/>
      <c r="K1142" s="37">
        <v>840080</v>
      </c>
      <c r="L1142" t="s">
        <v>330</v>
      </c>
      <c r="M1142" s="21" t="str">
        <f t="shared" si="17"/>
        <v>840080-MNAVY-LXL</v>
      </c>
      <c r="N1142" s="184">
        <v>7048652463647</v>
      </c>
      <c r="O1142" s="2">
        <v>1</v>
      </c>
    </row>
    <row r="1143" spans="1:15" ht="15.75">
      <c r="A1143" s="83" t="s">
        <v>941</v>
      </c>
      <c r="B1143" s="80">
        <v>7048652713223</v>
      </c>
      <c r="C1143" s="34"/>
      <c r="D1143" s="34"/>
      <c r="E1143" s="34"/>
      <c r="F1143" s="34"/>
      <c r="G1143" s="34"/>
      <c r="H1143" s="34"/>
      <c r="I1143" s="34"/>
      <c r="J1143" s="34"/>
      <c r="K1143" s="37">
        <v>840080</v>
      </c>
      <c r="L1143" t="s">
        <v>759</v>
      </c>
      <c r="M1143" s="21" t="str">
        <f t="shared" si="17"/>
        <v>840080-SGMCH-SM</v>
      </c>
      <c r="N1143" s="184">
        <v>7048652713223</v>
      </c>
      <c r="O1143" s="2">
        <v>1</v>
      </c>
    </row>
    <row r="1144" spans="1:15" ht="15.75">
      <c r="A1144" s="83" t="s">
        <v>942</v>
      </c>
      <c r="B1144" s="80">
        <v>7048652713216</v>
      </c>
      <c r="C1144" s="34"/>
      <c r="D1144" s="34"/>
      <c r="E1144" s="34"/>
      <c r="F1144" s="34"/>
      <c r="G1144" s="34"/>
      <c r="H1144" s="34"/>
      <c r="I1144" s="34"/>
      <c r="J1144" s="34"/>
      <c r="K1144" s="37">
        <v>840080</v>
      </c>
      <c r="L1144" t="s">
        <v>761</v>
      </c>
      <c r="M1144" s="21" t="str">
        <f t="shared" si="17"/>
        <v>840080-SGMCH-ML</v>
      </c>
      <c r="N1144" s="184">
        <v>7048652713216</v>
      </c>
      <c r="O1144" s="2">
        <v>1</v>
      </c>
    </row>
    <row r="1145" spans="1:15" ht="15.75">
      <c r="A1145" s="83" t="s">
        <v>943</v>
      </c>
      <c r="B1145" s="80">
        <v>7048652713209</v>
      </c>
      <c r="C1145" s="34"/>
      <c r="D1145" s="34"/>
      <c r="E1145" s="34"/>
      <c r="F1145" s="34"/>
      <c r="G1145" s="34"/>
      <c r="H1145" s="34"/>
      <c r="I1145" s="34"/>
      <c r="J1145" s="34"/>
      <c r="K1145" s="37">
        <v>840080</v>
      </c>
      <c r="L1145" t="s">
        <v>762</v>
      </c>
      <c r="M1145" s="21" t="str">
        <f t="shared" si="17"/>
        <v>840080-SGMCH-LXL</v>
      </c>
      <c r="N1145" s="184">
        <v>7048652713209</v>
      </c>
      <c r="O1145" s="2">
        <v>1</v>
      </c>
    </row>
    <row r="1146" spans="1:15" ht="15.75">
      <c r="A1146" s="83" t="s">
        <v>3841</v>
      </c>
      <c r="B1146" s="80">
        <v>7048653089976</v>
      </c>
      <c r="C1146" s="34"/>
      <c r="D1146" s="34"/>
      <c r="E1146" s="34"/>
      <c r="F1146" s="34"/>
      <c r="G1146" s="34"/>
      <c r="H1146" s="34"/>
      <c r="I1146" s="34"/>
      <c r="J1146" s="34"/>
      <c r="K1146" s="37">
        <v>840084</v>
      </c>
      <c r="L1146" t="s">
        <v>3718</v>
      </c>
      <c r="M1146" s="21" t="str">
        <f t="shared" si="17"/>
        <v>840084-CNPNK-SM</v>
      </c>
      <c r="N1146" s="184">
        <v>7048653089976</v>
      </c>
      <c r="O1146" s="2">
        <v>1</v>
      </c>
    </row>
    <row r="1147" spans="1:15" ht="15.75">
      <c r="A1147" s="83" t="s">
        <v>3842</v>
      </c>
      <c r="B1147" s="80">
        <v>7048653089983</v>
      </c>
      <c r="C1147" s="34"/>
      <c r="D1147" s="34"/>
      <c r="E1147" s="34"/>
      <c r="F1147" s="34"/>
      <c r="G1147" s="34"/>
      <c r="H1147" s="34"/>
      <c r="I1147" s="34"/>
      <c r="J1147" s="34"/>
      <c r="K1147" s="37">
        <v>840084</v>
      </c>
      <c r="L1147" t="s">
        <v>3734</v>
      </c>
      <c r="M1147" s="21" t="str">
        <f t="shared" si="17"/>
        <v>840084-CNPNK-ML</v>
      </c>
      <c r="N1147" s="184">
        <v>7048653089983</v>
      </c>
      <c r="O1147" s="2">
        <v>1</v>
      </c>
    </row>
    <row r="1148" spans="1:15" ht="15.75">
      <c r="A1148" s="83" t="s">
        <v>3843</v>
      </c>
      <c r="B1148" s="80">
        <v>7048653089990</v>
      </c>
      <c r="C1148" s="34"/>
      <c r="D1148" s="34"/>
      <c r="E1148" s="34"/>
      <c r="F1148" s="34"/>
      <c r="G1148" s="34"/>
      <c r="H1148" s="34"/>
      <c r="I1148" s="34"/>
      <c r="J1148" s="34"/>
      <c r="K1148" s="37">
        <v>840084</v>
      </c>
      <c r="L1148" t="s">
        <v>3735</v>
      </c>
      <c r="M1148" s="21" t="str">
        <f t="shared" si="17"/>
        <v>840084-CNPNK-LXL</v>
      </c>
      <c r="N1148" s="184">
        <v>7048653089990</v>
      </c>
      <c r="O1148" s="2">
        <v>1</v>
      </c>
    </row>
    <row r="1149" spans="1:15" ht="15.75">
      <c r="A1149" s="83" t="s">
        <v>530</v>
      </c>
      <c r="B1149" s="80">
        <v>7048652463456</v>
      </c>
      <c r="C1149" s="34"/>
      <c r="D1149" s="34"/>
      <c r="E1149" s="34"/>
      <c r="F1149" s="34"/>
      <c r="G1149" s="34"/>
      <c r="H1149" s="34"/>
      <c r="I1149" s="34"/>
      <c r="J1149" s="34"/>
      <c r="K1149" s="37">
        <v>840084</v>
      </c>
      <c r="L1149" t="s">
        <v>132</v>
      </c>
      <c r="M1149" s="21" t="str">
        <f t="shared" si="17"/>
        <v>840084-DTBLK-SM</v>
      </c>
      <c r="N1149" s="184">
        <v>7048652463456</v>
      </c>
      <c r="O1149" s="2">
        <v>1</v>
      </c>
    </row>
    <row r="1150" spans="1:15" ht="15.75">
      <c r="A1150" s="83" t="s">
        <v>531</v>
      </c>
      <c r="B1150" s="80">
        <v>7048652463449</v>
      </c>
      <c r="C1150" s="34"/>
      <c r="D1150" s="34"/>
      <c r="E1150" s="34"/>
      <c r="F1150" s="34"/>
      <c r="G1150" s="34"/>
      <c r="H1150" s="34"/>
      <c r="I1150" s="34"/>
      <c r="J1150" s="34"/>
      <c r="K1150" s="37">
        <v>840084</v>
      </c>
      <c r="L1150" t="s">
        <v>133</v>
      </c>
      <c r="M1150" s="21" t="str">
        <f t="shared" si="17"/>
        <v>840084-DTBLK-ML</v>
      </c>
      <c r="N1150" s="184">
        <v>7048652463449</v>
      </c>
      <c r="O1150" s="2">
        <v>1</v>
      </c>
    </row>
    <row r="1151" spans="1:15" ht="15.75">
      <c r="A1151" s="83" t="s">
        <v>532</v>
      </c>
      <c r="B1151" s="80">
        <v>7048652463432</v>
      </c>
      <c r="C1151" s="34"/>
      <c r="D1151" s="34"/>
      <c r="E1151" s="34"/>
      <c r="F1151" s="34"/>
      <c r="G1151" s="34"/>
      <c r="H1151" s="34"/>
      <c r="I1151" s="34"/>
      <c r="J1151" s="34"/>
      <c r="K1151" s="37">
        <v>840084</v>
      </c>
      <c r="L1151" t="s">
        <v>134</v>
      </c>
      <c r="M1151" s="21" t="str">
        <f t="shared" si="17"/>
        <v>840084-DTBLK-LXL</v>
      </c>
      <c r="N1151" s="184">
        <v>7048652463432</v>
      </c>
      <c r="O1151" s="2">
        <v>1</v>
      </c>
    </row>
    <row r="1152" spans="1:15" ht="15.75">
      <c r="A1152" s="83" t="s">
        <v>533</v>
      </c>
      <c r="B1152" s="80">
        <v>7048652463487</v>
      </c>
      <c r="C1152" s="34"/>
      <c r="D1152" s="34"/>
      <c r="E1152" s="34"/>
      <c r="F1152" s="34"/>
      <c r="G1152" s="34"/>
      <c r="H1152" s="34"/>
      <c r="I1152" s="34"/>
      <c r="J1152" s="34"/>
      <c r="K1152" s="37">
        <v>840084</v>
      </c>
      <c r="L1152" t="s">
        <v>320</v>
      </c>
      <c r="M1152" s="21" t="str">
        <f t="shared" si="17"/>
        <v>840084-GLCOE-SM</v>
      </c>
      <c r="N1152" s="184">
        <v>7048652463487</v>
      </c>
      <c r="O1152" s="2">
        <v>1</v>
      </c>
    </row>
    <row r="1153" spans="1:15" ht="15.75">
      <c r="A1153" s="83" t="s">
        <v>534</v>
      </c>
      <c r="B1153" s="80">
        <v>7048652463470</v>
      </c>
      <c r="C1153" s="34"/>
      <c r="D1153" s="34"/>
      <c r="E1153" s="34"/>
      <c r="F1153" s="34"/>
      <c r="G1153" s="34"/>
      <c r="H1153" s="34"/>
      <c r="I1153" s="34"/>
      <c r="J1153" s="34"/>
      <c r="K1153" s="37">
        <v>840084</v>
      </c>
      <c r="L1153" t="s">
        <v>322</v>
      </c>
      <c r="M1153" s="21" t="str">
        <f t="shared" si="17"/>
        <v>840084-GLCOE-ML</v>
      </c>
      <c r="N1153" s="184">
        <v>7048652463470</v>
      </c>
      <c r="O1153" s="2">
        <v>1</v>
      </c>
    </row>
    <row r="1154" spans="1:15" ht="15.75">
      <c r="A1154" s="83" t="s">
        <v>535</v>
      </c>
      <c r="B1154" s="80">
        <v>7048652463463</v>
      </c>
      <c r="C1154" s="34"/>
      <c r="D1154" s="34"/>
      <c r="E1154" s="34"/>
      <c r="F1154" s="34"/>
      <c r="G1154" s="34"/>
      <c r="H1154" s="34"/>
      <c r="I1154" s="34"/>
      <c r="J1154" s="34"/>
      <c r="K1154" s="37">
        <v>840084</v>
      </c>
      <c r="L1154" t="s">
        <v>323</v>
      </c>
      <c r="M1154" s="21" t="str">
        <f t="shared" si="17"/>
        <v>840084-GLCOE-LXL</v>
      </c>
      <c r="N1154" s="184">
        <v>7048652463463</v>
      </c>
      <c r="O1154" s="2">
        <v>1</v>
      </c>
    </row>
    <row r="1155" spans="1:15" ht="15.75">
      <c r="A1155" s="83" t="s">
        <v>536</v>
      </c>
      <c r="B1155" s="80">
        <v>7048652605337</v>
      </c>
      <c r="C1155" s="34"/>
      <c r="D1155" s="34"/>
      <c r="E1155" s="34"/>
      <c r="F1155" s="34"/>
      <c r="G1155" s="34"/>
      <c r="H1155" s="34"/>
      <c r="I1155" s="34"/>
      <c r="J1155" s="34"/>
      <c r="K1155" s="37">
        <v>840084</v>
      </c>
      <c r="L1155" t="s">
        <v>324</v>
      </c>
      <c r="M1155" s="21" t="str">
        <f t="shared" ref="M1155:M1218" si="18">CONCATENATE(K1155,"-",L1155)</f>
        <v>840084-GSFOE-SM</v>
      </c>
      <c r="N1155" s="184">
        <v>7048652605337</v>
      </c>
      <c r="O1155" s="2">
        <v>1</v>
      </c>
    </row>
    <row r="1156" spans="1:15" ht="15.75">
      <c r="A1156" s="83" t="s">
        <v>537</v>
      </c>
      <c r="B1156" s="80">
        <v>7048652605320</v>
      </c>
      <c r="C1156" s="34"/>
      <c r="D1156" s="34"/>
      <c r="E1156" s="34"/>
      <c r="F1156" s="34"/>
      <c r="G1156" s="34"/>
      <c r="H1156" s="34"/>
      <c r="I1156" s="34"/>
      <c r="J1156" s="34"/>
      <c r="K1156" s="37">
        <v>840084</v>
      </c>
      <c r="L1156" t="s">
        <v>326</v>
      </c>
      <c r="M1156" s="21" t="str">
        <f t="shared" si="18"/>
        <v>840084-GSFOE-ML</v>
      </c>
      <c r="N1156" s="184">
        <v>7048652605320</v>
      </c>
      <c r="O1156" s="2">
        <v>1</v>
      </c>
    </row>
    <row r="1157" spans="1:15" ht="15.75">
      <c r="A1157" s="83" t="s">
        <v>538</v>
      </c>
      <c r="B1157" s="80">
        <v>7048652605313</v>
      </c>
      <c r="C1157" s="34"/>
      <c r="D1157" s="34"/>
      <c r="E1157" s="34"/>
      <c r="F1157" s="34"/>
      <c r="G1157" s="34"/>
      <c r="H1157" s="34"/>
      <c r="I1157" s="34"/>
      <c r="J1157" s="34"/>
      <c r="K1157" s="37">
        <v>840084</v>
      </c>
      <c r="L1157" t="s">
        <v>327</v>
      </c>
      <c r="M1157" s="21" t="str">
        <f t="shared" si="18"/>
        <v>840084-GSFOE-LXL</v>
      </c>
      <c r="N1157" s="184">
        <v>7048652605313</v>
      </c>
      <c r="O1157" s="2">
        <v>1</v>
      </c>
    </row>
    <row r="1158" spans="1:15" ht="15.75">
      <c r="A1158" s="83" t="s">
        <v>539</v>
      </c>
      <c r="B1158" s="80">
        <v>7048652463517</v>
      </c>
      <c r="C1158" s="34"/>
      <c r="D1158" s="34"/>
      <c r="E1158" s="34"/>
      <c r="F1158" s="34"/>
      <c r="G1158" s="34"/>
      <c r="H1158" s="34"/>
      <c r="I1158" s="34"/>
      <c r="J1158" s="34"/>
      <c r="K1158" s="37">
        <v>840084</v>
      </c>
      <c r="L1158" t="s">
        <v>135</v>
      </c>
      <c r="M1158" s="21" t="str">
        <f t="shared" si="18"/>
        <v>840084-GSWHT-SM</v>
      </c>
      <c r="N1158" s="184">
        <v>7048652463517</v>
      </c>
      <c r="O1158" s="2">
        <v>1</v>
      </c>
    </row>
    <row r="1159" spans="1:15" ht="15.75">
      <c r="A1159" s="83" t="s">
        <v>540</v>
      </c>
      <c r="B1159" s="80">
        <v>7048652463500</v>
      </c>
      <c r="C1159" s="34"/>
      <c r="D1159" s="34"/>
      <c r="E1159" s="34"/>
      <c r="F1159" s="34"/>
      <c r="G1159" s="34"/>
      <c r="H1159" s="34"/>
      <c r="I1159" s="34"/>
      <c r="J1159" s="34"/>
      <c r="K1159" s="37">
        <v>840084</v>
      </c>
      <c r="L1159" t="s">
        <v>136</v>
      </c>
      <c r="M1159" s="21" t="str">
        <f t="shared" si="18"/>
        <v>840084-GSWHT-ML</v>
      </c>
      <c r="N1159" s="184">
        <v>7048652463500</v>
      </c>
      <c r="O1159" s="2">
        <v>1</v>
      </c>
    </row>
    <row r="1160" spans="1:15" ht="15.75">
      <c r="A1160" s="83" t="s">
        <v>541</v>
      </c>
      <c r="B1160" s="80">
        <v>7048652463494</v>
      </c>
      <c r="C1160" s="34"/>
      <c r="D1160" s="34"/>
      <c r="E1160" s="34"/>
      <c r="F1160" s="34"/>
      <c r="G1160" s="34"/>
      <c r="H1160" s="34"/>
      <c r="I1160" s="34"/>
      <c r="J1160" s="34"/>
      <c r="K1160" s="37">
        <v>840084</v>
      </c>
      <c r="L1160" t="s">
        <v>137</v>
      </c>
      <c r="M1160" s="21" t="str">
        <f t="shared" si="18"/>
        <v>840084-GSWHT-LXL</v>
      </c>
      <c r="N1160" s="184">
        <v>7048652463494</v>
      </c>
      <c r="O1160" s="2">
        <v>1</v>
      </c>
    </row>
    <row r="1161" spans="1:15" ht="15.75">
      <c r="A1161" s="83" t="s">
        <v>1658</v>
      </c>
      <c r="B1161" s="80">
        <v>7048652823021</v>
      </c>
      <c r="C1161" s="34"/>
      <c r="D1161" s="34"/>
      <c r="E1161" s="34"/>
      <c r="F1161" s="34"/>
      <c r="G1161" s="34"/>
      <c r="H1161" s="34"/>
      <c r="I1161" s="34"/>
      <c r="J1161" s="34"/>
      <c r="K1161" s="37">
        <v>840084</v>
      </c>
      <c r="L1161" t="s">
        <v>1290</v>
      </c>
      <c r="M1161" s="21" t="str">
        <f t="shared" si="18"/>
        <v>840084-MASEM-SM</v>
      </c>
      <c r="N1161" s="184">
        <v>7048652823021</v>
      </c>
      <c r="O1161" s="2">
        <v>1</v>
      </c>
    </row>
    <row r="1162" spans="1:15" ht="15.75">
      <c r="A1162" s="83" t="s">
        <v>1659</v>
      </c>
      <c r="B1162" s="80">
        <v>7048652823014</v>
      </c>
      <c r="C1162" s="34"/>
      <c r="D1162" s="34"/>
      <c r="E1162" s="34"/>
      <c r="F1162" s="34"/>
      <c r="G1162" s="34"/>
      <c r="H1162" s="34"/>
      <c r="I1162" s="34"/>
      <c r="J1162" s="34"/>
      <c r="K1162" s="37">
        <v>840084</v>
      </c>
      <c r="L1162" t="s">
        <v>1292</v>
      </c>
      <c r="M1162" s="21" t="str">
        <f t="shared" si="18"/>
        <v>840084-MASEM-ML</v>
      </c>
      <c r="N1162" s="184">
        <v>7048652823014</v>
      </c>
      <c r="O1162" s="2">
        <v>1</v>
      </c>
    </row>
    <row r="1163" spans="1:15" ht="15.75">
      <c r="A1163" s="83" t="s">
        <v>1660</v>
      </c>
      <c r="B1163" s="80">
        <v>7048652823007</v>
      </c>
      <c r="C1163" s="34"/>
      <c r="D1163" s="34"/>
      <c r="E1163" s="34"/>
      <c r="F1163" s="34"/>
      <c r="G1163" s="34"/>
      <c r="H1163" s="34"/>
      <c r="I1163" s="34"/>
      <c r="J1163" s="34"/>
      <c r="K1163" s="37">
        <v>840084</v>
      </c>
      <c r="L1163" t="s">
        <v>1293</v>
      </c>
      <c r="M1163" s="21" t="str">
        <f t="shared" si="18"/>
        <v>840084-MASEM-LXL</v>
      </c>
      <c r="N1163" s="184">
        <v>7048652823007</v>
      </c>
      <c r="O1163" s="2">
        <v>1</v>
      </c>
    </row>
    <row r="1164" spans="1:15" ht="15.75">
      <c r="A1164" s="83" t="s">
        <v>944</v>
      </c>
      <c r="B1164" s="80">
        <v>7048652714619</v>
      </c>
      <c r="C1164" s="34"/>
      <c r="D1164" s="34"/>
      <c r="E1164" s="34"/>
      <c r="F1164" s="34"/>
      <c r="G1164" s="34"/>
      <c r="H1164" s="34"/>
      <c r="I1164" s="34"/>
      <c r="J1164" s="34"/>
      <c r="K1164" s="37">
        <v>840084</v>
      </c>
      <c r="L1164" t="s">
        <v>748</v>
      </c>
      <c r="M1164" s="21" t="str">
        <f t="shared" si="18"/>
        <v>840084-MBBLU-SM</v>
      </c>
      <c r="N1164" s="184">
        <v>7048652714619</v>
      </c>
      <c r="O1164" s="2">
        <v>1</v>
      </c>
    </row>
    <row r="1165" spans="1:15" ht="15.75">
      <c r="A1165" s="83" t="s">
        <v>945</v>
      </c>
      <c r="B1165" s="80">
        <v>7048652714602</v>
      </c>
      <c r="C1165" s="34"/>
      <c r="D1165" s="34"/>
      <c r="E1165" s="34"/>
      <c r="F1165" s="34"/>
      <c r="G1165" s="34"/>
      <c r="H1165" s="34"/>
      <c r="I1165" s="34"/>
      <c r="J1165" s="34"/>
      <c r="K1165" s="37">
        <v>840084</v>
      </c>
      <c r="L1165" t="s">
        <v>750</v>
      </c>
      <c r="M1165" s="21" t="str">
        <f t="shared" si="18"/>
        <v>840084-MBBLU-ML</v>
      </c>
      <c r="N1165" s="184">
        <v>7048652714602</v>
      </c>
      <c r="O1165" s="2">
        <v>1</v>
      </c>
    </row>
    <row r="1166" spans="1:15" ht="15.75">
      <c r="A1166" s="83" t="s">
        <v>946</v>
      </c>
      <c r="B1166" s="80">
        <v>7048652714596</v>
      </c>
      <c r="C1166" s="34"/>
      <c r="D1166" s="34"/>
      <c r="E1166" s="34"/>
      <c r="F1166" s="34"/>
      <c r="G1166" s="34"/>
      <c r="H1166" s="34"/>
      <c r="I1166" s="34"/>
      <c r="J1166" s="34"/>
      <c r="K1166" s="37">
        <v>840084</v>
      </c>
      <c r="L1166" t="s">
        <v>751</v>
      </c>
      <c r="M1166" s="21" t="str">
        <f t="shared" si="18"/>
        <v>840084-MBBLU-LXL</v>
      </c>
      <c r="N1166" s="184">
        <v>7048652714596</v>
      </c>
      <c r="O1166" s="2">
        <v>1</v>
      </c>
    </row>
    <row r="1167" spans="1:15" ht="15.75">
      <c r="A1167" s="83" t="s">
        <v>542</v>
      </c>
      <c r="B1167" s="80">
        <v>7048652605368</v>
      </c>
      <c r="C1167" s="34"/>
      <c r="D1167" s="34"/>
      <c r="E1167" s="34"/>
      <c r="F1167" s="34"/>
      <c r="G1167" s="34"/>
      <c r="H1167" s="34"/>
      <c r="I1167" s="34"/>
      <c r="J1167" s="34"/>
      <c r="K1167" s="37">
        <v>840084</v>
      </c>
      <c r="L1167" t="s">
        <v>271</v>
      </c>
      <c r="M1167" s="21" t="str">
        <f t="shared" si="18"/>
        <v>840084-MBGRY-SM</v>
      </c>
      <c r="N1167" s="184">
        <v>7048652605368</v>
      </c>
      <c r="O1167" s="2">
        <v>1</v>
      </c>
    </row>
    <row r="1168" spans="1:15" ht="15.75">
      <c r="A1168" s="83" t="s">
        <v>543</v>
      </c>
      <c r="B1168" s="80">
        <v>7048652605351</v>
      </c>
      <c r="C1168" s="34"/>
      <c r="D1168" s="34"/>
      <c r="E1168" s="34"/>
      <c r="F1168" s="34"/>
      <c r="G1168" s="34"/>
      <c r="H1168" s="34"/>
      <c r="I1168" s="34"/>
      <c r="J1168" s="34"/>
      <c r="K1168" s="37">
        <v>840084</v>
      </c>
      <c r="L1168" t="s">
        <v>272</v>
      </c>
      <c r="M1168" s="21" t="str">
        <f t="shared" si="18"/>
        <v>840084-MBGRY-ML</v>
      </c>
      <c r="N1168" s="184">
        <v>7048652605351</v>
      </c>
      <c r="O1168" s="2">
        <v>1</v>
      </c>
    </row>
    <row r="1169" spans="1:15" ht="15.75">
      <c r="A1169" s="83" t="s">
        <v>544</v>
      </c>
      <c r="B1169" s="80">
        <v>7048652605344</v>
      </c>
      <c r="C1169" s="34"/>
      <c r="D1169" s="34"/>
      <c r="E1169" s="34"/>
      <c r="F1169" s="34"/>
      <c r="G1169" s="34"/>
      <c r="H1169" s="34"/>
      <c r="I1169" s="34"/>
      <c r="J1169" s="34"/>
      <c r="K1169" s="37">
        <v>840084</v>
      </c>
      <c r="L1169" t="s">
        <v>273</v>
      </c>
      <c r="M1169" s="21" t="str">
        <f t="shared" si="18"/>
        <v>840084-MBGRY-LXL</v>
      </c>
      <c r="N1169" s="184">
        <v>7048652605344</v>
      </c>
      <c r="O1169" s="2">
        <v>1</v>
      </c>
    </row>
    <row r="1170" spans="1:15" ht="15.75">
      <c r="A1170" s="83" t="s">
        <v>1661</v>
      </c>
      <c r="B1170" s="80">
        <v>7048652823052</v>
      </c>
      <c r="C1170" s="34"/>
      <c r="D1170" s="34"/>
      <c r="E1170" s="34"/>
      <c r="F1170" s="34"/>
      <c r="G1170" s="34"/>
      <c r="H1170" s="34"/>
      <c r="I1170" s="34"/>
      <c r="J1170" s="34"/>
      <c r="K1170" s="37">
        <v>840084</v>
      </c>
      <c r="L1170" t="s">
        <v>1074</v>
      </c>
      <c r="M1170" s="21" t="str">
        <f t="shared" si="18"/>
        <v>840084-MBUOE-SM</v>
      </c>
      <c r="N1170" s="184">
        <v>7048652823052</v>
      </c>
      <c r="O1170" s="2">
        <v>1</v>
      </c>
    </row>
    <row r="1171" spans="1:15" ht="15.75">
      <c r="A1171" s="83" t="s">
        <v>1662</v>
      </c>
      <c r="B1171" s="80">
        <v>7048652823045</v>
      </c>
      <c r="C1171" s="34"/>
      <c r="D1171" s="34"/>
      <c r="E1171" s="34"/>
      <c r="F1171" s="34"/>
      <c r="G1171" s="34"/>
      <c r="H1171" s="34"/>
      <c r="I1171" s="34"/>
      <c r="J1171" s="34"/>
      <c r="K1171" s="37">
        <v>840084</v>
      </c>
      <c r="L1171" t="s">
        <v>1075</v>
      </c>
      <c r="M1171" s="21" t="str">
        <f t="shared" si="18"/>
        <v>840084-MBUOE-ML</v>
      </c>
      <c r="N1171" s="184">
        <v>7048652823045</v>
      </c>
      <c r="O1171" s="2">
        <v>1</v>
      </c>
    </row>
    <row r="1172" spans="1:15" ht="15.75">
      <c r="A1172" s="83" t="s">
        <v>1663</v>
      </c>
      <c r="B1172" s="80">
        <v>7048652823038</v>
      </c>
      <c r="C1172" s="34"/>
      <c r="D1172" s="34"/>
      <c r="E1172" s="34"/>
      <c r="F1172" s="34"/>
      <c r="G1172" s="34"/>
      <c r="H1172" s="34"/>
      <c r="I1172" s="34"/>
      <c r="J1172" s="34"/>
      <c r="K1172" s="37">
        <v>840084</v>
      </c>
      <c r="L1172" t="s">
        <v>1076</v>
      </c>
      <c r="M1172" s="21" t="str">
        <f t="shared" si="18"/>
        <v>840084-MBUOE-LXL</v>
      </c>
      <c r="N1172" s="184">
        <v>7048652823038</v>
      </c>
      <c r="O1172" s="2">
        <v>1</v>
      </c>
    </row>
    <row r="1173" spans="1:15" ht="15.75">
      <c r="A1173" s="83" t="s">
        <v>545</v>
      </c>
      <c r="B1173" s="80">
        <v>7048652463548</v>
      </c>
      <c r="C1173" s="34"/>
      <c r="D1173" s="34"/>
      <c r="E1173" s="34"/>
      <c r="F1173" s="34"/>
      <c r="G1173" s="34"/>
      <c r="H1173" s="34"/>
      <c r="I1173" s="34"/>
      <c r="J1173" s="34"/>
      <c r="K1173" s="37">
        <v>840084</v>
      </c>
      <c r="L1173" t="s">
        <v>328</v>
      </c>
      <c r="M1173" s="21" t="str">
        <f t="shared" si="18"/>
        <v>840084-MNAVY-SM</v>
      </c>
      <c r="N1173" s="184">
        <v>7048652463548</v>
      </c>
      <c r="O1173" s="2">
        <v>1</v>
      </c>
    </row>
    <row r="1174" spans="1:15" ht="15.75">
      <c r="A1174" s="83" t="s">
        <v>546</v>
      </c>
      <c r="B1174" s="80">
        <v>7048652463531</v>
      </c>
      <c r="C1174" s="34"/>
      <c r="D1174" s="34"/>
      <c r="E1174" s="34"/>
      <c r="F1174" s="34"/>
      <c r="G1174" s="34"/>
      <c r="H1174" s="34"/>
      <c r="I1174" s="34"/>
      <c r="J1174" s="34"/>
      <c r="K1174" s="37">
        <v>840084</v>
      </c>
      <c r="L1174" t="s">
        <v>329</v>
      </c>
      <c r="M1174" s="21" t="str">
        <f t="shared" si="18"/>
        <v>840084-MNAVY-ML</v>
      </c>
      <c r="N1174" s="184">
        <v>7048652463531</v>
      </c>
      <c r="O1174" s="2">
        <v>1</v>
      </c>
    </row>
    <row r="1175" spans="1:15" ht="15.75">
      <c r="A1175" s="83" t="s">
        <v>547</v>
      </c>
      <c r="B1175" s="80">
        <v>7048652463524</v>
      </c>
      <c r="C1175" s="34"/>
      <c r="D1175" s="34"/>
      <c r="E1175" s="34"/>
      <c r="F1175" s="34"/>
      <c r="G1175" s="34"/>
      <c r="H1175" s="34"/>
      <c r="I1175" s="34"/>
      <c r="J1175" s="34"/>
      <c r="K1175" s="37">
        <v>840084</v>
      </c>
      <c r="L1175" t="s">
        <v>330</v>
      </c>
      <c r="M1175" s="21" t="str">
        <f t="shared" si="18"/>
        <v>840084-MNAVY-LXL</v>
      </c>
      <c r="N1175" s="184">
        <v>7048652463524</v>
      </c>
      <c r="O1175" s="2">
        <v>1</v>
      </c>
    </row>
    <row r="1176" spans="1:15" ht="15.75">
      <c r="A1176" s="83" t="s">
        <v>947</v>
      </c>
      <c r="B1176" s="80">
        <v>7048652714640</v>
      </c>
      <c r="C1176" s="34"/>
      <c r="D1176" s="34"/>
      <c r="E1176" s="34"/>
      <c r="F1176" s="34"/>
      <c r="G1176" s="34"/>
      <c r="H1176" s="34"/>
      <c r="I1176" s="34"/>
      <c r="J1176" s="34"/>
      <c r="K1176" s="37">
        <v>840084</v>
      </c>
      <c r="L1176" t="s">
        <v>759</v>
      </c>
      <c r="M1176" s="21" t="str">
        <f t="shared" si="18"/>
        <v>840084-SGMCH-SM</v>
      </c>
      <c r="N1176" s="184">
        <v>7048652714640</v>
      </c>
      <c r="O1176" s="2">
        <v>1</v>
      </c>
    </row>
    <row r="1177" spans="1:15" ht="15.75">
      <c r="A1177" s="83" t="s">
        <v>948</v>
      </c>
      <c r="B1177" s="80">
        <v>7048652714633</v>
      </c>
      <c r="C1177" s="34"/>
      <c r="D1177" s="34"/>
      <c r="E1177" s="34"/>
      <c r="F1177" s="34"/>
      <c r="G1177" s="34"/>
      <c r="H1177" s="34"/>
      <c r="I1177" s="34"/>
      <c r="J1177" s="34"/>
      <c r="K1177" s="37">
        <v>840084</v>
      </c>
      <c r="L1177" t="s">
        <v>761</v>
      </c>
      <c r="M1177" s="21" t="str">
        <f t="shared" si="18"/>
        <v>840084-SGMCH-ML</v>
      </c>
      <c r="N1177" s="184">
        <v>7048652714633</v>
      </c>
      <c r="O1177" s="2">
        <v>1</v>
      </c>
    </row>
    <row r="1178" spans="1:15" ht="15.75">
      <c r="A1178" s="83" t="s">
        <v>949</v>
      </c>
      <c r="B1178" s="80">
        <v>7048652714626</v>
      </c>
      <c r="C1178" s="34"/>
      <c r="D1178" s="34"/>
      <c r="E1178" s="34"/>
      <c r="F1178" s="34"/>
      <c r="G1178" s="34"/>
      <c r="H1178" s="34"/>
      <c r="I1178" s="34"/>
      <c r="J1178" s="34"/>
      <c r="K1178" s="37">
        <v>840084</v>
      </c>
      <c r="L1178" t="s">
        <v>762</v>
      </c>
      <c r="M1178" s="21" t="str">
        <f t="shared" si="18"/>
        <v>840084-SGMCH-LXL</v>
      </c>
      <c r="N1178" s="184">
        <v>7048652714626</v>
      </c>
      <c r="O1178" s="2">
        <v>1</v>
      </c>
    </row>
    <row r="1179" spans="1:15" ht="15.75">
      <c r="A1179" s="83" t="s">
        <v>3844</v>
      </c>
      <c r="B1179" s="80">
        <v>7048653089945</v>
      </c>
      <c r="C1179" s="34"/>
      <c r="D1179" s="34"/>
      <c r="E1179" s="34"/>
      <c r="F1179" s="34"/>
      <c r="G1179" s="34"/>
      <c r="H1179" s="34"/>
      <c r="I1179" s="34"/>
      <c r="J1179" s="34"/>
      <c r="K1179" s="37">
        <v>840084</v>
      </c>
      <c r="L1179" t="s">
        <v>3731</v>
      </c>
      <c r="M1179" s="21" t="str">
        <f t="shared" si="18"/>
        <v>840084-WIGRN-SM</v>
      </c>
      <c r="N1179" s="184">
        <v>7048653089945</v>
      </c>
      <c r="O1179" s="2">
        <v>1</v>
      </c>
    </row>
    <row r="1180" spans="1:15" ht="15.75">
      <c r="A1180" s="83" t="s">
        <v>3845</v>
      </c>
      <c r="B1180" s="80">
        <v>7048653089952</v>
      </c>
      <c r="C1180" s="34"/>
      <c r="D1180" s="34"/>
      <c r="E1180" s="34"/>
      <c r="F1180" s="34"/>
      <c r="G1180" s="34"/>
      <c r="H1180" s="34"/>
      <c r="I1180" s="34"/>
      <c r="J1180" s="34"/>
      <c r="K1180" s="37">
        <v>840084</v>
      </c>
      <c r="L1180" t="s">
        <v>3732</v>
      </c>
      <c r="M1180" s="21" t="str">
        <f t="shared" si="18"/>
        <v>840084-WIGRN-ML</v>
      </c>
      <c r="N1180" s="184">
        <v>7048653089952</v>
      </c>
      <c r="O1180" s="2">
        <v>1</v>
      </c>
    </row>
    <row r="1181" spans="1:15" ht="15.75">
      <c r="A1181" s="83" t="s">
        <v>3846</v>
      </c>
      <c r="B1181" s="80">
        <v>7048653089969</v>
      </c>
      <c r="C1181" s="34"/>
      <c r="D1181" s="34"/>
      <c r="E1181" s="34"/>
      <c r="F1181" s="34"/>
      <c r="G1181" s="34"/>
      <c r="H1181" s="34"/>
      <c r="I1181" s="34"/>
      <c r="J1181" s="34"/>
      <c r="K1181" s="37">
        <v>840084</v>
      </c>
      <c r="L1181" t="s">
        <v>3733</v>
      </c>
      <c r="M1181" s="21" t="str">
        <f t="shared" si="18"/>
        <v>840084-WIGRN-LXL</v>
      </c>
      <c r="N1181" s="184">
        <v>7048653089969</v>
      </c>
      <c r="O1181" s="2">
        <v>1</v>
      </c>
    </row>
    <row r="1182" spans="1:15" ht="15.75">
      <c r="A1182" s="83" t="s">
        <v>548</v>
      </c>
      <c r="B1182" s="80">
        <v>7048652605108</v>
      </c>
      <c r="C1182" s="34"/>
      <c r="D1182" s="34"/>
      <c r="E1182" s="34"/>
      <c r="F1182" s="34"/>
      <c r="G1182" s="34"/>
      <c r="H1182" s="34"/>
      <c r="I1182" s="34"/>
      <c r="J1182" s="34"/>
      <c r="K1182" s="37">
        <v>840091</v>
      </c>
      <c r="L1182" t="s">
        <v>132</v>
      </c>
      <c r="M1182" s="21" t="str">
        <f t="shared" si="18"/>
        <v>840091-DTBLK-SM</v>
      </c>
      <c r="N1182" s="184">
        <v>7048652605108</v>
      </c>
      <c r="O1182" s="2">
        <v>1</v>
      </c>
    </row>
    <row r="1183" spans="1:15" ht="15.75">
      <c r="A1183" s="83" t="s">
        <v>549</v>
      </c>
      <c r="B1183" s="80">
        <v>7048652605092</v>
      </c>
      <c r="C1183" s="34"/>
      <c r="D1183" s="34"/>
      <c r="E1183" s="34"/>
      <c r="F1183" s="34"/>
      <c r="G1183" s="34"/>
      <c r="H1183" s="34"/>
      <c r="I1183" s="34"/>
      <c r="J1183" s="34"/>
      <c r="K1183" s="37">
        <v>840091</v>
      </c>
      <c r="L1183" t="s">
        <v>133</v>
      </c>
      <c r="M1183" s="21" t="str">
        <f t="shared" si="18"/>
        <v>840091-DTBLK-ML</v>
      </c>
      <c r="N1183" s="184">
        <v>7048652605092</v>
      </c>
      <c r="O1183" s="2">
        <v>1</v>
      </c>
    </row>
    <row r="1184" spans="1:15" ht="15.75">
      <c r="A1184" s="83" t="s">
        <v>550</v>
      </c>
      <c r="B1184" s="80">
        <v>7048652605085</v>
      </c>
      <c r="C1184" s="34"/>
      <c r="D1184" s="34"/>
      <c r="E1184" s="34"/>
      <c r="F1184" s="34"/>
      <c r="G1184" s="34"/>
      <c r="H1184" s="34"/>
      <c r="I1184" s="34"/>
      <c r="J1184" s="34"/>
      <c r="K1184" s="37">
        <v>840091</v>
      </c>
      <c r="L1184" t="s">
        <v>134</v>
      </c>
      <c r="M1184" s="21" t="str">
        <f t="shared" si="18"/>
        <v>840091-DTBLK-LXL</v>
      </c>
      <c r="N1184" s="184">
        <v>7048652605085</v>
      </c>
      <c r="O1184" s="2">
        <v>1</v>
      </c>
    </row>
    <row r="1185" spans="1:15" ht="15.75">
      <c r="A1185" s="83" t="s">
        <v>1664</v>
      </c>
      <c r="B1185" s="80">
        <v>7048652823205</v>
      </c>
      <c r="C1185" s="34"/>
      <c r="D1185" s="34"/>
      <c r="E1185" s="34"/>
      <c r="F1185" s="34"/>
      <c r="G1185" s="34"/>
      <c r="H1185" s="34"/>
      <c r="I1185" s="34"/>
      <c r="J1185" s="34"/>
      <c r="K1185" s="37">
        <v>840091</v>
      </c>
      <c r="L1185" t="s">
        <v>1290</v>
      </c>
      <c r="M1185" s="21" t="str">
        <f t="shared" si="18"/>
        <v>840091-MASEM-SM</v>
      </c>
      <c r="N1185" s="184">
        <v>7048652823205</v>
      </c>
      <c r="O1185" s="2">
        <v>1</v>
      </c>
    </row>
    <row r="1186" spans="1:15" ht="15.75">
      <c r="A1186" s="83" t="s">
        <v>1665</v>
      </c>
      <c r="B1186" s="80">
        <v>7048652823199</v>
      </c>
      <c r="C1186" s="34"/>
      <c r="D1186" s="34"/>
      <c r="E1186" s="34"/>
      <c r="F1186" s="34"/>
      <c r="G1186" s="34"/>
      <c r="H1186" s="34"/>
      <c r="I1186" s="34"/>
      <c r="J1186" s="34"/>
      <c r="K1186" s="37">
        <v>840091</v>
      </c>
      <c r="L1186" t="s">
        <v>1292</v>
      </c>
      <c r="M1186" s="21" t="str">
        <f t="shared" si="18"/>
        <v>840091-MASEM-ML</v>
      </c>
      <c r="N1186" s="184">
        <v>7048652823199</v>
      </c>
      <c r="O1186" s="2">
        <v>1</v>
      </c>
    </row>
    <row r="1187" spans="1:15" ht="15.75">
      <c r="A1187" s="83" t="s">
        <v>1666</v>
      </c>
      <c r="B1187" s="80">
        <v>7048652823182</v>
      </c>
      <c r="C1187" s="34"/>
      <c r="D1187" s="34"/>
      <c r="E1187" s="34"/>
      <c r="F1187" s="34"/>
      <c r="G1187" s="34"/>
      <c r="H1187" s="34"/>
      <c r="I1187" s="34"/>
      <c r="J1187" s="34"/>
      <c r="K1187" s="37">
        <v>840091</v>
      </c>
      <c r="L1187" t="s">
        <v>1293</v>
      </c>
      <c r="M1187" s="21" t="str">
        <f t="shared" si="18"/>
        <v>840091-MASEM-LXL</v>
      </c>
      <c r="N1187" s="184">
        <v>7048652823182</v>
      </c>
      <c r="O1187" s="2">
        <v>1</v>
      </c>
    </row>
    <row r="1188" spans="1:15" ht="15.75">
      <c r="A1188" s="83" t="s">
        <v>551</v>
      </c>
      <c r="B1188" s="80">
        <v>7048652605139</v>
      </c>
      <c r="C1188" s="34"/>
      <c r="D1188" s="34"/>
      <c r="E1188" s="34"/>
      <c r="F1188" s="34"/>
      <c r="G1188" s="34"/>
      <c r="H1188" s="34"/>
      <c r="I1188" s="34"/>
      <c r="J1188" s="34"/>
      <c r="K1188" s="37">
        <v>840091</v>
      </c>
      <c r="L1188" t="s">
        <v>271</v>
      </c>
      <c r="M1188" s="21" t="str">
        <f t="shared" si="18"/>
        <v>840091-MBGRY-SM</v>
      </c>
      <c r="N1188" s="184">
        <v>7048652605139</v>
      </c>
      <c r="O1188" s="2">
        <v>1</v>
      </c>
    </row>
    <row r="1189" spans="1:15" ht="15.75">
      <c r="A1189" s="83" t="s">
        <v>552</v>
      </c>
      <c r="B1189" s="80">
        <v>7048652605122</v>
      </c>
      <c r="C1189" s="34"/>
      <c r="D1189" s="34"/>
      <c r="E1189" s="34"/>
      <c r="F1189" s="34"/>
      <c r="G1189" s="34"/>
      <c r="H1189" s="34"/>
      <c r="I1189" s="34"/>
      <c r="J1189" s="34"/>
      <c r="K1189" s="37">
        <v>840091</v>
      </c>
      <c r="L1189" t="s">
        <v>272</v>
      </c>
      <c r="M1189" s="21" t="str">
        <f t="shared" si="18"/>
        <v>840091-MBGRY-ML</v>
      </c>
      <c r="N1189" s="184">
        <v>7048652605122</v>
      </c>
      <c r="O1189" s="2">
        <v>1</v>
      </c>
    </row>
    <row r="1190" spans="1:15" ht="15.75">
      <c r="A1190" s="83" t="s">
        <v>553</v>
      </c>
      <c r="B1190" s="80">
        <v>7048652605115</v>
      </c>
      <c r="C1190" s="34"/>
      <c r="D1190" s="34"/>
      <c r="E1190" s="34"/>
      <c r="F1190" s="34"/>
      <c r="G1190" s="34"/>
      <c r="H1190" s="34"/>
      <c r="I1190" s="34"/>
      <c r="J1190" s="34"/>
      <c r="K1190" s="37">
        <v>840091</v>
      </c>
      <c r="L1190" t="s">
        <v>273</v>
      </c>
      <c r="M1190" s="21" t="str">
        <f t="shared" si="18"/>
        <v>840091-MBGRY-LXL</v>
      </c>
      <c r="N1190" s="184">
        <v>7048652605115</v>
      </c>
      <c r="O1190" s="2">
        <v>1</v>
      </c>
    </row>
    <row r="1191" spans="1:15" ht="15.75">
      <c r="A1191" s="83" t="s">
        <v>1667</v>
      </c>
      <c r="B1191" s="80">
        <v>7048652823113</v>
      </c>
      <c r="C1191" s="34"/>
      <c r="D1191" s="34"/>
      <c r="E1191" s="34"/>
      <c r="F1191" s="34"/>
      <c r="G1191" s="34"/>
      <c r="H1191" s="34"/>
      <c r="I1191" s="34"/>
      <c r="J1191" s="34"/>
      <c r="K1191" s="37">
        <v>840091</v>
      </c>
      <c r="L1191" t="s">
        <v>1311</v>
      </c>
      <c r="M1191" s="21" t="str">
        <f t="shared" si="18"/>
        <v>840091-MBRWH-SM</v>
      </c>
      <c r="N1191" s="184">
        <v>7048652823113</v>
      </c>
      <c r="O1191" s="2">
        <v>1</v>
      </c>
    </row>
    <row r="1192" spans="1:15" ht="15.75">
      <c r="A1192" s="83" t="s">
        <v>1668</v>
      </c>
      <c r="B1192" s="80">
        <v>7048652823106</v>
      </c>
      <c r="C1192" s="34"/>
      <c r="D1192" s="34"/>
      <c r="E1192" s="34"/>
      <c r="F1192" s="34"/>
      <c r="G1192" s="34"/>
      <c r="H1192" s="34"/>
      <c r="I1192" s="34"/>
      <c r="J1192" s="34"/>
      <c r="K1192" s="37">
        <v>840091</v>
      </c>
      <c r="L1192" t="s">
        <v>1312</v>
      </c>
      <c r="M1192" s="21" t="str">
        <f t="shared" si="18"/>
        <v>840091-MBRWH-ML</v>
      </c>
      <c r="N1192" s="184">
        <v>7048652823106</v>
      </c>
      <c r="O1192" s="2">
        <v>1</v>
      </c>
    </row>
    <row r="1193" spans="1:15" ht="15.75">
      <c r="A1193" s="83" t="s">
        <v>1669</v>
      </c>
      <c r="B1193" s="80">
        <v>7048652823090</v>
      </c>
      <c r="C1193" s="34"/>
      <c r="D1193" s="34"/>
      <c r="E1193" s="34"/>
      <c r="F1193" s="34"/>
      <c r="G1193" s="34"/>
      <c r="H1193" s="34"/>
      <c r="I1193" s="34"/>
      <c r="J1193" s="34"/>
      <c r="K1193" s="37">
        <v>840091</v>
      </c>
      <c r="L1193" t="s">
        <v>1313</v>
      </c>
      <c r="M1193" s="21" t="str">
        <f t="shared" si="18"/>
        <v>840091-MBRWH-LXL</v>
      </c>
      <c r="N1193" s="184">
        <v>7048652823090</v>
      </c>
      <c r="O1193" s="2">
        <v>1</v>
      </c>
    </row>
    <row r="1194" spans="1:15" ht="15.75">
      <c r="A1194" s="83" t="s">
        <v>554</v>
      </c>
      <c r="B1194" s="80">
        <v>7048652605160</v>
      </c>
      <c r="C1194" s="34"/>
      <c r="D1194" s="34"/>
      <c r="E1194" s="34"/>
      <c r="F1194" s="34"/>
      <c r="G1194" s="34"/>
      <c r="H1194" s="34"/>
      <c r="I1194" s="34"/>
      <c r="J1194" s="34"/>
      <c r="K1194" s="37">
        <v>840091</v>
      </c>
      <c r="L1194" t="s">
        <v>331</v>
      </c>
      <c r="M1194" s="21" t="str">
        <f t="shared" si="18"/>
        <v>840091-MEMRD-SM</v>
      </c>
      <c r="N1194" s="184">
        <v>7048652605160</v>
      </c>
      <c r="O1194" s="2">
        <v>1</v>
      </c>
    </row>
    <row r="1195" spans="1:15" ht="15.75">
      <c r="A1195" s="83" t="s">
        <v>555</v>
      </c>
      <c r="B1195" s="80">
        <v>7048652605153</v>
      </c>
      <c r="C1195" s="34"/>
      <c r="D1195" s="34"/>
      <c r="E1195" s="34"/>
      <c r="F1195" s="34"/>
      <c r="G1195" s="34"/>
      <c r="H1195" s="34"/>
      <c r="I1195" s="34"/>
      <c r="J1195" s="34"/>
      <c r="K1195" s="37">
        <v>840091</v>
      </c>
      <c r="L1195" t="s">
        <v>333</v>
      </c>
      <c r="M1195" s="21" t="str">
        <f t="shared" si="18"/>
        <v>840091-MEMRD-ML</v>
      </c>
      <c r="N1195" s="184">
        <v>7048652605153</v>
      </c>
      <c r="O1195" s="2">
        <v>1</v>
      </c>
    </row>
    <row r="1196" spans="1:15" ht="15.75">
      <c r="A1196" s="83" t="s">
        <v>556</v>
      </c>
      <c r="B1196" s="80">
        <v>7048652605146</v>
      </c>
      <c r="C1196" s="34"/>
      <c r="D1196" s="34"/>
      <c r="E1196" s="34"/>
      <c r="F1196" s="34"/>
      <c r="G1196" s="34"/>
      <c r="H1196" s="34"/>
      <c r="I1196" s="34"/>
      <c r="J1196" s="34"/>
      <c r="K1196" s="37">
        <v>840091</v>
      </c>
      <c r="L1196" t="s">
        <v>334</v>
      </c>
      <c r="M1196" s="21" t="str">
        <f t="shared" si="18"/>
        <v>840091-MEMRD-LXL</v>
      </c>
      <c r="N1196" s="184">
        <v>7048652605146</v>
      </c>
      <c r="O1196" s="2">
        <v>1</v>
      </c>
    </row>
    <row r="1197" spans="1:15" ht="15.75">
      <c r="A1197" s="83" t="s">
        <v>557</v>
      </c>
      <c r="B1197" s="80">
        <v>7048652605191</v>
      </c>
      <c r="C1197" s="34"/>
      <c r="D1197" s="34"/>
      <c r="E1197" s="34"/>
      <c r="F1197" s="34"/>
      <c r="G1197" s="34"/>
      <c r="H1197" s="34"/>
      <c r="I1197" s="34"/>
      <c r="J1197" s="34"/>
      <c r="K1197" s="37">
        <v>840091</v>
      </c>
      <c r="L1197" t="s">
        <v>251</v>
      </c>
      <c r="M1197" s="21" t="str">
        <f t="shared" si="18"/>
        <v>840091-MHGRN-SM</v>
      </c>
      <c r="N1197" s="184">
        <v>7048652605191</v>
      </c>
      <c r="O1197" s="2">
        <v>1</v>
      </c>
    </row>
    <row r="1198" spans="1:15" ht="15.75">
      <c r="A1198" s="83" t="s">
        <v>558</v>
      </c>
      <c r="B1198" s="80">
        <v>7048652605184</v>
      </c>
      <c r="C1198" s="34"/>
      <c r="D1198" s="34"/>
      <c r="E1198" s="34"/>
      <c r="F1198" s="34"/>
      <c r="G1198" s="34"/>
      <c r="H1198" s="34"/>
      <c r="I1198" s="34"/>
      <c r="J1198" s="34"/>
      <c r="K1198" s="37">
        <v>840091</v>
      </c>
      <c r="L1198" t="s">
        <v>253</v>
      </c>
      <c r="M1198" s="21" t="str">
        <f t="shared" si="18"/>
        <v>840091-MHGRN-ML</v>
      </c>
      <c r="N1198" s="184">
        <v>7048652605184</v>
      </c>
      <c r="O1198" s="2">
        <v>1</v>
      </c>
    </row>
    <row r="1199" spans="1:15" ht="15.75">
      <c r="A1199" s="83" t="s">
        <v>559</v>
      </c>
      <c r="B1199" s="80">
        <v>7048652605177</v>
      </c>
      <c r="C1199" s="34"/>
      <c r="D1199" s="34"/>
      <c r="E1199" s="34"/>
      <c r="F1199" s="34"/>
      <c r="G1199" s="34"/>
      <c r="H1199" s="34"/>
      <c r="I1199" s="34"/>
      <c r="J1199" s="34"/>
      <c r="K1199" s="37">
        <v>840091</v>
      </c>
      <c r="L1199" t="s">
        <v>254</v>
      </c>
      <c r="M1199" s="21" t="str">
        <f t="shared" si="18"/>
        <v>840091-MHGRN-LXL</v>
      </c>
      <c r="N1199" s="184">
        <v>7048652605177</v>
      </c>
      <c r="O1199" s="2">
        <v>1</v>
      </c>
    </row>
    <row r="1200" spans="1:15" ht="15.75">
      <c r="A1200" s="83" t="s">
        <v>950</v>
      </c>
      <c r="B1200" s="80">
        <v>7048652714701</v>
      </c>
      <c r="C1200" s="34"/>
      <c r="D1200" s="34"/>
      <c r="E1200" s="34"/>
      <c r="F1200" s="34"/>
      <c r="G1200" s="34"/>
      <c r="H1200" s="34"/>
      <c r="I1200" s="34"/>
      <c r="J1200" s="34"/>
      <c r="K1200" s="37">
        <v>840091</v>
      </c>
      <c r="L1200" t="s">
        <v>116</v>
      </c>
      <c r="M1200" s="21" t="str">
        <f t="shared" si="18"/>
        <v>840091-MMBLU-SM</v>
      </c>
      <c r="N1200" s="184">
        <v>7048652714701</v>
      </c>
      <c r="O1200" s="2">
        <v>1</v>
      </c>
    </row>
    <row r="1201" spans="1:15" ht="15.75">
      <c r="A1201" s="83" t="s">
        <v>951</v>
      </c>
      <c r="B1201" s="80">
        <v>7048652714695</v>
      </c>
      <c r="C1201" s="34"/>
      <c r="D1201" s="34"/>
      <c r="E1201" s="34"/>
      <c r="F1201" s="34"/>
      <c r="G1201" s="34"/>
      <c r="H1201" s="34"/>
      <c r="I1201" s="34"/>
      <c r="J1201" s="34"/>
      <c r="K1201" s="37">
        <v>840091</v>
      </c>
      <c r="L1201" t="s">
        <v>117</v>
      </c>
      <c r="M1201" s="21" t="str">
        <f t="shared" si="18"/>
        <v>840091-MMBLU-ML</v>
      </c>
      <c r="N1201" s="184">
        <v>7048652714695</v>
      </c>
      <c r="O1201" s="2">
        <v>1</v>
      </c>
    </row>
    <row r="1202" spans="1:15" ht="15.75">
      <c r="A1202" s="83" t="s">
        <v>952</v>
      </c>
      <c r="B1202" s="80">
        <v>7048652714688</v>
      </c>
      <c r="C1202" s="34"/>
      <c r="D1202" s="34"/>
      <c r="E1202" s="34"/>
      <c r="F1202" s="34"/>
      <c r="G1202" s="34"/>
      <c r="H1202" s="34"/>
      <c r="I1202" s="34"/>
      <c r="J1202" s="34"/>
      <c r="K1202" s="37">
        <v>840091</v>
      </c>
      <c r="L1202" t="s">
        <v>118</v>
      </c>
      <c r="M1202" s="21" t="str">
        <f t="shared" si="18"/>
        <v>840091-MMBLU-LXL</v>
      </c>
      <c r="N1202" s="184">
        <v>7048652714688</v>
      </c>
      <c r="O1202" s="2">
        <v>1</v>
      </c>
    </row>
    <row r="1203" spans="1:15" ht="15.75">
      <c r="A1203" s="83" t="s">
        <v>560</v>
      </c>
      <c r="B1203" s="80">
        <v>7048652605221</v>
      </c>
      <c r="C1203" s="34"/>
      <c r="D1203" s="34"/>
      <c r="E1203" s="34"/>
      <c r="F1203" s="34"/>
      <c r="G1203" s="34"/>
      <c r="H1203" s="34"/>
      <c r="I1203" s="34"/>
      <c r="J1203" s="34"/>
      <c r="K1203" s="37">
        <v>840091</v>
      </c>
      <c r="L1203" t="s">
        <v>255</v>
      </c>
      <c r="M1203" s="21" t="str">
        <f t="shared" si="18"/>
        <v>840091-MNGRY-SM</v>
      </c>
      <c r="N1203" s="184">
        <v>7048652605221</v>
      </c>
      <c r="O1203" s="2">
        <v>1</v>
      </c>
    </row>
    <row r="1204" spans="1:15" ht="15.75">
      <c r="A1204" s="83" t="s">
        <v>561</v>
      </c>
      <c r="B1204" s="80">
        <v>7048652605214</v>
      </c>
      <c r="C1204" s="34"/>
      <c r="D1204" s="34"/>
      <c r="E1204" s="34"/>
      <c r="F1204" s="34"/>
      <c r="G1204" s="34"/>
      <c r="H1204" s="34"/>
      <c r="I1204" s="34"/>
      <c r="J1204" s="34"/>
      <c r="K1204" s="37">
        <v>840091</v>
      </c>
      <c r="L1204" t="s">
        <v>257</v>
      </c>
      <c r="M1204" s="21" t="str">
        <f t="shared" si="18"/>
        <v>840091-MNGRY-ML</v>
      </c>
      <c r="N1204" s="184">
        <v>7048652605214</v>
      </c>
      <c r="O1204" s="2">
        <v>1</v>
      </c>
    </row>
    <row r="1205" spans="1:15" ht="15.75">
      <c r="A1205" s="83" t="s">
        <v>562</v>
      </c>
      <c r="B1205" s="80">
        <v>7048652605207</v>
      </c>
      <c r="C1205" s="34"/>
      <c r="D1205" s="34"/>
      <c r="E1205" s="34"/>
      <c r="F1205" s="34"/>
      <c r="G1205" s="34"/>
      <c r="H1205" s="34"/>
      <c r="I1205" s="34"/>
      <c r="J1205" s="34"/>
      <c r="K1205" s="37">
        <v>840091</v>
      </c>
      <c r="L1205" t="s">
        <v>258</v>
      </c>
      <c r="M1205" s="21" t="str">
        <f t="shared" si="18"/>
        <v>840091-MNGRY-LXL</v>
      </c>
      <c r="N1205" s="184">
        <v>7048652605207</v>
      </c>
      <c r="O1205" s="2">
        <v>1</v>
      </c>
    </row>
    <row r="1206" spans="1:15" ht="15.75">
      <c r="A1206" s="83" t="s">
        <v>1670</v>
      </c>
      <c r="B1206" s="80">
        <v>7048652823144</v>
      </c>
      <c r="C1206" s="34"/>
      <c r="D1206" s="34"/>
      <c r="E1206" s="34"/>
      <c r="F1206" s="34"/>
      <c r="G1206" s="34"/>
      <c r="H1206" s="34"/>
      <c r="I1206" s="34"/>
      <c r="J1206" s="34"/>
      <c r="K1206" s="37">
        <v>840091</v>
      </c>
      <c r="L1206" t="s">
        <v>755</v>
      </c>
      <c r="M1206" s="21" t="str">
        <f t="shared" si="18"/>
        <v>840091-MROGD-SM</v>
      </c>
      <c r="N1206" s="184">
        <v>7048652823144</v>
      </c>
      <c r="O1206" s="2">
        <v>1</v>
      </c>
    </row>
    <row r="1207" spans="1:15" ht="15.75">
      <c r="A1207" s="83" t="s">
        <v>1671</v>
      </c>
      <c r="B1207" s="80">
        <v>7048652823137</v>
      </c>
      <c r="C1207" s="34"/>
      <c r="D1207" s="34"/>
      <c r="E1207" s="34"/>
      <c r="F1207" s="34"/>
      <c r="G1207" s="34"/>
      <c r="H1207" s="34"/>
      <c r="I1207" s="34"/>
      <c r="J1207" s="34"/>
      <c r="K1207" s="37">
        <v>840091</v>
      </c>
      <c r="L1207" t="s">
        <v>757</v>
      </c>
      <c r="M1207" s="21" t="str">
        <f t="shared" si="18"/>
        <v>840091-MROGD-ML</v>
      </c>
      <c r="N1207" s="184">
        <v>7048652823137</v>
      </c>
      <c r="O1207" s="2">
        <v>1</v>
      </c>
    </row>
    <row r="1208" spans="1:15" ht="15.75">
      <c r="A1208" s="83" t="s">
        <v>1672</v>
      </c>
      <c r="B1208" s="80">
        <v>7048652823120</v>
      </c>
      <c r="C1208" s="34"/>
      <c r="D1208" s="34"/>
      <c r="E1208" s="34"/>
      <c r="F1208" s="34"/>
      <c r="G1208" s="34"/>
      <c r="H1208" s="34"/>
      <c r="I1208" s="34"/>
      <c r="J1208" s="34"/>
      <c r="K1208" s="37">
        <v>840091</v>
      </c>
      <c r="L1208" t="s">
        <v>758</v>
      </c>
      <c r="M1208" s="21" t="str">
        <f t="shared" si="18"/>
        <v>840091-MROGD-LXL</v>
      </c>
      <c r="N1208" s="184">
        <v>7048652823120</v>
      </c>
      <c r="O1208" s="2">
        <v>1</v>
      </c>
    </row>
    <row r="1209" spans="1:15" ht="15.75">
      <c r="A1209" s="83" t="s">
        <v>563</v>
      </c>
      <c r="B1209" s="80">
        <v>7048652605252</v>
      </c>
      <c r="C1209" s="34"/>
      <c r="D1209" s="34"/>
      <c r="E1209" s="34"/>
      <c r="F1209" s="34"/>
      <c r="G1209" s="34"/>
      <c r="H1209" s="34"/>
      <c r="I1209" s="34"/>
      <c r="J1209" s="34"/>
      <c r="K1209" s="37">
        <v>840091</v>
      </c>
      <c r="L1209" t="s">
        <v>119</v>
      </c>
      <c r="M1209" s="21" t="str">
        <f t="shared" si="18"/>
        <v>840091-MSBMC-SM</v>
      </c>
      <c r="N1209" s="184">
        <v>7048652605252</v>
      </c>
      <c r="O1209" s="2">
        <v>1</v>
      </c>
    </row>
    <row r="1210" spans="1:15" ht="15.75">
      <c r="A1210" s="83" t="s">
        <v>564</v>
      </c>
      <c r="B1210" s="80">
        <v>7048652605245</v>
      </c>
      <c r="C1210" s="34"/>
      <c r="D1210" s="34"/>
      <c r="E1210" s="34"/>
      <c r="F1210" s="34"/>
      <c r="G1210" s="34"/>
      <c r="H1210" s="34"/>
      <c r="I1210" s="34"/>
      <c r="J1210" s="34"/>
      <c r="K1210" s="37">
        <v>840091</v>
      </c>
      <c r="L1210" t="s">
        <v>120</v>
      </c>
      <c r="M1210" s="21" t="str">
        <f t="shared" si="18"/>
        <v>840091-MSBMC-ML</v>
      </c>
      <c r="N1210" s="184">
        <v>7048652605245</v>
      </c>
      <c r="O1210" s="2">
        <v>1</v>
      </c>
    </row>
    <row r="1211" spans="1:15" ht="15.75">
      <c r="A1211" s="83" t="s">
        <v>565</v>
      </c>
      <c r="B1211" s="80">
        <v>7048652605238</v>
      </c>
      <c r="C1211" s="34"/>
      <c r="D1211" s="34"/>
      <c r="E1211" s="34"/>
      <c r="F1211" s="34"/>
      <c r="G1211" s="34"/>
      <c r="H1211" s="34"/>
      <c r="I1211" s="34"/>
      <c r="J1211" s="34"/>
      <c r="K1211" s="37">
        <v>840091</v>
      </c>
      <c r="L1211" t="s">
        <v>121</v>
      </c>
      <c r="M1211" s="21" t="str">
        <f t="shared" si="18"/>
        <v>840091-MSBMC-LXL</v>
      </c>
      <c r="N1211" s="184">
        <v>7048652605238</v>
      </c>
      <c r="O1211" s="2">
        <v>1</v>
      </c>
    </row>
    <row r="1212" spans="1:15" ht="15.75">
      <c r="A1212" s="83" t="s">
        <v>2350</v>
      </c>
      <c r="B1212" s="80">
        <v>7048652966148</v>
      </c>
      <c r="C1212" s="34"/>
      <c r="D1212" s="34"/>
      <c r="E1212" s="34"/>
      <c r="F1212" s="34"/>
      <c r="G1212" s="34"/>
      <c r="H1212" s="34"/>
      <c r="I1212" s="34"/>
      <c r="J1212" s="34"/>
      <c r="K1212" s="37">
        <v>840091</v>
      </c>
      <c r="L1212" t="s">
        <v>2196</v>
      </c>
      <c r="M1212" s="21" t="str">
        <f t="shared" si="18"/>
        <v>840091-MTURQ-SM</v>
      </c>
      <c r="N1212" s="184">
        <v>7048652966148</v>
      </c>
      <c r="O1212" s="2">
        <v>1</v>
      </c>
    </row>
    <row r="1213" spans="1:15" ht="15.75">
      <c r="A1213" s="83" t="s">
        <v>2351</v>
      </c>
      <c r="B1213" s="80">
        <v>7048652966131</v>
      </c>
      <c r="C1213" s="34"/>
      <c r="D1213" s="34"/>
      <c r="E1213" s="34"/>
      <c r="F1213" s="34"/>
      <c r="G1213" s="34"/>
      <c r="H1213" s="34"/>
      <c r="I1213" s="34"/>
      <c r="J1213" s="34"/>
      <c r="K1213" s="37">
        <v>840091</v>
      </c>
      <c r="L1213" t="s">
        <v>2197</v>
      </c>
      <c r="M1213" s="21" t="str">
        <f t="shared" si="18"/>
        <v>840091-MTURQ-ML</v>
      </c>
      <c r="N1213" s="184">
        <v>7048652966131</v>
      </c>
      <c r="O1213" s="2">
        <v>1</v>
      </c>
    </row>
    <row r="1214" spans="1:15" ht="15.75">
      <c r="A1214" s="83" t="s">
        <v>2352</v>
      </c>
      <c r="B1214" s="80">
        <v>7048652966124</v>
      </c>
      <c r="C1214" s="34"/>
      <c r="D1214" s="34"/>
      <c r="E1214" s="34"/>
      <c r="F1214" s="34"/>
      <c r="G1214" s="34"/>
      <c r="H1214" s="34"/>
      <c r="I1214" s="34"/>
      <c r="J1214" s="34"/>
      <c r="K1214" s="37">
        <v>840091</v>
      </c>
      <c r="L1214" t="s">
        <v>2202</v>
      </c>
      <c r="M1214" s="21" t="str">
        <f t="shared" si="18"/>
        <v>840091-MTURQ-LXL</v>
      </c>
      <c r="N1214" s="184">
        <v>7048652966124</v>
      </c>
      <c r="O1214" s="2">
        <v>1</v>
      </c>
    </row>
    <row r="1215" spans="1:15" ht="15.75">
      <c r="A1215" s="83" t="s">
        <v>2353</v>
      </c>
      <c r="B1215" s="80">
        <v>7048652966179</v>
      </c>
      <c r="C1215" s="34"/>
      <c r="D1215" s="34"/>
      <c r="E1215" s="34"/>
      <c r="F1215" s="34"/>
      <c r="G1215" s="34"/>
      <c r="H1215" s="34"/>
      <c r="I1215" s="34"/>
      <c r="J1215" s="34"/>
      <c r="K1215" s="37">
        <v>840091</v>
      </c>
      <c r="L1215" t="s">
        <v>2203</v>
      </c>
      <c r="M1215" s="21" t="str">
        <f t="shared" si="18"/>
        <v>840091-PANTH-SM</v>
      </c>
      <c r="N1215" s="184">
        <v>7048652966179</v>
      </c>
      <c r="O1215" s="2">
        <v>1</v>
      </c>
    </row>
    <row r="1216" spans="1:15" ht="15.75">
      <c r="A1216" s="83" t="s">
        <v>2354</v>
      </c>
      <c r="B1216" s="80">
        <v>7048652966162</v>
      </c>
      <c r="C1216" s="34"/>
      <c r="D1216" s="34"/>
      <c r="E1216" s="34"/>
      <c r="F1216" s="34"/>
      <c r="G1216" s="34"/>
      <c r="H1216" s="34"/>
      <c r="I1216" s="34"/>
      <c r="J1216" s="34"/>
      <c r="K1216" s="37">
        <v>840091</v>
      </c>
      <c r="L1216" t="s">
        <v>2204</v>
      </c>
      <c r="M1216" s="21" t="str">
        <f t="shared" si="18"/>
        <v>840091-PANTH-ML</v>
      </c>
      <c r="N1216" s="184">
        <v>7048652966162</v>
      </c>
      <c r="O1216" s="2">
        <v>1</v>
      </c>
    </row>
    <row r="1217" spans="1:15" ht="15.75">
      <c r="A1217" s="83" t="s">
        <v>2355</v>
      </c>
      <c r="B1217" s="80">
        <v>7048652966155</v>
      </c>
      <c r="C1217" s="34"/>
      <c r="D1217" s="34"/>
      <c r="E1217" s="34"/>
      <c r="F1217" s="34"/>
      <c r="G1217" s="34"/>
      <c r="H1217" s="34"/>
      <c r="I1217" s="34"/>
      <c r="J1217" s="34"/>
      <c r="K1217" s="37">
        <v>840091</v>
      </c>
      <c r="L1217" t="s">
        <v>2205</v>
      </c>
      <c r="M1217" s="21" t="str">
        <f t="shared" si="18"/>
        <v>840091-PANTH-LXL</v>
      </c>
      <c r="N1217" s="184">
        <v>7048652966155</v>
      </c>
      <c r="O1217" s="2">
        <v>1</v>
      </c>
    </row>
    <row r="1218" spans="1:15" ht="15.75">
      <c r="A1218" s="83" t="s">
        <v>566</v>
      </c>
      <c r="B1218" s="80">
        <v>7048652605283</v>
      </c>
      <c r="C1218" s="34"/>
      <c r="D1218" s="34"/>
      <c r="E1218" s="34"/>
      <c r="F1218" s="34"/>
      <c r="G1218" s="34"/>
      <c r="H1218" s="34"/>
      <c r="I1218" s="34"/>
      <c r="J1218" s="34"/>
      <c r="K1218" s="37">
        <v>840091</v>
      </c>
      <c r="L1218" t="s">
        <v>276</v>
      </c>
      <c r="M1218" s="21" t="str">
        <f t="shared" si="18"/>
        <v>840091-SNWHT-SM</v>
      </c>
      <c r="N1218" s="184">
        <v>7048652605283</v>
      </c>
      <c r="O1218" s="2">
        <v>1</v>
      </c>
    </row>
    <row r="1219" spans="1:15" ht="15.75">
      <c r="A1219" s="83" t="s">
        <v>567</v>
      </c>
      <c r="B1219" s="80">
        <v>7048652605276</v>
      </c>
      <c r="C1219" s="34"/>
      <c r="D1219" s="34"/>
      <c r="E1219" s="34"/>
      <c r="F1219" s="34"/>
      <c r="G1219" s="34"/>
      <c r="H1219" s="34"/>
      <c r="I1219" s="34"/>
      <c r="J1219" s="34"/>
      <c r="K1219" s="37">
        <v>840091</v>
      </c>
      <c r="L1219" t="s">
        <v>278</v>
      </c>
      <c r="M1219" s="21" t="str">
        <f t="shared" ref="M1219:M1282" si="19">CONCATENATE(K1219,"-",L1219)</f>
        <v>840091-SNWHT-ML</v>
      </c>
      <c r="N1219" s="184">
        <v>7048652605276</v>
      </c>
      <c r="O1219" s="2">
        <v>1</v>
      </c>
    </row>
    <row r="1220" spans="1:15" ht="15.75">
      <c r="A1220" s="83" t="s">
        <v>568</v>
      </c>
      <c r="B1220" s="80">
        <v>7048652605269</v>
      </c>
      <c r="C1220" s="34"/>
      <c r="D1220" s="34"/>
      <c r="E1220" s="34"/>
      <c r="F1220" s="34"/>
      <c r="G1220" s="34"/>
      <c r="H1220" s="34"/>
      <c r="I1220" s="34"/>
      <c r="J1220" s="34"/>
      <c r="K1220" s="37">
        <v>840091</v>
      </c>
      <c r="L1220" t="s">
        <v>279</v>
      </c>
      <c r="M1220" s="21" t="str">
        <f t="shared" si="19"/>
        <v>840091-SNWHT-LXL</v>
      </c>
      <c r="N1220" s="184">
        <v>7048652605269</v>
      </c>
      <c r="O1220" s="2">
        <v>1</v>
      </c>
    </row>
    <row r="1221" spans="1:15" ht="15.75">
      <c r="A1221" s="83" t="s">
        <v>2356</v>
      </c>
      <c r="B1221" s="80">
        <v>7048652966209</v>
      </c>
      <c r="C1221" s="34"/>
      <c r="D1221" s="34"/>
      <c r="E1221" s="34"/>
      <c r="F1221" s="34"/>
      <c r="G1221" s="34"/>
      <c r="H1221" s="34"/>
      <c r="I1221" s="34"/>
      <c r="J1221" s="34"/>
      <c r="K1221" s="37">
        <v>840091</v>
      </c>
      <c r="L1221" t="s">
        <v>1988</v>
      </c>
      <c r="M1221" s="21" t="str">
        <f t="shared" si="19"/>
        <v>840091-WOLND-SM</v>
      </c>
      <c r="N1221" s="184">
        <v>7048652966209</v>
      </c>
      <c r="O1221" s="2">
        <v>1</v>
      </c>
    </row>
    <row r="1222" spans="1:15" ht="15.75">
      <c r="A1222" s="83" t="s">
        <v>2357</v>
      </c>
      <c r="B1222" s="80">
        <v>7048652966193</v>
      </c>
      <c r="C1222" s="34"/>
      <c r="D1222" s="34"/>
      <c r="E1222" s="34"/>
      <c r="F1222" s="34"/>
      <c r="G1222" s="34"/>
      <c r="H1222" s="34"/>
      <c r="I1222" s="34"/>
      <c r="J1222" s="34"/>
      <c r="K1222" s="37">
        <v>840091</v>
      </c>
      <c r="L1222" t="s">
        <v>1989</v>
      </c>
      <c r="M1222" s="21" t="str">
        <f t="shared" si="19"/>
        <v>840091-WOLND-ML</v>
      </c>
      <c r="N1222" s="184">
        <v>7048652966193</v>
      </c>
      <c r="O1222" s="2">
        <v>1</v>
      </c>
    </row>
    <row r="1223" spans="1:15" ht="15.75">
      <c r="A1223" s="83" t="s">
        <v>2358</v>
      </c>
      <c r="B1223" s="80">
        <v>7048652966186</v>
      </c>
      <c r="C1223" s="34"/>
      <c r="D1223" s="34"/>
      <c r="E1223" s="34"/>
      <c r="F1223" s="34"/>
      <c r="G1223" s="34"/>
      <c r="H1223" s="34"/>
      <c r="I1223" s="34"/>
      <c r="J1223" s="34"/>
      <c r="K1223" s="37">
        <v>840091</v>
      </c>
      <c r="L1223" t="s">
        <v>1990</v>
      </c>
      <c r="M1223" s="21" t="str">
        <f t="shared" si="19"/>
        <v>840091-WOLND-LXL</v>
      </c>
      <c r="N1223" s="184">
        <v>7048652966186</v>
      </c>
      <c r="O1223" s="2">
        <v>1</v>
      </c>
    </row>
    <row r="1224" spans="1:15" ht="15.75">
      <c r="A1224" s="83" t="s">
        <v>569</v>
      </c>
      <c r="B1224" s="80">
        <v>7048652604897</v>
      </c>
      <c r="C1224" s="34"/>
      <c r="D1224" s="34"/>
      <c r="E1224" s="34"/>
      <c r="F1224" s="34"/>
      <c r="G1224" s="34"/>
      <c r="H1224" s="34"/>
      <c r="I1224" s="34"/>
      <c r="J1224" s="34"/>
      <c r="K1224" s="37">
        <v>840092</v>
      </c>
      <c r="L1224" t="s">
        <v>132</v>
      </c>
      <c r="M1224" s="21" t="str">
        <f t="shared" si="19"/>
        <v>840092-DTBLK-SM</v>
      </c>
      <c r="N1224" s="184">
        <v>7048652604897</v>
      </c>
      <c r="O1224" s="2">
        <v>1</v>
      </c>
    </row>
    <row r="1225" spans="1:15" ht="15.75">
      <c r="A1225" s="83" t="s">
        <v>570</v>
      </c>
      <c r="B1225" s="80">
        <v>7048652604880</v>
      </c>
      <c r="C1225" s="34"/>
      <c r="D1225" s="34"/>
      <c r="E1225" s="34"/>
      <c r="F1225" s="34"/>
      <c r="G1225" s="34"/>
      <c r="H1225" s="34"/>
      <c r="I1225" s="34"/>
      <c r="J1225" s="34"/>
      <c r="K1225" s="37">
        <v>840092</v>
      </c>
      <c r="L1225" t="s">
        <v>133</v>
      </c>
      <c r="M1225" s="21" t="str">
        <f t="shared" si="19"/>
        <v>840092-DTBLK-ML</v>
      </c>
      <c r="N1225" s="184">
        <v>7048652604880</v>
      </c>
      <c r="O1225" s="2">
        <v>1</v>
      </c>
    </row>
    <row r="1226" spans="1:15" ht="15.75">
      <c r="A1226" s="83" t="s">
        <v>571</v>
      </c>
      <c r="B1226" s="80">
        <v>7048652604873</v>
      </c>
      <c r="C1226" s="34"/>
      <c r="D1226" s="34"/>
      <c r="E1226" s="34"/>
      <c r="F1226" s="34"/>
      <c r="G1226" s="34"/>
      <c r="H1226" s="34"/>
      <c r="I1226" s="34"/>
      <c r="J1226" s="34"/>
      <c r="K1226" s="37">
        <v>840092</v>
      </c>
      <c r="L1226" t="s">
        <v>134</v>
      </c>
      <c r="M1226" s="21" t="str">
        <f t="shared" si="19"/>
        <v>840092-DTBLK-LXL</v>
      </c>
      <c r="N1226" s="184">
        <v>7048652604873</v>
      </c>
      <c r="O1226" s="2">
        <v>1</v>
      </c>
    </row>
    <row r="1227" spans="1:15" ht="15.75">
      <c r="A1227" s="83" t="s">
        <v>3847</v>
      </c>
      <c r="B1227" s="80">
        <v>7048653090033</v>
      </c>
      <c r="C1227" s="34"/>
      <c r="D1227" s="34"/>
      <c r="E1227" s="34"/>
      <c r="F1227" s="34"/>
      <c r="G1227" s="34"/>
      <c r="H1227" s="34"/>
      <c r="I1227" s="34"/>
      <c r="J1227" s="34"/>
      <c r="K1227" s="37">
        <v>840092</v>
      </c>
      <c r="L1227" t="s">
        <v>3721</v>
      </c>
      <c r="M1227" s="21" t="str">
        <f t="shared" si="19"/>
        <v>840092-GRPHT-SM</v>
      </c>
      <c r="N1227" s="184">
        <v>7048653090033</v>
      </c>
      <c r="O1227" s="2">
        <v>1</v>
      </c>
    </row>
    <row r="1228" spans="1:15" ht="15.75">
      <c r="A1228" s="83" t="s">
        <v>3848</v>
      </c>
      <c r="B1228" s="80">
        <v>7048653090040</v>
      </c>
      <c r="C1228" s="34"/>
      <c r="D1228" s="34"/>
      <c r="E1228" s="34"/>
      <c r="F1228" s="34"/>
      <c r="G1228" s="34"/>
      <c r="H1228" s="34"/>
      <c r="I1228" s="34"/>
      <c r="J1228" s="34"/>
      <c r="K1228" s="37">
        <v>840092</v>
      </c>
      <c r="L1228" t="s">
        <v>3722</v>
      </c>
      <c r="M1228" s="21" t="str">
        <f t="shared" si="19"/>
        <v>840092-GRPHT-ML</v>
      </c>
      <c r="N1228" s="184">
        <v>7048653090040</v>
      </c>
      <c r="O1228" s="2">
        <v>1</v>
      </c>
    </row>
    <row r="1229" spans="1:15" ht="15.75">
      <c r="A1229" s="83" t="s">
        <v>3849</v>
      </c>
      <c r="B1229" s="80">
        <v>7048653090057</v>
      </c>
      <c r="C1229" s="34"/>
      <c r="D1229" s="34"/>
      <c r="E1229" s="34"/>
      <c r="F1229" s="34"/>
      <c r="G1229" s="34"/>
      <c r="H1229" s="34"/>
      <c r="I1229" s="34"/>
      <c r="J1229" s="34"/>
      <c r="K1229" s="37">
        <v>840092</v>
      </c>
      <c r="L1229" t="s">
        <v>3723</v>
      </c>
      <c r="M1229" s="21" t="str">
        <f t="shared" si="19"/>
        <v>840092-GRPHT-LXL</v>
      </c>
      <c r="N1229" s="184">
        <v>7048653090057</v>
      </c>
      <c r="O1229" s="2">
        <v>1</v>
      </c>
    </row>
    <row r="1230" spans="1:15" ht="15.75">
      <c r="A1230" s="83" t="s">
        <v>1673</v>
      </c>
      <c r="B1230" s="80">
        <v>7048652823236</v>
      </c>
      <c r="C1230" s="34"/>
      <c r="D1230" s="34"/>
      <c r="E1230" s="34"/>
      <c r="F1230" s="34"/>
      <c r="G1230" s="34"/>
      <c r="H1230" s="34"/>
      <c r="I1230" s="34"/>
      <c r="J1230" s="34"/>
      <c r="K1230" s="37">
        <v>840092</v>
      </c>
      <c r="L1230" t="s">
        <v>1290</v>
      </c>
      <c r="M1230" s="21" t="str">
        <f t="shared" si="19"/>
        <v>840092-MASEM-SM</v>
      </c>
      <c r="N1230" s="184">
        <v>7048652823236</v>
      </c>
      <c r="O1230" s="2">
        <v>1</v>
      </c>
    </row>
    <row r="1231" spans="1:15" ht="15.75">
      <c r="A1231" s="83" t="s">
        <v>1674</v>
      </c>
      <c r="B1231" s="80">
        <v>7048652823229</v>
      </c>
      <c r="C1231" s="34"/>
      <c r="D1231" s="34"/>
      <c r="E1231" s="34"/>
      <c r="F1231" s="34"/>
      <c r="G1231" s="34"/>
      <c r="H1231" s="34"/>
      <c r="I1231" s="34"/>
      <c r="J1231" s="34"/>
      <c r="K1231" s="37">
        <v>840092</v>
      </c>
      <c r="L1231" t="s">
        <v>1292</v>
      </c>
      <c r="M1231" s="21" t="str">
        <f t="shared" si="19"/>
        <v>840092-MASEM-ML</v>
      </c>
      <c r="N1231" s="184">
        <v>7048652823229</v>
      </c>
      <c r="O1231" s="2">
        <v>1</v>
      </c>
    </row>
    <row r="1232" spans="1:15" ht="15.75">
      <c r="A1232" s="83" t="s">
        <v>1675</v>
      </c>
      <c r="B1232" s="80">
        <v>7048652823212</v>
      </c>
      <c r="C1232" s="34"/>
      <c r="D1232" s="34"/>
      <c r="E1232" s="34"/>
      <c r="F1232" s="34"/>
      <c r="G1232" s="34"/>
      <c r="H1232" s="34"/>
      <c r="I1232" s="34"/>
      <c r="J1232" s="34"/>
      <c r="K1232" s="37">
        <v>840092</v>
      </c>
      <c r="L1232" t="s">
        <v>1293</v>
      </c>
      <c r="M1232" s="21" t="str">
        <f t="shared" si="19"/>
        <v>840092-MASEM-LXL</v>
      </c>
      <c r="N1232" s="184">
        <v>7048652823212</v>
      </c>
      <c r="O1232" s="2">
        <v>1</v>
      </c>
    </row>
    <row r="1233" spans="1:15" ht="15.75">
      <c r="A1233" s="83" t="s">
        <v>572</v>
      </c>
      <c r="B1233" s="80">
        <v>7048652604927</v>
      </c>
      <c r="C1233" s="34"/>
      <c r="D1233" s="34"/>
      <c r="E1233" s="34"/>
      <c r="F1233" s="34"/>
      <c r="G1233" s="34"/>
      <c r="H1233" s="34"/>
      <c r="I1233" s="34"/>
      <c r="J1233" s="34"/>
      <c r="K1233" s="37">
        <v>840092</v>
      </c>
      <c r="L1233" t="s">
        <v>271</v>
      </c>
      <c r="M1233" s="21" t="str">
        <f t="shared" si="19"/>
        <v>840092-MBGRY-SM</v>
      </c>
      <c r="N1233" s="184">
        <v>7048652604927</v>
      </c>
      <c r="O1233" s="2">
        <v>1</v>
      </c>
    </row>
    <row r="1234" spans="1:15" ht="15.75">
      <c r="A1234" s="83" t="s">
        <v>573</v>
      </c>
      <c r="B1234" s="80">
        <v>7048652604910</v>
      </c>
      <c r="C1234" s="34"/>
      <c r="D1234" s="34"/>
      <c r="E1234" s="34"/>
      <c r="F1234" s="34"/>
      <c r="G1234" s="34"/>
      <c r="H1234" s="34"/>
      <c r="I1234" s="34"/>
      <c r="J1234" s="34"/>
      <c r="K1234" s="37">
        <v>840092</v>
      </c>
      <c r="L1234" t="s">
        <v>272</v>
      </c>
      <c r="M1234" s="21" t="str">
        <f t="shared" si="19"/>
        <v>840092-MBGRY-ML</v>
      </c>
      <c r="N1234" s="184">
        <v>7048652604910</v>
      </c>
      <c r="O1234" s="2">
        <v>1</v>
      </c>
    </row>
    <row r="1235" spans="1:15" ht="15.75">
      <c r="A1235" s="83" t="s">
        <v>574</v>
      </c>
      <c r="B1235" s="80">
        <v>7048652604903</v>
      </c>
      <c r="C1235" s="34"/>
      <c r="D1235" s="34"/>
      <c r="E1235" s="34"/>
      <c r="F1235" s="34"/>
      <c r="G1235" s="34"/>
      <c r="H1235" s="34"/>
      <c r="I1235" s="34"/>
      <c r="J1235" s="34"/>
      <c r="K1235" s="37">
        <v>840092</v>
      </c>
      <c r="L1235" t="s">
        <v>273</v>
      </c>
      <c r="M1235" s="21" t="str">
        <f t="shared" si="19"/>
        <v>840092-MBGRY-LXL</v>
      </c>
      <c r="N1235" s="184">
        <v>7048652604903</v>
      </c>
      <c r="O1235" s="2">
        <v>1</v>
      </c>
    </row>
    <row r="1236" spans="1:15" ht="15.75">
      <c r="A1236" s="83" t="s">
        <v>1676</v>
      </c>
      <c r="B1236" s="80">
        <v>7048652823267</v>
      </c>
      <c r="C1236" s="34"/>
      <c r="D1236" s="34"/>
      <c r="E1236" s="34"/>
      <c r="F1236" s="34"/>
      <c r="G1236" s="34"/>
      <c r="H1236" s="34"/>
      <c r="I1236" s="34"/>
      <c r="J1236" s="34"/>
      <c r="K1236" s="37">
        <v>840092</v>
      </c>
      <c r="L1236" t="s">
        <v>1311</v>
      </c>
      <c r="M1236" s="21" t="str">
        <f t="shared" si="19"/>
        <v>840092-MBRWH-SM</v>
      </c>
      <c r="N1236" s="184">
        <v>7048652823267</v>
      </c>
      <c r="O1236" s="2">
        <v>1</v>
      </c>
    </row>
    <row r="1237" spans="1:15" ht="15.75">
      <c r="A1237" s="83" t="s">
        <v>1677</v>
      </c>
      <c r="B1237" s="80">
        <v>7048652823250</v>
      </c>
      <c r="C1237" s="34"/>
      <c r="D1237" s="34"/>
      <c r="E1237" s="34"/>
      <c r="F1237" s="34"/>
      <c r="G1237" s="34"/>
      <c r="H1237" s="34"/>
      <c r="I1237" s="34"/>
      <c r="J1237" s="34"/>
      <c r="K1237" s="37">
        <v>840092</v>
      </c>
      <c r="L1237" t="s">
        <v>1312</v>
      </c>
      <c r="M1237" s="21" t="str">
        <f t="shared" si="19"/>
        <v>840092-MBRWH-ML</v>
      </c>
      <c r="N1237" s="184">
        <v>7048652823250</v>
      </c>
      <c r="O1237" s="2">
        <v>1</v>
      </c>
    </row>
    <row r="1238" spans="1:15" ht="15.75">
      <c r="A1238" s="83" t="s">
        <v>1678</v>
      </c>
      <c r="B1238" s="80">
        <v>7048652823243</v>
      </c>
      <c r="C1238" s="34"/>
      <c r="D1238" s="34"/>
      <c r="E1238" s="34"/>
      <c r="F1238" s="34"/>
      <c r="G1238" s="34"/>
      <c r="H1238" s="34"/>
      <c r="I1238" s="34"/>
      <c r="J1238" s="34"/>
      <c r="K1238" s="37">
        <v>840092</v>
      </c>
      <c r="L1238" t="s">
        <v>1313</v>
      </c>
      <c r="M1238" s="21" t="str">
        <f t="shared" si="19"/>
        <v>840092-MBRWH-LXL</v>
      </c>
      <c r="N1238" s="184">
        <v>7048652823243</v>
      </c>
      <c r="O1238" s="2">
        <v>1</v>
      </c>
    </row>
    <row r="1239" spans="1:15" ht="15.75">
      <c r="A1239" s="83" t="s">
        <v>575</v>
      </c>
      <c r="B1239" s="80">
        <v>7048652604958</v>
      </c>
      <c r="C1239" s="34"/>
      <c r="D1239" s="34"/>
      <c r="E1239" s="34"/>
      <c r="F1239" s="34"/>
      <c r="G1239" s="34"/>
      <c r="H1239" s="34"/>
      <c r="I1239" s="34"/>
      <c r="J1239" s="34"/>
      <c r="K1239" s="37">
        <v>840092</v>
      </c>
      <c r="L1239" t="s">
        <v>331</v>
      </c>
      <c r="M1239" s="21" t="str">
        <f t="shared" si="19"/>
        <v>840092-MEMRD-SM</v>
      </c>
      <c r="N1239" s="184">
        <v>7048652604958</v>
      </c>
      <c r="O1239" s="2">
        <v>1</v>
      </c>
    </row>
    <row r="1240" spans="1:15" ht="15.75">
      <c r="A1240" s="83" t="s">
        <v>576</v>
      </c>
      <c r="B1240" s="80">
        <v>7048652604941</v>
      </c>
      <c r="C1240" s="34"/>
      <c r="D1240" s="34"/>
      <c r="E1240" s="34"/>
      <c r="F1240" s="34"/>
      <c r="G1240" s="34"/>
      <c r="H1240" s="34"/>
      <c r="I1240" s="34"/>
      <c r="J1240" s="34"/>
      <c r="K1240" s="37">
        <v>840092</v>
      </c>
      <c r="L1240" t="s">
        <v>333</v>
      </c>
      <c r="M1240" s="21" t="str">
        <f t="shared" si="19"/>
        <v>840092-MEMRD-ML</v>
      </c>
      <c r="N1240" s="184">
        <v>7048652604941</v>
      </c>
      <c r="O1240" s="2">
        <v>1</v>
      </c>
    </row>
    <row r="1241" spans="1:15" ht="15.75">
      <c r="A1241" s="83" t="s">
        <v>577</v>
      </c>
      <c r="B1241" s="80">
        <v>7048652604934</v>
      </c>
      <c r="C1241" s="34"/>
      <c r="D1241" s="34"/>
      <c r="E1241" s="34"/>
      <c r="F1241" s="34"/>
      <c r="G1241" s="34"/>
      <c r="H1241" s="34"/>
      <c r="I1241" s="34"/>
      <c r="J1241" s="34"/>
      <c r="K1241" s="37">
        <v>840092</v>
      </c>
      <c r="L1241" t="s">
        <v>334</v>
      </c>
      <c r="M1241" s="21" t="str">
        <f t="shared" si="19"/>
        <v>840092-MEMRD-LXL</v>
      </c>
      <c r="N1241" s="184">
        <v>7048652604934</v>
      </c>
      <c r="O1241" s="2">
        <v>1</v>
      </c>
    </row>
    <row r="1242" spans="1:15" ht="15.75">
      <c r="A1242" s="83" t="s">
        <v>578</v>
      </c>
      <c r="B1242" s="80">
        <v>7048652604989</v>
      </c>
      <c r="C1242" s="34"/>
      <c r="D1242" s="34"/>
      <c r="E1242" s="34"/>
      <c r="F1242" s="34"/>
      <c r="G1242" s="34"/>
      <c r="H1242" s="34"/>
      <c r="I1242" s="34"/>
      <c r="J1242" s="34"/>
      <c r="K1242" s="37">
        <v>840092</v>
      </c>
      <c r="L1242" t="s">
        <v>251</v>
      </c>
      <c r="M1242" s="21" t="str">
        <f t="shared" si="19"/>
        <v>840092-MHGRN-SM</v>
      </c>
      <c r="N1242" s="184">
        <v>7048652604989</v>
      </c>
      <c r="O1242" s="2">
        <v>1</v>
      </c>
    </row>
    <row r="1243" spans="1:15" ht="15.75">
      <c r="A1243" s="83" t="s">
        <v>579</v>
      </c>
      <c r="B1243" s="80">
        <v>7048652604972</v>
      </c>
      <c r="C1243" s="34"/>
      <c r="D1243" s="34"/>
      <c r="E1243" s="34"/>
      <c r="F1243" s="34"/>
      <c r="G1243" s="34"/>
      <c r="H1243" s="34"/>
      <c r="I1243" s="34"/>
      <c r="J1243" s="34"/>
      <c r="K1243" s="37">
        <v>840092</v>
      </c>
      <c r="L1243" t="s">
        <v>253</v>
      </c>
      <c r="M1243" s="21" t="str">
        <f t="shared" si="19"/>
        <v>840092-MHGRN-ML</v>
      </c>
      <c r="N1243" s="184">
        <v>7048652604972</v>
      </c>
      <c r="O1243" s="2">
        <v>1</v>
      </c>
    </row>
    <row r="1244" spans="1:15" ht="15.75">
      <c r="A1244" s="83" t="s">
        <v>580</v>
      </c>
      <c r="B1244" s="80">
        <v>7048652604965</v>
      </c>
      <c r="C1244" s="34"/>
      <c r="D1244" s="34"/>
      <c r="E1244" s="34"/>
      <c r="F1244" s="34"/>
      <c r="G1244" s="34"/>
      <c r="H1244" s="34"/>
      <c r="I1244" s="34"/>
      <c r="J1244" s="34"/>
      <c r="K1244" s="37">
        <v>840092</v>
      </c>
      <c r="L1244" t="s">
        <v>254</v>
      </c>
      <c r="M1244" s="21" t="str">
        <f t="shared" si="19"/>
        <v>840092-MHGRN-LXL</v>
      </c>
      <c r="N1244" s="184">
        <v>7048652604965</v>
      </c>
      <c r="O1244" s="2">
        <v>1</v>
      </c>
    </row>
    <row r="1245" spans="1:15" ht="15.75">
      <c r="A1245" s="83" t="s">
        <v>953</v>
      </c>
      <c r="B1245" s="80">
        <v>7048652714732</v>
      </c>
      <c r="C1245" s="34"/>
      <c r="D1245" s="34"/>
      <c r="E1245" s="34"/>
      <c r="F1245" s="34"/>
      <c r="G1245" s="34"/>
      <c r="H1245" s="34"/>
      <c r="I1245" s="34"/>
      <c r="J1245" s="34"/>
      <c r="K1245" s="37">
        <v>840092</v>
      </c>
      <c r="L1245" t="s">
        <v>116</v>
      </c>
      <c r="M1245" s="21" t="str">
        <f t="shared" si="19"/>
        <v>840092-MMBLU-SM</v>
      </c>
      <c r="N1245" s="184">
        <v>7048652714732</v>
      </c>
      <c r="O1245" s="2">
        <v>1</v>
      </c>
    </row>
    <row r="1246" spans="1:15" ht="15.75">
      <c r="A1246" s="83" t="s">
        <v>954</v>
      </c>
      <c r="B1246" s="80">
        <v>7048652714725</v>
      </c>
      <c r="C1246" s="34"/>
      <c r="D1246" s="34"/>
      <c r="E1246" s="34"/>
      <c r="F1246" s="34"/>
      <c r="G1246" s="34"/>
      <c r="H1246" s="34"/>
      <c r="I1246" s="34"/>
      <c r="J1246" s="34"/>
      <c r="K1246" s="37">
        <v>840092</v>
      </c>
      <c r="L1246" t="s">
        <v>117</v>
      </c>
      <c r="M1246" s="21" t="str">
        <f t="shared" si="19"/>
        <v>840092-MMBLU-ML</v>
      </c>
      <c r="N1246" s="184">
        <v>7048652714725</v>
      </c>
      <c r="O1246" s="2">
        <v>1</v>
      </c>
    </row>
    <row r="1247" spans="1:15" ht="15.75">
      <c r="A1247" s="83" t="s">
        <v>955</v>
      </c>
      <c r="B1247" s="80">
        <v>7048652714718</v>
      </c>
      <c r="C1247" s="34"/>
      <c r="D1247" s="34"/>
      <c r="E1247" s="34"/>
      <c r="F1247" s="34"/>
      <c r="G1247" s="34"/>
      <c r="H1247" s="34"/>
      <c r="I1247" s="34"/>
      <c r="J1247" s="34"/>
      <c r="K1247" s="37">
        <v>840092</v>
      </c>
      <c r="L1247" t="s">
        <v>118</v>
      </c>
      <c r="M1247" s="21" t="str">
        <f t="shared" si="19"/>
        <v>840092-MMBLU-LXL</v>
      </c>
      <c r="N1247" s="184">
        <v>7048652714718</v>
      </c>
      <c r="O1247" s="2">
        <v>1</v>
      </c>
    </row>
    <row r="1248" spans="1:15" ht="15.75">
      <c r="A1248" s="83" t="s">
        <v>581</v>
      </c>
      <c r="B1248" s="80">
        <v>7048652605016</v>
      </c>
      <c r="C1248" s="34"/>
      <c r="D1248" s="34"/>
      <c r="E1248" s="34"/>
      <c r="F1248" s="34"/>
      <c r="G1248" s="34"/>
      <c r="H1248" s="34"/>
      <c r="I1248" s="34"/>
      <c r="J1248" s="34"/>
      <c r="K1248" s="37">
        <v>840092</v>
      </c>
      <c r="L1248" t="s">
        <v>255</v>
      </c>
      <c r="M1248" s="21" t="str">
        <f t="shared" si="19"/>
        <v>840092-MNGRY-SM</v>
      </c>
      <c r="N1248" s="184">
        <v>7048652605016</v>
      </c>
      <c r="O1248" s="2">
        <v>1</v>
      </c>
    </row>
    <row r="1249" spans="1:15" ht="15.75">
      <c r="A1249" s="83" t="s">
        <v>582</v>
      </c>
      <c r="B1249" s="80">
        <v>7048652605009</v>
      </c>
      <c r="C1249" s="34"/>
      <c r="D1249" s="34"/>
      <c r="E1249" s="34"/>
      <c r="F1249" s="34"/>
      <c r="G1249" s="34"/>
      <c r="H1249" s="34"/>
      <c r="I1249" s="34"/>
      <c r="J1249" s="34"/>
      <c r="K1249" s="37">
        <v>840092</v>
      </c>
      <c r="L1249" t="s">
        <v>257</v>
      </c>
      <c r="M1249" s="21" t="str">
        <f t="shared" si="19"/>
        <v>840092-MNGRY-ML</v>
      </c>
      <c r="N1249" s="184">
        <v>7048652605009</v>
      </c>
      <c r="O1249" s="2">
        <v>1</v>
      </c>
    </row>
    <row r="1250" spans="1:15" ht="15.75">
      <c r="A1250" s="83" t="s">
        <v>583</v>
      </c>
      <c r="B1250" s="80">
        <v>7048652604996</v>
      </c>
      <c r="C1250" s="34"/>
      <c r="D1250" s="34"/>
      <c r="E1250" s="34"/>
      <c r="F1250" s="34"/>
      <c r="G1250" s="34"/>
      <c r="H1250" s="34"/>
      <c r="I1250" s="34"/>
      <c r="J1250" s="34"/>
      <c r="K1250" s="37">
        <v>840092</v>
      </c>
      <c r="L1250" t="s">
        <v>258</v>
      </c>
      <c r="M1250" s="21" t="str">
        <f t="shared" si="19"/>
        <v>840092-MNGRY-LXL</v>
      </c>
      <c r="N1250" s="184">
        <v>7048652604996</v>
      </c>
      <c r="O1250" s="2">
        <v>1</v>
      </c>
    </row>
    <row r="1251" spans="1:15" ht="15.75">
      <c r="A1251" s="83" t="s">
        <v>1679</v>
      </c>
      <c r="B1251" s="80">
        <v>7048652823298</v>
      </c>
      <c r="C1251" s="34"/>
      <c r="D1251" s="34"/>
      <c r="E1251" s="34"/>
      <c r="F1251" s="34"/>
      <c r="G1251" s="34"/>
      <c r="H1251" s="34"/>
      <c r="I1251" s="34"/>
      <c r="J1251" s="34"/>
      <c r="K1251" s="37">
        <v>840092</v>
      </c>
      <c r="L1251" t="s">
        <v>755</v>
      </c>
      <c r="M1251" s="21" t="str">
        <f t="shared" si="19"/>
        <v>840092-MROGD-SM</v>
      </c>
      <c r="N1251" s="184">
        <v>7048652823298</v>
      </c>
      <c r="O1251" s="2">
        <v>1</v>
      </c>
    </row>
    <row r="1252" spans="1:15" ht="15.75">
      <c r="A1252" s="83" t="s">
        <v>1680</v>
      </c>
      <c r="B1252" s="80">
        <v>7048652823281</v>
      </c>
      <c r="C1252" s="34"/>
      <c r="D1252" s="34"/>
      <c r="E1252" s="34"/>
      <c r="F1252" s="34"/>
      <c r="G1252" s="34"/>
      <c r="H1252" s="34"/>
      <c r="I1252" s="34"/>
      <c r="J1252" s="34"/>
      <c r="K1252" s="37">
        <v>840092</v>
      </c>
      <c r="L1252" t="s">
        <v>757</v>
      </c>
      <c r="M1252" s="21" t="str">
        <f t="shared" si="19"/>
        <v>840092-MROGD-ML</v>
      </c>
      <c r="N1252" s="184">
        <v>7048652823281</v>
      </c>
      <c r="O1252" s="2">
        <v>1</v>
      </c>
    </row>
    <row r="1253" spans="1:15" ht="15.75">
      <c r="A1253" s="83" t="s">
        <v>1681</v>
      </c>
      <c r="B1253" s="80">
        <v>7048652823274</v>
      </c>
      <c r="C1253" s="34"/>
      <c r="D1253" s="34"/>
      <c r="E1253" s="34"/>
      <c r="F1253" s="34"/>
      <c r="G1253" s="34"/>
      <c r="H1253" s="34"/>
      <c r="I1253" s="34"/>
      <c r="J1253" s="34"/>
      <c r="K1253" s="37">
        <v>840092</v>
      </c>
      <c r="L1253" t="s">
        <v>758</v>
      </c>
      <c r="M1253" s="21" t="str">
        <f t="shared" si="19"/>
        <v>840092-MROGD-LXL</v>
      </c>
      <c r="N1253" s="184">
        <v>7048652823274</v>
      </c>
      <c r="O1253" s="2">
        <v>1</v>
      </c>
    </row>
    <row r="1254" spans="1:15" ht="15.75">
      <c r="A1254" s="83" t="s">
        <v>584</v>
      </c>
      <c r="B1254" s="80">
        <v>7048652605047</v>
      </c>
      <c r="C1254" s="34"/>
      <c r="D1254" s="34"/>
      <c r="E1254" s="34"/>
      <c r="F1254" s="34"/>
      <c r="G1254" s="34"/>
      <c r="H1254" s="34"/>
      <c r="I1254" s="34"/>
      <c r="J1254" s="34"/>
      <c r="K1254" s="37">
        <v>840092</v>
      </c>
      <c r="L1254" t="s">
        <v>119</v>
      </c>
      <c r="M1254" s="21" t="str">
        <f t="shared" si="19"/>
        <v>840092-MSBMC-SM</v>
      </c>
      <c r="N1254" s="184">
        <v>7048652605047</v>
      </c>
      <c r="O1254" s="2">
        <v>1</v>
      </c>
    </row>
    <row r="1255" spans="1:15" ht="15.75">
      <c r="A1255" s="83" t="s">
        <v>585</v>
      </c>
      <c r="B1255" s="80">
        <v>7048652605030</v>
      </c>
      <c r="C1255" s="34"/>
      <c r="D1255" s="34"/>
      <c r="E1255" s="34"/>
      <c r="F1255" s="34"/>
      <c r="G1255" s="34"/>
      <c r="H1255" s="34"/>
      <c r="I1255" s="34"/>
      <c r="J1255" s="34"/>
      <c r="K1255" s="37">
        <v>840092</v>
      </c>
      <c r="L1255" t="s">
        <v>120</v>
      </c>
      <c r="M1255" s="21" t="str">
        <f t="shared" si="19"/>
        <v>840092-MSBMC-ML</v>
      </c>
      <c r="N1255" s="184">
        <v>7048652605030</v>
      </c>
      <c r="O1255" s="2">
        <v>1</v>
      </c>
    </row>
    <row r="1256" spans="1:15" ht="15.75">
      <c r="A1256" s="83" t="s">
        <v>586</v>
      </c>
      <c r="B1256" s="80">
        <v>7048652605023</v>
      </c>
      <c r="C1256" s="34"/>
      <c r="D1256" s="34"/>
      <c r="E1256" s="34"/>
      <c r="F1256" s="34"/>
      <c r="G1256" s="34"/>
      <c r="H1256" s="34"/>
      <c r="I1256" s="34"/>
      <c r="J1256" s="34"/>
      <c r="K1256" s="37">
        <v>840092</v>
      </c>
      <c r="L1256" t="s">
        <v>121</v>
      </c>
      <c r="M1256" s="21" t="str">
        <f t="shared" si="19"/>
        <v>840092-MSBMC-LXL</v>
      </c>
      <c r="N1256" s="184">
        <v>7048652605023</v>
      </c>
      <c r="O1256" s="2">
        <v>1</v>
      </c>
    </row>
    <row r="1257" spans="1:15" ht="15.75">
      <c r="A1257" s="83" t="s">
        <v>2359</v>
      </c>
      <c r="B1257" s="80">
        <v>7048652966230</v>
      </c>
      <c r="C1257" s="34"/>
      <c r="D1257" s="34"/>
      <c r="E1257" s="34"/>
      <c r="F1257" s="34"/>
      <c r="G1257" s="34"/>
      <c r="H1257" s="34"/>
      <c r="I1257" s="34"/>
      <c r="J1257" s="34"/>
      <c r="K1257" s="37">
        <v>840092</v>
      </c>
      <c r="L1257" t="s">
        <v>2196</v>
      </c>
      <c r="M1257" s="21" t="str">
        <f t="shared" si="19"/>
        <v>840092-MTURQ-SM</v>
      </c>
      <c r="N1257" s="184">
        <v>7048652966230</v>
      </c>
      <c r="O1257" s="2">
        <v>1</v>
      </c>
    </row>
    <row r="1258" spans="1:15" ht="15.75">
      <c r="A1258" s="83" t="s">
        <v>2360</v>
      </c>
      <c r="B1258" s="80">
        <v>7048652966223</v>
      </c>
      <c r="C1258" s="34"/>
      <c r="D1258" s="34"/>
      <c r="E1258" s="34"/>
      <c r="F1258" s="34"/>
      <c r="G1258" s="34"/>
      <c r="H1258" s="34"/>
      <c r="I1258" s="34"/>
      <c r="J1258" s="34"/>
      <c r="K1258" s="37">
        <v>840092</v>
      </c>
      <c r="L1258" t="s">
        <v>2197</v>
      </c>
      <c r="M1258" s="21" t="str">
        <f t="shared" si="19"/>
        <v>840092-MTURQ-ML</v>
      </c>
      <c r="N1258" s="184">
        <v>7048652966223</v>
      </c>
      <c r="O1258" s="2">
        <v>1</v>
      </c>
    </row>
    <row r="1259" spans="1:15" ht="15.75">
      <c r="A1259" s="83" t="s">
        <v>2361</v>
      </c>
      <c r="B1259" s="80">
        <v>7048652966216</v>
      </c>
      <c r="C1259" s="34"/>
      <c r="D1259" s="34"/>
      <c r="E1259" s="34"/>
      <c r="F1259" s="34"/>
      <c r="G1259" s="34"/>
      <c r="H1259" s="34"/>
      <c r="I1259" s="34"/>
      <c r="J1259" s="34"/>
      <c r="K1259" s="37">
        <v>840092</v>
      </c>
      <c r="L1259" t="s">
        <v>2202</v>
      </c>
      <c r="M1259" s="21" t="str">
        <f t="shared" si="19"/>
        <v>840092-MTURQ-LXL</v>
      </c>
      <c r="N1259" s="184">
        <v>7048652966216</v>
      </c>
      <c r="O1259" s="2">
        <v>1</v>
      </c>
    </row>
    <row r="1260" spans="1:15" ht="15.75">
      <c r="A1260" s="83" t="s">
        <v>2362</v>
      </c>
      <c r="B1260" s="80">
        <v>7048652966261</v>
      </c>
      <c r="C1260" s="34"/>
      <c r="D1260" s="34"/>
      <c r="E1260" s="34"/>
      <c r="F1260" s="34"/>
      <c r="G1260" s="34"/>
      <c r="H1260" s="34"/>
      <c r="I1260" s="34"/>
      <c r="J1260" s="34"/>
      <c r="K1260" s="37">
        <v>840092</v>
      </c>
      <c r="L1260" t="s">
        <v>2203</v>
      </c>
      <c r="M1260" s="21" t="str">
        <f t="shared" si="19"/>
        <v>840092-PANTH-SM</v>
      </c>
      <c r="N1260" s="184">
        <v>7048652966261</v>
      </c>
      <c r="O1260" s="2">
        <v>1</v>
      </c>
    </row>
    <row r="1261" spans="1:15" ht="15.75">
      <c r="A1261" s="83" t="s">
        <v>2363</v>
      </c>
      <c r="B1261" s="80">
        <v>7048652966254</v>
      </c>
      <c r="C1261" s="34"/>
      <c r="D1261" s="34"/>
      <c r="E1261" s="34"/>
      <c r="F1261" s="34"/>
      <c r="G1261" s="34"/>
      <c r="H1261" s="34"/>
      <c r="I1261" s="34"/>
      <c r="J1261" s="34"/>
      <c r="K1261" s="37">
        <v>840092</v>
      </c>
      <c r="L1261" t="s">
        <v>2204</v>
      </c>
      <c r="M1261" s="21" t="str">
        <f t="shared" si="19"/>
        <v>840092-PANTH-ML</v>
      </c>
      <c r="N1261" s="184">
        <v>7048652966254</v>
      </c>
      <c r="O1261" s="2">
        <v>1</v>
      </c>
    </row>
    <row r="1262" spans="1:15" ht="15.75">
      <c r="A1262" s="83" t="s">
        <v>2364</v>
      </c>
      <c r="B1262" s="80">
        <v>7048652966247</v>
      </c>
      <c r="C1262" s="34"/>
      <c r="D1262" s="34"/>
      <c r="E1262" s="34"/>
      <c r="F1262" s="34"/>
      <c r="G1262" s="34"/>
      <c r="H1262" s="34"/>
      <c r="I1262" s="34"/>
      <c r="J1262" s="34"/>
      <c r="K1262" s="37">
        <v>840092</v>
      </c>
      <c r="L1262" t="s">
        <v>2205</v>
      </c>
      <c r="M1262" s="21" t="str">
        <f t="shared" si="19"/>
        <v>840092-PANTH-LXL</v>
      </c>
      <c r="N1262" s="184">
        <v>7048652966247</v>
      </c>
      <c r="O1262" s="2">
        <v>1</v>
      </c>
    </row>
    <row r="1263" spans="1:15" ht="15.75">
      <c r="A1263" s="83" t="s">
        <v>587</v>
      </c>
      <c r="B1263" s="80">
        <v>7048652605078</v>
      </c>
      <c r="C1263" s="34"/>
      <c r="D1263" s="34"/>
      <c r="E1263" s="34"/>
      <c r="F1263" s="34"/>
      <c r="G1263" s="34"/>
      <c r="H1263" s="34"/>
      <c r="I1263" s="34"/>
      <c r="J1263" s="34"/>
      <c r="K1263" s="37">
        <v>840092</v>
      </c>
      <c r="L1263" t="s">
        <v>276</v>
      </c>
      <c r="M1263" s="21" t="str">
        <f t="shared" si="19"/>
        <v>840092-SNWHT-SM</v>
      </c>
      <c r="N1263" s="184">
        <v>7048652605078</v>
      </c>
      <c r="O1263" s="2">
        <v>1</v>
      </c>
    </row>
    <row r="1264" spans="1:15" ht="15.75">
      <c r="A1264" s="83" t="s">
        <v>588</v>
      </c>
      <c r="B1264" s="80">
        <v>7048652605061</v>
      </c>
      <c r="C1264" s="34"/>
      <c r="D1264" s="34"/>
      <c r="E1264" s="34"/>
      <c r="F1264" s="34"/>
      <c r="G1264" s="34"/>
      <c r="H1264" s="34"/>
      <c r="I1264" s="34"/>
      <c r="J1264" s="34"/>
      <c r="K1264" s="37">
        <v>840092</v>
      </c>
      <c r="L1264" t="s">
        <v>278</v>
      </c>
      <c r="M1264" s="21" t="str">
        <f t="shared" si="19"/>
        <v>840092-SNWHT-ML</v>
      </c>
      <c r="N1264" s="184">
        <v>7048652605061</v>
      </c>
      <c r="O1264" s="2">
        <v>1</v>
      </c>
    </row>
    <row r="1265" spans="1:15" ht="15.75">
      <c r="A1265" s="83" t="s">
        <v>589</v>
      </c>
      <c r="B1265" s="80">
        <v>7048652605054</v>
      </c>
      <c r="C1265" s="34"/>
      <c r="D1265" s="34"/>
      <c r="E1265" s="34"/>
      <c r="F1265" s="34"/>
      <c r="G1265" s="34"/>
      <c r="H1265" s="34"/>
      <c r="I1265" s="34"/>
      <c r="J1265" s="34"/>
      <c r="K1265" s="37">
        <v>840092</v>
      </c>
      <c r="L1265" t="s">
        <v>279</v>
      </c>
      <c r="M1265" s="21" t="str">
        <f t="shared" si="19"/>
        <v>840092-SNWHT-LXL</v>
      </c>
      <c r="N1265" s="184">
        <v>7048652605054</v>
      </c>
      <c r="O1265" s="2">
        <v>1</v>
      </c>
    </row>
    <row r="1266" spans="1:15" ht="15.75">
      <c r="A1266" s="83" t="s">
        <v>3850</v>
      </c>
      <c r="B1266" s="80">
        <v>7048653090002</v>
      </c>
      <c r="C1266" s="34"/>
      <c r="D1266" s="34"/>
      <c r="E1266" s="34"/>
      <c r="F1266" s="34"/>
      <c r="G1266" s="34"/>
      <c r="H1266" s="34"/>
      <c r="I1266" s="34"/>
      <c r="J1266" s="34"/>
      <c r="K1266" s="37">
        <v>840092</v>
      </c>
      <c r="L1266" t="s">
        <v>3731</v>
      </c>
      <c r="M1266" s="21" t="str">
        <f t="shared" si="19"/>
        <v>840092-WIGRN-SM</v>
      </c>
      <c r="N1266" s="184">
        <v>7048653090002</v>
      </c>
      <c r="O1266" s="2">
        <v>1</v>
      </c>
    </row>
    <row r="1267" spans="1:15" ht="15.75">
      <c r="A1267" s="83" t="s">
        <v>3851</v>
      </c>
      <c r="B1267" s="80">
        <v>7048653090019</v>
      </c>
      <c r="C1267" s="34"/>
      <c r="D1267" s="34"/>
      <c r="E1267" s="34"/>
      <c r="F1267" s="34"/>
      <c r="G1267" s="34"/>
      <c r="H1267" s="34"/>
      <c r="I1267" s="34"/>
      <c r="J1267" s="34"/>
      <c r="K1267" s="37">
        <v>840092</v>
      </c>
      <c r="L1267" t="s">
        <v>3732</v>
      </c>
      <c r="M1267" s="21" t="str">
        <f t="shared" si="19"/>
        <v>840092-WIGRN-ML</v>
      </c>
      <c r="N1267" s="184">
        <v>7048653090019</v>
      </c>
      <c r="O1267" s="2">
        <v>1</v>
      </c>
    </row>
    <row r="1268" spans="1:15" ht="15.75">
      <c r="A1268" s="83" t="s">
        <v>3852</v>
      </c>
      <c r="B1268" s="80">
        <v>7048653090026</v>
      </c>
      <c r="C1268" s="34"/>
      <c r="D1268" s="34"/>
      <c r="E1268" s="34"/>
      <c r="F1268" s="34"/>
      <c r="G1268" s="34"/>
      <c r="H1268" s="34"/>
      <c r="I1268" s="34"/>
      <c r="J1268" s="34"/>
      <c r="K1268" s="37">
        <v>840092</v>
      </c>
      <c r="L1268" t="s">
        <v>3733</v>
      </c>
      <c r="M1268" s="21" t="str">
        <f t="shared" si="19"/>
        <v>840092-WIGRN-LXL</v>
      </c>
      <c r="N1268" s="184">
        <v>7048653090026</v>
      </c>
      <c r="O1268" s="2">
        <v>1</v>
      </c>
    </row>
    <row r="1269" spans="1:15" ht="15.75">
      <c r="A1269" s="83" t="s">
        <v>2365</v>
      </c>
      <c r="B1269" s="80">
        <v>7048652966292</v>
      </c>
      <c r="C1269" s="34"/>
      <c r="D1269" s="34"/>
      <c r="E1269" s="34"/>
      <c r="F1269" s="34"/>
      <c r="G1269" s="34"/>
      <c r="H1269" s="34"/>
      <c r="I1269" s="34"/>
      <c r="J1269" s="34"/>
      <c r="K1269" s="37">
        <v>840092</v>
      </c>
      <c r="L1269" t="s">
        <v>1988</v>
      </c>
      <c r="M1269" s="21" t="str">
        <f t="shared" si="19"/>
        <v>840092-WOLND-SM</v>
      </c>
      <c r="N1269" s="184">
        <v>7048652966292</v>
      </c>
      <c r="O1269" s="2">
        <v>1</v>
      </c>
    </row>
    <row r="1270" spans="1:15" ht="15.75">
      <c r="A1270" s="83" t="s">
        <v>2366</v>
      </c>
      <c r="B1270" s="80">
        <v>7048652966285</v>
      </c>
      <c r="C1270" s="34"/>
      <c r="D1270" s="34"/>
      <c r="E1270" s="34"/>
      <c r="F1270" s="34"/>
      <c r="G1270" s="34"/>
      <c r="H1270" s="34"/>
      <c r="I1270" s="34"/>
      <c r="J1270" s="34"/>
      <c r="K1270" s="37">
        <v>840092</v>
      </c>
      <c r="L1270" t="s">
        <v>1989</v>
      </c>
      <c r="M1270" s="21" t="str">
        <f t="shared" si="19"/>
        <v>840092-WOLND-ML</v>
      </c>
      <c r="N1270" s="184">
        <v>7048652966285</v>
      </c>
      <c r="O1270" s="2">
        <v>1</v>
      </c>
    </row>
    <row r="1271" spans="1:15" ht="15.75">
      <c r="A1271" s="83" t="s">
        <v>2367</v>
      </c>
      <c r="B1271" s="80">
        <v>7048652966278</v>
      </c>
      <c r="C1271" s="34"/>
      <c r="D1271" s="34"/>
      <c r="E1271" s="34"/>
      <c r="F1271" s="34"/>
      <c r="G1271" s="34"/>
      <c r="H1271" s="34"/>
      <c r="I1271" s="34"/>
      <c r="J1271" s="34"/>
      <c r="K1271" s="37">
        <v>840092</v>
      </c>
      <c r="L1271" t="s">
        <v>1990</v>
      </c>
      <c r="M1271" s="21" t="str">
        <f t="shared" si="19"/>
        <v>840092-WOLND-LXL</v>
      </c>
      <c r="N1271" s="184">
        <v>7048652966278</v>
      </c>
      <c r="O1271" s="2">
        <v>1</v>
      </c>
    </row>
    <row r="1272" spans="1:15" ht="15.75">
      <c r="A1272" s="83" t="s">
        <v>1682</v>
      </c>
      <c r="B1272" s="80">
        <v>7048652823328</v>
      </c>
      <c r="C1272" s="34"/>
      <c r="D1272" s="34"/>
      <c r="E1272" s="34"/>
      <c r="F1272" s="34"/>
      <c r="G1272" s="34"/>
      <c r="H1272" s="34"/>
      <c r="I1272" s="34"/>
      <c r="J1272" s="34"/>
      <c r="K1272" s="37">
        <v>840093</v>
      </c>
      <c r="L1272" t="s">
        <v>1314</v>
      </c>
      <c r="M1272" s="21" t="str">
        <f t="shared" si="19"/>
        <v>840093-DAPIM-SM</v>
      </c>
      <c r="N1272" s="184">
        <v>7048652823328</v>
      </c>
      <c r="O1272" s="2">
        <v>1</v>
      </c>
    </row>
    <row r="1273" spans="1:15" ht="15.75">
      <c r="A1273" s="83" t="s">
        <v>1683</v>
      </c>
      <c r="B1273" s="80">
        <v>7048652823311</v>
      </c>
      <c r="C1273" s="34"/>
      <c r="D1273" s="34"/>
      <c r="E1273" s="34"/>
      <c r="F1273" s="34"/>
      <c r="G1273" s="34"/>
      <c r="H1273" s="34"/>
      <c r="I1273" s="34"/>
      <c r="J1273" s="34"/>
      <c r="K1273" s="37">
        <v>840093</v>
      </c>
      <c r="L1273" t="s">
        <v>1316</v>
      </c>
      <c r="M1273" s="21" t="str">
        <f t="shared" si="19"/>
        <v>840093-DAPIM-ML</v>
      </c>
      <c r="N1273" s="184">
        <v>7048652823311</v>
      </c>
      <c r="O1273" s="2">
        <v>1</v>
      </c>
    </row>
    <row r="1274" spans="1:15" ht="15.75">
      <c r="A1274" s="83" t="s">
        <v>1684</v>
      </c>
      <c r="B1274" s="80">
        <v>7048652823304</v>
      </c>
      <c r="C1274" s="34"/>
      <c r="D1274" s="34"/>
      <c r="E1274" s="34"/>
      <c r="F1274" s="34"/>
      <c r="G1274" s="34"/>
      <c r="H1274" s="34"/>
      <c r="I1274" s="34"/>
      <c r="J1274" s="34"/>
      <c r="K1274" s="37">
        <v>840093</v>
      </c>
      <c r="L1274" t="s">
        <v>1317</v>
      </c>
      <c r="M1274" s="21" t="str">
        <f t="shared" si="19"/>
        <v>840093-DAPIM-LXL</v>
      </c>
      <c r="N1274" s="184">
        <v>7048652823304</v>
      </c>
      <c r="O1274" s="2">
        <v>1</v>
      </c>
    </row>
    <row r="1275" spans="1:15" ht="15.75">
      <c r="A1275" s="83" t="s">
        <v>590</v>
      </c>
      <c r="B1275" s="80">
        <v>7048652617583</v>
      </c>
      <c r="C1275" s="34"/>
      <c r="D1275" s="34"/>
      <c r="E1275" s="34"/>
      <c r="F1275" s="34"/>
      <c r="G1275" s="34"/>
      <c r="H1275" s="34"/>
      <c r="I1275" s="34"/>
      <c r="J1275" s="34"/>
      <c r="K1275" s="37">
        <v>840093</v>
      </c>
      <c r="L1275" t="s">
        <v>335</v>
      </c>
      <c r="M1275" s="21" t="str">
        <f t="shared" si="19"/>
        <v>840093-PLWHT-SM</v>
      </c>
      <c r="N1275" s="184">
        <v>7048652617583</v>
      </c>
      <c r="O1275" s="2">
        <v>1</v>
      </c>
    </row>
    <row r="1276" spans="1:15" ht="15.75">
      <c r="A1276" s="83" t="s">
        <v>591</v>
      </c>
      <c r="B1276" s="80">
        <v>7048652617576</v>
      </c>
      <c r="C1276" s="34"/>
      <c r="D1276" s="34"/>
      <c r="E1276" s="34"/>
      <c r="F1276" s="34"/>
      <c r="G1276" s="34"/>
      <c r="H1276" s="34"/>
      <c r="I1276" s="34"/>
      <c r="J1276" s="34"/>
      <c r="K1276" s="37">
        <v>840093</v>
      </c>
      <c r="L1276" t="s">
        <v>336</v>
      </c>
      <c r="M1276" s="21" t="str">
        <f t="shared" si="19"/>
        <v>840093-PLWHT-ML</v>
      </c>
      <c r="N1276" s="184">
        <v>7048652617576</v>
      </c>
      <c r="O1276" s="2">
        <v>1</v>
      </c>
    </row>
    <row r="1277" spans="1:15" ht="15.75">
      <c r="A1277" s="83" t="s">
        <v>592</v>
      </c>
      <c r="B1277" s="80">
        <v>7048652617569</v>
      </c>
      <c r="C1277" s="34"/>
      <c r="D1277" s="34"/>
      <c r="E1277" s="34"/>
      <c r="F1277" s="34"/>
      <c r="G1277" s="34"/>
      <c r="H1277" s="34"/>
      <c r="I1277" s="34"/>
      <c r="J1277" s="34"/>
      <c r="K1277" s="37">
        <v>840093</v>
      </c>
      <c r="L1277" t="s">
        <v>337</v>
      </c>
      <c r="M1277" s="21" t="str">
        <f t="shared" si="19"/>
        <v>840093-PLWHT-LXL</v>
      </c>
      <c r="N1277" s="184">
        <v>7048652617569</v>
      </c>
      <c r="O1277" s="2">
        <v>1</v>
      </c>
    </row>
    <row r="1278" spans="1:15" ht="15.75">
      <c r="A1278" s="83" t="s">
        <v>593</v>
      </c>
      <c r="B1278" s="80">
        <v>7048652604866</v>
      </c>
      <c r="C1278" s="34"/>
      <c r="D1278" s="34"/>
      <c r="E1278" s="34"/>
      <c r="F1278" s="34"/>
      <c r="G1278" s="34"/>
      <c r="H1278" s="34"/>
      <c r="I1278" s="34"/>
      <c r="J1278" s="34"/>
      <c r="K1278" s="37">
        <v>840093</v>
      </c>
      <c r="L1278" t="s">
        <v>338</v>
      </c>
      <c r="M1278" s="21" t="str">
        <f t="shared" si="19"/>
        <v>840093-SYWHR-SM</v>
      </c>
      <c r="N1278" s="184">
        <v>7048652604866</v>
      </c>
      <c r="O1278" s="2">
        <v>1</v>
      </c>
    </row>
    <row r="1279" spans="1:15" ht="15.75">
      <c r="A1279" s="83" t="s">
        <v>594</v>
      </c>
      <c r="B1279" s="80">
        <v>7048652604859</v>
      </c>
      <c r="C1279" s="34"/>
      <c r="D1279" s="34"/>
      <c r="E1279" s="34"/>
      <c r="F1279" s="34"/>
      <c r="G1279" s="34"/>
      <c r="H1279" s="34"/>
      <c r="I1279" s="34"/>
      <c r="J1279" s="34"/>
      <c r="K1279" s="37">
        <v>840093</v>
      </c>
      <c r="L1279" t="s">
        <v>339</v>
      </c>
      <c r="M1279" s="21" t="str">
        <f t="shared" si="19"/>
        <v>840093-SYWHR-ML</v>
      </c>
      <c r="N1279" s="184">
        <v>7048652604859</v>
      </c>
      <c r="O1279" s="2">
        <v>1</v>
      </c>
    </row>
    <row r="1280" spans="1:15" ht="15.75">
      <c r="A1280" s="83" t="s">
        <v>595</v>
      </c>
      <c r="B1280" s="80">
        <v>7048652604842</v>
      </c>
      <c r="C1280" s="34"/>
      <c r="D1280" s="34"/>
      <c r="E1280" s="34"/>
      <c r="F1280" s="34"/>
      <c r="G1280" s="34"/>
      <c r="H1280" s="34"/>
      <c r="I1280" s="34"/>
      <c r="J1280" s="34"/>
      <c r="K1280" s="37">
        <v>840093</v>
      </c>
      <c r="L1280" t="s">
        <v>340</v>
      </c>
      <c r="M1280" s="21" t="str">
        <f t="shared" si="19"/>
        <v>840093-SYWHR-LXL</v>
      </c>
      <c r="N1280" s="184">
        <v>7048652604842</v>
      </c>
      <c r="O1280" s="2">
        <v>1</v>
      </c>
    </row>
    <row r="1281" spans="1:15" ht="15.75">
      <c r="A1281" s="83" t="s">
        <v>956</v>
      </c>
      <c r="B1281" s="80">
        <v>7048652714794</v>
      </c>
      <c r="C1281" s="34"/>
      <c r="D1281" s="34"/>
      <c r="E1281" s="34"/>
      <c r="F1281" s="34"/>
      <c r="G1281" s="34"/>
      <c r="H1281" s="34"/>
      <c r="I1281" s="34"/>
      <c r="J1281" s="34"/>
      <c r="K1281" s="37">
        <v>840094</v>
      </c>
      <c r="L1281" t="s">
        <v>781</v>
      </c>
      <c r="M1281" s="21" t="str">
        <f t="shared" si="19"/>
        <v>840094-BGRRG-SM</v>
      </c>
      <c r="N1281" s="184">
        <v>7048652714794</v>
      </c>
      <c r="O1281" s="2">
        <v>1</v>
      </c>
    </row>
    <row r="1282" spans="1:15" ht="15.75">
      <c r="A1282" s="83" t="s">
        <v>957</v>
      </c>
      <c r="B1282" s="80">
        <v>7048652714787</v>
      </c>
      <c r="C1282" s="34"/>
      <c r="D1282" s="34"/>
      <c r="E1282" s="34"/>
      <c r="F1282" s="34"/>
      <c r="G1282" s="34"/>
      <c r="H1282" s="34"/>
      <c r="I1282" s="34"/>
      <c r="J1282" s="34"/>
      <c r="K1282" s="37">
        <v>840094</v>
      </c>
      <c r="L1282" t="s">
        <v>783</v>
      </c>
      <c r="M1282" s="21" t="str">
        <f t="shared" si="19"/>
        <v>840094-BGRRG-ML</v>
      </c>
      <c r="N1282" s="184">
        <v>7048652714787</v>
      </c>
      <c r="O1282" s="2">
        <v>1</v>
      </c>
    </row>
    <row r="1283" spans="1:15" ht="15.75">
      <c r="A1283" s="83" t="s">
        <v>958</v>
      </c>
      <c r="B1283" s="80">
        <v>7048652714770</v>
      </c>
      <c r="C1283" s="34"/>
      <c r="D1283" s="34"/>
      <c r="E1283" s="34"/>
      <c r="F1283" s="34"/>
      <c r="G1283" s="34"/>
      <c r="H1283" s="34"/>
      <c r="I1283" s="34"/>
      <c r="J1283" s="34"/>
      <c r="K1283" s="37">
        <v>840094</v>
      </c>
      <c r="L1283" t="s">
        <v>784</v>
      </c>
      <c r="M1283" s="21" t="str">
        <f t="shared" ref="M1283:M1346" si="20">CONCATENATE(K1283,"-",L1283)</f>
        <v>840094-BGRRG-LXL</v>
      </c>
      <c r="N1283" s="184">
        <v>7048652714770</v>
      </c>
      <c r="O1283" s="2">
        <v>1</v>
      </c>
    </row>
    <row r="1284" spans="1:15" ht="15.75">
      <c r="A1284" s="83" t="s">
        <v>3853</v>
      </c>
      <c r="B1284" s="80">
        <v>7048653090125</v>
      </c>
      <c r="C1284" s="34"/>
      <c r="D1284" s="34"/>
      <c r="E1284" s="34"/>
      <c r="F1284" s="34"/>
      <c r="G1284" s="34"/>
      <c r="H1284" s="34"/>
      <c r="I1284" s="34"/>
      <c r="J1284" s="34"/>
      <c r="K1284" s="37">
        <v>840094</v>
      </c>
      <c r="L1284" t="s">
        <v>3718</v>
      </c>
      <c r="M1284" s="21" t="str">
        <f t="shared" si="20"/>
        <v>840094-CNPNK-SM</v>
      </c>
      <c r="N1284" s="184">
        <v>7048653090125</v>
      </c>
      <c r="O1284" s="2">
        <v>1</v>
      </c>
    </row>
    <row r="1285" spans="1:15" ht="15.75">
      <c r="A1285" s="83" t="s">
        <v>3854</v>
      </c>
      <c r="B1285" s="80">
        <v>7048653090132</v>
      </c>
      <c r="C1285" s="34"/>
      <c r="D1285" s="34"/>
      <c r="E1285" s="34"/>
      <c r="F1285" s="34"/>
      <c r="G1285" s="34"/>
      <c r="H1285" s="34"/>
      <c r="I1285" s="34"/>
      <c r="J1285" s="34"/>
      <c r="K1285" s="37">
        <v>840094</v>
      </c>
      <c r="L1285" t="s">
        <v>3734</v>
      </c>
      <c r="M1285" s="21" t="str">
        <f t="shared" si="20"/>
        <v>840094-CNPNK-ML</v>
      </c>
      <c r="N1285" s="184">
        <v>7048653090132</v>
      </c>
      <c r="O1285" s="2">
        <v>1</v>
      </c>
    </row>
    <row r="1286" spans="1:15" ht="15.75">
      <c r="A1286" s="83" t="s">
        <v>3855</v>
      </c>
      <c r="B1286" s="80">
        <v>7048653090149</v>
      </c>
      <c r="C1286" s="34"/>
      <c r="D1286" s="34"/>
      <c r="E1286" s="34"/>
      <c r="F1286" s="34"/>
      <c r="G1286" s="34"/>
      <c r="H1286" s="34"/>
      <c r="I1286" s="34"/>
      <c r="J1286" s="34"/>
      <c r="K1286" s="37">
        <v>840094</v>
      </c>
      <c r="L1286" t="s">
        <v>3735</v>
      </c>
      <c r="M1286" s="21" t="str">
        <f t="shared" si="20"/>
        <v>840094-CNPNK-LXL</v>
      </c>
      <c r="N1286" s="184">
        <v>7048653090149</v>
      </c>
      <c r="O1286" s="2">
        <v>1</v>
      </c>
    </row>
    <row r="1287" spans="1:15" ht="15.75">
      <c r="A1287" s="83" t="s">
        <v>959</v>
      </c>
      <c r="B1287" s="80">
        <v>7048652714077</v>
      </c>
      <c r="C1287" s="34"/>
      <c r="D1287" s="34"/>
      <c r="E1287" s="34"/>
      <c r="F1287" s="34"/>
      <c r="G1287" s="34"/>
      <c r="H1287" s="34"/>
      <c r="I1287" s="34"/>
      <c r="J1287" s="34"/>
      <c r="K1287" s="37">
        <v>840094</v>
      </c>
      <c r="L1287" t="s">
        <v>132</v>
      </c>
      <c r="M1287" s="21" t="str">
        <f t="shared" si="20"/>
        <v>840094-DTBLK-SM</v>
      </c>
      <c r="N1287" s="184">
        <v>7048652714077</v>
      </c>
      <c r="O1287" s="2">
        <v>1</v>
      </c>
    </row>
    <row r="1288" spans="1:15" ht="15.75">
      <c r="A1288" s="83" t="s">
        <v>960</v>
      </c>
      <c r="B1288" s="80">
        <v>7048652714060</v>
      </c>
      <c r="C1288" s="34"/>
      <c r="D1288" s="34"/>
      <c r="E1288" s="34"/>
      <c r="F1288" s="34"/>
      <c r="G1288" s="34"/>
      <c r="H1288" s="34"/>
      <c r="I1288" s="34"/>
      <c r="J1288" s="34"/>
      <c r="K1288" s="37">
        <v>840094</v>
      </c>
      <c r="L1288" t="s">
        <v>133</v>
      </c>
      <c r="M1288" s="21" t="str">
        <f t="shared" si="20"/>
        <v>840094-DTBLK-ML</v>
      </c>
      <c r="N1288" s="184">
        <v>7048652714060</v>
      </c>
      <c r="O1288" s="2">
        <v>1</v>
      </c>
    </row>
    <row r="1289" spans="1:15" ht="15.75">
      <c r="A1289" s="83" t="s">
        <v>961</v>
      </c>
      <c r="B1289" s="80">
        <v>7048652714053</v>
      </c>
      <c r="C1289" s="34"/>
      <c r="D1289" s="34"/>
      <c r="E1289" s="34"/>
      <c r="F1289" s="34"/>
      <c r="G1289" s="34"/>
      <c r="H1289" s="34"/>
      <c r="I1289" s="34"/>
      <c r="J1289" s="34"/>
      <c r="K1289" s="37">
        <v>840094</v>
      </c>
      <c r="L1289" t="s">
        <v>134</v>
      </c>
      <c r="M1289" s="21" t="str">
        <f t="shared" si="20"/>
        <v>840094-DTBLK-LXL</v>
      </c>
      <c r="N1289" s="184">
        <v>7048652714053</v>
      </c>
      <c r="O1289" s="2">
        <v>1</v>
      </c>
    </row>
    <row r="1290" spans="1:15" ht="15.75">
      <c r="A1290" s="83" t="s">
        <v>3856</v>
      </c>
      <c r="B1290" s="80">
        <v>7048653090095</v>
      </c>
      <c r="C1290" s="34"/>
      <c r="D1290" s="34"/>
      <c r="E1290" s="34"/>
      <c r="F1290" s="34"/>
      <c r="G1290" s="34"/>
      <c r="H1290" s="34"/>
      <c r="I1290" s="34"/>
      <c r="J1290" s="34"/>
      <c r="K1290" s="37">
        <v>840094</v>
      </c>
      <c r="L1290" t="s">
        <v>3721</v>
      </c>
      <c r="M1290" s="21" t="str">
        <f t="shared" si="20"/>
        <v>840094-GRPHT-SM</v>
      </c>
      <c r="N1290" s="184">
        <v>7048653090095</v>
      </c>
      <c r="O1290" s="2">
        <v>1</v>
      </c>
    </row>
    <row r="1291" spans="1:15" ht="15.75">
      <c r="A1291" s="83" t="s">
        <v>3857</v>
      </c>
      <c r="B1291" s="80">
        <v>7048653090101</v>
      </c>
      <c r="C1291" s="34"/>
      <c r="D1291" s="34"/>
      <c r="E1291" s="34"/>
      <c r="F1291" s="34"/>
      <c r="G1291" s="34"/>
      <c r="H1291" s="34"/>
      <c r="I1291" s="34"/>
      <c r="J1291" s="34"/>
      <c r="K1291" s="37">
        <v>840094</v>
      </c>
      <c r="L1291" t="s">
        <v>3722</v>
      </c>
      <c r="M1291" s="21" t="str">
        <f t="shared" si="20"/>
        <v>840094-GRPHT-ML</v>
      </c>
      <c r="N1291" s="184">
        <v>7048653090101</v>
      </c>
      <c r="O1291" s="2">
        <v>1</v>
      </c>
    </row>
    <row r="1292" spans="1:15" ht="15.75">
      <c r="A1292" s="83" t="s">
        <v>3858</v>
      </c>
      <c r="B1292" s="80">
        <v>7048653090118</v>
      </c>
      <c r="C1292" s="34"/>
      <c r="D1292" s="34"/>
      <c r="E1292" s="34"/>
      <c r="F1292" s="34"/>
      <c r="G1292" s="34"/>
      <c r="H1292" s="34"/>
      <c r="I1292" s="34"/>
      <c r="J1292" s="34"/>
      <c r="K1292" s="37">
        <v>840094</v>
      </c>
      <c r="L1292" t="s">
        <v>3723</v>
      </c>
      <c r="M1292" s="21" t="str">
        <f t="shared" si="20"/>
        <v>840094-GRPHT-LXL</v>
      </c>
      <c r="N1292" s="184">
        <v>7048653090118</v>
      </c>
      <c r="O1292" s="2">
        <v>1</v>
      </c>
    </row>
    <row r="1293" spans="1:15" ht="15.75">
      <c r="A1293" s="83" t="s">
        <v>962</v>
      </c>
      <c r="B1293" s="80">
        <v>7048652714107</v>
      </c>
      <c r="C1293" s="34"/>
      <c r="D1293" s="34"/>
      <c r="E1293" s="34"/>
      <c r="F1293" s="34"/>
      <c r="G1293" s="34"/>
      <c r="H1293" s="34"/>
      <c r="I1293" s="34"/>
      <c r="J1293" s="34"/>
      <c r="K1293" s="37">
        <v>840094</v>
      </c>
      <c r="L1293" t="s">
        <v>135</v>
      </c>
      <c r="M1293" s="21" t="str">
        <f t="shared" si="20"/>
        <v>840094-GSWHT-SM</v>
      </c>
      <c r="N1293" s="184">
        <v>7048652714107</v>
      </c>
      <c r="O1293" s="2">
        <v>1</v>
      </c>
    </row>
    <row r="1294" spans="1:15" ht="15.75">
      <c r="A1294" s="83" t="s">
        <v>963</v>
      </c>
      <c r="B1294" s="80">
        <v>7048652714091</v>
      </c>
      <c r="C1294" s="34"/>
      <c r="D1294" s="34"/>
      <c r="E1294" s="34"/>
      <c r="F1294" s="34"/>
      <c r="G1294" s="34"/>
      <c r="H1294" s="34"/>
      <c r="I1294" s="34"/>
      <c r="J1294" s="34"/>
      <c r="K1294" s="37">
        <v>840094</v>
      </c>
      <c r="L1294" t="s">
        <v>136</v>
      </c>
      <c r="M1294" s="21" t="str">
        <f t="shared" si="20"/>
        <v>840094-GSWHT-ML</v>
      </c>
      <c r="N1294" s="184">
        <v>7048652714091</v>
      </c>
      <c r="O1294" s="2">
        <v>1</v>
      </c>
    </row>
    <row r="1295" spans="1:15" ht="15.75">
      <c r="A1295" s="83" t="s">
        <v>964</v>
      </c>
      <c r="B1295" s="80">
        <v>7048652714084</v>
      </c>
      <c r="C1295" s="34"/>
      <c r="D1295" s="34"/>
      <c r="E1295" s="34"/>
      <c r="F1295" s="34"/>
      <c r="G1295" s="34"/>
      <c r="H1295" s="34"/>
      <c r="I1295" s="34"/>
      <c r="J1295" s="34"/>
      <c r="K1295" s="37">
        <v>840094</v>
      </c>
      <c r="L1295" t="s">
        <v>137</v>
      </c>
      <c r="M1295" s="21" t="str">
        <f t="shared" si="20"/>
        <v>840094-GSWHT-LXL</v>
      </c>
      <c r="N1295" s="184">
        <v>7048652714084</v>
      </c>
      <c r="O1295" s="2">
        <v>1</v>
      </c>
    </row>
    <row r="1296" spans="1:15" ht="15.75">
      <c r="A1296" s="83" t="s">
        <v>1685</v>
      </c>
      <c r="B1296" s="80">
        <v>7048652823359</v>
      </c>
      <c r="C1296" s="34"/>
      <c r="D1296" s="34"/>
      <c r="E1296" s="34"/>
      <c r="F1296" s="34"/>
      <c r="G1296" s="34"/>
      <c r="H1296" s="34"/>
      <c r="I1296" s="34"/>
      <c r="J1296" s="34"/>
      <c r="K1296" s="37">
        <v>840094</v>
      </c>
      <c r="L1296" t="s">
        <v>1290</v>
      </c>
      <c r="M1296" s="21" t="str">
        <f t="shared" si="20"/>
        <v>840094-MASEM-SM</v>
      </c>
      <c r="N1296" s="184">
        <v>7048652823359</v>
      </c>
      <c r="O1296" s="2">
        <v>1</v>
      </c>
    </row>
    <row r="1297" spans="1:15" ht="15.75">
      <c r="A1297" s="83" t="s">
        <v>1686</v>
      </c>
      <c r="B1297" s="80">
        <v>7048652823342</v>
      </c>
      <c r="C1297" s="34"/>
      <c r="D1297" s="34"/>
      <c r="E1297" s="34"/>
      <c r="F1297" s="34"/>
      <c r="G1297" s="34"/>
      <c r="H1297" s="34"/>
      <c r="I1297" s="34"/>
      <c r="J1297" s="34"/>
      <c r="K1297" s="37">
        <v>840094</v>
      </c>
      <c r="L1297" t="s">
        <v>1292</v>
      </c>
      <c r="M1297" s="21" t="str">
        <f t="shared" si="20"/>
        <v>840094-MASEM-ML</v>
      </c>
      <c r="N1297" s="184">
        <v>7048652823342</v>
      </c>
      <c r="O1297" s="2">
        <v>1</v>
      </c>
    </row>
    <row r="1298" spans="1:15" ht="15.75">
      <c r="A1298" s="83" t="s">
        <v>1687</v>
      </c>
      <c r="B1298" s="80">
        <v>7048652823335</v>
      </c>
      <c r="C1298" s="34"/>
      <c r="D1298" s="34"/>
      <c r="E1298" s="34"/>
      <c r="F1298" s="34"/>
      <c r="G1298" s="34"/>
      <c r="H1298" s="34"/>
      <c r="I1298" s="34"/>
      <c r="J1298" s="34"/>
      <c r="K1298" s="37">
        <v>840094</v>
      </c>
      <c r="L1298" t="s">
        <v>1293</v>
      </c>
      <c r="M1298" s="21" t="str">
        <f t="shared" si="20"/>
        <v>840094-MASEM-LXL</v>
      </c>
      <c r="N1298" s="184">
        <v>7048652823335</v>
      </c>
      <c r="O1298" s="2">
        <v>1</v>
      </c>
    </row>
    <row r="1299" spans="1:15" ht="15.75">
      <c r="A1299" s="83" t="s">
        <v>965</v>
      </c>
      <c r="B1299" s="80">
        <v>7048652714138</v>
      </c>
      <c r="C1299" s="34"/>
      <c r="D1299" s="34"/>
      <c r="E1299" s="34"/>
      <c r="F1299" s="34"/>
      <c r="G1299" s="34"/>
      <c r="H1299" s="34"/>
      <c r="I1299" s="34"/>
      <c r="J1299" s="34"/>
      <c r="K1299" s="37">
        <v>840094</v>
      </c>
      <c r="L1299" t="s">
        <v>748</v>
      </c>
      <c r="M1299" s="21" t="str">
        <f t="shared" si="20"/>
        <v>840094-MBBLU-SM</v>
      </c>
      <c r="N1299" s="184">
        <v>7048652714138</v>
      </c>
      <c r="O1299" s="2">
        <v>1</v>
      </c>
    </row>
    <row r="1300" spans="1:15" ht="15.75">
      <c r="A1300" s="83" t="s">
        <v>966</v>
      </c>
      <c r="B1300" s="80">
        <v>7048652714121</v>
      </c>
      <c r="C1300" s="34"/>
      <c r="D1300" s="34"/>
      <c r="E1300" s="34"/>
      <c r="F1300" s="34"/>
      <c r="G1300" s="34"/>
      <c r="H1300" s="34"/>
      <c r="I1300" s="34"/>
      <c r="J1300" s="34"/>
      <c r="K1300" s="37">
        <v>840094</v>
      </c>
      <c r="L1300" t="s">
        <v>750</v>
      </c>
      <c r="M1300" s="21" t="str">
        <f t="shared" si="20"/>
        <v>840094-MBBLU-ML</v>
      </c>
      <c r="N1300" s="184">
        <v>7048652714121</v>
      </c>
      <c r="O1300" s="2">
        <v>1</v>
      </c>
    </row>
    <row r="1301" spans="1:15" ht="15.75">
      <c r="A1301" s="83" t="s">
        <v>967</v>
      </c>
      <c r="B1301" s="80">
        <v>7048652714114</v>
      </c>
      <c r="C1301" s="34"/>
      <c r="D1301" s="34"/>
      <c r="E1301" s="34"/>
      <c r="F1301" s="34"/>
      <c r="G1301" s="34"/>
      <c r="H1301" s="34"/>
      <c r="I1301" s="34"/>
      <c r="J1301" s="34"/>
      <c r="K1301" s="37">
        <v>840094</v>
      </c>
      <c r="L1301" t="s">
        <v>751</v>
      </c>
      <c r="M1301" s="21" t="str">
        <f t="shared" si="20"/>
        <v>840094-MBBLU-LXL</v>
      </c>
      <c r="N1301" s="184">
        <v>7048652714114</v>
      </c>
      <c r="O1301" s="2">
        <v>1</v>
      </c>
    </row>
    <row r="1302" spans="1:15" ht="15.75">
      <c r="A1302" s="83" t="s">
        <v>1688</v>
      </c>
      <c r="B1302" s="80">
        <v>7048652823380</v>
      </c>
      <c r="C1302" s="34"/>
      <c r="D1302" s="34"/>
      <c r="E1302" s="34"/>
      <c r="F1302" s="34"/>
      <c r="G1302" s="34"/>
      <c r="H1302" s="34"/>
      <c r="I1302" s="34"/>
      <c r="J1302" s="34"/>
      <c r="K1302" s="37">
        <v>840094</v>
      </c>
      <c r="L1302" t="s">
        <v>1311</v>
      </c>
      <c r="M1302" s="21" t="str">
        <f t="shared" si="20"/>
        <v>840094-MBRWH-SM</v>
      </c>
      <c r="N1302" s="184">
        <v>7048652823380</v>
      </c>
      <c r="O1302" s="2">
        <v>1</v>
      </c>
    </row>
    <row r="1303" spans="1:15" ht="15.75">
      <c r="A1303" s="83" t="s">
        <v>1689</v>
      </c>
      <c r="B1303" s="80">
        <v>7048652823373</v>
      </c>
      <c r="C1303" s="34"/>
      <c r="D1303" s="34"/>
      <c r="E1303" s="34"/>
      <c r="F1303" s="34"/>
      <c r="G1303" s="34"/>
      <c r="H1303" s="34"/>
      <c r="I1303" s="34"/>
      <c r="J1303" s="34"/>
      <c r="K1303" s="37">
        <v>840094</v>
      </c>
      <c r="L1303" t="s">
        <v>1312</v>
      </c>
      <c r="M1303" s="21" t="str">
        <f t="shared" si="20"/>
        <v>840094-MBRWH-ML</v>
      </c>
      <c r="N1303" s="184">
        <v>7048652823373</v>
      </c>
      <c r="O1303" s="2">
        <v>1</v>
      </c>
    </row>
    <row r="1304" spans="1:15" ht="15.75">
      <c r="A1304" s="83" t="s">
        <v>1690</v>
      </c>
      <c r="B1304" s="80">
        <v>7048652823366</v>
      </c>
      <c r="C1304" s="34"/>
      <c r="D1304" s="34"/>
      <c r="E1304" s="34"/>
      <c r="F1304" s="34"/>
      <c r="G1304" s="34"/>
      <c r="H1304" s="34"/>
      <c r="I1304" s="34"/>
      <c r="J1304" s="34"/>
      <c r="K1304" s="37">
        <v>840094</v>
      </c>
      <c r="L1304" t="s">
        <v>1313</v>
      </c>
      <c r="M1304" s="21" t="str">
        <f t="shared" si="20"/>
        <v>840094-MBRWH-LXL</v>
      </c>
      <c r="N1304" s="184">
        <v>7048652823366</v>
      </c>
      <c r="O1304" s="2">
        <v>1</v>
      </c>
    </row>
    <row r="1305" spans="1:15" ht="15.75">
      <c r="A1305" s="83" t="s">
        <v>1691</v>
      </c>
      <c r="B1305" s="80">
        <v>7048652823410</v>
      </c>
      <c r="C1305" s="34"/>
      <c r="D1305" s="34"/>
      <c r="E1305" s="34"/>
      <c r="F1305" s="34"/>
      <c r="G1305" s="34"/>
      <c r="H1305" s="34"/>
      <c r="I1305" s="34"/>
      <c r="J1305" s="34"/>
      <c r="K1305" s="37">
        <v>840094</v>
      </c>
      <c r="L1305" t="s">
        <v>1074</v>
      </c>
      <c r="M1305" s="21" t="str">
        <f t="shared" si="20"/>
        <v>840094-MBUOE-SM</v>
      </c>
      <c r="N1305" s="184">
        <v>7048652823410</v>
      </c>
      <c r="O1305" s="2">
        <v>1</v>
      </c>
    </row>
    <row r="1306" spans="1:15" ht="15.75">
      <c r="A1306" s="83" t="s">
        <v>1692</v>
      </c>
      <c r="B1306" s="80">
        <v>7048652823403</v>
      </c>
      <c r="C1306" s="34"/>
      <c r="D1306" s="34"/>
      <c r="E1306" s="34"/>
      <c r="F1306" s="34"/>
      <c r="G1306" s="34"/>
      <c r="H1306" s="34"/>
      <c r="I1306" s="34"/>
      <c r="J1306" s="34"/>
      <c r="K1306" s="37">
        <v>840094</v>
      </c>
      <c r="L1306" t="s">
        <v>1075</v>
      </c>
      <c r="M1306" s="21" t="str">
        <f t="shared" si="20"/>
        <v>840094-MBUOE-ML</v>
      </c>
      <c r="N1306" s="184">
        <v>7048652823403</v>
      </c>
      <c r="O1306" s="2">
        <v>1</v>
      </c>
    </row>
    <row r="1307" spans="1:15" ht="15.75">
      <c r="A1307" s="83" t="s">
        <v>1693</v>
      </c>
      <c r="B1307" s="80">
        <v>7048652823397</v>
      </c>
      <c r="C1307" s="34"/>
      <c r="D1307" s="34"/>
      <c r="E1307" s="34"/>
      <c r="F1307" s="34"/>
      <c r="G1307" s="34"/>
      <c r="H1307" s="34"/>
      <c r="I1307" s="34"/>
      <c r="J1307" s="34"/>
      <c r="K1307" s="37">
        <v>840094</v>
      </c>
      <c r="L1307" t="s">
        <v>1076</v>
      </c>
      <c r="M1307" s="21" t="str">
        <f t="shared" si="20"/>
        <v>840094-MBUOE-LXL</v>
      </c>
      <c r="N1307" s="184">
        <v>7048652823397</v>
      </c>
      <c r="O1307" s="2">
        <v>1</v>
      </c>
    </row>
    <row r="1308" spans="1:15" ht="15.75">
      <c r="A1308" s="83" t="s">
        <v>968</v>
      </c>
      <c r="B1308" s="80">
        <v>7048652714169</v>
      </c>
      <c r="C1308" s="34"/>
      <c r="D1308" s="34"/>
      <c r="E1308" s="34"/>
      <c r="F1308" s="34"/>
      <c r="G1308" s="34"/>
      <c r="H1308" s="34"/>
      <c r="I1308" s="34"/>
      <c r="J1308" s="34"/>
      <c r="K1308" s="37">
        <v>840094</v>
      </c>
      <c r="L1308" t="s">
        <v>766</v>
      </c>
      <c r="M1308" s="21" t="str">
        <f t="shared" si="20"/>
        <v>840094-MCHOR-SM</v>
      </c>
      <c r="N1308" s="184">
        <v>7048652714169</v>
      </c>
      <c r="O1308" s="2">
        <v>1</v>
      </c>
    </row>
    <row r="1309" spans="1:15" ht="15.75">
      <c r="A1309" s="83" t="s">
        <v>969</v>
      </c>
      <c r="B1309" s="80">
        <v>7048652714152</v>
      </c>
      <c r="C1309" s="34"/>
      <c r="D1309" s="34"/>
      <c r="E1309" s="34"/>
      <c r="F1309" s="34"/>
      <c r="G1309" s="34"/>
      <c r="H1309" s="34"/>
      <c r="I1309" s="34"/>
      <c r="J1309" s="34"/>
      <c r="K1309" s="37">
        <v>840094</v>
      </c>
      <c r="L1309" t="s">
        <v>667</v>
      </c>
      <c r="M1309" s="21" t="str">
        <f t="shared" si="20"/>
        <v>840094-MCHOR-ML</v>
      </c>
      <c r="N1309" s="184">
        <v>7048652714152</v>
      </c>
      <c r="O1309" s="2">
        <v>1</v>
      </c>
    </row>
    <row r="1310" spans="1:15" ht="15.75">
      <c r="A1310" s="83" t="s">
        <v>970</v>
      </c>
      <c r="B1310" s="80">
        <v>7048652714145</v>
      </c>
      <c r="C1310" s="34"/>
      <c r="D1310" s="34"/>
      <c r="E1310" s="34"/>
      <c r="F1310" s="34"/>
      <c r="G1310" s="34"/>
      <c r="H1310" s="34"/>
      <c r="I1310" s="34"/>
      <c r="J1310" s="34"/>
      <c r="K1310" s="37">
        <v>840094</v>
      </c>
      <c r="L1310" t="s">
        <v>767</v>
      </c>
      <c r="M1310" s="21" t="str">
        <f t="shared" si="20"/>
        <v>840094-MCHOR-LXL</v>
      </c>
      <c r="N1310" s="184">
        <v>7048652714145</v>
      </c>
      <c r="O1310" s="2">
        <v>1</v>
      </c>
    </row>
    <row r="1311" spans="1:15" ht="15.75">
      <c r="A1311" s="83" t="s">
        <v>971</v>
      </c>
      <c r="B1311" s="80">
        <v>7048652714190</v>
      </c>
      <c r="C1311" s="34"/>
      <c r="D1311" s="34"/>
      <c r="E1311" s="34"/>
      <c r="F1311" s="34"/>
      <c r="G1311" s="34"/>
      <c r="H1311" s="34"/>
      <c r="I1311" s="34"/>
      <c r="J1311" s="34"/>
      <c r="K1311" s="37">
        <v>840094</v>
      </c>
      <c r="L1311" t="s">
        <v>255</v>
      </c>
      <c r="M1311" s="21" t="str">
        <f t="shared" si="20"/>
        <v>840094-MNGRY-SM</v>
      </c>
      <c r="N1311" s="184">
        <v>7048652714190</v>
      </c>
      <c r="O1311" s="2">
        <v>1</v>
      </c>
    </row>
    <row r="1312" spans="1:15" ht="15.75">
      <c r="A1312" s="83" t="s">
        <v>972</v>
      </c>
      <c r="B1312" s="80">
        <v>7048652714183</v>
      </c>
      <c r="C1312" s="34"/>
      <c r="D1312" s="34"/>
      <c r="E1312" s="34"/>
      <c r="F1312" s="34"/>
      <c r="G1312" s="34"/>
      <c r="H1312" s="34"/>
      <c r="I1312" s="34"/>
      <c r="J1312" s="34"/>
      <c r="K1312" s="37">
        <v>840094</v>
      </c>
      <c r="L1312" t="s">
        <v>257</v>
      </c>
      <c r="M1312" s="21" t="str">
        <f t="shared" si="20"/>
        <v>840094-MNGRY-ML</v>
      </c>
      <c r="N1312" s="184">
        <v>7048652714183</v>
      </c>
      <c r="O1312" s="2">
        <v>1</v>
      </c>
    </row>
    <row r="1313" spans="1:15" ht="15.75">
      <c r="A1313" s="83" t="s">
        <v>973</v>
      </c>
      <c r="B1313" s="80">
        <v>7048652714176</v>
      </c>
      <c r="C1313" s="34"/>
      <c r="D1313" s="34"/>
      <c r="E1313" s="34"/>
      <c r="F1313" s="34"/>
      <c r="G1313" s="34"/>
      <c r="H1313" s="34"/>
      <c r="I1313" s="34"/>
      <c r="J1313" s="34"/>
      <c r="K1313" s="37">
        <v>840094</v>
      </c>
      <c r="L1313" t="s">
        <v>258</v>
      </c>
      <c r="M1313" s="21" t="str">
        <f t="shared" si="20"/>
        <v>840094-MNGRY-LXL</v>
      </c>
      <c r="N1313" s="184">
        <v>7048652714176</v>
      </c>
      <c r="O1313" s="2">
        <v>1</v>
      </c>
    </row>
    <row r="1314" spans="1:15" ht="15.75">
      <c r="A1314" s="83" t="s">
        <v>974</v>
      </c>
      <c r="B1314" s="80">
        <v>7048652714763</v>
      </c>
      <c r="C1314" s="34"/>
      <c r="D1314" s="34"/>
      <c r="E1314" s="34"/>
      <c r="F1314" s="34"/>
      <c r="G1314" s="34"/>
      <c r="H1314" s="34"/>
      <c r="I1314" s="34"/>
      <c r="J1314" s="34"/>
      <c r="K1314" s="37">
        <v>840094</v>
      </c>
      <c r="L1314" t="s">
        <v>752</v>
      </c>
      <c r="M1314" s="21" t="str">
        <f t="shared" si="20"/>
        <v>840094-MOLME-SM</v>
      </c>
      <c r="N1314" s="184">
        <v>7048652714763</v>
      </c>
      <c r="O1314" s="2">
        <v>1</v>
      </c>
    </row>
    <row r="1315" spans="1:15" ht="15.75">
      <c r="A1315" s="83" t="s">
        <v>975</v>
      </c>
      <c r="B1315" s="80">
        <v>7048652714756</v>
      </c>
      <c r="C1315" s="34"/>
      <c r="D1315" s="34"/>
      <c r="E1315" s="34"/>
      <c r="F1315" s="34"/>
      <c r="G1315" s="34"/>
      <c r="H1315" s="34"/>
      <c r="I1315" s="34"/>
      <c r="J1315" s="34"/>
      <c r="K1315" s="37">
        <v>840094</v>
      </c>
      <c r="L1315" t="s">
        <v>753</v>
      </c>
      <c r="M1315" s="21" t="str">
        <f t="shared" si="20"/>
        <v>840094-MOLME-ML</v>
      </c>
      <c r="N1315" s="184">
        <v>7048652714756</v>
      </c>
      <c r="O1315" s="2">
        <v>1</v>
      </c>
    </row>
    <row r="1316" spans="1:15" ht="15.75">
      <c r="A1316" s="83" t="s">
        <v>976</v>
      </c>
      <c r="B1316" s="80">
        <v>7048652714749</v>
      </c>
      <c r="C1316" s="34"/>
      <c r="D1316" s="34"/>
      <c r="E1316" s="34"/>
      <c r="F1316" s="34"/>
      <c r="G1316" s="34"/>
      <c r="H1316" s="34"/>
      <c r="I1316" s="34"/>
      <c r="J1316" s="34"/>
      <c r="K1316" s="37">
        <v>840094</v>
      </c>
      <c r="L1316" t="s">
        <v>754</v>
      </c>
      <c r="M1316" s="21" t="str">
        <f t="shared" si="20"/>
        <v>840094-MOLME-LXL</v>
      </c>
      <c r="N1316" s="184">
        <v>7048652714749</v>
      </c>
      <c r="O1316" s="2">
        <v>1</v>
      </c>
    </row>
    <row r="1317" spans="1:15" ht="15.75">
      <c r="A1317" s="83" t="s">
        <v>1694</v>
      </c>
      <c r="B1317" s="80">
        <v>7048652823441</v>
      </c>
      <c r="C1317" s="34"/>
      <c r="D1317" s="34"/>
      <c r="E1317" s="34"/>
      <c r="F1317" s="34"/>
      <c r="G1317" s="34"/>
      <c r="H1317" s="34"/>
      <c r="I1317" s="34"/>
      <c r="J1317" s="34"/>
      <c r="K1317" s="37">
        <v>840094</v>
      </c>
      <c r="L1317" t="s">
        <v>1298</v>
      </c>
      <c r="M1317" s="21" t="str">
        <f t="shared" si="20"/>
        <v>840094-MSHBL-SM</v>
      </c>
      <c r="N1317" s="184">
        <v>7048652823441</v>
      </c>
      <c r="O1317" s="2">
        <v>1</v>
      </c>
    </row>
    <row r="1318" spans="1:15" ht="15.75">
      <c r="A1318" s="83" t="s">
        <v>1695</v>
      </c>
      <c r="B1318" s="80">
        <v>7048652823434</v>
      </c>
      <c r="C1318" s="34"/>
      <c r="D1318" s="34"/>
      <c r="E1318" s="34"/>
      <c r="F1318" s="34"/>
      <c r="G1318" s="34"/>
      <c r="H1318" s="34"/>
      <c r="I1318" s="34"/>
      <c r="J1318" s="34"/>
      <c r="K1318" s="37">
        <v>840094</v>
      </c>
      <c r="L1318" t="s">
        <v>1300</v>
      </c>
      <c r="M1318" s="21" t="str">
        <f t="shared" si="20"/>
        <v>840094-MSHBL-ML</v>
      </c>
      <c r="N1318" s="184">
        <v>7048652823434</v>
      </c>
      <c r="O1318" s="2">
        <v>1</v>
      </c>
    </row>
    <row r="1319" spans="1:15" ht="15.75">
      <c r="A1319" s="83" t="s">
        <v>1696</v>
      </c>
      <c r="B1319" s="80">
        <v>7048652823427</v>
      </c>
      <c r="C1319" s="34"/>
      <c r="D1319" s="34"/>
      <c r="E1319" s="34"/>
      <c r="F1319" s="34"/>
      <c r="G1319" s="34"/>
      <c r="H1319" s="34"/>
      <c r="I1319" s="34"/>
      <c r="J1319" s="34"/>
      <c r="K1319" s="37">
        <v>840094</v>
      </c>
      <c r="L1319" t="s">
        <v>1301</v>
      </c>
      <c r="M1319" s="21" t="str">
        <f t="shared" si="20"/>
        <v>840094-MSHBL-LXL</v>
      </c>
      <c r="N1319" s="184">
        <v>7048652823427</v>
      </c>
      <c r="O1319" s="2">
        <v>1</v>
      </c>
    </row>
    <row r="1320" spans="1:15" ht="15.75">
      <c r="A1320" s="83" t="s">
        <v>2368</v>
      </c>
      <c r="B1320" s="80">
        <v>7048652966322</v>
      </c>
      <c r="C1320" s="34"/>
      <c r="D1320" s="34"/>
      <c r="E1320" s="34"/>
      <c r="F1320" s="34"/>
      <c r="G1320" s="34"/>
      <c r="H1320" s="34"/>
      <c r="I1320" s="34"/>
      <c r="J1320" s="34"/>
      <c r="K1320" s="37">
        <v>840094</v>
      </c>
      <c r="L1320" t="s">
        <v>2196</v>
      </c>
      <c r="M1320" s="21" t="str">
        <f t="shared" si="20"/>
        <v>840094-MTURQ-SM</v>
      </c>
      <c r="N1320" s="184">
        <v>7048652966322</v>
      </c>
      <c r="O1320" s="2">
        <v>1</v>
      </c>
    </row>
    <row r="1321" spans="1:15" ht="15.75">
      <c r="A1321" s="83" t="s">
        <v>2369</v>
      </c>
      <c r="B1321" s="80">
        <v>7048652966315</v>
      </c>
      <c r="C1321" s="34"/>
      <c r="D1321" s="34"/>
      <c r="E1321" s="34"/>
      <c r="F1321" s="34"/>
      <c r="G1321" s="34"/>
      <c r="H1321" s="34"/>
      <c r="I1321" s="34"/>
      <c r="J1321" s="34"/>
      <c r="K1321" s="37">
        <v>840094</v>
      </c>
      <c r="L1321" t="s">
        <v>2197</v>
      </c>
      <c r="M1321" s="21" t="str">
        <f t="shared" si="20"/>
        <v>840094-MTURQ-ML</v>
      </c>
      <c r="N1321" s="184">
        <v>7048652966315</v>
      </c>
      <c r="O1321" s="2">
        <v>1</v>
      </c>
    </row>
    <row r="1322" spans="1:15" ht="15.75">
      <c r="A1322" s="83" t="s">
        <v>2370</v>
      </c>
      <c r="B1322" s="80">
        <v>7048652966308</v>
      </c>
      <c r="C1322" s="34"/>
      <c r="D1322" s="34"/>
      <c r="E1322" s="34"/>
      <c r="F1322" s="34"/>
      <c r="G1322" s="34"/>
      <c r="H1322" s="34"/>
      <c r="I1322" s="34"/>
      <c r="J1322" s="34"/>
      <c r="K1322" s="37">
        <v>840094</v>
      </c>
      <c r="L1322" t="s">
        <v>2202</v>
      </c>
      <c r="M1322" s="21" t="str">
        <f t="shared" si="20"/>
        <v>840094-MTURQ-LXL</v>
      </c>
      <c r="N1322" s="184">
        <v>7048652966308</v>
      </c>
      <c r="O1322" s="2">
        <v>1</v>
      </c>
    </row>
    <row r="1323" spans="1:15" ht="15.75">
      <c r="A1323" s="83" t="s">
        <v>1697</v>
      </c>
      <c r="B1323" s="80">
        <v>7048652823472</v>
      </c>
      <c r="C1323" s="34"/>
      <c r="D1323" s="34"/>
      <c r="E1323" s="34"/>
      <c r="F1323" s="34"/>
      <c r="G1323" s="34"/>
      <c r="H1323" s="34"/>
      <c r="I1323" s="34"/>
      <c r="J1323" s="34"/>
      <c r="K1323" s="37">
        <v>840094</v>
      </c>
      <c r="L1323" t="s">
        <v>1286</v>
      </c>
      <c r="M1323" s="21" t="str">
        <f t="shared" si="20"/>
        <v>840094-RGLDM-SM</v>
      </c>
      <c r="N1323" s="184">
        <v>7048652823472</v>
      </c>
      <c r="O1323" s="2">
        <v>1</v>
      </c>
    </row>
    <row r="1324" spans="1:15" ht="15.75">
      <c r="A1324" s="83" t="s">
        <v>1698</v>
      </c>
      <c r="B1324" s="80">
        <v>7048652823465</v>
      </c>
      <c r="C1324" s="34"/>
      <c r="D1324" s="34"/>
      <c r="E1324" s="34"/>
      <c r="F1324" s="34"/>
      <c r="G1324" s="34"/>
      <c r="H1324" s="34"/>
      <c r="I1324" s="34"/>
      <c r="J1324" s="34"/>
      <c r="K1324" s="37">
        <v>840094</v>
      </c>
      <c r="L1324" t="s">
        <v>1303</v>
      </c>
      <c r="M1324" s="21" t="str">
        <f t="shared" si="20"/>
        <v>840094-RGLDM-ML</v>
      </c>
      <c r="N1324" s="184">
        <v>7048652823465</v>
      </c>
      <c r="O1324" s="2">
        <v>1</v>
      </c>
    </row>
    <row r="1325" spans="1:15" ht="15.75">
      <c r="A1325" s="83" t="s">
        <v>1699</v>
      </c>
      <c r="B1325" s="80">
        <v>7048652823458</v>
      </c>
      <c r="C1325" s="34"/>
      <c r="D1325" s="34"/>
      <c r="E1325" s="34"/>
      <c r="F1325" s="34"/>
      <c r="G1325" s="34"/>
      <c r="H1325" s="34"/>
      <c r="I1325" s="34"/>
      <c r="J1325" s="34"/>
      <c r="K1325" s="37">
        <v>840094</v>
      </c>
      <c r="L1325" t="s">
        <v>1318</v>
      </c>
      <c r="M1325" s="21" t="str">
        <f t="shared" si="20"/>
        <v>840094-RGLDM-LXL</v>
      </c>
      <c r="N1325" s="184">
        <v>7048652823458</v>
      </c>
      <c r="O1325" s="2">
        <v>1</v>
      </c>
    </row>
    <row r="1326" spans="1:15" ht="15.75">
      <c r="A1326" s="83" t="s">
        <v>3859</v>
      </c>
      <c r="B1326" s="80">
        <v>7048653090064</v>
      </c>
      <c r="C1326" s="34"/>
      <c r="D1326" s="34"/>
      <c r="E1326" s="34"/>
      <c r="F1326" s="34"/>
      <c r="G1326" s="34"/>
      <c r="H1326" s="34"/>
      <c r="I1326" s="34"/>
      <c r="J1326" s="34"/>
      <c r="K1326" s="37">
        <v>840094</v>
      </c>
      <c r="L1326" t="s">
        <v>3731</v>
      </c>
      <c r="M1326" s="21" t="str">
        <f t="shared" si="20"/>
        <v>840094-WIGRN-SM</v>
      </c>
      <c r="N1326" s="184">
        <v>7048653090064</v>
      </c>
      <c r="O1326" s="2">
        <v>1</v>
      </c>
    </row>
    <row r="1327" spans="1:15" ht="15.75">
      <c r="A1327" s="83" t="s">
        <v>3860</v>
      </c>
      <c r="B1327" s="80">
        <v>7048653090071</v>
      </c>
      <c r="C1327" s="34"/>
      <c r="D1327" s="34"/>
      <c r="E1327" s="34"/>
      <c r="F1327" s="34"/>
      <c r="G1327" s="34"/>
      <c r="H1327" s="34"/>
      <c r="I1327" s="34"/>
      <c r="J1327" s="34"/>
      <c r="K1327" s="37">
        <v>840094</v>
      </c>
      <c r="L1327" t="s">
        <v>3732</v>
      </c>
      <c r="M1327" s="21" t="str">
        <f t="shared" si="20"/>
        <v>840094-WIGRN-ML</v>
      </c>
      <c r="N1327" s="184">
        <v>7048653090071</v>
      </c>
      <c r="O1327" s="2">
        <v>1</v>
      </c>
    </row>
    <row r="1328" spans="1:15" ht="15.75">
      <c r="A1328" s="83" t="s">
        <v>3861</v>
      </c>
      <c r="B1328" s="80">
        <v>7048653090088</v>
      </c>
      <c r="C1328" s="34"/>
      <c r="D1328" s="34"/>
      <c r="E1328" s="34"/>
      <c r="F1328" s="34"/>
      <c r="G1328" s="34"/>
      <c r="H1328" s="34"/>
      <c r="I1328" s="34"/>
      <c r="J1328" s="34"/>
      <c r="K1328" s="37">
        <v>840094</v>
      </c>
      <c r="L1328" t="s">
        <v>3733</v>
      </c>
      <c r="M1328" s="21" t="str">
        <f t="shared" si="20"/>
        <v>840094-WIGRN-LXL</v>
      </c>
      <c r="N1328" s="184">
        <v>7048653090088</v>
      </c>
      <c r="O1328" s="2">
        <v>1</v>
      </c>
    </row>
    <row r="1329" spans="1:15" ht="15.75">
      <c r="A1329" s="83" t="s">
        <v>2371</v>
      </c>
      <c r="B1329" s="80">
        <v>7048652966353</v>
      </c>
      <c r="C1329" s="34"/>
      <c r="D1329" s="34"/>
      <c r="E1329" s="34"/>
      <c r="F1329" s="34"/>
      <c r="G1329" s="34"/>
      <c r="H1329" s="34"/>
      <c r="I1329" s="34"/>
      <c r="J1329" s="34"/>
      <c r="K1329" s="37">
        <v>840094</v>
      </c>
      <c r="L1329" t="s">
        <v>1988</v>
      </c>
      <c r="M1329" s="21" t="str">
        <f t="shared" si="20"/>
        <v>840094-WOLND-SM</v>
      </c>
      <c r="N1329" s="184">
        <v>7048652966353</v>
      </c>
      <c r="O1329" s="2">
        <v>1</v>
      </c>
    </row>
    <row r="1330" spans="1:15" ht="15.75">
      <c r="A1330" s="83" t="s">
        <v>2372</v>
      </c>
      <c r="B1330" s="80">
        <v>7048652966346</v>
      </c>
      <c r="C1330" s="34"/>
      <c r="D1330" s="34"/>
      <c r="E1330" s="34"/>
      <c r="F1330" s="34"/>
      <c r="G1330" s="34"/>
      <c r="H1330" s="34"/>
      <c r="I1330" s="34"/>
      <c r="J1330" s="34"/>
      <c r="K1330" s="37">
        <v>840094</v>
      </c>
      <c r="L1330" t="s">
        <v>1989</v>
      </c>
      <c r="M1330" s="21" t="str">
        <f t="shared" si="20"/>
        <v>840094-WOLND-ML</v>
      </c>
      <c r="N1330" s="184">
        <v>7048652966346</v>
      </c>
      <c r="O1330" s="2">
        <v>1</v>
      </c>
    </row>
    <row r="1331" spans="1:15" ht="15.75">
      <c r="A1331" s="83" t="s">
        <v>2373</v>
      </c>
      <c r="B1331" s="80">
        <v>7048652966339</v>
      </c>
      <c r="C1331" s="34"/>
      <c r="D1331" s="34"/>
      <c r="E1331" s="34"/>
      <c r="F1331" s="34"/>
      <c r="G1331" s="34"/>
      <c r="H1331" s="34"/>
      <c r="I1331" s="34"/>
      <c r="J1331" s="34"/>
      <c r="K1331" s="37">
        <v>840094</v>
      </c>
      <c r="L1331" t="s">
        <v>1990</v>
      </c>
      <c r="M1331" s="21" t="str">
        <f t="shared" si="20"/>
        <v>840094-WOLND-LXL</v>
      </c>
      <c r="N1331" s="184">
        <v>7048652966339</v>
      </c>
      <c r="O1331" s="2">
        <v>1</v>
      </c>
    </row>
    <row r="1332" spans="1:15" ht="15.75">
      <c r="A1332" s="83" t="s">
        <v>3862</v>
      </c>
      <c r="B1332" s="80">
        <v>7048653090484</v>
      </c>
      <c r="C1332" s="34"/>
      <c r="D1332" s="34"/>
      <c r="E1332" s="34"/>
      <c r="F1332" s="34"/>
      <c r="G1332" s="34"/>
      <c r="H1332" s="34"/>
      <c r="I1332" s="34"/>
      <c r="J1332" s="34"/>
      <c r="K1332" s="37">
        <v>840095</v>
      </c>
      <c r="L1332" t="s">
        <v>3718</v>
      </c>
      <c r="M1332" s="21" t="str">
        <f t="shared" si="20"/>
        <v>840095-CNPNK-SM</v>
      </c>
      <c r="N1332" s="184">
        <v>7048653090484</v>
      </c>
      <c r="O1332" s="2">
        <v>1</v>
      </c>
    </row>
    <row r="1333" spans="1:15" ht="15.75">
      <c r="A1333" s="83" t="s">
        <v>3863</v>
      </c>
      <c r="B1333" s="80">
        <v>7048653090491</v>
      </c>
      <c r="C1333" s="34"/>
      <c r="D1333" s="34"/>
      <c r="E1333" s="34"/>
      <c r="F1333" s="34"/>
      <c r="G1333" s="34"/>
      <c r="H1333" s="34"/>
      <c r="I1333" s="34"/>
      <c r="J1333" s="34"/>
      <c r="K1333" s="37">
        <v>840095</v>
      </c>
      <c r="L1333" t="s">
        <v>3734</v>
      </c>
      <c r="M1333" s="21" t="str">
        <f t="shared" si="20"/>
        <v>840095-CNPNK-ML</v>
      </c>
      <c r="N1333" s="184">
        <v>7048653090491</v>
      </c>
      <c r="O1333" s="2">
        <v>1</v>
      </c>
    </row>
    <row r="1334" spans="1:15" ht="15.75">
      <c r="A1334" s="83" t="s">
        <v>3864</v>
      </c>
      <c r="B1334" s="80">
        <v>7048653090507</v>
      </c>
      <c r="C1334" s="34"/>
      <c r="D1334" s="34"/>
      <c r="E1334" s="34"/>
      <c r="F1334" s="34"/>
      <c r="G1334" s="34"/>
      <c r="H1334" s="34"/>
      <c r="I1334" s="34"/>
      <c r="J1334" s="34"/>
      <c r="K1334" s="37">
        <v>840095</v>
      </c>
      <c r="L1334" t="s">
        <v>3735</v>
      </c>
      <c r="M1334" s="21" t="str">
        <f t="shared" si="20"/>
        <v>840095-CNPNK-LXL</v>
      </c>
      <c r="N1334" s="184">
        <v>7048653090507</v>
      </c>
      <c r="O1334" s="2">
        <v>1</v>
      </c>
    </row>
    <row r="1335" spans="1:15" ht="15.75">
      <c r="A1335" s="83" t="s">
        <v>1700</v>
      </c>
      <c r="B1335" s="80">
        <v>7048652823533</v>
      </c>
      <c r="C1335" s="34"/>
      <c r="D1335" s="34"/>
      <c r="E1335" s="34"/>
      <c r="F1335" s="34"/>
      <c r="G1335" s="34"/>
      <c r="H1335" s="34"/>
      <c r="I1335" s="34"/>
      <c r="J1335" s="34"/>
      <c r="K1335" s="37">
        <v>840095</v>
      </c>
      <c r="L1335" t="s">
        <v>1071</v>
      </c>
      <c r="M1335" s="21" t="str">
        <f t="shared" si="20"/>
        <v>840095-DPUMC-SM</v>
      </c>
      <c r="N1335" s="184">
        <v>7048652823533</v>
      </c>
      <c r="O1335" s="2">
        <v>1</v>
      </c>
    </row>
    <row r="1336" spans="1:15" ht="15.75">
      <c r="A1336" s="83" t="s">
        <v>1701</v>
      </c>
      <c r="B1336" s="80">
        <v>7048652823526</v>
      </c>
      <c r="C1336" s="34"/>
      <c r="D1336" s="34"/>
      <c r="E1336" s="34"/>
      <c r="F1336" s="34"/>
      <c r="G1336" s="34"/>
      <c r="H1336" s="34"/>
      <c r="I1336" s="34"/>
      <c r="J1336" s="34"/>
      <c r="K1336" s="37">
        <v>840095</v>
      </c>
      <c r="L1336" t="s">
        <v>1072</v>
      </c>
      <c r="M1336" s="21" t="str">
        <f t="shared" si="20"/>
        <v>840095-DPUMC-ML</v>
      </c>
      <c r="N1336" s="184">
        <v>7048652823526</v>
      </c>
      <c r="O1336" s="2">
        <v>1</v>
      </c>
    </row>
    <row r="1337" spans="1:15" ht="15.75">
      <c r="A1337" s="83" t="s">
        <v>1702</v>
      </c>
      <c r="B1337" s="80">
        <v>7048652823519</v>
      </c>
      <c r="C1337" s="34"/>
      <c r="D1337" s="34"/>
      <c r="E1337" s="34"/>
      <c r="F1337" s="34"/>
      <c r="G1337" s="34"/>
      <c r="H1337" s="34"/>
      <c r="I1337" s="34"/>
      <c r="J1337" s="34"/>
      <c r="K1337" s="37">
        <v>840095</v>
      </c>
      <c r="L1337" t="s">
        <v>1073</v>
      </c>
      <c r="M1337" s="21" t="str">
        <f t="shared" si="20"/>
        <v>840095-DPUMC-LXL</v>
      </c>
      <c r="N1337" s="184">
        <v>7048652823519</v>
      </c>
      <c r="O1337" s="2">
        <v>1</v>
      </c>
    </row>
    <row r="1338" spans="1:15" ht="15.75">
      <c r="A1338" s="83" t="s">
        <v>1703</v>
      </c>
      <c r="B1338" s="80">
        <v>7048652823502</v>
      </c>
      <c r="C1338" s="34"/>
      <c r="D1338" s="34"/>
      <c r="E1338" s="34"/>
      <c r="F1338" s="34"/>
      <c r="G1338" s="34"/>
      <c r="H1338" s="34"/>
      <c r="I1338" s="34"/>
      <c r="J1338" s="34"/>
      <c r="K1338" s="37">
        <v>840095</v>
      </c>
      <c r="L1338" t="s">
        <v>132</v>
      </c>
      <c r="M1338" s="21" t="str">
        <f t="shared" si="20"/>
        <v>840095-DTBLK-SM</v>
      </c>
      <c r="N1338" s="184">
        <v>7048652823502</v>
      </c>
      <c r="O1338" s="2">
        <v>1</v>
      </c>
    </row>
    <row r="1339" spans="1:15" ht="15.75">
      <c r="A1339" s="83" t="s">
        <v>1704</v>
      </c>
      <c r="B1339" s="80">
        <v>7048652823496</v>
      </c>
      <c r="C1339" s="34"/>
      <c r="D1339" s="34"/>
      <c r="E1339" s="34"/>
      <c r="F1339" s="34"/>
      <c r="G1339" s="34"/>
      <c r="H1339" s="34"/>
      <c r="I1339" s="34"/>
      <c r="J1339" s="34"/>
      <c r="K1339" s="37">
        <v>840095</v>
      </c>
      <c r="L1339" t="s">
        <v>133</v>
      </c>
      <c r="M1339" s="21" t="str">
        <f t="shared" si="20"/>
        <v>840095-DTBLK-ML</v>
      </c>
      <c r="N1339" s="184">
        <v>7048652823496</v>
      </c>
      <c r="O1339" s="2">
        <v>1</v>
      </c>
    </row>
    <row r="1340" spans="1:15" ht="15.75">
      <c r="A1340" s="83" t="s">
        <v>1705</v>
      </c>
      <c r="B1340" s="80">
        <v>7048652823489</v>
      </c>
      <c r="C1340" s="34"/>
      <c r="D1340" s="34"/>
      <c r="E1340" s="34"/>
      <c r="F1340" s="34"/>
      <c r="G1340" s="34"/>
      <c r="H1340" s="34"/>
      <c r="I1340" s="34"/>
      <c r="J1340" s="34"/>
      <c r="K1340" s="37">
        <v>840095</v>
      </c>
      <c r="L1340" t="s">
        <v>134</v>
      </c>
      <c r="M1340" s="21" t="str">
        <f t="shared" si="20"/>
        <v>840095-DTBLK-LXL</v>
      </c>
      <c r="N1340" s="184">
        <v>7048652823489</v>
      </c>
      <c r="O1340" s="2">
        <v>1</v>
      </c>
    </row>
    <row r="1341" spans="1:15" ht="15.75">
      <c r="A1341" s="83" t="s">
        <v>977</v>
      </c>
      <c r="B1341" s="80">
        <v>7048652713551</v>
      </c>
      <c r="C1341" s="34"/>
      <c r="D1341" s="34"/>
      <c r="E1341" s="34"/>
      <c r="F1341" s="34"/>
      <c r="G1341" s="34"/>
      <c r="H1341" s="34"/>
      <c r="I1341" s="34"/>
      <c r="J1341" s="34"/>
      <c r="K1341" s="37">
        <v>840095</v>
      </c>
      <c r="L1341" t="s">
        <v>770</v>
      </c>
      <c r="M1341" s="21" t="str">
        <f t="shared" si="20"/>
        <v>840095-GFLUO-SM</v>
      </c>
      <c r="N1341" s="184">
        <v>7048652713551</v>
      </c>
      <c r="O1341" s="2">
        <v>1</v>
      </c>
    </row>
    <row r="1342" spans="1:15" ht="15.75">
      <c r="A1342" s="83" t="s">
        <v>978</v>
      </c>
      <c r="B1342" s="80">
        <v>7048652713544</v>
      </c>
      <c r="C1342" s="34"/>
      <c r="D1342" s="34"/>
      <c r="E1342" s="34"/>
      <c r="F1342" s="34"/>
      <c r="G1342" s="34"/>
      <c r="H1342" s="34"/>
      <c r="I1342" s="34"/>
      <c r="J1342" s="34"/>
      <c r="K1342" s="37">
        <v>840095</v>
      </c>
      <c r="L1342" t="s">
        <v>771</v>
      </c>
      <c r="M1342" s="21" t="str">
        <f t="shared" si="20"/>
        <v>840095-GFLUO-ML</v>
      </c>
      <c r="N1342" s="184">
        <v>7048652713544</v>
      </c>
      <c r="O1342" s="2">
        <v>1</v>
      </c>
    </row>
    <row r="1343" spans="1:15" ht="15.75">
      <c r="A1343" s="83" t="s">
        <v>979</v>
      </c>
      <c r="B1343" s="80">
        <v>7048652713537</v>
      </c>
      <c r="C1343" s="34"/>
      <c r="D1343" s="34"/>
      <c r="E1343" s="34"/>
      <c r="F1343" s="34"/>
      <c r="G1343" s="34"/>
      <c r="H1343" s="34"/>
      <c r="I1343" s="34"/>
      <c r="J1343" s="34"/>
      <c r="K1343" s="37">
        <v>840095</v>
      </c>
      <c r="L1343" t="s">
        <v>772</v>
      </c>
      <c r="M1343" s="21" t="str">
        <f t="shared" si="20"/>
        <v>840095-GFLUO-LXL</v>
      </c>
      <c r="N1343" s="184">
        <v>7048652713537</v>
      </c>
      <c r="O1343" s="2">
        <v>1</v>
      </c>
    </row>
    <row r="1344" spans="1:15" ht="15.75">
      <c r="A1344" s="83" t="s">
        <v>1706</v>
      </c>
      <c r="B1344" s="80">
        <v>7048652823564</v>
      </c>
      <c r="C1344" s="34"/>
      <c r="D1344" s="34"/>
      <c r="E1344" s="34"/>
      <c r="F1344" s="34"/>
      <c r="G1344" s="34"/>
      <c r="H1344" s="34"/>
      <c r="I1344" s="34"/>
      <c r="J1344" s="34"/>
      <c r="K1344" s="37">
        <v>840095</v>
      </c>
      <c r="L1344" t="s">
        <v>1070</v>
      </c>
      <c r="M1344" s="21" t="str">
        <f t="shared" si="20"/>
        <v>840095-GLBLM-SM</v>
      </c>
      <c r="N1344" s="184">
        <v>7048652823564</v>
      </c>
      <c r="O1344" s="2">
        <v>1</v>
      </c>
    </row>
    <row r="1345" spans="1:15" ht="15.75">
      <c r="A1345" s="83" t="s">
        <v>1707</v>
      </c>
      <c r="B1345" s="80">
        <v>7048652823557</v>
      </c>
      <c r="C1345" s="34"/>
      <c r="D1345" s="34"/>
      <c r="E1345" s="34"/>
      <c r="F1345" s="34"/>
      <c r="G1345" s="34"/>
      <c r="H1345" s="34"/>
      <c r="I1345" s="34"/>
      <c r="J1345" s="34"/>
      <c r="K1345" s="37">
        <v>840095</v>
      </c>
      <c r="L1345" t="s">
        <v>1302</v>
      </c>
      <c r="M1345" s="21" t="str">
        <f t="shared" si="20"/>
        <v>840095-GLBLM-ML</v>
      </c>
      <c r="N1345" s="184">
        <v>7048652823557</v>
      </c>
      <c r="O1345" s="2">
        <v>1</v>
      </c>
    </row>
    <row r="1346" spans="1:15" ht="15.75">
      <c r="A1346" s="83" t="s">
        <v>1708</v>
      </c>
      <c r="B1346" s="80">
        <v>7048652823540</v>
      </c>
      <c r="C1346" s="34"/>
      <c r="D1346" s="34"/>
      <c r="E1346" s="34"/>
      <c r="F1346" s="34"/>
      <c r="G1346" s="34"/>
      <c r="H1346" s="34"/>
      <c r="I1346" s="34"/>
      <c r="J1346" s="34"/>
      <c r="K1346" s="37">
        <v>840095</v>
      </c>
      <c r="L1346" t="s">
        <v>1310</v>
      </c>
      <c r="M1346" s="21" t="str">
        <f t="shared" si="20"/>
        <v>840095-GLBLM-LXL</v>
      </c>
      <c r="N1346" s="184">
        <v>7048652823540</v>
      </c>
      <c r="O1346" s="2">
        <v>1</v>
      </c>
    </row>
    <row r="1347" spans="1:15" ht="15.75">
      <c r="A1347" s="83" t="s">
        <v>980</v>
      </c>
      <c r="B1347" s="80">
        <v>7048652713582</v>
      </c>
      <c r="C1347" s="34"/>
      <c r="D1347" s="34"/>
      <c r="E1347" s="34"/>
      <c r="F1347" s="34"/>
      <c r="G1347" s="34"/>
      <c r="H1347" s="34"/>
      <c r="I1347" s="34"/>
      <c r="J1347" s="34"/>
      <c r="K1347" s="37">
        <v>840095</v>
      </c>
      <c r="L1347" t="s">
        <v>773</v>
      </c>
      <c r="M1347" s="21" t="str">
        <f t="shared" ref="M1347:M1410" si="21">CONCATENATE(K1347,"-",L1347)</f>
        <v>840095-GLRGR-SM</v>
      </c>
      <c r="N1347" s="184">
        <v>7048652713582</v>
      </c>
      <c r="O1347" s="2">
        <v>1</v>
      </c>
    </row>
    <row r="1348" spans="1:15" ht="15.75">
      <c r="A1348" s="83" t="s">
        <v>981</v>
      </c>
      <c r="B1348" s="80">
        <v>7048652713575</v>
      </c>
      <c r="C1348" s="34"/>
      <c r="D1348" s="34"/>
      <c r="E1348" s="34"/>
      <c r="F1348" s="34"/>
      <c r="G1348" s="34"/>
      <c r="H1348" s="34"/>
      <c r="I1348" s="34"/>
      <c r="J1348" s="34"/>
      <c r="K1348" s="37">
        <v>840095</v>
      </c>
      <c r="L1348" t="s">
        <v>774</v>
      </c>
      <c r="M1348" s="21" t="str">
        <f t="shared" si="21"/>
        <v>840095-GLRGR-ML</v>
      </c>
      <c r="N1348" s="184">
        <v>7048652713575</v>
      </c>
      <c r="O1348" s="2">
        <v>1</v>
      </c>
    </row>
    <row r="1349" spans="1:15" ht="15.75">
      <c r="A1349" s="83" t="s">
        <v>982</v>
      </c>
      <c r="B1349" s="80">
        <v>7048652713568</v>
      </c>
      <c r="C1349" s="34"/>
      <c r="D1349" s="34"/>
      <c r="E1349" s="34"/>
      <c r="F1349" s="34"/>
      <c r="G1349" s="34"/>
      <c r="H1349" s="34"/>
      <c r="I1349" s="34"/>
      <c r="J1349" s="34"/>
      <c r="K1349" s="37">
        <v>840095</v>
      </c>
      <c r="L1349" t="s">
        <v>775</v>
      </c>
      <c r="M1349" s="21" t="str">
        <f t="shared" si="21"/>
        <v>840095-GLRGR-LXL</v>
      </c>
      <c r="N1349" s="184">
        <v>7048652713568</v>
      </c>
      <c r="O1349" s="2">
        <v>1</v>
      </c>
    </row>
    <row r="1350" spans="1:15" ht="15.75">
      <c r="A1350" s="83" t="s">
        <v>983</v>
      </c>
      <c r="B1350" s="80">
        <v>7048652713612</v>
      </c>
      <c r="C1350" s="34"/>
      <c r="D1350" s="34"/>
      <c r="E1350" s="34"/>
      <c r="F1350" s="34"/>
      <c r="G1350" s="34"/>
      <c r="H1350" s="34"/>
      <c r="I1350" s="34"/>
      <c r="J1350" s="34"/>
      <c r="K1350" s="37">
        <v>840095</v>
      </c>
      <c r="L1350" t="s">
        <v>135</v>
      </c>
      <c r="M1350" s="21" t="str">
        <f t="shared" si="21"/>
        <v>840095-GSWHT-SM</v>
      </c>
      <c r="N1350" s="184">
        <v>7048652713612</v>
      </c>
      <c r="O1350" s="2">
        <v>1</v>
      </c>
    </row>
    <row r="1351" spans="1:15" ht="15.75">
      <c r="A1351" s="83" t="s">
        <v>984</v>
      </c>
      <c r="B1351" s="80">
        <v>7048652713605</v>
      </c>
      <c r="C1351" s="34"/>
      <c r="D1351" s="34"/>
      <c r="E1351" s="34"/>
      <c r="F1351" s="34"/>
      <c r="G1351" s="34"/>
      <c r="H1351" s="34"/>
      <c r="I1351" s="34"/>
      <c r="J1351" s="34"/>
      <c r="K1351" s="37">
        <v>840095</v>
      </c>
      <c r="L1351" t="s">
        <v>136</v>
      </c>
      <c r="M1351" s="21" t="str">
        <f t="shared" si="21"/>
        <v>840095-GSWHT-ML</v>
      </c>
      <c r="N1351" s="184">
        <v>7048652713605</v>
      </c>
      <c r="O1351" s="2">
        <v>1</v>
      </c>
    </row>
    <row r="1352" spans="1:15" ht="15.75">
      <c r="A1352" s="83" t="s">
        <v>985</v>
      </c>
      <c r="B1352" s="80">
        <v>7048652713599</v>
      </c>
      <c r="C1352" s="34"/>
      <c r="D1352" s="34"/>
      <c r="E1352" s="34"/>
      <c r="F1352" s="34"/>
      <c r="G1352" s="34"/>
      <c r="H1352" s="34"/>
      <c r="I1352" s="34"/>
      <c r="J1352" s="34"/>
      <c r="K1352" s="37">
        <v>840095</v>
      </c>
      <c r="L1352" t="s">
        <v>137</v>
      </c>
      <c r="M1352" s="21" t="str">
        <f t="shared" si="21"/>
        <v>840095-GSWHT-LXL</v>
      </c>
      <c r="N1352" s="184">
        <v>7048652713599</v>
      </c>
      <c r="O1352" s="2">
        <v>1</v>
      </c>
    </row>
    <row r="1353" spans="1:15" ht="15.75">
      <c r="A1353" s="83" t="s">
        <v>986</v>
      </c>
      <c r="B1353" s="80">
        <v>7048652713643</v>
      </c>
      <c r="C1353" s="34"/>
      <c r="D1353" s="34"/>
      <c r="E1353" s="34"/>
      <c r="F1353" s="34"/>
      <c r="G1353" s="34"/>
      <c r="H1353" s="34"/>
      <c r="I1353" s="34"/>
      <c r="J1353" s="34"/>
      <c r="K1353" s="37">
        <v>840095</v>
      </c>
      <c r="L1353" t="s">
        <v>255</v>
      </c>
      <c r="M1353" s="21" t="str">
        <f t="shared" si="21"/>
        <v>840095-MNGRY-SM</v>
      </c>
      <c r="N1353" s="184">
        <v>7048652713643</v>
      </c>
      <c r="O1353" s="2">
        <v>1</v>
      </c>
    </row>
    <row r="1354" spans="1:15" ht="15.75">
      <c r="A1354" s="83" t="s">
        <v>987</v>
      </c>
      <c r="B1354" s="80">
        <v>7048652713636</v>
      </c>
      <c r="C1354" s="34"/>
      <c r="D1354" s="34"/>
      <c r="E1354" s="34"/>
      <c r="F1354" s="34"/>
      <c r="G1354" s="34"/>
      <c r="H1354" s="34"/>
      <c r="I1354" s="34"/>
      <c r="J1354" s="34"/>
      <c r="K1354" s="37">
        <v>840095</v>
      </c>
      <c r="L1354" t="s">
        <v>257</v>
      </c>
      <c r="M1354" s="21" t="str">
        <f t="shared" si="21"/>
        <v>840095-MNGRY-ML</v>
      </c>
      <c r="N1354" s="184">
        <v>7048652713636</v>
      </c>
      <c r="O1354" s="2">
        <v>1</v>
      </c>
    </row>
    <row r="1355" spans="1:15" ht="15.75">
      <c r="A1355" s="83" t="s">
        <v>988</v>
      </c>
      <c r="B1355" s="80">
        <v>7048652713629</v>
      </c>
      <c r="C1355" s="34"/>
      <c r="D1355" s="34"/>
      <c r="E1355" s="34"/>
      <c r="F1355" s="34"/>
      <c r="G1355" s="34"/>
      <c r="H1355" s="34"/>
      <c r="I1355" s="34"/>
      <c r="J1355" s="34"/>
      <c r="K1355" s="37">
        <v>840095</v>
      </c>
      <c r="L1355" t="s">
        <v>258</v>
      </c>
      <c r="M1355" s="21" t="str">
        <f t="shared" si="21"/>
        <v>840095-MNGRY-LXL</v>
      </c>
      <c r="N1355" s="184">
        <v>7048652713629</v>
      </c>
      <c r="O1355" s="2">
        <v>1</v>
      </c>
    </row>
    <row r="1356" spans="1:15" ht="15.75">
      <c r="A1356" s="83" t="s">
        <v>2374</v>
      </c>
      <c r="B1356" s="80">
        <v>7048652966384</v>
      </c>
      <c r="C1356" s="34"/>
      <c r="D1356" s="34"/>
      <c r="E1356" s="34"/>
      <c r="F1356" s="34"/>
      <c r="G1356" s="34"/>
      <c r="H1356" s="34"/>
      <c r="I1356" s="34"/>
      <c r="J1356" s="34"/>
      <c r="K1356" s="37">
        <v>840095</v>
      </c>
      <c r="L1356" t="s">
        <v>2196</v>
      </c>
      <c r="M1356" s="21" t="str">
        <f t="shared" si="21"/>
        <v>840095-MTURQ-SM</v>
      </c>
      <c r="N1356" s="184">
        <v>7048652966384</v>
      </c>
      <c r="O1356" s="2">
        <v>1</v>
      </c>
    </row>
    <row r="1357" spans="1:15" ht="15.75">
      <c r="A1357" s="83" t="s">
        <v>2375</v>
      </c>
      <c r="B1357" s="80">
        <v>7048652966377</v>
      </c>
      <c r="C1357" s="34"/>
      <c r="D1357" s="34"/>
      <c r="E1357" s="34"/>
      <c r="F1357" s="34"/>
      <c r="G1357" s="34"/>
      <c r="H1357" s="34"/>
      <c r="I1357" s="34"/>
      <c r="J1357" s="34"/>
      <c r="K1357" s="37">
        <v>840095</v>
      </c>
      <c r="L1357" t="s">
        <v>2197</v>
      </c>
      <c r="M1357" s="21" t="str">
        <f t="shared" si="21"/>
        <v>840095-MTURQ-ML</v>
      </c>
      <c r="N1357" s="184">
        <v>7048652966377</v>
      </c>
      <c r="O1357" s="2">
        <v>1</v>
      </c>
    </row>
    <row r="1358" spans="1:15" ht="15.75">
      <c r="A1358" s="83" t="s">
        <v>2376</v>
      </c>
      <c r="B1358" s="80">
        <v>7048652966360</v>
      </c>
      <c r="C1358" s="34"/>
      <c r="D1358" s="34"/>
      <c r="E1358" s="34"/>
      <c r="F1358" s="34"/>
      <c r="G1358" s="34"/>
      <c r="H1358" s="34"/>
      <c r="I1358" s="34"/>
      <c r="J1358" s="34"/>
      <c r="K1358" s="37">
        <v>840095</v>
      </c>
      <c r="L1358" t="s">
        <v>2202</v>
      </c>
      <c r="M1358" s="21" t="str">
        <f t="shared" si="21"/>
        <v>840095-MTURQ-LXL</v>
      </c>
      <c r="N1358" s="184">
        <v>7048652966360</v>
      </c>
      <c r="O1358" s="2">
        <v>1</v>
      </c>
    </row>
    <row r="1359" spans="1:15" ht="15.75">
      <c r="A1359" s="83" t="s">
        <v>2377</v>
      </c>
      <c r="B1359" s="80">
        <v>7048652966414</v>
      </c>
      <c r="C1359" s="34"/>
      <c r="D1359" s="34"/>
      <c r="E1359" s="34"/>
      <c r="F1359" s="34"/>
      <c r="G1359" s="34"/>
      <c r="H1359" s="34"/>
      <c r="I1359" s="34"/>
      <c r="J1359" s="34"/>
      <c r="K1359" s="37">
        <v>840095</v>
      </c>
      <c r="L1359" t="s">
        <v>2203</v>
      </c>
      <c r="M1359" s="21" t="str">
        <f t="shared" si="21"/>
        <v>840095-PANTH-SM</v>
      </c>
      <c r="N1359" s="184">
        <v>7048652966414</v>
      </c>
      <c r="O1359" s="2">
        <v>1</v>
      </c>
    </row>
    <row r="1360" spans="1:15" ht="15.75">
      <c r="A1360" s="83" t="s">
        <v>2378</v>
      </c>
      <c r="B1360" s="80">
        <v>7048652966407</v>
      </c>
      <c r="C1360" s="34"/>
      <c r="D1360" s="34"/>
      <c r="E1360" s="34"/>
      <c r="F1360" s="34"/>
      <c r="G1360" s="34"/>
      <c r="H1360" s="34"/>
      <c r="I1360" s="34"/>
      <c r="J1360" s="34"/>
      <c r="K1360" s="37">
        <v>840095</v>
      </c>
      <c r="L1360" t="s">
        <v>2204</v>
      </c>
      <c r="M1360" s="21" t="str">
        <f t="shared" si="21"/>
        <v>840095-PANTH-ML</v>
      </c>
      <c r="N1360" s="184">
        <v>7048652966407</v>
      </c>
      <c r="O1360" s="2">
        <v>1</v>
      </c>
    </row>
    <row r="1361" spans="1:15" ht="15.75">
      <c r="A1361" s="83" t="s">
        <v>2379</v>
      </c>
      <c r="B1361" s="80">
        <v>7048652966391</v>
      </c>
      <c r="C1361" s="34"/>
      <c r="D1361" s="34"/>
      <c r="E1361" s="34"/>
      <c r="F1361" s="34"/>
      <c r="G1361" s="34"/>
      <c r="H1361" s="34"/>
      <c r="I1361" s="34"/>
      <c r="J1361" s="34"/>
      <c r="K1361" s="37">
        <v>840095</v>
      </c>
      <c r="L1361" t="s">
        <v>2205</v>
      </c>
      <c r="M1361" s="21" t="str">
        <f t="shared" si="21"/>
        <v>840095-PANTH-LXL</v>
      </c>
      <c r="N1361" s="184">
        <v>7048652966391</v>
      </c>
      <c r="O1361" s="2">
        <v>1</v>
      </c>
    </row>
    <row r="1362" spans="1:15" ht="15.75">
      <c r="A1362" s="83" t="s">
        <v>989</v>
      </c>
      <c r="B1362" s="80">
        <v>7048652713520</v>
      </c>
      <c r="C1362" s="34"/>
      <c r="D1362" s="34"/>
      <c r="E1362" s="34"/>
      <c r="F1362" s="34"/>
      <c r="G1362" s="34"/>
      <c r="H1362" s="34"/>
      <c r="I1362" s="34"/>
      <c r="J1362" s="34"/>
      <c r="K1362" s="37">
        <v>840096</v>
      </c>
      <c r="L1362" t="s">
        <v>776</v>
      </c>
      <c r="M1362" s="21" t="str">
        <f t="shared" si="21"/>
        <v>840096-HK004-SM</v>
      </c>
      <c r="N1362" s="184">
        <v>7048652713520</v>
      </c>
      <c r="O1362" s="2">
        <v>1</v>
      </c>
    </row>
    <row r="1363" spans="1:15" ht="15.75">
      <c r="A1363" s="83" t="s">
        <v>990</v>
      </c>
      <c r="B1363" s="80">
        <v>7048652713513</v>
      </c>
      <c r="C1363" s="34"/>
      <c r="D1363" s="34"/>
      <c r="E1363" s="34"/>
      <c r="F1363" s="34"/>
      <c r="G1363" s="34"/>
      <c r="H1363" s="34"/>
      <c r="I1363" s="34"/>
      <c r="J1363" s="34"/>
      <c r="K1363" s="37">
        <v>840096</v>
      </c>
      <c r="L1363" t="s">
        <v>778</v>
      </c>
      <c r="M1363" s="21" t="str">
        <f t="shared" si="21"/>
        <v>840096-HK004-ML</v>
      </c>
      <c r="N1363" s="184">
        <v>7048652713513</v>
      </c>
      <c r="O1363" s="2">
        <v>1</v>
      </c>
    </row>
    <row r="1364" spans="1:15" ht="15.75">
      <c r="A1364" s="83" t="s">
        <v>991</v>
      </c>
      <c r="B1364" s="80">
        <v>7048652713506</v>
      </c>
      <c r="C1364" s="34"/>
      <c r="D1364" s="34"/>
      <c r="E1364" s="34"/>
      <c r="F1364" s="34"/>
      <c r="G1364" s="34"/>
      <c r="H1364" s="34"/>
      <c r="I1364" s="34"/>
      <c r="J1364" s="34"/>
      <c r="K1364" s="37">
        <v>840096</v>
      </c>
      <c r="L1364" t="s">
        <v>779</v>
      </c>
      <c r="M1364" s="21" t="str">
        <f t="shared" si="21"/>
        <v>840096-HK004-LXL</v>
      </c>
      <c r="N1364" s="184">
        <v>7048652713506</v>
      </c>
      <c r="O1364" s="2">
        <v>1</v>
      </c>
    </row>
    <row r="1365" spans="1:15" ht="15.75">
      <c r="A1365" s="83" t="s">
        <v>1709</v>
      </c>
      <c r="B1365" s="80">
        <v>7048652823595</v>
      </c>
      <c r="C1365" s="34"/>
      <c r="D1365" s="34"/>
      <c r="E1365" s="34"/>
      <c r="F1365" s="34"/>
      <c r="G1365" s="34"/>
      <c r="H1365" s="34"/>
      <c r="I1365" s="34"/>
      <c r="J1365" s="34"/>
      <c r="K1365" s="37">
        <v>840096</v>
      </c>
      <c r="L1365" t="s">
        <v>1319</v>
      </c>
      <c r="M1365" s="21" t="str">
        <f t="shared" si="21"/>
        <v>840096-HK005-SM</v>
      </c>
      <c r="N1365" s="184">
        <v>7048652823595</v>
      </c>
      <c r="O1365" s="2">
        <v>1</v>
      </c>
    </row>
    <row r="1366" spans="1:15" ht="15.75">
      <c r="A1366" s="83" t="s">
        <v>1710</v>
      </c>
      <c r="B1366" s="80">
        <v>7048652823588</v>
      </c>
      <c r="C1366" s="34"/>
      <c r="D1366" s="34"/>
      <c r="E1366" s="34"/>
      <c r="F1366" s="34"/>
      <c r="G1366" s="34"/>
      <c r="H1366" s="34"/>
      <c r="I1366" s="34"/>
      <c r="J1366" s="34"/>
      <c r="K1366" s="37">
        <v>840096</v>
      </c>
      <c r="L1366" t="s">
        <v>1321</v>
      </c>
      <c r="M1366" s="21" t="str">
        <f t="shared" si="21"/>
        <v>840096-HK005-ML</v>
      </c>
      <c r="N1366" s="184">
        <v>7048652823588</v>
      </c>
      <c r="O1366" s="2">
        <v>1</v>
      </c>
    </row>
    <row r="1367" spans="1:15" ht="15.75">
      <c r="A1367" s="83" t="s">
        <v>1711</v>
      </c>
      <c r="B1367" s="80">
        <v>7048652823571</v>
      </c>
      <c r="C1367" s="34"/>
      <c r="D1367" s="34"/>
      <c r="E1367" s="34"/>
      <c r="F1367" s="34"/>
      <c r="G1367" s="34"/>
      <c r="H1367" s="34"/>
      <c r="I1367" s="34"/>
      <c r="J1367" s="34"/>
      <c r="K1367" s="37">
        <v>840096</v>
      </c>
      <c r="L1367" t="s">
        <v>1322</v>
      </c>
      <c r="M1367" s="21" t="str">
        <f t="shared" si="21"/>
        <v>840096-HK005-LXL</v>
      </c>
      <c r="N1367" s="184">
        <v>7048652823571</v>
      </c>
      <c r="O1367" s="2">
        <v>1</v>
      </c>
    </row>
    <row r="1368" spans="1:15" ht="15.75">
      <c r="A1368" s="83" t="s">
        <v>2380</v>
      </c>
      <c r="B1368" s="80">
        <v>7048652966445</v>
      </c>
      <c r="C1368" s="34"/>
      <c r="D1368" s="34"/>
      <c r="E1368" s="34"/>
      <c r="F1368" s="34"/>
      <c r="G1368" s="34"/>
      <c r="H1368" s="34"/>
      <c r="I1368" s="34"/>
      <c r="J1368" s="34"/>
      <c r="K1368" s="37">
        <v>840096</v>
      </c>
      <c r="L1368" t="s">
        <v>2206</v>
      </c>
      <c r="M1368" s="21" t="str">
        <f t="shared" si="21"/>
        <v>840096-HK006-SM</v>
      </c>
      <c r="N1368" s="184">
        <v>7048652966445</v>
      </c>
      <c r="O1368" s="2">
        <v>1</v>
      </c>
    </row>
    <row r="1369" spans="1:15" ht="15.75">
      <c r="A1369" s="83" t="s">
        <v>2381</v>
      </c>
      <c r="B1369" s="80">
        <v>7048652966438</v>
      </c>
      <c r="C1369" s="34"/>
      <c r="D1369" s="34"/>
      <c r="E1369" s="34"/>
      <c r="F1369" s="34"/>
      <c r="G1369" s="34"/>
      <c r="H1369" s="34"/>
      <c r="I1369" s="34"/>
      <c r="J1369" s="34"/>
      <c r="K1369" s="37">
        <v>840096</v>
      </c>
      <c r="L1369" t="s">
        <v>2208</v>
      </c>
      <c r="M1369" s="21" t="str">
        <f t="shared" si="21"/>
        <v>840096-HK006-ML</v>
      </c>
      <c r="N1369" s="184">
        <v>7048652966438</v>
      </c>
      <c r="O1369" s="2">
        <v>1</v>
      </c>
    </row>
    <row r="1370" spans="1:15" ht="15.75">
      <c r="A1370" s="83" t="s">
        <v>2382</v>
      </c>
      <c r="B1370" s="80">
        <v>7048652966421</v>
      </c>
      <c r="C1370" s="34"/>
      <c r="D1370" s="34"/>
      <c r="E1370" s="34"/>
      <c r="F1370" s="34"/>
      <c r="G1370" s="34"/>
      <c r="H1370" s="34"/>
      <c r="I1370" s="34"/>
      <c r="J1370" s="34"/>
      <c r="K1370" s="37">
        <v>840096</v>
      </c>
      <c r="L1370" t="s">
        <v>2209</v>
      </c>
      <c r="M1370" s="21" t="str">
        <f t="shared" si="21"/>
        <v>840096-HK006-LXL</v>
      </c>
      <c r="N1370" s="184">
        <v>7048652966421</v>
      </c>
      <c r="O1370" s="2">
        <v>1</v>
      </c>
    </row>
    <row r="1371" spans="1:15" ht="15.75">
      <c r="A1371" s="83" t="s">
        <v>3865</v>
      </c>
      <c r="B1371" s="80">
        <v>7048653090156</v>
      </c>
      <c r="C1371" s="34"/>
      <c r="D1371" s="34"/>
      <c r="E1371" s="34"/>
      <c r="F1371" s="34"/>
      <c r="G1371" s="34"/>
      <c r="H1371" s="34"/>
      <c r="I1371" s="34"/>
      <c r="J1371" s="34"/>
      <c r="K1371" s="37">
        <v>840097</v>
      </c>
      <c r="L1371" t="s">
        <v>3111</v>
      </c>
      <c r="M1371" s="21" t="str">
        <f t="shared" si="21"/>
        <v>840097-BRWHT-SM</v>
      </c>
      <c r="N1371" s="184">
        <v>7048653090156</v>
      </c>
      <c r="O1371" s="2">
        <v>1</v>
      </c>
    </row>
    <row r="1372" spans="1:15" ht="15.75">
      <c r="A1372" s="83" t="s">
        <v>3866</v>
      </c>
      <c r="B1372" s="80">
        <v>7048653090163</v>
      </c>
      <c r="C1372" s="34"/>
      <c r="D1372" s="34"/>
      <c r="E1372" s="34"/>
      <c r="F1372" s="34"/>
      <c r="G1372" s="34"/>
      <c r="H1372" s="34"/>
      <c r="I1372" s="34"/>
      <c r="J1372" s="34"/>
      <c r="K1372" s="37">
        <v>840097</v>
      </c>
      <c r="L1372" t="s">
        <v>3112</v>
      </c>
      <c r="M1372" s="21" t="str">
        <f t="shared" si="21"/>
        <v>840097-BRWHT-ML</v>
      </c>
      <c r="N1372" s="184">
        <v>7048653090163</v>
      </c>
      <c r="O1372" s="2">
        <v>1</v>
      </c>
    </row>
    <row r="1373" spans="1:15" ht="15.75">
      <c r="A1373" s="83" t="s">
        <v>3867</v>
      </c>
      <c r="B1373" s="80">
        <v>7048653090170</v>
      </c>
      <c r="C1373" s="34"/>
      <c r="D1373" s="34"/>
      <c r="E1373" s="34"/>
      <c r="F1373" s="34"/>
      <c r="G1373" s="34"/>
      <c r="H1373" s="34"/>
      <c r="I1373" s="34"/>
      <c r="J1373" s="34"/>
      <c r="K1373" s="37">
        <v>840097</v>
      </c>
      <c r="L1373" t="s">
        <v>3113</v>
      </c>
      <c r="M1373" s="21" t="str">
        <f t="shared" si="21"/>
        <v>840097-BRWHT-LXL</v>
      </c>
      <c r="N1373" s="184">
        <v>7048653090170</v>
      </c>
      <c r="O1373" s="2">
        <v>1</v>
      </c>
    </row>
    <row r="1374" spans="1:15" ht="15.75">
      <c r="A1374" s="83" t="s">
        <v>1712</v>
      </c>
      <c r="B1374" s="80">
        <v>7048652823625</v>
      </c>
      <c r="C1374" s="34"/>
      <c r="D1374" s="34"/>
      <c r="E1374" s="34"/>
      <c r="F1374" s="34"/>
      <c r="G1374" s="34"/>
      <c r="H1374" s="34"/>
      <c r="I1374" s="34"/>
      <c r="J1374" s="34"/>
      <c r="K1374" s="37">
        <v>840097</v>
      </c>
      <c r="L1374" t="s">
        <v>1290</v>
      </c>
      <c r="M1374" s="21" t="str">
        <f t="shared" si="21"/>
        <v>840097-MASEM-SM</v>
      </c>
      <c r="N1374" s="184">
        <v>7048652823625</v>
      </c>
      <c r="O1374" s="2">
        <v>1</v>
      </c>
    </row>
    <row r="1375" spans="1:15" ht="15.75">
      <c r="A1375" s="83" t="s">
        <v>1713</v>
      </c>
      <c r="B1375" s="80">
        <v>7048652823618</v>
      </c>
      <c r="C1375" s="34"/>
      <c r="D1375" s="34"/>
      <c r="E1375" s="34"/>
      <c r="F1375" s="34"/>
      <c r="G1375" s="34"/>
      <c r="H1375" s="34"/>
      <c r="I1375" s="34"/>
      <c r="J1375" s="34"/>
      <c r="K1375" s="37">
        <v>840097</v>
      </c>
      <c r="L1375" t="s">
        <v>1292</v>
      </c>
      <c r="M1375" s="21" t="str">
        <f t="shared" si="21"/>
        <v>840097-MASEM-ML</v>
      </c>
      <c r="N1375" s="184">
        <v>7048652823618</v>
      </c>
      <c r="O1375" s="2">
        <v>1</v>
      </c>
    </row>
    <row r="1376" spans="1:15" ht="15.75">
      <c r="A1376" s="83" t="s">
        <v>1714</v>
      </c>
      <c r="B1376" s="80">
        <v>7048652823601</v>
      </c>
      <c r="C1376" s="34"/>
      <c r="D1376" s="34"/>
      <c r="E1376" s="34"/>
      <c r="F1376" s="34"/>
      <c r="G1376" s="34"/>
      <c r="H1376" s="34"/>
      <c r="I1376" s="34"/>
      <c r="J1376" s="34"/>
      <c r="K1376" s="37">
        <v>840097</v>
      </c>
      <c r="L1376" t="s">
        <v>1293</v>
      </c>
      <c r="M1376" s="21" t="str">
        <f t="shared" si="21"/>
        <v>840097-MASEM-LXL</v>
      </c>
      <c r="N1376" s="184">
        <v>7048652823601</v>
      </c>
      <c r="O1376" s="2">
        <v>1</v>
      </c>
    </row>
    <row r="1377" spans="1:15" ht="15.75">
      <c r="A1377" s="83" t="s">
        <v>1032</v>
      </c>
      <c r="B1377" s="80">
        <v>7048652715272</v>
      </c>
      <c r="C1377" s="34"/>
      <c r="D1377" s="34"/>
      <c r="E1377" s="34"/>
      <c r="F1377" s="34"/>
      <c r="G1377" s="34"/>
      <c r="H1377" s="34"/>
      <c r="I1377" s="34"/>
      <c r="J1377" s="34"/>
      <c r="K1377" s="37">
        <v>840097</v>
      </c>
      <c r="L1377" t="s">
        <v>255</v>
      </c>
      <c r="M1377" s="21" t="str">
        <f t="shared" si="21"/>
        <v>840097-MNGRY-SM</v>
      </c>
      <c r="N1377" s="184">
        <v>7048652715272</v>
      </c>
      <c r="O1377" s="2">
        <v>1</v>
      </c>
    </row>
    <row r="1378" spans="1:15" ht="15.75">
      <c r="A1378" s="83" t="s">
        <v>1033</v>
      </c>
      <c r="B1378" s="80">
        <v>7048652715265</v>
      </c>
      <c r="C1378" s="34"/>
      <c r="D1378" s="34"/>
      <c r="E1378" s="34"/>
      <c r="F1378" s="34"/>
      <c r="G1378" s="34"/>
      <c r="H1378" s="34"/>
      <c r="I1378" s="34"/>
      <c r="J1378" s="34"/>
      <c r="K1378" s="37">
        <v>840097</v>
      </c>
      <c r="L1378" t="s">
        <v>257</v>
      </c>
      <c r="M1378" s="21" t="str">
        <f t="shared" si="21"/>
        <v>840097-MNGRY-ML</v>
      </c>
      <c r="N1378" s="184">
        <v>7048652715265</v>
      </c>
      <c r="O1378" s="2">
        <v>1</v>
      </c>
    </row>
    <row r="1379" spans="1:15" ht="15.75">
      <c r="A1379" s="83" t="s">
        <v>1034</v>
      </c>
      <c r="B1379" s="80">
        <v>7048652715258</v>
      </c>
      <c r="C1379" s="34"/>
      <c r="D1379" s="34"/>
      <c r="E1379" s="34"/>
      <c r="F1379" s="34"/>
      <c r="G1379" s="34"/>
      <c r="H1379" s="34"/>
      <c r="I1379" s="34"/>
      <c r="J1379" s="34"/>
      <c r="K1379" s="37">
        <v>840097</v>
      </c>
      <c r="L1379" t="s">
        <v>258</v>
      </c>
      <c r="M1379" s="21" t="str">
        <f t="shared" si="21"/>
        <v>840097-MNGRY-LXL</v>
      </c>
      <c r="N1379" s="184">
        <v>7048652715258</v>
      </c>
      <c r="O1379" s="2">
        <v>1</v>
      </c>
    </row>
    <row r="1380" spans="1:15" ht="15.75">
      <c r="A1380" s="83" t="s">
        <v>992</v>
      </c>
      <c r="B1380" s="80">
        <v>7048652712592</v>
      </c>
      <c r="C1380" s="34"/>
      <c r="D1380" s="34"/>
      <c r="E1380" s="34"/>
      <c r="F1380" s="34"/>
      <c r="G1380" s="34"/>
      <c r="H1380" s="34"/>
      <c r="I1380" s="34"/>
      <c r="J1380" s="34"/>
      <c r="K1380" s="37">
        <v>840097</v>
      </c>
      <c r="L1380" t="s">
        <v>752</v>
      </c>
      <c r="M1380" s="21" t="str">
        <f t="shared" si="21"/>
        <v>840097-MOLME-SM</v>
      </c>
      <c r="N1380" s="184">
        <v>7048652712592</v>
      </c>
      <c r="O1380" s="2">
        <v>1</v>
      </c>
    </row>
    <row r="1381" spans="1:15" ht="15.75">
      <c r="A1381" s="83" t="s">
        <v>993</v>
      </c>
      <c r="B1381" s="80">
        <v>7048652712585</v>
      </c>
      <c r="C1381" s="34"/>
      <c r="D1381" s="34"/>
      <c r="E1381" s="34"/>
      <c r="F1381" s="34"/>
      <c r="G1381" s="34"/>
      <c r="H1381" s="34"/>
      <c r="I1381" s="34"/>
      <c r="J1381" s="34"/>
      <c r="K1381" s="37">
        <v>840097</v>
      </c>
      <c r="L1381" t="s">
        <v>753</v>
      </c>
      <c r="M1381" s="21" t="str">
        <f t="shared" si="21"/>
        <v>840097-MOLME-ML</v>
      </c>
      <c r="N1381" s="184">
        <v>7048652712585</v>
      </c>
      <c r="O1381" s="2">
        <v>1</v>
      </c>
    </row>
    <row r="1382" spans="1:15" ht="15.75">
      <c r="A1382" s="83" t="s">
        <v>994</v>
      </c>
      <c r="B1382" s="80">
        <v>7048652712578</v>
      </c>
      <c r="C1382" s="34"/>
      <c r="D1382" s="34"/>
      <c r="E1382" s="34"/>
      <c r="F1382" s="34"/>
      <c r="G1382" s="34"/>
      <c r="H1382" s="34"/>
      <c r="I1382" s="34"/>
      <c r="J1382" s="34"/>
      <c r="K1382" s="37">
        <v>840097</v>
      </c>
      <c r="L1382" t="s">
        <v>754</v>
      </c>
      <c r="M1382" s="21" t="str">
        <f t="shared" si="21"/>
        <v>840097-MOLME-LXL</v>
      </c>
      <c r="N1382" s="184">
        <v>7048652712578</v>
      </c>
      <c r="O1382" s="2">
        <v>1</v>
      </c>
    </row>
    <row r="1383" spans="1:15" ht="15.75">
      <c r="A1383" s="83" t="s">
        <v>995</v>
      </c>
      <c r="B1383" s="80">
        <v>7048652712639</v>
      </c>
      <c r="C1383" s="34"/>
      <c r="D1383" s="34"/>
      <c r="E1383" s="34"/>
      <c r="F1383" s="34"/>
      <c r="G1383" s="34"/>
      <c r="H1383" s="34"/>
      <c r="I1383" s="34"/>
      <c r="J1383" s="34"/>
      <c r="K1383" s="37">
        <v>840097</v>
      </c>
      <c r="L1383" t="s">
        <v>281</v>
      </c>
      <c r="M1383" s="21" t="str">
        <f t="shared" si="21"/>
        <v>840097-NACAR-SM</v>
      </c>
      <c r="N1383" s="184">
        <v>7048652712639</v>
      </c>
      <c r="O1383" s="2">
        <v>1</v>
      </c>
    </row>
    <row r="1384" spans="1:15" ht="15.75">
      <c r="A1384" s="83" t="s">
        <v>996</v>
      </c>
      <c r="B1384" s="80">
        <v>7048652712622</v>
      </c>
      <c r="C1384" s="34"/>
      <c r="D1384" s="34"/>
      <c r="E1384" s="34"/>
      <c r="F1384" s="34"/>
      <c r="G1384" s="34"/>
      <c r="H1384" s="34"/>
      <c r="I1384" s="34"/>
      <c r="J1384" s="34"/>
      <c r="K1384" s="37">
        <v>840097</v>
      </c>
      <c r="L1384" t="s">
        <v>283</v>
      </c>
      <c r="M1384" s="21" t="str">
        <f t="shared" si="21"/>
        <v>840097-NACAR-ML</v>
      </c>
      <c r="N1384" s="184">
        <v>7048652712622</v>
      </c>
      <c r="O1384" s="2">
        <v>1</v>
      </c>
    </row>
    <row r="1385" spans="1:15" ht="15.75">
      <c r="A1385" s="83" t="s">
        <v>997</v>
      </c>
      <c r="B1385" s="80">
        <v>7048652712615</v>
      </c>
      <c r="C1385" s="34"/>
      <c r="D1385" s="34"/>
      <c r="E1385" s="34"/>
      <c r="F1385" s="34"/>
      <c r="G1385" s="34"/>
      <c r="H1385" s="34"/>
      <c r="I1385" s="34"/>
      <c r="J1385" s="34"/>
      <c r="K1385" s="37">
        <v>840097</v>
      </c>
      <c r="L1385" t="s">
        <v>284</v>
      </c>
      <c r="M1385" s="21" t="str">
        <f t="shared" si="21"/>
        <v>840097-NACAR-LXL</v>
      </c>
      <c r="N1385" s="184">
        <v>7048652712615</v>
      </c>
      <c r="O1385" s="2">
        <v>1</v>
      </c>
    </row>
    <row r="1386" spans="1:15" ht="15.75">
      <c r="A1386" s="83" t="s">
        <v>2383</v>
      </c>
      <c r="B1386" s="80">
        <v>7048652967862</v>
      </c>
      <c r="C1386" s="34"/>
      <c r="D1386" s="34"/>
      <c r="E1386" s="34"/>
      <c r="F1386" s="34"/>
      <c r="G1386" s="34"/>
      <c r="H1386" s="34"/>
      <c r="I1386" s="34"/>
      <c r="J1386" s="34"/>
      <c r="K1386" s="37">
        <v>840097</v>
      </c>
      <c r="L1386" t="s">
        <v>1988</v>
      </c>
      <c r="M1386" s="21" t="str">
        <f t="shared" si="21"/>
        <v>840097-WOLND-SM</v>
      </c>
      <c r="N1386" s="184">
        <v>7048652967862</v>
      </c>
      <c r="O1386" s="2">
        <v>1</v>
      </c>
    </row>
    <row r="1387" spans="1:15" ht="15.75">
      <c r="A1387" s="83" t="s">
        <v>2384</v>
      </c>
      <c r="B1387" s="80">
        <v>7048652967855</v>
      </c>
      <c r="C1387" s="34"/>
      <c r="D1387" s="34"/>
      <c r="E1387" s="34"/>
      <c r="F1387" s="34"/>
      <c r="G1387" s="34"/>
      <c r="H1387" s="34"/>
      <c r="I1387" s="34"/>
      <c r="J1387" s="34"/>
      <c r="K1387" s="37">
        <v>840097</v>
      </c>
      <c r="L1387" t="s">
        <v>1989</v>
      </c>
      <c r="M1387" s="21" t="str">
        <f t="shared" si="21"/>
        <v>840097-WOLND-ML</v>
      </c>
      <c r="N1387" s="184">
        <v>7048652967855</v>
      </c>
      <c r="O1387" s="2">
        <v>1</v>
      </c>
    </row>
    <row r="1388" spans="1:15" ht="15.75">
      <c r="A1388" s="83" t="s">
        <v>2385</v>
      </c>
      <c r="B1388" s="80">
        <v>7048652967848</v>
      </c>
      <c r="C1388" s="34"/>
      <c r="D1388" s="34"/>
      <c r="E1388" s="34"/>
      <c r="F1388" s="34"/>
      <c r="G1388" s="34"/>
      <c r="H1388" s="34"/>
      <c r="I1388" s="34"/>
      <c r="J1388" s="34"/>
      <c r="K1388" s="37">
        <v>840097</v>
      </c>
      <c r="L1388" t="s">
        <v>1990</v>
      </c>
      <c r="M1388" s="21" t="str">
        <f t="shared" si="21"/>
        <v>840097-WOLND-LXL</v>
      </c>
      <c r="N1388" s="184">
        <v>7048652967848</v>
      </c>
      <c r="O1388" s="2">
        <v>1</v>
      </c>
    </row>
    <row r="1389" spans="1:15" ht="15.75">
      <c r="A1389" s="83" t="s">
        <v>1040</v>
      </c>
      <c r="B1389" s="80">
        <v>7048652715333</v>
      </c>
      <c r="C1389" s="34"/>
      <c r="D1389" s="34"/>
      <c r="E1389" s="34"/>
      <c r="F1389" s="34"/>
      <c r="G1389" s="34"/>
      <c r="H1389" s="34"/>
      <c r="I1389" s="34"/>
      <c r="J1389" s="34"/>
      <c r="K1389" s="37">
        <v>840098</v>
      </c>
      <c r="L1389" t="s">
        <v>135</v>
      </c>
      <c r="M1389" s="21" t="str">
        <f t="shared" si="21"/>
        <v>840098-GSWHT-SM</v>
      </c>
      <c r="N1389" s="184">
        <v>7048652715333</v>
      </c>
      <c r="O1389" s="2">
        <v>1</v>
      </c>
    </row>
    <row r="1390" spans="1:15" ht="15.75">
      <c r="A1390" s="83" t="s">
        <v>1041</v>
      </c>
      <c r="B1390" s="80">
        <v>7048652715326</v>
      </c>
      <c r="C1390" s="34"/>
      <c r="D1390" s="34"/>
      <c r="E1390" s="34"/>
      <c r="F1390" s="34"/>
      <c r="G1390" s="34"/>
      <c r="H1390" s="34"/>
      <c r="I1390" s="34"/>
      <c r="J1390" s="34"/>
      <c r="K1390" s="37">
        <v>840098</v>
      </c>
      <c r="L1390" t="s">
        <v>136</v>
      </c>
      <c r="M1390" s="21" t="str">
        <f t="shared" si="21"/>
        <v>840098-GSWHT-ML</v>
      </c>
      <c r="N1390" s="184">
        <v>7048652715326</v>
      </c>
      <c r="O1390" s="2">
        <v>1</v>
      </c>
    </row>
    <row r="1391" spans="1:15" ht="15.75">
      <c r="A1391" s="83" t="s">
        <v>1042</v>
      </c>
      <c r="B1391" s="80">
        <v>7048652715319</v>
      </c>
      <c r="C1391" s="34"/>
      <c r="D1391" s="34"/>
      <c r="E1391" s="34"/>
      <c r="F1391" s="34"/>
      <c r="G1391" s="34"/>
      <c r="H1391" s="34"/>
      <c r="I1391" s="34"/>
      <c r="J1391" s="34"/>
      <c r="K1391" s="37">
        <v>840098</v>
      </c>
      <c r="L1391" t="s">
        <v>137</v>
      </c>
      <c r="M1391" s="21" t="str">
        <f t="shared" si="21"/>
        <v>840098-GSWHT-LXL</v>
      </c>
      <c r="N1391" s="184">
        <v>7048652715319</v>
      </c>
      <c r="O1391" s="2">
        <v>1</v>
      </c>
    </row>
    <row r="1392" spans="1:15" ht="15.75">
      <c r="A1392" s="83" t="s">
        <v>1715</v>
      </c>
      <c r="B1392" s="80">
        <v>7048652823656</v>
      </c>
      <c r="C1392" s="34"/>
      <c r="D1392" s="34"/>
      <c r="E1392" s="34"/>
      <c r="F1392" s="34"/>
      <c r="G1392" s="34"/>
      <c r="H1392" s="34"/>
      <c r="I1392" s="34"/>
      <c r="J1392" s="34"/>
      <c r="K1392" s="37">
        <v>840098</v>
      </c>
      <c r="L1392" t="s">
        <v>1323</v>
      </c>
      <c r="M1392" s="21" t="str">
        <f t="shared" si="21"/>
        <v>840098-MAPIM-SM</v>
      </c>
      <c r="N1392" s="184">
        <v>7048652823656</v>
      </c>
      <c r="O1392" s="2">
        <v>1</v>
      </c>
    </row>
    <row r="1393" spans="1:15" ht="15.75">
      <c r="A1393" s="83" t="s">
        <v>1716</v>
      </c>
      <c r="B1393" s="80">
        <v>7048652823649</v>
      </c>
      <c r="C1393" s="34"/>
      <c r="D1393" s="34"/>
      <c r="E1393" s="34"/>
      <c r="F1393" s="34"/>
      <c r="G1393" s="34"/>
      <c r="H1393" s="34"/>
      <c r="I1393" s="34"/>
      <c r="J1393" s="34"/>
      <c r="K1393" s="37">
        <v>840098</v>
      </c>
      <c r="L1393" t="s">
        <v>1324</v>
      </c>
      <c r="M1393" s="21" t="str">
        <f t="shared" si="21"/>
        <v>840098-MAPIM-ML</v>
      </c>
      <c r="N1393" s="184">
        <v>7048652823649</v>
      </c>
      <c r="O1393" s="2">
        <v>1</v>
      </c>
    </row>
    <row r="1394" spans="1:15" ht="15.75">
      <c r="A1394" s="83" t="s">
        <v>1717</v>
      </c>
      <c r="B1394" s="80">
        <v>7048652823632</v>
      </c>
      <c r="C1394" s="34"/>
      <c r="D1394" s="34"/>
      <c r="E1394" s="34"/>
      <c r="F1394" s="34"/>
      <c r="G1394" s="34"/>
      <c r="H1394" s="34"/>
      <c r="I1394" s="34"/>
      <c r="J1394" s="34"/>
      <c r="K1394" s="37">
        <v>840098</v>
      </c>
      <c r="L1394" t="s">
        <v>1325</v>
      </c>
      <c r="M1394" s="21" t="str">
        <f t="shared" si="21"/>
        <v>840098-MAPIM-LXL</v>
      </c>
      <c r="N1394" s="184">
        <v>7048652823632</v>
      </c>
      <c r="O1394" s="2">
        <v>1</v>
      </c>
    </row>
    <row r="1395" spans="1:15" ht="15.75">
      <c r="A1395" s="83" t="s">
        <v>3868</v>
      </c>
      <c r="B1395" s="80">
        <v>7048652775177</v>
      </c>
      <c r="C1395" s="34"/>
      <c r="D1395" s="34"/>
      <c r="E1395" s="34"/>
      <c r="F1395" s="34"/>
      <c r="G1395" s="34"/>
      <c r="H1395" s="34"/>
      <c r="I1395" s="34"/>
      <c r="J1395" s="34"/>
      <c r="K1395" s="37">
        <v>840101</v>
      </c>
      <c r="L1395" t="s">
        <v>276</v>
      </c>
      <c r="M1395" s="21" t="str">
        <f t="shared" si="21"/>
        <v>840101-SNWHT-SM</v>
      </c>
      <c r="N1395" s="184">
        <v>7048652775177</v>
      </c>
      <c r="O1395" s="2">
        <v>1</v>
      </c>
    </row>
    <row r="1396" spans="1:15" ht="15.75">
      <c r="A1396" s="83" t="s">
        <v>3869</v>
      </c>
      <c r="B1396" s="80">
        <v>7048652775160</v>
      </c>
      <c r="C1396" s="34"/>
      <c r="D1396" s="34"/>
      <c r="E1396" s="34"/>
      <c r="F1396" s="34"/>
      <c r="G1396" s="34"/>
      <c r="H1396" s="34"/>
      <c r="I1396" s="34"/>
      <c r="J1396" s="34"/>
      <c r="K1396" s="37">
        <v>840101</v>
      </c>
      <c r="L1396" t="s">
        <v>278</v>
      </c>
      <c r="M1396" s="21" t="str">
        <f t="shared" si="21"/>
        <v>840101-SNWHT-ML</v>
      </c>
      <c r="N1396" s="184">
        <v>7048652775160</v>
      </c>
      <c r="O1396" s="2">
        <v>1</v>
      </c>
    </row>
    <row r="1397" spans="1:15" ht="15.75">
      <c r="A1397" s="83" t="s">
        <v>3870</v>
      </c>
      <c r="B1397" s="80">
        <v>7048652775153</v>
      </c>
      <c r="C1397" s="34"/>
      <c r="D1397" s="34"/>
      <c r="E1397" s="34"/>
      <c r="F1397" s="34"/>
      <c r="G1397" s="34"/>
      <c r="H1397" s="34"/>
      <c r="I1397" s="34"/>
      <c r="J1397" s="34"/>
      <c r="K1397" s="37">
        <v>840101</v>
      </c>
      <c r="L1397" t="s">
        <v>279</v>
      </c>
      <c r="M1397" s="21" t="str">
        <f t="shared" si="21"/>
        <v>840101-SNWHT-LXL</v>
      </c>
      <c r="N1397" s="184">
        <v>7048652775153</v>
      </c>
      <c r="O1397" s="2">
        <v>1</v>
      </c>
    </row>
    <row r="1398" spans="1:15" ht="15.75">
      <c r="A1398" s="83" t="s">
        <v>2386</v>
      </c>
      <c r="B1398" s="80">
        <v>7048652966476</v>
      </c>
      <c r="C1398" s="34"/>
      <c r="D1398" s="34"/>
      <c r="E1398" s="34"/>
      <c r="F1398" s="34"/>
      <c r="G1398" s="34"/>
      <c r="H1398" s="34"/>
      <c r="I1398" s="34"/>
      <c r="J1398" s="34"/>
      <c r="K1398" s="37">
        <v>840102</v>
      </c>
      <c r="L1398" t="s">
        <v>2198</v>
      </c>
      <c r="M1398" s="21" t="str">
        <f t="shared" si="21"/>
        <v>840102-BARBM-SM</v>
      </c>
      <c r="N1398" s="184">
        <v>7048652966476</v>
      </c>
      <c r="O1398" s="2">
        <v>1</v>
      </c>
    </row>
    <row r="1399" spans="1:15" ht="15.75">
      <c r="A1399" s="83" t="s">
        <v>2387</v>
      </c>
      <c r="B1399" s="80">
        <v>7048652966469</v>
      </c>
      <c r="C1399" s="34"/>
      <c r="D1399" s="34"/>
      <c r="E1399" s="34"/>
      <c r="F1399" s="34"/>
      <c r="G1399" s="34"/>
      <c r="H1399" s="34"/>
      <c r="I1399" s="34"/>
      <c r="J1399" s="34"/>
      <c r="K1399" s="37">
        <v>840102</v>
      </c>
      <c r="L1399" t="s">
        <v>2200</v>
      </c>
      <c r="M1399" s="21" t="str">
        <f t="shared" si="21"/>
        <v>840102-BARBM-ML</v>
      </c>
      <c r="N1399" s="184">
        <v>7048652966469</v>
      </c>
      <c r="O1399" s="2">
        <v>1</v>
      </c>
    </row>
    <row r="1400" spans="1:15" ht="15.75">
      <c r="A1400" s="83" t="s">
        <v>2388</v>
      </c>
      <c r="B1400" s="80">
        <v>7048652966452</v>
      </c>
      <c r="C1400" s="34"/>
      <c r="D1400" s="34"/>
      <c r="E1400" s="34"/>
      <c r="F1400" s="34"/>
      <c r="G1400" s="34"/>
      <c r="H1400" s="34"/>
      <c r="I1400" s="34"/>
      <c r="J1400" s="34"/>
      <c r="K1400" s="37">
        <v>840102</v>
      </c>
      <c r="L1400" t="s">
        <v>2201</v>
      </c>
      <c r="M1400" s="21" t="str">
        <f t="shared" si="21"/>
        <v>840102-BARBM-LXL</v>
      </c>
      <c r="N1400" s="184">
        <v>7048652966452</v>
      </c>
      <c r="O1400" s="2">
        <v>1</v>
      </c>
    </row>
    <row r="1401" spans="1:15" ht="15.75">
      <c r="A1401" s="83" t="s">
        <v>1718</v>
      </c>
      <c r="B1401" s="80">
        <v>7048652832375</v>
      </c>
      <c r="C1401" s="34"/>
      <c r="D1401" s="34"/>
      <c r="E1401" s="34"/>
      <c r="F1401" s="34"/>
      <c r="G1401" s="34"/>
      <c r="H1401" s="34"/>
      <c r="I1401" s="34"/>
      <c r="J1401" s="34"/>
      <c r="K1401" s="37">
        <v>840102</v>
      </c>
      <c r="L1401" t="s">
        <v>1071</v>
      </c>
      <c r="M1401" s="21" t="str">
        <f t="shared" si="21"/>
        <v>840102-DPUMC-SM</v>
      </c>
      <c r="N1401" s="184">
        <v>7048652832375</v>
      </c>
      <c r="O1401" s="2">
        <v>1</v>
      </c>
    </row>
    <row r="1402" spans="1:15" ht="15.75">
      <c r="A1402" s="83" t="s">
        <v>1719</v>
      </c>
      <c r="B1402" s="80">
        <v>7048652832368</v>
      </c>
      <c r="C1402" s="34"/>
      <c r="D1402" s="34"/>
      <c r="E1402" s="34"/>
      <c r="F1402" s="34"/>
      <c r="G1402" s="34"/>
      <c r="H1402" s="34"/>
      <c r="I1402" s="34"/>
      <c r="J1402" s="34"/>
      <c r="K1402" s="37">
        <v>840102</v>
      </c>
      <c r="L1402" t="s">
        <v>1072</v>
      </c>
      <c r="M1402" s="21" t="str">
        <f t="shared" si="21"/>
        <v>840102-DPUMC-ML</v>
      </c>
      <c r="N1402" s="184">
        <v>7048652832368</v>
      </c>
      <c r="O1402" s="2">
        <v>1</v>
      </c>
    </row>
    <row r="1403" spans="1:15" ht="15.75">
      <c r="A1403" s="83" t="s">
        <v>1720</v>
      </c>
      <c r="B1403" s="80">
        <v>7048652832351</v>
      </c>
      <c r="C1403" s="34"/>
      <c r="D1403" s="34"/>
      <c r="E1403" s="34"/>
      <c r="F1403" s="34"/>
      <c r="G1403" s="34"/>
      <c r="H1403" s="34"/>
      <c r="I1403" s="34"/>
      <c r="J1403" s="34"/>
      <c r="K1403" s="37">
        <v>840102</v>
      </c>
      <c r="L1403" t="s">
        <v>1073</v>
      </c>
      <c r="M1403" s="21" t="str">
        <f t="shared" si="21"/>
        <v>840102-DPUMC-LXL</v>
      </c>
      <c r="N1403" s="184">
        <v>7048652832351</v>
      </c>
      <c r="O1403" s="2">
        <v>1</v>
      </c>
    </row>
    <row r="1404" spans="1:15" ht="15.75">
      <c r="A1404" s="83" t="s">
        <v>1721</v>
      </c>
      <c r="B1404" s="80">
        <v>7048652832405</v>
      </c>
      <c r="C1404" s="34"/>
      <c r="D1404" s="34"/>
      <c r="E1404" s="34"/>
      <c r="F1404" s="34"/>
      <c r="G1404" s="34"/>
      <c r="H1404" s="34"/>
      <c r="I1404" s="34"/>
      <c r="J1404" s="34"/>
      <c r="K1404" s="37">
        <v>840102</v>
      </c>
      <c r="L1404" t="s">
        <v>132</v>
      </c>
      <c r="M1404" s="21" t="str">
        <f t="shared" si="21"/>
        <v>840102-DTBLK-SM</v>
      </c>
      <c r="N1404" s="184">
        <v>7048652832405</v>
      </c>
      <c r="O1404" s="2">
        <v>1</v>
      </c>
    </row>
    <row r="1405" spans="1:15" ht="15.75">
      <c r="A1405" s="83" t="s">
        <v>1722</v>
      </c>
      <c r="B1405" s="80">
        <v>7048652832399</v>
      </c>
      <c r="C1405" s="34"/>
      <c r="D1405" s="34"/>
      <c r="E1405" s="34"/>
      <c r="F1405" s="34"/>
      <c r="G1405" s="34"/>
      <c r="H1405" s="34"/>
      <c r="I1405" s="34"/>
      <c r="J1405" s="34"/>
      <c r="K1405" s="37">
        <v>840102</v>
      </c>
      <c r="L1405" t="s">
        <v>133</v>
      </c>
      <c r="M1405" s="21" t="str">
        <f t="shared" si="21"/>
        <v>840102-DTBLK-ML</v>
      </c>
      <c r="N1405" s="184">
        <v>7048652832399</v>
      </c>
      <c r="O1405" s="2">
        <v>1</v>
      </c>
    </row>
    <row r="1406" spans="1:15" ht="15.75">
      <c r="A1406" s="83" t="s">
        <v>1723</v>
      </c>
      <c r="B1406" s="80">
        <v>7048652832382</v>
      </c>
      <c r="C1406" s="34"/>
      <c r="D1406" s="34"/>
      <c r="E1406" s="34"/>
      <c r="F1406" s="34"/>
      <c r="G1406" s="34"/>
      <c r="H1406" s="34"/>
      <c r="I1406" s="34"/>
      <c r="J1406" s="34"/>
      <c r="K1406" s="37">
        <v>840102</v>
      </c>
      <c r="L1406" t="s">
        <v>134</v>
      </c>
      <c r="M1406" s="21" t="str">
        <f t="shared" si="21"/>
        <v>840102-DTBLK-LXL</v>
      </c>
      <c r="N1406" s="184">
        <v>7048652832382</v>
      </c>
      <c r="O1406" s="2">
        <v>1</v>
      </c>
    </row>
    <row r="1407" spans="1:15" ht="15.75">
      <c r="A1407" s="83" t="s">
        <v>3871</v>
      </c>
      <c r="B1407" s="80">
        <v>7048653090217</v>
      </c>
      <c r="C1407" s="34"/>
      <c r="D1407" s="34"/>
      <c r="E1407" s="34"/>
      <c r="F1407" s="34"/>
      <c r="G1407" s="34"/>
      <c r="H1407" s="34"/>
      <c r="I1407" s="34"/>
      <c r="J1407" s="34"/>
      <c r="K1407" s="37">
        <v>840102</v>
      </c>
      <c r="L1407" t="s">
        <v>3721</v>
      </c>
      <c r="M1407" s="21" t="str">
        <f t="shared" si="21"/>
        <v>840102-GRPHT-SM</v>
      </c>
      <c r="N1407" s="184">
        <v>7048653090217</v>
      </c>
      <c r="O1407" s="2">
        <v>1</v>
      </c>
    </row>
    <row r="1408" spans="1:15" ht="15.75">
      <c r="A1408" s="83" t="s">
        <v>3872</v>
      </c>
      <c r="B1408" s="80">
        <v>7048653090224</v>
      </c>
      <c r="C1408" s="34"/>
      <c r="D1408" s="34"/>
      <c r="E1408" s="34"/>
      <c r="F1408" s="34"/>
      <c r="G1408" s="34"/>
      <c r="H1408" s="34"/>
      <c r="I1408" s="34"/>
      <c r="J1408" s="34"/>
      <c r="K1408" s="37">
        <v>840102</v>
      </c>
      <c r="L1408" t="s">
        <v>3722</v>
      </c>
      <c r="M1408" s="21" t="str">
        <f t="shared" si="21"/>
        <v>840102-GRPHT-ML</v>
      </c>
      <c r="N1408" s="184">
        <v>7048653090224</v>
      </c>
      <c r="O1408" s="2">
        <v>1</v>
      </c>
    </row>
    <row r="1409" spans="1:15" ht="15.75">
      <c r="A1409" s="83" t="s">
        <v>3873</v>
      </c>
      <c r="B1409" s="80">
        <v>7048653090231</v>
      </c>
      <c r="C1409" s="34"/>
      <c r="D1409" s="34"/>
      <c r="E1409" s="34"/>
      <c r="F1409" s="34"/>
      <c r="G1409" s="34"/>
      <c r="H1409" s="34"/>
      <c r="I1409" s="34"/>
      <c r="J1409" s="34"/>
      <c r="K1409" s="37">
        <v>840102</v>
      </c>
      <c r="L1409" t="s">
        <v>3723</v>
      </c>
      <c r="M1409" s="21" t="str">
        <f t="shared" si="21"/>
        <v>840102-GRPHT-LXL</v>
      </c>
      <c r="N1409" s="184">
        <v>7048653090231</v>
      </c>
      <c r="O1409" s="2">
        <v>1</v>
      </c>
    </row>
    <row r="1410" spans="1:15" ht="15.75">
      <c r="A1410" s="83" t="s">
        <v>1724</v>
      </c>
      <c r="B1410" s="80">
        <v>7048652832436</v>
      </c>
      <c r="C1410" s="34"/>
      <c r="D1410" s="34"/>
      <c r="E1410" s="34"/>
      <c r="F1410" s="34"/>
      <c r="G1410" s="34"/>
      <c r="H1410" s="34"/>
      <c r="I1410" s="34"/>
      <c r="J1410" s="34"/>
      <c r="K1410" s="37">
        <v>840102</v>
      </c>
      <c r="L1410" t="s">
        <v>135</v>
      </c>
      <c r="M1410" s="21" t="str">
        <f t="shared" si="21"/>
        <v>840102-GSWHT-SM</v>
      </c>
      <c r="N1410" s="184">
        <v>7048652832436</v>
      </c>
      <c r="O1410" s="2">
        <v>1</v>
      </c>
    </row>
    <row r="1411" spans="1:15" ht="15.75">
      <c r="A1411" s="83" t="s">
        <v>1725</v>
      </c>
      <c r="B1411" s="80">
        <v>7048652832429</v>
      </c>
      <c r="C1411" s="34"/>
      <c r="D1411" s="34"/>
      <c r="E1411" s="34"/>
      <c r="F1411" s="34"/>
      <c r="G1411" s="34"/>
      <c r="H1411" s="34"/>
      <c r="I1411" s="34"/>
      <c r="J1411" s="34"/>
      <c r="K1411" s="37">
        <v>840102</v>
      </c>
      <c r="L1411" t="s">
        <v>136</v>
      </c>
      <c r="M1411" s="21" t="str">
        <f t="shared" ref="M1411:M1474" si="22">CONCATENATE(K1411,"-",L1411)</f>
        <v>840102-GSWHT-ML</v>
      </c>
      <c r="N1411" s="184">
        <v>7048652832429</v>
      </c>
      <c r="O1411" s="2">
        <v>1</v>
      </c>
    </row>
    <row r="1412" spans="1:15" ht="15.75">
      <c r="A1412" s="83" t="s">
        <v>1726</v>
      </c>
      <c r="B1412" s="80">
        <v>7048652832412</v>
      </c>
      <c r="C1412" s="34"/>
      <c r="D1412" s="34"/>
      <c r="E1412" s="34"/>
      <c r="F1412" s="34"/>
      <c r="G1412" s="34"/>
      <c r="H1412" s="34"/>
      <c r="I1412" s="34"/>
      <c r="J1412" s="34"/>
      <c r="K1412" s="37">
        <v>840102</v>
      </c>
      <c r="L1412" t="s">
        <v>137</v>
      </c>
      <c r="M1412" s="21" t="str">
        <f t="shared" si="22"/>
        <v>840102-GSWHT-LXL</v>
      </c>
      <c r="N1412" s="184">
        <v>7048652832412</v>
      </c>
      <c r="O1412" s="2">
        <v>1</v>
      </c>
    </row>
    <row r="1413" spans="1:15" ht="15.75">
      <c r="A1413" s="83" t="s">
        <v>1727</v>
      </c>
      <c r="B1413" s="80">
        <v>7048652832467</v>
      </c>
      <c r="C1413" s="34"/>
      <c r="D1413" s="34"/>
      <c r="E1413" s="34"/>
      <c r="F1413" s="34"/>
      <c r="G1413" s="34"/>
      <c r="H1413" s="34"/>
      <c r="I1413" s="34"/>
      <c r="J1413" s="34"/>
      <c r="K1413" s="37">
        <v>840102</v>
      </c>
      <c r="L1413" t="s">
        <v>1290</v>
      </c>
      <c r="M1413" s="21" t="str">
        <f t="shared" si="22"/>
        <v>840102-MASEM-SM</v>
      </c>
      <c r="N1413" s="184">
        <v>7048652832467</v>
      </c>
      <c r="O1413" s="2">
        <v>1</v>
      </c>
    </row>
    <row r="1414" spans="1:15" ht="15.75">
      <c r="A1414" s="83" t="s">
        <v>1728</v>
      </c>
      <c r="B1414" s="80">
        <v>7048652832450</v>
      </c>
      <c r="C1414" s="34"/>
      <c r="D1414" s="34"/>
      <c r="E1414" s="34"/>
      <c r="F1414" s="34"/>
      <c r="G1414" s="34"/>
      <c r="H1414" s="34"/>
      <c r="I1414" s="34"/>
      <c r="J1414" s="34"/>
      <c r="K1414" s="37">
        <v>840102</v>
      </c>
      <c r="L1414" t="s">
        <v>1292</v>
      </c>
      <c r="M1414" s="21" t="str">
        <f t="shared" si="22"/>
        <v>840102-MASEM-ML</v>
      </c>
      <c r="N1414" s="184">
        <v>7048652832450</v>
      </c>
      <c r="O1414" s="2">
        <v>1</v>
      </c>
    </row>
    <row r="1415" spans="1:15" ht="15.75">
      <c r="A1415" s="83" t="s">
        <v>1729</v>
      </c>
      <c r="B1415" s="80">
        <v>7048652832443</v>
      </c>
      <c r="C1415" s="34"/>
      <c r="D1415" s="34"/>
      <c r="E1415" s="34"/>
      <c r="F1415" s="34"/>
      <c r="G1415" s="34"/>
      <c r="H1415" s="34"/>
      <c r="I1415" s="34"/>
      <c r="J1415" s="34"/>
      <c r="K1415" s="37">
        <v>840102</v>
      </c>
      <c r="L1415" t="s">
        <v>1293</v>
      </c>
      <c r="M1415" s="21" t="str">
        <f t="shared" si="22"/>
        <v>840102-MASEM-LXL</v>
      </c>
      <c r="N1415" s="184">
        <v>7048652832443</v>
      </c>
      <c r="O1415" s="2">
        <v>1</v>
      </c>
    </row>
    <row r="1416" spans="1:15" ht="15.75">
      <c r="A1416" s="83" t="s">
        <v>1730</v>
      </c>
      <c r="B1416" s="80">
        <v>7048652832498</v>
      </c>
      <c r="C1416" s="34"/>
      <c r="D1416" s="34"/>
      <c r="E1416" s="34"/>
      <c r="F1416" s="34"/>
      <c r="G1416" s="34"/>
      <c r="H1416" s="34"/>
      <c r="I1416" s="34"/>
      <c r="J1416" s="34"/>
      <c r="K1416" s="37">
        <v>840102</v>
      </c>
      <c r="L1416" t="s">
        <v>1294</v>
      </c>
      <c r="M1416" s="21" t="str">
        <f t="shared" si="22"/>
        <v>840102-MATHM-SM</v>
      </c>
      <c r="N1416" s="184">
        <v>7048652832498</v>
      </c>
      <c r="O1416" s="2">
        <v>1</v>
      </c>
    </row>
    <row r="1417" spans="1:15" ht="15.75">
      <c r="A1417" s="83" t="s">
        <v>1731</v>
      </c>
      <c r="B1417" s="80">
        <v>7048652832481</v>
      </c>
      <c r="C1417" s="34"/>
      <c r="D1417" s="34"/>
      <c r="E1417" s="34"/>
      <c r="F1417" s="34"/>
      <c r="G1417" s="34"/>
      <c r="H1417" s="34"/>
      <c r="I1417" s="34"/>
      <c r="J1417" s="34"/>
      <c r="K1417" s="37">
        <v>840102</v>
      </c>
      <c r="L1417" t="s">
        <v>1296</v>
      </c>
      <c r="M1417" s="21" t="str">
        <f t="shared" si="22"/>
        <v>840102-MATHM-ML</v>
      </c>
      <c r="N1417" s="184">
        <v>7048652832481</v>
      </c>
      <c r="O1417" s="2">
        <v>1</v>
      </c>
    </row>
    <row r="1418" spans="1:15" ht="15.75">
      <c r="A1418" s="83" t="s">
        <v>1732</v>
      </c>
      <c r="B1418" s="80">
        <v>7048652832474</v>
      </c>
      <c r="C1418" s="34"/>
      <c r="D1418" s="34"/>
      <c r="E1418" s="34"/>
      <c r="F1418" s="34"/>
      <c r="G1418" s="34"/>
      <c r="H1418" s="34"/>
      <c r="I1418" s="34"/>
      <c r="J1418" s="34"/>
      <c r="K1418" s="37">
        <v>840102</v>
      </c>
      <c r="L1418" t="s">
        <v>1297</v>
      </c>
      <c r="M1418" s="21" t="str">
        <f t="shared" si="22"/>
        <v>840102-MATHM-LXL</v>
      </c>
      <c r="N1418" s="184">
        <v>7048652832474</v>
      </c>
      <c r="O1418" s="2">
        <v>1</v>
      </c>
    </row>
    <row r="1419" spans="1:15" ht="15.75">
      <c r="A1419" s="83" t="s">
        <v>1733</v>
      </c>
      <c r="B1419" s="80">
        <v>7048652832528</v>
      </c>
      <c r="C1419" s="34"/>
      <c r="D1419" s="34"/>
      <c r="E1419" s="34"/>
      <c r="F1419" s="34"/>
      <c r="G1419" s="34"/>
      <c r="H1419" s="34"/>
      <c r="I1419" s="34"/>
      <c r="J1419" s="34"/>
      <c r="K1419" s="37">
        <v>840102</v>
      </c>
      <c r="L1419" t="s">
        <v>1311</v>
      </c>
      <c r="M1419" s="21" t="str">
        <f t="shared" si="22"/>
        <v>840102-MBRWH-SM</v>
      </c>
      <c r="N1419" s="184">
        <v>7048652832528</v>
      </c>
      <c r="O1419" s="2">
        <v>1</v>
      </c>
    </row>
    <row r="1420" spans="1:15" ht="15.75">
      <c r="A1420" s="83" t="s">
        <v>1734</v>
      </c>
      <c r="B1420" s="80">
        <v>7048652832511</v>
      </c>
      <c r="C1420" s="34"/>
      <c r="D1420" s="34"/>
      <c r="E1420" s="34"/>
      <c r="F1420" s="34"/>
      <c r="G1420" s="34"/>
      <c r="H1420" s="34"/>
      <c r="I1420" s="34"/>
      <c r="J1420" s="34"/>
      <c r="K1420" s="37">
        <v>840102</v>
      </c>
      <c r="L1420" t="s">
        <v>1312</v>
      </c>
      <c r="M1420" s="21" t="str">
        <f t="shared" si="22"/>
        <v>840102-MBRWH-ML</v>
      </c>
      <c r="N1420" s="184">
        <v>7048652832511</v>
      </c>
      <c r="O1420" s="2">
        <v>1</v>
      </c>
    </row>
    <row r="1421" spans="1:15" ht="15.75">
      <c r="A1421" s="83" t="s">
        <v>1735</v>
      </c>
      <c r="B1421" s="80">
        <v>7048652832504</v>
      </c>
      <c r="C1421" s="34"/>
      <c r="D1421" s="34"/>
      <c r="E1421" s="34"/>
      <c r="F1421" s="34"/>
      <c r="G1421" s="34"/>
      <c r="H1421" s="34"/>
      <c r="I1421" s="34"/>
      <c r="J1421" s="34"/>
      <c r="K1421" s="37">
        <v>840102</v>
      </c>
      <c r="L1421" t="s">
        <v>1313</v>
      </c>
      <c r="M1421" s="21" t="str">
        <f t="shared" si="22"/>
        <v>840102-MBRWH-LXL</v>
      </c>
      <c r="N1421" s="184">
        <v>7048652832504</v>
      </c>
      <c r="O1421" s="2">
        <v>1</v>
      </c>
    </row>
    <row r="1422" spans="1:15" ht="15.75">
      <c r="A1422" s="83" t="s">
        <v>1736</v>
      </c>
      <c r="B1422" s="80">
        <v>7048652832559</v>
      </c>
      <c r="C1422" s="34"/>
      <c r="D1422" s="34"/>
      <c r="E1422" s="34"/>
      <c r="F1422" s="34"/>
      <c r="G1422" s="34"/>
      <c r="H1422" s="34"/>
      <c r="I1422" s="34"/>
      <c r="J1422" s="34"/>
      <c r="K1422" s="37">
        <v>840102</v>
      </c>
      <c r="L1422" t="s">
        <v>1074</v>
      </c>
      <c r="M1422" s="21" t="str">
        <f t="shared" si="22"/>
        <v>840102-MBUOE-SM</v>
      </c>
      <c r="N1422" s="184">
        <v>7048652832559</v>
      </c>
      <c r="O1422" s="2">
        <v>1</v>
      </c>
    </row>
    <row r="1423" spans="1:15" ht="15.75">
      <c r="A1423" s="83" t="s">
        <v>1737</v>
      </c>
      <c r="B1423" s="80">
        <v>7048652832542</v>
      </c>
      <c r="C1423" s="34"/>
      <c r="D1423" s="34"/>
      <c r="E1423" s="34"/>
      <c r="F1423" s="34"/>
      <c r="G1423" s="34"/>
      <c r="H1423" s="34"/>
      <c r="I1423" s="34"/>
      <c r="J1423" s="34"/>
      <c r="K1423" s="37">
        <v>840102</v>
      </c>
      <c r="L1423" t="s">
        <v>1075</v>
      </c>
      <c r="M1423" s="21" t="str">
        <f t="shared" si="22"/>
        <v>840102-MBUOE-ML</v>
      </c>
      <c r="N1423" s="184">
        <v>7048652832542</v>
      </c>
      <c r="O1423" s="2">
        <v>1</v>
      </c>
    </row>
    <row r="1424" spans="1:15" ht="15.75">
      <c r="A1424" s="83" t="s">
        <v>1738</v>
      </c>
      <c r="B1424" s="80">
        <v>7048652832535</v>
      </c>
      <c r="C1424" s="34"/>
      <c r="D1424" s="34"/>
      <c r="E1424" s="34"/>
      <c r="F1424" s="34"/>
      <c r="G1424" s="34"/>
      <c r="H1424" s="34"/>
      <c r="I1424" s="34"/>
      <c r="J1424" s="34"/>
      <c r="K1424" s="37">
        <v>840102</v>
      </c>
      <c r="L1424" t="s">
        <v>1076</v>
      </c>
      <c r="M1424" s="21" t="str">
        <f t="shared" si="22"/>
        <v>840102-MBUOE-LXL</v>
      </c>
      <c r="N1424" s="184">
        <v>7048652832535</v>
      </c>
      <c r="O1424" s="2">
        <v>1</v>
      </c>
    </row>
    <row r="1425" spans="1:15" ht="15.75">
      <c r="A1425" s="83" t="s">
        <v>1739</v>
      </c>
      <c r="B1425" s="80">
        <v>7048652832580</v>
      </c>
      <c r="C1425" s="34"/>
      <c r="D1425" s="34"/>
      <c r="E1425" s="34"/>
      <c r="F1425" s="34"/>
      <c r="G1425" s="34"/>
      <c r="H1425" s="34"/>
      <c r="I1425" s="34"/>
      <c r="J1425" s="34"/>
      <c r="K1425" s="37">
        <v>840102</v>
      </c>
      <c r="L1425" t="s">
        <v>1298</v>
      </c>
      <c r="M1425" s="21" t="str">
        <f t="shared" si="22"/>
        <v>840102-MSHBL-SM</v>
      </c>
      <c r="N1425" s="184">
        <v>7048652832580</v>
      </c>
      <c r="O1425" s="2">
        <v>1</v>
      </c>
    </row>
    <row r="1426" spans="1:15" ht="15.75">
      <c r="A1426" s="83" t="s">
        <v>1740</v>
      </c>
      <c r="B1426" s="80">
        <v>7048652832573</v>
      </c>
      <c r="C1426" s="34"/>
      <c r="D1426" s="34"/>
      <c r="E1426" s="34"/>
      <c r="F1426" s="34"/>
      <c r="G1426" s="34"/>
      <c r="H1426" s="34"/>
      <c r="I1426" s="34"/>
      <c r="J1426" s="34"/>
      <c r="K1426" s="37">
        <v>840102</v>
      </c>
      <c r="L1426" t="s">
        <v>1300</v>
      </c>
      <c r="M1426" s="21" t="str">
        <f t="shared" si="22"/>
        <v>840102-MSHBL-ML</v>
      </c>
      <c r="N1426" s="184">
        <v>7048652832573</v>
      </c>
      <c r="O1426" s="2">
        <v>1</v>
      </c>
    </row>
    <row r="1427" spans="1:15" ht="15.75">
      <c r="A1427" s="83" t="s">
        <v>1741</v>
      </c>
      <c r="B1427" s="80">
        <v>7048652832566</v>
      </c>
      <c r="C1427" s="34"/>
      <c r="D1427" s="34"/>
      <c r="E1427" s="34"/>
      <c r="F1427" s="34"/>
      <c r="G1427" s="34"/>
      <c r="H1427" s="34"/>
      <c r="I1427" s="34"/>
      <c r="J1427" s="34"/>
      <c r="K1427" s="37">
        <v>840102</v>
      </c>
      <c r="L1427" t="s">
        <v>1301</v>
      </c>
      <c r="M1427" s="21" t="str">
        <f t="shared" si="22"/>
        <v>840102-MSHBL-LXL</v>
      </c>
      <c r="N1427" s="184">
        <v>7048652832566</v>
      </c>
      <c r="O1427" s="2">
        <v>1</v>
      </c>
    </row>
    <row r="1428" spans="1:15" ht="15.75">
      <c r="A1428" s="83" t="s">
        <v>2389</v>
      </c>
      <c r="B1428" s="80">
        <v>7048652966506</v>
      </c>
      <c r="C1428" s="34"/>
      <c r="D1428" s="34"/>
      <c r="E1428" s="34"/>
      <c r="F1428" s="34"/>
      <c r="G1428" s="34"/>
      <c r="H1428" s="34"/>
      <c r="I1428" s="34"/>
      <c r="J1428" s="34"/>
      <c r="K1428" s="37">
        <v>840102</v>
      </c>
      <c r="L1428" t="s">
        <v>2203</v>
      </c>
      <c r="M1428" s="21" t="str">
        <f t="shared" si="22"/>
        <v>840102-PANTH-SM</v>
      </c>
      <c r="N1428" s="184">
        <v>7048652966506</v>
      </c>
      <c r="O1428" s="2">
        <v>1</v>
      </c>
    </row>
    <row r="1429" spans="1:15" ht="15.75">
      <c r="A1429" s="83" t="s">
        <v>2390</v>
      </c>
      <c r="B1429" s="80">
        <v>7048652966490</v>
      </c>
      <c r="C1429" s="34"/>
      <c r="D1429" s="34"/>
      <c r="E1429" s="34"/>
      <c r="F1429" s="34"/>
      <c r="G1429" s="34"/>
      <c r="H1429" s="34"/>
      <c r="I1429" s="34"/>
      <c r="J1429" s="34"/>
      <c r="K1429" s="37">
        <v>840102</v>
      </c>
      <c r="L1429" t="s">
        <v>2204</v>
      </c>
      <c r="M1429" s="21" t="str">
        <f t="shared" si="22"/>
        <v>840102-PANTH-ML</v>
      </c>
      <c r="N1429" s="184">
        <v>7048652966490</v>
      </c>
      <c r="O1429" s="2">
        <v>1</v>
      </c>
    </row>
    <row r="1430" spans="1:15" ht="15.75">
      <c r="A1430" s="83" t="s">
        <v>2391</v>
      </c>
      <c r="B1430" s="80">
        <v>7048652966483</v>
      </c>
      <c r="C1430" s="34"/>
      <c r="D1430" s="34"/>
      <c r="E1430" s="34"/>
      <c r="F1430" s="34"/>
      <c r="G1430" s="34"/>
      <c r="H1430" s="34"/>
      <c r="I1430" s="34"/>
      <c r="J1430" s="34"/>
      <c r="K1430" s="37">
        <v>840102</v>
      </c>
      <c r="L1430" t="s">
        <v>2205</v>
      </c>
      <c r="M1430" s="21" t="str">
        <f t="shared" si="22"/>
        <v>840102-PANTH-LXL</v>
      </c>
      <c r="N1430" s="184">
        <v>7048652966483</v>
      </c>
      <c r="O1430" s="2">
        <v>1</v>
      </c>
    </row>
    <row r="1431" spans="1:15" ht="15.75">
      <c r="A1431" s="83" t="s">
        <v>3874</v>
      </c>
      <c r="B1431" s="80">
        <v>7048653090187</v>
      </c>
      <c r="C1431" s="34"/>
      <c r="D1431" s="34"/>
      <c r="E1431" s="34"/>
      <c r="F1431" s="34"/>
      <c r="G1431" s="34"/>
      <c r="H1431" s="34"/>
      <c r="I1431" s="34"/>
      <c r="J1431" s="34"/>
      <c r="K1431" s="37">
        <v>840102</v>
      </c>
      <c r="L1431" t="s">
        <v>3731</v>
      </c>
      <c r="M1431" s="21" t="str">
        <f t="shared" si="22"/>
        <v>840102-WIGRN-SM</v>
      </c>
      <c r="N1431" s="184">
        <v>7048653090187</v>
      </c>
      <c r="O1431" s="2">
        <v>1</v>
      </c>
    </row>
    <row r="1432" spans="1:15" ht="15.75">
      <c r="A1432" s="83" t="s">
        <v>3875</v>
      </c>
      <c r="B1432" s="80">
        <v>7048653090194</v>
      </c>
      <c r="C1432" s="34"/>
      <c r="D1432" s="34"/>
      <c r="E1432" s="34"/>
      <c r="F1432" s="34"/>
      <c r="G1432" s="34"/>
      <c r="H1432" s="34"/>
      <c r="I1432" s="34"/>
      <c r="J1432" s="34"/>
      <c r="K1432" s="37">
        <v>840102</v>
      </c>
      <c r="L1432" t="s">
        <v>3732</v>
      </c>
      <c r="M1432" s="21" t="str">
        <f t="shared" si="22"/>
        <v>840102-WIGRN-ML</v>
      </c>
      <c r="N1432" s="184">
        <v>7048653090194</v>
      </c>
      <c r="O1432" s="2">
        <v>1</v>
      </c>
    </row>
    <row r="1433" spans="1:15" ht="15.75">
      <c r="A1433" s="83" t="s">
        <v>3876</v>
      </c>
      <c r="B1433" s="80">
        <v>7048653090200</v>
      </c>
      <c r="C1433" s="34"/>
      <c r="D1433" s="34"/>
      <c r="E1433" s="34"/>
      <c r="F1433" s="34"/>
      <c r="G1433" s="34"/>
      <c r="H1433" s="34"/>
      <c r="I1433" s="34"/>
      <c r="J1433" s="34"/>
      <c r="K1433" s="37">
        <v>840102</v>
      </c>
      <c r="L1433" t="s">
        <v>3733</v>
      </c>
      <c r="M1433" s="21" t="str">
        <f t="shared" si="22"/>
        <v>840102-WIGRN-LXL</v>
      </c>
      <c r="N1433" s="184">
        <v>7048653090200</v>
      </c>
      <c r="O1433" s="2">
        <v>1</v>
      </c>
    </row>
    <row r="1434" spans="1:15" ht="15.75">
      <c r="A1434" s="83" t="s">
        <v>2392</v>
      </c>
      <c r="B1434" s="80">
        <v>7048652966537</v>
      </c>
      <c r="C1434" s="34"/>
      <c r="D1434" s="34"/>
      <c r="E1434" s="34"/>
      <c r="F1434" s="34"/>
      <c r="G1434" s="34"/>
      <c r="H1434" s="34"/>
      <c r="I1434" s="34"/>
      <c r="J1434" s="34"/>
      <c r="K1434" s="37">
        <v>840102</v>
      </c>
      <c r="L1434" t="s">
        <v>1988</v>
      </c>
      <c r="M1434" s="21" t="str">
        <f t="shared" si="22"/>
        <v>840102-WOLND-SM</v>
      </c>
      <c r="N1434" s="184">
        <v>7048652966537</v>
      </c>
      <c r="O1434" s="2">
        <v>1</v>
      </c>
    </row>
    <row r="1435" spans="1:15" ht="15.75">
      <c r="A1435" s="83" t="s">
        <v>2393</v>
      </c>
      <c r="B1435" s="80">
        <v>7048652966520</v>
      </c>
      <c r="C1435" s="34"/>
      <c r="D1435" s="34"/>
      <c r="E1435" s="34"/>
      <c r="F1435" s="34"/>
      <c r="G1435" s="34"/>
      <c r="H1435" s="34"/>
      <c r="I1435" s="34"/>
      <c r="J1435" s="34"/>
      <c r="K1435" s="37">
        <v>840102</v>
      </c>
      <c r="L1435" t="s">
        <v>1989</v>
      </c>
      <c r="M1435" s="21" t="str">
        <f t="shared" si="22"/>
        <v>840102-WOLND-ML</v>
      </c>
      <c r="N1435" s="184">
        <v>7048652966520</v>
      </c>
      <c r="O1435" s="2">
        <v>1</v>
      </c>
    </row>
    <row r="1436" spans="1:15" ht="15.75">
      <c r="A1436" s="83" t="s">
        <v>2394</v>
      </c>
      <c r="B1436" s="80">
        <v>7048652966513</v>
      </c>
      <c r="C1436" s="34"/>
      <c r="D1436" s="34"/>
      <c r="E1436" s="34"/>
      <c r="F1436" s="34"/>
      <c r="G1436" s="34"/>
      <c r="H1436" s="34"/>
      <c r="I1436" s="34"/>
      <c r="J1436" s="34"/>
      <c r="K1436" s="37">
        <v>840102</v>
      </c>
      <c r="L1436" t="s">
        <v>1990</v>
      </c>
      <c r="M1436" s="21" t="str">
        <f t="shared" si="22"/>
        <v>840102-WOLND-LXL</v>
      </c>
      <c r="N1436" s="184">
        <v>7048652966513</v>
      </c>
      <c r="O1436" s="2">
        <v>1</v>
      </c>
    </row>
    <row r="1437" spans="1:15" ht="15.75">
      <c r="A1437" s="83" t="s">
        <v>1742</v>
      </c>
      <c r="B1437" s="80">
        <v>7048652832610</v>
      </c>
      <c r="C1437" s="34"/>
      <c r="D1437" s="34"/>
      <c r="E1437" s="34"/>
      <c r="F1437" s="34"/>
      <c r="G1437" s="34"/>
      <c r="H1437" s="34"/>
      <c r="I1437" s="34"/>
      <c r="J1437" s="34"/>
      <c r="K1437" s="37">
        <v>840103</v>
      </c>
      <c r="L1437" t="s">
        <v>132</v>
      </c>
      <c r="M1437" s="21" t="str">
        <f t="shared" si="22"/>
        <v>840103-DTBLK-SM</v>
      </c>
      <c r="N1437" s="184">
        <v>7048652832610</v>
      </c>
      <c r="O1437" s="2">
        <v>1</v>
      </c>
    </row>
    <row r="1438" spans="1:15" ht="15.75">
      <c r="A1438" s="83" t="s">
        <v>1743</v>
      </c>
      <c r="B1438" s="80">
        <v>7048652832603</v>
      </c>
      <c r="C1438" s="34"/>
      <c r="D1438" s="34"/>
      <c r="E1438" s="34"/>
      <c r="F1438" s="34"/>
      <c r="G1438" s="34"/>
      <c r="H1438" s="34"/>
      <c r="I1438" s="34"/>
      <c r="J1438" s="34"/>
      <c r="K1438" s="37">
        <v>840103</v>
      </c>
      <c r="L1438" t="s">
        <v>133</v>
      </c>
      <c r="M1438" s="21" t="str">
        <f t="shared" si="22"/>
        <v>840103-DTBLK-ML</v>
      </c>
      <c r="N1438" s="184">
        <v>7048652832603</v>
      </c>
      <c r="O1438" s="2">
        <v>1</v>
      </c>
    </row>
    <row r="1439" spans="1:15" ht="15.75">
      <c r="A1439" s="83" t="s">
        <v>1744</v>
      </c>
      <c r="B1439" s="80">
        <v>7048652832597</v>
      </c>
      <c r="C1439" s="34"/>
      <c r="D1439" s="34"/>
      <c r="E1439" s="34"/>
      <c r="F1439" s="34"/>
      <c r="G1439" s="34"/>
      <c r="H1439" s="34"/>
      <c r="I1439" s="34"/>
      <c r="J1439" s="34"/>
      <c r="K1439" s="37">
        <v>840103</v>
      </c>
      <c r="L1439" t="s">
        <v>134</v>
      </c>
      <c r="M1439" s="21" t="str">
        <f t="shared" si="22"/>
        <v>840103-DTBLK-LXL</v>
      </c>
      <c r="N1439" s="184">
        <v>7048652832597</v>
      </c>
      <c r="O1439" s="2">
        <v>1</v>
      </c>
    </row>
    <row r="1440" spans="1:15" ht="15.75">
      <c r="A1440" s="83" t="s">
        <v>3877</v>
      </c>
      <c r="B1440" s="80">
        <v>7048653090330</v>
      </c>
      <c r="C1440" s="34"/>
      <c r="D1440" s="34"/>
      <c r="E1440" s="34"/>
      <c r="F1440" s="34"/>
      <c r="G1440" s="34"/>
      <c r="H1440" s="34"/>
      <c r="I1440" s="34"/>
      <c r="J1440" s="34"/>
      <c r="K1440" s="37">
        <v>840103</v>
      </c>
      <c r="L1440" t="s">
        <v>3721</v>
      </c>
      <c r="M1440" s="21" t="str">
        <f t="shared" si="22"/>
        <v>840103-GRPHT-SM</v>
      </c>
      <c r="N1440" s="184">
        <v>7048653090330</v>
      </c>
      <c r="O1440" s="2">
        <v>1</v>
      </c>
    </row>
    <row r="1441" spans="1:15" ht="15.75">
      <c r="A1441" s="83" t="s">
        <v>3878</v>
      </c>
      <c r="B1441" s="80">
        <v>7048653090347</v>
      </c>
      <c r="C1441" s="34"/>
      <c r="D1441" s="34"/>
      <c r="E1441" s="34"/>
      <c r="F1441" s="34"/>
      <c r="G1441" s="34"/>
      <c r="H1441" s="34"/>
      <c r="I1441" s="34"/>
      <c r="J1441" s="34"/>
      <c r="K1441" s="37">
        <v>840103</v>
      </c>
      <c r="L1441" t="s">
        <v>3722</v>
      </c>
      <c r="M1441" s="21" t="str">
        <f t="shared" si="22"/>
        <v>840103-GRPHT-ML</v>
      </c>
      <c r="N1441" s="184">
        <v>7048653090347</v>
      </c>
      <c r="O1441" s="2">
        <v>1</v>
      </c>
    </row>
    <row r="1442" spans="1:15" ht="15.75">
      <c r="A1442" s="83" t="s">
        <v>3879</v>
      </c>
      <c r="B1442" s="80">
        <v>7048653090354</v>
      </c>
      <c r="C1442" s="34"/>
      <c r="D1442" s="34"/>
      <c r="E1442" s="34"/>
      <c r="F1442" s="34"/>
      <c r="G1442" s="34"/>
      <c r="H1442" s="34"/>
      <c r="I1442" s="34"/>
      <c r="J1442" s="34"/>
      <c r="K1442" s="37">
        <v>840103</v>
      </c>
      <c r="L1442" t="s">
        <v>3723</v>
      </c>
      <c r="M1442" s="21" t="str">
        <f t="shared" si="22"/>
        <v>840103-GRPHT-LXL</v>
      </c>
      <c r="N1442" s="184">
        <v>7048653090354</v>
      </c>
      <c r="O1442" s="2">
        <v>1</v>
      </c>
    </row>
    <row r="1443" spans="1:15" ht="15.75">
      <c r="A1443" s="83" t="s">
        <v>3880</v>
      </c>
      <c r="B1443" s="80">
        <v>7048653090279</v>
      </c>
      <c r="C1443" s="34"/>
      <c r="D1443" s="34"/>
      <c r="E1443" s="34"/>
      <c r="F1443" s="34"/>
      <c r="G1443" s="34"/>
      <c r="H1443" s="34"/>
      <c r="I1443" s="34"/>
      <c r="J1443" s="34"/>
      <c r="K1443" s="37">
        <v>840103</v>
      </c>
      <c r="L1443" t="s">
        <v>3726</v>
      </c>
      <c r="M1443" s="21" t="str">
        <f t="shared" si="22"/>
        <v>840103-JNPBL-SM</v>
      </c>
      <c r="N1443" s="184">
        <v>7048653090279</v>
      </c>
      <c r="O1443" s="2">
        <v>1</v>
      </c>
    </row>
    <row r="1444" spans="1:15" ht="15.75">
      <c r="A1444" s="83" t="s">
        <v>3881</v>
      </c>
      <c r="B1444" s="80">
        <v>7048653090286</v>
      </c>
      <c r="C1444" s="34"/>
      <c r="D1444" s="34"/>
      <c r="E1444" s="34"/>
      <c r="F1444" s="34"/>
      <c r="G1444" s="34"/>
      <c r="H1444" s="34"/>
      <c r="I1444" s="34"/>
      <c r="J1444" s="34"/>
      <c r="K1444" s="37">
        <v>840103</v>
      </c>
      <c r="L1444" t="s">
        <v>3727</v>
      </c>
      <c r="M1444" s="21" t="str">
        <f t="shared" si="22"/>
        <v>840103-JNPBL-ML</v>
      </c>
      <c r="N1444" s="184">
        <v>7048653090286</v>
      </c>
      <c r="O1444" s="2">
        <v>1</v>
      </c>
    </row>
    <row r="1445" spans="1:15" ht="15.75">
      <c r="A1445" s="83" t="s">
        <v>3882</v>
      </c>
      <c r="B1445" s="80">
        <v>7048653090293</v>
      </c>
      <c r="C1445" s="34"/>
      <c r="D1445" s="34"/>
      <c r="E1445" s="34"/>
      <c r="F1445" s="34"/>
      <c r="G1445" s="34"/>
      <c r="H1445" s="34"/>
      <c r="I1445" s="34"/>
      <c r="J1445" s="34"/>
      <c r="K1445" s="37">
        <v>840103</v>
      </c>
      <c r="L1445" t="s">
        <v>3728</v>
      </c>
      <c r="M1445" s="21" t="str">
        <f t="shared" si="22"/>
        <v>840103-JNPBL-LXL</v>
      </c>
      <c r="N1445" s="184">
        <v>7048653090293</v>
      </c>
      <c r="O1445" s="2">
        <v>1</v>
      </c>
    </row>
    <row r="1446" spans="1:15" ht="15.75">
      <c r="A1446" s="83" t="s">
        <v>1745</v>
      </c>
      <c r="B1446" s="80">
        <v>7048652832672</v>
      </c>
      <c r="C1446" s="34"/>
      <c r="D1446" s="34"/>
      <c r="E1446" s="34"/>
      <c r="F1446" s="34"/>
      <c r="G1446" s="34"/>
      <c r="H1446" s="34"/>
      <c r="I1446" s="34"/>
      <c r="J1446" s="34"/>
      <c r="K1446" s="37">
        <v>840103</v>
      </c>
      <c r="L1446" t="s">
        <v>1290</v>
      </c>
      <c r="M1446" s="21" t="str">
        <f t="shared" si="22"/>
        <v>840103-MASEM-SM</v>
      </c>
      <c r="N1446" s="184">
        <v>7048652832672</v>
      </c>
      <c r="O1446" s="2">
        <v>1</v>
      </c>
    </row>
    <row r="1447" spans="1:15" ht="15.75">
      <c r="A1447" s="83" t="s">
        <v>1746</v>
      </c>
      <c r="B1447" s="80">
        <v>7048652832665</v>
      </c>
      <c r="C1447" s="34"/>
      <c r="D1447" s="34"/>
      <c r="E1447" s="34"/>
      <c r="F1447" s="34"/>
      <c r="G1447" s="34"/>
      <c r="H1447" s="34"/>
      <c r="I1447" s="34"/>
      <c r="J1447" s="34"/>
      <c r="K1447" s="37">
        <v>840103</v>
      </c>
      <c r="L1447" t="s">
        <v>1292</v>
      </c>
      <c r="M1447" s="21" t="str">
        <f t="shared" si="22"/>
        <v>840103-MASEM-ML</v>
      </c>
      <c r="N1447" s="184">
        <v>7048652832665</v>
      </c>
      <c r="O1447" s="2">
        <v>1</v>
      </c>
    </row>
    <row r="1448" spans="1:15" ht="15.75">
      <c r="A1448" s="83" t="s">
        <v>1747</v>
      </c>
      <c r="B1448" s="80">
        <v>7048652832658</v>
      </c>
      <c r="C1448" s="34"/>
      <c r="D1448" s="34"/>
      <c r="E1448" s="34"/>
      <c r="F1448" s="34"/>
      <c r="G1448" s="34"/>
      <c r="H1448" s="34"/>
      <c r="I1448" s="34"/>
      <c r="J1448" s="34"/>
      <c r="K1448" s="37">
        <v>840103</v>
      </c>
      <c r="L1448" t="s">
        <v>1293</v>
      </c>
      <c r="M1448" s="21" t="str">
        <f t="shared" si="22"/>
        <v>840103-MASEM-LXL</v>
      </c>
      <c r="N1448" s="184">
        <v>7048652832658</v>
      </c>
      <c r="O1448" s="2">
        <v>1</v>
      </c>
    </row>
    <row r="1449" spans="1:15" ht="15.75">
      <c r="A1449" s="83" t="s">
        <v>1748</v>
      </c>
      <c r="B1449" s="80">
        <v>7048652832702</v>
      </c>
      <c r="C1449" s="34"/>
      <c r="D1449" s="34"/>
      <c r="E1449" s="34"/>
      <c r="F1449" s="34"/>
      <c r="G1449" s="34"/>
      <c r="H1449" s="34"/>
      <c r="I1449" s="34"/>
      <c r="J1449" s="34"/>
      <c r="K1449" s="37">
        <v>840103</v>
      </c>
      <c r="L1449" t="s">
        <v>1311</v>
      </c>
      <c r="M1449" s="21" t="str">
        <f t="shared" si="22"/>
        <v>840103-MBRWH-SM</v>
      </c>
      <c r="N1449" s="184">
        <v>7048652832702</v>
      </c>
      <c r="O1449" s="2">
        <v>1</v>
      </c>
    </row>
    <row r="1450" spans="1:15" ht="15.75">
      <c r="A1450" s="83" t="s">
        <v>1749</v>
      </c>
      <c r="B1450" s="80">
        <v>7048652832696</v>
      </c>
      <c r="C1450" s="34"/>
      <c r="D1450" s="34"/>
      <c r="E1450" s="34"/>
      <c r="F1450" s="34"/>
      <c r="G1450" s="34"/>
      <c r="H1450" s="34"/>
      <c r="I1450" s="34"/>
      <c r="J1450" s="34"/>
      <c r="K1450" s="37">
        <v>840103</v>
      </c>
      <c r="L1450" t="s">
        <v>1312</v>
      </c>
      <c r="M1450" s="21" t="str">
        <f t="shared" si="22"/>
        <v>840103-MBRWH-ML</v>
      </c>
      <c r="N1450" s="184">
        <v>7048652832696</v>
      </c>
      <c r="O1450" s="2">
        <v>1</v>
      </c>
    </row>
    <row r="1451" spans="1:15" ht="15.75">
      <c r="A1451" s="83" t="s">
        <v>1750</v>
      </c>
      <c r="B1451" s="80">
        <v>7048652832689</v>
      </c>
      <c r="C1451" s="34"/>
      <c r="D1451" s="34"/>
      <c r="E1451" s="34"/>
      <c r="F1451" s="34"/>
      <c r="G1451" s="34"/>
      <c r="H1451" s="34"/>
      <c r="I1451" s="34"/>
      <c r="J1451" s="34"/>
      <c r="K1451" s="37">
        <v>840103</v>
      </c>
      <c r="L1451" t="s">
        <v>1313</v>
      </c>
      <c r="M1451" s="21" t="str">
        <f t="shared" si="22"/>
        <v>840103-MBRWH-LXL</v>
      </c>
      <c r="N1451" s="184">
        <v>7048652832689</v>
      </c>
      <c r="O1451" s="2">
        <v>1</v>
      </c>
    </row>
    <row r="1452" spans="1:15" ht="15.75">
      <c r="A1452" s="83" t="s">
        <v>1751</v>
      </c>
      <c r="B1452" s="80">
        <v>7048652832733</v>
      </c>
      <c r="C1452" s="34"/>
      <c r="D1452" s="34"/>
      <c r="E1452" s="34"/>
      <c r="F1452" s="34"/>
      <c r="G1452" s="34"/>
      <c r="H1452" s="34"/>
      <c r="I1452" s="34"/>
      <c r="J1452" s="34"/>
      <c r="K1452" s="37">
        <v>840103</v>
      </c>
      <c r="L1452" t="s">
        <v>1074</v>
      </c>
      <c r="M1452" s="21" t="str">
        <f t="shared" si="22"/>
        <v>840103-MBUOE-SM</v>
      </c>
      <c r="N1452" s="184">
        <v>7048652832733</v>
      </c>
      <c r="O1452" s="2">
        <v>1</v>
      </c>
    </row>
    <row r="1453" spans="1:15" ht="15.75">
      <c r="A1453" s="83" t="s">
        <v>1752</v>
      </c>
      <c r="B1453" s="80">
        <v>7048652832726</v>
      </c>
      <c r="C1453" s="34"/>
      <c r="D1453" s="34"/>
      <c r="E1453" s="34"/>
      <c r="F1453" s="34"/>
      <c r="G1453" s="34"/>
      <c r="H1453" s="34"/>
      <c r="I1453" s="34"/>
      <c r="J1453" s="34"/>
      <c r="K1453" s="37">
        <v>840103</v>
      </c>
      <c r="L1453" t="s">
        <v>1075</v>
      </c>
      <c r="M1453" s="21" t="str">
        <f t="shared" si="22"/>
        <v>840103-MBUOE-ML</v>
      </c>
      <c r="N1453" s="184">
        <v>7048652832726</v>
      </c>
      <c r="O1453" s="2">
        <v>1</v>
      </c>
    </row>
    <row r="1454" spans="1:15" ht="15.75">
      <c r="A1454" s="83" t="s">
        <v>1753</v>
      </c>
      <c r="B1454" s="80">
        <v>7048652832719</v>
      </c>
      <c r="C1454" s="34"/>
      <c r="D1454" s="34"/>
      <c r="E1454" s="34"/>
      <c r="F1454" s="34"/>
      <c r="G1454" s="34"/>
      <c r="H1454" s="34"/>
      <c r="I1454" s="34"/>
      <c r="J1454" s="34"/>
      <c r="K1454" s="37">
        <v>840103</v>
      </c>
      <c r="L1454" t="s">
        <v>1076</v>
      </c>
      <c r="M1454" s="21" t="str">
        <f t="shared" si="22"/>
        <v>840103-MBUOE-LXL</v>
      </c>
      <c r="N1454" s="184">
        <v>7048652832719</v>
      </c>
      <c r="O1454" s="2">
        <v>1</v>
      </c>
    </row>
    <row r="1455" spans="1:15" ht="15.75">
      <c r="A1455" s="83" t="s">
        <v>1754</v>
      </c>
      <c r="B1455" s="80">
        <v>7048652832764</v>
      </c>
      <c r="C1455" s="34"/>
      <c r="D1455" s="34"/>
      <c r="E1455" s="34"/>
      <c r="F1455" s="34"/>
      <c r="G1455" s="34"/>
      <c r="H1455" s="34"/>
      <c r="I1455" s="34"/>
      <c r="J1455" s="34"/>
      <c r="K1455" s="37">
        <v>840103</v>
      </c>
      <c r="L1455" t="s">
        <v>1298</v>
      </c>
      <c r="M1455" s="21" t="str">
        <f t="shared" si="22"/>
        <v>840103-MSHBL-SM</v>
      </c>
      <c r="N1455" s="184">
        <v>7048652832764</v>
      </c>
      <c r="O1455" s="2">
        <v>1</v>
      </c>
    </row>
    <row r="1456" spans="1:15" ht="15.75">
      <c r="A1456" s="83" t="s">
        <v>1755</v>
      </c>
      <c r="B1456" s="80">
        <v>7048652832757</v>
      </c>
      <c r="C1456" s="34"/>
      <c r="D1456" s="34"/>
      <c r="E1456" s="34"/>
      <c r="F1456" s="34"/>
      <c r="G1456" s="34"/>
      <c r="H1456" s="34"/>
      <c r="I1456" s="34"/>
      <c r="J1456" s="34"/>
      <c r="K1456" s="37">
        <v>840103</v>
      </c>
      <c r="L1456" t="s">
        <v>1300</v>
      </c>
      <c r="M1456" s="21" t="str">
        <f t="shared" si="22"/>
        <v>840103-MSHBL-ML</v>
      </c>
      <c r="N1456" s="184">
        <v>7048652832757</v>
      </c>
      <c r="O1456" s="2">
        <v>1</v>
      </c>
    </row>
    <row r="1457" spans="1:15" ht="15.75">
      <c r="A1457" s="83" t="s">
        <v>1756</v>
      </c>
      <c r="B1457" s="80">
        <v>7048652832740</v>
      </c>
      <c r="C1457" s="34"/>
      <c r="D1457" s="34"/>
      <c r="E1457" s="34"/>
      <c r="F1457" s="34"/>
      <c r="G1457" s="34"/>
      <c r="H1457" s="34"/>
      <c r="I1457" s="34"/>
      <c r="J1457" s="34"/>
      <c r="K1457" s="37">
        <v>840103</v>
      </c>
      <c r="L1457" t="s">
        <v>1301</v>
      </c>
      <c r="M1457" s="21" t="str">
        <f t="shared" si="22"/>
        <v>840103-MSHBL-LXL</v>
      </c>
      <c r="N1457" s="184">
        <v>7048652832740</v>
      </c>
      <c r="O1457" s="2">
        <v>1</v>
      </c>
    </row>
    <row r="1458" spans="1:15" ht="15.75">
      <c r="A1458" s="83" t="s">
        <v>2395</v>
      </c>
      <c r="B1458" s="80">
        <v>7048652966568</v>
      </c>
      <c r="C1458" s="34"/>
      <c r="D1458" s="34"/>
      <c r="E1458" s="34"/>
      <c r="F1458" s="34"/>
      <c r="G1458" s="34"/>
      <c r="H1458" s="34"/>
      <c r="I1458" s="34"/>
      <c r="J1458" s="34"/>
      <c r="K1458" s="37">
        <v>840103</v>
      </c>
      <c r="L1458" t="s">
        <v>2196</v>
      </c>
      <c r="M1458" s="21" t="str">
        <f t="shared" si="22"/>
        <v>840103-MTURQ-SM</v>
      </c>
      <c r="N1458" s="184">
        <v>7048652966568</v>
      </c>
      <c r="O1458" s="2">
        <v>1</v>
      </c>
    </row>
    <row r="1459" spans="1:15" ht="15.75">
      <c r="A1459" s="83" t="s">
        <v>2396</v>
      </c>
      <c r="B1459" s="80">
        <v>7048652966551</v>
      </c>
      <c r="C1459" s="34"/>
      <c r="D1459" s="34"/>
      <c r="E1459" s="34"/>
      <c r="F1459" s="34"/>
      <c r="G1459" s="34"/>
      <c r="H1459" s="34"/>
      <c r="I1459" s="34"/>
      <c r="J1459" s="34"/>
      <c r="K1459" s="37">
        <v>840103</v>
      </c>
      <c r="L1459" t="s">
        <v>2197</v>
      </c>
      <c r="M1459" s="21" t="str">
        <f t="shared" si="22"/>
        <v>840103-MTURQ-ML</v>
      </c>
      <c r="N1459" s="184">
        <v>7048652966551</v>
      </c>
      <c r="O1459" s="2">
        <v>1</v>
      </c>
    </row>
    <row r="1460" spans="1:15" ht="15.75">
      <c r="A1460" s="83" t="s">
        <v>2397</v>
      </c>
      <c r="B1460" s="80">
        <v>7048652966544</v>
      </c>
      <c r="C1460" s="34"/>
      <c r="D1460" s="34"/>
      <c r="E1460" s="34"/>
      <c r="F1460" s="34"/>
      <c r="G1460" s="34"/>
      <c r="H1460" s="34"/>
      <c r="I1460" s="34"/>
      <c r="J1460" s="34"/>
      <c r="K1460" s="37">
        <v>840103</v>
      </c>
      <c r="L1460" t="s">
        <v>2202</v>
      </c>
      <c r="M1460" s="21" t="str">
        <f t="shared" si="22"/>
        <v>840103-MTURQ-LXL</v>
      </c>
      <c r="N1460" s="184">
        <v>7048652966544</v>
      </c>
      <c r="O1460" s="2">
        <v>1</v>
      </c>
    </row>
    <row r="1461" spans="1:15" ht="15.75">
      <c r="A1461" s="83" t="s">
        <v>1757</v>
      </c>
      <c r="B1461" s="80">
        <v>7048652832795</v>
      </c>
      <c r="C1461" s="34"/>
      <c r="D1461" s="34"/>
      <c r="E1461" s="34"/>
      <c r="F1461" s="34"/>
      <c r="G1461" s="34"/>
      <c r="H1461" s="34"/>
      <c r="I1461" s="34"/>
      <c r="J1461" s="34"/>
      <c r="K1461" s="37">
        <v>840103</v>
      </c>
      <c r="L1461" t="s">
        <v>1286</v>
      </c>
      <c r="M1461" s="21" t="str">
        <f t="shared" si="22"/>
        <v>840103-RGLDM-SM</v>
      </c>
      <c r="N1461" s="184">
        <v>7048652832795</v>
      </c>
      <c r="O1461" s="2">
        <v>1</v>
      </c>
    </row>
    <row r="1462" spans="1:15" ht="15.75">
      <c r="A1462" s="83" t="s">
        <v>1758</v>
      </c>
      <c r="B1462" s="80">
        <v>7048652832788</v>
      </c>
      <c r="C1462" s="34"/>
      <c r="D1462" s="34"/>
      <c r="E1462" s="34"/>
      <c r="F1462" s="34"/>
      <c r="G1462" s="34"/>
      <c r="H1462" s="34"/>
      <c r="I1462" s="34"/>
      <c r="J1462" s="34"/>
      <c r="K1462" s="37">
        <v>840103</v>
      </c>
      <c r="L1462" t="s">
        <v>1303</v>
      </c>
      <c r="M1462" s="21" t="str">
        <f t="shared" si="22"/>
        <v>840103-RGLDM-ML</v>
      </c>
      <c r="N1462" s="184">
        <v>7048652832788</v>
      </c>
      <c r="O1462" s="2">
        <v>1</v>
      </c>
    </row>
    <row r="1463" spans="1:15" ht="15.75">
      <c r="A1463" s="83" t="s">
        <v>1759</v>
      </c>
      <c r="B1463" s="80">
        <v>7048652832771</v>
      </c>
      <c r="C1463" s="34"/>
      <c r="D1463" s="34"/>
      <c r="E1463" s="34"/>
      <c r="F1463" s="34"/>
      <c r="G1463" s="34"/>
      <c r="H1463" s="34"/>
      <c r="I1463" s="34"/>
      <c r="J1463" s="34"/>
      <c r="K1463" s="37">
        <v>840103</v>
      </c>
      <c r="L1463" t="s">
        <v>1318</v>
      </c>
      <c r="M1463" s="21" t="str">
        <f t="shared" si="22"/>
        <v>840103-RGLDM-LXL</v>
      </c>
      <c r="N1463" s="184">
        <v>7048652832771</v>
      </c>
      <c r="O1463" s="2">
        <v>1</v>
      </c>
    </row>
    <row r="1464" spans="1:15" ht="15.75">
      <c r="A1464" s="83" t="s">
        <v>3883</v>
      </c>
      <c r="B1464" s="80">
        <v>7048653090309</v>
      </c>
      <c r="C1464" s="34"/>
      <c r="D1464" s="34"/>
      <c r="E1464" s="34"/>
      <c r="F1464" s="34"/>
      <c r="G1464" s="34"/>
      <c r="H1464" s="34"/>
      <c r="I1464" s="34"/>
      <c r="J1464" s="34"/>
      <c r="K1464" s="37">
        <v>840103</v>
      </c>
      <c r="L1464" t="s">
        <v>3731</v>
      </c>
      <c r="M1464" s="21" t="str">
        <f t="shared" si="22"/>
        <v>840103-WIGRN-SM</v>
      </c>
      <c r="N1464" s="184">
        <v>7048653090309</v>
      </c>
      <c r="O1464" s="2">
        <v>1</v>
      </c>
    </row>
    <row r="1465" spans="1:15" ht="15.75">
      <c r="A1465" s="83" t="s">
        <v>3884</v>
      </c>
      <c r="B1465" s="80">
        <v>7048653090316</v>
      </c>
      <c r="C1465" s="34"/>
      <c r="D1465" s="34"/>
      <c r="E1465" s="34"/>
      <c r="F1465" s="34"/>
      <c r="G1465" s="34"/>
      <c r="H1465" s="34"/>
      <c r="I1465" s="34"/>
      <c r="J1465" s="34"/>
      <c r="K1465" s="37">
        <v>840103</v>
      </c>
      <c r="L1465" t="s">
        <v>3732</v>
      </c>
      <c r="M1465" s="21" t="str">
        <f t="shared" si="22"/>
        <v>840103-WIGRN-ML</v>
      </c>
      <c r="N1465" s="184">
        <v>7048653090316</v>
      </c>
      <c r="O1465" s="2">
        <v>1</v>
      </c>
    </row>
    <row r="1466" spans="1:15" ht="15.75">
      <c r="A1466" s="83" t="s">
        <v>3885</v>
      </c>
      <c r="B1466" s="80">
        <v>7048653090323</v>
      </c>
      <c r="C1466" s="34"/>
      <c r="D1466" s="34"/>
      <c r="E1466" s="34"/>
      <c r="F1466" s="34"/>
      <c r="G1466" s="34"/>
      <c r="H1466" s="34"/>
      <c r="I1466" s="34"/>
      <c r="J1466" s="34"/>
      <c r="K1466" s="37">
        <v>840103</v>
      </c>
      <c r="L1466" t="s">
        <v>3733</v>
      </c>
      <c r="M1466" s="21" t="str">
        <f t="shared" si="22"/>
        <v>840103-WIGRN-LXL</v>
      </c>
      <c r="N1466" s="184">
        <v>7048653090323</v>
      </c>
      <c r="O1466" s="2">
        <v>1</v>
      </c>
    </row>
    <row r="1467" spans="1:15" ht="15.75">
      <c r="A1467" s="83" t="s">
        <v>2398</v>
      </c>
      <c r="B1467" s="80">
        <v>7048652966599</v>
      </c>
      <c r="C1467" s="34"/>
      <c r="D1467" s="34"/>
      <c r="E1467" s="34"/>
      <c r="F1467" s="34"/>
      <c r="G1467" s="34"/>
      <c r="H1467" s="34"/>
      <c r="I1467" s="34"/>
      <c r="J1467" s="34"/>
      <c r="K1467" s="37">
        <v>840103</v>
      </c>
      <c r="L1467" t="s">
        <v>1988</v>
      </c>
      <c r="M1467" s="21" t="str">
        <f t="shared" si="22"/>
        <v>840103-WOLND-SM</v>
      </c>
      <c r="N1467" s="184">
        <v>7048652966599</v>
      </c>
      <c r="O1467" s="2">
        <v>1</v>
      </c>
    </row>
    <row r="1468" spans="1:15" ht="15.75">
      <c r="A1468" s="83" t="s">
        <v>2399</v>
      </c>
      <c r="B1468" s="80">
        <v>7048652966582</v>
      </c>
      <c r="C1468" s="34"/>
      <c r="D1468" s="34"/>
      <c r="E1468" s="34"/>
      <c r="F1468" s="34"/>
      <c r="G1468" s="34"/>
      <c r="H1468" s="34"/>
      <c r="I1468" s="34"/>
      <c r="J1468" s="34"/>
      <c r="K1468" s="37">
        <v>840103</v>
      </c>
      <c r="L1468" t="s">
        <v>1989</v>
      </c>
      <c r="M1468" s="21" t="str">
        <f t="shared" si="22"/>
        <v>840103-WOLND-ML</v>
      </c>
      <c r="N1468" s="184">
        <v>7048652966582</v>
      </c>
      <c r="O1468" s="2">
        <v>1</v>
      </c>
    </row>
    <row r="1469" spans="1:15" ht="15.75">
      <c r="A1469" s="83" t="s">
        <v>2400</v>
      </c>
      <c r="B1469" s="80">
        <v>7048652966575</v>
      </c>
      <c r="C1469" s="34"/>
      <c r="D1469" s="34"/>
      <c r="E1469" s="34"/>
      <c r="F1469" s="34"/>
      <c r="G1469" s="34"/>
      <c r="H1469" s="34"/>
      <c r="I1469" s="34"/>
      <c r="J1469" s="34"/>
      <c r="K1469" s="37">
        <v>840103</v>
      </c>
      <c r="L1469" t="s">
        <v>1990</v>
      </c>
      <c r="M1469" s="21" t="str">
        <f t="shared" si="22"/>
        <v>840103-WOLND-LXL</v>
      </c>
      <c r="N1469" s="184">
        <v>7048652966575</v>
      </c>
      <c r="O1469" s="2">
        <v>1</v>
      </c>
    </row>
    <row r="1470" spans="1:15" ht="15.75">
      <c r="A1470" s="83" t="s">
        <v>1760</v>
      </c>
      <c r="B1470" s="80">
        <v>7048652832825</v>
      </c>
      <c r="C1470" s="34"/>
      <c r="D1470" s="34"/>
      <c r="E1470" s="34"/>
      <c r="F1470" s="34"/>
      <c r="G1470" s="34"/>
      <c r="H1470" s="34"/>
      <c r="I1470" s="34"/>
      <c r="J1470" s="34"/>
      <c r="K1470" s="37">
        <v>840104</v>
      </c>
      <c r="L1470" t="s">
        <v>132</v>
      </c>
      <c r="M1470" s="21" t="str">
        <f t="shared" si="22"/>
        <v>840104-DTBLK-SM</v>
      </c>
      <c r="N1470" s="184">
        <v>7048652832825</v>
      </c>
      <c r="O1470" s="2">
        <v>1</v>
      </c>
    </row>
    <row r="1471" spans="1:15" ht="15.75">
      <c r="A1471" s="83" t="s">
        <v>1761</v>
      </c>
      <c r="B1471" s="80">
        <v>7048652832818</v>
      </c>
      <c r="C1471" s="34"/>
      <c r="D1471" s="34"/>
      <c r="E1471" s="34"/>
      <c r="F1471" s="34"/>
      <c r="G1471" s="34"/>
      <c r="H1471" s="34"/>
      <c r="I1471" s="34"/>
      <c r="J1471" s="34"/>
      <c r="K1471" s="37">
        <v>840104</v>
      </c>
      <c r="L1471" t="s">
        <v>133</v>
      </c>
      <c r="M1471" s="21" t="str">
        <f t="shared" si="22"/>
        <v>840104-DTBLK-ML</v>
      </c>
      <c r="N1471" s="184">
        <v>7048652832818</v>
      </c>
      <c r="O1471" s="2">
        <v>1</v>
      </c>
    </row>
    <row r="1472" spans="1:15" ht="15.75">
      <c r="A1472" s="83" t="s">
        <v>1762</v>
      </c>
      <c r="B1472" s="80">
        <v>7048652832801</v>
      </c>
      <c r="C1472" s="34"/>
      <c r="D1472" s="34"/>
      <c r="E1472" s="34"/>
      <c r="F1472" s="34"/>
      <c r="G1472" s="34"/>
      <c r="H1472" s="34"/>
      <c r="I1472" s="34"/>
      <c r="J1472" s="34"/>
      <c r="K1472" s="37">
        <v>840104</v>
      </c>
      <c r="L1472" t="s">
        <v>134</v>
      </c>
      <c r="M1472" s="21" t="str">
        <f t="shared" si="22"/>
        <v>840104-DTBLK-LXL</v>
      </c>
      <c r="N1472" s="184">
        <v>7048652832801</v>
      </c>
      <c r="O1472" s="2">
        <v>1</v>
      </c>
    </row>
    <row r="1473" spans="1:15" ht="15.75">
      <c r="A1473" s="83" t="s">
        <v>3886</v>
      </c>
      <c r="B1473" s="80">
        <v>7048653090422</v>
      </c>
      <c r="C1473" s="34"/>
      <c r="D1473" s="34"/>
      <c r="E1473" s="34"/>
      <c r="F1473" s="34"/>
      <c r="G1473" s="34"/>
      <c r="H1473" s="34"/>
      <c r="I1473" s="34"/>
      <c r="J1473" s="34"/>
      <c r="K1473" s="37">
        <v>840104</v>
      </c>
      <c r="L1473" t="s">
        <v>3721</v>
      </c>
      <c r="M1473" s="21" t="str">
        <f t="shared" si="22"/>
        <v>840104-GRPHT-SM</v>
      </c>
      <c r="N1473" s="184">
        <v>7048653090422</v>
      </c>
      <c r="O1473" s="2">
        <v>1</v>
      </c>
    </row>
    <row r="1474" spans="1:15" ht="15.75">
      <c r="A1474" s="83" t="s">
        <v>3887</v>
      </c>
      <c r="B1474" s="80">
        <v>7048653090439</v>
      </c>
      <c r="C1474" s="34"/>
      <c r="D1474" s="34"/>
      <c r="E1474" s="34"/>
      <c r="F1474" s="34"/>
      <c r="G1474" s="34"/>
      <c r="H1474" s="34"/>
      <c r="I1474" s="34"/>
      <c r="J1474" s="34"/>
      <c r="K1474" s="37">
        <v>840104</v>
      </c>
      <c r="L1474" t="s">
        <v>3722</v>
      </c>
      <c r="M1474" s="21" t="str">
        <f t="shared" si="22"/>
        <v>840104-GRPHT-ML</v>
      </c>
      <c r="N1474" s="184">
        <v>7048653090439</v>
      </c>
      <c r="O1474" s="2">
        <v>1</v>
      </c>
    </row>
    <row r="1475" spans="1:15" ht="15.75">
      <c r="A1475" s="83" t="s">
        <v>3888</v>
      </c>
      <c r="B1475" s="80">
        <v>7048653090446</v>
      </c>
      <c r="C1475" s="34"/>
      <c r="D1475" s="34"/>
      <c r="E1475" s="34"/>
      <c r="F1475" s="34"/>
      <c r="G1475" s="34"/>
      <c r="H1475" s="34"/>
      <c r="I1475" s="34"/>
      <c r="J1475" s="34"/>
      <c r="K1475" s="37">
        <v>840104</v>
      </c>
      <c r="L1475" t="s">
        <v>3723</v>
      </c>
      <c r="M1475" s="21" t="str">
        <f t="shared" ref="M1475:M1538" si="23">CONCATENATE(K1475,"-",L1475)</f>
        <v>840104-GRPHT-LXL</v>
      </c>
      <c r="N1475" s="184">
        <v>7048653090446</v>
      </c>
      <c r="O1475" s="2">
        <v>1</v>
      </c>
    </row>
    <row r="1476" spans="1:15" ht="15.75">
      <c r="A1476" s="83" t="s">
        <v>3889</v>
      </c>
      <c r="B1476" s="80">
        <v>7048653090361</v>
      </c>
      <c r="C1476" s="34"/>
      <c r="D1476" s="34"/>
      <c r="E1476" s="34"/>
      <c r="F1476" s="34"/>
      <c r="G1476" s="34"/>
      <c r="H1476" s="34"/>
      <c r="I1476" s="34"/>
      <c r="J1476" s="34"/>
      <c r="K1476" s="37">
        <v>840104</v>
      </c>
      <c r="L1476" t="s">
        <v>3726</v>
      </c>
      <c r="M1476" s="21" t="str">
        <f t="shared" si="23"/>
        <v>840104-JNPBL-SM</v>
      </c>
      <c r="N1476" s="184">
        <v>7048653090361</v>
      </c>
      <c r="O1476" s="2">
        <v>1</v>
      </c>
    </row>
    <row r="1477" spans="1:15" ht="15.75">
      <c r="A1477" s="83" t="s">
        <v>3890</v>
      </c>
      <c r="B1477" s="80">
        <v>7048653090378</v>
      </c>
      <c r="C1477" s="34"/>
      <c r="D1477" s="34"/>
      <c r="E1477" s="34"/>
      <c r="F1477" s="34"/>
      <c r="G1477" s="34"/>
      <c r="H1477" s="34"/>
      <c r="I1477" s="34"/>
      <c r="J1477" s="34"/>
      <c r="K1477" s="37">
        <v>840104</v>
      </c>
      <c r="L1477" t="s">
        <v>3727</v>
      </c>
      <c r="M1477" s="21" t="str">
        <f t="shared" si="23"/>
        <v>840104-JNPBL-ML</v>
      </c>
      <c r="N1477" s="184">
        <v>7048653090378</v>
      </c>
      <c r="O1477" s="2">
        <v>1</v>
      </c>
    </row>
    <row r="1478" spans="1:15" ht="15.75">
      <c r="A1478" s="83" t="s">
        <v>3891</v>
      </c>
      <c r="B1478" s="80">
        <v>7048653090385</v>
      </c>
      <c r="C1478" s="34"/>
      <c r="D1478" s="34"/>
      <c r="E1478" s="34"/>
      <c r="F1478" s="34"/>
      <c r="G1478" s="34"/>
      <c r="H1478" s="34"/>
      <c r="I1478" s="34"/>
      <c r="J1478" s="34"/>
      <c r="K1478" s="37">
        <v>840104</v>
      </c>
      <c r="L1478" t="s">
        <v>3728</v>
      </c>
      <c r="M1478" s="21" t="str">
        <f t="shared" si="23"/>
        <v>840104-JNPBL-LXL</v>
      </c>
      <c r="N1478" s="184">
        <v>7048653090385</v>
      </c>
      <c r="O1478" s="2">
        <v>1</v>
      </c>
    </row>
    <row r="1479" spans="1:15" ht="15.75">
      <c r="A1479" s="83" t="s">
        <v>1763</v>
      </c>
      <c r="B1479" s="80">
        <v>7048652832887</v>
      </c>
      <c r="C1479" s="34"/>
      <c r="D1479" s="34"/>
      <c r="E1479" s="34"/>
      <c r="F1479" s="34"/>
      <c r="G1479" s="34"/>
      <c r="H1479" s="34"/>
      <c r="I1479" s="34"/>
      <c r="J1479" s="34"/>
      <c r="K1479" s="37">
        <v>840104</v>
      </c>
      <c r="L1479" t="s">
        <v>1290</v>
      </c>
      <c r="M1479" s="21" t="str">
        <f t="shared" si="23"/>
        <v>840104-MASEM-SM</v>
      </c>
      <c r="N1479" s="184">
        <v>7048652832887</v>
      </c>
      <c r="O1479" s="2">
        <v>1</v>
      </c>
    </row>
    <row r="1480" spans="1:15" ht="15.75">
      <c r="A1480" s="83" t="s">
        <v>1764</v>
      </c>
      <c r="B1480" s="80">
        <v>7048652832870</v>
      </c>
      <c r="C1480" s="34"/>
      <c r="D1480" s="34"/>
      <c r="E1480" s="34"/>
      <c r="F1480" s="34"/>
      <c r="G1480" s="34"/>
      <c r="H1480" s="34"/>
      <c r="I1480" s="34"/>
      <c r="J1480" s="34"/>
      <c r="K1480" s="37">
        <v>840104</v>
      </c>
      <c r="L1480" t="s">
        <v>1292</v>
      </c>
      <c r="M1480" s="21" t="str">
        <f t="shared" si="23"/>
        <v>840104-MASEM-ML</v>
      </c>
      <c r="N1480" s="184">
        <v>7048652832870</v>
      </c>
      <c r="O1480" s="2">
        <v>1</v>
      </c>
    </row>
    <row r="1481" spans="1:15" ht="15.75">
      <c r="A1481" s="83" t="s">
        <v>1765</v>
      </c>
      <c r="B1481" s="80">
        <v>7048652832863</v>
      </c>
      <c r="C1481" s="34"/>
      <c r="D1481" s="34"/>
      <c r="E1481" s="34"/>
      <c r="F1481" s="34"/>
      <c r="G1481" s="34"/>
      <c r="H1481" s="34"/>
      <c r="I1481" s="34"/>
      <c r="J1481" s="34"/>
      <c r="K1481" s="37">
        <v>840104</v>
      </c>
      <c r="L1481" t="s">
        <v>1293</v>
      </c>
      <c r="M1481" s="21" t="str">
        <f t="shared" si="23"/>
        <v>840104-MASEM-LXL</v>
      </c>
      <c r="N1481" s="184">
        <v>7048652832863</v>
      </c>
      <c r="O1481" s="2">
        <v>1</v>
      </c>
    </row>
    <row r="1482" spans="1:15" ht="15.75">
      <c r="A1482" s="83" t="s">
        <v>1766</v>
      </c>
      <c r="B1482" s="80">
        <v>7048652832917</v>
      </c>
      <c r="C1482" s="34"/>
      <c r="D1482" s="34"/>
      <c r="E1482" s="34"/>
      <c r="F1482" s="34"/>
      <c r="G1482" s="34"/>
      <c r="H1482" s="34"/>
      <c r="I1482" s="34"/>
      <c r="J1482" s="34"/>
      <c r="K1482" s="37">
        <v>840104</v>
      </c>
      <c r="L1482" t="s">
        <v>1311</v>
      </c>
      <c r="M1482" s="21" t="str">
        <f t="shared" si="23"/>
        <v>840104-MBRWH-SM</v>
      </c>
      <c r="N1482" s="184">
        <v>7048652832917</v>
      </c>
      <c r="O1482" s="2">
        <v>1</v>
      </c>
    </row>
    <row r="1483" spans="1:15" ht="15.75">
      <c r="A1483" s="83" t="s">
        <v>1767</v>
      </c>
      <c r="B1483" s="80">
        <v>7048652832900</v>
      </c>
      <c r="C1483" s="34"/>
      <c r="D1483" s="34"/>
      <c r="E1483" s="34"/>
      <c r="F1483" s="34"/>
      <c r="G1483" s="34"/>
      <c r="H1483" s="34"/>
      <c r="I1483" s="34"/>
      <c r="J1483" s="34"/>
      <c r="K1483" s="37">
        <v>840104</v>
      </c>
      <c r="L1483" t="s">
        <v>1312</v>
      </c>
      <c r="M1483" s="21" t="str">
        <f t="shared" si="23"/>
        <v>840104-MBRWH-ML</v>
      </c>
      <c r="N1483" s="184">
        <v>7048652832900</v>
      </c>
      <c r="O1483" s="2">
        <v>1</v>
      </c>
    </row>
    <row r="1484" spans="1:15" ht="15.75">
      <c r="A1484" s="83" t="s">
        <v>1768</v>
      </c>
      <c r="B1484" s="80">
        <v>7048652832894</v>
      </c>
      <c r="C1484" s="34"/>
      <c r="D1484" s="34"/>
      <c r="E1484" s="34"/>
      <c r="F1484" s="34"/>
      <c r="G1484" s="34"/>
      <c r="H1484" s="34"/>
      <c r="I1484" s="34"/>
      <c r="J1484" s="34"/>
      <c r="K1484" s="37">
        <v>840104</v>
      </c>
      <c r="L1484" t="s">
        <v>1313</v>
      </c>
      <c r="M1484" s="21" t="str">
        <f t="shared" si="23"/>
        <v>840104-MBRWH-LXL</v>
      </c>
      <c r="N1484" s="184">
        <v>7048652832894</v>
      </c>
      <c r="O1484" s="2">
        <v>1</v>
      </c>
    </row>
    <row r="1485" spans="1:15" ht="15.75">
      <c r="A1485" s="83" t="s">
        <v>1769</v>
      </c>
      <c r="B1485" s="80">
        <v>7048652832948</v>
      </c>
      <c r="C1485" s="34"/>
      <c r="D1485" s="34"/>
      <c r="E1485" s="34"/>
      <c r="F1485" s="34"/>
      <c r="G1485" s="34"/>
      <c r="H1485" s="34"/>
      <c r="I1485" s="34"/>
      <c r="J1485" s="34"/>
      <c r="K1485" s="37">
        <v>840104</v>
      </c>
      <c r="L1485" t="s">
        <v>1074</v>
      </c>
      <c r="M1485" s="21" t="str">
        <f t="shared" si="23"/>
        <v>840104-MBUOE-SM</v>
      </c>
      <c r="N1485" s="184">
        <v>7048652832948</v>
      </c>
      <c r="O1485" s="2">
        <v>1</v>
      </c>
    </row>
    <row r="1486" spans="1:15" ht="15.75">
      <c r="A1486" s="83" t="s">
        <v>1770</v>
      </c>
      <c r="B1486" s="80">
        <v>7048652832931</v>
      </c>
      <c r="C1486" s="34"/>
      <c r="D1486" s="34"/>
      <c r="E1486" s="34"/>
      <c r="F1486" s="34"/>
      <c r="G1486" s="34"/>
      <c r="H1486" s="34"/>
      <c r="I1486" s="34"/>
      <c r="J1486" s="34"/>
      <c r="K1486" s="37">
        <v>840104</v>
      </c>
      <c r="L1486" t="s">
        <v>1075</v>
      </c>
      <c r="M1486" s="21" t="str">
        <f t="shared" si="23"/>
        <v>840104-MBUOE-ML</v>
      </c>
      <c r="N1486" s="184">
        <v>7048652832931</v>
      </c>
      <c r="O1486" s="2">
        <v>1</v>
      </c>
    </row>
    <row r="1487" spans="1:15" ht="15.75">
      <c r="A1487" s="83" t="s">
        <v>1771</v>
      </c>
      <c r="B1487" s="80">
        <v>7048652832924</v>
      </c>
      <c r="C1487" s="34"/>
      <c r="D1487" s="34"/>
      <c r="E1487" s="34"/>
      <c r="F1487" s="34"/>
      <c r="G1487" s="34"/>
      <c r="H1487" s="34"/>
      <c r="I1487" s="34"/>
      <c r="J1487" s="34"/>
      <c r="K1487" s="37">
        <v>840104</v>
      </c>
      <c r="L1487" t="s">
        <v>1076</v>
      </c>
      <c r="M1487" s="21" t="str">
        <f t="shared" si="23"/>
        <v>840104-MBUOE-LXL</v>
      </c>
      <c r="N1487" s="184">
        <v>7048652832924</v>
      </c>
      <c r="O1487" s="2">
        <v>1</v>
      </c>
    </row>
    <row r="1488" spans="1:15" ht="15.75">
      <c r="A1488" s="83" t="s">
        <v>1772</v>
      </c>
      <c r="B1488" s="80">
        <v>7048652832979</v>
      </c>
      <c r="C1488" s="34"/>
      <c r="D1488" s="34"/>
      <c r="E1488" s="34"/>
      <c r="F1488" s="34"/>
      <c r="G1488" s="34"/>
      <c r="H1488" s="34"/>
      <c r="I1488" s="34"/>
      <c r="J1488" s="34"/>
      <c r="K1488" s="37">
        <v>840104</v>
      </c>
      <c r="L1488" t="s">
        <v>1298</v>
      </c>
      <c r="M1488" s="21" t="str">
        <f t="shared" si="23"/>
        <v>840104-MSHBL-SM</v>
      </c>
      <c r="N1488" s="184">
        <v>7048652832979</v>
      </c>
      <c r="O1488" s="2">
        <v>1</v>
      </c>
    </row>
    <row r="1489" spans="1:15" ht="15.75">
      <c r="A1489" s="83" t="s">
        <v>1773</v>
      </c>
      <c r="B1489" s="80">
        <v>7048652832962</v>
      </c>
      <c r="C1489" s="34"/>
      <c r="D1489" s="34"/>
      <c r="E1489" s="34"/>
      <c r="F1489" s="34"/>
      <c r="G1489" s="34"/>
      <c r="H1489" s="34"/>
      <c r="I1489" s="34"/>
      <c r="J1489" s="34"/>
      <c r="K1489" s="37">
        <v>840104</v>
      </c>
      <c r="L1489" t="s">
        <v>1300</v>
      </c>
      <c r="M1489" s="21" t="str">
        <f t="shared" si="23"/>
        <v>840104-MSHBL-ML</v>
      </c>
      <c r="N1489" s="184">
        <v>7048652832962</v>
      </c>
      <c r="O1489" s="2">
        <v>1</v>
      </c>
    </row>
    <row r="1490" spans="1:15" ht="15.75">
      <c r="A1490" s="83" t="s">
        <v>1774</v>
      </c>
      <c r="B1490" s="80">
        <v>7048652832955</v>
      </c>
      <c r="C1490" s="34"/>
      <c r="D1490" s="34"/>
      <c r="E1490" s="34"/>
      <c r="F1490" s="34"/>
      <c r="G1490" s="34"/>
      <c r="H1490" s="34"/>
      <c r="I1490" s="34"/>
      <c r="J1490" s="34"/>
      <c r="K1490" s="37">
        <v>840104</v>
      </c>
      <c r="L1490" t="s">
        <v>1301</v>
      </c>
      <c r="M1490" s="21" t="str">
        <f t="shared" si="23"/>
        <v>840104-MSHBL-LXL</v>
      </c>
      <c r="N1490" s="184">
        <v>7048652832955</v>
      </c>
      <c r="O1490" s="2">
        <v>1</v>
      </c>
    </row>
    <row r="1491" spans="1:15" ht="15.75">
      <c r="A1491" s="83" t="s">
        <v>2401</v>
      </c>
      <c r="B1491" s="80">
        <v>7048652966629</v>
      </c>
      <c r="C1491" s="34"/>
      <c r="D1491" s="34"/>
      <c r="E1491" s="34"/>
      <c r="F1491" s="34"/>
      <c r="G1491" s="34"/>
      <c r="H1491" s="34"/>
      <c r="I1491" s="34"/>
      <c r="J1491" s="34"/>
      <c r="K1491" s="37">
        <v>840104</v>
      </c>
      <c r="L1491" t="s">
        <v>2196</v>
      </c>
      <c r="M1491" s="21" t="str">
        <f t="shared" si="23"/>
        <v>840104-MTURQ-SM</v>
      </c>
      <c r="N1491" s="184">
        <v>7048652966629</v>
      </c>
      <c r="O1491" s="2">
        <v>1</v>
      </c>
    </row>
    <row r="1492" spans="1:15" ht="15.75">
      <c r="A1492" s="83" t="s">
        <v>2402</v>
      </c>
      <c r="B1492" s="80">
        <v>7048652966612</v>
      </c>
      <c r="C1492" s="34"/>
      <c r="D1492" s="34"/>
      <c r="E1492" s="34"/>
      <c r="F1492" s="34"/>
      <c r="G1492" s="34"/>
      <c r="H1492" s="34"/>
      <c r="I1492" s="34"/>
      <c r="J1492" s="34"/>
      <c r="K1492" s="37">
        <v>840104</v>
      </c>
      <c r="L1492" t="s">
        <v>2197</v>
      </c>
      <c r="M1492" s="21" t="str">
        <f t="shared" si="23"/>
        <v>840104-MTURQ-ML</v>
      </c>
      <c r="N1492" s="184">
        <v>7048652966612</v>
      </c>
      <c r="O1492" s="2">
        <v>1</v>
      </c>
    </row>
    <row r="1493" spans="1:15" ht="15.75">
      <c r="A1493" s="83" t="s">
        <v>2403</v>
      </c>
      <c r="B1493" s="80">
        <v>7048652966605</v>
      </c>
      <c r="C1493" s="34"/>
      <c r="D1493" s="34"/>
      <c r="E1493" s="34"/>
      <c r="F1493" s="34"/>
      <c r="G1493" s="34"/>
      <c r="H1493" s="34"/>
      <c r="I1493" s="34"/>
      <c r="J1493" s="34"/>
      <c r="K1493" s="37">
        <v>840104</v>
      </c>
      <c r="L1493" t="s">
        <v>2202</v>
      </c>
      <c r="M1493" s="21" t="str">
        <f t="shared" si="23"/>
        <v>840104-MTURQ-LXL</v>
      </c>
      <c r="N1493" s="184">
        <v>7048652966605</v>
      </c>
      <c r="O1493" s="2">
        <v>1</v>
      </c>
    </row>
    <row r="1494" spans="1:15" ht="15.75">
      <c r="A1494" s="83" t="s">
        <v>1775</v>
      </c>
      <c r="B1494" s="80">
        <v>7048652833006</v>
      </c>
      <c r="C1494" s="34"/>
      <c r="D1494" s="34"/>
      <c r="E1494" s="34"/>
      <c r="F1494" s="34"/>
      <c r="G1494" s="34"/>
      <c r="H1494" s="34"/>
      <c r="I1494" s="34"/>
      <c r="J1494" s="34"/>
      <c r="K1494" s="37">
        <v>840104</v>
      </c>
      <c r="L1494" t="s">
        <v>1286</v>
      </c>
      <c r="M1494" s="21" t="str">
        <f t="shared" si="23"/>
        <v>840104-RGLDM-SM</v>
      </c>
      <c r="N1494" s="184">
        <v>7048652833006</v>
      </c>
      <c r="O1494" s="2">
        <v>1</v>
      </c>
    </row>
    <row r="1495" spans="1:15" ht="15.75">
      <c r="A1495" s="83" t="s">
        <v>1776</v>
      </c>
      <c r="B1495" s="80">
        <v>7048652832993</v>
      </c>
      <c r="C1495" s="34"/>
      <c r="D1495" s="34"/>
      <c r="E1495" s="34"/>
      <c r="F1495" s="34"/>
      <c r="G1495" s="34"/>
      <c r="H1495" s="34"/>
      <c r="I1495" s="34"/>
      <c r="J1495" s="34"/>
      <c r="K1495" s="37">
        <v>840104</v>
      </c>
      <c r="L1495" t="s">
        <v>1303</v>
      </c>
      <c r="M1495" s="21" t="str">
        <f t="shared" si="23"/>
        <v>840104-RGLDM-ML</v>
      </c>
      <c r="N1495" s="184">
        <v>7048652832993</v>
      </c>
      <c r="O1495" s="2">
        <v>1</v>
      </c>
    </row>
    <row r="1496" spans="1:15" ht="15.75">
      <c r="A1496" s="83" t="s">
        <v>1777</v>
      </c>
      <c r="B1496" s="80">
        <v>7048652832986</v>
      </c>
      <c r="C1496" s="34"/>
      <c r="D1496" s="34"/>
      <c r="E1496" s="34"/>
      <c r="F1496" s="34"/>
      <c r="G1496" s="34"/>
      <c r="H1496" s="34"/>
      <c r="I1496" s="34"/>
      <c r="J1496" s="34"/>
      <c r="K1496" s="37">
        <v>840104</v>
      </c>
      <c r="L1496" t="s">
        <v>1318</v>
      </c>
      <c r="M1496" s="21" t="str">
        <f t="shared" si="23"/>
        <v>840104-RGLDM-LXL</v>
      </c>
      <c r="N1496" s="184">
        <v>7048652832986</v>
      </c>
      <c r="O1496" s="2">
        <v>1</v>
      </c>
    </row>
    <row r="1497" spans="1:15" ht="15.75">
      <c r="A1497" s="83" t="s">
        <v>3892</v>
      </c>
      <c r="B1497" s="80">
        <v>7048653090392</v>
      </c>
      <c r="C1497" s="34"/>
      <c r="D1497" s="34"/>
      <c r="E1497" s="34"/>
      <c r="F1497" s="34"/>
      <c r="G1497" s="34"/>
      <c r="H1497" s="34"/>
      <c r="I1497" s="34"/>
      <c r="J1497" s="34"/>
      <c r="K1497" s="37">
        <v>840104</v>
      </c>
      <c r="L1497" t="s">
        <v>3731</v>
      </c>
      <c r="M1497" s="21" t="str">
        <f t="shared" si="23"/>
        <v>840104-WIGRN-SM</v>
      </c>
      <c r="N1497" s="184">
        <v>7048653090392</v>
      </c>
      <c r="O1497" s="2">
        <v>1</v>
      </c>
    </row>
    <row r="1498" spans="1:15" ht="15.75">
      <c r="A1498" s="83" t="s">
        <v>3893</v>
      </c>
      <c r="B1498" s="80">
        <v>7048653090408</v>
      </c>
      <c r="C1498" s="34"/>
      <c r="D1498" s="34"/>
      <c r="E1498" s="34"/>
      <c r="F1498" s="34"/>
      <c r="G1498" s="34"/>
      <c r="H1498" s="34"/>
      <c r="I1498" s="34"/>
      <c r="J1498" s="34"/>
      <c r="K1498" s="37">
        <v>840104</v>
      </c>
      <c r="L1498" t="s">
        <v>3732</v>
      </c>
      <c r="M1498" s="21" t="str">
        <f t="shared" si="23"/>
        <v>840104-WIGRN-ML</v>
      </c>
      <c r="N1498" s="184">
        <v>7048653090408</v>
      </c>
      <c r="O1498" s="2">
        <v>1</v>
      </c>
    </row>
    <row r="1499" spans="1:15" ht="15.75">
      <c r="A1499" s="83" t="s">
        <v>3894</v>
      </c>
      <c r="B1499" s="80">
        <v>7048653090415</v>
      </c>
      <c r="C1499" s="34"/>
      <c r="D1499" s="34"/>
      <c r="E1499" s="34"/>
      <c r="F1499" s="34"/>
      <c r="G1499" s="34"/>
      <c r="H1499" s="34"/>
      <c r="I1499" s="34"/>
      <c r="J1499" s="34"/>
      <c r="K1499" s="37">
        <v>840104</v>
      </c>
      <c r="L1499" t="s">
        <v>3733</v>
      </c>
      <c r="M1499" s="21" t="str">
        <f t="shared" si="23"/>
        <v>840104-WIGRN-LXL</v>
      </c>
      <c r="N1499" s="184">
        <v>7048653090415</v>
      </c>
      <c r="O1499" s="2">
        <v>1</v>
      </c>
    </row>
    <row r="1500" spans="1:15" ht="15.75">
      <c r="A1500" s="83" t="s">
        <v>2404</v>
      </c>
      <c r="B1500" s="80">
        <v>7048652966650</v>
      </c>
      <c r="C1500" s="34"/>
      <c r="D1500" s="34"/>
      <c r="E1500" s="34"/>
      <c r="F1500" s="34"/>
      <c r="G1500" s="34"/>
      <c r="H1500" s="34"/>
      <c r="I1500" s="34"/>
      <c r="J1500" s="34"/>
      <c r="K1500" s="37">
        <v>840104</v>
      </c>
      <c r="L1500" t="s">
        <v>1988</v>
      </c>
      <c r="M1500" s="21" t="str">
        <f t="shared" si="23"/>
        <v>840104-WOLND-SM</v>
      </c>
      <c r="N1500" s="184">
        <v>7048652966650</v>
      </c>
      <c r="O1500" s="2">
        <v>1</v>
      </c>
    </row>
    <row r="1501" spans="1:15" ht="15.75">
      <c r="A1501" s="83" t="s">
        <v>2405</v>
      </c>
      <c r="B1501" s="80">
        <v>7048652966643</v>
      </c>
      <c r="C1501" s="34"/>
      <c r="D1501" s="34"/>
      <c r="E1501" s="34"/>
      <c r="F1501" s="34"/>
      <c r="G1501" s="34"/>
      <c r="H1501" s="34"/>
      <c r="I1501" s="34"/>
      <c r="J1501" s="34"/>
      <c r="K1501" s="37">
        <v>840104</v>
      </c>
      <c r="L1501" t="s">
        <v>1989</v>
      </c>
      <c r="M1501" s="21" t="str">
        <f t="shared" si="23"/>
        <v>840104-WOLND-ML</v>
      </c>
      <c r="N1501" s="184">
        <v>7048652966643</v>
      </c>
      <c r="O1501" s="2">
        <v>1</v>
      </c>
    </row>
    <row r="1502" spans="1:15" ht="15.75">
      <c r="A1502" s="83" t="s">
        <v>2406</v>
      </c>
      <c r="B1502" s="80">
        <v>7048652966636</v>
      </c>
      <c r="C1502" s="34"/>
      <c r="D1502" s="34"/>
      <c r="E1502" s="34"/>
      <c r="F1502" s="34"/>
      <c r="G1502" s="34"/>
      <c r="H1502" s="34"/>
      <c r="I1502" s="34"/>
      <c r="J1502" s="34"/>
      <c r="K1502" s="37">
        <v>840104</v>
      </c>
      <c r="L1502" t="s">
        <v>1990</v>
      </c>
      <c r="M1502" s="21" t="str">
        <f t="shared" si="23"/>
        <v>840104-WOLND-LXL</v>
      </c>
      <c r="N1502" s="184">
        <v>7048652966636</v>
      </c>
      <c r="O1502" s="2">
        <v>1</v>
      </c>
    </row>
    <row r="1503" spans="1:15" ht="15.75">
      <c r="A1503" s="83" t="s">
        <v>2154</v>
      </c>
      <c r="B1503" s="80">
        <v>7048652851321</v>
      </c>
      <c r="C1503" s="34"/>
      <c r="D1503" s="34"/>
      <c r="E1503" s="34"/>
      <c r="F1503" s="34"/>
      <c r="G1503" s="34"/>
      <c r="H1503" s="34"/>
      <c r="I1503" s="34"/>
      <c r="J1503" s="34"/>
      <c r="K1503" s="37">
        <v>840105</v>
      </c>
      <c r="L1503" t="s">
        <v>1972</v>
      </c>
      <c r="M1503" s="21" t="str">
        <f t="shared" si="23"/>
        <v>840105-RCUYLW-SM</v>
      </c>
      <c r="N1503" s="184">
        <v>7048652851321</v>
      </c>
      <c r="O1503" s="2">
        <v>1</v>
      </c>
    </row>
    <row r="1504" spans="1:15" ht="15.75">
      <c r="A1504" s="83" t="s">
        <v>2155</v>
      </c>
      <c r="B1504" s="80">
        <v>7048652851314</v>
      </c>
      <c r="C1504" s="34"/>
      <c r="D1504" s="34"/>
      <c r="E1504" s="34"/>
      <c r="F1504" s="34"/>
      <c r="G1504" s="34"/>
      <c r="H1504" s="34"/>
      <c r="I1504" s="34"/>
      <c r="J1504" s="34"/>
      <c r="K1504" s="37">
        <v>840105</v>
      </c>
      <c r="L1504" t="s">
        <v>1973</v>
      </c>
      <c r="M1504" s="21" t="str">
        <f t="shared" si="23"/>
        <v>840105-RCUYLW-ML</v>
      </c>
      <c r="N1504" s="184">
        <v>7048652851314</v>
      </c>
      <c r="O1504" s="2">
        <v>1</v>
      </c>
    </row>
    <row r="1505" spans="1:15" ht="15.75">
      <c r="A1505" s="83" t="s">
        <v>2156</v>
      </c>
      <c r="B1505" s="80">
        <v>7048652851307</v>
      </c>
      <c r="C1505" s="34"/>
      <c r="D1505" s="34"/>
      <c r="E1505" s="34"/>
      <c r="F1505" s="34"/>
      <c r="G1505" s="34"/>
      <c r="H1505" s="34"/>
      <c r="I1505" s="34"/>
      <c r="J1505" s="34"/>
      <c r="K1505" s="37">
        <v>840105</v>
      </c>
      <c r="L1505" t="s">
        <v>1974</v>
      </c>
      <c r="M1505" s="21" t="str">
        <f t="shared" si="23"/>
        <v>840105-RCUYLW-LXL</v>
      </c>
      <c r="N1505" s="184">
        <v>7048652851307</v>
      </c>
      <c r="O1505" s="2">
        <v>1</v>
      </c>
    </row>
    <row r="1506" spans="1:15" ht="15.75">
      <c r="A1506" s="83" t="s">
        <v>3895</v>
      </c>
      <c r="B1506" s="80">
        <v>7048653117433</v>
      </c>
      <c r="C1506" s="34"/>
      <c r="D1506" s="34"/>
      <c r="E1506" s="34"/>
      <c r="F1506" s="34"/>
      <c r="G1506" s="34"/>
      <c r="H1506" s="34"/>
      <c r="I1506" s="34"/>
      <c r="J1506" s="34"/>
      <c r="K1506" s="37">
        <v>840106</v>
      </c>
      <c r="L1506" t="s">
        <v>3717</v>
      </c>
      <c r="M1506" s="21" t="str">
        <f t="shared" si="23"/>
        <v>840106-CNPNK-XSS</v>
      </c>
      <c r="N1506" s="184">
        <v>7048653117433</v>
      </c>
      <c r="O1506" s="2">
        <v>1</v>
      </c>
    </row>
    <row r="1507" spans="1:15" ht="15.75">
      <c r="A1507" s="83" t="s">
        <v>3896</v>
      </c>
      <c r="B1507" s="80">
        <v>7048653090453</v>
      </c>
      <c r="C1507" s="34"/>
      <c r="D1507" s="34"/>
      <c r="E1507" s="34"/>
      <c r="F1507" s="34"/>
      <c r="G1507" s="34"/>
      <c r="H1507" s="34"/>
      <c r="I1507" s="34"/>
      <c r="J1507" s="34"/>
      <c r="K1507" s="37">
        <v>840106</v>
      </c>
      <c r="L1507" t="s">
        <v>3718</v>
      </c>
      <c r="M1507" s="21" t="str">
        <f t="shared" si="23"/>
        <v>840106-CNPNK-SM</v>
      </c>
      <c r="N1507" s="184">
        <v>7048653090453</v>
      </c>
      <c r="O1507" s="2">
        <v>1</v>
      </c>
    </row>
    <row r="1508" spans="1:15" ht="15.75">
      <c r="A1508" s="83" t="s">
        <v>3897</v>
      </c>
      <c r="B1508" s="80">
        <v>7048653090460</v>
      </c>
      <c r="C1508" s="34"/>
      <c r="D1508" s="34"/>
      <c r="E1508" s="34"/>
      <c r="F1508" s="34"/>
      <c r="G1508" s="34"/>
      <c r="H1508" s="34"/>
      <c r="I1508" s="34"/>
      <c r="J1508" s="34"/>
      <c r="K1508" s="37">
        <v>840106</v>
      </c>
      <c r="L1508" t="s">
        <v>3734</v>
      </c>
      <c r="M1508" s="21" t="str">
        <f t="shared" si="23"/>
        <v>840106-CNPNK-ML</v>
      </c>
      <c r="N1508" s="184">
        <v>7048653090460</v>
      </c>
      <c r="O1508" s="2">
        <v>1</v>
      </c>
    </row>
    <row r="1509" spans="1:15" ht="15.75">
      <c r="A1509" s="83" t="s">
        <v>3898</v>
      </c>
      <c r="B1509" s="80">
        <v>7048653090477</v>
      </c>
      <c r="C1509" s="34"/>
      <c r="D1509" s="34"/>
      <c r="E1509" s="34"/>
      <c r="F1509" s="34"/>
      <c r="G1509" s="34"/>
      <c r="H1509" s="34"/>
      <c r="I1509" s="34"/>
      <c r="J1509" s="34"/>
      <c r="K1509" s="37">
        <v>840106</v>
      </c>
      <c r="L1509" t="s">
        <v>3735</v>
      </c>
      <c r="M1509" s="21" t="str">
        <f t="shared" si="23"/>
        <v>840106-CNPNK-LXL</v>
      </c>
      <c r="N1509" s="184">
        <v>7048653090477</v>
      </c>
      <c r="O1509" s="2">
        <v>1</v>
      </c>
    </row>
    <row r="1510" spans="1:15" ht="15.75">
      <c r="A1510" s="83" t="s">
        <v>2985</v>
      </c>
      <c r="B1510" s="80">
        <v>7048652987372</v>
      </c>
      <c r="C1510" s="34"/>
      <c r="D1510" s="34"/>
      <c r="E1510" s="34"/>
      <c r="F1510" s="34"/>
      <c r="G1510" s="34"/>
      <c r="H1510" s="34"/>
      <c r="I1510" s="34"/>
      <c r="J1510" s="34"/>
      <c r="K1510" s="37">
        <v>840106</v>
      </c>
      <c r="L1510" t="s">
        <v>2984</v>
      </c>
      <c r="M1510" s="21" t="str">
        <f t="shared" si="23"/>
        <v>840106-GSBLK-XSS</v>
      </c>
      <c r="N1510" s="184">
        <v>7048652987372</v>
      </c>
      <c r="O1510" s="2">
        <v>1</v>
      </c>
    </row>
    <row r="1511" spans="1:15" ht="15.75">
      <c r="A1511" s="83" t="s">
        <v>2986</v>
      </c>
      <c r="B1511" s="80">
        <v>7048652987365</v>
      </c>
      <c r="C1511" s="34"/>
      <c r="D1511" s="34"/>
      <c r="E1511" s="34"/>
      <c r="F1511" s="34"/>
      <c r="G1511" s="34"/>
      <c r="H1511" s="34"/>
      <c r="I1511" s="34"/>
      <c r="J1511" s="34"/>
      <c r="K1511" s="37">
        <v>840106</v>
      </c>
      <c r="L1511" t="s">
        <v>294</v>
      </c>
      <c r="M1511" s="21" t="str">
        <f t="shared" si="23"/>
        <v>840106-GSBLK-SM</v>
      </c>
      <c r="N1511" s="184">
        <v>7048652987365</v>
      </c>
      <c r="O1511" s="2">
        <v>1</v>
      </c>
    </row>
    <row r="1512" spans="1:15" ht="15.75">
      <c r="A1512" s="83" t="s">
        <v>2987</v>
      </c>
      <c r="B1512" s="80">
        <v>7048652987358</v>
      </c>
      <c r="C1512" s="34"/>
      <c r="D1512" s="34"/>
      <c r="E1512" s="34"/>
      <c r="F1512" s="34"/>
      <c r="G1512" s="34"/>
      <c r="H1512" s="34"/>
      <c r="I1512" s="34"/>
      <c r="J1512" s="34"/>
      <c r="K1512" s="37">
        <v>840106</v>
      </c>
      <c r="L1512" t="s">
        <v>296</v>
      </c>
      <c r="M1512" s="21" t="str">
        <f t="shared" si="23"/>
        <v>840106-GSBLK-ML</v>
      </c>
      <c r="N1512" s="184">
        <v>7048652987358</v>
      </c>
      <c r="O1512" s="2">
        <v>1</v>
      </c>
    </row>
    <row r="1513" spans="1:15" ht="15.75">
      <c r="A1513" s="83" t="s">
        <v>2988</v>
      </c>
      <c r="B1513" s="80">
        <v>7048652987341</v>
      </c>
      <c r="C1513" s="34"/>
      <c r="D1513" s="34"/>
      <c r="E1513" s="34"/>
      <c r="F1513" s="34"/>
      <c r="G1513" s="34"/>
      <c r="H1513" s="34"/>
      <c r="I1513" s="34"/>
      <c r="J1513" s="34"/>
      <c r="K1513" s="37">
        <v>840106</v>
      </c>
      <c r="L1513" t="s">
        <v>297</v>
      </c>
      <c r="M1513" s="21" t="str">
        <f t="shared" si="23"/>
        <v>840106-GSBLK-LXL</v>
      </c>
      <c r="N1513" s="184">
        <v>7048652987341</v>
      </c>
      <c r="O1513" s="2">
        <v>1</v>
      </c>
    </row>
    <row r="1514" spans="1:15" ht="15.75">
      <c r="A1514" s="83" t="s">
        <v>2407</v>
      </c>
      <c r="B1514" s="80">
        <v>7048652966735</v>
      </c>
      <c r="C1514" s="34"/>
      <c r="D1514" s="34"/>
      <c r="E1514" s="34"/>
      <c r="F1514" s="34"/>
      <c r="G1514" s="34"/>
      <c r="H1514" s="34"/>
      <c r="I1514" s="34"/>
      <c r="J1514" s="34"/>
      <c r="K1514" s="37">
        <v>840106</v>
      </c>
      <c r="L1514" t="s">
        <v>319</v>
      </c>
      <c r="M1514" s="21" t="str">
        <f t="shared" si="23"/>
        <v>840106-GSWHT-XSS</v>
      </c>
      <c r="N1514" s="184">
        <v>7048652966735</v>
      </c>
      <c r="O1514" s="2">
        <v>1</v>
      </c>
    </row>
    <row r="1515" spans="1:15" ht="15.75">
      <c r="A1515" s="83" t="s">
        <v>2408</v>
      </c>
      <c r="B1515" s="80">
        <v>7048652966728</v>
      </c>
      <c r="C1515" s="34"/>
      <c r="D1515" s="34"/>
      <c r="E1515" s="34"/>
      <c r="F1515" s="34"/>
      <c r="G1515" s="34"/>
      <c r="H1515" s="34"/>
      <c r="I1515" s="34"/>
      <c r="J1515" s="34"/>
      <c r="K1515" s="37">
        <v>840106</v>
      </c>
      <c r="L1515" t="s">
        <v>135</v>
      </c>
      <c r="M1515" s="21" t="str">
        <f t="shared" si="23"/>
        <v>840106-GSWHT-SM</v>
      </c>
      <c r="N1515" s="184">
        <v>7048652966728</v>
      </c>
      <c r="O1515" s="2">
        <v>1</v>
      </c>
    </row>
    <row r="1516" spans="1:15" ht="15.75">
      <c r="A1516" s="83" t="s">
        <v>2409</v>
      </c>
      <c r="B1516" s="80">
        <v>7048652966711</v>
      </c>
      <c r="C1516" s="34"/>
      <c r="D1516" s="34"/>
      <c r="E1516" s="34"/>
      <c r="F1516" s="34"/>
      <c r="G1516" s="34"/>
      <c r="H1516" s="34"/>
      <c r="I1516" s="34"/>
      <c r="J1516" s="34"/>
      <c r="K1516" s="37">
        <v>840106</v>
      </c>
      <c r="L1516" t="s">
        <v>136</v>
      </c>
      <c r="M1516" s="21" t="str">
        <f t="shared" si="23"/>
        <v>840106-GSWHT-ML</v>
      </c>
      <c r="N1516" s="184">
        <v>7048652966711</v>
      </c>
      <c r="O1516" s="2">
        <v>1</v>
      </c>
    </row>
    <row r="1517" spans="1:15" ht="15.75">
      <c r="A1517" s="83" t="s">
        <v>2410</v>
      </c>
      <c r="B1517" s="80">
        <v>7048652966704</v>
      </c>
      <c r="C1517" s="34"/>
      <c r="D1517" s="34"/>
      <c r="E1517" s="34"/>
      <c r="F1517" s="34"/>
      <c r="G1517" s="34"/>
      <c r="H1517" s="34"/>
      <c r="I1517" s="34"/>
      <c r="J1517" s="34"/>
      <c r="K1517" s="37">
        <v>840106</v>
      </c>
      <c r="L1517" t="s">
        <v>137</v>
      </c>
      <c r="M1517" s="21" t="str">
        <f t="shared" si="23"/>
        <v>840106-GSWHT-LXL</v>
      </c>
      <c r="N1517" s="184">
        <v>7048652966704</v>
      </c>
      <c r="O1517" s="2">
        <v>1</v>
      </c>
    </row>
    <row r="1518" spans="1:15" ht="15.75">
      <c r="A1518" s="83" t="s">
        <v>2411</v>
      </c>
      <c r="B1518" s="80">
        <v>7048652966810</v>
      </c>
      <c r="C1518" s="34"/>
      <c r="D1518" s="34"/>
      <c r="E1518" s="34"/>
      <c r="F1518" s="34"/>
      <c r="G1518" s="34"/>
      <c r="H1518" s="34"/>
      <c r="I1518" s="34"/>
      <c r="J1518" s="34"/>
      <c r="K1518" s="37">
        <v>840106</v>
      </c>
      <c r="L1518" t="s">
        <v>2211</v>
      </c>
      <c r="M1518" s="21" t="str">
        <f t="shared" si="23"/>
        <v>840106-MTURQ-XSS</v>
      </c>
      <c r="N1518" s="184">
        <v>7048652966810</v>
      </c>
      <c r="O1518" s="2">
        <v>1</v>
      </c>
    </row>
    <row r="1519" spans="1:15" ht="15.75">
      <c r="A1519" s="83" t="s">
        <v>2412</v>
      </c>
      <c r="B1519" s="80">
        <v>7048652966803</v>
      </c>
      <c r="C1519" s="34"/>
      <c r="D1519" s="34"/>
      <c r="E1519" s="34"/>
      <c r="F1519" s="34"/>
      <c r="G1519" s="34"/>
      <c r="H1519" s="34"/>
      <c r="I1519" s="34"/>
      <c r="J1519" s="34"/>
      <c r="K1519" s="37">
        <v>840106</v>
      </c>
      <c r="L1519" t="s">
        <v>2196</v>
      </c>
      <c r="M1519" s="21" t="str">
        <f t="shared" si="23"/>
        <v>840106-MTURQ-SM</v>
      </c>
      <c r="N1519" s="184">
        <v>7048652966803</v>
      </c>
      <c r="O1519" s="2">
        <v>1</v>
      </c>
    </row>
    <row r="1520" spans="1:15" ht="15.75">
      <c r="A1520" s="83" t="s">
        <v>2413</v>
      </c>
      <c r="B1520" s="80">
        <v>7048652966797</v>
      </c>
      <c r="C1520" s="34"/>
      <c r="D1520" s="34"/>
      <c r="E1520" s="34"/>
      <c r="F1520" s="34"/>
      <c r="G1520" s="34"/>
      <c r="H1520" s="34"/>
      <c r="I1520" s="34"/>
      <c r="J1520" s="34"/>
      <c r="K1520" s="37">
        <v>840106</v>
      </c>
      <c r="L1520" t="s">
        <v>2197</v>
      </c>
      <c r="M1520" s="21" t="str">
        <f t="shared" si="23"/>
        <v>840106-MTURQ-ML</v>
      </c>
      <c r="N1520" s="184">
        <v>7048652966797</v>
      </c>
      <c r="O1520" s="2">
        <v>1</v>
      </c>
    </row>
    <row r="1521" spans="1:15" ht="15.75">
      <c r="A1521" s="83" t="s">
        <v>2414</v>
      </c>
      <c r="B1521" s="80">
        <v>7048652966780</v>
      </c>
      <c r="C1521" s="34"/>
      <c r="D1521" s="34"/>
      <c r="E1521" s="34"/>
      <c r="F1521" s="34"/>
      <c r="G1521" s="34"/>
      <c r="H1521" s="34"/>
      <c r="I1521" s="34"/>
      <c r="J1521" s="34"/>
      <c r="K1521" s="37">
        <v>840106</v>
      </c>
      <c r="L1521" t="s">
        <v>2202</v>
      </c>
      <c r="M1521" s="21" t="str">
        <f t="shared" si="23"/>
        <v>840106-MTURQ-LXL</v>
      </c>
      <c r="N1521" s="184">
        <v>7048652966780</v>
      </c>
      <c r="O1521" s="2">
        <v>1</v>
      </c>
    </row>
    <row r="1522" spans="1:15" ht="15.75">
      <c r="A1522" s="83" t="s">
        <v>2415</v>
      </c>
      <c r="B1522" s="80">
        <v>7048652966858</v>
      </c>
      <c r="C1522" s="34"/>
      <c r="D1522" s="34"/>
      <c r="E1522" s="34"/>
      <c r="F1522" s="34"/>
      <c r="G1522" s="34"/>
      <c r="H1522" s="34"/>
      <c r="I1522" s="34"/>
      <c r="J1522" s="34"/>
      <c r="K1522" s="37">
        <v>840106</v>
      </c>
      <c r="L1522" t="s">
        <v>2212</v>
      </c>
      <c r="M1522" s="21" t="str">
        <f t="shared" si="23"/>
        <v>840106-PANTH-XSS</v>
      </c>
      <c r="N1522" s="184">
        <v>7048652966858</v>
      </c>
      <c r="O1522" s="2">
        <v>1</v>
      </c>
    </row>
    <row r="1523" spans="1:15" ht="15.75">
      <c r="A1523" s="83" t="s">
        <v>2416</v>
      </c>
      <c r="B1523" s="80">
        <v>7048652966841</v>
      </c>
      <c r="C1523" s="34"/>
      <c r="D1523" s="34"/>
      <c r="E1523" s="34"/>
      <c r="F1523" s="34"/>
      <c r="G1523" s="34"/>
      <c r="H1523" s="34"/>
      <c r="I1523" s="34"/>
      <c r="J1523" s="34"/>
      <c r="K1523" s="37">
        <v>840106</v>
      </c>
      <c r="L1523" t="s">
        <v>2203</v>
      </c>
      <c r="M1523" s="21" t="str">
        <f t="shared" si="23"/>
        <v>840106-PANTH-SM</v>
      </c>
      <c r="N1523" s="184">
        <v>7048652966841</v>
      </c>
      <c r="O1523" s="2">
        <v>1</v>
      </c>
    </row>
    <row r="1524" spans="1:15" ht="15.75">
      <c r="A1524" s="83" t="s">
        <v>2417</v>
      </c>
      <c r="B1524" s="80">
        <v>7048652966834</v>
      </c>
      <c r="C1524" s="34"/>
      <c r="D1524" s="34"/>
      <c r="E1524" s="34"/>
      <c r="F1524" s="34"/>
      <c r="G1524" s="34"/>
      <c r="H1524" s="34"/>
      <c r="I1524" s="34"/>
      <c r="J1524" s="34"/>
      <c r="K1524" s="37">
        <v>840106</v>
      </c>
      <c r="L1524" t="s">
        <v>2204</v>
      </c>
      <c r="M1524" s="21" t="str">
        <f t="shared" si="23"/>
        <v>840106-PANTH-ML</v>
      </c>
      <c r="N1524" s="184">
        <v>7048652966834</v>
      </c>
      <c r="O1524" s="2">
        <v>1</v>
      </c>
    </row>
    <row r="1525" spans="1:15" ht="15.75">
      <c r="A1525" s="83" t="s">
        <v>2418</v>
      </c>
      <c r="B1525" s="80">
        <v>7048652966827</v>
      </c>
      <c r="C1525" s="34"/>
      <c r="D1525" s="34"/>
      <c r="E1525" s="34"/>
      <c r="F1525" s="34"/>
      <c r="G1525" s="34"/>
      <c r="H1525" s="34"/>
      <c r="I1525" s="34"/>
      <c r="J1525" s="34"/>
      <c r="K1525" s="37">
        <v>840106</v>
      </c>
      <c r="L1525" t="s">
        <v>2205</v>
      </c>
      <c r="M1525" s="21" t="str">
        <f t="shared" si="23"/>
        <v>840106-PANTH-LXL</v>
      </c>
      <c r="N1525" s="184">
        <v>7048652966827</v>
      </c>
      <c r="O1525" s="2">
        <v>1</v>
      </c>
    </row>
    <row r="1526" spans="1:15" ht="15.75">
      <c r="A1526" s="83" t="s">
        <v>3899</v>
      </c>
      <c r="B1526" s="80">
        <v>7048653117440</v>
      </c>
      <c r="C1526" s="34"/>
      <c r="D1526" s="34"/>
      <c r="E1526" s="34"/>
      <c r="F1526" s="34"/>
      <c r="G1526" s="34"/>
      <c r="H1526" s="34"/>
      <c r="I1526" s="34"/>
      <c r="J1526" s="34"/>
      <c r="K1526" s="37">
        <v>840107</v>
      </c>
      <c r="L1526" t="s">
        <v>3736</v>
      </c>
      <c r="M1526" s="21" t="str">
        <f t="shared" si="23"/>
        <v>840107-HK006-XSS</v>
      </c>
      <c r="N1526" s="184">
        <v>7048653117440</v>
      </c>
      <c r="O1526" s="2">
        <v>1</v>
      </c>
    </row>
    <row r="1527" spans="1:15" ht="15.75">
      <c r="A1527" s="83" t="s">
        <v>2419</v>
      </c>
      <c r="B1527" s="80">
        <v>7048652966926</v>
      </c>
      <c r="C1527" s="34"/>
      <c r="D1527" s="34"/>
      <c r="E1527" s="34"/>
      <c r="F1527" s="34"/>
      <c r="G1527" s="34"/>
      <c r="H1527" s="34"/>
      <c r="I1527" s="34"/>
      <c r="J1527" s="34"/>
      <c r="K1527" s="37">
        <v>840107</v>
      </c>
      <c r="L1527" t="s">
        <v>2206</v>
      </c>
      <c r="M1527" s="21" t="str">
        <f t="shared" si="23"/>
        <v>840107-HK006-SM</v>
      </c>
      <c r="N1527" s="184">
        <v>7048652966926</v>
      </c>
      <c r="O1527" s="2">
        <v>1</v>
      </c>
    </row>
    <row r="1528" spans="1:15" ht="15.75">
      <c r="A1528" s="83" t="s">
        <v>2420</v>
      </c>
      <c r="B1528" s="80">
        <v>7048652966919</v>
      </c>
      <c r="C1528" s="34"/>
      <c r="D1528" s="34"/>
      <c r="E1528" s="34"/>
      <c r="F1528" s="34"/>
      <c r="G1528" s="34"/>
      <c r="H1528" s="34"/>
      <c r="I1528" s="34"/>
      <c r="J1528" s="34"/>
      <c r="K1528" s="37">
        <v>840107</v>
      </c>
      <c r="L1528" t="s">
        <v>2208</v>
      </c>
      <c r="M1528" s="21" t="str">
        <f t="shared" si="23"/>
        <v>840107-HK006-ML</v>
      </c>
      <c r="N1528" s="184">
        <v>7048652966919</v>
      </c>
      <c r="O1528" s="2">
        <v>1</v>
      </c>
    </row>
    <row r="1529" spans="1:15" ht="15.75">
      <c r="A1529" s="83" t="s">
        <v>2421</v>
      </c>
      <c r="B1529" s="80">
        <v>7048652966902</v>
      </c>
      <c r="C1529" s="34"/>
      <c r="D1529" s="34"/>
      <c r="E1529" s="34"/>
      <c r="F1529" s="34"/>
      <c r="G1529" s="34"/>
      <c r="H1529" s="34"/>
      <c r="I1529" s="34"/>
      <c r="J1529" s="34"/>
      <c r="K1529" s="37">
        <v>840107</v>
      </c>
      <c r="L1529" t="s">
        <v>2209</v>
      </c>
      <c r="M1529" s="21" t="str">
        <f t="shared" si="23"/>
        <v>840107-HK006-LXL</v>
      </c>
      <c r="N1529" s="184">
        <v>7048652966902</v>
      </c>
      <c r="O1529" s="2">
        <v>1</v>
      </c>
    </row>
    <row r="1530" spans="1:15" ht="15.75">
      <c r="A1530" s="83" t="s">
        <v>2422</v>
      </c>
      <c r="B1530" s="80">
        <v>7048652966988</v>
      </c>
      <c r="C1530" s="34"/>
      <c r="D1530" s="34"/>
      <c r="E1530" s="34"/>
      <c r="F1530" s="34"/>
      <c r="G1530" s="34"/>
      <c r="H1530" s="34"/>
      <c r="I1530" s="34"/>
      <c r="J1530" s="34"/>
      <c r="K1530" s="37">
        <v>840108</v>
      </c>
      <c r="L1530" t="s">
        <v>132</v>
      </c>
      <c r="M1530" s="21" t="str">
        <f t="shared" si="23"/>
        <v>840108-DTBLK-SM</v>
      </c>
      <c r="N1530" s="184">
        <v>7048652966988</v>
      </c>
      <c r="O1530" s="2">
        <v>1</v>
      </c>
    </row>
    <row r="1531" spans="1:15" ht="15.75">
      <c r="A1531" s="83" t="s">
        <v>2423</v>
      </c>
      <c r="B1531" s="80">
        <v>7048652966971</v>
      </c>
      <c r="C1531" s="34"/>
      <c r="D1531" s="34"/>
      <c r="E1531" s="34"/>
      <c r="F1531" s="34"/>
      <c r="G1531" s="34"/>
      <c r="H1531" s="34"/>
      <c r="I1531" s="34"/>
      <c r="J1531" s="34"/>
      <c r="K1531" s="37">
        <v>840108</v>
      </c>
      <c r="L1531" t="s">
        <v>133</v>
      </c>
      <c r="M1531" s="21" t="str">
        <f t="shared" si="23"/>
        <v>840108-DTBLK-ML</v>
      </c>
      <c r="N1531" s="184">
        <v>7048652966971</v>
      </c>
      <c r="O1531" s="2">
        <v>1</v>
      </c>
    </row>
    <row r="1532" spans="1:15" ht="15.75">
      <c r="A1532" s="83" t="s">
        <v>2424</v>
      </c>
      <c r="B1532" s="80">
        <v>7048652966964</v>
      </c>
      <c r="C1532" s="34"/>
      <c r="D1532" s="34"/>
      <c r="E1532" s="34"/>
      <c r="F1532" s="34"/>
      <c r="G1532" s="34"/>
      <c r="H1532" s="34"/>
      <c r="I1532" s="34"/>
      <c r="J1532" s="34"/>
      <c r="K1532" s="37">
        <v>840108</v>
      </c>
      <c r="L1532" t="s">
        <v>134</v>
      </c>
      <c r="M1532" s="21" t="str">
        <f t="shared" si="23"/>
        <v>840108-DTBLK-LXL</v>
      </c>
      <c r="N1532" s="184">
        <v>7048652966964</v>
      </c>
      <c r="O1532" s="2">
        <v>1</v>
      </c>
    </row>
    <row r="1533" spans="1:15" ht="15.75">
      <c r="A1533" s="83" t="s">
        <v>2425</v>
      </c>
      <c r="B1533" s="80">
        <v>7048652967015</v>
      </c>
      <c r="C1533" s="34"/>
      <c r="D1533" s="34"/>
      <c r="E1533" s="34"/>
      <c r="F1533" s="34"/>
      <c r="G1533" s="34"/>
      <c r="H1533" s="34"/>
      <c r="I1533" s="34"/>
      <c r="J1533" s="34"/>
      <c r="K1533" s="37">
        <v>840108</v>
      </c>
      <c r="L1533" t="s">
        <v>135</v>
      </c>
      <c r="M1533" s="21" t="str">
        <f t="shared" si="23"/>
        <v>840108-GSWHT-SM</v>
      </c>
      <c r="N1533" s="184">
        <v>7048652967015</v>
      </c>
      <c r="O1533" s="2">
        <v>1</v>
      </c>
    </row>
    <row r="1534" spans="1:15" ht="15.75">
      <c r="A1534" s="83" t="s">
        <v>2426</v>
      </c>
      <c r="B1534" s="80">
        <v>7048652967008</v>
      </c>
      <c r="C1534" s="34"/>
      <c r="D1534" s="34"/>
      <c r="E1534" s="34"/>
      <c r="F1534" s="34"/>
      <c r="G1534" s="34"/>
      <c r="H1534" s="34"/>
      <c r="I1534" s="34"/>
      <c r="J1534" s="34"/>
      <c r="K1534" s="37">
        <v>840108</v>
      </c>
      <c r="L1534" t="s">
        <v>136</v>
      </c>
      <c r="M1534" s="21" t="str">
        <f t="shared" si="23"/>
        <v>840108-GSWHT-ML</v>
      </c>
      <c r="N1534" s="184">
        <v>7048652967008</v>
      </c>
      <c r="O1534" s="2">
        <v>1</v>
      </c>
    </row>
    <row r="1535" spans="1:15" ht="15.75">
      <c r="A1535" s="83" t="s">
        <v>2427</v>
      </c>
      <c r="B1535" s="80">
        <v>7048652966995</v>
      </c>
      <c r="C1535" s="34"/>
      <c r="D1535" s="34"/>
      <c r="E1535" s="34"/>
      <c r="F1535" s="34"/>
      <c r="G1535" s="34"/>
      <c r="H1535" s="34"/>
      <c r="I1535" s="34"/>
      <c r="J1535" s="34"/>
      <c r="K1535" s="37">
        <v>840108</v>
      </c>
      <c r="L1535" t="s">
        <v>137</v>
      </c>
      <c r="M1535" s="21" t="str">
        <f t="shared" si="23"/>
        <v>840108-GSWHT-LXL</v>
      </c>
      <c r="N1535" s="184">
        <v>7048652966995</v>
      </c>
      <c r="O1535" s="2">
        <v>1</v>
      </c>
    </row>
    <row r="1536" spans="1:15" ht="15.75">
      <c r="A1536" s="83" t="s">
        <v>2428</v>
      </c>
      <c r="B1536" s="80">
        <v>7048652967046</v>
      </c>
      <c r="C1536" s="34"/>
      <c r="D1536" s="34"/>
      <c r="E1536" s="34"/>
      <c r="F1536" s="34"/>
      <c r="G1536" s="34"/>
      <c r="H1536" s="34"/>
      <c r="I1536" s="34"/>
      <c r="J1536" s="34"/>
      <c r="K1536" s="37">
        <v>840108</v>
      </c>
      <c r="L1536" t="s">
        <v>2196</v>
      </c>
      <c r="M1536" s="21" t="str">
        <f t="shared" si="23"/>
        <v>840108-MTURQ-SM</v>
      </c>
      <c r="N1536" s="184">
        <v>7048652967046</v>
      </c>
      <c r="O1536" s="2">
        <v>1</v>
      </c>
    </row>
    <row r="1537" spans="1:15" ht="15.75">
      <c r="A1537" s="83" t="s">
        <v>2429</v>
      </c>
      <c r="B1537" s="80">
        <v>7048652967039</v>
      </c>
      <c r="C1537" s="34"/>
      <c r="D1537" s="34"/>
      <c r="E1537" s="34"/>
      <c r="F1537" s="34"/>
      <c r="G1537" s="34"/>
      <c r="H1537" s="34"/>
      <c r="I1537" s="34"/>
      <c r="J1537" s="34"/>
      <c r="K1537" s="37">
        <v>840108</v>
      </c>
      <c r="L1537" t="s">
        <v>2197</v>
      </c>
      <c r="M1537" s="21" t="str">
        <f t="shared" si="23"/>
        <v>840108-MTURQ-ML</v>
      </c>
      <c r="N1537" s="184">
        <v>7048652967039</v>
      </c>
      <c r="O1537" s="2">
        <v>1</v>
      </c>
    </row>
    <row r="1538" spans="1:15" ht="15.75">
      <c r="A1538" s="83" t="s">
        <v>2430</v>
      </c>
      <c r="B1538" s="80">
        <v>7048652967022</v>
      </c>
      <c r="C1538" s="34"/>
      <c r="D1538" s="34"/>
      <c r="E1538" s="34"/>
      <c r="F1538" s="34"/>
      <c r="G1538" s="34"/>
      <c r="H1538" s="34"/>
      <c r="I1538" s="34"/>
      <c r="J1538" s="34"/>
      <c r="K1538" s="37">
        <v>840108</v>
      </c>
      <c r="L1538" t="s">
        <v>2202</v>
      </c>
      <c r="M1538" s="21" t="str">
        <f t="shared" si="23"/>
        <v>840108-MTURQ-LXL</v>
      </c>
      <c r="N1538" s="184">
        <v>7048652967022</v>
      </c>
      <c r="O1538" s="2">
        <v>1</v>
      </c>
    </row>
    <row r="1539" spans="1:15" ht="15.75">
      <c r="A1539" s="83" t="s">
        <v>3900</v>
      </c>
      <c r="B1539" s="80">
        <v>7048653117457</v>
      </c>
      <c r="C1539" s="34"/>
      <c r="D1539" s="34"/>
      <c r="E1539" s="34"/>
      <c r="F1539" s="34"/>
      <c r="G1539" s="34"/>
      <c r="H1539" s="34"/>
      <c r="I1539" s="34"/>
      <c r="J1539" s="34"/>
      <c r="K1539" s="37">
        <v>840109</v>
      </c>
      <c r="L1539" t="s">
        <v>3737</v>
      </c>
      <c r="M1539" s="21" t="str">
        <f t="shared" ref="M1539:M1602" si="24">CONCATENATE(K1539,"-",L1539)</f>
        <v>840109-RM005-XSS</v>
      </c>
      <c r="N1539" s="184">
        <v>7048653117457</v>
      </c>
      <c r="O1539" s="2">
        <v>1</v>
      </c>
    </row>
    <row r="1540" spans="1:15" ht="15.75">
      <c r="A1540" s="83" t="s">
        <v>2519</v>
      </c>
      <c r="B1540" s="80">
        <v>7048652969033</v>
      </c>
      <c r="C1540" s="34"/>
      <c r="D1540" s="34"/>
      <c r="E1540" s="34"/>
      <c r="F1540" s="34"/>
      <c r="G1540" s="34"/>
      <c r="H1540" s="34"/>
      <c r="I1540" s="34"/>
      <c r="J1540" s="34"/>
      <c r="K1540" s="37">
        <v>840109</v>
      </c>
      <c r="L1540" t="s">
        <v>2213</v>
      </c>
      <c r="M1540" s="21" t="str">
        <f t="shared" si="24"/>
        <v>840109-RM005-SM</v>
      </c>
      <c r="N1540" s="184">
        <v>7048652969033</v>
      </c>
      <c r="O1540" s="2">
        <v>1</v>
      </c>
    </row>
    <row r="1541" spans="1:15" ht="15.75">
      <c r="A1541" s="83" t="s">
        <v>2520</v>
      </c>
      <c r="B1541" s="80">
        <v>7048652969026</v>
      </c>
      <c r="C1541" s="34"/>
      <c r="D1541" s="34"/>
      <c r="E1541" s="34"/>
      <c r="F1541" s="34"/>
      <c r="G1541" s="34"/>
      <c r="H1541" s="34"/>
      <c r="I1541" s="34"/>
      <c r="J1541" s="34"/>
      <c r="K1541" s="37">
        <v>840109</v>
      </c>
      <c r="L1541" t="s">
        <v>2215</v>
      </c>
      <c r="M1541" s="21" t="str">
        <f t="shared" si="24"/>
        <v>840109-RM005-ML</v>
      </c>
      <c r="N1541" s="184">
        <v>7048652969026</v>
      </c>
      <c r="O1541" s="2">
        <v>1</v>
      </c>
    </row>
    <row r="1542" spans="1:15" ht="15.75">
      <c r="A1542" s="83" t="s">
        <v>2521</v>
      </c>
      <c r="B1542" s="80">
        <v>7048652969019</v>
      </c>
      <c r="C1542" s="34"/>
      <c r="D1542" s="34"/>
      <c r="E1542" s="34"/>
      <c r="F1542" s="34"/>
      <c r="G1542" s="34"/>
      <c r="H1542" s="34"/>
      <c r="I1542" s="34"/>
      <c r="J1542" s="34"/>
      <c r="K1542" s="37">
        <v>840109</v>
      </c>
      <c r="L1542" t="s">
        <v>2216</v>
      </c>
      <c r="M1542" s="21" t="str">
        <f t="shared" si="24"/>
        <v>840109-RM005-LXL</v>
      </c>
      <c r="N1542" s="184">
        <v>7048652969019</v>
      </c>
      <c r="O1542" s="2">
        <v>1</v>
      </c>
    </row>
    <row r="1543" spans="1:15" ht="15.75">
      <c r="A1543" s="83" t="s">
        <v>3901</v>
      </c>
      <c r="B1543" s="80">
        <v>7048653047761</v>
      </c>
      <c r="C1543" s="34"/>
      <c r="D1543" s="34"/>
      <c r="E1543" s="34"/>
      <c r="F1543" s="34"/>
      <c r="G1543" s="34"/>
      <c r="H1543" s="34"/>
      <c r="I1543" s="34"/>
      <c r="J1543" s="34"/>
      <c r="K1543" s="37">
        <v>840110</v>
      </c>
      <c r="L1543" t="s">
        <v>3111</v>
      </c>
      <c r="M1543" s="21" t="str">
        <f t="shared" si="24"/>
        <v>840110-BRWHT-SM</v>
      </c>
      <c r="N1543" s="184">
        <v>7048653047761</v>
      </c>
      <c r="O1543" s="2">
        <v>1</v>
      </c>
    </row>
    <row r="1544" spans="1:15" ht="15.75">
      <c r="A1544" s="83" t="s">
        <v>3902</v>
      </c>
      <c r="B1544" s="80">
        <v>7048653047778</v>
      </c>
      <c r="C1544" s="34"/>
      <c r="D1544" s="34"/>
      <c r="E1544" s="34"/>
      <c r="F1544" s="34"/>
      <c r="G1544" s="34"/>
      <c r="H1544" s="34"/>
      <c r="I1544" s="34"/>
      <c r="J1544" s="34"/>
      <c r="K1544" s="37">
        <v>840110</v>
      </c>
      <c r="L1544" t="s">
        <v>3112</v>
      </c>
      <c r="M1544" s="21" t="str">
        <f t="shared" si="24"/>
        <v>840110-BRWHT-ML</v>
      </c>
      <c r="N1544" s="184">
        <v>7048653047778</v>
      </c>
      <c r="O1544" s="2">
        <v>1</v>
      </c>
    </row>
    <row r="1545" spans="1:15" ht="15.75">
      <c r="A1545" s="83" t="s">
        <v>3903</v>
      </c>
      <c r="B1545" s="80">
        <v>7048653047785</v>
      </c>
      <c r="C1545" s="34"/>
      <c r="D1545" s="34"/>
      <c r="E1545" s="34"/>
      <c r="F1545" s="34"/>
      <c r="G1545" s="34"/>
      <c r="H1545" s="34"/>
      <c r="I1545" s="34"/>
      <c r="J1545" s="34"/>
      <c r="K1545" s="37">
        <v>840110</v>
      </c>
      <c r="L1545" t="s">
        <v>3113</v>
      </c>
      <c r="M1545" s="21" t="str">
        <f t="shared" si="24"/>
        <v>840110-BRWHT-LXL</v>
      </c>
      <c r="N1545" s="184">
        <v>7048653047785</v>
      </c>
      <c r="O1545" s="2">
        <v>1</v>
      </c>
    </row>
    <row r="1546" spans="1:15" ht="15.75">
      <c r="A1546" s="83" t="s">
        <v>3904</v>
      </c>
      <c r="B1546" s="80">
        <v>7048653047884</v>
      </c>
      <c r="C1546" s="34"/>
      <c r="D1546" s="34"/>
      <c r="E1546" s="34"/>
      <c r="F1546" s="34"/>
      <c r="G1546" s="34"/>
      <c r="H1546" s="34"/>
      <c r="I1546" s="34"/>
      <c r="J1546" s="34"/>
      <c r="K1546" s="37">
        <v>840110</v>
      </c>
      <c r="L1546" t="s">
        <v>3718</v>
      </c>
      <c r="M1546" s="21" t="str">
        <f t="shared" si="24"/>
        <v>840110-CNPNK-SM</v>
      </c>
      <c r="N1546" s="184">
        <v>7048653047884</v>
      </c>
      <c r="O1546" s="2">
        <v>1</v>
      </c>
    </row>
    <row r="1547" spans="1:15" ht="15.75">
      <c r="A1547" s="83" t="s">
        <v>3905</v>
      </c>
      <c r="B1547" s="80">
        <v>7048653047891</v>
      </c>
      <c r="C1547" s="34"/>
      <c r="D1547" s="34"/>
      <c r="E1547" s="34"/>
      <c r="F1547" s="34"/>
      <c r="G1547" s="34"/>
      <c r="H1547" s="34"/>
      <c r="I1547" s="34"/>
      <c r="J1547" s="34"/>
      <c r="K1547" s="37">
        <v>840110</v>
      </c>
      <c r="L1547" t="s">
        <v>3734</v>
      </c>
      <c r="M1547" s="21" t="str">
        <f t="shared" si="24"/>
        <v>840110-CNPNK-ML</v>
      </c>
      <c r="N1547" s="184">
        <v>7048653047891</v>
      </c>
      <c r="O1547" s="2">
        <v>1</v>
      </c>
    </row>
    <row r="1548" spans="1:15" ht="15.75">
      <c r="A1548" s="83" t="s">
        <v>3906</v>
      </c>
      <c r="B1548" s="80">
        <v>7048653047907</v>
      </c>
      <c r="C1548" s="34"/>
      <c r="D1548" s="34"/>
      <c r="E1548" s="34"/>
      <c r="F1548" s="34"/>
      <c r="G1548" s="34"/>
      <c r="H1548" s="34"/>
      <c r="I1548" s="34"/>
      <c r="J1548" s="34"/>
      <c r="K1548" s="37">
        <v>840110</v>
      </c>
      <c r="L1548" t="s">
        <v>3735</v>
      </c>
      <c r="M1548" s="21" t="str">
        <f t="shared" si="24"/>
        <v>840110-CNPNK-LXL</v>
      </c>
      <c r="N1548" s="184">
        <v>7048653047907</v>
      </c>
      <c r="O1548" s="2">
        <v>1</v>
      </c>
    </row>
    <row r="1549" spans="1:15" ht="15.75">
      <c r="A1549" s="83" t="s">
        <v>3907</v>
      </c>
      <c r="B1549" s="80">
        <v>7048653047730</v>
      </c>
      <c r="C1549" s="34"/>
      <c r="D1549" s="34"/>
      <c r="E1549" s="34"/>
      <c r="F1549" s="34"/>
      <c r="G1549" s="34"/>
      <c r="H1549" s="34"/>
      <c r="I1549" s="34"/>
      <c r="J1549" s="34"/>
      <c r="K1549" s="37">
        <v>840110</v>
      </c>
      <c r="L1549" t="s">
        <v>132</v>
      </c>
      <c r="M1549" s="21" t="str">
        <f t="shared" si="24"/>
        <v>840110-DTBLK-SM</v>
      </c>
      <c r="N1549" s="184">
        <v>7048653047730</v>
      </c>
      <c r="O1549" s="2">
        <v>1</v>
      </c>
    </row>
    <row r="1550" spans="1:15" ht="15.75">
      <c r="A1550" s="83" t="s">
        <v>3908</v>
      </c>
      <c r="B1550" s="80">
        <v>7048653047747</v>
      </c>
      <c r="C1550" s="34"/>
      <c r="D1550" s="34"/>
      <c r="E1550" s="34"/>
      <c r="F1550" s="34"/>
      <c r="G1550" s="34"/>
      <c r="H1550" s="34"/>
      <c r="I1550" s="34"/>
      <c r="J1550" s="34"/>
      <c r="K1550" s="37">
        <v>840110</v>
      </c>
      <c r="L1550" t="s">
        <v>133</v>
      </c>
      <c r="M1550" s="21" t="str">
        <f t="shared" si="24"/>
        <v>840110-DTBLK-ML</v>
      </c>
      <c r="N1550" s="184">
        <v>7048653047747</v>
      </c>
      <c r="O1550" s="2">
        <v>1</v>
      </c>
    </row>
    <row r="1551" spans="1:15" ht="15.75">
      <c r="A1551" s="83" t="s">
        <v>3909</v>
      </c>
      <c r="B1551" s="80">
        <v>7048653047754</v>
      </c>
      <c r="C1551" s="34"/>
      <c r="D1551" s="34"/>
      <c r="E1551" s="34"/>
      <c r="F1551" s="34"/>
      <c r="G1551" s="34"/>
      <c r="H1551" s="34"/>
      <c r="I1551" s="34"/>
      <c r="J1551" s="34"/>
      <c r="K1551" s="37">
        <v>840110</v>
      </c>
      <c r="L1551" t="s">
        <v>134</v>
      </c>
      <c r="M1551" s="21" t="str">
        <f t="shared" si="24"/>
        <v>840110-DTBLK-LXL</v>
      </c>
      <c r="N1551" s="184">
        <v>7048653047754</v>
      </c>
      <c r="O1551" s="2">
        <v>1</v>
      </c>
    </row>
    <row r="1552" spans="1:15" ht="15.75">
      <c r="A1552" s="83" t="s">
        <v>3910</v>
      </c>
      <c r="B1552" s="80">
        <v>7048653047853</v>
      </c>
      <c r="C1552" s="34"/>
      <c r="D1552" s="34"/>
      <c r="E1552" s="34"/>
      <c r="F1552" s="34"/>
      <c r="G1552" s="34"/>
      <c r="H1552" s="34"/>
      <c r="I1552" s="34"/>
      <c r="J1552" s="34"/>
      <c r="K1552" s="37">
        <v>840110</v>
      </c>
      <c r="L1552" t="s">
        <v>3721</v>
      </c>
      <c r="M1552" s="21" t="str">
        <f t="shared" si="24"/>
        <v>840110-GRPHT-SM</v>
      </c>
      <c r="N1552" s="184">
        <v>7048653047853</v>
      </c>
      <c r="O1552" s="2">
        <v>1</v>
      </c>
    </row>
    <row r="1553" spans="1:15" ht="15.75">
      <c r="A1553" s="83" t="s">
        <v>3911</v>
      </c>
      <c r="B1553" s="80">
        <v>7048653047860</v>
      </c>
      <c r="C1553" s="34"/>
      <c r="D1553" s="34"/>
      <c r="E1553" s="34"/>
      <c r="F1553" s="34"/>
      <c r="G1553" s="34"/>
      <c r="H1553" s="34"/>
      <c r="I1553" s="34"/>
      <c r="J1553" s="34"/>
      <c r="K1553" s="37">
        <v>840110</v>
      </c>
      <c r="L1553" t="s">
        <v>3722</v>
      </c>
      <c r="M1553" s="21" t="str">
        <f t="shared" si="24"/>
        <v>840110-GRPHT-ML</v>
      </c>
      <c r="N1553" s="184">
        <v>7048653047860</v>
      </c>
      <c r="O1553" s="2">
        <v>1</v>
      </c>
    </row>
    <row r="1554" spans="1:15" ht="15.75">
      <c r="A1554" s="83" t="s">
        <v>3912</v>
      </c>
      <c r="B1554" s="80">
        <v>7048653047877</v>
      </c>
      <c r="C1554" s="34"/>
      <c r="D1554" s="34"/>
      <c r="E1554" s="34"/>
      <c r="F1554" s="34"/>
      <c r="G1554" s="34"/>
      <c r="H1554" s="34"/>
      <c r="I1554" s="34"/>
      <c r="J1554" s="34"/>
      <c r="K1554" s="37">
        <v>840110</v>
      </c>
      <c r="L1554" t="s">
        <v>3723</v>
      </c>
      <c r="M1554" s="21" t="str">
        <f t="shared" si="24"/>
        <v>840110-GRPHT-LXL</v>
      </c>
      <c r="N1554" s="184">
        <v>7048653047877</v>
      </c>
      <c r="O1554" s="2">
        <v>1</v>
      </c>
    </row>
    <row r="1555" spans="1:15" ht="15.75">
      <c r="A1555" s="83" t="s">
        <v>3913</v>
      </c>
      <c r="B1555" s="80">
        <v>7048653047792</v>
      </c>
      <c r="C1555" s="34"/>
      <c r="D1555" s="34"/>
      <c r="E1555" s="34"/>
      <c r="F1555" s="34"/>
      <c r="G1555" s="34"/>
      <c r="H1555" s="34"/>
      <c r="I1555" s="34"/>
      <c r="J1555" s="34"/>
      <c r="K1555" s="37">
        <v>840110</v>
      </c>
      <c r="L1555" t="s">
        <v>3726</v>
      </c>
      <c r="M1555" s="21" t="str">
        <f t="shared" si="24"/>
        <v>840110-JNPBL-SM</v>
      </c>
      <c r="N1555" s="184">
        <v>7048653047792</v>
      </c>
      <c r="O1555" s="2">
        <v>1</v>
      </c>
    </row>
    <row r="1556" spans="1:15" ht="15.75">
      <c r="A1556" s="83" t="s">
        <v>3914</v>
      </c>
      <c r="B1556" s="80">
        <v>7048653047808</v>
      </c>
      <c r="C1556" s="34"/>
      <c r="D1556" s="34"/>
      <c r="E1556" s="34"/>
      <c r="F1556" s="34"/>
      <c r="G1556" s="34"/>
      <c r="H1556" s="34"/>
      <c r="I1556" s="34"/>
      <c r="J1556" s="34"/>
      <c r="K1556" s="37">
        <v>840110</v>
      </c>
      <c r="L1556" t="s">
        <v>3727</v>
      </c>
      <c r="M1556" s="21" t="str">
        <f t="shared" si="24"/>
        <v>840110-JNPBL-ML</v>
      </c>
      <c r="N1556" s="184">
        <v>7048653047808</v>
      </c>
      <c r="O1556" s="2">
        <v>1</v>
      </c>
    </row>
    <row r="1557" spans="1:15" ht="15.75">
      <c r="A1557" s="83" t="s">
        <v>3915</v>
      </c>
      <c r="B1557" s="80">
        <v>7048653047815</v>
      </c>
      <c r="C1557" s="34"/>
      <c r="D1557" s="34"/>
      <c r="E1557" s="34"/>
      <c r="F1557" s="34"/>
      <c r="G1557" s="34"/>
      <c r="H1557" s="34"/>
      <c r="I1557" s="34"/>
      <c r="J1557" s="34"/>
      <c r="K1557" s="37">
        <v>840110</v>
      </c>
      <c r="L1557" t="s">
        <v>3728</v>
      </c>
      <c r="M1557" s="21" t="str">
        <f t="shared" si="24"/>
        <v>840110-JNPBL-LXL</v>
      </c>
      <c r="N1557" s="184">
        <v>7048653047815</v>
      </c>
      <c r="O1557" s="2">
        <v>1</v>
      </c>
    </row>
    <row r="1558" spans="1:15" ht="15.75">
      <c r="A1558" s="83" t="s">
        <v>3916</v>
      </c>
      <c r="B1558" s="80">
        <v>7048653047822</v>
      </c>
      <c r="C1558" s="34"/>
      <c r="D1558" s="34"/>
      <c r="E1558" s="34"/>
      <c r="F1558" s="34"/>
      <c r="G1558" s="34"/>
      <c r="H1558" s="34"/>
      <c r="I1558" s="34"/>
      <c r="J1558" s="34"/>
      <c r="K1558" s="37">
        <v>840110</v>
      </c>
      <c r="L1558" t="s">
        <v>3731</v>
      </c>
      <c r="M1558" s="21" t="str">
        <f t="shared" si="24"/>
        <v>840110-WIGRN-SM</v>
      </c>
      <c r="N1558" s="184">
        <v>7048653047822</v>
      </c>
      <c r="O1558" s="2">
        <v>1</v>
      </c>
    </row>
    <row r="1559" spans="1:15" ht="15.75">
      <c r="A1559" s="83" t="s">
        <v>3917</v>
      </c>
      <c r="B1559" s="80">
        <v>7048653047839</v>
      </c>
      <c r="C1559" s="34"/>
      <c r="D1559" s="34"/>
      <c r="E1559" s="34"/>
      <c r="F1559" s="34"/>
      <c r="G1559" s="34"/>
      <c r="H1559" s="34"/>
      <c r="I1559" s="34"/>
      <c r="J1559" s="34"/>
      <c r="K1559" s="37">
        <v>840110</v>
      </c>
      <c r="L1559" t="s">
        <v>3732</v>
      </c>
      <c r="M1559" s="21" t="str">
        <f t="shared" si="24"/>
        <v>840110-WIGRN-ML</v>
      </c>
      <c r="N1559" s="184">
        <v>7048653047839</v>
      </c>
      <c r="O1559" s="2">
        <v>1</v>
      </c>
    </row>
    <row r="1560" spans="1:15" ht="15.75">
      <c r="A1560" s="83" t="s">
        <v>3918</v>
      </c>
      <c r="B1560" s="80">
        <v>7048653047846</v>
      </c>
      <c r="C1560" s="34"/>
      <c r="D1560" s="34"/>
      <c r="E1560" s="34"/>
      <c r="F1560" s="34"/>
      <c r="G1560" s="34"/>
      <c r="H1560" s="34"/>
      <c r="I1560" s="34"/>
      <c r="J1560" s="34"/>
      <c r="K1560" s="37">
        <v>840110</v>
      </c>
      <c r="L1560" t="s">
        <v>3733</v>
      </c>
      <c r="M1560" s="21" t="str">
        <f t="shared" si="24"/>
        <v>840110-WIGRN-LXL</v>
      </c>
      <c r="N1560" s="184">
        <v>7048653047846</v>
      </c>
      <c r="O1560" s="2">
        <v>1</v>
      </c>
    </row>
    <row r="1561" spans="1:15" ht="15.75">
      <c r="A1561" s="83" t="s">
        <v>3919</v>
      </c>
      <c r="B1561" s="80">
        <v>7048653117464</v>
      </c>
      <c r="C1561" s="34"/>
      <c r="D1561" s="34"/>
      <c r="E1561" s="34"/>
      <c r="F1561" s="34"/>
      <c r="G1561" s="34"/>
      <c r="H1561" s="34"/>
      <c r="I1561" s="34"/>
      <c r="J1561" s="34"/>
      <c r="K1561" s="37">
        <v>840111</v>
      </c>
      <c r="L1561" t="s">
        <v>3740</v>
      </c>
      <c r="M1561" s="21" t="str">
        <f t="shared" si="24"/>
        <v>840111-SA001-XSS</v>
      </c>
      <c r="N1561" s="184">
        <v>7048653117464</v>
      </c>
      <c r="O1561" s="2">
        <v>1</v>
      </c>
    </row>
    <row r="1562" spans="1:15" ht="15.75">
      <c r="A1562" s="83" t="s">
        <v>3920</v>
      </c>
      <c r="B1562" s="80">
        <v>7048653109735</v>
      </c>
      <c r="C1562" s="34"/>
      <c r="D1562" s="34"/>
      <c r="E1562" s="34"/>
      <c r="F1562" s="34"/>
      <c r="G1562" s="34"/>
      <c r="H1562" s="34"/>
      <c r="I1562" s="34"/>
      <c r="J1562" s="34"/>
      <c r="K1562" s="37">
        <v>840111</v>
      </c>
      <c r="L1562" t="s">
        <v>3742</v>
      </c>
      <c r="M1562" s="21" t="str">
        <f t="shared" si="24"/>
        <v>840111-SA001-SM</v>
      </c>
      <c r="N1562" s="184">
        <v>7048653109735</v>
      </c>
      <c r="O1562" s="2">
        <v>1</v>
      </c>
    </row>
    <row r="1563" spans="1:15" ht="15.75">
      <c r="A1563" s="83" t="s">
        <v>3921</v>
      </c>
      <c r="B1563" s="80">
        <v>7048653109728</v>
      </c>
      <c r="C1563" s="34"/>
      <c r="D1563" s="34"/>
      <c r="E1563" s="34"/>
      <c r="F1563" s="34"/>
      <c r="G1563" s="34"/>
      <c r="H1563" s="34"/>
      <c r="I1563" s="34"/>
      <c r="J1563" s="34"/>
      <c r="K1563" s="37">
        <v>840111</v>
      </c>
      <c r="L1563" t="s">
        <v>3743</v>
      </c>
      <c r="M1563" s="21" t="str">
        <f t="shared" si="24"/>
        <v>840111-SA001-ML</v>
      </c>
      <c r="N1563" s="184">
        <v>7048653109728</v>
      </c>
      <c r="O1563" s="2">
        <v>1</v>
      </c>
    </row>
    <row r="1564" spans="1:15" ht="15.75">
      <c r="A1564" s="83" t="s">
        <v>3922</v>
      </c>
      <c r="B1564" s="80">
        <v>7048653109711</v>
      </c>
      <c r="C1564" s="34"/>
      <c r="D1564" s="34"/>
      <c r="E1564" s="34"/>
      <c r="F1564" s="34"/>
      <c r="G1564" s="34"/>
      <c r="H1564" s="34"/>
      <c r="I1564" s="34"/>
      <c r="J1564" s="34"/>
      <c r="K1564" s="37">
        <v>840111</v>
      </c>
      <c r="L1564" t="s">
        <v>3744</v>
      </c>
      <c r="M1564" s="21" t="str">
        <f t="shared" si="24"/>
        <v>840111-SA001-LXL</v>
      </c>
      <c r="N1564" s="184">
        <v>7048653109711</v>
      </c>
      <c r="O1564" s="2">
        <v>1</v>
      </c>
    </row>
    <row r="1565" spans="1:15" ht="15.75">
      <c r="A1565" s="83" t="s">
        <v>1031</v>
      </c>
      <c r="B1565" s="80">
        <v>7048652475442</v>
      </c>
      <c r="C1565" s="34"/>
      <c r="D1565" s="34"/>
      <c r="E1565" s="34"/>
      <c r="F1565" s="34"/>
      <c r="G1565" s="34"/>
      <c r="H1565" s="34"/>
      <c r="I1565" s="34"/>
      <c r="J1565" s="34"/>
      <c r="K1565" s="37">
        <v>850014</v>
      </c>
      <c r="L1565" t="s">
        <v>98</v>
      </c>
      <c r="M1565" s="21" t="str">
        <f t="shared" si="24"/>
        <v>850014-BLACK-OS</v>
      </c>
      <c r="N1565" s="184">
        <v>7048652475442</v>
      </c>
      <c r="O1565" s="2">
        <v>1</v>
      </c>
    </row>
    <row r="1566" spans="1:15" ht="15.75">
      <c r="A1566" s="83" t="s">
        <v>596</v>
      </c>
      <c r="B1566" s="80">
        <v>7048652617590</v>
      </c>
      <c r="C1566" s="34"/>
      <c r="D1566" s="34"/>
      <c r="E1566" s="34"/>
      <c r="F1566" s="34"/>
      <c r="G1566" s="34"/>
      <c r="H1566" s="34"/>
      <c r="I1566" s="34"/>
      <c r="J1566" s="34"/>
      <c r="K1566" s="37">
        <v>850086</v>
      </c>
      <c r="L1566" t="s">
        <v>98</v>
      </c>
      <c r="M1566" s="21" t="str">
        <f t="shared" si="24"/>
        <v>850086-BLACK-OS</v>
      </c>
      <c r="N1566" s="184">
        <v>7048652617590</v>
      </c>
      <c r="O1566" s="2">
        <v>1</v>
      </c>
    </row>
    <row r="1567" spans="1:15" ht="15.75">
      <c r="A1567" s="83" t="s">
        <v>597</v>
      </c>
      <c r="B1567" s="80">
        <v>7048652617606</v>
      </c>
      <c r="C1567" s="34"/>
      <c r="D1567" s="34"/>
      <c r="E1567" s="34"/>
      <c r="F1567" s="34"/>
      <c r="G1567" s="34"/>
      <c r="H1567" s="34"/>
      <c r="I1567" s="34"/>
      <c r="J1567" s="34"/>
      <c r="K1567" s="37">
        <v>850087</v>
      </c>
      <c r="L1567" t="s">
        <v>98</v>
      </c>
      <c r="M1567" s="21" t="str">
        <f t="shared" si="24"/>
        <v>850087-BLACK-OS</v>
      </c>
      <c r="N1567" s="184">
        <v>7048652617606</v>
      </c>
      <c r="O1567" s="2">
        <v>1</v>
      </c>
    </row>
    <row r="1568" spans="1:15" ht="15.75">
      <c r="A1568" s="83" t="s">
        <v>598</v>
      </c>
      <c r="B1568" s="80">
        <v>7048652614773</v>
      </c>
      <c r="C1568" s="34"/>
      <c r="D1568" s="34"/>
      <c r="E1568" s="34"/>
      <c r="F1568" s="34"/>
      <c r="G1568" s="34"/>
      <c r="H1568" s="34"/>
      <c r="I1568" s="34"/>
      <c r="J1568" s="34"/>
      <c r="K1568" s="37">
        <v>852012</v>
      </c>
      <c r="L1568" t="s">
        <v>345</v>
      </c>
      <c r="M1568" s="21" t="str">
        <f t="shared" si="24"/>
        <v>852012-150101-OS</v>
      </c>
      <c r="N1568" s="184">
        <v>7048652614773</v>
      </c>
      <c r="O1568" s="2">
        <v>1</v>
      </c>
    </row>
    <row r="1569" spans="1:15" ht="15.75">
      <c r="A1569" s="83" t="s">
        <v>599</v>
      </c>
      <c r="B1569" s="80">
        <v>7048652614780</v>
      </c>
      <c r="C1569" s="34"/>
      <c r="D1569" s="34"/>
      <c r="E1569" s="34"/>
      <c r="F1569" s="34"/>
      <c r="G1569" s="34"/>
      <c r="H1569" s="34"/>
      <c r="I1569" s="34"/>
      <c r="J1569" s="34"/>
      <c r="K1569" s="37">
        <v>852012</v>
      </c>
      <c r="L1569" t="s">
        <v>353</v>
      </c>
      <c r="M1569" s="21" t="str">
        <f t="shared" si="24"/>
        <v>852012-151003-OS</v>
      </c>
      <c r="N1569" s="184">
        <v>7048652614780</v>
      </c>
      <c r="O1569" s="2">
        <v>1</v>
      </c>
    </row>
    <row r="1570" spans="1:15" ht="15.75">
      <c r="A1570" s="83" t="s">
        <v>1778</v>
      </c>
      <c r="B1570" s="80">
        <v>7048652833297</v>
      </c>
      <c r="C1570" s="34"/>
      <c r="D1570" s="34"/>
      <c r="E1570" s="34"/>
      <c r="F1570" s="34"/>
      <c r="G1570" s="34"/>
      <c r="H1570" s="34"/>
      <c r="I1570" s="34"/>
      <c r="J1570" s="34"/>
      <c r="K1570" s="37">
        <v>852014</v>
      </c>
      <c r="L1570" t="s">
        <v>1354</v>
      </c>
      <c r="M1570" s="21" t="str">
        <f t="shared" si="24"/>
        <v>852014-090137-OS</v>
      </c>
      <c r="N1570" s="184">
        <v>7048652833297</v>
      </c>
      <c r="O1570" s="2">
        <v>1</v>
      </c>
    </row>
    <row r="1571" spans="1:15" ht="15.75">
      <c r="A1571" s="83" t="s">
        <v>1779</v>
      </c>
      <c r="B1571" s="80">
        <v>7048652833303</v>
      </c>
      <c r="C1571" s="34"/>
      <c r="D1571" s="34"/>
      <c r="E1571" s="34"/>
      <c r="F1571" s="34"/>
      <c r="G1571" s="34"/>
      <c r="H1571" s="34"/>
      <c r="I1571" s="34"/>
      <c r="J1571" s="34"/>
      <c r="K1571" s="37">
        <v>852014</v>
      </c>
      <c r="L1571" t="s">
        <v>1355</v>
      </c>
      <c r="M1571" s="21" t="str">
        <f t="shared" si="24"/>
        <v>852014-090148-OS</v>
      </c>
      <c r="N1571" s="184">
        <v>7048652833303</v>
      </c>
      <c r="O1571" s="2">
        <v>1</v>
      </c>
    </row>
    <row r="1572" spans="1:15" ht="15.75">
      <c r="A1572" s="83" t="s">
        <v>2431</v>
      </c>
      <c r="B1572" s="80">
        <v>7048652967053</v>
      </c>
      <c r="C1572" s="34"/>
      <c r="D1572" s="34"/>
      <c r="E1572" s="34"/>
      <c r="F1572" s="34"/>
      <c r="G1572" s="34"/>
      <c r="H1572" s="34"/>
      <c r="I1572" s="34"/>
      <c r="J1572" s="34"/>
      <c r="K1572" s="37">
        <v>852014</v>
      </c>
      <c r="L1572" t="s">
        <v>2218</v>
      </c>
      <c r="M1572" s="21" t="str">
        <f t="shared" si="24"/>
        <v>852014-096755-OS</v>
      </c>
      <c r="N1572" s="184">
        <v>7048652967053</v>
      </c>
      <c r="O1572" s="2">
        <v>1</v>
      </c>
    </row>
    <row r="1573" spans="1:15" ht="15.75">
      <c r="A1573" s="83" t="s">
        <v>2432</v>
      </c>
      <c r="B1573" s="80">
        <v>7048652967060</v>
      </c>
      <c r="C1573" s="34"/>
      <c r="D1573" s="34"/>
      <c r="E1573" s="34"/>
      <c r="F1573" s="34"/>
      <c r="G1573" s="34"/>
      <c r="H1573" s="34"/>
      <c r="I1573" s="34"/>
      <c r="J1573" s="34"/>
      <c r="K1573" s="37">
        <v>852014</v>
      </c>
      <c r="L1573" t="s">
        <v>359</v>
      </c>
      <c r="M1573" s="21" t="str">
        <f t="shared" si="24"/>
        <v>852014-110101-OS</v>
      </c>
      <c r="N1573" s="184">
        <v>7048652967060</v>
      </c>
      <c r="O1573" s="2">
        <v>1</v>
      </c>
    </row>
    <row r="1574" spans="1:15" ht="15.75">
      <c r="A1574" s="83" t="s">
        <v>2433</v>
      </c>
      <c r="B1574" s="80">
        <v>7048652967077</v>
      </c>
      <c r="C1574" s="34"/>
      <c r="D1574" s="34"/>
      <c r="E1574" s="34"/>
      <c r="F1574" s="34"/>
      <c r="G1574" s="34"/>
      <c r="H1574" s="34"/>
      <c r="I1574" s="34"/>
      <c r="J1574" s="34"/>
      <c r="K1574" s="37">
        <v>852014</v>
      </c>
      <c r="L1574" t="s">
        <v>361</v>
      </c>
      <c r="M1574" s="21" t="str">
        <f t="shared" si="24"/>
        <v>852014-111003-OS</v>
      </c>
      <c r="N1574" s="184">
        <v>7048652967077</v>
      </c>
      <c r="O1574" s="2">
        <v>1</v>
      </c>
    </row>
    <row r="1575" spans="1:15" ht="15.75">
      <c r="A1575" s="83" t="s">
        <v>600</v>
      </c>
      <c r="B1575" s="80">
        <v>7048652614681</v>
      </c>
      <c r="C1575" s="34"/>
      <c r="D1575" s="34"/>
      <c r="E1575" s="34"/>
      <c r="F1575" s="34"/>
      <c r="G1575" s="34"/>
      <c r="H1575" s="34"/>
      <c r="I1575" s="34"/>
      <c r="J1575" s="34"/>
      <c r="K1575" s="37">
        <v>852014</v>
      </c>
      <c r="L1575" t="s">
        <v>362</v>
      </c>
      <c r="M1575" s="21" t="str">
        <f t="shared" si="24"/>
        <v>852014-120101-OS</v>
      </c>
      <c r="N1575" s="184">
        <v>7048652614681</v>
      </c>
      <c r="O1575" s="2">
        <v>1</v>
      </c>
    </row>
    <row r="1576" spans="1:15" ht="15.75">
      <c r="A1576" s="83" t="s">
        <v>601</v>
      </c>
      <c r="B1576" s="80">
        <v>7048652614698</v>
      </c>
      <c r="C1576" s="34"/>
      <c r="D1576" s="34"/>
      <c r="E1576" s="34"/>
      <c r="F1576" s="34"/>
      <c r="G1576" s="34"/>
      <c r="H1576" s="34"/>
      <c r="I1576" s="34"/>
      <c r="J1576" s="34"/>
      <c r="K1576" s="37">
        <v>852014</v>
      </c>
      <c r="L1576" t="s">
        <v>364</v>
      </c>
      <c r="M1576" s="21" t="str">
        <f t="shared" si="24"/>
        <v>852014-121003-OS</v>
      </c>
      <c r="N1576" s="184">
        <v>7048652614698</v>
      </c>
      <c r="O1576" s="2">
        <v>1</v>
      </c>
    </row>
    <row r="1577" spans="1:15" ht="15.75">
      <c r="A1577" s="83" t="s">
        <v>1780</v>
      </c>
      <c r="B1577" s="80">
        <v>7048652833310</v>
      </c>
      <c r="C1577" s="34"/>
      <c r="D1577" s="34"/>
      <c r="E1577" s="34"/>
      <c r="F1577" s="34"/>
      <c r="G1577" s="34"/>
      <c r="H1577" s="34"/>
      <c r="I1577" s="34"/>
      <c r="J1577" s="34"/>
      <c r="K1577" s="37">
        <v>852014</v>
      </c>
      <c r="L1577" t="s">
        <v>1356</v>
      </c>
      <c r="M1577" s="21" t="str">
        <f t="shared" si="24"/>
        <v>852014-122141-OS</v>
      </c>
      <c r="N1577" s="184">
        <v>7048652833310</v>
      </c>
      <c r="O1577" s="2">
        <v>1</v>
      </c>
    </row>
    <row r="1578" spans="1:15" ht="15.75">
      <c r="A1578" s="83" t="s">
        <v>602</v>
      </c>
      <c r="B1578" s="80">
        <v>7048652614704</v>
      </c>
      <c r="C1578" s="34"/>
      <c r="D1578" s="34"/>
      <c r="E1578" s="34"/>
      <c r="F1578" s="34"/>
      <c r="G1578" s="34"/>
      <c r="H1578" s="34"/>
      <c r="I1578" s="34"/>
      <c r="J1578" s="34"/>
      <c r="K1578" s="37">
        <v>852014</v>
      </c>
      <c r="L1578" t="s">
        <v>365</v>
      </c>
      <c r="M1578" s="21" t="str">
        <f t="shared" si="24"/>
        <v>852014-124021-OS</v>
      </c>
      <c r="N1578" s="184">
        <v>7048652614704</v>
      </c>
      <c r="O1578" s="2">
        <v>1</v>
      </c>
    </row>
    <row r="1579" spans="1:15" ht="15.75">
      <c r="A1579" s="83" t="s">
        <v>603</v>
      </c>
      <c r="B1579" s="80">
        <v>7048652614711</v>
      </c>
      <c r="C1579" s="34"/>
      <c r="D1579" s="34"/>
      <c r="E1579" s="34"/>
      <c r="F1579" s="34"/>
      <c r="G1579" s="34"/>
      <c r="H1579" s="34"/>
      <c r="I1579" s="34"/>
      <c r="J1579" s="34"/>
      <c r="K1579" s="37">
        <v>852014</v>
      </c>
      <c r="L1579" t="s">
        <v>367</v>
      </c>
      <c r="M1579" s="21" t="str">
        <f t="shared" si="24"/>
        <v>852014-140101-OS</v>
      </c>
      <c r="N1579" s="184">
        <v>7048652614711</v>
      </c>
      <c r="O1579" s="2">
        <v>1</v>
      </c>
    </row>
    <row r="1580" spans="1:15" ht="15.75">
      <c r="A1580" s="83" t="s">
        <v>604</v>
      </c>
      <c r="B1580" s="80">
        <v>7048652615817</v>
      </c>
      <c r="C1580" s="34"/>
      <c r="D1580" s="34"/>
      <c r="E1580" s="34"/>
      <c r="F1580" s="34"/>
      <c r="G1580" s="34"/>
      <c r="H1580" s="34"/>
      <c r="I1580" s="34"/>
      <c r="J1580" s="34"/>
      <c r="K1580" s="37">
        <v>852026</v>
      </c>
      <c r="L1580" t="s">
        <v>374</v>
      </c>
      <c r="M1580" s="21" t="str">
        <f t="shared" si="24"/>
        <v>852026-150000-OS</v>
      </c>
      <c r="N1580" s="184">
        <v>7048652615817</v>
      </c>
      <c r="O1580" s="2">
        <v>1</v>
      </c>
    </row>
    <row r="1581" spans="1:15" ht="15.75">
      <c r="A1581" s="83" t="s">
        <v>2434</v>
      </c>
      <c r="B1581" s="80">
        <v>7048652967084</v>
      </c>
      <c r="C1581" s="34"/>
      <c r="D1581" s="34"/>
      <c r="E1581" s="34"/>
      <c r="F1581" s="34"/>
      <c r="G1581" s="34"/>
      <c r="H1581" s="34"/>
      <c r="I1581" s="34"/>
      <c r="J1581" s="34"/>
      <c r="K1581" s="37">
        <v>852028</v>
      </c>
      <c r="L1581" t="s">
        <v>385</v>
      </c>
      <c r="M1581" s="21" t="str">
        <f t="shared" si="24"/>
        <v>852028-050000-OS</v>
      </c>
      <c r="N1581" s="184">
        <v>7048652967084</v>
      </c>
      <c r="O1581" s="2">
        <v>1</v>
      </c>
    </row>
    <row r="1582" spans="1:15" ht="15.75">
      <c r="A1582" s="83" t="s">
        <v>2435</v>
      </c>
      <c r="B1582" s="80">
        <v>7048652967107</v>
      </c>
      <c r="C1582" s="34"/>
      <c r="D1582" s="34"/>
      <c r="E1582" s="34"/>
      <c r="F1582" s="34"/>
      <c r="G1582" s="34"/>
      <c r="H1582" s="34"/>
      <c r="I1582" s="34"/>
      <c r="J1582" s="34"/>
      <c r="K1582" s="37">
        <v>852028</v>
      </c>
      <c r="L1582" t="s">
        <v>1280</v>
      </c>
      <c r="M1582" s="21" t="str">
        <f t="shared" si="24"/>
        <v>852028-090000-OS</v>
      </c>
      <c r="N1582" s="184">
        <v>7048652967107</v>
      </c>
      <c r="O1582" s="2">
        <v>1</v>
      </c>
    </row>
    <row r="1583" spans="1:15" ht="15.75">
      <c r="A1583" s="83" t="s">
        <v>605</v>
      </c>
      <c r="B1583" s="80">
        <v>7048652615763</v>
      </c>
      <c r="C1583" s="34"/>
      <c r="D1583" s="34"/>
      <c r="E1583" s="34"/>
      <c r="F1583" s="34"/>
      <c r="G1583" s="34"/>
      <c r="H1583" s="34"/>
      <c r="I1583" s="34"/>
      <c r="J1583" s="34"/>
      <c r="K1583" s="37">
        <v>852028</v>
      </c>
      <c r="L1583" t="s">
        <v>382</v>
      </c>
      <c r="M1583" s="21" t="str">
        <f t="shared" si="24"/>
        <v>852028-100000-OS</v>
      </c>
      <c r="N1583" s="184">
        <v>7048652615763</v>
      </c>
      <c r="O1583" s="2">
        <v>1</v>
      </c>
    </row>
    <row r="1584" spans="1:15" ht="15.75">
      <c r="A1584" s="83" t="s">
        <v>2436</v>
      </c>
      <c r="B1584" s="80">
        <v>7048652967091</v>
      </c>
      <c r="C1584" s="34"/>
      <c r="D1584" s="34"/>
      <c r="E1584" s="34"/>
      <c r="F1584" s="34"/>
      <c r="G1584" s="34"/>
      <c r="H1584" s="34"/>
      <c r="I1584" s="34"/>
      <c r="J1584" s="34"/>
      <c r="K1584" s="37">
        <v>852028</v>
      </c>
      <c r="L1584" t="s">
        <v>387</v>
      </c>
      <c r="M1584" s="21" t="str">
        <f t="shared" si="24"/>
        <v>852028-110000-OS</v>
      </c>
      <c r="N1584" s="184">
        <v>7048652967091</v>
      </c>
      <c r="O1584" s="2">
        <v>1</v>
      </c>
    </row>
    <row r="1585" spans="1:15" ht="15.75">
      <c r="A1585" s="83" t="s">
        <v>606</v>
      </c>
      <c r="B1585" s="80">
        <v>7048652615770</v>
      </c>
      <c r="C1585" s="34"/>
      <c r="D1585" s="34"/>
      <c r="E1585" s="34"/>
      <c r="F1585" s="34"/>
      <c r="G1585" s="34"/>
      <c r="H1585" s="34"/>
      <c r="I1585" s="34"/>
      <c r="J1585" s="34"/>
      <c r="K1585" s="37">
        <v>852028</v>
      </c>
      <c r="L1585" t="s">
        <v>389</v>
      </c>
      <c r="M1585" s="21" t="str">
        <f t="shared" si="24"/>
        <v>852028-120000-OS</v>
      </c>
      <c r="N1585" s="184">
        <v>7048652615770</v>
      </c>
      <c r="O1585" s="2">
        <v>1</v>
      </c>
    </row>
    <row r="1586" spans="1:15" ht="15.75">
      <c r="A1586" s="83" t="s">
        <v>607</v>
      </c>
      <c r="B1586" s="80">
        <v>7048652615787</v>
      </c>
      <c r="C1586" s="34"/>
      <c r="D1586" s="34"/>
      <c r="E1586" s="34"/>
      <c r="F1586" s="34"/>
      <c r="G1586" s="34"/>
      <c r="H1586" s="34"/>
      <c r="I1586" s="34"/>
      <c r="J1586" s="34"/>
      <c r="K1586" s="37">
        <v>852028</v>
      </c>
      <c r="L1586" t="s">
        <v>391</v>
      </c>
      <c r="M1586" s="21" t="str">
        <f t="shared" si="24"/>
        <v>852028-140000-OS</v>
      </c>
      <c r="N1586" s="184">
        <v>7048652615787</v>
      </c>
      <c r="O1586" s="2">
        <v>1</v>
      </c>
    </row>
    <row r="1587" spans="1:15" ht="15.75">
      <c r="A1587" s="83" t="s">
        <v>608</v>
      </c>
      <c r="B1587" s="80">
        <v>7048652616456</v>
      </c>
      <c r="C1587" s="34"/>
      <c r="D1587" s="34"/>
      <c r="E1587" s="34"/>
      <c r="F1587" s="34"/>
      <c r="G1587" s="34"/>
      <c r="H1587" s="34"/>
      <c r="I1587" s="34"/>
      <c r="J1587" s="34"/>
      <c r="K1587" s="37">
        <v>852031</v>
      </c>
      <c r="L1587" t="s">
        <v>393</v>
      </c>
      <c r="M1587" s="21" t="str">
        <f t="shared" si="24"/>
        <v>852031-060100-OS</v>
      </c>
      <c r="N1587" s="184">
        <v>7048652616456</v>
      </c>
      <c r="O1587" s="2">
        <v>1</v>
      </c>
    </row>
    <row r="1588" spans="1:15" ht="15.75">
      <c r="A1588" s="83" t="s">
        <v>1118</v>
      </c>
      <c r="B1588" s="80">
        <v>7048652762429</v>
      </c>
      <c r="C1588" s="34"/>
      <c r="D1588" s="34"/>
      <c r="E1588" s="34"/>
      <c r="F1588" s="34"/>
      <c r="G1588" s="34"/>
      <c r="H1588" s="34"/>
      <c r="I1588" s="34"/>
      <c r="J1588" s="34"/>
      <c r="K1588" s="37">
        <v>852031</v>
      </c>
      <c r="L1588" t="s">
        <v>1077</v>
      </c>
      <c r="M1588" s="21" t="str">
        <f t="shared" si="24"/>
        <v>852031-070600-OS</v>
      </c>
      <c r="N1588" s="184">
        <v>7048652762429</v>
      </c>
      <c r="O1588" s="2">
        <v>1</v>
      </c>
    </row>
    <row r="1589" spans="1:15" ht="15.75">
      <c r="A1589" s="83" t="s">
        <v>2157</v>
      </c>
      <c r="B1589" s="80">
        <v>7048652894632</v>
      </c>
      <c r="C1589" s="34"/>
      <c r="D1589" s="34"/>
      <c r="E1589" s="34"/>
      <c r="F1589" s="34"/>
      <c r="G1589" s="34"/>
      <c r="H1589" s="34"/>
      <c r="I1589" s="34"/>
      <c r="J1589" s="34"/>
      <c r="K1589" s="37">
        <v>852031</v>
      </c>
      <c r="L1589" t="s">
        <v>2037</v>
      </c>
      <c r="M1589" s="21" t="str">
        <f t="shared" si="24"/>
        <v>852031-076500-OS</v>
      </c>
      <c r="N1589" s="184">
        <v>7048652894632</v>
      </c>
      <c r="O1589" s="2">
        <v>1</v>
      </c>
    </row>
    <row r="1590" spans="1:15" ht="15.75">
      <c r="A1590" s="83" t="s">
        <v>609</v>
      </c>
      <c r="B1590" s="80">
        <v>7048652616463</v>
      </c>
      <c r="C1590" s="34"/>
      <c r="D1590" s="34"/>
      <c r="E1590" s="34"/>
      <c r="F1590" s="34"/>
      <c r="G1590" s="34"/>
      <c r="H1590" s="34"/>
      <c r="I1590" s="34"/>
      <c r="J1590" s="34"/>
      <c r="K1590" s="37">
        <v>852031</v>
      </c>
      <c r="L1590" t="s">
        <v>395</v>
      </c>
      <c r="M1590" s="21" t="str">
        <f t="shared" si="24"/>
        <v>852031-152100-OS</v>
      </c>
      <c r="N1590" s="184">
        <v>7048652616463</v>
      </c>
      <c r="O1590" s="2">
        <v>1</v>
      </c>
    </row>
    <row r="1591" spans="1:15" ht="15.75">
      <c r="A1591" s="83" t="s">
        <v>610</v>
      </c>
      <c r="B1591" s="80">
        <v>7048652616470</v>
      </c>
      <c r="C1591" s="34"/>
      <c r="D1591" s="34"/>
      <c r="E1591" s="34"/>
      <c r="F1591" s="34"/>
      <c r="G1591" s="34"/>
      <c r="H1591" s="34"/>
      <c r="I1591" s="34"/>
      <c r="J1591" s="34"/>
      <c r="K1591" s="37">
        <v>852031</v>
      </c>
      <c r="L1591" t="s">
        <v>397</v>
      </c>
      <c r="M1591" s="21" t="str">
        <f t="shared" si="24"/>
        <v>852031-160300-OS</v>
      </c>
      <c r="N1591" s="184">
        <v>7048652616470</v>
      </c>
      <c r="O1591" s="2">
        <v>1</v>
      </c>
    </row>
    <row r="1592" spans="1:15" ht="15.75">
      <c r="A1592" s="83" t="s">
        <v>998</v>
      </c>
      <c r="B1592" s="80">
        <v>7048652710123</v>
      </c>
      <c r="C1592" s="34"/>
      <c r="D1592" s="34"/>
      <c r="E1592" s="34"/>
      <c r="F1592" s="34"/>
      <c r="G1592" s="34"/>
      <c r="H1592" s="34"/>
      <c r="I1592" s="34"/>
      <c r="J1592" s="34"/>
      <c r="K1592" s="37">
        <v>852031</v>
      </c>
      <c r="L1592" t="s">
        <v>785</v>
      </c>
      <c r="M1592" s="21" t="str">
        <f t="shared" si="24"/>
        <v>852031-160400-OS</v>
      </c>
      <c r="N1592" s="184">
        <v>7048652710123</v>
      </c>
      <c r="O1592" s="2">
        <v>1</v>
      </c>
    </row>
    <row r="1593" spans="1:15" ht="15.75">
      <c r="A1593" s="83" t="s">
        <v>999</v>
      </c>
      <c r="B1593" s="80">
        <v>7048652710130</v>
      </c>
      <c r="C1593" s="34"/>
      <c r="D1593" s="34"/>
      <c r="E1593" s="34"/>
      <c r="F1593" s="34"/>
      <c r="G1593" s="34"/>
      <c r="H1593" s="34"/>
      <c r="I1593" s="34"/>
      <c r="J1593" s="34"/>
      <c r="K1593" s="37">
        <v>852031</v>
      </c>
      <c r="L1593" t="s">
        <v>787</v>
      </c>
      <c r="M1593" s="21" t="str">
        <f t="shared" si="24"/>
        <v>852031-167400-OS</v>
      </c>
      <c r="N1593" s="184">
        <v>7048652710130</v>
      </c>
      <c r="O1593" s="2">
        <v>1</v>
      </c>
    </row>
    <row r="1594" spans="1:15" ht="15.75">
      <c r="A1594" s="83" t="s">
        <v>2965</v>
      </c>
      <c r="B1594" s="80">
        <v>7048652894649</v>
      </c>
      <c r="C1594" s="34"/>
      <c r="D1594" s="34"/>
      <c r="E1594" s="34"/>
      <c r="F1594" s="34"/>
      <c r="G1594" s="34"/>
      <c r="H1594" s="34"/>
      <c r="I1594" s="34"/>
      <c r="J1594" s="34"/>
      <c r="K1594" s="37">
        <v>852031</v>
      </c>
      <c r="L1594" t="s">
        <v>2039</v>
      </c>
      <c r="M1594" s="21" t="str">
        <f t="shared" si="24"/>
        <v>852031-169100-OS</v>
      </c>
      <c r="N1594" s="184">
        <v>7048652894649</v>
      </c>
      <c r="O1594" s="2">
        <v>1</v>
      </c>
    </row>
    <row r="1595" spans="1:15" ht="15.75">
      <c r="A1595" s="83" t="s">
        <v>611</v>
      </c>
      <c r="B1595" s="80">
        <v>7048652616487</v>
      </c>
      <c r="C1595" s="34"/>
      <c r="D1595" s="34"/>
      <c r="E1595" s="34"/>
      <c r="F1595" s="34"/>
      <c r="G1595" s="34"/>
      <c r="H1595" s="34"/>
      <c r="I1595" s="34"/>
      <c r="J1595" s="34"/>
      <c r="K1595" s="37">
        <v>852031</v>
      </c>
      <c r="L1595" t="s">
        <v>399</v>
      </c>
      <c r="M1595" s="21" t="str">
        <f t="shared" si="24"/>
        <v>852031-191100-OS</v>
      </c>
      <c r="N1595" s="184">
        <v>7048652616487</v>
      </c>
      <c r="O1595" s="2">
        <v>1</v>
      </c>
    </row>
    <row r="1596" spans="1:15" ht="15.75">
      <c r="A1596" s="83" t="s">
        <v>1000</v>
      </c>
      <c r="B1596" s="80">
        <v>7048652663849</v>
      </c>
      <c r="C1596" s="34"/>
      <c r="D1596" s="34"/>
      <c r="E1596" s="34"/>
      <c r="F1596" s="34"/>
      <c r="G1596" s="34"/>
      <c r="H1596" s="34"/>
      <c r="I1596" s="34"/>
      <c r="J1596" s="34"/>
      <c r="K1596" s="37">
        <v>852031</v>
      </c>
      <c r="L1596" t="s">
        <v>668</v>
      </c>
      <c r="M1596" s="21" t="str">
        <f t="shared" si="24"/>
        <v>852031-191300-OS</v>
      </c>
      <c r="N1596" s="184">
        <v>7048652663849</v>
      </c>
      <c r="O1596" s="2">
        <v>1</v>
      </c>
    </row>
    <row r="1597" spans="1:15" ht="15.75">
      <c r="A1597" s="83" t="s">
        <v>612</v>
      </c>
      <c r="B1597" s="80">
        <v>7048652616494</v>
      </c>
      <c r="C1597" s="34"/>
      <c r="D1597" s="34"/>
      <c r="E1597" s="34"/>
      <c r="F1597" s="34"/>
      <c r="G1597" s="34"/>
      <c r="H1597" s="34"/>
      <c r="I1597" s="34"/>
      <c r="J1597" s="34"/>
      <c r="K1597" s="37">
        <v>852031</v>
      </c>
      <c r="L1597" t="s">
        <v>401</v>
      </c>
      <c r="M1597" s="21" t="str">
        <f t="shared" si="24"/>
        <v>852031-200100-OS</v>
      </c>
      <c r="N1597" s="184">
        <v>7048652616494</v>
      </c>
      <c r="O1597" s="2">
        <v>1</v>
      </c>
    </row>
    <row r="1598" spans="1:15" ht="15.75">
      <c r="A1598" s="83" t="s">
        <v>1001</v>
      </c>
      <c r="B1598" s="80">
        <v>7048652710147</v>
      </c>
      <c r="C1598" s="34"/>
      <c r="D1598" s="34"/>
      <c r="E1598" s="34"/>
      <c r="F1598" s="34"/>
      <c r="G1598" s="34"/>
      <c r="H1598" s="34"/>
      <c r="I1598" s="34"/>
      <c r="J1598" s="34"/>
      <c r="K1598" s="37">
        <v>852031</v>
      </c>
      <c r="L1598" t="s">
        <v>789</v>
      </c>
      <c r="M1598" s="21" t="str">
        <f t="shared" si="24"/>
        <v>852031-200500-OS</v>
      </c>
      <c r="N1598" s="184">
        <v>7048652710147</v>
      </c>
      <c r="O1598" s="2">
        <v>1</v>
      </c>
    </row>
    <row r="1599" spans="1:15" ht="15.75">
      <c r="A1599" s="83" t="s">
        <v>2158</v>
      </c>
      <c r="B1599" s="80">
        <v>7048652894656</v>
      </c>
      <c r="C1599" s="34"/>
      <c r="D1599" s="34"/>
      <c r="E1599" s="34"/>
      <c r="F1599" s="34"/>
      <c r="G1599" s="34"/>
      <c r="H1599" s="34"/>
      <c r="I1599" s="34"/>
      <c r="J1599" s="34"/>
      <c r="K1599" s="37">
        <v>852031</v>
      </c>
      <c r="L1599" t="s">
        <v>2042</v>
      </c>
      <c r="M1599" s="21" t="str">
        <f t="shared" si="24"/>
        <v>852031-206700-OS</v>
      </c>
      <c r="N1599" s="184">
        <v>7048652894656</v>
      </c>
      <c r="O1599" s="2">
        <v>1</v>
      </c>
    </row>
    <row r="1600" spans="1:15" ht="15.75">
      <c r="A1600" s="83" t="s">
        <v>1119</v>
      </c>
      <c r="B1600" s="80">
        <v>7048652775283</v>
      </c>
      <c r="C1600" s="34"/>
      <c r="D1600" s="34"/>
      <c r="E1600" s="34"/>
      <c r="F1600" s="34"/>
      <c r="G1600" s="34"/>
      <c r="H1600" s="34"/>
      <c r="I1600" s="34"/>
      <c r="J1600" s="34"/>
      <c r="K1600" s="37">
        <v>852031</v>
      </c>
      <c r="L1600" t="s">
        <v>1079</v>
      </c>
      <c r="M1600" s="21" t="str">
        <f t="shared" si="24"/>
        <v>852031-208200-OS</v>
      </c>
      <c r="N1600" s="184">
        <v>7048652775283</v>
      </c>
      <c r="O1600" s="2">
        <v>1</v>
      </c>
    </row>
    <row r="1601" spans="1:15" ht="15.75">
      <c r="A1601" s="83" t="s">
        <v>613</v>
      </c>
      <c r="B1601" s="80">
        <v>7048652616432</v>
      </c>
      <c r="C1601" s="34"/>
      <c r="D1601" s="34"/>
      <c r="E1601" s="34"/>
      <c r="F1601" s="34"/>
      <c r="G1601" s="34"/>
      <c r="H1601" s="34"/>
      <c r="I1601" s="34"/>
      <c r="J1601" s="34"/>
      <c r="K1601" s="37">
        <v>852032</v>
      </c>
      <c r="L1601" t="s">
        <v>403</v>
      </c>
      <c r="M1601" s="21" t="str">
        <f t="shared" si="24"/>
        <v>852032-090200-OS</v>
      </c>
      <c r="N1601" s="184">
        <v>7048652616432</v>
      </c>
      <c r="O1601" s="2">
        <v>1</v>
      </c>
    </row>
    <row r="1602" spans="1:15" ht="15.75">
      <c r="A1602" s="83" t="s">
        <v>1120</v>
      </c>
      <c r="B1602" s="80">
        <v>7048652762450</v>
      </c>
      <c r="C1602" s="34"/>
      <c r="D1602" s="34"/>
      <c r="E1602" s="34"/>
      <c r="F1602" s="34"/>
      <c r="G1602" s="34"/>
      <c r="H1602" s="34"/>
      <c r="I1602" s="34"/>
      <c r="J1602" s="34"/>
      <c r="K1602" s="37">
        <v>852032</v>
      </c>
      <c r="L1602" t="s">
        <v>1081</v>
      </c>
      <c r="M1602" s="21" t="str">
        <f t="shared" si="24"/>
        <v>852032-090700-OS</v>
      </c>
      <c r="N1602" s="184">
        <v>7048652762450</v>
      </c>
      <c r="O1602" s="2">
        <v>1</v>
      </c>
    </row>
    <row r="1603" spans="1:15" ht="15.75">
      <c r="A1603" s="83" t="s">
        <v>1121</v>
      </c>
      <c r="B1603" s="80">
        <v>7048652762467</v>
      </c>
      <c r="C1603" s="34"/>
      <c r="D1603" s="34"/>
      <c r="E1603" s="34"/>
      <c r="F1603" s="34"/>
      <c r="G1603" s="34"/>
      <c r="H1603" s="34"/>
      <c r="I1603" s="34"/>
      <c r="J1603" s="34"/>
      <c r="K1603" s="37">
        <v>852032</v>
      </c>
      <c r="L1603" t="s">
        <v>1083</v>
      </c>
      <c r="M1603" s="21" t="str">
        <f t="shared" ref="M1603:M1666" si="25">CONCATENATE(K1603,"-",L1603)</f>
        <v>852032-091600-OS</v>
      </c>
      <c r="N1603" s="184">
        <v>7048652762467</v>
      </c>
      <c r="O1603" s="2">
        <v>1</v>
      </c>
    </row>
    <row r="1604" spans="1:15" ht="15.75">
      <c r="A1604" s="83" t="s">
        <v>1122</v>
      </c>
      <c r="B1604" s="80">
        <v>7048652775078</v>
      </c>
      <c r="C1604" s="34"/>
      <c r="D1604" s="34"/>
      <c r="E1604" s="34"/>
      <c r="F1604" s="34"/>
      <c r="G1604" s="34"/>
      <c r="H1604" s="34"/>
      <c r="I1604" s="34"/>
      <c r="J1604" s="34"/>
      <c r="K1604" s="37">
        <v>852032</v>
      </c>
      <c r="L1604" t="s">
        <v>1084</v>
      </c>
      <c r="M1604" s="21" t="str">
        <f t="shared" si="25"/>
        <v>852032-092500-OS</v>
      </c>
      <c r="N1604" s="184">
        <v>7048652775078</v>
      </c>
      <c r="O1604" s="2">
        <v>1</v>
      </c>
    </row>
    <row r="1605" spans="1:15" ht="15.75">
      <c r="A1605" s="83" t="s">
        <v>3923</v>
      </c>
      <c r="B1605" s="80">
        <v>7048653018860</v>
      </c>
      <c r="C1605" s="34"/>
      <c r="D1605" s="34"/>
      <c r="E1605" s="34"/>
      <c r="F1605" s="34"/>
      <c r="G1605" s="34"/>
      <c r="H1605" s="34"/>
      <c r="I1605" s="34"/>
      <c r="J1605" s="34"/>
      <c r="K1605" s="37">
        <v>852032</v>
      </c>
      <c r="L1605" t="s">
        <v>3620</v>
      </c>
      <c r="M1605" s="21" t="str">
        <f t="shared" si="25"/>
        <v>852032-095200-OS</v>
      </c>
      <c r="N1605" s="184">
        <v>7048653018860</v>
      </c>
      <c r="O1605" s="2">
        <v>1</v>
      </c>
    </row>
    <row r="1606" spans="1:15" ht="15.75">
      <c r="A1606" s="83" t="s">
        <v>614</v>
      </c>
      <c r="B1606" s="80">
        <v>7048652616449</v>
      </c>
      <c r="C1606" s="34"/>
      <c r="D1606" s="34"/>
      <c r="E1606" s="34"/>
      <c r="F1606" s="34"/>
      <c r="G1606" s="34"/>
      <c r="H1606" s="34"/>
      <c r="I1606" s="34"/>
      <c r="J1606" s="34"/>
      <c r="K1606" s="37">
        <v>852032</v>
      </c>
      <c r="L1606" t="s">
        <v>405</v>
      </c>
      <c r="M1606" s="21" t="str">
        <f t="shared" si="25"/>
        <v>852032-099000-OS</v>
      </c>
      <c r="N1606" s="184">
        <v>7048652616449</v>
      </c>
      <c r="O1606" s="2">
        <v>1</v>
      </c>
    </row>
    <row r="1607" spans="1:15" ht="15.75">
      <c r="A1607" s="83" t="s">
        <v>3924</v>
      </c>
      <c r="B1607" s="80">
        <v>7048653018853</v>
      </c>
      <c r="C1607" s="34"/>
      <c r="D1607" s="34"/>
      <c r="E1607" s="34"/>
      <c r="F1607" s="34"/>
      <c r="G1607" s="34"/>
      <c r="H1607" s="34"/>
      <c r="I1607" s="34"/>
      <c r="J1607" s="34"/>
      <c r="K1607" s="37">
        <v>852032</v>
      </c>
      <c r="L1607" t="s">
        <v>3622</v>
      </c>
      <c r="M1607" s="21" t="str">
        <f t="shared" si="25"/>
        <v>852032-099600-OS</v>
      </c>
      <c r="N1607" s="184">
        <v>7048653018853</v>
      </c>
      <c r="O1607" s="2">
        <v>1</v>
      </c>
    </row>
    <row r="1608" spans="1:15" ht="15.75">
      <c r="A1608" s="83" t="s">
        <v>615</v>
      </c>
      <c r="B1608" s="80">
        <v>7048652616296</v>
      </c>
      <c r="C1608" s="34"/>
      <c r="D1608" s="34"/>
      <c r="E1608" s="34"/>
      <c r="F1608" s="34"/>
      <c r="G1608" s="34"/>
      <c r="H1608" s="34"/>
      <c r="I1608" s="34"/>
      <c r="J1608" s="34"/>
      <c r="K1608" s="37">
        <v>852039</v>
      </c>
      <c r="L1608" t="s">
        <v>345</v>
      </c>
      <c r="M1608" s="21" t="str">
        <f t="shared" si="25"/>
        <v>852039-150101-OS</v>
      </c>
      <c r="N1608" s="184">
        <v>7048652616296</v>
      </c>
      <c r="O1608" s="2">
        <v>1</v>
      </c>
    </row>
    <row r="1609" spans="1:15" ht="15.75">
      <c r="A1609" s="83" t="s">
        <v>616</v>
      </c>
      <c r="B1609" s="80">
        <v>7048652616302</v>
      </c>
      <c r="C1609" s="34"/>
      <c r="D1609" s="34"/>
      <c r="E1609" s="34"/>
      <c r="F1609" s="34"/>
      <c r="G1609" s="34"/>
      <c r="H1609" s="34"/>
      <c r="I1609" s="34"/>
      <c r="J1609" s="34"/>
      <c r="K1609" s="37">
        <v>852039</v>
      </c>
      <c r="L1609" t="s">
        <v>353</v>
      </c>
      <c r="M1609" s="21" t="str">
        <f t="shared" si="25"/>
        <v>852039-151003-OS</v>
      </c>
      <c r="N1609" s="184">
        <v>7048652616302</v>
      </c>
      <c r="O1609" s="2">
        <v>1</v>
      </c>
    </row>
    <row r="1610" spans="1:15" ht="15.75">
      <c r="A1610" s="83" t="s">
        <v>617</v>
      </c>
      <c r="B1610" s="80">
        <v>7048652615565</v>
      </c>
      <c r="C1610" s="34"/>
      <c r="D1610" s="34"/>
      <c r="E1610" s="34"/>
      <c r="F1610" s="34"/>
      <c r="G1610" s="34"/>
      <c r="H1610" s="34"/>
      <c r="I1610" s="34"/>
      <c r="J1610" s="34"/>
      <c r="K1610" s="37">
        <v>852042</v>
      </c>
      <c r="L1610" t="s">
        <v>407</v>
      </c>
      <c r="M1610" s="21" t="str">
        <f t="shared" si="25"/>
        <v>852042-230100-OS</v>
      </c>
      <c r="N1610" s="184">
        <v>7048652615565</v>
      </c>
      <c r="O1610" s="2">
        <v>1</v>
      </c>
    </row>
    <row r="1611" spans="1:15" ht="15.75">
      <c r="A1611" s="83" t="s">
        <v>1002</v>
      </c>
      <c r="B1611" s="80">
        <v>7048652661944</v>
      </c>
      <c r="C1611" s="34"/>
      <c r="D1611" s="34"/>
      <c r="E1611" s="34"/>
      <c r="F1611" s="34"/>
      <c r="G1611" s="34"/>
      <c r="H1611" s="34"/>
      <c r="I1611" s="34"/>
      <c r="J1611" s="34"/>
      <c r="K1611" s="37">
        <v>852043</v>
      </c>
      <c r="L1611" t="s">
        <v>669</v>
      </c>
      <c r="M1611" s="21" t="str">
        <f t="shared" si="25"/>
        <v>852043-061200-OS</v>
      </c>
      <c r="N1611" s="184">
        <v>7048652661944</v>
      </c>
      <c r="O1611" s="2">
        <v>1</v>
      </c>
    </row>
    <row r="1612" spans="1:15" ht="15.75">
      <c r="A1612" s="83" t="s">
        <v>1123</v>
      </c>
      <c r="B1612" s="80">
        <v>7048652762733</v>
      </c>
      <c r="C1612" s="34"/>
      <c r="D1612" s="34"/>
      <c r="E1612" s="34"/>
      <c r="F1612" s="34"/>
      <c r="G1612" s="34"/>
      <c r="H1612" s="34"/>
      <c r="I1612" s="34"/>
      <c r="J1612" s="34"/>
      <c r="K1612" s="37">
        <v>852043</v>
      </c>
      <c r="L1612" t="s">
        <v>1077</v>
      </c>
      <c r="M1612" s="21" t="str">
        <f t="shared" si="25"/>
        <v>852043-070600-OS</v>
      </c>
      <c r="N1612" s="184">
        <v>7048652762733</v>
      </c>
      <c r="O1612" s="2">
        <v>1</v>
      </c>
    </row>
    <row r="1613" spans="1:15" ht="15.75">
      <c r="A1613" s="83" t="s">
        <v>1003</v>
      </c>
      <c r="B1613" s="80">
        <v>7048652710178</v>
      </c>
      <c r="C1613" s="34"/>
      <c r="D1613" s="34"/>
      <c r="E1613" s="34"/>
      <c r="F1613" s="34"/>
      <c r="G1613" s="34"/>
      <c r="H1613" s="34"/>
      <c r="I1613" s="34"/>
      <c r="J1613" s="34"/>
      <c r="K1613" s="37">
        <v>852043</v>
      </c>
      <c r="L1613" t="s">
        <v>791</v>
      </c>
      <c r="M1613" s="21" t="str">
        <f t="shared" si="25"/>
        <v>852043-076300-OS</v>
      </c>
      <c r="N1613" s="184">
        <v>7048652710178</v>
      </c>
      <c r="O1613" s="2">
        <v>1</v>
      </c>
    </row>
    <row r="1614" spans="1:15" ht="15.75">
      <c r="A1614" s="83" t="s">
        <v>2159</v>
      </c>
      <c r="B1614" s="80">
        <v>7048652894601</v>
      </c>
      <c r="C1614" s="34"/>
      <c r="D1614" s="34"/>
      <c r="E1614" s="34"/>
      <c r="F1614" s="34"/>
      <c r="G1614" s="34"/>
      <c r="H1614" s="34"/>
      <c r="I1614" s="34"/>
      <c r="J1614" s="34"/>
      <c r="K1614" s="37">
        <v>852043</v>
      </c>
      <c r="L1614" t="s">
        <v>2044</v>
      </c>
      <c r="M1614" s="21" t="str">
        <f t="shared" si="25"/>
        <v>852043-076400-OS</v>
      </c>
      <c r="N1614" s="184">
        <v>7048652894601</v>
      </c>
      <c r="O1614" s="2">
        <v>1</v>
      </c>
    </row>
    <row r="1615" spans="1:15" ht="15.75">
      <c r="A1615" s="83" t="s">
        <v>3925</v>
      </c>
      <c r="B1615" s="80">
        <v>7048653018952</v>
      </c>
      <c r="C1615" s="34"/>
      <c r="D1615" s="34"/>
      <c r="E1615" s="34"/>
      <c r="F1615" s="34"/>
      <c r="G1615" s="34"/>
      <c r="H1615" s="34"/>
      <c r="I1615" s="34"/>
      <c r="J1615" s="34"/>
      <c r="K1615" s="37">
        <v>852043</v>
      </c>
      <c r="L1615" t="s">
        <v>3624</v>
      </c>
      <c r="M1615" s="21" t="str">
        <f t="shared" si="25"/>
        <v>852043-076900-OS</v>
      </c>
      <c r="N1615" s="184">
        <v>7048653018952</v>
      </c>
      <c r="O1615" s="2">
        <v>1</v>
      </c>
    </row>
    <row r="1616" spans="1:15" ht="15.75">
      <c r="A1616" s="83" t="s">
        <v>1124</v>
      </c>
      <c r="B1616" s="80">
        <v>7048652762740</v>
      </c>
      <c r="C1616" s="34"/>
      <c r="D1616" s="34"/>
      <c r="E1616" s="34"/>
      <c r="F1616" s="34"/>
      <c r="G1616" s="34"/>
      <c r="H1616" s="34"/>
      <c r="I1616" s="34"/>
      <c r="J1616" s="34"/>
      <c r="K1616" s="37">
        <v>852043</v>
      </c>
      <c r="L1616" t="s">
        <v>1086</v>
      </c>
      <c r="M1616" s="21" t="str">
        <f t="shared" si="25"/>
        <v>852043-150500-OS</v>
      </c>
      <c r="N1616" s="184">
        <v>7048652762740</v>
      </c>
      <c r="O1616" s="2">
        <v>1</v>
      </c>
    </row>
    <row r="1617" spans="1:15" ht="15.75">
      <c r="A1617" s="83" t="s">
        <v>1004</v>
      </c>
      <c r="B1617" s="80">
        <v>7048652661968</v>
      </c>
      <c r="C1617" s="34"/>
      <c r="D1617" s="34"/>
      <c r="E1617" s="34"/>
      <c r="F1617" s="34"/>
      <c r="G1617" s="34"/>
      <c r="H1617" s="34"/>
      <c r="I1617" s="34"/>
      <c r="J1617" s="34"/>
      <c r="K1617" s="37">
        <v>852043</v>
      </c>
      <c r="L1617" t="s">
        <v>670</v>
      </c>
      <c r="M1617" s="21" t="str">
        <f t="shared" si="25"/>
        <v>852043-152000-OS</v>
      </c>
      <c r="N1617" s="184">
        <v>7048652661968</v>
      </c>
      <c r="O1617" s="2">
        <v>1</v>
      </c>
    </row>
    <row r="1618" spans="1:15" ht="15.75">
      <c r="A1618" s="83" t="s">
        <v>618</v>
      </c>
      <c r="B1618" s="80">
        <v>7048652615497</v>
      </c>
      <c r="C1618" s="34"/>
      <c r="D1618" s="34"/>
      <c r="E1618" s="34"/>
      <c r="F1618" s="34"/>
      <c r="G1618" s="34"/>
      <c r="H1618" s="34"/>
      <c r="I1618" s="34"/>
      <c r="J1618" s="34"/>
      <c r="K1618" s="37">
        <v>852043</v>
      </c>
      <c r="L1618" t="s">
        <v>395</v>
      </c>
      <c r="M1618" s="21" t="str">
        <f t="shared" si="25"/>
        <v>852043-152100-OS</v>
      </c>
      <c r="N1618" s="184">
        <v>7048652615497</v>
      </c>
      <c r="O1618" s="2">
        <v>1</v>
      </c>
    </row>
    <row r="1619" spans="1:15" ht="15.75">
      <c r="A1619" s="83" t="s">
        <v>1005</v>
      </c>
      <c r="B1619" s="80">
        <v>7048652710185</v>
      </c>
      <c r="C1619" s="34"/>
      <c r="D1619" s="34"/>
      <c r="E1619" s="34"/>
      <c r="F1619" s="34"/>
      <c r="G1619" s="34"/>
      <c r="H1619" s="34"/>
      <c r="I1619" s="34"/>
      <c r="J1619" s="34"/>
      <c r="K1619" s="37">
        <v>852043</v>
      </c>
      <c r="L1619" t="s">
        <v>785</v>
      </c>
      <c r="M1619" s="21" t="str">
        <f t="shared" si="25"/>
        <v>852043-160400-OS</v>
      </c>
      <c r="N1619" s="184">
        <v>7048652710185</v>
      </c>
      <c r="O1619" s="2">
        <v>1</v>
      </c>
    </row>
    <row r="1620" spans="1:15" ht="15.75">
      <c r="A1620" s="83" t="s">
        <v>619</v>
      </c>
      <c r="B1620" s="80">
        <v>7048652615503</v>
      </c>
      <c r="C1620" s="34"/>
      <c r="D1620" s="34"/>
      <c r="E1620" s="34"/>
      <c r="F1620" s="34"/>
      <c r="G1620" s="34"/>
      <c r="H1620" s="34"/>
      <c r="I1620" s="34"/>
      <c r="J1620" s="34"/>
      <c r="K1620" s="37">
        <v>852043</v>
      </c>
      <c r="L1620" t="s">
        <v>410</v>
      </c>
      <c r="M1620" s="21" t="str">
        <f t="shared" si="25"/>
        <v>852043-161000-OS</v>
      </c>
      <c r="N1620" s="184">
        <v>7048652615503</v>
      </c>
      <c r="O1620" s="2">
        <v>1</v>
      </c>
    </row>
    <row r="1621" spans="1:15" ht="15.75">
      <c r="A1621" s="83" t="s">
        <v>1125</v>
      </c>
      <c r="B1621" s="80">
        <v>7048652762757</v>
      </c>
      <c r="C1621" s="34"/>
      <c r="D1621" s="34"/>
      <c r="E1621" s="34"/>
      <c r="F1621" s="34"/>
      <c r="G1621" s="34"/>
      <c r="H1621" s="34"/>
      <c r="I1621" s="34"/>
      <c r="J1621" s="34"/>
      <c r="K1621" s="37">
        <v>852043</v>
      </c>
      <c r="L1621" t="s">
        <v>787</v>
      </c>
      <c r="M1621" s="21" t="str">
        <f t="shared" si="25"/>
        <v>852043-167400-OS</v>
      </c>
      <c r="N1621" s="184">
        <v>7048652762757</v>
      </c>
      <c r="O1621" s="2">
        <v>1</v>
      </c>
    </row>
    <row r="1622" spans="1:15" ht="15.75">
      <c r="A1622" s="83" t="s">
        <v>3926</v>
      </c>
      <c r="B1622" s="80">
        <v>7048653018969</v>
      </c>
      <c r="C1622" s="34"/>
      <c r="D1622" s="34"/>
      <c r="E1622" s="34"/>
      <c r="F1622" s="34"/>
      <c r="G1622" s="34"/>
      <c r="H1622" s="34"/>
      <c r="I1622" s="34"/>
      <c r="J1622" s="34"/>
      <c r="K1622" s="37">
        <v>852043</v>
      </c>
      <c r="L1622" t="s">
        <v>3626</v>
      </c>
      <c r="M1622" s="21" t="str">
        <f t="shared" si="25"/>
        <v>852043-170400-OS</v>
      </c>
      <c r="N1622" s="184">
        <v>7048653018969</v>
      </c>
      <c r="O1622" s="2">
        <v>1</v>
      </c>
    </row>
    <row r="1623" spans="1:15" ht="15.75">
      <c r="A1623" s="83" t="s">
        <v>1126</v>
      </c>
      <c r="B1623" s="80">
        <v>7048652762764</v>
      </c>
      <c r="C1623" s="34"/>
      <c r="D1623" s="34"/>
      <c r="E1623" s="34"/>
      <c r="F1623" s="34"/>
      <c r="G1623" s="34"/>
      <c r="H1623" s="34"/>
      <c r="I1623" s="34"/>
      <c r="J1623" s="34"/>
      <c r="K1623" s="37">
        <v>852043</v>
      </c>
      <c r="L1623" t="s">
        <v>1088</v>
      </c>
      <c r="M1623" s="21" t="str">
        <f t="shared" si="25"/>
        <v>852043-198200-OS</v>
      </c>
      <c r="N1623" s="184">
        <v>7048652762764</v>
      </c>
      <c r="O1623" s="2">
        <v>1</v>
      </c>
    </row>
    <row r="1624" spans="1:15" ht="15.75">
      <c r="A1624" s="83" t="s">
        <v>620</v>
      </c>
      <c r="B1624" s="80">
        <v>7048652615510</v>
      </c>
      <c r="C1624" s="34"/>
      <c r="D1624" s="34"/>
      <c r="E1624" s="34"/>
      <c r="F1624" s="34"/>
      <c r="G1624" s="34"/>
      <c r="H1624" s="34"/>
      <c r="I1624" s="34"/>
      <c r="J1624" s="34"/>
      <c r="K1624" s="37">
        <v>852043</v>
      </c>
      <c r="L1624" t="s">
        <v>401</v>
      </c>
      <c r="M1624" s="21" t="str">
        <f t="shared" si="25"/>
        <v>852043-200100-OS</v>
      </c>
      <c r="N1624" s="184">
        <v>7048652615510</v>
      </c>
      <c r="O1624" s="2">
        <v>1</v>
      </c>
    </row>
    <row r="1625" spans="1:15" ht="15.75">
      <c r="A1625" s="83" t="s">
        <v>1127</v>
      </c>
      <c r="B1625" s="80">
        <v>7048652762818</v>
      </c>
      <c r="C1625" s="34"/>
      <c r="D1625" s="34"/>
      <c r="E1625" s="34"/>
      <c r="F1625" s="34"/>
      <c r="G1625" s="34"/>
      <c r="H1625" s="34"/>
      <c r="I1625" s="34"/>
      <c r="J1625" s="34"/>
      <c r="K1625" s="37">
        <v>852043</v>
      </c>
      <c r="L1625" t="s">
        <v>1090</v>
      </c>
      <c r="M1625" s="21" t="str">
        <f t="shared" si="25"/>
        <v>852043-202429-OS</v>
      </c>
      <c r="N1625" s="184">
        <v>7048652762818</v>
      </c>
      <c r="O1625" s="2">
        <v>1</v>
      </c>
    </row>
    <row r="1626" spans="1:15" ht="15.75">
      <c r="A1626" s="83" t="s">
        <v>2160</v>
      </c>
      <c r="B1626" s="80">
        <v>7048652894618</v>
      </c>
      <c r="C1626" s="34"/>
      <c r="D1626" s="34"/>
      <c r="E1626" s="34"/>
      <c r="F1626" s="34"/>
      <c r="G1626" s="34"/>
      <c r="H1626" s="34"/>
      <c r="I1626" s="34"/>
      <c r="J1626" s="34"/>
      <c r="K1626" s="37">
        <v>852043</v>
      </c>
      <c r="L1626" t="s">
        <v>2042</v>
      </c>
      <c r="M1626" s="21" t="str">
        <f t="shared" si="25"/>
        <v>852043-206700-OS</v>
      </c>
      <c r="N1626" s="184">
        <v>7048652894618</v>
      </c>
      <c r="O1626" s="2">
        <v>1</v>
      </c>
    </row>
    <row r="1627" spans="1:15" ht="15.75">
      <c r="A1627" s="83" t="s">
        <v>1006</v>
      </c>
      <c r="B1627" s="80">
        <v>7048652666161</v>
      </c>
      <c r="C1627" s="34"/>
      <c r="D1627" s="34"/>
      <c r="E1627" s="34"/>
      <c r="F1627" s="34"/>
      <c r="G1627" s="34"/>
      <c r="H1627" s="34"/>
      <c r="I1627" s="34"/>
      <c r="J1627" s="34"/>
      <c r="K1627" s="37">
        <v>852044</v>
      </c>
      <c r="L1627" t="s">
        <v>671</v>
      </c>
      <c r="M1627" s="21" t="str">
        <f t="shared" si="25"/>
        <v>852044-220100-OS</v>
      </c>
      <c r="N1627" s="184">
        <v>7048652666161</v>
      </c>
      <c r="O1627" s="2">
        <v>1</v>
      </c>
    </row>
    <row r="1628" spans="1:15" ht="15.75">
      <c r="A1628" s="83" t="s">
        <v>1007</v>
      </c>
      <c r="B1628" s="80">
        <v>7048652710215</v>
      </c>
      <c r="C1628" s="34"/>
      <c r="D1628" s="34"/>
      <c r="E1628" s="34"/>
      <c r="F1628" s="34"/>
      <c r="G1628" s="34"/>
      <c r="H1628" s="34"/>
      <c r="I1628" s="34"/>
      <c r="J1628" s="34"/>
      <c r="K1628" s="37">
        <v>852044</v>
      </c>
      <c r="L1628" t="s">
        <v>793</v>
      </c>
      <c r="M1628" s="21" t="str">
        <f t="shared" si="25"/>
        <v>852044-220400-OS</v>
      </c>
      <c r="N1628" s="184">
        <v>7048652710215</v>
      </c>
      <c r="O1628" s="2">
        <v>1</v>
      </c>
    </row>
    <row r="1629" spans="1:15" ht="15.75">
      <c r="A1629" s="83" t="s">
        <v>1008</v>
      </c>
      <c r="B1629" s="80">
        <v>7048652710222</v>
      </c>
      <c r="C1629" s="34"/>
      <c r="D1629" s="34"/>
      <c r="E1629" s="34"/>
      <c r="F1629" s="34"/>
      <c r="G1629" s="34"/>
      <c r="H1629" s="34"/>
      <c r="I1629" s="34"/>
      <c r="J1629" s="34"/>
      <c r="K1629" s="37">
        <v>852044</v>
      </c>
      <c r="L1629" t="s">
        <v>795</v>
      </c>
      <c r="M1629" s="21" t="str">
        <f t="shared" si="25"/>
        <v>852044-221200-OS</v>
      </c>
      <c r="N1629" s="184">
        <v>7048652710222</v>
      </c>
      <c r="O1629" s="2">
        <v>1</v>
      </c>
    </row>
    <row r="1630" spans="1:15" ht="15.75">
      <c r="A1630" s="83" t="s">
        <v>621</v>
      </c>
      <c r="B1630" s="80">
        <v>7048652615367</v>
      </c>
      <c r="C1630" s="34"/>
      <c r="D1630" s="34"/>
      <c r="E1630" s="34"/>
      <c r="F1630" s="34"/>
      <c r="G1630" s="34"/>
      <c r="H1630" s="34"/>
      <c r="I1630" s="34"/>
      <c r="J1630" s="34"/>
      <c r="K1630" s="37">
        <v>852044</v>
      </c>
      <c r="L1630" t="s">
        <v>412</v>
      </c>
      <c r="M1630" s="21" t="str">
        <f t="shared" si="25"/>
        <v>852044-226100-OS</v>
      </c>
      <c r="N1630" s="184">
        <v>7048652615367</v>
      </c>
      <c r="O1630" s="2">
        <v>1</v>
      </c>
    </row>
    <row r="1631" spans="1:15" ht="15.75">
      <c r="A1631" s="83" t="s">
        <v>622</v>
      </c>
      <c r="B1631" s="80">
        <v>7048652615350</v>
      </c>
      <c r="C1631" s="34"/>
      <c r="D1631" s="34"/>
      <c r="E1631" s="34"/>
      <c r="F1631" s="34"/>
      <c r="G1631" s="34"/>
      <c r="H1631" s="34"/>
      <c r="I1631" s="34"/>
      <c r="J1631" s="34"/>
      <c r="K1631" s="37">
        <v>852045</v>
      </c>
      <c r="L1631" t="s">
        <v>407</v>
      </c>
      <c r="M1631" s="21" t="str">
        <f t="shared" si="25"/>
        <v>852045-230100-OS</v>
      </c>
      <c r="N1631" s="184">
        <v>7048652615350</v>
      </c>
      <c r="O1631" s="2">
        <v>1</v>
      </c>
    </row>
    <row r="1632" spans="1:15" ht="15.75">
      <c r="A1632" s="83" t="s">
        <v>1009</v>
      </c>
      <c r="B1632" s="80">
        <v>7048652661982</v>
      </c>
      <c r="C1632" s="34"/>
      <c r="D1632" s="34"/>
      <c r="E1632" s="34"/>
      <c r="F1632" s="34"/>
      <c r="G1632" s="34"/>
      <c r="H1632" s="34"/>
      <c r="I1632" s="34"/>
      <c r="J1632" s="34"/>
      <c r="K1632" s="37">
        <v>852046</v>
      </c>
      <c r="L1632" t="s">
        <v>669</v>
      </c>
      <c r="M1632" s="21" t="str">
        <f t="shared" si="25"/>
        <v>852046-061200-OS</v>
      </c>
      <c r="N1632" s="184">
        <v>7048652661982</v>
      </c>
      <c r="O1632" s="2">
        <v>1</v>
      </c>
    </row>
    <row r="1633" spans="1:15" ht="15.75">
      <c r="A1633" s="83" t="s">
        <v>623</v>
      </c>
      <c r="B1633" s="80">
        <v>7048652615312</v>
      </c>
      <c r="C1633" s="34"/>
      <c r="D1633" s="34"/>
      <c r="E1633" s="34"/>
      <c r="F1633" s="34"/>
      <c r="G1633" s="34"/>
      <c r="H1633" s="34"/>
      <c r="I1633" s="34"/>
      <c r="J1633" s="34"/>
      <c r="K1633" s="37">
        <v>852046</v>
      </c>
      <c r="L1633" t="s">
        <v>408</v>
      </c>
      <c r="M1633" s="21" t="str">
        <f t="shared" si="25"/>
        <v>852046-063000-OS</v>
      </c>
      <c r="N1633" s="184">
        <v>7048652615312</v>
      </c>
      <c r="O1633" s="2">
        <v>1</v>
      </c>
    </row>
    <row r="1634" spans="1:15" ht="15.75">
      <c r="A1634" s="83" t="s">
        <v>1128</v>
      </c>
      <c r="B1634" s="80">
        <v>7048652762672</v>
      </c>
      <c r="C1634" s="34"/>
      <c r="D1634" s="34"/>
      <c r="E1634" s="34"/>
      <c r="F1634" s="34"/>
      <c r="G1634" s="34"/>
      <c r="H1634" s="34"/>
      <c r="I1634" s="34"/>
      <c r="J1634" s="34"/>
      <c r="K1634" s="37">
        <v>852046</v>
      </c>
      <c r="L1634" t="s">
        <v>1077</v>
      </c>
      <c r="M1634" s="21" t="str">
        <f t="shared" si="25"/>
        <v>852046-070600-OS</v>
      </c>
      <c r="N1634" s="184">
        <v>7048652762672</v>
      </c>
      <c r="O1634" s="2">
        <v>1</v>
      </c>
    </row>
    <row r="1635" spans="1:15" ht="15.75">
      <c r="A1635" s="83" t="s">
        <v>1010</v>
      </c>
      <c r="B1635" s="80">
        <v>7048652710246</v>
      </c>
      <c r="C1635" s="34"/>
      <c r="D1635" s="34"/>
      <c r="E1635" s="34"/>
      <c r="F1635" s="34"/>
      <c r="G1635" s="34"/>
      <c r="H1635" s="34"/>
      <c r="I1635" s="34"/>
      <c r="J1635" s="34"/>
      <c r="K1635" s="37">
        <v>852046</v>
      </c>
      <c r="L1635" t="s">
        <v>791</v>
      </c>
      <c r="M1635" s="21" t="str">
        <f t="shared" si="25"/>
        <v>852046-076300-OS</v>
      </c>
      <c r="N1635" s="184">
        <v>7048652710246</v>
      </c>
      <c r="O1635" s="2">
        <v>1</v>
      </c>
    </row>
    <row r="1636" spans="1:15" ht="15.75">
      <c r="A1636" s="83" t="s">
        <v>1129</v>
      </c>
      <c r="B1636" s="80">
        <v>7048652762689</v>
      </c>
      <c r="C1636" s="34"/>
      <c r="D1636" s="34"/>
      <c r="E1636" s="34"/>
      <c r="F1636" s="34"/>
      <c r="G1636" s="34"/>
      <c r="H1636" s="34"/>
      <c r="I1636" s="34"/>
      <c r="J1636" s="34"/>
      <c r="K1636" s="37">
        <v>852046</v>
      </c>
      <c r="L1636" t="s">
        <v>1086</v>
      </c>
      <c r="M1636" s="21" t="str">
        <f t="shared" si="25"/>
        <v>852046-150500-OS</v>
      </c>
      <c r="N1636" s="184">
        <v>7048652762689</v>
      </c>
      <c r="O1636" s="2">
        <v>1</v>
      </c>
    </row>
    <row r="1637" spans="1:15" ht="15.75">
      <c r="A1637" s="83" t="s">
        <v>1011</v>
      </c>
      <c r="B1637" s="80">
        <v>7048652661999</v>
      </c>
      <c r="C1637" s="34"/>
      <c r="D1637" s="34"/>
      <c r="E1637" s="34"/>
      <c r="F1637" s="34"/>
      <c r="G1637" s="34"/>
      <c r="H1637" s="34"/>
      <c r="I1637" s="34"/>
      <c r="J1637" s="34"/>
      <c r="K1637" s="37">
        <v>852046</v>
      </c>
      <c r="L1637" t="s">
        <v>670</v>
      </c>
      <c r="M1637" s="21" t="str">
        <f t="shared" si="25"/>
        <v>852046-152000-OS</v>
      </c>
      <c r="N1637" s="184">
        <v>7048652661999</v>
      </c>
      <c r="O1637" s="2">
        <v>1</v>
      </c>
    </row>
    <row r="1638" spans="1:15" ht="15.75">
      <c r="A1638" s="83" t="s">
        <v>624</v>
      </c>
      <c r="B1638" s="80">
        <v>7048652615329</v>
      </c>
      <c r="C1638" s="34"/>
      <c r="D1638" s="34"/>
      <c r="E1638" s="34"/>
      <c r="F1638" s="34"/>
      <c r="G1638" s="34"/>
      <c r="H1638" s="34"/>
      <c r="I1638" s="34"/>
      <c r="J1638" s="34"/>
      <c r="K1638" s="37">
        <v>852046</v>
      </c>
      <c r="L1638" t="s">
        <v>395</v>
      </c>
      <c r="M1638" s="21" t="str">
        <f t="shared" si="25"/>
        <v>852046-152100-OS</v>
      </c>
      <c r="N1638" s="184">
        <v>7048652615329</v>
      </c>
      <c r="O1638" s="2">
        <v>1</v>
      </c>
    </row>
    <row r="1639" spans="1:15" ht="15.75">
      <c r="A1639" s="83" t="s">
        <v>1012</v>
      </c>
      <c r="B1639" s="80">
        <v>7048652710253</v>
      </c>
      <c r="C1639" s="34"/>
      <c r="D1639" s="34"/>
      <c r="E1639" s="34"/>
      <c r="F1639" s="34"/>
      <c r="G1639" s="34"/>
      <c r="H1639" s="34"/>
      <c r="I1639" s="34"/>
      <c r="J1639" s="34"/>
      <c r="K1639" s="37">
        <v>852046</v>
      </c>
      <c r="L1639" t="s">
        <v>785</v>
      </c>
      <c r="M1639" s="21" t="str">
        <f t="shared" si="25"/>
        <v>852046-160400-OS</v>
      </c>
      <c r="N1639" s="184">
        <v>7048652710253</v>
      </c>
      <c r="O1639" s="2">
        <v>1</v>
      </c>
    </row>
    <row r="1640" spans="1:15" ht="15.75">
      <c r="A1640" s="83" t="s">
        <v>625</v>
      </c>
      <c r="B1640" s="80">
        <v>7048652615336</v>
      </c>
      <c r="C1640" s="34"/>
      <c r="D1640" s="34"/>
      <c r="E1640" s="34"/>
      <c r="F1640" s="34"/>
      <c r="G1640" s="34"/>
      <c r="H1640" s="34"/>
      <c r="I1640" s="34"/>
      <c r="J1640" s="34"/>
      <c r="K1640" s="37">
        <v>852046</v>
      </c>
      <c r="L1640" t="s">
        <v>410</v>
      </c>
      <c r="M1640" s="21" t="str">
        <f t="shared" si="25"/>
        <v>852046-161000-OS</v>
      </c>
      <c r="N1640" s="184">
        <v>7048652615336</v>
      </c>
      <c r="O1640" s="2">
        <v>1</v>
      </c>
    </row>
    <row r="1641" spans="1:15" ht="15.75">
      <c r="A1641" s="83" t="s">
        <v>1130</v>
      </c>
      <c r="B1641" s="80">
        <v>7048652762696</v>
      </c>
      <c r="C1641" s="34"/>
      <c r="D1641" s="34"/>
      <c r="E1641" s="34"/>
      <c r="F1641" s="34"/>
      <c r="G1641" s="34"/>
      <c r="H1641" s="34"/>
      <c r="I1641" s="34"/>
      <c r="J1641" s="34"/>
      <c r="K1641" s="37">
        <v>852046</v>
      </c>
      <c r="L1641" t="s">
        <v>787</v>
      </c>
      <c r="M1641" s="21" t="str">
        <f t="shared" si="25"/>
        <v>852046-167400-OS</v>
      </c>
      <c r="N1641" s="184">
        <v>7048652762696</v>
      </c>
      <c r="O1641" s="2">
        <v>1</v>
      </c>
    </row>
    <row r="1642" spans="1:15" ht="15.75">
      <c r="A1642" s="83" t="s">
        <v>1131</v>
      </c>
      <c r="B1642" s="80">
        <v>7048652762702</v>
      </c>
      <c r="C1642" s="34"/>
      <c r="D1642" s="34"/>
      <c r="E1642" s="34"/>
      <c r="F1642" s="34"/>
      <c r="G1642" s="34"/>
      <c r="H1642" s="34"/>
      <c r="I1642" s="34"/>
      <c r="J1642" s="34"/>
      <c r="K1642" s="37">
        <v>852046</v>
      </c>
      <c r="L1642" t="s">
        <v>1088</v>
      </c>
      <c r="M1642" s="21" t="str">
        <f t="shared" si="25"/>
        <v>852046-198200-OS</v>
      </c>
      <c r="N1642" s="184">
        <v>7048652762702</v>
      </c>
      <c r="O1642" s="2">
        <v>1</v>
      </c>
    </row>
    <row r="1643" spans="1:15" ht="15.75">
      <c r="A1643" s="83" t="s">
        <v>626</v>
      </c>
      <c r="B1643" s="80">
        <v>7048652615343</v>
      </c>
      <c r="C1643" s="34"/>
      <c r="D1643" s="34"/>
      <c r="E1643" s="34"/>
      <c r="F1643" s="34"/>
      <c r="G1643" s="34"/>
      <c r="H1643" s="34"/>
      <c r="I1643" s="34"/>
      <c r="J1643" s="34"/>
      <c r="K1643" s="37">
        <v>852046</v>
      </c>
      <c r="L1643" t="s">
        <v>401</v>
      </c>
      <c r="M1643" s="21" t="str">
        <f t="shared" si="25"/>
        <v>852046-200100-OS</v>
      </c>
      <c r="N1643" s="184">
        <v>7048652615343</v>
      </c>
      <c r="O1643" s="2">
        <v>1</v>
      </c>
    </row>
    <row r="1644" spans="1:15" ht="15.75">
      <c r="A1644" s="83" t="s">
        <v>1132</v>
      </c>
      <c r="B1644" s="80">
        <v>7048652762832</v>
      </c>
      <c r="C1644" s="34"/>
      <c r="D1644" s="34"/>
      <c r="E1644" s="34"/>
      <c r="F1644" s="34"/>
      <c r="G1644" s="34"/>
      <c r="H1644" s="34"/>
      <c r="I1644" s="34"/>
      <c r="J1644" s="34"/>
      <c r="K1644" s="37">
        <v>852046</v>
      </c>
      <c r="L1644" t="s">
        <v>1090</v>
      </c>
      <c r="M1644" s="21" t="str">
        <f t="shared" si="25"/>
        <v>852046-202429-OS</v>
      </c>
      <c r="N1644" s="184">
        <v>7048652762832</v>
      </c>
      <c r="O1644" s="2">
        <v>1</v>
      </c>
    </row>
    <row r="1645" spans="1:15" ht="15.75">
      <c r="A1645" s="83" t="s">
        <v>2161</v>
      </c>
      <c r="B1645" s="80">
        <v>7048652894588</v>
      </c>
      <c r="C1645" s="34"/>
      <c r="D1645" s="34"/>
      <c r="E1645" s="34"/>
      <c r="F1645" s="34"/>
      <c r="G1645" s="34"/>
      <c r="H1645" s="34"/>
      <c r="I1645" s="34"/>
      <c r="J1645" s="34"/>
      <c r="K1645" s="37">
        <v>852046</v>
      </c>
      <c r="L1645" t="s">
        <v>2042</v>
      </c>
      <c r="M1645" s="21" t="str">
        <f t="shared" si="25"/>
        <v>852046-206700-OS</v>
      </c>
      <c r="N1645" s="184">
        <v>7048652894588</v>
      </c>
      <c r="O1645" s="2">
        <v>1</v>
      </c>
    </row>
    <row r="1646" spans="1:15" ht="15.75">
      <c r="A1646" s="83" t="s">
        <v>1013</v>
      </c>
      <c r="B1646" s="80">
        <v>7048652666178</v>
      </c>
      <c r="C1646" s="34"/>
      <c r="D1646" s="34"/>
      <c r="E1646" s="34"/>
      <c r="F1646" s="34"/>
      <c r="G1646" s="34"/>
      <c r="H1646" s="34"/>
      <c r="I1646" s="34"/>
      <c r="J1646" s="34"/>
      <c r="K1646" s="37">
        <v>852047</v>
      </c>
      <c r="L1646" t="s">
        <v>671</v>
      </c>
      <c r="M1646" s="21" t="str">
        <f t="shared" si="25"/>
        <v>852047-220100-OS</v>
      </c>
      <c r="N1646" s="184">
        <v>7048652666178</v>
      </c>
      <c r="O1646" s="2">
        <v>1</v>
      </c>
    </row>
    <row r="1647" spans="1:15" ht="15.75">
      <c r="A1647" s="83" t="s">
        <v>1014</v>
      </c>
      <c r="B1647" s="80">
        <v>7048652710260</v>
      </c>
      <c r="C1647" s="34"/>
      <c r="D1647" s="34"/>
      <c r="E1647" s="34"/>
      <c r="F1647" s="34"/>
      <c r="G1647" s="34"/>
      <c r="H1647" s="34"/>
      <c r="I1647" s="34"/>
      <c r="J1647" s="34"/>
      <c r="K1647" s="37">
        <v>852047</v>
      </c>
      <c r="L1647" t="s">
        <v>793</v>
      </c>
      <c r="M1647" s="21" t="str">
        <f t="shared" si="25"/>
        <v>852047-220400-OS</v>
      </c>
      <c r="N1647" s="184">
        <v>7048652710260</v>
      </c>
      <c r="O1647" s="2">
        <v>1</v>
      </c>
    </row>
    <row r="1648" spans="1:15" ht="15.75">
      <c r="A1648" s="83" t="s">
        <v>1015</v>
      </c>
      <c r="B1648" s="80">
        <v>7048652710277</v>
      </c>
      <c r="C1648" s="34"/>
      <c r="D1648" s="34"/>
      <c r="E1648" s="34"/>
      <c r="F1648" s="34"/>
      <c r="G1648" s="34"/>
      <c r="H1648" s="34"/>
      <c r="I1648" s="34"/>
      <c r="J1648" s="34"/>
      <c r="K1648" s="37">
        <v>852047</v>
      </c>
      <c r="L1648" t="s">
        <v>795</v>
      </c>
      <c r="M1648" s="21" t="str">
        <f t="shared" si="25"/>
        <v>852047-221200-OS</v>
      </c>
      <c r="N1648" s="184">
        <v>7048652710277</v>
      </c>
      <c r="O1648" s="2">
        <v>1</v>
      </c>
    </row>
    <row r="1649" spans="1:15" ht="15.75">
      <c r="A1649" s="83" t="s">
        <v>627</v>
      </c>
      <c r="B1649" s="80">
        <v>7048652615305</v>
      </c>
      <c r="C1649" s="34"/>
      <c r="D1649" s="34"/>
      <c r="E1649" s="34"/>
      <c r="F1649" s="34"/>
      <c r="G1649" s="34"/>
      <c r="H1649" s="34"/>
      <c r="I1649" s="34"/>
      <c r="J1649" s="34"/>
      <c r="K1649" s="37">
        <v>852047</v>
      </c>
      <c r="L1649" t="s">
        <v>412</v>
      </c>
      <c r="M1649" s="21" t="str">
        <f t="shared" si="25"/>
        <v>852047-226100-OS</v>
      </c>
      <c r="N1649" s="184">
        <v>7048652615305</v>
      </c>
      <c r="O1649" s="2">
        <v>1</v>
      </c>
    </row>
    <row r="1650" spans="1:15" ht="15.75">
      <c r="A1650" s="83" t="s">
        <v>628</v>
      </c>
      <c r="B1650" s="80">
        <v>7048652615299</v>
      </c>
      <c r="C1650" s="34"/>
      <c r="D1650" s="34"/>
      <c r="E1650" s="34"/>
      <c r="F1650" s="34"/>
      <c r="G1650" s="34"/>
      <c r="H1650" s="34"/>
      <c r="I1650" s="34"/>
      <c r="J1650" s="34"/>
      <c r="K1650" s="37">
        <v>852048</v>
      </c>
      <c r="L1650" t="s">
        <v>382</v>
      </c>
      <c r="M1650" s="21" t="str">
        <f t="shared" si="25"/>
        <v>852048-100000-OS</v>
      </c>
      <c r="N1650" s="184">
        <v>7048652615299</v>
      </c>
      <c r="O1650" s="2">
        <v>1</v>
      </c>
    </row>
    <row r="1651" spans="1:15" ht="15.75">
      <c r="A1651" s="83" t="s">
        <v>2437</v>
      </c>
      <c r="B1651" s="80">
        <v>7048652967114</v>
      </c>
      <c r="C1651" s="34"/>
      <c r="D1651" s="34"/>
      <c r="E1651" s="34"/>
      <c r="F1651" s="34"/>
      <c r="G1651" s="34"/>
      <c r="H1651" s="34"/>
      <c r="I1651" s="34"/>
      <c r="J1651" s="34"/>
      <c r="K1651" s="37">
        <v>852049</v>
      </c>
      <c r="L1651" t="s">
        <v>665</v>
      </c>
      <c r="M1651" s="21" t="str">
        <f t="shared" si="25"/>
        <v>852049-010000-OS</v>
      </c>
      <c r="N1651" s="184">
        <v>7048652967114</v>
      </c>
      <c r="O1651" s="2">
        <v>1</v>
      </c>
    </row>
    <row r="1652" spans="1:15" ht="15.75">
      <c r="A1652" s="83" t="s">
        <v>629</v>
      </c>
      <c r="B1652" s="80">
        <v>7048652615251</v>
      </c>
      <c r="C1652" s="34"/>
      <c r="D1652" s="34"/>
      <c r="E1652" s="34"/>
      <c r="F1652" s="34"/>
      <c r="G1652" s="34"/>
      <c r="H1652" s="34"/>
      <c r="I1652" s="34"/>
      <c r="J1652" s="34"/>
      <c r="K1652" s="37">
        <v>852049</v>
      </c>
      <c r="L1652" t="s">
        <v>372</v>
      </c>
      <c r="M1652" s="21" t="str">
        <f t="shared" si="25"/>
        <v>852049-060000-OS</v>
      </c>
      <c r="N1652" s="184">
        <v>7048652615251</v>
      </c>
      <c r="O1652" s="2">
        <v>1</v>
      </c>
    </row>
    <row r="1653" spans="1:15" ht="15.75">
      <c r="A1653" s="83" t="s">
        <v>1016</v>
      </c>
      <c r="B1653" s="80">
        <v>7048652710154</v>
      </c>
      <c r="C1653" s="34"/>
      <c r="D1653" s="34"/>
      <c r="E1653" s="34"/>
      <c r="F1653" s="34"/>
      <c r="G1653" s="34"/>
      <c r="H1653" s="34"/>
      <c r="I1653" s="34"/>
      <c r="J1653" s="34"/>
      <c r="K1653" s="37">
        <v>852049</v>
      </c>
      <c r="L1653" t="s">
        <v>373</v>
      </c>
      <c r="M1653" s="21" t="str">
        <f t="shared" si="25"/>
        <v>852049-070000-OS</v>
      </c>
      <c r="N1653" s="184">
        <v>7048652710154</v>
      </c>
      <c r="O1653" s="2">
        <v>1</v>
      </c>
    </row>
    <row r="1654" spans="1:15" ht="15.75">
      <c r="A1654" s="83" t="s">
        <v>630</v>
      </c>
      <c r="B1654" s="80">
        <v>7048652615268</v>
      </c>
      <c r="C1654" s="34"/>
      <c r="D1654" s="34"/>
      <c r="E1654" s="34"/>
      <c r="F1654" s="34"/>
      <c r="G1654" s="34"/>
      <c r="H1654" s="34"/>
      <c r="I1654" s="34"/>
      <c r="J1654" s="34"/>
      <c r="K1654" s="37">
        <v>852049</v>
      </c>
      <c r="L1654" t="s">
        <v>374</v>
      </c>
      <c r="M1654" s="21" t="str">
        <f t="shared" si="25"/>
        <v>852049-150000-OS</v>
      </c>
      <c r="N1654" s="184">
        <v>7048652615268</v>
      </c>
      <c r="O1654" s="2">
        <v>1</v>
      </c>
    </row>
    <row r="1655" spans="1:15" ht="15.75">
      <c r="A1655" s="83" t="s">
        <v>631</v>
      </c>
      <c r="B1655" s="80">
        <v>7048652615275</v>
      </c>
      <c r="C1655" s="34"/>
      <c r="D1655" s="34"/>
      <c r="E1655" s="34"/>
      <c r="F1655" s="34"/>
      <c r="G1655" s="34"/>
      <c r="H1655" s="34"/>
      <c r="I1655" s="34"/>
      <c r="J1655" s="34"/>
      <c r="K1655" s="37">
        <v>852049</v>
      </c>
      <c r="L1655" t="s">
        <v>376</v>
      </c>
      <c r="M1655" s="21" t="str">
        <f t="shared" si="25"/>
        <v>852049-160000-OS</v>
      </c>
      <c r="N1655" s="184">
        <v>7048652615275</v>
      </c>
      <c r="O1655" s="2">
        <v>1</v>
      </c>
    </row>
    <row r="1656" spans="1:15" ht="15.75">
      <c r="A1656" s="83" t="s">
        <v>3927</v>
      </c>
      <c r="B1656" s="80">
        <v>7048653018976</v>
      </c>
      <c r="C1656" s="34"/>
      <c r="D1656" s="34"/>
      <c r="E1656" s="34"/>
      <c r="F1656" s="34"/>
      <c r="G1656" s="34"/>
      <c r="H1656" s="34"/>
      <c r="I1656" s="34"/>
      <c r="J1656" s="34"/>
      <c r="K1656" s="37">
        <v>852049</v>
      </c>
      <c r="L1656" t="s">
        <v>2973</v>
      </c>
      <c r="M1656" s="21" t="str">
        <f t="shared" si="25"/>
        <v>852049-170000-OS</v>
      </c>
      <c r="N1656" s="184">
        <v>7048653018976</v>
      </c>
      <c r="O1656" s="2">
        <v>1</v>
      </c>
    </row>
    <row r="1657" spans="1:15" ht="15.75">
      <c r="A1657" s="83" t="s">
        <v>1133</v>
      </c>
      <c r="B1657" s="80">
        <v>7048652762788</v>
      </c>
      <c r="C1657" s="34"/>
      <c r="D1657" s="34"/>
      <c r="E1657" s="34"/>
      <c r="F1657" s="34"/>
      <c r="G1657" s="34"/>
      <c r="H1657" s="34"/>
      <c r="I1657" s="34"/>
      <c r="J1657" s="34"/>
      <c r="K1657" s="37">
        <v>852049</v>
      </c>
      <c r="L1657" t="s">
        <v>383</v>
      </c>
      <c r="M1657" s="21" t="str">
        <f t="shared" si="25"/>
        <v>852049-190000-OS</v>
      </c>
      <c r="N1657" s="184">
        <v>7048652762788</v>
      </c>
      <c r="O1657" s="2">
        <v>1</v>
      </c>
    </row>
    <row r="1658" spans="1:15" ht="15.75">
      <c r="A1658" s="83" t="s">
        <v>632</v>
      </c>
      <c r="B1658" s="80">
        <v>7048652615282</v>
      </c>
      <c r="C1658" s="34"/>
      <c r="D1658" s="34"/>
      <c r="E1658" s="34"/>
      <c r="F1658" s="34"/>
      <c r="G1658" s="34"/>
      <c r="H1658" s="34"/>
      <c r="I1658" s="34"/>
      <c r="J1658" s="34"/>
      <c r="K1658" s="37">
        <v>852049</v>
      </c>
      <c r="L1658" t="s">
        <v>378</v>
      </c>
      <c r="M1658" s="21" t="str">
        <f t="shared" si="25"/>
        <v>852049-200000-OS</v>
      </c>
      <c r="N1658" s="184">
        <v>7048652615282</v>
      </c>
      <c r="O1658" s="2">
        <v>1</v>
      </c>
    </row>
    <row r="1659" spans="1:15" ht="15.75">
      <c r="A1659" s="83" t="s">
        <v>633</v>
      </c>
      <c r="B1659" s="80">
        <v>7048652615138</v>
      </c>
      <c r="C1659" s="34"/>
      <c r="D1659" s="34"/>
      <c r="E1659" s="34"/>
      <c r="F1659" s="34"/>
      <c r="G1659" s="34"/>
      <c r="H1659" s="34"/>
      <c r="I1659" s="34"/>
      <c r="J1659" s="34"/>
      <c r="K1659" s="37">
        <v>852050</v>
      </c>
      <c r="L1659" t="s">
        <v>414</v>
      </c>
      <c r="M1659" s="21" t="str">
        <f t="shared" si="25"/>
        <v>852050-220000-OS</v>
      </c>
      <c r="N1659" s="184">
        <v>7048652615138</v>
      </c>
      <c r="O1659" s="2">
        <v>1</v>
      </c>
    </row>
    <row r="1660" spans="1:15" ht="15.75">
      <c r="A1660" s="83" t="s">
        <v>634</v>
      </c>
      <c r="B1660" s="80">
        <v>7048652615121</v>
      </c>
      <c r="C1660" s="34"/>
      <c r="D1660" s="34"/>
      <c r="E1660" s="34"/>
      <c r="F1660" s="34"/>
      <c r="G1660" s="34"/>
      <c r="H1660" s="34"/>
      <c r="I1660" s="34"/>
      <c r="J1660" s="34"/>
      <c r="K1660" s="37">
        <v>852051</v>
      </c>
      <c r="L1660" t="s">
        <v>382</v>
      </c>
      <c r="M1660" s="21" t="str">
        <f t="shared" si="25"/>
        <v>852051-100000-OS</v>
      </c>
      <c r="N1660" s="184">
        <v>7048652615121</v>
      </c>
      <c r="O1660" s="2">
        <v>1</v>
      </c>
    </row>
    <row r="1661" spans="1:15" ht="15.75">
      <c r="A1661" s="83" t="s">
        <v>2438</v>
      </c>
      <c r="B1661" s="80">
        <v>7048652967121</v>
      </c>
      <c r="C1661" s="34"/>
      <c r="D1661" s="34"/>
      <c r="E1661" s="34"/>
      <c r="F1661" s="34"/>
      <c r="G1661" s="34"/>
      <c r="H1661" s="34"/>
      <c r="I1661" s="34"/>
      <c r="J1661" s="34"/>
      <c r="K1661" s="37">
        <v>852052</v>
      </c>
      <c r="L1661" t="s">
        <v>665</v>
      </c>
      <c r="M1661" s="21" t="str">
        <f t="shared" si="25"/>
        <v>852052-010000-OS</v>
      </c>
      <c r="N1661" s="184">
        <v>7048652967121</v>
      </c>
      <c r="O1661" s="2">
        <v>1</v>
      </c>
    </row>
    <row r="1662" spans="1:15" ht="15.75">
      <c r="A1662" s="83" t="s">
        <v>635</v>
      </c>
      <c r="B1662" s="80">
        <v>7048652615084</v>
      </c>
      <c r="C1662" s="34"/>
      <c r="D1662" s="34"/>
      <c r="E1662" s="34"/>
      <c r="F1662" s="34"/>
      <c r="G1662" s="34"/>
      <c r="H1662" s="34"/>
      <c r="I1662" s="34"/>
      <c r="J1662" s="34"/>
      <c r="K1662" s="37">
        <v>852052</v>
      </c>
      <c r="L1662" t="s">
        <v>372</v>
      </c>
      <c r="M1662" s="21" t="str">
        <f t="shared" si="25"/>
        <v>852052-060000-OS</v>
      </c>
      <c r="N1662" s="184">
        <v>7048652615084</v>
      </c>
      <c r="O1662" s="2">
        <v>1</v>
      </c>
    </row>
    <row r="1663" spans="1:15" ht="15.75">
      <c r="A1663" s="83" t="s">
        <v>1017</v>
      </c>
      <c r="B1663" s="80">
        <v>7048652710239</v>
      </c>
      <c r="C1663" s="34"/>
      <c r="D1663" s="34"/>
      <c r="E1663" s="34"/>
      <c r="F1663" s="34"/>
      <c r="G1663" s="34"/>
      <c r="H1663" s="34"/>
      <c r="I1663" s="34"/>
      <c r="J1663" s="34"/>
      <c r="K1663" s="37">
        <v>852052</v>
      </c>
      <c r="L1663" t="s">
        <v>373</v>
      </c>
      <c r="M1663" s="21" t="str">
        <f t="shared" si="25"/>
        <v>852052-070000-OS</v>
      </c>
      <c r="N1663" s="184">
        <v>7048652710239</v>
      </c>
      <c r="O1663" s="2">
        <v>1</v>
      </c>
    </row>
    <row r="1664" spans="1:15" ht="15.75">
      <c r="A1664" s="83" t="s">
        <v>636</v>
      </c>
      <c r="B1664" s="80">
        <v>7048652615091</v>
      </c>
      <c r="C1664" s="34"/>
      <c r="D1664" s="34"/>
      <c r="E1664" s="34"/>
      <c r="F1664" s="34"/>
      <c r="G1664" s="34"/>
      <c r="H1664" s="34"/>
      <c r="I1664" s="34"/>
      <c r="J1664" s="34"/>
      <c r="K1664" s="37">
        <v>852052</v>
      </c>
      <c r="L1664" t="s">
        <v>374</v>
      </c>
      <c r="M1664" s="21" t="str">
        <f t="shared" si="25"/>
        <v>852052-150000-OS</v>
      </c>
      <c r="N1664" s="184">
        <v>7048652615091</v>
      </c>
      <c r="O1664" s="2">
        <v>1</v>
      </c>
    </row>
    <row r="1665" spans="1:15" ht="15.75">
      <c r="A1665" s="83" t="s">
        <v>637</v>
      </c>
      <c r="B1665" s="80">
        <v>7048652615107</v>
      </c>
      <c r="C1665" s="34"/>
      <c r="D1665" s="34"/>
      <c r="E1665" s="34"/>
      <c r="F1665" s="34"/>
      <c r="G1665" s="34"/>
      <c r="H1665" s="34"/>
      <c r="I1665" s="34"/>
      <c r="J1665" s="34"/>
      <c r="K1665" s="37">
        <v>852052</v>
      </c>
      <c r="L1665" t="s">
        <v>376</v>
      </c>
      <c r="M1665" s="21" t="str">
        <f t="shared" si="25"/>
        <v>852052-160000-OS</v>
      </c>
      <c r="N1665" s="184">
        <v>7048652615107</v>
      </c>
      <c r="O1665" s="2">
        <v>1</v>
      </c>
    </row>
    <row r="1666" spans="1:15" ht="15.75">
      <c r="A1666" s="83" t="s">
        <v>1134</v>
      </c>
      <c r="B1666" s="80">
        <v>7048652762726</v>
      </c>
      <c r="C1666" s="34"/>
      <c r="D1666" s="34"/>
      <c r="E1666" s="34"/>
      <c r="F1666" s="34"/>
      <c r="G1666" s="34"/>
      <c r="H1666" s="34"/>
      <c r="I1666" s="34"/>
      <c r="J1666" s="34"/>
      <c r="K1666" s="37">
        <v>852052</v>
      </c>
      <c r="L1666" t="s">
        <v>383</v>
      </c>
      <c r="M1666" s="21" t="str">
        <f t="shared" si="25"/>
        <v>852052-190000-OS</v>
      </c>
      <c r="N1666" s="184">
        <v>7048652762726</v>
      </c>
      <c r="O1666" s="2">
        <v>1</v>
      </c>
    </row>
    <row r="1667" spans="1:15" ht="15.75">
      <c r="A1667" s="83" t="s">
        <v>638</v>
      </c>
      <c r="B1667" s="80">
        <v>7048652615114</v>
      </c>
      <c r="C1667" s="34"/>
      <c r="D1667" s="34"/>
      <c r="E1667" s="34"/>
      <c r="F1667" s="34"/>
      <c r="G1667" s="34"/>
      <c r="H1667" s="34"/>
      <c r="I1667" s="34"/>
      <c r="J1667" s="34"/>
      <c r="K1667" s="37">
        <v>852052</v>
      </c>
      <c r="L1667" t="s">
        <v>378</v>
      </c>
      <c r="M1667" s="21" t="str">
        <f t="shared" ref="M1667:M1730" si="26">CONCATENATE(K1667,"-",L1667)</f>
        <v>852052-200000-OS</v>
      </c>
      <c r="N1667" s="184">
        <v>7048652615114</v>
      </c>
      <c r="O1667" s="2">
        <v>1</v>
      </c>
    </row>
    <row r="1668" spans="1:15" ht="15.75">
      <c r="A1668" s="83" t="s">
        <v>639</v>
      </c>
      <c r="B1668" s="80">
        <v>7048652615077</v>
      </c>
      <c r="C1668" s="34"/>
      <c r="D1668" s="34"/>
      <c r="E1668" s="34"/>
      <c r="F1668" s="34"/>
      <c r="G1668" s="34"/>
      <c r="H1668" s="34"/>
      <c r="I1668" s="34"/>
      <c r="J1668" s="34"/>
      <c r="K1668" s="37">
        <v>852053</v>
      </c>
      <c r="L1668" t="s">
        <v>414</v>
      </c>
      <c r="M1668" s="21" t="str">
        <f t="shared" si="26"/>
        <v>852053-220000-OS</v>
      </c>
      <c r="N1668" s="184">
        <v>7048652615077</v>
      </c>
      <c r="O1668" s="2">
        <v>1</v>
      </c>
    </row>
    <row r="1669" spans="1:15" ht="15.75">
      <c r="A1669" s="83" t="s">
        <v>640</v>
      </c>
      <c r="B1669" s="80">
        <v>7048652614919</v>
      </c>
      <c r="C1669" s="34"/>
      <c r="D1669" s="34"/>
      <c r="E1669" s="34"/>
      <c r="F1669" s="34"/>
      <c r="G1669" s="34"/>
      <c r="H1669" s="34"/>
      <c r="I1669" s="34"/>
      <c r="J1669" s="34"/>
      <c r="K1669" s="37">
        <v>852058</v>
      </c>
      <c r="L1669" t="s">
        <v>417</v>
      </c>
      <c r="M1669" s="21" t="str">
        <f t="shared" si="26"/>
        <v>852058-230000-OS</v>
      </c>
      <c r="N1669" s="184">
        <v>7048652614919</v>
      </c>
      <c r="O1669" s="2">
        <v>1</v>
      </c>
    </row>
    <row r="1670" spans="1:15" ht="15.75">
      <c r="A1670" s="83" t="s">
        <v>641</v>
      </c>
      <c r="B1670" s="80">
        <v>7048652614896</v>
      </c>
      <c r="C1670" s="34"/>
      <c r="D1670" s="34"/>
      <c r="E1670" s="34"/>
      <c r="F1670" s="34"/>
      <c r="G1670" s="34"/>
      <c r="H1670" s="34"/>
      <c r="I1670" s="34"/>
      <c r="J1670" s="34"/>
      <c r="K1670" s="37">
        <v>852059</v>
      </c>
      <c r="L1670" t="s">
        <v>417</v>
      </c>
      <c r="M1670" s="21" t="str">
        <f t="shared" si="26"/>
        <v>852059-230000-OS</v>
      </c>
      <c r="N1670" s="184">
        <v>7048652614896</v>
      </c>
      <c r="O1670" s="2">
        <v>1</v>
      </c>
    </row>
    <row r="1671" spans="1:15" ht="15.75">
      <c r="A1671" s="83" t="s">
        <v>1135</v>
      </c>
      <c r="B1671" s="80">
        <v>7048652762481</v>
      </c>
      <c r="C1671" s="34"/>
      <c r="D1671" s="34"/>
      <c r="E1671" s="34"/>
      <c r="F1671" s="34"/>
      <c r="G1671" s="34"/>
      <c r="H1671" s="34"/>
      <c r="I1671" s="34"/>
      <c r="J1671" s="34"/>
      <c r="K1671" s="37">
        <v>852070</v>
      </c>
      <c r="L1671" t="s">
        <v>407</v>
      </c>
      <c r="M1671" s="21" t="str">
        <f t="shared" si="26"/>
        <v>852070-230100-OS</v>
      </c>
      <c r="N1671" s="184">
        <v>7048652762481</v>
      </c>
      <c r="O1671" s="2">
        <v>1</v>
      </c>
    </row>
    <row r="1672" spans="1:15" ht="15.75">
      <c r="A1672" s="83" t="s">
        <v>3928</v>
      </c>
      <c r="B1672" s="80">
        <v>7048653105751</v>
      </c>
      <c r="C1672" s="34"/>
      <c r="D1672" s="34"/>
      <c r="E1672" s="34"/>
      <c r="F1672" s="34"/>
      <c r="G1672" s="34"/>
      <c r="H1672" s="34"/>
      <c r="I1672" s="34"/>
      <c r="J1672" s="34"/>
      <c r="K1672" s="37">
        <v>852071</v>
      </c>
      <c r="L1672" t="s">
        <v>3630</v>
      </c>
      <c r="M1672" s="21" t="str">
        <f t="shared" si="26"/>
        <v>852071-061000-OS</v>
      </c>
      <c r="N1672" s="184">
        <v>7048653105751</v>
      </c>
      <c r="O1672" s="2">
        <v>1</v>
      </c>
    </row>
    <row r="1673" spans="1:15" ht="15.75">
      <c r="A1673" s="83" t="s">
        <v>1136</v>
      </c>
      <c r="B1673" s="80">
        <v>7048652762849</v>
      </c>
      <c r="C1673" s="34"/>
      <c r="D1673" s="34"/>
      <c r="E1673" s="34"/>
      <c r="F1673" s="34"/>
      <c r="G1673" s="34"/>
      <c r="H1673" s="34"/>
      <c r="I1673" s="34"/>
      <c r="J1673" s="34"/>
      <c r="K1673" s="37">
        <v>852071</v>
      </c>
      <c r="L1673" t="s">
        <v>1094</v>
      </c>
      <c r="M1673" s="21" t="str">
        <f t="shared" si="26"/>
        <v>852071-061700-OS</v>
      </c>
      <c r="N1673" s="184">
        <v>7048652762849</v>
      </c>
      <c r="O1673" s="2">
        <v>1</v>
      </c>
    </row>
    <row r="1674" spans="1:15" ht="15.75">
      <c r="A1674" s="83" t="s">
        <v>2162</v>
      </c>
      <c r="B1674" s="80">
        <v>7048652894519</v>
      </c>
      <c r="C1674" s="34"/>
      <c r="D1674" s="34"/>
      <c r="E1674" s="34"/>
      <c r="F1674" s="34"/>
      <c r="G1674" s="34"/>
      <c r="H1674" s="34"/>
      <c r="I1674" s="34"/>
      <c r="J1674" s="34"/>
      <c r="K1674" s="37">
        <v>852071</v>
      </c>
      <c r="L1674" t="s">
        <v>2048</v>
      </c>
      <c r="M1674" s="21" t="str">
        <f t="shared" si="26"/>
        <v>852071-065100-OS</v>
      </c>
      <c r="N1674" s="184">
        <v>7048652894519</v>
      </c>
      <c r="O1674" s="2">
        <v>1</v>
      </c>
    </row>
    <row r="1675" spans="1:15" ht="15.75">
      <c r="A1675" s="83" t="s">
        <v>1137</v>
      </c>
      <c r="B1675" s="80">
        <v>7048652762535</v>
      </c>
      <c r="C1675" s="34"/>
      <c r="D1675" s="34"/>
      <c r="E1675" s="34"/>
      <c r="F1675" s="34"/>
      <c r="G1675" s="34"/>
      <c r="H1675" s="34"/>
      <c r="I1675" s="34"/>
      <c r="J1675" s="34"/>
      <c r="K1675" s="37">
        <v>852071</v>
      </c>
      <c r="L1675" t="s">
        <v>1077</v>
      </c>
      <c r="M1675" s="21" t="str">
        <f t="shared" si="26"/>
        <v>852071-070600-OS</v>
      </c>
      <c r="N1675" s="184">
        <v>7048652762535</v>
      </c>
      <c r="O1675" s="2">
        <v>1</v>
      </c>
    </row>
    <row r="1676" spans="1:15" ht="15.75">
      <c r="A1676" s="83" t="s">
        <v>1138</v>
      </c>
      <c r="B1676" s="80">
        <v>7048652762542</v>
      </c>
      <c r="C1676" s="34"/>
      <c r="D1676" s="34"/>
      <c r="E1676" s="34"/>
      <c r="F1676" s="34"/>
      <c r="G1676" s="34"/>
      <c r="H1676" s="34"/>
      <c r="I1676" s="34"/>
      <c r="J1676" s="34"/>
      <c r="K1676" s="37">
        <v>852071</v>
      </c>
      <c r="L1676" t="s">
        <v>1086</v>
      </c>
      <c r="M1676" s="21" t="str">
        <f t="shared" si="26"/>
        <v>852071-150500-OS</v>
      </c>
      <c r="N1676" s="184">
        <v>7048652762542</v>
      </c>
      <c r="O1676" s="2">
        <v>1</v>
      </c>
    </row>
    <row r="1677" spans="1:15" ht="15.75">
      <c r="A1677" s="83" t="s">
        <v>1139</v>
      </c>
      <c r="B1677" s="80">
        <v>7048652762559</v>
      </c>
      <c r="C1677" s="34"/>
      <c r="D1677" s="34"/>
      <c r="E1677" s="34"/>
      <c r="F1677" s="34"/>
      <c r="G1677" s="34"/>
      <c r="H1677" s="34"/>
      <c r="I1677" s="34"/>
      <c r="J1677" s="34"/>
      <c r="K1677" s="37">
        <v>852071</v>
      </c>
      <c r="L1677" t="s">
        <v>670</v>
      </c>
      <c r="M1677" s="21" t="str">
        <f t="shared" si="26"/>
        <v>852071-152000-OS</v>
      </c>
      <c r="N1677" s="184">
        <v>7048652762559</v>
      </c>
      <c r="O1677" s="2">
        <v>1</v>
      </c>
    </row>
    <row r="1678" spans="1:15" ht="15.75">
      <c r="A1678" s="83" t="s">
        <v>2966</v>
      </c>
      <c r="B1678" s="80">
        <v>7048652894526</v>
      </c>
      <c r="C1678" s="34"/>
      <c r="D1678" s="34"/>
      <c r="E1678" s="34"/>
      <c r="F1678" s="34"/>
      <c r="G1678" s="34"/>
      <c r="H1678" s="34"/>
      <c r="I1678" s="34"/>
      <c r="J1678" s="34"/>
      <c r="K1678" s="37">
        <v>852071</v>
      </c>
      <c r="L1678" t="s">
        <v>2046</v>
      </c>
      <c r="M1678" s="21" t="str">
        <f t="shared" si="26"/>
        <v>852071-156400-OS</v>
      </c>
      <c r="N1678" s="184">
        <v>7048652894526</v>
      </c>
      <c r="O1678" s="2">
        <v>1</v>
      </c>
    </row>
    <row r="1679" spans="1:15" ht="15.75">
      <c r="A1679" s="83" t="s">
        <v>1140</v>
      </c>
      <c r="B1679" s="80">
        <v>7048652762566</v>
      </c>
      <c r="C1679" s="34"/>
      <c r="D1679" s="34"/>
      <c r="E1679" s="34"/>
      <c r="F1679" s="34"/>
      <c r="G1679" s="34"/>
      <c r="H1679" s="34"/>
      <c r="I1679" s="34"/>
      <c r="J1679" s="34"/>
      <c r="K1679" s="37">
        <v>852071</v>
      </c>
      <c r="L1679" t="s">
        <v>785</v>
      </c>
      <c r="M1679" s="21" t="str">
        <f t="shared" si="26"/>
        <v>852071-160400-OS</v>
      </c>
      <c r="N1679" s="184">
        <v>7048652762566</v>
      </c>
      <c r="O1679" s="2">
        <v>1</v>
      </c>
    </row>
    <row r="1680" spans="1:15" ht="15.75">
      <c r="A1680" s="83" t="s">
        <v>2163</v>
      </c>
      <c r="B1680" s="80">
        <v>7048652894533</v>
      </c>
      <c r="C1680" s="34"/>
      <c r="D1680" s="34"/>
      <c r="E1680" s="34"/>
      <c r="F1680" s="34"/>
      <c r="G1680" s="34"/>
      <c r="H1680" s="34"/>
      <c r="I1680" s="34"/>
      <c r="J1680" s="34"/>
      <c r="K1680" s="37">
        <v>852071</v>
      </c>
      <c r="L1680" t="s">
        <v>410</v>
      </c>
      <c r="M1680" s="21" t="str">
        <f t="shared" si="26"/>
        <v>852071-161000-OS</v>
      </c>
      <c r="N1680" s="184">
        <v>7048652894533</v>
      </c>
      <c r="O1680" s="2">
        <v>1</v>
      </c>
    </row>
    <row r="1681" spans="1:15" ht="15.75">
      <c r="A1681" s="83" t="s">
        <v>1141</v>
      </c>
      <c r="B1681" s="80">
        <v>7048652762573</v>
      </c>
      <c r="C1681" s="34"/>
      <c r="D1681" s="34"/>
      <c r="E1681" s="34"/>
      <c r="F1681" s="34"/>
      <c r="G1681" s="34"/>
      <c r="H1681" s="34"/>
      <c r="I1681" s="34"/>
      <c r="J1681" s="34"/>
      <c r="K1681" s="37">
        <v>852071</v>
      </c>
      <c r="L1681" t="s">
        <v>787</v>
      </c>
      <c r="M1681" s="21" t="str">
        <f t="shared" si="26"/>
        <v>852071-167400-OS</v>
      </c>
      <c r="N1681" s="184">
        <v>7048652762573</v>
      </c>
      <c r="O1681" s="2">
        <v>1</v>
      </c>
    </row>
    <row r="1682" spans="1:15" ht="15.75">
      <c r="A1682" s="83" t="s">
        <v>2164</v>
      </c>
      <c r="B1682" s="80">
        <v>7048652894540</v>
      </c>
      <c r="C1682" s="34"/>
      <c r="D1682" s="34"/>
      <c r="E1682" s="34"/>
      <c r="F1682" s="34"/>
      <c r="G1682" s="34"/>
      <c r="H1682" s="34"/>
      <c r="I1682" s="34"/>
      <c r="J1682" s="34"/>
      <c r="K1682" s="37">
        <v>852071</v>
      </c>
      <c r="L1682" t="s">
        <v>2050</v>
      </c>
      <c r="M1682" s="21" t="str">
        <f t="shared" si="26"/>
        <v>852071-167900-OS</v>
      </c>
      <c r="N1682" s="184">
        <v>7048652894540</v>
      </c>
      <c r="O1682" s="2">
        <v>1</v>
      </c>
    </row>
    <row r="1683" spans="1:15" ht="15.75">
      <c r="A1683" s="83" t="s">
        <v>3929</v>
      </c>
      <c r="B1683" s="80">
        <v>7048653018907</v>
      </c>
      <c r="C1683" s="34"/>
      <c r="D1683" s="34"/>
      <c r="E1683" s="34"/>
      <c r="F1683" s="34"/>
      <c r="G1683" s="34"/>
      <c r="H1683" s="34"/>
      <c r="I1683" s="34"/>
      <c r="J1683" s="34"/>
      <c r="K1683" s="37">
        <v>852071</v>
      </c>
      <c r="L1683" t="s">
        <v>3628</v>
      </c>
      <c r="M1683" s="21" t="str">
        <f t="shared" si="26"/>
        <v>852071-170500-OS</v>
      </c>
      <c r="N1683" s="184">
        <v>7048653018907</v>
      </c>
      <c r="O1683" s="2">
        <v>1</v>
      </c>
    </row>
    <row r="1684" spans="1:15" ht="15.75">
      <c r="A1684" s="83" t="s">
        <v>1142</v>
      </c>
      <c r="B1684" s="80">
        <v>7048652762580</v>
      </c>
      <c r="C1684" s="34"/>
      <c r="D1684" s="34"/>
      <c r="E1684" s="34"/>
      <c r="F1684" s="34"/>
      <c r="G1684" s="34"/>
      <c r="H1684" s="34"/>
      <c r="I1684" s="34"/>
      <c r="J1684" s="34"/>
      <c r="K1684" s="37">
        <v>852071</v>
      </c>
      <c r="L1684" t="s">
        <v>1088</v>
      </c>
      <c r="M1684" s="21" t="str">
        <f t="shared" si="26"/>
        <v>852071-198200-OS</v>
      </c>
      <c r="N1684" s="184">
        <v>7048652762580</v>
      </c>
      <c r="O1684" s="2">
        <v>1</v>
      </c>
    </row>
    <row r="1685" spans="1:15" ht="15.75">
      <c r="A1685" s="83" t="s">
        <v>1143</v>
      </c>
      <c r="B1685" s="80">
        <v>7048652762597</v>
      </c>
      <c r="C1685" s="34"/>
      <c r="D1685" s="34"/>
      <c r="E1685" s="34"/>
      <c r="F1685" s="34"/>
      <c r="G1685" s="34"/>
      <c r="H1685" s="34"/>
      <c r="I1685" s="34"/>
      <c r="J1685" s="34"/>
      <c r="K1685" s="37">
        <v>852071</v>
      </c>
      <c r="L1685" t="s">
        <v>401</v>
      </c>
      <c r="M1685" s="21" t="str">
        <f t="shared" si="26"/>
        <v>852071-200100-OS</v>
      </c>
      <c r="N1685" s="184">
        <v>7048652762597</v>
      </c>
      <c r="O1685" s="2">
        <v>1</v>
      </c>
    </row>
    <row r="1686" spans="1:15" ht="15.75">
      <c r="A1686" s="83" t="s">
        <v>3930</v>
      </c>
      <c r="B1686" s="80">
        <v>7048653105775</v>
      </c>
      <c r="C1686" s="34"/>
      <c r="D1686" s="34"/>
      <c r="E1686" s="34"/>
      <c r="F1686" s="34"/>
      <c r="G1686" s="34"/>
      <c r="H1686" s="34"/>
      <c r="I1686" s="34"/>
      <c r="J1686" s="34"/>
      <c r="K1686" s="37">
        <v>852071</v>
      </c>
      <c r="L1686" t="s">
        <v>3745</v>
      </c>
      <c r="M1686" s="21" t="str">
        <f t="shared" si="26"/>
        <v>852071-201000-OS</v>
      </c>
      <c r="N1686" s="184">
        <v>7048653105775</v>
      </c>
      <c r="O1686" s="2">
        <v>1</v>
      </c>
    </row>
    <row r="1687" spans="1:15" ht="15.75">
      <c r="A1687" s="83" t="s">
        <v>1144</v>
      </c>
      <c r="B1687" s="80">
        <v>7048652762863</v>
      </c>
      <c r="C1687" s="34"/>
      <c r="D1687" s="34"/>
      <c r="E1687" s="34"/>
      <c r="F1687" s="34"/>
      <c r="G1687" s="34"/>
      <c r="H1687" s="34"/>
      <c r="I1687" s="34"/>
      <c r="J1687" s="34"/>
      <c r="K1687" s="37">
        <v>852071</v>
      </c>
      <c r="L1687" t="s">
        <v>1090</v>
      </c>
      <c r="M1687" s="21" t="str">
        <f t="shared" si="26"/>
        <v>852071-202429-OS</v>
      </c>
      <c r="N1687" s="184">
        <v>7048652762863</v>
      </c>
      <c r="O1687" s="2">
        <v>1</v>
      </c>
    </row>
    <row r="1688" spans="1:15" ht="15.75">
      <c r="A1688" s="83" t="s">
        <v>1145</v>
      </c>
      <c r="B1688" s="80">
        <v>7048652762603</v>
      </c>
      <c r="C1688" s="34"/>
      <c r="D1688" s="34"/>
      <c r="E1688" s="34"/>
      <c r="F1688" s="34"/>
      <c r="G1688" s="34"/>
      <c r="H1688" s="34"/>
      <c r="I1688" s="34"/>
      <c r="J1688" s="34"/>
      <c r="K1688" s="37">
        <v>852071</v>
      </c>
      <c r="L1688" t="s">
        <v>1096</v>
      </c>
      <c r="M1688" s="21" t="str">
        <f t="shared" si="26"/>
        <v>852071-206129-OS</v>
      </c>
      <c r="N1688" s="184">
        <v>7048652762603</v>
      </c>
      <c r="O1688" s="2">
        <v>1</v>
      </c>
    </row>
    <row r="1689" spans="1:15" ht="15.75">
      <c r="A1689" s="83" t="s">
        <v>2165</v>
      </c>
      <c r="B1689" s="80">
        <v>7048652894557</v>
      </c>
      <c r="C1689" s="34"/>
      <c r="D1689" s="34"/>
      <c r="E1689" s="34"/>
      <c r="F1689" s="34"/>
      <c r="G1689" s="34"/>
      <c r="H1689" s="34"/>
      <c r="I1689" s="34"/>
      <c r="J1689" s="34"/>
      <c r="K1689" s="37">
        <v>852071</v>
      </c>
      <c r="L1689" t="s">
        <v>2042</v>
      </c>
      <c r="M1689" s="21" t="str">
        <f t="shared" si="26"/>
        <v>852071-206700-OS</v>
      </c>
      <c r="N1689" s="184">
        <v>7048652894557</v>
      </c>
      <c r="O1689" s="2">
        <v>1</v>
      </c>
    </row>
    <row r="1690" spans="1:15" ht="15.75">
      <c r="A1690" s="83" t="s">
        <v>1146</v>
      </c>
      <c r="B1690" s="80">
        <v>7048652762504</v>
      </c>
      <c r="C1690" s="34"/>
      <c r="D1690" s="34"/>
      <c r="E1690" s="34"/>
      <c r="F1690" s="34"/>
      <c r="G1690" s="34"/>
      <c r="H1690" s="34"/>
      <c r="I1690" s="34"/>
      <c r="J1690" s="34"/>
      <c r="K1690" s="37">
        <v>852072</v>
      </c>
      <c r="L1690" t="s">
        <v>793</v>
      </c>
      <c r="M1690" s="21" t="str">
        <f t="shared" si="26"/>
        <v>852072-220400-OS</v>
      </c>
      <c r="N1690" s="184">
        <v>7048652762504</v>
      </c>
      <c r="O1690" s="2">
        <v>1</v>
      </c>
    </row>
    <row r="1691" spans="1:15" ht="15.75">
      <c r="A1691" s="83" t="s">
        <v>1147</v>
      </c>
      <c r="B1691" s="80">
        <v>7048652762511</v>
      </c>
      <c r="C1691" s="34"/>
      <c r="D1691" s="34"/>
      <c r="E1691" s="34"/>
      <c r="F1691" s="34"/>
      <c r="G1691" s="34"/>
      <c r="H1691" s="34"/>
      <c r="I1691" s="34"/>
      <c r="J1691" s="34"/>
      <c r="K1691" s="37">
        <v>852072</v>
      </c>
      <c r="L1691" t="s">
        <v>1099</v>
      </c>
      <c r="M1691" s="21" t="str">
        <f t="shared" si="26"/>
        <v>852072-221000-OS</v>
      </c>
      <c r="N1691" s="184">
        <v>7048652762511</v>
      </c>
      <c r="O1691" s="2">
        <v>1</v>
      </c>
    </row>
    <row r="1692" spans="1:15" ht="15.75">
      <c r="A1692" s="83" t="s">
        <v>1148</v>
      </c>
      <c r="B1692" s="80">
        <v>7048652762412</v>
      </c>
      <c r="C1692" s="34"/>
      <c r="D1692" s="34"/>
      <c r="E1692" s="34"/>
      <c r="F1692" s="34"/>
      <c r="G1692" s="34"/>
      <c r="H1692" s="34"/>
      <c r="I1692" s="34"/>
      <c r="J1692" s="34"/>
      <c r="K1692" s="37">
        <v>852073</v>
      </c>
      <c r="L1692" t="s">
        <v>407</v>
      </c>
      <c r="M1692" s="21" t="str">
        <f t="shared" si="26"/>
        <v>852073-230100-OS</v>
      </c>
      <c r="N1692" s="184">
        <v>7048652762412</v>
      </c>
      <c r="O1692" s="2">
        <v>1</v>
      </c>
    </row>
    <row r="1693" spans="1:15" ht="15.75">
      <c r="A1693" s="83" t="s">
        <v>3931</v>
      </c>
      <c r="B1693" s="80">
        <v>7048653018990</v>
      </c>
      <c r="C1693" s="34"/>
      <c r="D1693" s="34"/>
      <c r="E1693" s="34"/>
      <c r="F1693" s="34"/>
      <c r="G1693" s="34"/>
      <c r="H1693" s="34"/>
      <c r="I1693" s="34"/>
      <c r="J1693" s="34"/>
      <c r="K1693" s="37">
        <v>852074</v>
      </c>
      <c r="L1693" t="s">
        <v>3630</v>
      </c>
      <c r="M1693" s="21" t="str">
        <f t="shared" si="26"/>
        <v>852074-061000-OS</v>
      </c>
      <c r="N1693" s="184">
        <v>7048653018990</v>
      </c>
      <c r="O1693" s="2">
        <v>1</v>
      </c>
    </row>
    <row r="1694" spans="1:15" ht="15.75">
      <c r="A1694" s="83" t="s">
        <v>1149</v>
      </c>
      <c r="B1694" s="80">
        <v>7048652762870</v>
      </c>
      <c r="C1694" s="34"/>
      <c r="D1694" s="34"/>
      <c r="E1694" s="34"/>
      <c r="F1694" s="34"/>
      <c r="G1694" s="34"/>
      <c r="H1694" s="34"/>
      <c r="I1694" s="34"/>
      <c r="J1694" s="34"/>
      <c r="K1694" s="37">
        <v>852074</v>
      </c>
      <c r="L1694" t="s">
        <v>1094</v>
      </c>
      <c r="M1694" s="21" t="str">
        <f t="shared" si="26"/>
        <v>852074-061700-OS</v>
      </c>
      <c r="N1694" s="184">
        <v>7048652762870</v>
      </c>
      <c r="O1694" s="2">
        <v>1</v>
      </c>
    </row>
    <row r="1695" spans="1:15" ht="15.75">
      <c r="A1695" s="83" t="s">
        <v>2166</v>
      </c>
      <c r="B1695" s="80">
        <v>7048652895905</v>
      </c>
      <c r="C1695" s="34"/>
      <c r="D1695" s="34"/>
      <c r="E1695" s="34"/>
      <c r="F1695" s="34"/>
      <c r="G1695" s="34"/>
      <c r="H1695" s="34"/>
      <c r="I1695" s="34"/>
      <c r="J1695" s="34"/>
      <c r="K1695" s="37">
        <v>852074</v>
      </c>
      <c r="L1695" t="s">
        <v>2052</v>
      </c>
      <c r="M1695" s="21" t="str">
        <f t="shared" si="26"/>
        <v>852074-066700-OS</v>
      </c>
      <c r="N1695" s="184">
        <v>7048652895905</v>
      </c>
      <c r="O1695" s="2">
        <v>1</v>
      </c>
    </row>
    <row r="1696" spans="1:15" ht="15.75">
      <c r="A1696" s="83" t="s">
        <v>1150</v>
      </c>
      <c r="B1696" s="80">
        <v>7048652762306</v>
      </c>
      <c r="C1696" s="34"/>
      <c r="D1696" s="34"/>
      <c r="E1696" s="34"/>
      <c r="F1696" s="34"/>
      <c r="G1696" s="34"/>
      <c r="H1696" s="34"/>
      <c r="I1696" s="34"/>
      <c r="J1696" s="34"/>
      <c r="K1696" s="37">
        <v>852074</v>
      </c>
      <c r="L1696" t="s">
        <v>1077</v>
      </c>
      <c r="M1696" s="21" t="str">
        <f t="shared" si="26"/>
        <v>852074-070600-OS</v>
      </c>
      <c r="N1696" s="184">
        <v>7048652762306</v>
      </c>
      <c r="O1696" s="2">
        <v>1</v>
      </c>
    </row>
    <row r="1697" spans="1:15" ht="15.75">
      <c r="A1697" s="83" t="s">
        <v>2167</v>
      </c>
      <c r="B1697" s="80">
        <v>7048652894472</v>
      </c>
      <c r="C1697" s="34"/>
      <c r="D1697" s="34"/>
      <c r="E1697" s="34"/>
      <c r="F1697" s="34"/>
      <c r="G1697" s="34"/>
      <c r="H1697" s="34"/>
      <c r="I1697" s="34"/>
      <c r="J1697" s="34"/>
      <c r="K1697" s="37">
        <v>852074</v>
      </c>
      <c r="L1697" t="s">
        <v>2044</v>
      </c>
      <c r="M1697" s="21" t="str">
        <f t="shared" si="26"/>
        <v>852074-076400-OS</v>
      </c>
      <c r="N1697" s="184">
        <v>7048652894472</v>
      </c>
      <c r="O1697" s="2">
        <v>1</v>
      </c>
    </row>
    <row r="1698" spans="1:15" ht="15.75">
      <c r="A1698" s="83" t="s">
        <v>3932</v>
      </c>
      <c r="B1698" s="80">
        <v>7048653019003</v>
      </c>
      <c r="C1698" s="34"/>
      <c r="D1698" s="34"/>
      <c r="E1698" s="34"/>
      <c r="F1698" s="34"/>
      <c r="G1698" s="34"/>
      <c r="H1698" s="34"/>
      <c r="I1698" s="34"/>
      <c r="J1698" s="34"/>
      <c r="K1698" s="37">
        <v>852074</v>
      </c>
      <c r="L1698" t="s">
        <v>3632</v>
      </c>
      <c r="M1698" s="21" t="str">
        <f t="shared" si="26"/>
        <v>852074-079100-OS</v>
      </c>
      <c r="N1698" s="184">
        <v>7048653019003</v>
      </c>
      <c r="O1698" s="2">
        <v>1</v>
      </c>
    </row>
    <row r="1699" spans="1:15" ht="15.75">
      <c r="A1699" s="83" t="s">
        <v>1151</v>
      </c>
      <c r="B1699" s="80">
        <v>7048652762313</v>
      </c>
      <c r="C1699" s="34"/>
      <c r="D1699" s="34"/>
      <c r="E1699" s="34"/>
      <c r="F1699" s="34"/>
      <c r="G1699" s="34"/>
      <c r="H1699" s="34"/>
      <c r="I1699" s="34"/>
      <c r="J1699" s="34"/>
      <c r="K1699" s="37">
        <v>852074</v>
      </c>
      <c r="L1699" t="s">
        <v>1086</v>
      </c>
      <c r="M1699" s="21" t="str">
        <f t="shared" si="26"/>
        <v>852074-150500-OS</v>
      </c>
      <c r="N1699" s="184">
        <v>7048652762313</v>
      </c>
      <c r="O1699" s="2">
        <v>1</v>
      </c>
    </row>
    <row r="1700" spans="1:15" ht="15.75">
      <c r="A1700" s="83" t="s">
        <v>1152</v>
      </c>
      <c r="B1700" s="80">
        <v>7048652762320</v>
      </c>
      <c r="C1700" s="34"/>
      <c r="D1700" s="34"/>
      <c r="E1700" s="34"/>
      <c r="F1700" s="34"/>
      <c r="G1700" s="34"/>
      <c r="H1700" s="34"/>
      <c r="I1700" s="34"/>
      <c r="J1700" s="34"/>
      <c r="K1700" s="37">
        <v>852074</v>
      </c>
      <c r="L1700" t="s">
        <v>670</v>
      </c>
      <c r="M1700" s="21" t="str">
        <f t="shared" si="26"/>
        <v>852074-152000-OS</v>
      </c>
      <c r="N1700" s="184">
        <v>7048652762320</v>
      </c>
      <c r="O1700" s="2">
        <v>1</v>
      </c>
    </row>
    <row r="1701" spans="1:15" ht="15.75">
      <c r="A1701" s="83" t="s">
        <v>1153</v>
      </c>
      <c r="B1701" s="80">
        <v>7048652762337</v>
      </c>
      <c r="C1701" s="34"/>
      <c r="D1701" s="34"/>
      <c r="E1701" s="34"/>
      <c r="F1701" s="34"/>
      <c r="G1701" s="34"/>
      <c r="H1701" s="34"/>
      <c r="I1701" s="34"/>
      <c r="J1701" s="34"/>
      <c r="K1701" s="37">
        <v>852074</v>
      </c>
      <c r="L1701" t="s">
        <v>785</v>
      </c>
      <c r="M1701" s="21" t="str">
        <f t="shared" si="26"/>
        <v>852074-160400-OS</v>
      </c>
      <c r="N1701" s="184">
        <v>7048652762337</v>
      </c>
      <c r="O1701" s="2">
        <v>1</v>
      </c>
    </row>
    <row r="1702" spans="1:15" ht="15.75">
      <c r="A1702" s="83" t="s">
        <v>1154</v>
      </c>
      <c r="B1702" s="80">
        <v>7048652762344</v>
      </c>
      <c r="C1702" s="34"/>
      <c r="D1702" s="34"/>
      <c r="E1702" s="34"/>
      <c r="F1702" s="34"/>
      <c r="G1702" s="34"/>
      <c r="H1702" s="34"/>
      <c r="I1702" s="34"/>
      <c r="J1702" s="34"/>
      <c r="K1702" s="37">
        <v>852074</v>
      </c>
      <c r="L1702" t="s">
        <v>787</v>
      </c>
      <c r="M1702" s="21" t="str">
        <f t="shared" si="26"/>
        <v>852074-167400-OS</v>
      </c>
      <c r="N1702" s="184">
        <v>7048652762344</v>
      </c>
      <c r="O1702" s="2">
        <v>1</v>
      </c>
    </row>
    <row r="1703" spans="1:15" ht="15.75">
      <c r="A1703" s="83" t="s">
        <v>2168</v>
      </c>
      <c r="B1703" s="80">
        <v>7048652894489</v>
      </c>
      <c r="C1703" s="34"/>
      <c r="D1703" s="34"/>
      <c r="E1703" s="34"/>
      <c r="F1703" s="34"/>
      <c r="G1703" s="34"/>
      <c r="H1703" s="34"/>
      <c r="I1703" s="34"/>
      <c r="J1703" s="34"/>
      <c r="K1703" s="37">
        <v>852074</v>
      </c>
      <c r="L1703" t="s">
        <v>2039</v>
      </c>
      <c r="M1703" s="21" t="str">
        <f t="shared" si="26"/>
        <v>852074-169100-OS</v>
      </c>
      <c r="N1703" s="184">
        <v>7048652894489</v>
      </c>
      <c r="O1703" s="2">
        <v>1</v>
      </c>
    </row>
    <row r="1704" spans="1:15" ht="15.75">
      <c r="A1704" s="83" t="s">
        <v>3933</v>
      </c>
      <c r="B1704" s="80">
        <v>7048653018983</v>
      </c>
      <c r="C1704" s="34"/>
      <c r="D1704" s="34"/>
      <c r="E1704" s="34"/>
      <c r="F1704" s="34"/>
      <c r="G1704" s="34"/>
      <c r="H1704" s="34"/>
      <c r="I1704" s="34"/>
      <c r="J1704" s="34"/>
      <c r="K1704" s="37">
        <v>852074</v>
      </c>
      <c r="L1704" t="s">
        <v>3634</v>
      </c>
      <c r="M1704" s="21" t="str">
        <f t="shared" si="26"/>
        <v>852074-190500-OS</v>
      </c>
      <c r="N1704" s="184">
        <v>7048653018983</v>
      </c>
      <c r="O1704" s="2">
        <v>1</v>
      </c>
    </row>
    <row r="1705" spans="1:15" ht="15.75">
      <c r="A1705" s="83" t="s">
        <v>1155</v>
      </c>
      <c r="B1705" s="80">
        <v>7048652762351</v>
      </c>
      <c r="C1705" s="34"/>
      <c r="D1705" s="34"/>
      <c r="E1705" s="34"/>
      <c r="F1705" s="34"/>
      <c r="G1705" s="34"/>
      <c r="H1705" s="34"/>
      <c r="I1705" s="34"/>
      <c r="J1705" s="34"/>
      <c r="K1705" s="37">
        <v>852074</v>
      </c>
      <c r="L1705" t="s">
        <v>1088</v>
      </c>
      <c r="M1705" s="21" t="str">
        <f t="shared" si="26"/>
        <v>852074-198200-OS</v>
      </c>
      <c r="N1705" s="184">
        <v>7048652762351</v>
      </c>
      <c r="O1705" s="2">
        <v>1</v>
      </c>
    </row>
    <row r="1706" spans="1:15" ht="15.75">
      <c r="A1706" s="83" t="s">
        <v>1156</v>
      </c>
      <c r="B1706" s="80">
        <v>7048652762368</v>
      </c>
      <c r="C1706" s="34"/>
      <c r="D1706" s="34"/>
      <c r="E1706" s="34"/>
      <c r="F1706" s="34"/>
      <c r="G1706" s="34"/>
      <c r="H1706" s="34"/>
      <c r="I1706" s="34"/>
      <c r="J1706" s="34"/>
      <c r="K1706" s="37">
        <v>852074</v>
      </c>
      <c r="L1706" t="s">
        <v>401</v>
      </c>
      <c r="M1706" s="21" t="str">
        <f t="shared" si="26"/>
        <v>852074-200100-OS</v>
      </c>
      <c r="N1706" s="184">
        <v>7048652762368</v>
      </c>
      <c r="O1706" s="2">
        <v>1</v>
      </c>
    </row>
    <row r="1707" spans="1:15" ht="15.75">
      <c r="A1707" s="83" t="s">
        <v>3934</v>
      </c>
      <c r="B1707" s="80">
        <v>7048653105799</v>
      </c>
      <c r="C1707" s="34"/>
      <c r="D1707" s="34"/>
      <c r="E1707" s="34"/>
      <c r="F1707" s="34"/>
      <c r="G1707" s="34"/>
      <c r="H1707" s="34"/>
      <c r="I1707" s="34"/>
      <c r="J1707" s="34"/>
      <c r="K1707" s="37">
        <v>852074</v>
      </c>
      <c r="L1707" t="s">
        <v>3745</v>
      </c>
      <c r="M1707" s="21" t="str">
        <f t="shared" si="26"/>
        <v>852074-201000-OS</v>
      </c>
      <c r="N1707" s="184">
        <v>7048653105799</v>
      </c>
      <c r="O1707" s="2">
        <v>1</v>
      </c>
    </row>
    <row r="1708" spans="1:15" ht="15.75">
      <c r="A1708" s="83" t="s">
        <v>1157</v>
      </c>
      <c r="B1708" s="80">
        <v>7048652762894</v>
      </c>
      <c r="C1708" s="34"/>
      <c r="D1708" s="34"/>
      <c r="E1708" s="34"/>
      <c r="F1708" s="34"/>
      <c r="G1708" s="34"/>
      <c r="H1708" s="34"/>
      <c r="I1708" s="34"/>
      <c r="J1708" s="34"/>
      <c r="K1708" s="37">
        <v>852074</v>
      </c>
      <c r="L1708" t="s">
        <v>1090</v>
      </c>
      <c r="M1708" s="21" t="str">
        <f t="shared" si="26"/>
        <v>852074-202429-OS</v>
      </c>
      <c r="N1708" s="184">
        <v>7048652762894</v>
      </c>
      <c r="O1708" s="2">
        <v>1</v>
      </c>
    </row>
    <row r="1709" spans="1:15" ht="15.75">
      <c r="A1709" s="83" t="s">
        <v>1158</v>
      </c>
      <c r="B1709" s="80">
        <v>7048652762900</v>
      </c>
      <c r="C1709" s="34"/>
      <c r="D1709" s="34"/>
      <c r="E1709" s="34"/>
      <c r="F1709" s="34"/>
      <c r="G1709" s="34"/>
      <c r="H1709" s="34"/>
      <c r="I1709" s="34"/>
      <c r="J1709" s="34"/>
      <c r="K1709" s="37">
        <v>852074</v>
      </c>
      <c r="L1709" t="s">
        <v>1096</v>
      </c>
      <c r="M1709" s="21" t="str">
        <f t="shared" si="26"/>
        <v>852074-206129-OS</v>
      </c>
      <c r="N1709" s="184">
        <v>7048652762900</v>
      </c>
      <c r="O1709" s="2">
        <v>1</v>
      </c>
    </row>
    <row r="1710" spans="1:15" ht="15.75">
      <c r="A1710" s="83" t="s">
        <v>1159</v>
      </c>
      <c r="B1710" s="80">
        <v>7048652762382</v>
      </c>
      <c r="C1710" s="34"/>
      <c r="D1710" s="34"/>
      <c r="E1710" s="34"/>
      <c r="F1710" s="34"/>
      <c r="G1710" s="34"/>
      <c r="H1710" s="34"/>
      <c r="I1710" s="34"/>
      <c r="J1710" s="34"/>
      <c r="K1710" s="37">
        <v>852075</v>
      </c>
      <c r="L1710" t="s">
        <v>793</v>
      </c>
      <c r="M1710" s="21" t="str">
        <f t="shared" si="26"/>
        <v>852075-220400-OS</v>
      </c>
      <c r="N1710" s="184">
        <v>7048652762382</v>
      </c>
      <c r="O1710" s="2">
        <v>1</v>
      </c>
    </row>
    <row r="1711" spans="1:15" ht="15.75">
      <c r="A1711" s="83" t="s">
        <v>1160</v>
      </c>
      <c r="B1711" s="80">
        <v>7048652762399</v>
      </c>
      <c r="C1711" s="34"/>
      <c r="D1711" s="34"/>
      <c r="E1711" s="34"/>
      <c r="F1711" s="34"/>
      <c r="G1711" s="34"/>
      <c r="H1711" s="34"/>
      <c r="I1711" s="34"/>
      <c r="J1711" s="34"/>
      <c r="K1711" s="37">
        <v>852075</v>
      </c>
      <c r="L1711" t="s">
        <v>1099</v>
      </c>
      <c r="M1711" s="21" t="str">
        <f t="shared" si="26"/>
        <v>852075-221000-OS</v>
      </c>
      <c r="N1711" s="184">
        <v>7048652762399</v>
      </c>
      <c r="O1711" s="2">
        <v>1</v>
      </c>
    </row>
    <row r="1712" spans="1:15" ht="15.75">
      <c r="A1712" s="83" t="s">
        <v>1161</v>
      </c>
      <c r="B1712" s="80">
        <v>7048652762498</v>
      </c>
      <c r="C1712" s="34"/>
      <c r="D1712" s="34"/>
      <c r="E1712" s="34"/>
      <c r="F1712" s="34"/>
      <c r="G1712" s="34"/>
      <c r="H1712" s="34"/>
      <c r="I1712" s="34"/>
      <c r="J1712" s="34"/>
      <c r="K1712" s="37">
        <v>852076</v>
      </c>
      <c r="L1712" t="s">
        <v>417</v>
      </c>
      <c r="M1712" s="21" t="str">
        <f t="shared" si="26"/>
        <v>852076-230000-OS</v>
      </c>
      <c r="N1712" s="184">
        <v>7048652762498</v>
      </c>
      <c r="O1712" s="2">
        <v>1</v>
      </c>
    </row>
    <row r="1713" spans="1:15" ht="15.75">
      <c r="A1713" s="83" t="s">
        <v>1162</v>
      </c>
      <c r="B1713" s="80">
        <v>7048652762528</v>
      </c>
      <c r="C1713" s="34"/>
      <c r="D1713" s="34"/>
      <c r="E1713" s="34"/>
      <c r="F1713" s="34"/>
      <c r="G1713" s="34"/>
      <c r="H1713" s="34"/>
      <c r="I1713" s="34"/>
      <c r="J1713" s="34"/>
      <c r="K1713" s="37">
        <v>852077</v>
      </c>
      <c r="L1713" t="s">
        <v>414</v>
      </c>
      <c r="M1713" s="21" t="str">
        <f t="shared" si="26"/>
        <v>852077-220000-OS</v>
      </c>
      <c r="N1713" s="184">
        <v>7048652762528</v>
      </c>
      <c r="O1713" s="2">
        <v>1</v>
      </c>
    </row>
    <row r="1714" spans="1:15" ht="15.75">
      <c r="A1714" s="83" t="s">
        <v>1163</v>
      </c>
      <c r="B1714" s="80">
        <v>7048652762610</v>
      </c>
      <c r="C1714" s="34"/>
      <c r="D1714" s="34"/>
      <c r="E1714" s="34"/>
      <c r="F1714" s="34"/>
      <c r="G1714" s="34"/>
      <c r="H1714" s="34"/>
      <c r="I1714" s="34"/>
      <c r="J1714" s="34"/>
      <c r="K1714" s="37">
        <v>852078</v>
      </c>
      <c r="L1714" t="s">
        <v>372</v>
      </c>
      <c r="M1714" s="21" t="str">
        <f t="shared" si="26"/>
        <v>852078-060000-OS</v>
      </c>
      <c r="N1714" s="184">
        <v>7048652762610</v>
      </c>
      <c r="O1714" s="2">
        <v>1</v>
      </c>
    </row>
    <row r="1715" spans="1:15" ht="15.75">
      <c r="A1715" s="83" t="s">
        <v>1164</v>
      </c>
      <c r="B1715" s="80">
        <v>7048652762627</v>
      </c>
      <c r="C1715" s="34"/>
      <c r="D1715" s="34"/>
      <c r="E1715" s="34"/>
      <c r="F1715" s="34"/>
      <c r="G1715" s="34"/>
      <c r="H1715" s="34"/>
      <c r="I1715" s="34"/>
      <c r="J1715" s="34"/>
      <c r="K1715" s="37">
        <v>852078</v>
      </c>
      <c r="L1715" t="s">
        <v>373</v>
      </c>
      <c r="M1715" s="21" t="str">
        <f t="shared" si="26"/>
        <v>852078-070000-OS</v>
      </c>
      <c r="N1715" s="184">
        <v>7048652762627</v>
      </c>
      <c r="O1715" s="2">
        <v>1</v>
      </c>
    </row>
    <row r="1716" spans="1:15" ht="15.75">
      <c r="A1716" s="83" t="s">
        <v>1165</v>
      </c>
      <c r="B1716" s="80">
        <v>7048652762634</v>
      </c>
      <c r="C1716" s="34"/>
      <c r="D1716" s="34"/>
      <c r="E1716" s="34"/>
      <c r="F1716" s="34"/>
      <c r="G1716" s="34"/>
      <c r="H1716" s="34"/>
      <c r="I1716" s="34"/>
      <c r="J1716" s="34"/>
      <c r="K1716" s="37">
        <v>852078</v>
      </c>
      <c r="L1716" t="s">
        <v>374</v>
      </c>
      <c r="M1716" s="21" t="str">
        <f t="shared" si="26"/>
        <v>852078-150000-OS</v>
      </c>
      <c r="N1716" s="184">
        <v>7048652762634</v>
      </c>
      <c r="O1716" s="2">
        <v>1</v>
      </c>
    </row>
    <row r="1717" spans="1:15" ht="15.75">
      <c r="A1717" s="83" t="s">
        <v>1166</v>
      </c>
      <c r="B1717" s="80">
        <v>7048652762641</v>
      </c>
      <c r="C1717" s="34"/>
      <c r="D1717" s="34"/>
      <c r="E1717" s="34"/>
      <c r="F1717" s="34"/>
      <c r="G1717" s="34"/>
      <c r="H1717" s="34"/>
      <c r="I1717" s="34"/>
      <c r="J1717" s="34"/>
      <c r="K1717" s="37">
        <v>852078</v>
      </c>
      <c r="L1717" t="s">
        <v>376</v>
      </c>
      <c r="M1717" s="21" t="str">
        <f t="shared" si="26"/>
        <v>852078-160000-OS</v>
      </c>
      <c r="N1717" s="184">
        <v>7048652762641</v>
      </c>
      <c r="O1717" s="2">
        <v>1</v>
      </c>
    </row>
    <row r="1718" spans="1:15" ht="15.75">
      <c r="A1718" s="84" t="s">
        <v>3935</v>
      </c>
      <c r="B1718" s="85">
        <v>7048653018914</v>
      </c>
      <c r="C1718" s="34"/>
      <c r="D1718" s="34"/>
      <c r="E1718" s="34"/>
      <c r="F1718" s="34"/>
      <c r="G1718" s="34"/>
      <c r="H1718" s="34"/>
      <c r="I1718" s="34"/>
      <c r="J1718" s="34"/>
      <c r="K1718" s="37">
        <v>852078</v>
      </c>
      <c r="L1718" t="s">
        <v>2973</v>
      </c>
      <c r="M1718" s="21" t="str">
        <f t="shared" si="26"/>
        <v>852078-170000-OS</v>
      </c>
      <c r="N1718" s="184">
        <v>7048653018914</v>
      </c>
      <c r="O1718" s="2">
        <v>1</v>
      </c>
    </row>
    <row r="1719" spans="1:15" ht="15.75">
      <c r="A1719" s="83" t="s">
        <v>1167</v>
      </c>
      <c r="B1719" s="86">
        <v>7048652762658</v>
      </c>
      <c r="C1719" s="34"/>
      <c r="D1719" s="34"/>
      <c r="E1719" s="34"/>
      <c r="F1719" s="34"/>
      <c r="G1719" s="34"/>
      <c r="H1719" s="34"/>
      <c r="I1719" s="34"/>
      <c r="J1719" s="34"/>
      <c r="K1719" s="37">
        <v>852078</v>
      </c>
      <c r="L1719" t="s">
        <v>383</v>
      </c>
      <c r="M1719" s="21" t="str">
        <f t="shared" si="26"/>
        <v>852078-190000-OS</v>
      </c>
      <c r="N1719" s="184">
        <v>7048652762658</v>
      </c>
      <c r="O1719" s="2">
        <v>1</v>
      </c>
    </row>
    <row r="1720" spans="1:15" ht="15.75">
      <c r="A1720" s="83" t="s">
        <v>1168</v>
      </c>
      <c r="B1720" s="86">
        <v>7048652762665</v>
      </c>
      <c r="C1720" s="34"/>
      <c r="D1720" s="34"/>
      <c r="E1720" s="34"/>
      <c r="F1720" s="34"/>
      <c r="G1720" s="34"/>
      <c r="H1720" s="34"/>
      <c r="I1720" s="34"/>
      <c r="J1720" s="34"/>
      <c r="K1720" s="37">
        <v>852078</v>
      </c>
      <c r="L1720" t="s">
        <v>378</v>
      </c>
      <c r="M1720" s="21" t="str">
        <f t="shared" si="26"/>
        <v>852078-200000-OS</v>
      </c>
      <c r="N1720" s="184">
        <v>7048652762665</v>
      </c>
      <c r="O1720" s="2">
        <v>1</v>
      </c>
    </row>
    <row r="1721" spans="1:15" ht="15.75">
      <c r="A1721" s="83" t="s">
        <v>1169</v>
      </c>
      <c r="B1721" s="86">
        <v>7048652762405</v>
      </c>
      <c r="C1721" s="34"/>
      <c r="D1721" s="34"/>
      <c r="E1721" s="34"/>
      <c r="F1721" s="34"/>
      <c r="G1721" s="34"/>
      <c r="H1721" s="34"/>
      <c r="I1721" s="34"/>
      <c r="J1721" s="34"/>
      <c r="K1721" s="37">
        <v>852079</v>
      </c>
      <c r="L1721" t="s">
        <v>417</v>
      </c>
      <c r="M1721" s="21" t="str">
        <f t="shared" si="26"/>
        <v>852079-230000-OS</v>
      </c>
      <c r="N1721" s="184">
        <v>7048652762405</v>
      </c>
      <c r="O1721" s="2">
        <v>1</v>
      </c>
    </row>
    <row r="1722" spans="1:15" ht="15.75">
      <c r="A1722" s="83" t="s">
        <v>1170</v>
      </c>
      <c r="B1722" s="86">
        <v>7048652762375</v>
      </c>
      <c r="C1722" s="34"/>
      <c r="D1722" s="34"/>
      <c r="E1722" s="34"/>
      <c r="F1722" s="34"/>
      <c r="G1722" s="34"/>
      <c r="H1722" s="34"/>
      <c r="I1722" s="34"/>
      <c r="J1722" s="34"/>
      <c r="K1722" s="37">
        <v>852080</v>
      </c>
      <c r="L1722" t="s">
        <v>414</v>
      </c>
      <c r="M1722" s="21" t="str">
        <f t="shared" si="26"/>
        <v>852080-220000-OS</v>
      </c>
      <c r="N1722" s="184">
        <v>7048652762375</v>
      </c>
      <c r="O1722" s="2">
        <v>1</v>
      </c>
    </row>
    <row r="1723" spans="1:15" ht="15.75">
      <c r="A1723" s="83" t="s">
        <v>1171</v>
      </c>
      <c r="B1723" s="86">
        <v>7048652762245</v>
      </c>
      <c r="C1723" s="34"/>
      <c r="D1723" s="34"/>
      <c r="E1723" s="34"/>
      <c r="F1723" s="34"/>
      <c r="G1723" s="34"/>
      <c r="H1723" s="34"/>
      <c r="I1723" s="34"/>
      <c r="J1723" s="34"/>
      <c r="K1723" s="37">
        <v>852081</v>
      </c>
      <c r="L1723" t="s">
        <v>372</v>
      </c>
      <c r="M1723" s="21" t="str">
        <f t="shared" si="26"/>
        <v>852081-060000-OS</v>
      </c>
      <c r="N1723" s="184">
        <v>7048652762245</v>
      </c>
      <c r="O1723" s="2">
        <v>1</v>
      </c>
    </row>
    <row r="1724" spans="1:15" ht="15.75">
      <c r="A1724" s="83" t="s">
        <v>1172</v>
      </c>
      <c r="B1724" s="86">
        <v>7048652762252</v>
      </c>
      <c r="C1724" s="34"/>
      <c r="D1724" s="34"/>
      <c r="E1724" s="34"/>
      <c r="F1724" s="34"/>
      <c r="G1724" s="34"/>
      <c r="H1724" s="34"/>
      <c r="I1724" s="34"/>
      <c r="J1724" s="34"/>
      <c r="K1724" s="37">
        <v>852081</v>
      </c>
      <c r="L1724" t="s">
        <v>373</v>
      </c>
      <c r="M1724" s="21" t="str">
        <f t="shared" si="26"/>
        <v>852081-070000-OS</v>
      </c>
      <c r="N1724" s="184">
        <v>7048652762252</v>
      </c>
      <c r="O1724" s="2">
        <v>1</v>
      </c>
    </row>
    <row r="1725" spans="1:15" ht="15.75">
      <c r="A1725" s="83" t="s">
        <v>1173</v>
      </c>
      <c r="B1725" s="86">
        <v>7048652762269</v>
      </c>
      <c r="C1725" s="34"/>
      <c r="D1725" s="34"/>
      <c r="E1725" s="34"/>
      <c r="F1725" s="34"/>
      <c r="G1725" s="34"/>
      <c r="H1725" s="34"/>
      <c r="I1725" s="34"/>
      <c r="J1725" s="34"/>
      <c r="K1725" s="37">
        <v>852081</v>
      </c>
      <c r="L1725" t="s">
        <v>374</v>
      </c>
      <c r="M1725" s="21" t="str">
        <f t="shared" si="26"/>
        <v>852081-150000-OS</v>
      </c>
      <c r="N1725" s="184">
        <v>7048652762269</v>
      </c>
      <c r="O1725" s="2">
        <v>1</v>
      </c>
    </row>
    <row r="1726" spans="1:15" ht="15.75">
      <c r="A1726" s="83" t="s">
        <v>1174</v>
      </c>
      <c r="B1726" s="86">
        <v>7048652762276</v>
      </c>
      <c r="C1726" s="34"/>
      <c r="D1726" s="34"/>
      <c r="E1726" s="34"/>
      <c r="F1726" s="34"/>
      <c r="G1726" s="34"/>
      <c r="H1726" s="34"/>
      <c r="I1726" s="34"/>
      <c r="J1726" s="34"/>
      <c r="K1726" s="37">
        <v>852081</v>
      </c>
      <c r="L1726" t="s">
        <v>376</v>
      </c>
      <c r="M1726" s="21" t="str">
        <f t="shared" si="26"/>
        <v>852081-160000-OS</v>
      </c>
      <c r="N1726" s="184">
        <v>7048652762276</v>
      </c>
      <c r="O1726" s="2">
        <v>1</v>
      </c>
    </row>
    <row r="1727" spans="1:15" ht="15.75">
      <c r="A1727" s="83" t="s">
        <v>3936</v>
      </c>
      <c r="B1727" s="86">
        <v>7048653019010</v>
      </c>
      <c r="C1727" s="34"/>
      <c r="D1727" s="34"/>
      <c r="E1727" s="34"/>
      <c r="F1727" s="34"/>
      <c r="G1727" s="34"/>
      <c r="H1727" s="34"/>
      <c r="I1727" s="34"/>
      <c r="J1727" s="34"/>
      <c r="K1727" s="37">
        <v>852081</v>
      </c>
      <c r="L1727" t="s">
        <v>2973</v>
      </c>
      <c r="M1727" s="21" t="str">
        <f t="shared" si="26"/>
        <v>852081-170000-OS</v>
      </c>
      <c r="N1727" s="184">
        <v>7048653019010</v>
      </c>
      <c r="O1727" s="2">
        <v>1</v>
      </c>
    </row>
    <row r="1728" spans="1:15" ht="15.75">
      <c r="A1728" s="83" t="s">
        <v>1175</v>
      </c>
      <c r="B1728" s="86">
        <v>7048652762283</v>
      </c>
      <c r="C1728" s="34"/>
      <c r="D1728" s="34"/>
      <c r="E1728" s="34"/>
      <c r="F1728" s="34"/>
      <c r="G1728" s="34"/>
      <c r="H1728" s="34"/>
      <c r="I1728" s="34"/>
      <c r="J1728" s="34"/>
      <c r="K1728" s="37">
        <v>852081</v>
      </c>
      <c r="L1728" t="s">
        <v>383</v>
      </c>
      <c r="M1728" s="21" t="str">
        <f t="shared" si="26"/>
        <v>852081-190000-OS</v>
      </c>
      <c r="N1728" s="184">
        <v>7048652762283</v>
      </c>
      <c r="O1728" s="2">
        <v>1</v>
      </c>
    </row>
    <row r="1729" spans="1:15" ht="15.75">
      <c r="A1729" s="83" t="s">
        <v>1176</v>
      </c>
      <c r="B1729" s="86">
        <v>7048652762290</v>
      </c>
      <c r="C1729" s="34"/>
      <c r="D1729" s="34"/>
      <c r="E1729" s="34"/>
      <c r="F1729" s="34"/>
      <c r="G1729" s="34"/>
      <c r="H1729" s="34"/>
      <c r="I1729" s="34"/>
      <c r="J1729" s="34"/>
      <c r="K1729" s="37">
        <v>852081</v>
      </c>
      <c r="L1729" t="s">
        <v>378</v>
      </c>
      <c r="M1729" s="21" t="str">
        <f t="shared" si="26"/>
        <v>852081-200000-OS</v>
      </c>
      <c r="N1729" s="184">
        <v>7048652762290</v>
      </c>
      <c r="O1729" s="2">
        <v>1</v>
      </c>
    </row>
    <row r="1730" spans="1:15" ht="15.75">
      <c r="A1730" s="83" t="s">
        <v>1177</v>
      </c>
      <c r="B1730" s="86">
        <v>7048652762771</v>
      </c>
      <c r="C1730" s="34"/>
      <c r="D1730" s="34"/>
      <c r="E1730" s="34"/>
      <c r="F1730" s="34"/>
      <c r="G1730" s="34"/>
      <c r="H1730" s="34"/>
      <c r="I1730" s="34"/>
      <c r="J1730" s="34"/>
      <c r="K1730" s="37">
        <v>852082</v>
      </c>
      <c r="L1730" t="s">
        <v>374</v>
      </c>
      <c r="M1730" s="21" t="str">
        <f t="shared" si="26"/>
        <v>852082-150000-OS</v>
      </c>
      <c r="N1730" s="184">
        <v>7048652762771</v>
      </c>
      <c r="O1730" s="2">
        <v>1</v>
      </c>
    </row>
    <row r="1731" spans="1:15" ht="15.75">
      <c r="A1731" s="83" t="s">
        <v>1178</v>
      </c>
      <c r="B1731" s="86">
        <v>7048652762719</v>
      </c>
      <c r="C1731" s="34"/>
      <c r="D1731" s="34"/>
      <c r="E1731" s="34"/>
      <c r="F1731" s="34"/>
      <c r="G1731" s="34"/>
      <c r="H1731" s="34"/>
      <c r="I1731" s="34"/>
      <c r="J1731" s="34"/>
      <c r="K1731" s="37">
        <v>852083</v>
      </c>
      <c r="L1731" t="s">
        <v>374</v>
      </c>
      <c r="M1731" s="21" t="str">
        <f t="shared" ref="M1731:M1794" si="27">CONCATENATE(K1731,"-",L1731)</f>
        <v>852083-150000-OS</v>
      </c>
      <c r="N1731" s="184">
        <v>7048652762719</v>
      </c>
      <c r="O1731" s="2">
        <v>1</v>
      </c>
    </row>
    <row r="1732" spans="1:15" ht="15.75">
      <c r="A1732" s="83" t="s">
        <v>1179</v>
      </c>
      <c r="B1732" s="86">
        <v>7048652762436</v>
      </c>
      <c r="C1732" s="34"/>
      <c r="D1732" s="34"/>
      <c r="E1732" s="34"/>
      <c r="F1732" s="34"/>
      <c r="G1732" s="34"/>
      <c r="H1732" s="34"/>
      <c r="I1732" s="34"/>
      <c r="J1732" s="34"/>
      <c r="K1732" s="37">
        <v>852084</v>
      </c>
      <c r="L1732" t="s">
        <v>1112</v>
      </c>
      <c r="M1732" s="21" t="str">
        <f t="shared" si="27"/>
        <v>852084-230400-OS</v>
      </c>
      <c r="N1732" s="184">
        <v>7048652762436</v>
      </c>
      <c r="O1732" s="2">
        <v>1</v>
      </c>
    </row>
    <row r="1733" spans="1:15" ht="15.75">
      <c r="A1733" s="83" t="s">
        <v>2169</v>
      </c>
      <c r="B1733" s="86">
        <v>7048652777850</v>
      </c>
      <c r="C1733" s="34"/>
      <c r="D1733" s="34"/>
      <c r="E1733" s="34"/>
      <c r="F1733" s="34"/>
      <c r="G1733" s="34"/>
      <c r="H1733" s="34"/>
      <c r="I1733" s="34"/>
      <c r="J1733" s="34"/>
      <c r="K1733" s="37">
        <v>852086</v>
      </c>
      <c r="L1733" t="s">
        <v>382</v>
      </c>
      <c r="M1733" s="21" t="str">
        <f t="shared" si="27"/>
        <v>852086-100000-OS</v>
      </c>
      <c r="N1733" s="184">
        <v>7048652777850</v>
      </c>
      <c r="O1733" s="2">
        <v>1</v>
      </c>
    </row>
    <row r="1734" spans="1:15" ht="15.75">
      <c r="A1734" s="83" t="s">
        <v>3937</v>
      </c>
      <c r="B1734" s="86">
        <v>7048653018891</v>
      </c>
      <c r="C1734" s="34"/>
      <c r="D1734" s="34"/>
      <c r="E1734" s="34"/>
      <c r="F1734" s="34"/>
      <c r="G1734" s="34"/>
      <c r="H1734" s="34"/>
      <c r="I1734" s="34"/>
      <c r="J1734" s="34"/>
      <c r="K1734" s="37">
        <v>852087</v>
      </c>
      <c r="L1734" t="s">
        <v>1280</v>
      </c>
      <c r="M1734" s="21" t="str">
        <f t="shared" si="27"/>
        <v>852087-090000-OS</v>
      </c>
      <c r="N1734" s="184">
        <v>7048653018891</v>
      </c>
      <c r="O1734" s="2">
        <v>1</v>
      </c>
    </row>
    <row r="1735" spans="1:15" ht="15.75">
      <c r="A1735" s="83" t="s">
        <v>2170</v>
      </c>
      <c r="B1735" s="86">
        <v>7048652777867</v>
      </c>
      <c r="C1735" s="34"/>
      <c r="D1735" s="34"/>
      <c r="E1735" s="34"/>
      <c r="F1735" s="34"/>
      <c r="G1735" s="34"/>
      <c r="H1735" s="34"/>
      <c r="I1735" s="34"/>
      <c r="J1735" s="34"/>
      <c r="K1735" s="37">
        <v>852087</v>
      </c>
      <c r="L1735" t="s">
        <v>382</v>
      </c>
      <c r="M1735" s="21" t="str">
        <f t="shared" si="27"/>
        <v>852087-100000-OS</v>
      </c>
      <c r="N1735" s="184">
        <v>7048652777867</v>
      </c>
      <c r="O1735" s="2">
        <v>1</v>
      </c>
    </row>
    <row r="1736" spans="1:15" ht="15.75">
      <c r="A1736" s="83" t="s">
        <v>1781</v>
      </c>
      <c r="B1736" s="86">
        <v>7048652833525</v>
      </c>
      <c r="C1736" s="34"/>
      <c r="D1736" s="34"/>
      <c r="E1736" s="34"/>
      <c r="F1736" s="34"/>
      <c r="G1736" s="34"/>
      <c r="H1736" s="34"/>
      <c r="I1736" s="34"/>
      <c r="J1736" s="34"/>
      <c r="K1736" s="37">
        <v>852089</v>
      </c>
      <c r="L1736" t="s">
        <v>343</v>
      </c>
      <c r="M1736" s="21" t="str">
        <f t="shared" si="27"/>
        <v>852089-060101-OS</v>
      </c>
      <c r="N1736" s="184">
        <v>7048652833525</v>
      </c>
      <c r="O1736" s="2">
        <v>1</v>
      </c>
    </row>
    <row r="1737" spans="1:15" ht="15.75">
      <c r="A1737" s="83" t="s">
        <v>2439</v>
      </c>
      <c r="B1737" s="86">
        <v>7048652967138</v>
      </c>
      <c r="C1737" s="34"/>
      <c r="D1737" s="34"/>
      <c r="E1737" s="34"/>
      <c r="F1737" s="34"/>
      <c r="G1737" s="34"/>
      <c r="H1737" s="34"/>
      <c r="I1737" s="34"/>
      <c r="J1737" s="34"/>
      <c r="K1737" s="37">
        <v>852089</v>
      </c>
      <c r="L1737" t="s">
        <v>1336</v>
      </c>
      <c r="M1737" s="21" t="str">
        <f t="shared" si="27"/>
        <v>852089-070145-OS</v>
      </c>
      <c r="N1737" s="184">
        <v>7048652967138</v>
      </c>
      <c r="O1737" s="2">
        <v>1</v>
      </c>
    </row>
    <row r="1738" spans="1:15" ht="15.75">
      <c r="A1738" s="83" t="s">
        <v>3938</v>
      </c>
      <c r="B1738" s="86">
        <v>7048653090668</v>
      </c>
      <c r="C1738" s="34"/>
      <c r="D1738" s="34"/>
      <c r="E1738" s="34"/>
      <c r="F1738" s="34"/>
      <c r="G1738" s="34"/>
      <c r="H1738" s="34"/>
      <c r="I1738" s="34"/>
      <c r="J1738" s="34"/>
      <c r="K1738" s="37">
        <v>852089</v>
      </c>
      <c r="L1738" t="s">
        <v>3747</v>
      </c>
      <c r="M1738" s="21" t="str">
        <f t="shared" si="27"/>
        <v>852089-150145-OS</v>
      </c>
      <c r="N1738" s="184">
        <v>7048653090668</v>
      </c>
      <c r="O1738" s="2">
        <v>1</v>
      </c>
    </row>
    <row r="1739" spans="1:15" ht="15.75">
      <c r="A1739" s="83" t="s">
        <v>1782</v>
      </c>
      <c r="B1739" s="86">
        <v>7048652833549</v>
      </c>
      <c r="C1739" s="34"/>
      <c r="D1739" s="34"/>
      <c r="E1739" s="34"/>
      <c r="F1739" s="34"/>
      <c r="G1739" s="34"/>
      <c r="H1739" s="34"/>
      <c r="I1739" s="34"/>
      <c r="J1739" s="34"/>
      <c r="K1739" s="37">
        <v>852089</v>
      </c>
      <c r="L1739" t="s">
        <v>1368</v>
      </c>
      <c r="M1739" s="21" t="str">
        <f t="shared" si="27"/>
        <v>852089-150147-OS</v>
      </c>
      <c r="N1739" s="184">
        <v>7048652833549</v>
      </c>
      <c r="O1739" s="2">
        <v>1</v>
      </c>
    </row>
    <row r="1740" spans="1:15" ht="15.75">
      <c r="A1740" s="83" t="s">
        <v>2440</v>
      </c>
      <c r="B1740" s="86">
        <v>7048652967145</v>
      </c>
      <c r="C1740" s="34"/>
      <c r="D1740" s="34"/>
      <c r="E1740" s="34"/>
      <c r="F1740" s="34"/>
      <c r="G1740" s="34"/>
      <c r="H1740" s="34"/>
      <c r="I1740" s="34"/>
      <c r="J1740" s="34"/>
      <c r="K1740" s="37">
        <v>852089</v>
      </c>
      <c r="L1740" t="s">
        <v>2061</v>
      </c>
      <c r="M1740" s="21" t="str">
        <f t="shared" si="27"/>
        <v>852089-156755-OS</v>
      </c>
      <c r="N1740" s="184">
        <v>7048652967145</v>
      </c>
      <c r="O1740" s="2">
        <v>1</v>
      </c>
    </row>
    <row r="1741" spans="1:15" ht="15.75">
      <c r="A1741" s="83" t="s">
        <v>3939</v>
      </c>
      <c r="B1741" s="86">
        <v>7048653090675</v>
      </c>
      <c r="C1741" s="34"/>
      <c r="D1741" s="34"/>
      <c r="E1741" s="34"/>
      <c r="F1741" s="34"/>
      <c r="G1741" s="34"/>
      <c r="H1741" s="34"/>
      <c r="I1741" s="34"/>
      <c r="J1741" s="34"/>
      <c r="K1741" s="37">
        <v>852089</v>
      </c>
      <c r="L1741" t="s">
        <v>1035</v>
      </c>
      <c r="M1741" s="21" t="str">
        <f t="shared" si="27"/>
        <v>852089-160101-OS</v>
      </c>
      <c r="N1741" s="184">
        <v>7048653090675</v>
      </c>
      <c r="O1741" s="2">
        <v>1</v>
      </c>
    </row>
    <row r="1742" spans="1:15" ht="15.75">
      <c r="A1742" s="83" t="s">
        <v>1783</v>
      </c>
      <c r="B1742" s="86">
        <v>7048652833532</v>
      </c>
      <c r="C1742" s="34"/>
      <c r="D1742" s="34"/>
      <c r="E1742" s="34"/>
      <c r="F1742" s="34"/>
      <c r="G1742" s="34"/>
      <c r="H1742" s="34"/>
      <c r="I1742" s="34"/>
      <c r="J1742" s="34"/>
      <c r="K1742" s="37">
        <v>852089</v>
      </c>
      <c r="L1742" t="s">
        <v>1370</v>
      </c>
      <c r="M1742" s="21" t="str">
        <f t="shared" si="27"/>
        <v>852089-161836-OS</v>
      </c>
      <c r="N1742" s="184">
        <v>7048652833532</v>
      </c>
      <c r="O1742" s="2">
        <v>1</v>
      </c>
    </row>
    <row r="1743" spans="1:15" ht="15.75">
      <c r="A1743" s="83" t="s">
        <v>3940</v>
      </c>
      <c r="B1743" s="86">
        <v>7048653090682</v>
      </c>
      <c r="C1743" s="34"/>
      <c r="D1743" s="34"/>
      <c r="E1743" s="34"/>
      <c r="F1743" s="34"/>
      <c r="G1743" s="34"/>
      <c r="H1743" s="34"/>
      <c r="I1743" s="34"/>
      <c r="J1743" s="34"/>
      <c r="K1743" s="37">
        <v>852089</v>
      </c>
      <c r="L1743" t="s">
        <v>3749</v>
      </c>
      <c r="M1743" s="21" t="str">
        <f t="shared" si="27"/>
        <v>852089-170101-OS</v>
      </c>
      <c r="N1743" s="184">
        <v>7048653090682</v>
      </c>
      <c r="O1743" s="2">
        <v>1</v>
      </c>
    </row>
    <row r="1744" spans="1:15" ht="15.75">
      <c r="A1744" s="83" t="s">
        <v>2441</v>
      </c>
      <c r="B1744" s="86">
        <v>7048652967152</v>
      </c>
      <c r="C1744" s="34"/>
      <c r="D1744" s="34"/>
      <c r="E1744" s="34"/>
      <c r="F1744" s="34"/>
      <c r="G1744" s="34"/>
      <c r="H1744" s="34"/>
      <c r="I1744" s="34"/>
      <c r="J1744" s="34"/>
      <c r="K1744" s="37">
        <v>852089</v>
      </c>
      <c r="L1744" t="s">
        <v>347</v>
      </c>
      <c r="M1744" s="21" t="str">
        <f t="shared" si="27"/>
        <v>852089-180101-OS</v>
      </c>
      <c r="N1744" s="184">
        <v>7048652967152</v>
      </c>
      <c r="O1744" s="2">
        <v>1</v>
      </c>
    </row>
    <row r="1745" spans="1:15" ht="15.75">
      <c r="A1745" s="83" t="s">
        <v>2442</v>
      </c>
      <c r="B1745" s="86">
        <v>7048652967169</v>
      </c>
      <c r="C1745" s="34"/>
      <c r="D1745" s="34"/>
      <c r="E1745" s="34"/>
      <c r="F1745" s="34"/>
      <c r="G1745" s="34"/>
      <c r="H1745" s="34"/>
      <c r="I1745" s="34"/>
      <c r="J1745" s="34"/>
      <c r="K1745" s="37">
        <v>852089</v>
      </c>
      <c r="L1745" t="s">
        <v>2219</v>
      </c>
      <c r="M1745" s="21" t="str">
        <f t="shared" si="27"/>
        <v>852089-199059-OS</v>
      </c>
      <c r="N1745" s="184">
        <v>7048652967169</v>
      </c>
      <c r="O1745" s="2">
        <v>1</v>
      </c>
    </row>
    <row r="1746" spans="1:15" ht="15.75">
      <c r="A1746" s="83" t="s">
        <v>3941</v>
      </c>
      <c r="B1746" s="86">
        <v>7048653090699</v>
      </c>
      <c r="C1746" s="34"/>
      <c r="D1746" s="34"/>
      <c r="E1746" s="34"/>
      <c r="F1746" s="34"/>
      <c r="G1746" s="34"/>
      <c r="H1746" s="34"/>
      <c r="I1746" s="34"/>
      <c r="J1746" s="34"/>
      <c r="K1746" s="37">
        <v>852089</v>
      </c>
      <c r="L1746" t="s">
        <v>3751</v>
      </c>
      <c r="M1746" s="21" t="str">
        <f t="shared" si="27"/>
        <v>852089-205978-OS</v>
      </c>
      <c r="N1746" s="184">
        <v>7048653090699</v>
      </c>
      <c r="O1746" s="2">
        <v>1</v>
      </c>
    </row>
    <row r="1747" spans="1:15" ht="15.75">
      <c r="A1747" s="83" t="s">
        <v>2443</v>
      </c>
      <c r="B1747" s="86">
        <v>7048652967176</v>
      </c>
      <c r="C1747" s="34"/>
      <c r="D1747" s="34"/>
      <c r="E1747" s="34"/>
      <c r="F1747" s="34"/>
      <c r="G1747" s="34"/>
      <c r="H1747" s="34"/>
      <c r="I1747" s="34"/>
      <c r="J1747" s="34"/>
      <c r="K1747" s="37">
        <v>852089</v>
      </c>
      <c r="L1747" t="s">
        <v>2220</v>
      </c>
      <c r="M1747" s="21" t="str">
        <f t="shared" si="27"/>
        <v>852089-208058-OS</v>
      </c>
      <c r="N1747" s="184">
        <v>7048652967176</v>
      </c>
      <c r="O1747" s="2">
        <v>1</v>
      </c>
    </row>
    <row r="1748" spans="1:15" ht="15.75">
      <c r="A1748" s="83" t="s">
        <v>1784</v>
      </c>
      <c r="B1748" s="86">
        <v>7048652833556</v>
      </c>
      <c r="C1748" s="34"/>
      <c r="D1748" s="34"/>
      <c r="E1748" s="34"/>
      <c r="F1748" s="34"/>
      <c r="G1748" s="34"/>
      <c r="H1748" s="34"/>
      <c r="I1748" s="34"/>
      <c r="J1748" s="34"/>
      <c r="K1748" s="37">
        <v>852089</v>
      </c>
      <c r="L1748" t="s">
        <v>1347</v>
      </c>
      <c r="M1748" s="21" t="str">
        <f t="shared" si="27"/>
        <v>852089-208139-OS</v>
      </c>
      <c r="N1748" s="184">
        <v>7048652833556</v>
      </c>
      <c r="O1748" s="2">
        <v>1</v>
      </c>
    </row>
    <row r="1749" spans="1:15" ht="15.75">
      <c r="A1749" s="83" t="s">
        <v>1785</v>
      </c>
      <c r="B1749" s="86">
        <v>7048652833563</v>
      </c>
      <c r="C1749" s="34"/>
      <c r="D1749" s="34"/>
      <c r="E1749" s="34"/>
      <c r="F1749" s="34"/>
      <c r="G1749" s="34"/>
      <c r="H1749" s="34"/>
      <c r="I1749" s="34"/>
      <c r="J1749" s="34"/>
      <c r="K1749" s="37">
        <v>852090</v>
      </c>
      <c r="L1749" t="s">
        <v>1372</v>
      </c>
      <c r="M1749" s="21" t="str">
        <f t="shared" si="27"/>
        <v>852090-090101-OS</v>
      </c>
      <c r="N1749" s="184">
        <v>7048652833563</v>
      </c>
      <c r="O1749" s="2">
        <v>1</v>
      </c>
    </row>
    <row r="1750" spans="1:15" ht="15.75">
      <c r="A1750" s="83" t="s">
        <v>2444</v>
      </c>
      <c r="B1750" s="86">
        <v>7048652967183</v>
      </c>
      <c r="C1750" s="34"/>
      <c r="D1750" s="34"/>
      <c r="E1750" s="34"/>
      <c r="F1750" s="34"/>
      <c r="G1750" s="34"/>
      <c r="H1750" s="34"/>
      <c r="I1750" s="34"/>
      <c r="J1750" s="34"/>
      <c r="K1750" s="37">
        <v>852090</v>
      </c>
      <c r="L1750" t="s">
        <v>2222</v>
      </c>
      <c r="M1750" s="21" t="str">
        <f t="shared" si="27"/>
        <v>852090-100101-OS</v>
      </c>
      <c r="N1750" s="184">
        <v>7048652967183</v>
      </c>
      <c r="O1750" s="2">
        <v>1</v>
      </c>
    </row>
    <row r="1751" spans="1:15" ht="15.75">
      <c r="A1751" s="83" t="s">
        <v>1786</v>
      </c>
      <c r="B1751" s="86">
        <v>7048652833587</v>
      </c>
      <c r="C1751" s="34"/>
      <c r="D1751" s="34"/>
      <c r="E1751" s="34"/>
      <c r="F1751" s="34"/>
      <c r="G1751" s="34"/>
      <c r="H1751" s="34"/>
      <c r="I1751" s="34"/>
      <c r="J1751" s="34"/>
      <c r="K1751" s="37">
        <v>852090</v>
      </c>
      <c r="L1751" t="s">
        <v>362</v>
      </c>
      <c r="M1751" s="21" t="str">
        <f t="shared" si="27"/>
        <v>852090-120101-OS</v>
      </c>
      <c r="N1751" s="184">
        <v>7048652833587</v>
      </c>
      <c r="O1751" s="2">
        <v>1</v>
      </c>
    </row>
    <row r="1752" spans="1:15" ht="15.75">
      <c r="A1752" s="83" t="s">
        <v>1787</v>
      </c>
      <c r="B1752" s="86">
        <v>7048652833570</v>
      </c>
      <c r="C1752" s="34"/>
      <c r="D1752" s="34"/>
      <c r="E1752" s="34"/>
      <c r="F1752" s="34"/>
      <c r="G1752" s="34"/>
      <c r="H1752" s="34"/>
      <c r="I1752" s="34"/>
      <c r="J1752" s="34"/>
      <c r="K1752" s="37">
        <v>852090</v>
      </c>
      <c r="L1752" t="s">
        <v>364</v>
      </c>
      <c r="M1752" s="21" t="str">
        <f t="shared" si="27"/>
        <v>852090-121003-OS</v>
      </c>
      <c r="N1752" s="184">
        <v>7048652833570</v>
      </c>
      <c r="O1752" s="2">
        <v>1</v>
      </c>
    </row>
    <row r="1753" spans="1:15" ht="15.75">
      <c r="A1753" s="83" t="s">
        <v>2445</v>
      </c>
      <c r="B1753" s="86">
        <v>7048652967190</v>
      </c>
      <c r="C1753" s="34"/>
      <c r="D1753" s="34"/>
      <c r="E1753" s="34"/>
      <c r="F1753" s="34"/>
      <c r="G1753" s="34"/>
      <c r="H1753" s="34"/>
      <c r="I1753" s="34"/>
      <c r="J1753" s="34"/>
      <c r="K1753" s="37">
        <v>852091</v>
      </c>
      <c r="L1753" t="s">
        <v>1336</v>
      </c>
      <c r="M1753" s="21" t="str">
        <f t="shared" si="27"/>
        <v>852091-070145-OS</v>
      </c>
      <c r="N1753" s="184">
        <v>7048652967190</v>
      </c>
      <c r="O1753" s="2">
        <v>1</v>
      </c>
    </row>
    <row r="1754" spans="1:15" ht="15.75">
      <c r="A1754" s="83" t="s">
        <v>3942</v>
      </c>
      <c r="B1754" s="86">
        <v>7048653121782</v>
      </c>
      <c r="C1754" s="34"/>
      <c r="D1754" s="34"/>
      <c r="E1754" s="34"/>
      <c r="F1754" s="34"/>
      <c r="G1754" s="34"/>
      <c r="H1754" s="34"/>
      <c r="I1754" s="34"/>
      <c r="J1754" s="34"/>
      <c r="K1754" s="37">
        <v>852091</v>
      </c>
      <c r="L1754" t="s">
        <v>3747</v>
      </c>
      <c r="M1754" s="21" t="str">
        <f t="shared" si="27"/>
        <v>852091-150145-OS</v>
      </c>
      <c r="N1754" s="184">
        <v>7048653121782</v>
      </c>
      <c r="O1754" s="2">
        <v>1</v>
      </c>
    </row>
    <row r="1755" spans="1:15" ht="15.75">
      <c r="A1755" s="83" t="s">
        <v>1788</v>
      </c>
      <c r="B1755" s="86">
        <v>7048652833624</v>
      </c>
      <c r="C1755" s="34"/>
      <c r="D1755" s="34"/>
      <c r="E1755" s="34"/>
      <c r="F1755" s="34"/>
      <c r="G1755" s="34"/>
      <c r="H1755" s="34"/>
      <c r="I1755" s="34"/>
      <c r="J1755" s="34"/>
      <c r="K1755" s="37">
        <v>852091</v>
      </c>
      <c r="L1755" t="s">
        <v>1368</v>
      </c>
      <c r="M1755" s="21" t="str">
        <f t="shared" si="27"/>
        <v>852091-150147-OS</v>
      </c>
      <c r="N1755" s="184">
        <v>7048652833624</v>
      </c>
      <c r="O1755" s="2">
        <v>1</v>
      </c>
    </row>
    <row r="1756" spans="1:15" ht="15.75">
      <c r="A1756" s="83" t="s">
        <v>2446</v>
      </c>
      <c r="B1756" s="86">
        <v>7048652967206</v>
      </c>
      <c r="C1756" s="34"/>
      <c r="D1756" s="34"/>
      <c r="E1756" s="34"/>
      <c r="F1756" s="34"/>
      <c r="G1756" s="34"/>
      <c r="H1756" s="34"/>
      <c r="I1756" s="34"/>
      <c r="J1756" s="34"/>
      <c r="K1756" s="37">
        <v>852091</v>
      </c>
      <c r="L1756" t="s">
        <v>2061</v>
      </c>
      <c r="M1756" s="21" t="str">
        <f t="shared" si="27"/>
        <v>852091-156755-OS</v>
      </c>
      <c r="N1756" s="184">
        <v>7048652967206</v>
      </c>
      <c r="O1756" s="2">
        <v>1</v>
      </c>
    </row>
    <row r="1757" spans="1:15" ht="15.75">
      <c r="A1757" s="83" t="s">
        <v>1789</v>
      </c>
      <c r="B1757" s="86">
        <v>7048652833631</v>
      </c>
      <c r="C1757" s="34"/>
      <c r="D1757" s="34"/>
      <c r="E1757" s="34"/>
      <c r="F1757" s="34"/>
      <c r="G1757" s="34"/>
      <c r="H1757" s="34"/>
      <c r="I1757" s="34"/>
      <c r="J1757" s="34"/>
      <c r="K1757" s="37">
        <v>852091</v>
      </c>
      <c r="L1757" t="s">
        <v>1370</v>
      </c>
      <c r="M1757" s="21" t="str">
        <f t="shared" si="27"/>
        <v>852091-161836-OS</v>
      </c>
      <c r="N1757" s="184">
        <v>7048652833631</v>
      </c>
      <c r="O1757" s="2">
        <v>1</v>
      </c>
    </row>
    <row r="1758" spans="1:15" ht="15.75">
      <c r="A1758" s="83" t="s">
        <v>3943</v>
      </c>
      <c r="B1758" s="86">
        <v>7048653090712</v>
      </c>
      <c r="C1758" s="34"/>
      <c r="D1758" s="34"/>
      <c r="E1758" s="34"/>
      <c r="F1758" s="34"/>
      <c r="G1758" s="34"/>
      <c r="H1758" s="34"/>
      <c r="I1758" s="34"/>
      <c r="J1758" s="34"/>
      <c r="K1758" s="37">
        <v>852091</v>
      </c>
      <c r="L1758" t="s">
        <v>3749</v>
      </c>
      <c r="M1758" s="21" t="str">
        <f t="shared" si="27"/>
        <v>852091-170101-OS</v>
      </c>
      <c r="N1758" s="184">
        <v>7048653090712</v>
      </c>
      <c r="O1758" s="2">
        <v>1</v>
      </c>
    </row>
    <row r="1759" spans="1:15" ht="15.75">
      <c r="A1759" s="83" t="s">
        <v>2447</v>
      </c>
      <c r="B1759" s="86">
        <v>7048652967213</v>
      </c>
      <c r="C1759" s="34"/>
      <c r="D1759" s="34"/>
      <c r="E1759" s="34"/>
      <c r="F1759" s="34"/>
      <c r="G1759" s="34"/>
      <c r="H1759" s="34"/>
      <c r="I1759" s="34"/>
      <c r="J1759" s="34"/>
      <c r="K1759" s="37">
        <v>852091</v>
      </c>
      <c r="L1759" t="s">
        <v>347</v>
      </c>
      <c r="M1759" s="21" t="str">
        <f t="shared" si="27"/>
        <v>852091-180101-OS</v>
      </c>
      <c r="N1759" s="184">
        <v>7048652967213</v>
      </c>
      <c r="O1759" s="2">
        <v>1</v>
      </c>
    </row>
    <row r="1760" spans="1:15" ht="15.75">
      <c r="A1760" s="83" t="s">
        <v>3944</v>
      </c>
      <c r="B1760" s="86">
        <v>7048653090705</v>
      </c>
      <c r="C1760" s="34"/>
      <c r="D1760" s="34"/>
      <c r="E1760" s="34"/>
      <c r="F1760" s="34"/>
      <c r="G1760" s="34"/>
      <c r="H1760" s="34"/>
      <c r="I1760" s="34"/>
      <c r="J1760" s="34"/>
      <c r="K1760" s="37">
        <v>852091</v>
      </c>
      <c r="L1760" t="s">
        <v>3751</v>
      </c>
      <c r="M1760" s="21" t="str">
        <f t="shared" si="27"/>
        <v>852091-205978-OS</v>
      </c>
      <c r="N1760" s="184">
        <v>7048653090705</v>
      </c>
      <c r="O1760" s="2">
        <v>1</v>
      </c>
    </row>
    <row r="1761" spans="1:15" ht="15.75">
      <c r="A1761" s="83" t="s">
        <v>1790</v>
      </c>
      <c r="B1761" s="86">
        <v>7048652833662</v>
      </c>
      <c r="C1761" s="34"/>
      <c r="D1761" s="34"/>
      <c r="E1761" s="34"/>
      <c r="F1761" s="34"/>
      <c r="G1761" s="34"/>
      <c r="H1761" s="34"/>
      <c r="I1761" s="34"/>
      <c r="J1761" s="34"/>
      <c r="K1761" s="37">
        <v>852093</v>
      </c>
      <c r="L1761" t="s">
        <v>372</v>
      </c>
      <c r="M1761" s="21" t="str">
        <f t="shared" si="27"/>
        <v>852093-060000-OS</v>
      </c>
      <c r="N1761" s="184">
        <v>7048652833662</v>
      </c>
      <c r="O1761" s="2">
        <v>1</v>
      </c>
    </row>
    <row r="1762" spans="1:15" ht="15.75">
      <c r="A1762" s="83" t="s">
        <v>2448</v>
      </c>
      <c r="B1762" s="86">
        <v>7048652967237</v>
      </c>
      <c r="C1762" s="34"/>
      <c r="D1762" s="34"/>
      <c r="E1762" s="34"/>
      <c r="F1762" s="34"/>
      <c r="G1762" s="34"/>
      <c r="H1762" s="34"/>
      <c r="I1762" s="34"/>
      <c r="J1762" s="34"/>
      <c r="K1762" s="37">
        <v>852093</v>
      </c>
      <c r="L1762" t="s">
        <v>373</v>
      </c>
      <c r="M1762" s="21" t="str">
        <f t="shared" si="27"/>
        <v>852093-070000-OS</v>
      </c>
      <c r="N1762" s="184">
        <v>7048652967237</v>
      </c>
      <c r="O1762" s="2">
        <v>1</v>
      </c>
    </row>
    <row r="1763" spans="1:15" ht="15.75">
      <c r="A1763" s="83" t="s">
        <v>1791</v>
      </c>
      <c r="B1763" s="86">
        <v>7048652833693</v>
      </c>
      <c r="C1763" s="34"/>
      <c r="D1763" s="34"/>
      <c r="E1763" s="34"/>
      <c r="F1763" s="34"/>
      <c r="G1763" s="34"/>
      <c r="H1763" s="34"/>
      <c r="I1763" s="34"/>
      <c r="J1763" s="34"/>
      <c r="K1763" s="37">
        <v>852093</v>
      </c>
      <c r="L1763" t="s">
        <v>374</v>
      </c>
      <c r="M1763" s="21" t="str">
        <f t="shared" si="27"/>
        <v>852093-150000-OS</v>
      </c>
      <c r="N1763" s="184">
        <v>7048652833693</v>
      </c>
      <c r="O1763" s="2">
        <v>1</v>
      </c>
    </row>
    <row r="1764" spans="1:15" ht="15.75">
      <c r="A1764" s="83" t="s">
        <v>1792</v>
      </c>
      <c r="B1764" s="86">
        <v>7048652833679</v>
      </c>
      <c r="C1764" s="34"/>
      <c r="D1764" s="34"/>
      <c r="E1764" s="34"/>
      <c r="F1764" s="34"/>
      <c r="G1764" s="34"/>
      <c r="H1764" s="34"/>
      <c r="I1764" s="34"/>
      <c r="J1764" s="34"/>
      <c r="K1764" s="37">
        <v>852093</v>
      </c>
      <c r="L1764" t="s">
        <v>376</v>
      </c>
      <c r="M1764" s="21" t="str">
        <f t="shared" si="27"/>
        <v>852093-160000-OS</v>
      </c>
      <c r="N1764" s="184">
        <v>7048652833679</v>
      </c>
      <c r="O1764" s="2">
        <v>1</v>
      </c>
    </row>
    <row r="1765" spans="1:15" ht="15.75">
      <c r="A1765" s="83" t="s">
        <v>2976</v>
      </c>
      <c r="B1765" s="86">
        <v>7048652986542</v>
      </c>
      <c r="C1765" s="34"/>
      <c r="D1765" s="34"/>
      <c r="E1765" s="34"/>
      <c r="F1765" s="34"/>
      <c r="G1765" s="34"/>
      <c r="H1765" s="34"/>
      <c r="I1765" s="34"/>
      <c r="J1765" s="34"/>
      <c r="K1765" s="37">
        <v>852093</v>
      </c>
      <c r="L1765" t="s">
        <v>2973</v>
      </c>
      <c r="M1765" s="21" t="str">
        <f t="shared" si="27"/>
        <v>852093-170000-OS</v>
      </c>
      <c r="N1765" s="184">
        <v>7048652986542</v>
      </c>
      <c r="O1765" s="2">
        <v>1</v>
      </c>
    </row>
    <row r="1766" spans="1:15" ht="15.75">
      <c r="A1766" s="83" t="s">
        <v>2449</v>
      </c>
      <c r="B1766" s="86">
        <v>7048652967244</v>
      </c>
      <c r="C1766" s="34"/>
      <c r="D1766" s="34"/>
      <c r="E1766" s="34"/>
      <c r="F1766" s="34"/>
      <c r="G1766" s="34"/>
      <c r="H1766" s="34"/>
      <c r="I1766" s="34"/>
      <c r="J1766" s="34"/>
      <c r="K1766" s="37">
        <v>852093</v>
      </c>
      <c r="L1766" t="s">
        <v>380</v>
      </c>
      <c r="M1766" s="21" t="str">
        <f t="shared" si="27"/>
        <v>852093-180000-OS</v>
      </c>
      <c r="N1766" s="184">
        <v>7048652967244</v>
      </c>
      <c r="O1766" s="2">
        <v>1</v>
      </c>
    </row>
    <row r="1767" spans="1:15" ht="15.75">
      <c r="A1767" s="83" t="s">
        <v>2450</v>
      </c>
      <c r="B1767" s="86">
        <v>7048652967251</v>
      </c>
      <c r="C1767" s="34"/>
      <c r="D1767" s="34"/>
      <c r="E1767" s="34"/>
      <c r="F1767" s="34"/>
      <c r="G1767" s="34"/>
      <c r="H1767" s="34"/>
      <c r="I1767" s="34"/>
      <c r="J1767" s="34"/>
      <c r="K1767" s="37">
        <v>852093</v>
      </c>
      <c r="L1767" t="s">
        <v>383</v>
      </c>
      <c r="M1767" s="21" t="str">
        <f t="shared" si="27"/>
        <v>852093-190000-OS</v>
      </c>
      <c r="N1767" s="184">
        <v>7048652967251</v>
      </c>
      <c r="O1767" s="2">
        <v>1</v>
      </c>
    </row>
    <row r="1768" spans="1:15" ht="15.75">
      <c r="A1768" s="83" t="s">
        <v>1793</v>
      </c>
      <c r="B1768" s="86">
        <v>7048652833709</v>
      </c>
      <c r="C1768" s="34"/>
      <c r="D1768" s="34"/>
      <c r="E1768" s="34"/>
      <c r="F1768" s="34"/>
      <c r="G1768" s="34"/>
      <c r="H1768" s="34"/>
      <c r="I1768" s="34"/>
      <c r="J1768" s="34"/>
      <c r="K1768" s="37">
        <v>852093</v>
      </c>
      <c r="L1768" t="s">
        <v>378</v>
      </c>
      <c r="M1768" s="21" t="str">
        <f t="shared" si="27"/>
        <v>852093-200000-OS</v>
      </c>
      <c r="N1768" s="184">
        <v>7048652833709</v>
      </c>
      <c r="O1768" s="2">
        <v>1</v>
      </c>
    </row>
    <row r="1769" spans="1:15" ht="15.75">
      <c r="A1769" s="83" t="s">
        <v>1794</v>
      </c>
      <c r="B1769" s="86">
        <v>7048652833716</v>
      </c>
      <c r="C1769" s="34"/>
      <c r="D1769" s="34"/>
      <c r="E1769" s="34"/>
      <c r="F1769" s="34"/>
      <c r="G1769" s="34"/>
      <c r="H1769" s="34"/>
      <c r="I1769" s="34"/>
      <c r="J1769" s="34"/>
      <c r="K1769" s="37">
        <v>852095</v>
      </c>
      <c r="L1769" t="s">
        <v>1280</v>
      </c>
      <c r="M1769" s="21" t="str">
        <f t="shared" si="27"/>
        <v>852095-090000-OS</v>
      </c>
      <c r="N1769" s="184">
        <v>7048652833716</v>
      </c>
      <c r="O1769" s="2">
        <v>1</v>
      </c>
    </row>
    <row r="1770" spans="1:15" ht="15.75">
      <c r="A1770" s="83" t="s">
        <v>1975</v>
      </c>
      <c r="B1770" s="86">
        <v>7048652851277</v>
      </c>
      <c r="C1770" s="34"/>
      <c r="D1770" s="34"/>
      <c r="E1770" s="34"/>
      <c r="F1770" s="34"/>
      <c r="G1770" s="34"/>
      <c r="H1770" s="34"/>
      <c r="I1770" s="34"/>
      <c r="J1770" s="34"/>
      <c r="K1770" s="37">
        <v>852095</v>
      </c>
      <c r="L1770" t="s">
        <v>382</v>
      </c>
      <c r="M1770" s="21" t="str">
        <f t="shared" si="27"/>
        <v>852095-100000-OS</v>
      </c>
      <c r="N1770" s="184">
        <v>7048652851277</v>
      </c>
      <c r="O1770" s="2">
        <v>1</v>
      </c>
    </row>
    <row r="1771" spans="1:15" ht="15.75">
      <c r="A1771" s="83" t="s">
        <v>1795</v>
      </c>
      <c r="B1771" s="86">
        <v>7048652833723</v>
      </c>
      <c r="C1771" s="34"/>
      <c r="D1771" s="34"/>
      <c r="E1771" s="34"/>
      <c r="F1771" s="34"/>
      <c r="G1771" s="34"/>
      <c r="H1771" s="34"/>
      <c r="I1771" s="34"/>
      <c r="J1771" s="34"/>
      <c r="K1771" s="37">
        <v>852095</v>
      </c>
      <c r="L1771" t="s">
        <v>389</v>
      </c>
      <c r="M1771" s="21" t="str">
        <f t="shared" si="27"/>
        <v>852095-120000-OS</v>
      </c>
      <c r="N1771" s="184">
        <v>7048652833723</v>
      </c>
      <c r="O1771" s="2">
        <v>1</v>
      </c>
    </row>
    <row r="1772" spans="1:15" ht="15.75">
      <c r="A1772" s="83" t="s">
        <v>1796</v>
      </c>
      <c r="B1772" s="86">
        <v>7048652833730</v>
      </c>
      <c r="C1772" s="34"/>
      <c r="D1772" s="34"/>
      <c r="E1772" s="34"/>
      <c r="F1772" s="34"/>
      <c r="G1772" s="34"/>
      <c r="H1772" s="34"/>
      <c r="I1772" s="34"/>
      <c r="J1772" s="34"/>
      <c r="K1772" s="37">
        <v>852096</v>
      </c>
      <c r="L1772" t="s">
        <v>407</v>
      </c>
      <c r="M1772" s="21" t="str">
        <f t="shared" si="27"/>
        <v>852096-230100-OS</v>
      </c>
      <c r="N1772" s="184">
        <v>7048652833730</v>
      </c>
      <c r="O1772" s="2">
        <v>1</v>
      </c>
    </row>
    <row r="1773" spans="1:15" ht="15.75">
      <c r="A1773" s="83" t="s">
        <v>1797</v>
      </c>
      <c r="B1773" s="86">
        <v>7048652833754</v>
      </c>
      <c r="C1773" s="34"/>
      <c r="D1773" s="34"/>
      <c r="E1773" s="34"/>
      <c r="F1773" s="34"/>
      <c r="G1773" s="34"/>
      <c r="H1773" s="34"/>
      <c r="I1773" s="34"/>
      <c r="J1773" s="34"/>
      <c r="K1773" s="37">
        <v>852097</v>
      </c>
      <c r="L1773" t="s">
        <v>393</v>
      </c>
      <c r="M1773" s="21" t="str">
        <f t="shared" si="27"/>
        <v>852097-060100-OS</v>
      </c>
      <c r="N1773" s="184">
        <v>7048652833754</v>
      </c>
      <c r="O1773" s="2">
        <v>1</v>
      </c>
    </row>
    <row r="1774" spans="1:15" ht="15.75">
      <c r="A1774" s="83" t="s">
        <v>1798</v>
      </c>
      <c r="B1774" s="86">
        <v>7048652833785</v>
      </c>
      <c r="C1774" s="34"/>
      <c r="D1774" s="34"/>
      <c r="E1774" s="34"/>
      <c r="F1774" s="34"/>
      <c r="G1774" s="34"/>
      <c r="H1774" s="34"/>
      <c r="I1774" s="34"/>
      <c r="J1774" s="34"/>
      <c r="K1774" s="37">
        <v>852097</v>
      </c>
      <c r="L1774" t="s">
        <v>1077</v>
      </c>
      <c r="M1774" s="21" t="str">
        <f t="shared" si="27"/>
        <v>852097-070600-OS</v>
      </c>
      <c r="N1774" s="184">
        <v>7048652833785</v>
      </c>
      <c r="O1774" s="2">
        <v>1</v>
      </c>
    </row>
    <row r="1775" spans="1:15" ht="15.75">
      <c r="A1775" s="83" t="s">
        <v>2171</v>
      </c>
      <c r="B1775" s="86">
        <v>7048652895844</v>
      </c>
      <c r="C1775" s="34"/>
      <c r="D1775" s="34"/>
      <c r="E1775" s="34"/>
      <c r="F1775" s="34"/>
      <c r="G1775" s="34"/>
      <c r="H1775" s="34"/>
      <c r="I1775" s="34"/>
      <c r="J1775" s="34"/>
      <c r="K1775" s="37">
        <v>852097</v>
      </c>
      <c r="L1775" t="s">
        <v>1086</v>
      </c>
      <c r="M1775" s="21" t="str">
        <f t="shared" si="27"/>
        <v>852097-150500-OS</v>
      </c>
      <c r="N1775" s="184">
        <v>7048652895844</v>
      </c>
      <c r="O1775" s="2">
        <v>1</v>
      </c>
    </row>
    <row r="1776" spans="1:15" ht="15.75">
      <c r="A1776" s="83" t="s">
        <v>1799</v>
      </c>
      <c r="B1776" s="86">
        <v>7048652833761</v>
      </c>
      <c r="C1776" s="34"/>
      <c r="D1776" s="34"/>
      <c r="E1776" s="34"/>
      <c r="F1776" s="34"/>
      <c r="G1776" s="34"/>
      <c r="H1776" s="34"/>
      <c r="I1776" s="34"/>
      <c r="J1776" s="34"/>
      <c r="K1776" s="37">
        <v>852097</v>
      </c>
      <c r="L1776" t="s">
        <v>785</v>
      </c>
      <c r="M1776" s="21" t="str">
        <f t="shared" si="27"/>
        <v>852097-160400-OS</v>
      </c>
      <c r="N1776" s="184">
        <v>7048652833761</v>
      </c>
      <c r="O1776" s="2">
        <v>1</v>
      </c>
    </row>
    <row r="1777" spans="1:15" ht="15.75">
      <c r="A1777" s="83" t="s">
        <v>1800</v>
      </c>
      <c r="B1777" s="86">
        <v>7048652833792</v>
      </c>
      <c r="C1777" s="34"/>
      <c r="D1777" s="34"/>
      <c r="E1777" s="34"/>
      <c r="F1777" s="34"/>
      <c r="G1777" s="34"/>
      <c r="H1777" s="34"/>
      <c r="I1777" s="34"/>
      <c r="J1777" s="34"/>
      <c r="K1777" s="37">
        <v>852097</v>
      </c>
      <c r="L1777" t="s">
        <v>1088</v>
      </c>
      <c r="M1777" s="21" t="str">
        <f t="shared" si="27"/>
        <v>852097-198200-OS</v>
      </c>
      <c r="N1777" s="184">
        <v>7048652833792</v>
      </c>
      <c r="O1777" s="2">
        <v>1</v>
      </c>
    </row>
    <row r="1778" spans="1:15" ht="15.75">
      <c r="A1778" s="83" t="s">
        <v>1801</v>
      </c>
      <c r="B1778" s="86">
        <v>7048652833747</v>
      </c>
      <c r="C1778" s="34"/>
      <c r="D1778" s="34"/>
      <c r="E1778" s="34"/>
      <c r="F1778" s="34"/>
      <c r="G1778" s="34"/>
      <c r="H1778" s="34"/>
      <c r="I1778" s="34"/>
      <c r="J1778" s="34"/>
      <c r="K1778" s="37">
        <v>852097</v>
      </c>
      <c r="L1778" t="s">
        <v>1379</v>
      </c>
      <c r="M1778" s="21" t="str">
        <f t="shared" si="27"/>
        <v>852097-200700-OS</v>
      </c>
      <c r="N1778" s="184">
        <v>7048652833747</v>
      </c>
      <c r="O1778" s="2">
        <v>1</v>
      </c>
    </row>
    <row r="1779" spans="1:15" ht="15.75">
      <c r="A1779" s="83" t="s">
        <v>2172</v>
      </c>
      <c r="B1779" s="86">
        <v>7048652894625</v>
      </c>
      <c r="C1779" s="34"/>
      <c r="D1779" s="34"/>
      <c r="E1779" s="34"/>
      <c r="F1779" s="34"/>
      <c r="G1779" s="34"/>
      <c r="H1779" s="34"/>
      <c r="I1779" s="34"/>
      <c r="J1779" s="34"/>
      <c r="K1779" s="37">
        <v>852097</v>
      </c>
      <c r="L1779" t="s">
        <v>2042</v>
      </c>
      <c r="M1779" s="21" t="str">
        <f t="shared" si="27"/>
        <v>852097-206700-OS</v>
      </c>
      <c r="N1779" s="184">
        <v>7048652894625</v>
      </c>
      <c r="O1779" s="2">
        <v>1</v>
      </c>
    </row>
    <row r="1780" spans="1:15" ht="15.75">
      <c r="A1780" s="83" t="s">
        <v>1807</v>
      </c>
      <c r="B1780" s="86">
        <v>7048652837844</v>
      </c>
      <c r="C1780" s="34"/>
      <c r="D1780" s="34"/>
      <c r="E1780" s="34"/>
      <c r="F1780" s="34"/>
      <c r="G1780" s="34"/>
      <c r="H1780" s="34"/>
      <c r="I1780" s="34"/>
      <c r="J1780" s="34"/>
      <c r="K1780" s="37">
        <v>852102</v>
      </c>
      <c r="L1780" t="s">
        <v>341</v>
      </c>
      <c r="M1780" s="21" t="str">
        <f t="shared" si="27"/>
        <v>852102-041003-OS</v>
      </c>
      <c r="N1780" s="184">
        <v>7048652837844</v>
      </c>
      <c r="O1780" s="2">
        <v>1</v>
      </c>
    </row>
    <row r="1781" spans="1:15" ht="15.75">
      <c r="A1781" s="83" t="s">
        <v>1808</v>
      </c>
      <c r="B1781" s="86">
        <v>7048652837851</v>
      </c>
      <c r="C1781" s="34"/>
      <c r="D1781" s="34"/>
      <c r="E1781" s="34"/>
      <c r="F1781" s="34"/>
      <c r="G1781" s="34"/>
      <c r="H1781" s="34"/>
      <c r="I1781" s="34"/>
      <c r="J1781" s="34"/>
      <c r="K1781" s="37">
        <v>852102</v>
      </c>
      <c r="L1781" t="s">
        <v>343</v>
      </c>
      <c r="M1781" s="21" t="str">
        <f t="shared" si="27"/>
        <v>852102-060101-OS</v>
      </c>
      <c r="N1781" s="184">
        <v>7048652837851</v>
      </c>
      <c r="O1781" s="2">
        <v>1</v>
      </c>
    </row>
    <row r="1782" spans="1:15" ht="15.75">
      <c r="A1782" s="83" t="s">
        <v>1809</v>
      </c>
      <c r="B1782" s="86">
        <v>7048652837868</v>
      </c>
      <c r="C1782" s="34"/>
      <c r="D1782" s="34"/>
      <c r="E1782" s="34"/>
      <c r="F1782" s="34"/>
      <c r="G1782" s="34"/>
      <c r="H1782" s="34"/>
      <c r="I1782" s="34"/>
      <c r="J1782" s="34"/>
      <c r="K1782" s="37">
        <v>852102</v>
      </c>
      <c r="L1782" t="s">
        <v>345</v>
      </c>
      <c r="M1782" s="21" t="str">
        <f t="shared" si="27"/>
        <v>852102-150101-OS</v>
      </c>
      <c r="N1782" s="184">
        <v>7048652837868</v>
      </c>
      <c r="O1782" s="2">
        <v>1</v>
      </c>
    </row>
    <row r="1783" spans="1:15" ht="15.75">
      <c r="A1783" s="83" t="s">
        <v>1810</v>
      </c>
      <c r="B1783" s="86">
        <v>7048652837820</v>
      </c>
      <c r="C1783" s="34"/>
      <c r="D1783" s="34"/>
      <c r="E1783" s="34"/>
      <c r="F1783" s="34"/>
      <c r="G1783" s="34"/>
      <c r="H1783" s="34"/>
      <c r="I1783" s="34"/>
      <c r="J1783" s="34"/>
      <c r="K1783" s="37">
        <v>852102</v>
      </c>
      <c r="L1783" t="s">
        <v>1328</v>
      </c>
      <c r="M1783" s="21" t="str">
        <f t="shared" si="27"/>
        <v>852102-160147-OS</v>
      </c>
      <c r="N1783" s="184">
        <v>7048652837820</v>
      </c>
      <c r="O1783" s="2">
        <v>1</v>
      </c>
    </row>
    <row r="1784" spans="1:15" ht="15.75">
      <c r="A1784" s="83" t="s">
        <v>3945</v>
      </c>
      <c r="B1784" s="86">
        <v>7048653090514</v>
      </c>
      <c r="C1784" s="34"/>
      <c r="D1784" s="34"/>
      <c r="E1784" s="34"/>
      <c r="F1784" s="34"/>
      <c r="G1784" s="34"/>
      <c r="H1784" s="34"/>
      <c r="I1784" s="34"/>
      <c r="J1784" s="34"/>
      <c r="K1784" s="37">
        <v>852102</v>
      </c>
      <c r="L1784" t="s">
        <v>3753</v>
      </c>
      <c r="M1784" s="21" t="str">
        <f t="shared" si="27"/>
        <v>852102-162876-OS</v>
      </c>
      <c r="N1784" s="184">
        <v>7048653090514</v>
      </c>
      <c r="O1784" s="2">
        <v>1</v>
      </c>
    </row>
    <row r="1785" spans="1:15" ht="15.75">
      <c r="A1785" s="83" t="s">
        <v>3946</v>
      </c>
      <c r="B1785" s="86">
        <v>7048653090521</v>
      </c>
      <c r="C1785" s="34"/>
      <c r="D1785" s="34"/>
      <c r="E1785" s="34"/>
      <c r="F1785" s="34"/>
      <c r="G1785" s="34"/>
      <c r="H1785" s="34"/>
      <c r="I1785" s="34"/>
      <c r="J1785" s="34"/>
      <c r="K1785" s="37">
        <v>852102</v>
      </c>
      <c r="L1785" t="s">
        <v>3749</v>
      </c>
      <c r="M1785" s="21" t="str">
        <f t="shared" si="27"/>
        <v>852102-170101-OS</v>
      </c>
      <c r="N1785" s="184">
        <v>7048653090521</v>
      </c>
      <c r="O1785" s="2">
        <v>1</v>
      </c>
    </row>
    <row r="1786" spans="1:15" ht="15.75">
      <c r="A1786" s="83" t="s">
        <v>2451</v>
      </c>
      <c r="B1786" s="86">
        <v>7048652967268</v>
      </c>
      <c r="C1786" s="34"/>
      <c r="D1786" s="34"/>
      <c r="E1786" s="34"/>
      <c r="F1786" s="34"/>
      <c r="G1786" s="34"/>
      <c r="H1786" s="34"/>
      <c r="I1786" s="34"/>
      <c r="J1786" s="34"/>
      <c r="K1786" s="37">
        <v>852102</v>
      </c>
      <c r="L1786" t="s">
        <v>347</v>
      </c>
      <c r="M1786" s="21" t="str">
        <f t="shared" si="27"/>
        <v>852102-180101-OS</v>
      </c>
      <c r="N1786" s="184">
        <v>7048652967268</v>
      </c>
      <c r="O1786" s="2">
        <v>1</v>
      </c>
    </row>
    <row r="1787" spans="1:15" ht="15.75">
      <c r="A1787" s="83" t="s">
        <v>1811</v>
      </c>
      <c r="B1787" s="86">
        <v>7048652837837</v>
      </c>
      <c r="C1787" s="34"/>
      <c r="D1787" s="34"/>
      <c r="E1787" s="34"/>
      <c r="F1787" s="34"/>
      <c r="G1787" s="34"/>
      <c r="H1787" s="34"/>
      <c r="I1787" s="34"/>
      <c r="J1787" s="34"/>
      <c r="K1787" s="37">
        <v>852102</v>
      </c>
      <c r="L1787" t="s">
        <v>1330</v>
      </c>
      <c r="M1787" s="21" t="str">
        <f t="shared" si="27"/>
        <v>852102-201836-OS</v>
      </c>
      <c r="N1787" s="184">
        <v>7048652837837</v>
      </c>
      <c r="O1787" s="2">
        <v>1</v>
      </c>
    </row>
    <row r="1788" spans="1:15" ht="15.75">
      <c r="A1788" s="83" t="s">
        <v>2452</v>
      </c>
      <c r="B1788" s="86">
        <v>7048652967275</v>
      </c>
      <c r="C1788" s="34"/>
      <c r="D1788" s="34"/>
      <c r="E1788" s="34"/>
      <c r="F1788" s="34"/>
      <c r="G1788" s="34"/>
      <c r="H1788" s="34"/>
      <c r="I1788" s="34"/>
      <c r="J1788" s="34"/>
      <c r="K1788" s="37">
        <v>852102</v>
      </c>
      <c r="L1788" t="s">
        <v>2223</v>
      </c>
      <c r="M1788" s="21" t="str">
        <f t="shared" si="27"/>
        <v>852102-206757-OS</v>
      </c>
      <c r="N1788" s="184">
        <v>7048652967275</v>
      </c>
      <c r="O1788" s="2">
        <v>1</v>
      </c>
    </row>
    <row r="1789" spans="1:15" ht="15.75">
      <c r="A1789" s="83" t="s">
        <v>1812</v>
      </c>
      <c r="B1789" s="86">
        <v>7048652837752</v>
      </c>
      <c r="C1789" s="34"/>
      <c r="D1789" s="34"/>
      <c r="E1789" s="34"/>
      <c r="F1789" s="34"/>
      <c r="G1789" s="34"/>
      <c r="H1789" s="34"/>
      <c r="I1789" s="34"/>
      <c r="J1789" s="34"/>
      <c r="K1789" s="37">
        <v>852104</v>
      </c>
      <c r="L1789" t="s">
        <v>351</v>
      </c>
      <c r="M1789" s="21" t="str">
        <f t="shared" si="27"/>
        <v>852104-500101-OS</v>
      </c>
      <c r="N1789" s="184">
        <v>7048652837752</v>
      </c>
      <c r="O1789" s="2">
        <v>1</v>
      </c>
    </row>
    <row r="1790" spans="1:15" ht="15.75">
      <c r="A1790" s="2" t="s">
        <v>1813</v>
      </c>
      <c r="B1790" s="2">
        <v>7048652837769</v>
      </c>
      <c r="K1790" s="37">
        <v>852104</v>
      </c>
      <c r="L1790" t="s">
        <v>1332</v>
      </c>
      <c r="M1790" s="21" t="str">
        <f t="shared" si="27"/>
        <v>852104-510147-OS</v>
      </c>
      <c r="N1790" s="184">
        <v>7048652837769</v>
      </c>
      <c r="O1790" s="2">
        <v>1</v>
      </c>
    </row>
    <row r="1791" spans="1:15" ht="15.75">
      <c r="A1791" s="2" t="s">
        <v>1814</v>
      </c>
      <c r="B1791" s="2">
        <v>7048652837776</v>
      </c>
      <c r="K1791" s="37">
        <v>852104</v>
      </c>
      <c r="L1791" t="s">
        <v>697</v>
      </c>
      <c r="M1791" s="21" t="str">
        <f t="shared" si="27"/>
        <v>852104-530101-OS</v>
      </c>
      <c r="N1791" s="184">
        <v>7048652837776</v>
      </c>
      <c r="O1791" s="2">
        <v>1</v>
      </c>
    </row>
    <row r="1792" spans="1:15" ht="15.75">
      <c r="A1792" s="2" t="s">
        <v>1815</v>
      </c>
      <c r="B1792" s="2">
        <v>7048652837783</v>
      </c>
      <c r="K1792" s="37">
        <v>852104</v>
      </c>
      <c r="L1792" t="s">
        <v>1333</v>
      </c>
      <c r="M1792" s="21" t="str">
        <f t="shared" si="27"/>
        <v>852104-531836-OS</v>
      </c>
      <c r="N1792" s="184">
        <v>7048652837783</v>
      </c>
      <c r="O1792" s="2">
        <v>1</v>
      </c>
    </row>
    <row r="1793" spans="1:15" ht="15.75">
      <c r="A1793" s="2" t="s">
        <v>2453</v>
      </c>
      <c r="B1793" s="2">
        <v>7048652967282</v>
      </c>
      <c r="K1793" s="37">
        <v>852104</v>
      </c>
      <c r="L1793" t="s">
        <v>2225</v>
      </c>
      <c r="M1793" s="21" t="str">
        <f t="shared" si="27"/>
        <v>852104-536757-OS</v>
      </c>
      <c r="N1793" s="184">
        <v>7048652967282</v>
      </c>
      <c r="O1793" s="2">
        <v>1</v>
      </c>
    </row>
    <row r="1794" spans="1:15" ht="15.75">
      <c r="A1794" s="2" t="s">
        <v>2454</v>
      </c>
      <c r="B1794" s="2">
        <v>7048652967299</v>
      </c>
      <c r="K1794" s="37">
        <v>852104</v>
      </c>
      <c r="L1794" t="s">
        <v>2227</v>
      </c>
      <c r="M1794" s="21" t="str">
        <f t="shared" si="27"/>
        <v>852104-540171-OS</v>
      </c>
      <c r="N1794" s="184">
        <v>7048652967299</v>
      </c>
      <c r="O1794" s="2">
        <v>1</v>
      </c>
    </row>
    <row r="1795" spans="1:15" ht="15.75">
      <c r="A1795" s="2" t="s">
        <v>1816</v>
      </c>
      <c r="B1795" s="2">
        <v>7048652837790</v>
      </c>
      <c r="K1795" s="37">
        <v>852104</v>
      </c>
      <c r="L1795" t="s">
        <v>1334</v>
      </c>
      <c r="M1795" s="21" t="str">
        <f t="shared" ref="M1795:M1858" si="28">CONCATENATE(K1795,"-",L1795)</f>
        <v>852104-551003-OS</v>
      </c>
      <c r="N1795" s="184">
        <v>7048652837790</v>
      </c>
      <c r="O1795" s="2">
        <v>1</v>
      </c>
    </row>
    <row r="1796" spans="1:15" ht="15.75">
      <c r="A1796" s="2" t="s">
        <v>3947</v>
      </c>
      <c r="B1796" s="2">
        <v>7048653090538</v>
      </c>
      <c r="K1796" s="37">
        <v>852104</v>
      </c>
      <c r="L1796" t="s">
        <v>3755</v>
      </c>
      <c r="M1796" s="21" t="str">
        <f t="shared" si="28"/>
        <v>852104-562876-OS</v>
      </c>
      <c r="N1796" s="184">
        <v>7048653090538</v>
      </c>
      <c r="O1796" s="2">
        <v>1</v>
      </c>
    </row>
    <row r="1797" spans="1:15" ht="15.75">
      <c r="A1797" s="2" t="s">
        <v>1817</v>
      </c>
      <c r="B1797" s="2">
        <v>7048652837684</v>
      </c>
      <c r="K1797" s="37">
        <v>852105</v>
      </c>
      <c r="L1797" t="s">
        <v>343</v>
      </c>
      <c r="M1797" s="21" t="str">
        <f t="shared" si="28"/>
        <v>852105-060101-OS</v>
      </c>
      <c r="N1797" s="184">
        <v>7048652837684</v>
      </c>
      <c r="O1797" s="2">
        <v>1</v>
      </c>
    </row>
    <row r="1798" spans="1:15" ht="15.75">
      <c r="A1798" s="2" t="s">
        <v>1818</v>
      </c>
      <c r="B1798" s="2">
        <v>7048652837691</v>
      </c>
      <c r="K1798" s="37">
        <v>852105</v>
      </c>
      <c r="L1798" t="s">
        <v>1336</v>
      </c>
      <c r="M1798" s="21" t="str">
        <f t="shared" si="28"/>
        <v>852105-070145-OS</v>
      </c>
      <c r="N1798" s="184">
        <v>7048652837691</v>
      </c>
      <c r="O1798" s="2">
        <v>1</v>
      </c>
    </row>
    <row r="1799" spans="1:15" ht="15.75">
      <c r="A1799" s="2" t="s">
        <v>1819</v>
      </c>
      <c r="B1799" s="2">
        <v>7048652837707</v>
      </c>
      <c r="K1799" s="37">
        <v>852105</v>
      </c>
      <c r="L1799" t="s">
        <v>1338</v>
      </c>
      <c r="M1799" s="21" t="str">
        <f t="shared" si="28"/>
        <v>852105-150137-OS</v>
      </c>
      <c r="N1799" s="184">
        <v>7048652837707</v>
      </c>
      <c r="O1799" s="2">
        <v>1</v>
      </c>
    </row>
    <row r="1800" spans="1:15" ht="15.75">
      <c r="A1800" s="2" t="s">
        <v>3948</v>
      </c>
      <c r="B1800" s="2">
        <v>7048653090590</v>
      </c>
      <c r="K1800" s="37">
        <v>852105</v>
      </c>
      <c r="L1800" t="s">
        <v>3747</v>
      </c>
      <c r="M1800" s="21" t="str">
        <f t="shared" si="28"/>
        <v>852105-150145-OS</v>
      </c>
      <c r="N1800" s="184">
        <v>7048653090590</v>
      </c>
      <c r="O1800" s="2">
        <v>1</v>
      </c>
    </row>
    <row r="1801" spans="1:15" ht="15.75">
      <c r="A1801" s="2" t="s">
        <v>3949</v>
      </c>
      <c r="B1801" s="2">
        <v>7048653109759</v>
      </c>
      <c r="K1801" s="37">
        <v>852105</v>
      </c>
      <c r="L1801" t="s">
        <v>3757</v>
      </c>
      <c r="M1801" s="21" t="str">
        <f t="shared" si="28"/>
        <v>852105-155978-OS</v>
      </c>
      <c r="N1801" s="184">
        <v>7048653109759</v>
      </c>
      <c r="O1801" s="2">
        <v>1</v>
      </c>
    </row>
    <row r="1802" spans="1:15" ht="15.75">
      <c r="A1802" s="2" t="s">
        <v>2455</v>
      </c>
      <c r="B1802" s="2">
        <v>7048652967305</v>
      </c>
      <c r="K1802" s="37">
        <v>852105</v>
      </c>
      <c r="L1802" t="s">
        <v>2229</v>
      </c>
      <c r="M1802" s="21" t="str">
        <f t="shared" si="28"/>
        <v>852105-156760-OS</v>
      </c>
      <c r="N1802" s="184">
        <v>7048652967305</v>
      </c>
      <c r="O1802" s="2">
        <v>1</v>
      </c>
    </row>
    <row r="1803" spans="1:15" ht="15.75">
      <c r="A1803" s="2" t="s">
        <v>1820</v>
      </c>
      <c r="B1803" s="2">
        <v>7048652837721</v>
      </c>
      <c r="K1803" s="37">
        <v>852105</v>
      </c>
      <c r="L1803" t="s">
        <v>1340</v>
      </c>
      <c r="M1803" s="21" t="str">
        <f t="shared" si="28"/>
        <v>852105-160437-OS</v>
      </c>
      <c r="N1803" s="184">
        <v>7048652837721</v>
      </c>
      <c r="O1803" s="2">
        <v>1</v>
      </c>
    </row>
    <row r="1804" spans="1:15" ht="15.75">
      <c r="A1804" s="2" t="s">
        <v>1821</v>
      </c>
      <c r="B1804" s="2">
        <v>7048652837738</v>
      </c>
      <c r="K1804" s="37">
        <v>852105</v>
      </c>
      <c r="L1804" t="s">
        <v>1342</v>
      </c>
      <c r="M1804" s="21" t="str">
        <f t="shared" si="28"/>
        <v>852105-161036-OS</v>
      </c>
      <c r="N1804" s="184">
        <v>7048652837738</v>
      </c>
      <c r="O1804" s="2">
        <v>1</v>
      </c>
    </row>
    <row r="1805" spans="1:15" ht="15.75">
      <c r="A1805" s="2" t="s">
        <v>3950</v>
      </c>
      <c r="B1805" s="2">
        <v>7048653090613</v>
      </c>
      <c r="K1805" s="37">
        <v>852105</v>
      </c>
      <c r="L1805" t="s">
        <v>3759</v>
      </c>
      <c r="M1805" s="21" t="str">
        <f t="shared" si="28"/>
        <v>852105-170101 -OS</v>
      </c>
      <c r="N1805" s="184">
        <v>7048653090613</v>
      </c>
      <c r="O1805" s="2">
        <v>1</v>
      </c>
    </row>
    <row r="1806" spans="1:15" ht="15.75">
      <c r="A1806" s="2" t="s">
        <v>2456</v>
      </c>
      <c r="B1806" s="2">
        <v>7048652967312</v>
      </c>
      <c r="K1806" s="37">
        <v>852105</v>
      </c>
      <c r="L1806" t="s">
        <v>347</v>
      </c>
      <c r="M1806" s="21" t="str">
        <f t="shared" si="28"/>
        <v>852105-180101-OS</v>
      </c>
      <c r="N1806" s="184">
        <v>7048652967312</v>
      </c>
      <c r="O1806" s="2">
        <v>1</v>
      </c>
    </row>
    <row r="1807" spans="1:15" ht="15.75">
      <c r="A1807" s="2" t="s">
        <v>2457</v>
      </c>
      <c r="B1807" s="2">
        <v>7048652967329</v>
      </c>
      <c r="K1807" s="37">
        <v>852105</v>
      </c>
      <c r="L1807" t="s">
        <v>349</v>
      </c>
      <c r="M1807" s="21" t="str">
        <f t="shared" si="28"/>
        <v>852105-181003-OS</v>
      </c>
      <c r="N1807" s="184">
        <v>7048652967329</v>
      </c>
      <c r="O1807" s="2">
        <v>1</v>
      </c>
    </row>
    <row r="1808" spans="1:15" ht="15.75">
      <c r="A1808" s="2" t="s">
        <v>1822</v>
      </c>
      <c r="B1808" s="2">
        <v>7048652837745</v>
      </c>
      <c r="K1808" s="37">
        <v>852105</v>
      </c>
      <c r="L1808" t="s">
        <v>1344</v>
      </c>
      <c r="M1808" s="21" t="str">
        <f t="shared" si="28"/>
        <v>852105-193144-OS</v>
      </c>
      <c r="N1808" s="184">
        <v>7048652837745</v>
      </c>
      <c r="O1808" s="2">
        <v>1</v>
      </c>
    </row>
    <row r="1809" spans="1:15" ht="15.75">
      <c r="A1809" s="2" t="s">
        <v>2458</v>
      </c>
      <c r="B1809" s="2">
        <v>7048652967336</v>
      </c>
      <c r="K1809" s="37">
        <v>852105</v>
      </c>
      <c r="L1809" t="s">
        <v>2220</v>
      </c>
      <c r="M1809" s="21" t="str">
        <f t="shared" si="28"/>
        <v>852105-208058-OS</v>
      </c>
      <c r="N1809" s="184">
        <v>7048652967336</v>
      </c>
      <c r="O1809" s="2">
        <v>1</v>
      </c>
    </row>
    <row r="1810" spans="1:15" ht="15.75">
      <c r="A1810" s="2" t="s">
        <v>1823</v>
      </c>
      <c r="B1810" s="2">
        <v>7048652837639</v>
      </c>
      <c r="K1810" s="37">
        <v>852107</v>
      </c>
      <c r="L1810" t="s">
        <v>351</v>
      </c>
      <c r="M1810" s="21" t="str">
        <f t="shared" si="28"/>
        <v>852107-500101-OS</v>
      </c>
      <c r="N1810" s="184">
        <v>7048652837639</v>
      </c>
      <c r="O1810" s="2">
        <v>1</v>
      </c>
    </row>
    <row r="1811" spans="1:15" ht="15.75">
      <c r="A1811" s="2" t="s">
        <v>1824</v>
      </c>
      <c r="B1811" s="2">
        <v>7048652837646</v>
      </c>
      <c r="K1811" s="37">
        <v>852107</v>
      </c>
      <c r="L1811" t="s">
        <v>1346</v>
      </c>
      <c r="M1811" s="21" t="str">
        <f t="shared" si="28"/>
        <v>852107-510437-OS</v>
      </c>
      <c r="N1811" s="184">
        <v>7048652837646</v>
      </c>
      <c r="O1811" s="2">
        <v>1</v>
      </c>
    </row>
    <row r="1812" spans="1:15" ht="15.75">
      <c r="A1812" s="2" t="s">
        <v>1825</v>
      </c>
      <c r="B1812" s="2">
        <v>7048652837653</v>
      </c>
      <c r="K1812" s="37">
        <v>852107</v>
      </c>
      <c r="L1812" t="s">
        <v>1333</v>
      </c>
      <c r="M1812" s="21" t="str">
        <f t="shared" si="28"/>
        <v>852107-531836-OS</v>
      </c>
      <c r="N1812" s="184">
        <v>7048652837653</v>
      </c>
      <c r="O1812" s="2">
        <v>1</v>
      </c>
    </row>
    <row r="1813" spans="1:15" ht="15.75">
      <c r="A1813" s="2" t="s">
        <v>1826</v>
      </c>
      <c r="B1813" s="2">
        <v>7048652837585</v>
      </c>
      <c r="K1813" s="37">
        <v>852108</v>
      </c>
      <c r="L1813" t="s">
        <v>343</v>
      </c>
      <c r="M1813" s="21" t="str">
        <f t="shared" si="28"/>
        <v>852108-060101-OS</v>
      </c>
      <c r="N1813" s="184">
        <v>7048652837585</v>
      </c>
      <c r="O1813" s="2">
        <v>1</v>
      </c>
    </row>
    <row r="1814" spans="1:15" ht="15.75">
      <c r="A1814" s="2" t="s">
        <v>1827</v>
      </c>
      <c r="B1814" s="2">
        <v>7048652837592</v>
      </c>
      <c r="K1814" s="37">
        <v>852108</v>
      </c>
      <c r="L1814" t="s">
        <v>1336</v>
      </c>
      <c r="M1814" s="21" t="str">
        <f t="shared" si="28"/>
        <v>852108-070145-OS</v>
      </c>
      <c r="N1814" s="184">
        <v>7048652837592</v>
      </c>
      <c r="O1814" s="2">
        <v>1</v>
      </c>
    </row>
    <row r="1815" spans="1:15" ht="15.75">
      <c r="A1815" s="2" t="s">
        <v>2459</v>
      </c>
      <c r="B1815" s="2">
        <v>7048652967343</v>
      </c>
      <c r="K1815" s="37">
        <v>852108</v>
      </c>
      <c r="L1815" t="s">
        <v>2229</v>
      </c>
      <c r="M1815" s="21" t="str">
        <f t="shared" si="28"/>
        <v>852108-156760-OS</v>
      </c>
      <c r="N1815" s="184">
        <v>7048652967343</v>
      </c>
      <c r="O1815" s="2">
        <v>1</v>
      </c>
    </row>
    <row r="1816" spans="1:15" ht="15.75">
      <c r="A1816" s="2" t="s">
        <v>1828</v>
      </c>
      <c r="B1816" s="2">
        <v>7048652837608</v>
      </c>
      <c r="K1816" s="37">
        <v>852108</v>
      </c>
      <c r="L1816" t="s">
        <v>1195</v>
      </c>
      <c r="M1816" s="21" t="str">
        <f t="shared" si="28"/>
        <v>852108-157643-OS</v>
      </c>
      <c r="N1816" s="184">
        <v>7048652837608</v>
      </c>
      <c r="O1816" s="2">
        <v>1</v>
      </c>
    </row>
    <row r="1817" spans="1:15" ht="15.75">
      <c r="A1817" s="2" t="s">
        <v>1829</v>
      </c>
      <c r="B1817" s="2">
        <v>7048652837615</v>
      </c>
      <c r="K1817" s="37">
        <v>852108</v>
      </c>
      <c r="L1817" t="s">
        <v>1340</v>
      </c>
      <c r="M1817" s="21" t="str">
        <f t="shared" si="28"/>
        <v>852108-160437-OS</v>
      </c>
      <c r="N1817" s="184">
        <v>7048652837615</v>
      </c>
      <c r="O1817" s="2">
        <v>1</v>
      </c>
    </row>
    <row r="1818" spans="1:15" ht="15.75">
      <c r="A1818" s="2" t="s">
        <v>2460</v>
      </c>
      <c r="B1818" s="2">
        <v>7048652967350</v>
      </c>
      <c r="K1818" s="37">
        <v>852108</v>
      </c>
      <c r="L1818" t="s">
        <v>347</v>
      </c>
      <c r="M1818" s="21" t="str">
        <f t="shared" si="28"/>
        <v>852108-180101-OS</v>
      </c>
      <c r="N1818" s="184">
        <v>7048652967350</v>
      </c>
      <c r="O1818" s="2">
        <v>1</v>
      </c>
    </row>
    <row r="1819" spans="1:15" ht="15.75">
      <c r="A1819" s="2" t="s">
        <v>1935</v>
      </c>
      <c r="B1819" s="2">
        <v>7048652841308</v>
      </c>
      <c r="K1819" s="37">
        <v>852108</v>
      </c>
      <c r="L1819" t="s">
        <v>1930</v>
      </c>
      <c r="M1819" s="21" t="str">
        <f t="shared" si="28"/>
        <v>852108-190145-OS</v>
      </c>
      <c r="N1819" s="184">
        <v>7048652841308</v>
      </c>
      <c r="O1819" s="2">
        <v>1</v>
      </c>
    </row>
    <row r="1820" spans="1:15" ht="15.75">
      <c r="A1820" s="2" t="s">
        <v>1830</v>
      </c>
      <c r="B1820" s="2">
        <v>7048652837622</v>
      </c>
      <c r="K1820" s="37">
        <v>852108</v>
      </c>
      <c r="L1820" t="s">
        <v>1347</v>
      </c>
      <c r="M1820" s="21" t="str">
        <f t="shared" si="28"/>
        <v>852108-208139-OS</v>
      </c>
      <c r="N1820" s="184">
        <v>7048652837622</v>
      </c>
      <c r="O1820" s="2">
        <v>1</v>
      </c>
    </row>
    <row r="1821" spans="1:15" ht="15.75">
      <c r="A1821" s="2" t="s">
        <v>1831</v>
      </c>
      <c r="B1821" s="2">
        <v>7048652837530</v>
      </c>
      <c r="K1821" s="37">
        <v>852110</v>
      </c>
      <c r="L1821" t="s">
        <v>351</v>
      </c>
      <c r="M1821" s="21" t="str">
        <f t="shared" si="28"/>
        <v>852110-500101-OS</v>
      </c>
      <c r="N1821" s="184">
        <v>7048652837530</v>
      </c>
      <c r="O1821" s="2">
        <v>1</v>
      </c>
    </row>
    <row r="1822" spans="1:15" ht="15.75">
      <c r="A1822" s="2" t="s">
        <v>1832</v>
      </c>
      <c r="B1822" s="2">
        <v>7048652837547</v>
      </c>
      <c r="K1822" s="37">
        <v>852110</v>
      </c>
      <c r="L1822" t="s">
        <v>1346</v>
      </c>
      <c r="M1822" s="21" t="str">
        <f t="shared" si="28"/>
        <v>852110-510437-OS</v>
      </c>
      <c r="N1822" s="184">
        <v>7048652837547</v>
      </c>
      <c r="O1822" s="2">
        <v>1</v>
      </c>
    </row>
    <row r="1823" spans="1:15" ht="15.75">
      <c r="A1823" s="2" t="s">
        <v>2461</v>
      </c>
      <c r="B1823" s="2">
        <v>7048652967367</v>
      </c>
      <c r="K1823" s="37">
        <v>852110</v>
      </c>
      <c r="L1823" t="s">
        <v>2231</v>
      </c>
      <c r="M1823" s="21" t="str">
        <f t="shared" si="28"/>
        <v>852110-536760-OS</v>
      </c>
      <c r="N1823" s="184">
        <v>7048652967367</v>
      </c>
      <c r="O1823" s="2">
        <v>1</v>
      </c>
    </row>
    <row r="1824" spans="1:15" ht="15.75">
      <c r="A1824" s="2" t="s">
        <v>1833</v>
      </c>
      <c r="B1824" s="2">
        <v>7048652837554</v>
      </c>
      <c r="K1824" s="37">
        <v>852110</v>
      </c>
      <c r="L1824" t="s">
        <v>1348</v>
      </c>
      <c r="M1824" s="21" t="str">
        <f t="shared" si="28"/>
        <v>852110-538139-OS</v>
      </c>
      <c r="N1824" s="184">
        <v>7048652837554</v>
      </c>
      <c r="O1824" s="2">
        <v>1</v>
      </c>
    </row>
    <row r="1825" spans="1:15" ht="15.75">
      <c r="A1825" s="2" t="s">
        <v>1834</v>
      </c>
      <c r="B1825" s="2">
        <v>7048652837493</v>
      </c>
      <c r="K1825" s="37">
        <v>852111</v>
      </c>
      <c r="L1825" t="s">
        <v>1349</v>
      </c>
      <c r="M1825" s="21" t="str">
        <f t="shared" si="28"/>
        <v>852111-500137-OS</v>
      </c>
      <c r="N1825" s="184">
        <v>7048652837493</v>
      </c>
      <c r="O1825" s="2">
        <v>1</v>
      </c>
    </row>
    <row r="1826" spans="1:15" ht="15.75">
      <c r="A1826" s="2" t="s">
        <v>1835</v>
      </c>
      <c r="B1826" s="2">
        <v>7048652837509</v>
      </c>
      <c r="K1826" s="37">
        <v>852111</v>
      </c>
      <c r="L1826" t="s">
        <v>1351</v>
      </c>
      <c r="M1826" s="21" t="str">
        <f t="shared" si="28"/>
        <v>852111-517742-OS</v>
      </c>
      <c r="N1826" s="184">
        <v>7048652837509</v>
      </c>
      <c r="O1826" s="2">
        <v>1</v>
      </c>
    </row>
    <row r="1827" spans="1:15" ht="15.75">
      <c r="A1827" s="2" t="s">
        <v>1836</v>
      </c>
      <c r="B1827" s="2">
        <v>7048652837516</v>
      </c>
      <c r="K1827" s="37">
        <v>852111</v>
      </c>
      <c r="L1827" t="s">
        <v>1352</v>
      </c>
      <c r="M1827" s="21" t="str">
        <f t="shared" si="28"/>
        <v>852111-520147-OS</v>
      </c>
      <c r="N1827" s="184">
        <v>7048652837516</v>
      </c>
      <c r="O1827" s="2">
        <v>1</v>
      </c>
    </row>
    <row r="1828" spans="1:15" ht="15.75">
      <c r="A1828" s="2" t="s">
        <v>2462</v>
      </c>
      <c r="B1828" s="2">
        <v>7048652967374</v>
      </c>
      <c r="K1828" s="37">
        <v>852111</v>
      </c>
      <c r="L1828" t="s">
        <v>2232</v>
      </c>
      <c r="M1828" s="21" t="str">
        <f t="shared" si="28"/>
        <v>852111-538058-OS</v>
      </c>
      <c r="N1828" s="184">
        <v>7048652967374</v>
      </c>
      <c r="O1828" s="2">
        <v>1</v>
      </c>
    </row>
    <row r="1829" spans="1:15" ht="15.75">
      <c r="A1829" s="2" t="s">
        <v>1837</v>
      </c>
      <c r="B1829" s="2">
        <v>7048652837523</v>
      </c>
      <c r="K1829" s="37">
        <v>852111</v>
      </c>
      <c r="L1829" t="s">
        <v>1348</v>
      </c>
      <c r="M1829" s="21" t="str">
        <f t="shared" si="28"/>
        <v>852111-538139-OS</v>
      </c>
      <c r="N1829" s="184">
        <v>7048652837523</v>
      </c>
      <c r="O1829" s="2">
        <v>1</v>
      </c>
    </row>
    <row r="1830" spans="1:15" ht="15.75">
      <c r="A1830" s="2" t="s">
        <v>1838</v>
      </c>
      <c r="B1830" s="2">
        <v>7048652837462</v>
      </c>
      <c r="K1830" s="37">
        <v>852112</v>
      </c>
      <c r="L1830" t="s">
        <v>1349</v>
      </c>
      <c r="M1830" s="21" t="str">
        <f t="shared" si="28"/>
        <v>852112-500137-OS</v>
      </c>
      <c r="N1830" s="184">
        <v>7048652837462</v>
      </c>
      <c r="O1830" s="2">
        <v>1</v>
      </c>
    </row>
    <row r="1831" spans="1:15" ht="15.75">
      <c r="A1831" s="2" t="s">
        <v>1839</v>
      </c>
      <c r="B1831" s="2">
        <v>7048652837479</v>
      </c>
      <c r="K1831" s="37">
        <v>852112</v>
      </c>
      <c r="L1831" t="s">
        <v>1352</v>
      </c>
      <c r="M1831" s="21" t="str">
        <f t="shared" si="28"/>
        <v>852112-520147-OS</v>
      </c>
      <c r="N1831" s="184">
        <v>7048652837479</v>
      </c>
      <c r="O1831" s="2">
        <v>1</v>
      </c>
    </row>
    <row r="1832" spans="1:15" ht="15.75">
      <c r="A1832" s="2" t="s">
        <v>1840</v>
      </c>
      <c r="B1832" s="2">
        <v>7048652837486</v>
      </c>
      <c r="K1832" s="37">
        <v>852112</v>
      </c>
      <c r="L1832" t="s">
        <v>1348</v>
      </c>
      <c r="M1832" s="21" t="str">
        <f t="shared" si="28"/>
        <v>852112-538139-OS</v>
      </c>
      <c r="N1832" s="184">
        <v>7048652837486</v>
      </c>
      <c r="O1832" s="2">
        <v>1</v>
      </c>
    </row>
    <row r="1833" spans="1:15" ht="15.75">
      <c r="A1833" s="2" t="s">
        <v>2463</v>
      </c>
      <c r="B1833" s="2">
        <v>7048652967381</v>
      </c>
      <c r="K1833" s="37">
        <v>852112</v>
      </c>
      <c r="L1833" t="s">
        <v>2233</v>
      </c>
      <c r="M1833" s="21" t="str">
        <f t="shared" si="28"/>
        <v>852112-539059-OS</v>
      </c>
      <c r="N1833" s="184">
        <v>7048652967381</v>
      </c>
      <c r="O1833" s="2">
        <v>1</v>
      </c>
    </row>
    <row r="1834" spans="1:15" ht="15.75">
      <c r="A1834" s="2" t="s">
        <v>1841</v>
      </c>
      <c r="B1834" s="2">
        <v>7048652837394</v>
      </c>
      <c r="K1834" s="37">
        <v>852113</v>
      </c>
      <c r="L1834" t="s">
        <v>1358</v>
      </c>
      <c r="M1834" s="21" t="str">
        <f t="shared" si="28"/>
        <v>852113-066437-OS</v>
      </c>
      <c r="N1834" s="184">
        <v>7048652837394</v>
      </c>
      <c r="O1834" s="2">
        <v>1</v>
      </c>
    </row>
    <row r="1835" spans="1:15" ht="15.75">
      <c r="A1835" s="2" t="s">
        <v>2464</v>
      </c>
      <c r="B1835" s="2">
        <v>7048652967398</v>
      </c>
      <c r="K1835" s="37">
        <v>852113</v>
      </c>
      <c r="L1835" t="s">
        <v>2234</v>
      </c>
      <c r="M1835" s="21" t="str">
        <f t="shared" si="28"/>
        <v>852113-066762-OS</v>
      </c>
      <c r="N1835" s="184">
        <v>7048652967398</v>
      </c>
      <c r="O1835" s="2">
        <v>1</v>
      </c>
    </row>
    <row r="1836" spans="1:15" ht="15.75">
      <c r="A1836" s="2" t="s">
        <v>1842</v>
      </c>
      <c r="B1836" s="2">
        <v>7048652837417</v>
      </c>
      <c r="K1836" s="37">
        <v>852113</v>
      </c>
      <c r="L1836" t="s">
        <v>345</v>
      </c>
      <c r="M1836" s="21" t="str">
        <f t="shared" si="28"/>
        <v>852113-150101-OS</v>
      </c>
      <c r="N1836" s="184">
        <v>7048652837417</v>
      </c>
      <c r="O1836" s="2">
        <v>1</v>
      </c>
    </row>
    <row r="1837" spans="1:15" ht="15.75">
      <c r="A1837" s="2" t="s">
        <v>3951</v>
      </c>
      <c r="B1837" s="2">
        <v>7048653117488</v>
      </c>
      <c r="K1837" s="37">
        <v>852113</v>
      </c>
      <c r="L1837" t="s">
        <v>3760</v>
      </c>
      <c r="M1837" s="21" t="str">
        <f t="shared" si="28"/>
        <v>852113-155875-OS</v>
      </c>
      <c r="N1837" s="184">
        <v>7048653117488</v>
      </c>
      <c r="O1837" s="2">
        <v>1</v>
      </c>
    </row>
    <row r="1838" spans="1:15" ht="15.75">
      <c r="A1838" s="2" t="s">
        <v>1843</v>
      </c>
      <c r="B1838" s="2">
        <v>7048652837424</v>
      </c>
      <c r="K1838" s="37">
        <v>852113</v>
      </c>
      <c r="L1838" t="s">
        <v>1195</v>
      </c>
      <c r="M1838" s="21" t="str">
        <f t="shared" si="28"/>
        <v>852113-157643-OS</v>
      </c>
      <c r="N1838" s="184">
        <v>7048652837424</v>
      </c>
      <c r="O1838" s="2">
        <v>1</v>
      </c>
    </row>
    <row r="1839" spans="1:15" ht="15.75">
      <c r="A1839" s="2" t="s">
        <v>2465</v>
      </c>
      <c r="B1839" s="2">
        <v>7048652967404</v>
      </c>
      <c r="K1839" s="37">
        <v>852113</v>
      </c>
      <c r="L1839" t="s">
        <v>2235</v>
      </c>
      <c r="M1839" s="21" t="str">
        <f t="shared" si="28"/>
        <v>852113-158072-OS</v>
      </c>
      <c r="N1839" s="184">
        <v>7048652967404</v>
      </c>
      <c r="O1839" s="2">
        <v>1</v>
      </c>
    </row>
    <row r="1840" spans="1:15" ht="15.75">
      <c r="A1840" s="2" t="s">
        <v>3952</v>
      </c>
      <c r="B1840" s="2">
        <v>7048653090576</v>
      </c>
      <c r="K1840" s="37">
        <v>852113</v>
      </c>
      <c r="L1840" t="s">
        <v>1035</v>
      </c>
      <c r="M1840" s="21" t="str">
        <f t="shared" si="28"/>
        <v>852113-160101-OS</v>
      </c>
      <c r="N1840" s="184">
        <v>7048653090576</v>
      </c>
      <c r="O1840" s="2">
        <v>1</v>
      </c>
    </row>
    <row r="1841" spans="1:15" ht="15.75">
      <c r="A1841" s="2" t="s">
        <v>1844</v>
      </c>
      <c r="B1841" s="2">
        <v>7048652837431</v>
      </c>
      <c r="K1841" s="37">
        <v>852113</v>
      </c>
      <c r="L1841" t="s">
        <v>1342</v>
      </c>
      <c r="M1841" s="21" t="str">
        <f t="shared" si="28"/>
        <v>852113-161036-OS</v>
      </c>
      <c r="N1841" s="184">
        <v>7048652837431</v>
      </c>
      <c r="O1841" s="2">
        <v>1</v>
      </c>
    </row>
    <row r="1842" spans="1:15" ht="15.75">
      <c r="A1842" s="2" t="s">
        <v>3953</v>
      </c>
      <c r="B1842" s="2">
        <v>7048653090569</v>
      </c>
      <c r="K1842" s="37">
        <v>852113</v>
      </c>
      <c r="L1842" t="s">
        <v>3749</v>
      </c>
      <c r="M1842" s="21" t="str">
        <f t="shared" si="28"/>
        <v>852113-170101-OS</v>
      </c>
      <c r="N1842" s="184">
        <v>7048653090569</v>
      </c>
      <c r="O1842" s="2">
        <v>1</v>
      </c>
    </row>
    <row r="1843" spans="1:15" ht="15.75">
      <c r="A1843" s="2" t="s">
        <v>2466</v>
      </c>
      <c r="B1843" s="2">
        <v>7048652967411</v>
      </c>
      <c r="K1843" s="37">
        <v>852113</v>
      </c>
      <c r="L1843" t="s">
        <v>347</v>
      </c>
      <c r="M1843" s="21" t="str">
        <f t="shared" si="28"/>
        <v>852113-180101-OS</v>
      </c>
      <c r="N1843" s="184">
        <v>7048652967411</v>
      </c>
      <c r="O1843" s="2">
        <v>1</v>
      </c>
    </row>
    <row r="1844" spans="1:15" ht="15.75">
      <c r="A1844" s="2" t="s">
        <v>1845</v>
      </c>
      <c r="B1844" s="2">
        <v>7048652837448</v>
      </c>
      <c r="K1844" s="37">
        <v>852113</v>
      </c>
      <c r="L1844" t="s">
        <v>1344</v>
      </c>
      <c r="M1844" s="21" t="str">
        <f t="shared" si="28"/>
        <v>852113-193144-OS</v>
      </c>
      <c r="N1844" s="184">
        <v>7048652837448</v>
      </c>
      <c r="O1844" s="2">
        <v>1</v>
      </c>
    </row>
    <row r="1845" spans="1:15" ht="15.75">
      <c r="A1845" s="2" t="s">
        <v>2467</v>
      </c>
      <c r="B1845" s="2">
        <v>7048652967435</v>
      </c>
      <c r="K1845" s="37">
        <v>852113</v>
      </c>
      <c r="L1845" t="s">
        <v>2236</v>
      </c>
      <c r="M1845" s="21" t="str">
        <f t="shared" si="28"/>
        <v>852113-193263-OS</v>
      </c>
      <c r="N1845" s="184">
        <v>7048652967435</v>
      </c>
      <c r="O1845" s="2">
        <v>1</v>
      </c>
    </row>
    <row r="1846" spans="1:15" ht="15.75">
      <c r="A1846" s="2" t="s">
        <v>1846</v>
      </c>
      <c r="B1846" s="2">
        <v>7048652837875</v>
      </c>
      <c r="K1846" s="37">
        <v>852113</v>
      </c>
      <c r="L1846" t="s">
        <v>369</v>
      </c>
      <c r="M1846" s="21" t="str">
        <f t="shared" si="28"/>
        <v>852113-200101-OS</v>
      </c>
      <c r="N1846" s="184">
        <v>7048652837875</v>
      </c>
      <c r="O1846" s="2">
        <v>1</v>
      </c>
    </row>
    <row r="1847" spans="1:15" ht="15.75">
      <c r="A1847" s="2" t="s">
        <v>3954</v>
      </c>
      <c r="B1847" s="2">
        <v>7048653109766</v>
      </c>
      <c r="K1847" s="37">
        <v>852113</v>
      </c>
      <c r="L1847" t="s">
        <v>3751</v>
      </c>
      <c r="M1847" s="21" t="str">
        <f t="shared" si="28"/>
        <v>852113-205978-OS</v>
      </c>
      <c r="N1847" s="184">
        <v>7048653109766</v>
      </c>
      <c r="O1847" s="2">
        <v>1</v>
      </c>
    </row>
    <row r="1848" spans="1:15" ht="15.75">
      <c r="A1848" s="2" t="s">
        <v>1847</v>
      </c>
      <c r="B1848" s="2">
        <v>7048652837455</v>
      </c>
      <c r="K1848" s="37">
        <v>852113</v>
      </c>
      <c r="L1848" t="s">
        <v>1347</v>
      </c>
      <c r="M1848" s="21" t="str">
        <f t="shared" si="28"/>
        <v>852113-208139-OS</v>
      </c>
      <c r="N1848" s="184">
        <v>7048652837455</v>
      </c>
      <c r="O1848" s="2">
        <v>1</v>
      </c>
    </row>
    <row r="1849" spans="1:15" ht="15.75">
      <c r="A1849" s="2" t="s">
        <v>2468</v>
      </c>
      <c r="B1849" s="2">
        <v>7048652967442</v>
      </c>
      <c r="K1849" s="37">
        <v>852113</v>
      </c>
      <c r="L1849" t="s">
        <v>2237</v>
      </c>
      <c r="M1849" s="21" t="str">
        <f t="shared" si="28"/>
        <v>852113-209064-OS</v>
      </c>
      <c r="N1849" s="184">
        <v>7048652967442</v>
      </c>
      <c r="O1849" s="2">
        <v>1</v>
      </c>
    </row>
    <row r="1850" spans="1:15" ht="15.75">
      <c r="A1850" s="2" t="s">
        <v>1848</v>
      </c>
      <c r="B1850" s="2">
        <v>7048652837356</v>
      </c>
      <c r="K1850" s="37">
        <v>852115</v>
      </c>
      <c r="L1850" t="s">
        <v>1362</v>
      </c>
      <c r="M1850" s="21" t="str">
        <f t="shared" si="28"/>
        <v>852115-511036-OS</v>
      </c>
      <c r="N1850" s="184">
        <v>7048652837356</v>
      </c>
      <c r="O1850" s="2">
        <v>1</v>
      </c>
    </row>
    <row r="1851" spans="1:15" ht="15.75">
      <c r="A1851" s="2" t="s">
        <v>1849</v>
      </c>
      <c r="B1851" s="2">
        <v>7048652837363</v>
      </c>
      <c r="K1851" s="37">
        <v>852115</v>
      </c>
      <c r="L1851" t="s">
        <v>697</v>
      </c>
      <c r="M1851" s="21" t="str">
        <f t="shared" si="28"/>
        <v>852115-530101-OS</v>
      </c>
      <c r="N1851" s="184">
        <v>7048652837363</v>
      </c>
      <c r="O1851" s="2">
        <v>1</v>
      </c>
    </row>
    <row r="1852" spans="1:15" ht="15.75">
      <c r="A1852" s="2" t="s">
        <v>1850</v>
      </c>
      <c r="B1852" s="2">
        <v>7048652837288</v>
      </c>
      <c r="K1852" s="37">
        <v>852116</v>
      </c>
      <c r="L1852" t="s">
        <v>371</v>
      </c>
      <c r="M1852" s="21" t="str">
        <f t="shared" si="28"/>
        <v>852116-040000-OS</v>
      </c>
      <c r="N1852" s="184">
        <v>7048652837288</v>
      </c>
      <c r="O1852" s="2">
        <v>1</v>
      </c>
    </row>
    <row r="1853" spans="1:15" ht="15.75">
      <c r="A1853" s="2" t="s">
        <v>1851</v>
      </c>
      <c r="B1853" s="2">
        <v>7048652837295</v>
      </c>
      <c r="K1853" s="37">
        <v>852116</v>
      </c>
      <c r="L1853" t="s">
        <v>372</v>
      </c>
      <c r="M1853" s="21" t="str">
        <f t="shared" si="28"/>
        <v>852116-060000-OS</v>
      </c>
      <c r="N1853" s="184">
        <v>7048652837295</v>
      </c>
      <c r="O1853" s="2">
        <v>1</v>
      </c>
    </row>
    <row r="1854" spans="1:15" ht="15.75">
      <c r="A1854" s="2" t="s">
        <v>1852</v>
      </c>
      <c r="B1854" s="2">
        <v>7048652837301</v>
      </c>
      <c r="K1854" s="37">
        <v>852116</v>
      </c>
      <c r="L1854" t="s">
        <v>373</v>
      </c>
      <c r="M1854" s="21" t="str">
        <f t="shared" si="28"/>
        <v>852116-070000-OS</v>
      </c>
      <c r="N1854" s="184">
        <v>7048652837301</v>
      </c>
      <c r="O1854" s="2">
        <v>1</v>
      </c>
    </row>
    <row r="1855" spans="1:15" ht="15.75">
      <c r="A1855" s="2" t="s">
        <v>1853</v>
      </c>
      <c r="B1855" s="2">
        <v>7048652837318</v>
      </c>
      <c r="K1855" s="37">
        <v>852116</v>
      </c>
      <c r="L1855" t="s">
        <v>374</v>
      </c>
      <c r="M1855" s="21" t="str">
        <f t="shared" si="28"/>
        <v>852116-150000-OS</v>
      </c>
      <c r="N1855" s="184">
        <v>7048652837318</v>
      </c>
      <c r="O1855" s="2">
        <v>1</v>
      </c>
    </row>
    <row r="1856" spans="1:15" ht="15.75">
      <c r="A1856" s="2" t="s">
        <v>1854</v>
      </c>
      <c r="B1856" s="2">
        <v>7048652837325</v>
      </c>
      <c r="K1856" s="37">
        <v>852116</v>
      </c>
      <c r="L1856" t="s">
        <v>376</v>
      </c>
      <c r="M1856" s="21" t="str">
        <f t="shared" si="28"/>
        <v>852116-160000-OS</v>
      </c>
      <c r="N1856" s="184">
        <v>7048652837325</v>
      </c>
      <c r="O1856" s="2">
        <v>1</v>
      </c>
    </row>
    <row r="1857" spans="1:15" ht="15.75">
      <c r="A1857" s="2" t="s">
        <v>2977</v>
      </c>
      <c r="B1857" s="2">
        <v>7048652986504</v>
      </c>
      <c r="K1857" s="37">
        <v>852116</v>
      </c>
      <c r="L1857" t="s">
        <v>2973</v>
      </c>
      <c r="M1857" s="21" t="str">
        <f t="shared" si="28"/>
        <v>852116-170000-OS</v>
      </c>
      <c r="N1857" s="184">
        <v>7048652986504</v>
      </c>
      <c r="O1857" s="2">
        <v>1</v>
      </c>
    </row>
    <row r="1858" spans="1:15" ht="15.75">
      <c r="A1858" s="2" t="s">
        <v>2469</v>
      </c>
      <c r="B1858" s="2">
        <v>7048652967459</v>
      </c>
      <c r="K1858" s="37">
        <v>852116</v>
      </c>
      <c r="L1858" t="s">
        <v>380</v>
      </c>
      <c r="M1858" s="21" t="str">
        <f t="shared" si="28"/>
        <v>852116-180000-OS</v>
      </c>
      <c r="N1858" s="184">
        <v>7048652967459</v>
      </c>
      <c r="O1858" s="2">
        <v>1</v>
      </c>
    </row>
    <row r="1859" spans="1:15" ht="15.75">
      <c r="A1859" s="2" t="s">
        <v>1855</v>
      </c>
      <c r="B1859" s="2">
        <v>7048652837332</v>
      </c>
      <c r="K1859" s="37">
        <v>852116</v>
      </c>
      <c r="L1859" t="s">
        <v>378</v>
      </c>
      <c r="M1859" s="21" t="str">
        <f t="shared" ref="M1859:M1922" si="29">CONCATENATE(K1859,"-",L1859)</f>
        <v>852116-200000-OS</v>
      </c>
      <c r="N1859" s="184">
        <v>7048652837332</v>
      </c>
      <c r="O1859" s="2">
        <v>1</v>
      </c>
    </row>
    <row r="1860" spans="1:15" ht="15.75">
      <c r="A1860" s="2" t="s">
        <v>1856</v>
      </c>
      <c r="B1860" s="2">
        <v>7048652837264</v>
      </c>
      <c r="K1860" s="37">
        <v>852118</v>
      </c>
      <c r="L1860" t="s">
        <v>382</v>
      </c>
      <c r="M1860" s="21" t="str">
        <f t="shared" si="29"/>
        <v>852118-100000-OS</v>
      </c>
      <c r="N1860" s="184">
        <v>7048652837264</v>
      </c>
      <c r="O1860" s="2">
        <v>1</v>
      </c>
    </row>
    <row r="1861" spans="1:15" ht="15.75">
      <c r="A1861" s="2" t="s">
        <v>1857</v>
      </c>
      <c r="B1861" s="2">
        <v>7048652837219</v>
      </c>
      <c r="K1861" s="37">
        <v>852119</v>
      </c>
      <c r="L1861" t="s">
        <v>372</v>
      </c>
      <c r="M1861" s="21" t="str">
        <f t="shared" si="29"/>
        <v>852119-060000-OS</v>
      </c>
      <c r="N1861" s="184">
        <v>7048652837219</v>
      </c>
      <c r="O1861" s="2">
        <v>1</v>
      </c>
    </row>
    <row r="1862" spans="1:15" ht="15.75">
      <c r="A1862" s="2" t="s">
        <v>1858</v>
      </c>
      <c r="B1862" s="2">
        <v>7048652837226</v>
      </c>
      <c r="K1862" s="37">
        <v>852119</v>
      </c>
      <c r="L1862" t="s">
        <v>373</v>
      </c>
      <c r="M1862" s="21" t="str">
        <f t="shared" si="29"/>
        <v>852119-070000-OS</v>
      </c>
      <c r="N1862" s="184">
        <v>7048652837226</v>
      </c>
      <c r="O1862" s="2">
        <v>1</v>
      </c>
    </row>
    <row r="1863" spans="1:15" ht="15.75">
      <c r="A1863" s="2" t="s">
        <v>1859</v>
      </c>
      <c r="B1863" s="2">
        <v>7048652837233</v>
      </c>
      <c r="K1863" s="37">
        <v>852119</v>
      </c>
      <c r="L1863" t="s">
        <v>374</v>
      </c>
      <c r="M1863" s="21" t="str">
        <f t="shared" si="29"/>
        <v>852119-150000-OS</v>
      </c>
      <c r="N1863" s="184">
        <v>7048652837233</v>
      </c>
      <c r="O1863" s="2">
        <v>1</v>
      </c>
    </row>
    <row r="1864" spans="1:15" ht="15.75">
      <c r="A1864" s="2" t="s">
        <v>1860</v>
      </c>
      <c r="B1864" s="2">
        <v>7048652837240</v>
      </c>
      <c r="K1864" s="37">
        <v>852119</v>
      </c>
      <c r="L1864" t="s">
        <v>376</v>
      </c>
      <c r="M1864" s="21" t="str">
        <f t="shared" si="29"/>
        <v>852119-160000-OS</v>
      </c>
      <c r="N1864" s="184">
        <v>7048652837240</v>
      </c>
      <c r="O1864" s="2">
        <v>1</v>
      </c>
    </row>
    <row r="1865" spans="1:15" ht="15.75">
      <c r="A1865" s="2" t="s">
        <v>2978</v>
      </c>
      <c r="B1865" s="2">
        <v>7048652986511</v>
      </c>
      <c r="K1865" s="37">
        <v>852119</v>
      </c>
      <c r="L1865" t="s">
        <v>2973</v>
      </c>
      <c r="M1865" s="21" t="str">
        <f t="shared" si="29"/>
        <v>852119-170000-OS</v>
      </c>
      <c r="N1865" s="184">
        <v>7048652986511</v>
      </c>
      <c r="O1865" s="2">
        <v>1</v>
      </c>
    </row>
    <row r="1866" spans="1:15" ht="15.75">
      <c r="A1866" s="2" t="s">
        <v>2470</v>
      </c>
      <c r="B1866" s="2">
        <v>7048652967466</v>
      </c>
      <c r="K1866" s="37">
        <v>852119</v>
      </c>
      <c r="L1866" t="s">
        <v>380</v>
      </c>
      <c r="M1866" s="21" t="str">
        <f t="shared" si="29"/>
        <v>852119-180000-OS</v>
      </c>
      <c r="N1866" s="184">
        <v>7048652967466</v>
      </c>
      <c r="O1866" s="2">
        <v>1</v>
      </c>
    </row>
    <row r="1867" spans="1:15" ht="15.75">
      <c r="A1867" s="2" t="s">
        <v>1861</v>
      </c>
      <c r="B1867" s="2">
        <v>7048652837899</v>
      </c>
      <c r="K1867" s="37">
        <v>852119</v>
      </c>
      <c r="L1867" t="s">
        <v>383</v>
      </c>
      <c r="M1867" s="21" t="str">
        <f t="shared" si="29"/>
        <v>852119-190000-OS</v>
      </c>
      <c r="N1867" s="184">
        <v>7048652837899</v>
      </c>
      <c r="O1867" s="2">
        <v>1</v>
      </c>
    </row>
    <row r="1868" spans="1:15" ht="15.75">
      <c r="A1868" s="2" t="s">
        <v>1862</v>
      </c>
      <c r="B1868" s="2">
        <v>7048652837257</v>
      </c>
      <c r="K1868" s="37">
        <v>852119</v>
      </c>
      <c r="L1868" t="s">
        <v>378</v>
      </c>
      <c r="M1868" s="21" t="str">
        <f t="shared" si="29"/>
        <v>852119-200000-OS</v>
      </c>
      <c r="N1868" s="184">
        <v>7048652837257</v>
      </c>
      <c r="O1868" s="2">
        <v>1</v>
      </c>
    </row>
    <row r="1869" spans="1:15" ht="15.75">
      <c r="A1869" s="2" t="s">
        <v>1863</v>
      </c>
      <c r="B1869" s="2">
        <v>7048652837196</v>
      </c>
      <c r="K1869" s="37">
        <v>852121</v>
      </c>
      <c r="L1869" t="s">
        <v>382</v>
      </c>
      <c r="M1869" s="21" t="str">
        <f t="shared" si="29"/>
        <v>852121-100000-OS</v>
      </c>
      <c r="N1869" s="184">
        <v>7048652837196</v>
      </c>
      <c r="O1869" s="2">
        <v>1</v>
      </c>
    </row>
    <row r="1870" spans="1:15" ht="15.75">
      <c r="A1870" s="2" t="s">
        <v>1864</v>
      </c>
      <c r="B1870" s="2">
        <v>7048652837141</v>
      </c>
      <c r="K1870" s="37">
        <v>852122</v>
      </c>
      <c r="L1870" t="s">
        <v>372</v>
      </c>
      <c r="M1870" s="21" t="str">
        <f t="shared" si="29"/>
        <v>852122-060000-OS</v>
      </c>
      <c r="N1870" s="184">
        <v>7048652837141</v>
      </c>
      <c r="O1870" s="2">
        <v>1</v>
      </c>
    </row>
    <row r="1871" spans="1:15" ht="15.75">
      <c r="A1871" s="2" t="s">
        <v>1865</v>
      </c>
      <c r="B1871" s="2">
        <v>7048652837158</v>
      </c>
      <c r="K1871" s="37">
        <v>852122</v>
      </c>
      <c r="L1871" t="s">
        <v>373</v>
      </c>
      <c r="M1871" s="21" t="str">
        <f t="shared" si="29"/>
        <v>852122-070000-OS</v>
      </c>
      <c r="N1871" s="184">
        <v>7048652837158</v>
      </c>
      <c r="O1871" s="2">
        <v>1</v>
      </c>
    </row>
    <row r="1872" spans="1:15" ht="15.75">
      <c r="A1872" s="2" t="s">
        <v>1866</v>
      </c>
      <c r="B1872" s="2">
        <v>7048652837165</v>
      </c>
      <c r="K1872" s="37">
        <v>852122</v>
      </c>
      <c r="L1872" t="s">
        <v>374</v>
      </c>
      <c r="M1872" s="21" t="str">
        <f t="shared" si="29"/>
        <v>852122-150000-OS</v>
      </c>
      <c r="N1872" s="184">
        <v>7048652837165</v>
      </c>
      <c r="O1872" s="2">
        <v>1</v>
      </c>
    </row>
    <row r="1873" spans="1:15" ht="15.75">
      <c r="A1873" s="2" t="s">
        <v>1867</v>
      </c>
      <c r="B1873" s="2">
        <v>7048652837172</v>
      </c>
      <c r="K1873" s="37">
        <v>852122</v>
      </c>
      <c r="L1873" t="s">
        <v>376</v>
      </c>
      <c r="M1873" s="21" t="str">
        <f t="shared" si="29"/>
        <v>852122-160000-OS</v>
      </c>
      <c r="N1873" s="184">
        <v>7048652837172</v>
      </c>
      <c r="O1873" s="2">
        <v>1</v>
      </c>
    </row>
    <row r="1874" spans="1:15" ht="15.75">
      <c r="A1874" s="2" t="s">
        <v>2979</v>
      </c>
      <c r="B1874" s="2">
        <v>7048652986528</v>
      </c>
      <c r="K1874" s="37">
        <v>852122</v>
      </c>
      <c r="L1874" t="s">
        <v>2973</v>
      </c>
      <c r="M1874" s="21" t="str">
        <f t="shared" si="29"/>
        <v>852122-170000-OS</v>
      </c>
      <c r="N1874" s="184">
        <v>7048652986528</v>
      </c>
      <c r="O1874" s="2">
        <v>1</v>
      </c>
    </row>
    <row r="1875" spans="1:15" ht="15.75">
      <c r="A1875" s="2" t="s">
        <v>2471</v>
      </c>
      <c r="B1875" s="2">
        <v>7048652967473</v>
      </c>
      <c r="K1875" s="37">
        <v>852122</v>
      </c>
      <c r="L1875" t="s">
        <v>380</v>
      </c>
      <c r="M1875" s="21" t="str">
        <f t="shared" si="29"/>
        <v>852122-180000-OS</v>
      </c>
      <c r="N1875" s="184">
        <v>7048652967473</v>
      </c>
      <c r="O1875" s="2">
        <v>1</v>
      </c>
    </row>
    <row r="1876" spans="1:15" ht="15.75">
      <c r="A1876" s="2" t="s">
        <v>1868</v>
      </c>
      <c r="B1876" s="2">
        <v>7048652837189</v>
      </c>
      <c r="K1876" s="37">
        <v>852122</v>
      </c>
      <c r="L1876" t="s">
        <v>378</v>
      </c>
      <c r="M1876" s="21" t="str">
        <f t="shared" si="29"/>
        <v>852122-200000-OS</v>
      </c>
      <c r="N1876" s="184">
        <v>7048652837189</v>
      </c>
      <c r="O1876" s="2">
        <v>1</v>
      </c>
    </row>
    <row r="1877" spans="1:15" ht="15.75">
      <c r="A1877" s="2" t="s">
        <v>1869</v>
      </c>
      <c r="B1877" s="2">
        <v>7048652837127</v>
      </c>
      <c r="K1877" s="37">
        <v>852124</v>
      </c>
      <c r="L1877" t="s">
        <v>382</v>
      </c>
      <c r="M1877" s="21" t="str">
        <f t="shared" si="29"/>
        <v>852124-100000-OS</v>
      </c>
      <c r="N1877" s="184">
        <v>7048652837127</v>
      </c>
      <c r="O1877" s="2">
        <v>1</v>
      </c>
    </row>
    <row r="1878" spans="1:15" ht="15.75">
      <c r="A1878" s="2" t="s">
        <v>1870</v>
      </c>
      <c r="B1878" s="2">
        <v>7048652837066</v>
      </c>
      <c r="K1878" s="37">
        <v>852125</v>
      </c>
      <c r="L1878" t="s">
        <v>371</v>
      </c>
      <c r="M1878" s="21" t="str">
        <f t="shared" si="29"/>
        <v>852125-040000-OS</v>
      </c>
      <c r="N1878" s="184">
        <v>7048652837066</v>
      </c>
      <c r="O1878" s="2">
        <v>1</v>
      </c>
    </row>
    <row r="1879" spans="1:15" ht="15.75">
      <c r="A1879" s="2" t="s">
        <v>1871</v>
      </c>
      <c r="B1879" s="2">
        <v>7048652837073</v>
      </c>
      <c r="K1879" s="37">
        <v>852125</v>
      </c>
      <c r="L1879" t="s">
        <v>372</v>
      </c>
      <c r="M1879" s="21" t="str">
        <f t="shared" si="29"/>
        <v>852125-060000-OS</v>
      </c>
      <c r="N1879" s="184">
        <v>7048652837073</v>
      </c>
      <c r="O1879" s="2">
        <v>1</v>
      </c>
    </row>
    <row r="1880" spans="1:15" ht="15.75">
      <c r="A1880" s="2" t="s">
        <v>1872</v>
      </c>
      <c r="B1880" s="2">
        <v>7048652837080</v>
      </c>
      <c r="K1880" s="37">
        <v>852125</v>
      </c>
      <c r="L1880" t="s">
        <v>373</v>
      </c>
      <c r="M1880" s="21" t="str">
        <f t="shared" si="29"/>
        <v>852125-070000-OS</v>
      </c>
      <c r="N1880" s="184">
        <v>7048652837080</v>
      </c>
      <c r="O1880" s="2">
        <v>1</v>
      </c>
    </row>
    <row r="1881" spans="1:15" ht="15.75">
      <c r="A1881" s="2" t="s">
        <v>1873</v>
      </c>
      <c r="B1881" s="2">
        <v>7048652837097</v>
      </c>
      <c r="K1881" s="37">
        <v>852125</v>
      </c>
      <c r="L1881" t="s">
        <v>374</v>
      </c>
      <c r="M1881" s="21" t="str">
        <f t="shared" si="29"/>
        <v>852125-150000-OS</v>
      </c>
      <c r="N1881" s="184">
        <v>7048652837097</v>
      </c>
      <c r="O1881" s="2">
        <v>1</v>
      </c>
    </row>
    <row r="1882" spans="1:15" ht="15.75">
      <c r="A1882" s="2" t="s">
        <v>1874</v>
      </c>
      <c r="B1882" s="2">
        <v>7048652837103</v>
      </c>
      <c r="K1882" s="37">
        <v>852125</v>
      </c>
      <c r="L1882" t="s">
        <v>376</v>
      </c>
      <c r="M1882" s="21" t="str">
        <f t="shared" si="29"/>
        <v>852125-160000-OS</v>
      </c>
      <c r="N1882" s="184">
        <v>7048652837103</v>
      </c>
      <c r="O1882" s="2">
        <v>1</v>
      </c>
    </row>
    <row r="1883" spans="1:15" ht="15.75">
      <c r="A1883" s="2" t="s">
        <v>2980</v>
      </c>
      <c r="B1883" s="2">
        <v>7048652986535</v>
      </c>
      <c r="K1883" s="37">
        <v>852125</v>
      </c>
      <c r="L1883" t="s">
        <v>2973</v>
      </c>
      <c r="M1883" s="21" t="str">
        <f t="shared" si="29"/>
        <v>852125-170000-OS</v>
      </c>
      <c r="N1883" s="184">
        <v>7048652986535</v>
      </c>
      <c r="O1883" s="2">
        <v>1</v>
      </c>
    </row>
    <row r="1884" spans="1:15" ht="15.75">
      <c r="A1884" s="2" t="s">
        <v>2472</v>
      </c>
      <c r="B1884" s="2">
        <v>7048652967480</v>
      </c>
      <c r="K1884" s="37">
        <v>852125</v>
      </c>
      <c r="L1884" t="s">
        <v>380</v>
      </c>
      <c r="M1884" s="21" t="str">
        <f t="shared" si="29"/>
        <v>852125-180000-OS</v>
      </c>
      <c r="N1884" s="184">
        <v>7048652967480</v>
      </c>
      <c r="O1884" s="2">
        <v>1</v>
      </c>
    </row>
    <row r="1885" spans="1:15" ht="15.75">
      <c r="A1885" s="2" t="s">
        <v>1875</v>
      </c>
      <c r="B1885" s="2">
        <v>7048652837905</v>
      </c>
      <c r="K1885" s="37">
        <v>852125</v>
      </c>
      <c r="L1885" t="s">
        <v>383</v>
      </c>
      <c r="M1885" s="21" t="str">
        <f t="shared" si="29"/>
        <v>852125-190000-OS</v>
      </c>
      <c r="N1885" s="184">
        <v>7048652837905</v>
      </c>
      <c r="O1885" s="2">
        <v>1</v>
      </c>
    </row>
    <row r="1886" spans="1:15" ht="15.75">
      <c r="A1886" s="2" t="s">
        <v>1876</v>
      </c>
      <c r="B1886" s="2">
        <v>7048652837110</v>
      </c>
      <c r="K1886" s="37">
        <v>852125</v>
      </c>
      <c r="L1886" t="s">
        <v>378</v>
      </c>
      <c r="M1886" s="21" t="str">
        <f t="shared" si="29"/>
        <v>852125-200000-OS</v>
      </c>
      <c r="N1886" s="184">
        <v>7048652837110</v>
      </c>
      <c r="O1886" s="2">
        <v>1</v>
      </c>
    </row>
    <row r="1887" spans="1:15" ht="15.75">
      <c r="A1887" s="2" t="s">
        <v>1877</v>
      </c>
      <c r="B1887" s="2">
        <v>7048652837912</v>
      </c>
      <c r="K1887" s="37">
        <v>852127</v>
      </c>
      <c r="L1887" t="s">
        <v>1113</v>
      </c>
      <c r="M1887" s="21" t="str">
        <f t="shared" si="29"/>
        <v>852127-1000018-OS</v>
      </c>
      <c r="N1887" s="184">
        <v>7048652837912</v>
      </c>
      <c r="O1887" s="2">
        <v>1</v>
      </c>
    </row>
    <row r="1888" spans="1:15" ht="15.75">
      <c r="A1888" s="2" t="s">
        <v>3955</v>
      </c>
      <c r="B1888" s="2">
        <v>7048653090545</v>
      </c>
      <c r="K1888" s="37">
        <v>852128</v>
      </c>
      <c r="L1888" t="s">
        <v>3749</v>
      </c>
      <c r="M1888" s="21" t="str">
        <f t="shared" si="29"/>
        <v>852128-170101-OS</v>
      </c>
      <c r="N1888" s="184">
        <v>7048653090545</v>
      </c>
      <c r="O1888" s="2">
        <v>1</v>
      </c>
    </row>
    <row r="1889" spans="1:15" ht="15.75">
      <c r="A1889" s="2" t="s">
        <v>2473</v>
      </c>
      <c r="B1889" s="2">
        <v>7048652967497</v>
      </c>
      <c r="K1889" s="37">
        <v>852128</v>
      </c>
      <c r="L1889" t="s">
        <v>347</v>
      </c>
      <c r="M1889" s="21" t="str">
        <f t="shared" si="29"/>
        <v>852128-180101-OS</v>
      </c>
      <c r="N1889" s="184">
        <v>7048652967497</v>
      </c>
      <c r="O1889" s="2">
        <v>1</v>
      </c>
    </row>
    <row r="1890" spans="1:15" ht="15.75">
      <c r="A1890" s="2" t="s">
        <v>1878</v>
      </c>
      <c r="B1890" s="2">
        <v>7048652837929</v>
      </c>
      <c r="K1890" s="37">
        <v>852130</v>
      </c>
      <c r="L1890" t="s">
        <v>351</v>
      </c>
      <c r="M1890" s="21" t="str">
        <f t="shared" si="29"/>
        <v>852130-500101-OS</v>
      </c>
      <c r="N1890" s="184">
        <v>7048652837929</v>
      </c>
      <c r="O1890" s="2">
        <v>1</v>
      </c>
    </row>
    <row r="1891" spans="1:15" ht="15.75">
      <c r="A1891" s="2" t="s">
        <v>1879</v>
      </c>
      <c r="B1891" s="2">
        <v>7048652837936</v>
      </c>
      <c r="K1891" s="37">
        <v>852130</v>
      </c>
      <c r="L1891" t="s">
        <v>1332</v>
      </c>
      <c r="M1891" s="21" t="str">
        <f t="shared" si="29"/>
        <v>852130-510147-OS</v>
      </c>
      <c r="N1891" s="184">
        <v>7048652837936</v>
      </c>
      <c r="O1891" s="2">
        <v>1</v>
      </c>
    </row>
    <row r="1892" spans="1:15" ht="15.75">
      <c r="A1892" s="2" t="s">
        <v>1880</v>
      </c>
      <c r="B1892" s="2">
        <v>7048652837943</v>
      </c>
      <c r="K1892" s="37">
        <v>852130</v>
      </c>
      <c r="L1892" t="s">
        <v>1333</v>
      </c>
      <c r="M1892" s="21" t="str">
        <f t="shared" si="29"/>
        <v>852130-531836-OS</v>
      </c>
      <c r="N1892" s="184">
        <v>7048652837943</v>
      </c>
      <c r="O1892" s="2">
        <v>1</v>
      </c>
    </row>
    <row r="1893" spans="1:15" ht="15.75">
      <c r="A1893" s="2" t="s">
        <v>3956</v>
      </c>
      <c r="B1893" s="2">
        <v>7048653090552</v>
      </c>
      <c r="K1893" s="37">
        <v>852130</v>
      </c>
      <c r="L1893" t="s">
        <v>3762</v>
      </c>
      <c r="M1893" s="21" t="str">
        <f t="shared" si="29"/>
        <v>852130-562874-OS</v>
      </c>
      <c r="N1893" s="184">
        <v>7048653090552</v>
      </c>
      <c r="O1893" s="2">
        <v>1</v>
      </c>
    </row>
    <row r="1894" spans="1:15" ht="15.75">
      <c r="A1894" s="2" t="s">
        <v>3957</v>
      </c>
      <c r="B1894" s="2">
        <v>7048653121744</v>
      </c>
      <c r="K1894" s="37">
        <v>852131</v>
      </c>
      <c r="L1894" t="s">
        <v>343</v>
      </c>
      <c r="M1894" s="21" t="str">
        <f t="shared" si="29"/>
        <v>852131-060101-OS</v>
      </c>
      <c r="N1894" s="184">
        <v>7048653121744</v>
      </c>
      <c r="O1894" s="2">
        <v>1</v>
      </c>
    </row>
    <row r="1895" spans="1:15" ht="15.75">
      <c r="A1895" s="2" t="s">
        <v>1881</v>
      </c>
      <c r="B1895" s="2">
        <v>7048652837011</v>
      </c>
      <c r="K1895" s="37">
        <v>852131</v>
      </c>
      <c r="L1895" t="s">
        <v>1338</v>
      </c>
      <c r="M1895" s="21" t="str">
        <f t="shared" si="29"/>
        <v>852131-150137-OS</v>
      </c>
      <c r="N1895" s="184">
        <v>7048652837011</v>
      </c>
      <c r="O1895" s="2">
        <v>1</v>
      </c>
    </row>
    <row r="1896" spans="1:15" ht="15.75">
      <c r="A1896" s="2" t="s">
        <v>3958</v>
      </c>
      <c r="B1896" s="2">
        <v>7048653121751</v>
      </c>
      <c r="K1896" s="37">
        <v>852131</v>
      </c>
      <c r="L1896" t="s">
        <v>3757</v>
      </c>
      <c r="M1896" s="21" t="str">
        <f t="shared" si="29"/>
        <v>852131-155978-OS</v>
      </c>
      <c r="N1896" s="184">
        <v>7048653121751</v>
      </c>
      <c r="O1896" s="2">
        <v>1</v>
      </c>
    </row>
    <row r="1897" spans="1:15" ht="15.75">
      <c r="A1897" s="2" t="s">
        <v>2474</v>
      </c>
      <c r="B1897" s="2">
        <v>7048652967503</v>
      </c>
      <c r="K1897" s="37">
        <v>852131</v>
      </c>
      <c r="L1897" t="s">
        <v>2229</v>
      </c>
      <c r="M1897" s="21" t="str">
        <f t="shared" si="29"/>
        <v>852131-156760-OS</v>
      </c>
      <c r="N1897" s="184">
        <v>7048652967503</v>
      </c>
      <c r="O1897" s="2">
        <v>1</v>
      </c>
    </row>
    <row r="1898" spans="1:15" ht="15.75">
      <c r="A1898" s="2" t="s">
        <v>2475</v>
      </c>
      <c r="B1898" s="2">
        <v>7048652967510</v>
      </c>
      <c r="K1898" s="37">
        <v>852131</v>
      </c>
      <c r="L1898" t="s">
        <v>1340</v>
      </c>
      <c r="M1898" s="21" t="str">
        <f t="shared" si="29"/>
        <v>852131-160437-OS</v>
      </c>
      <c r="N1898" s="184">
        <v>7048652967510</v>
      </c>
      <c r="O1898" s="2">
        <v>1</v>
      </c>
    </row>
    <row r="1899" spans="1:15" ht="15.75">
      <c r="A1899" s="2" t="s">
        <v>1882</v>
      </c>
      <c r="B1899" s="2">
        <v>7048652837028</v>
      </c>
      <c r="K1899" s="37">
        <v>852131</v>
      </c>
      <c r="L1899" t="s">
        <v>1342</v>
      </c>
      <c r="M1899" s="21" t="str">
        <f t="shared" si="29"/>
        <v>852131-161036-OS</v>
      </c>
      <c r="N1899" s="184">
        <v>7048652837028</v>
      </c>
      <c r="O1899" s="2">
        <v>1</v>
      </c>
    </row>
    <row r="1900" spans="1:15" ht="15.75">
      <c r="A1900" s="2" t="s">
        <v>3959</v>
      </c>
      <c r="B1900" s="2">
        <v>7048653121768</v>
      </c>
      <c r="K1900" s="37">
        <v>852131</v>
      </c>
      <c r="L1900" t="s">
        <v>3749</v>
      </c>
      <c r="M1900" s="21" t="str">
        <f t="shared" si="29"/>
        <v>852131-170101-OS</v>
      </c>
      <c r="N1900" s="184">
        <v>7048653121768</v>
      </c>
      <c r="O1900" s="2">
        <v>1</v>
      </c>
    </row>
    <row r="1901" spans="1:15" ht="15.75">
      <c r="A1901" s="2" t="s">
        <v>1883</v>
      </c>
      <c r="B1901" s="2">
        <v>7048652837004</v>
      </c>
      <c r="K1901" s="37">
        <v>852132</v>
      </c>
      <c r="L1901" t="s">
        <v>351</v>
      </c>
      <c r="M1901" s="21" t="str">
        <f t="shared" si="29"/>
        <v>852132-500101-OS</v>
      </c>
      <c r="N1901" s="184">
        <v>7048652837004</v>
      </c>
      <c r="O1901" s="2">
        <v>1</v>
      </c>
    </row>
    <row r="1902" spans="1:15" ht="15.75">
      <c r="A1902" s="2" t="s">
        <v>2476</v>
      </c>
      <c r="B1902" s="2">
        <v>7048652967527</v>
      </c>
      <c r="K1902" s="37">
        <v>852133</v>
      </c>
      <c r="L1902" t="s">
        <v>343</v>
      </c>
      <c r="M1902" s="21" t="str">
        <f t="shared" si="29"/>
        <v>852133-060101-OS</v>
      </c>
      <c r="N1902" s="184">
        <v>7048652967527</v>
      </c>
      <c r="O1902" s="2">
        <v>1</v>
      </c>
    </row>
    <row r="1903" spans="1:15" ht="15.75">
      <c r="A1903" s="2" t="s">
        <v>1884</v>
      </c>
      <c r="B1903" s="2">
        <v>7048652836984</v>
      </c>
      <c r="K1903" s="37">
        <v>852133</v>
      </c>
      <c r="L1903" t="s">
        <v>1195</v>
      </c>
      <c r="M1903" s="21" t="str">
        <f t="shared" si="29"/>
        <v>852133-157643-OS</v>
      </c>
      <c r="N1903" s="184">
        <v>7048652836984</v>
      </c>
      <c r="O1903" s="2">
        <v>1</v>
      </c>
    </row>
    <row r="1904" spans="1:15" ht="15.75">
      <c r="A1904" s="2" t="s">
        <v>1885</v>
      </c>
      <c r="B1904" s="2">
        <v>7048652836991</v>
      </c>
      <c r="K1904" s="37">
        <v>852133</v>
      </c>
      <c r="L1904" t="s">
        <v>1347</v>
      </c>
      <c r="M1904" s="21" t="str">
        <f t="shared" si="29"/>
        <v>852133-208139-OS</v>
      </c>
      <c r="N1904" s="184">
        <v>7048652836991</v>
      </c>
      <c r="O1904" s="2">
        <v>1</v>
      </c>
    </row>
    <row r="1905" spans="1:15" ht="15.75">
      <c r="A1905" s="2" t="s">
        <v>1886</v>
      </c>
      <c r="B1905" s="2">
        <v>7048652837974</v>
      </c>
      <c r="K1905" s="37">
        <v>852135</v>
      </c>
      <c r="L1905" t="s">
        <v>1349</v>
      </c>
      <c r="M1905" s="21" t="str">
        <f t="shared" si="29"/>
        <v>852135-500137-OS</v>
      </c>
      <c r="N1905" s="184">
        <v>7048652837974</v>
      </c>
      <c r="O1905" s="2">
        <v>1</v>
      </c>
    </row>
    <row r="1906" spans="1:15" ht="15.75">
      <c r="A1906" s="2" t="s">
        <v>1887</v>
      </c>
      <c r="B1906" s="2">
        <v>7048652837981</v>
      </c>
      <c r="K1906" s="37">
        <v>852136</v>
      </c>
      <c r="L1906" t="s">
        <v>1349</v>
      </c>
      <c r="M1906" s="21" t="str">
        <f t="shared" si="29"/>
        <v>852136-500137-OS</v>
      </c>
      <c r="N1906" s="184">
        <v>7048652837981</v>
      </c>
      <c r="O1906" s="2">
        <v>1</v>
      </c>
    </row>
    <row r="1907" spans="1:15" ht="15.75">
      <c r="A1907" s="2" t="s">
        <v>1888</v>
      </c>
      <c r="B1907" s="2">
        <v>7048652836946</v>
      </c>
      <c r="K1907" s="37">
        <v>852137</v>
      </c>
      <c r="L1907" t="s">
        <v>1358</v>
      </c>
      <c r="M1907" s="21" t="str">
        <f t="shared" si="29"/>
        <v>852137-066437-OS</v>
      </c>
      <c r="N1907" s="184">
        <v>7048652836946</v>
      </c>
      <c r="O1907" s="2">
        <v>1</v>
      </c>
    </row>
    <row r="1908" spans="1:15" ht="15.75">
      <c r="A1908" s="2" t="s">
        <v>2477</v>
      </c>
      <c r="B1908" s="2">
        <v>7048652967541</v>
      </c>
      <c r="K1908" s="37">
        <v>852137</v>
      </c>
      <c r="L1908" t="s">
        <v>345</v>
      </c>
      <c r="M1908" s="21" t="str">
        <f t="shared" si="29"/>
        <v>852137-150101-OS</v>
      </c>
      <c r="N1908" s="184">
        <v>7048652967541</v>
      </c>
      <c r="O1908" s="2">
        <v>1</v>
      </c>
    </row>
    <row r="1909" spans="1:15" ht="15.75">
      <c r="A1909" s="2" t="s">
        <v>1889</v>
      </c>
      <c r="B1909" s="2">
        <v>7048652836953</v>
      </c>
      <c r="K1909" s="37">
        <v>852137</v>
      </c>
      <c r="L1909" t="s">
        <v>1195</v>
      </c>
      <c r="M1909" s="21" t="str">
        <f t="shared" si="29"/>
        <v>852137-157643-OS</v>
      </c>
      <c r="N1909" s="184">
        <v>7048652836953</v>
      </c>
      <c r="O1909" s="2">
        <v>1</v>
      </c>
    </row>
    <row r="1910" spans="1:15" ht="15.75">
      <c r="A1910" s="2" t="s">
        <v>2478</v>
      </c>
      <c r="B1910" s="2">
        <v>7048652967558</v>
      </c>
      <c r="K1910" s="37">
        <v>852137</v>
      </c>
      <c r="L1910" t="s">
        <v>2235</v>
      </c>
      <c r="M1910" s="21" t="str">
        <f t="shared" si="29"/>
        <v>852137-158072-OS</v>
      </c>
      <c r="N1910" s="184">
        <v>7048652967558</v>
      </c>
      <c r="O1910" s="2">
        <v>1</v>
      </c>
    </row>
    <row r="1911" spans="1:15" ht="15.75">
      <c r="A1911" s="2" t="s">
        <v>1890</v>
      </c>
      <c r="B1911" s="2">
        <v>7048652836960</v>
      </c>
      <c r="K1911" s="37">
        <v>852137</v>
      </c>
      <c r="L1911" t="s">
        <v>1342</v>
      </c>
      <c r="M1911" s="21" t="str">
        <f t="shared" si="29"/>
        <v>852137-161036-OS</v>
      </c>
      <c r="N1911" s="184">
        <v>7048652836960</v>
      </c>
      <c r="O1911" s="2">
        <v>1</v>
      </c>
    </row>
    <row r="1912" spans="1:15" ht="15.75">
      <c r="A1912" s="2" t="s">
        <v>3960</v>
      </c>
      <c r="B1912" s="2">
        <v>7048653090583</v>
      </c>
      <c r="K1912" s="37">
        <v>852137</v>
      </c>
      <c r="L1912" t="s">
        <v>3749</v>
      </c>
      <c r="M1912" s="21" t="str">
        <f t="shared" si="29"/>
        <v>852137-170101-OS</v>
      </c>
      <c r="N1912" s="184">
        <v>7048653090583</v>
      </c>
      <c r="O1912" s="2">
        <v>1</v>
      </c>
    </row>
    <row r="1913" spans="1:15" ht="15.75">
      <c r="A1913" s="2" t="s">
        <v>2479</v>
      </c>
      <c r="B1913" s="2">
        <v>7048652967565</v>
      </c>
      <c r="K1913" s="37">
        <v>852137</v>
      </c>
      <c r="L1913" t="s">
        <v>347</v>
      </c>
      <c r="M1913" s="21" t="str">
        <f t="shared" si="29"/>
        <v>852137-180101-OS</v>
      </c>
      <c r="N1913" s="184">
        <v>7048652967565</v>
      </c>
      <c r="O1913" s="2">
        <v>1</v>
      </c>
    </row>
    <row r="1914" spans="1:15" ht="15.75">
      <c r="A1914" s="2" t="s">
        <v>3961</v>
      </c>
      <c r="B1914" s="2">
        <v>7048653121775</v>
      </c>
      <c r="K1914" s="37">
        <v>852137</v>
      </c>
      <c r="L1914" t="s">
        <v>3751</v>
      </c>
      <c r="M1914" s="21" t="str">
        <f t="shared" si="29"/>
        <v>852137-205978-OS</v>
      </c>
      <c r="N1914" s="184">
        <v>7048653121775</v>
      </c>
      <c r="O1914" s="2">
        <v>1</v>
      </c>
    </row>
    <row r="1915" spans="1:15" ht="15.75">
      <c r="A1915" s="2" t="s">
        <v>2173</v>
      </c>
      <c r="B1915" s="2">
        <v>7048652903266</v>
      </c>
      <c r="K1915" s="37">
        <v>852140</v>
      </c>
      <c r="L1915" t="s">
        <v>2058</v>
      </c>
      <c r="M1915" s="21" t="str">
        <f t="shared" si="29"/>
        <v>852140-157018-OS</v>
      </c>
      <c r="N1915" s="184">
        <v>7048652903266</v>
      </c>
      <c r="O1915" s="2">
        <v>1</v>
      </c>
    </row>
    <row r="1916" spans="1:15" ht="15.75">
      <c r="A1916" s="2" t="s">
        <v>3962</v>
      </c>
      <c r="B1916" s="2">
        <v>7048653032262</v>
      </c>
      <c r="K1916" s="37">
        <v>852140</v>
      </c>
      <c r="L1916" t="s">
        <v>3678</v>
      </c>
      <c r="M1916" s="21" t="str">
        <f t="shared" si="29"/>
        <v>852140-201019-OS</v>
      </c>
      <c r="N1916" s="184">
        <v>7048653032262</v>
      </c>
      <c r="O1916" s="2">
        <v>1</v>
      </c>
    </row>
    <row r="1917" spans="1:15" ht="15.75">
      <c r="A1917" s="2" t="s">
        <v>3963</v>
      </c>
      <c r="B1917" s="2">
        <v>7048653032279</v>
      </c>
      <c r="K1917" s="37">
        <v>852141</v>
      </c>
      <c r="L1917" t="s">
        <v>3680</v>
      </c>
      <c r="M1917" s="21" t="str">
        <f t="shared" si="29"/>
        <v>852141-161874-OS</v>
      </c>
      <c r="N1917" s="184">
        <v>7048653032279</v>
      </c>
      <c r="O1917" s="2">
        <v>1</v>
      </c>
    </row>
    <row r="1918" spans="1:15" ht="15.75">
      <c r="A1918" s="2" t="s">
        <v>1891</v>
      </c>
      <c r="B1918" s="2">
        <v>7048652838100</v>
      </c>
      <c r="K1918" s="37">
        <v>852142</v>
      </c>
      <c r="L1918" t="s">
        <v>1037</v>
      </c>
      <c r="M1918" s="21" t="str">
        <f t="shared" si="29"/>
        <v>852142-151011-OS</v>
      </c>
      <c r="N1918" s="184">
        <v>7048652838100</v>
      </c>
      <c r="O1918" s="2">
        <v>1</v>
      </c>
    </row>
    <row r="1919" spans="1:15" ht="15.75">
      <c r="A1919" s="2" t="s">
        <v>1892</v>
      </c>
      <c r="B1919" s="2">
        <v>7048652838001</v>
      </c>
      <c r="K1919" s="37">
        <v>852142</v>
      </c>
      <c r="L1919" t="s">
        <v>1363</v>
      </c>
      <c r="M1919" s="21" t="str">
        <f t="shared" si="29"/>
        <v>852142-206649-OS</v>
      </c>
      <c r="N1919" s="184">
        <v>7048652838001</v>
      </c>
      <c r="O1919" s="2">
        <v>1</v>
      </c>
    </row>
    <row r="1920" spans="1:15" ht="15.75">
      <c r="A1920" s="2" t="s">
        <v>1893</v>
      </c>
      <c r="B1920" s="2">
        <v>7048652836922</v>
      </c>
      <c r="K1920" s="37">
        <v>852143</v>
      </c>
      <c r="L1920" t="s">
        <v>1365</v>
      </c>
      <c r="M1920" s="21" t="str">
        <f t="shared" si="29"/>
        <v>852143-208353-OS</v>
      </c>
      <c r="N1920" s="184">
        <v>7048652836922</v>
      </c>
      <c r="O1920" s="2">
        <v>1</v>
      </c>
    </row>
    <row r="1921" spans="1:15" ht="15.75">
      <c r="A1921" s="2" t="s">
        <v>1894</v>
      </c>
      <c r="B1921" s="2">
        <v>7048652838018</v>
      </c>
      <c r="K1921" s="37">
        <v>852144</v>
      </c>
      <c r="L1921" t="s">
        <v>416</v>
      </c>
      <c r="M1921" s="21" t="str">
        <f t="shared" si="29"/>
        <v>852144-151013-OS</v>
      </c>
      <c r="N1921" s="184">
        <v>7048652838018</v>
      </c>
      <c r="O1921" s="2">
        <v>1</v>
      </c>
    </row>
    <row r="1922" spans="1:15" ht="15.75">
      <c r="A1922" s="2" t="s">
        <v>2480</v>
      </c>
      <c r="B1922" s="2">
        <v>7048652967596</v>
      </c>
      <c r="K1922" s="37">
        <v>852149</v>
      </c>
      <c r="L1922" t="s">
        <v>2222</v>
      </c>
      <c r="M1922" s="21" t="str">
        <f t="shared" si="29"/>
        <v>852149-100101-OS</v>
      </c>
      <c r="N1922" s="184">
        <v>7048652967596</v>
      </c>
      <c r="O1922" s="2">
        <v>1</v>
      </c>
    </row>
    <row r="1923" spans="1:15" ht="15.75">
      <c r="A1923" s="2" t="s">
        <v>2481</v>
      </c>
      <c r="B1923" s="2">
        <v>7048652967602</v>
      </c>
      <c r="K1923" s="37">
        <v>852150</v>
      </c>
      <c r="L1923" t="s">
        <v>343</v>
      </c>
      <c r="M1923" s="21" t="str">
        <f t="shared" ref="M1923:M1986" si="30">CONCATENATE(K1923,"-",L1923)</f>
        <v>852150-060101-OS</v>
      </c>
      <c r="N1923" s="184">
        <v>7048652967602</v>
      </c>
      <c r="O1923" s="2">
        <v>1</v>
      </c>
    </row>
    <row r="1924" spans="1:15" ht="15.75">
      <c r="A1924" s="2" t="s">
        <v>3964</v>
      </c>
      <c r="B1924" s="2">
        <v>7048653117495</v>
      </c>
      <c r="K1924" s="37">
        <v>852150</v>
      </c>
      <c r="L1924" t="s">
        <v>3764</v>
      </c>
      <c r="M1924" s="21" t="str">
        <f t="shared" si="30"/>
        <v>852150-075875-OS</v>
      </c>
      <c r="N1924" s="184">
        <v>7048653117495</v>
      </c>
      <c r="O1924" s="2">
        <v>1</v>
      </c>
    </row>
    <row r="1925" spans="1:15" ht="15.75">
      <c r="A1925" s="2" t="s">
        <v>2981</v>
      </c>
      <c r="B1925" s="2">
        <v>7048652986481</v>
      </c>
      <c r="K1925" s="37">
        <v>852150</v>
      </c>
      <c r="L1925" t="s">
        <v>345</v>
      </c>
      <c r="M1925" s="21" t="str">
        <f t="shared" si="30"/>
        <v>852150-150101-OS</v>
      </c>
      <c r="N1925" s="184">
        <v>7048652986481</v>
      </c>
      <c r="O1925" s="2">
        <v>1</v>
      </c>
    </row>
    <row r="1926" spans="1:15" ht="15.75">
      <c r="A1926" s="2" t="s">
        <v>2482</v>
      </c>
      <c r="B1926" s="2">
        <v>7048652967619</v>
      </c>
      <c r="K1926" s="37">
        <v>852150</v>
      </c>
      <c r="L1926" t="s">
        <v>2235</v>
      </c>
      <c r="M1926" s="21" t="str">
        <f t="shared" si="30"/>
        <v>852150-158072-OS</v>
      </c>
      <c r="N1926" s="184">
        <v>7048652967619</v>
      </c>
      <c r="O1926" s="2">
        <v>1</v>
      </c>
    </row>
    <row r="1927" spans="1:15" ht="15.75">
      <c r="A1927" s="2" t="s">
        <v>2483</v>
      </c>
      <c r="B1927" s="2">
        <v>7048652967626</v>
      </c>
      <c r="K1927" s="37">
        <v>852150</v>
      </c>
      <c r="L1927" t="s">
        <v>355</v>
      </c>
      <c r="M1927" s="21" t="str">
        <f t="shared" si="30"/>
        <v>852150-161003-OS</v>
      </c>
      <c r="N1927" s="184">
        <v>7048652967626</v>
      </c>
      <c r="O1927" s="2">
        <v>1</v>
      </c>
    </row>
    <row r="1928" spans="1:15" ht="15.75">
      <c r="A1928" s="2" t="s">
        <v>3965</v>
      </c>
      <c r="B1928" s="2">
        <v>7048653090637</v>
      </c>
      <c r="K1928" s="37">
        <v>852150</v>
      </c>
      <c r="L1928" t="s">
        <v>3753</v>
      </c>
      <c r="M1928" s="21" t="str">
        <f t="shared" si="30"/>
        <v>852150-162876-OS</v>
      </c>
      <c r="N1928" s="184">
        <v>7048653090637</v>
      </c>
      <c r="O1928" s="2">
        <v>1</v>
      </c>
    </row>
    <row r="1929" spans="1:15" ht="15.75">
      <c r="A1929" s="2" t="s">
        <v>3966</v>
      </c>
      <c r="B1929" s="2">
        <v>7048653090644</v>
      </c>
      <c r="K1929" s="37">
        <v>852150</v>
      </c>
      <c r="L1929" t="s">
        <v>3749</v>
      </c>
      <c r="M1929" s="21" t="str">
        <f t="shared" si="30"/>
        <v>852150-170101-OS</v>
      </c>
      <c r="N1929" s="184">
        <v>7048653090644</v>
      </c>
      <c r="O1929" s="2">
        <v>1</v>
      </c>
    </row>
    <row r="1930" spans="1:15" ht="15.75">
      <c r="A1930" s="2" t="s">
        <v>2484</v>
      </c>
      <c r="B1930" s="2">
        <v>7048652967633</v>
      </c>
      <c r="K1930" s="37">
        <v>852150</v>
      </c>
      <c r="L1930" t="s">
        <v>347</v>
      </c>
      <c r="M1930" s="21" t="str">
        <f t="shared" si="30"/>
        <v>852150-180101-OS</v>
      </c>
      <c r="N1930" s="184">
        <v>7048652967633</v>
      </c>
      <c r="O1930" s="2">
        <v>1</v>
      </c>
    </row>
    <row r="1931" spans="1:15" ht="15.75">
      <c r="A1931" s="2" t="s">
        <v>2485</v>
      </c>
      <c r="B1931" s="2">
        <v>7048652967640</v>
      </c>
      <c r="K1931" s="37">
        <v>852150</v>
      </c>
      <c r="L1931" t="s">
        <v>2236</v>
      </c>
      <c r="M1931" s="21" t="str">
        <f t="shared" si="30"/>
        <v>852150-193263-OS</v>
      </c>
      <c r="N1931" s="184">
        <v>7048652967640</v>
      </c>
      <c r="O1931" s="2">
        <v>1</v>
      </c>
    </row>
    <row r="1932" spans="1:15" ht="15.75">
      <c r="A1932" s="2" t="s">
        <v>3967</v>
      </c>
      <c r="B1932" s="2">
        <v>7048653109742</v>
      </c>
      <c r="K1932" s="37">
        <v>852150</v>
      </c>
      <c r="L1932" t="s">
        <v>3751</v>
      </c>
      <c r="M1932" s="21" t="str">
        <f t="shared" si="30"/>
        <v>852150-205978-OS</v>
      </c>
      <c r="N1932" s="184">
        <v>7048653109742</v>
      </c>
      <c r="O1932" s="2">
        <v>1</v>
      </c>
    </row>
    <row r="1933" spans="1:15" ht="15.75">
      <c r="A1933" s="2" t="s">
        <v>2486</v>
      </c>
      <c r="B1933" s="2">
        <v>7048652967657</v>
      </c>
      <c r="K1933" s="37">
        <v>852150</v>
      </c>
      <c r="L1933" t="s">
        <v>2237</v>
      </c>
      <c r="M1933" s="21" t="str">
        <f t="shared" si="30"/>
        <v>852150-209064-OS</v>
      </c>
      <c r="N1933" s="184">
        <v>7048652967657</v>
      </c>
      <c r="O1933" s="2">
        <v>1</v>
      </c>
    </row>
    <row r="1934" spans="1:15" ht="15.75">
      <c r="A1934" s="2" t="s">
        <v>2487</v>
      </c>
      <c r="B1934" s="2">
        <v>7048652967664</v>
      </c>
      <c r="K1934" s="37">
        <v>852152</v>
      </c>
      <c r="L1934" t="s">
        <v>351</v>
      </c>
      <c r="M1934" s="21" t="str">
        <f t="shared" si="30"/>
        <v>852152-500101-OS</v>
      </c>
      <c r="N1934" s="184">
        <v>7048652967664</v>
      </c>
      <c r="O1934" s="2">
        <v>1</v>
      </c>
    </row>
    <row r="1935" spans="1:15" ht="15.75">
      <c r="A1935" s="2" t="s">
        <v>2488</v>
      </c>
      <c r="B1935" s="2">
        <v>7048652967671</v>
      </c>
      <c r="K1935" s="37">
        <v>852152</v>
      </c>
      <c r="L1935" t="s">
        <v>357</v>
      </c>
      <c r="M1935" s="21" t="str">
        <f t="shared" si="30"/>
        <v>852152-511003-OS</v>
      </c>
      <c r="N1935" s="184">
        <v>7048652967671</v>
      </c>
      <c r="O1935" s="2">
        <v>1</v>
      </c>
    </row>
    <row r="1936" spans="1:15" ht="15.75">
      <c r="A1936" s="2" t="s">
        <v>3968</v>
      </c>
      <c r="B1936" s="2">
        <v>7048653117501</v>
      </c>
      <c r="K1936" s="37">
        <v>852152</v>
      </c>
      <c r="L1936" t="s">
        <v>3766</v>
      </c>
      <c r="M1936" s="21" t="str">
        <f t="shared" si="30"/>
        <v>852152-572876-OS</v>
      </c>
      <c r="N1936" s="184">
        <v>7048653117501</v>
      </c>
      <c r="O1936" s="2">
        <v>1</v>
      </c>
    </row>
    <row r="1937" spans="1:15" ht="15.75">
      <c r="A1937" s="2" t="s">
        <v>2489</v>
      </c>
      <c r="B1937" s="2">
        <v>7048652967688</v>
      </c>
      <c r="K1937" s="37">
        <v>852153</v>
      </c>
      <c r="L1937" t="s">
        <v>372</v>
      </c>
      <c r="M1937" s="21" t="str">
        <f t="shared" si="30"/>
        <v>852153-060000-OS</v>
      </c>
      <c r="N1937" s="184">
        <v>7048652967688</v>
      </c>
      <c r="O1937" s="2">
        <v>1</v>
      </c>
    </row>
    <row r="1938" spans="1:15" ht="15.75">
      <c r="A1938" s="2" t="s">
        <v>2490</v>
      </c>
      <c r="B1938" s="2">
        <v>7048652967695</v>
      </c>
      <c r="K1938" s="37">
        <v>852153</v>
      </c>
      <c r="L1938" t="s">
        <v>373</v>
      </c>
      <c r="M1938" s="21" t="str">
        <f t="shared" si="30"/>
        <v>852153-070000-OS</v>
      </c>
      <c r="N1938" s="184">
        <v>7048652967695</v>
      </c>
      <c r="O1938" s="2">
        <v>1</v>
      </c>
    </row>
    <row r="1939" spans="1:15" ht="15.75">
      <c r="A1939" s="2" t="s">
        <v>2491</v>
      </c>
      <c r="B1939" s="2">
        <v>7048652967701</v>
      </c>
      <c r="K1939" s="37">
        <v>852153</v>
      </c>
      <c r="L1939" t="s">
        <v>374</v>
      </c>
      <c r="M1939" s="21" t="str">
        <f t="shared" si="30"/>
        <v>852153-150000-OS</v>
      </c>
      <c r="N1939" s="184">
        <v>7048652967701</v>
      </c>
      <c r="O1939" s="2">
        <v>1</v>
      </c>
    </row>
    <row r="1940" spans="1:15" ht="15.75">
      <c r="A1940" s="2" t="s">
        <v>2492</v>
      </c>
      <c r="B1940" s="2">
        <v>7048652967718</v>
      </c>
      <c r="K1940" s="37">
        <v>852153</v>
      </c>
      <c r="L1940" t="s">
        <v>376</v>
      </c>
      <c r="M1940" s="21" t="str">
        <f t="shared" si="30"/>
        <v>852153-160000-OS</v>
      </c>
      <c r="N1940" s="184">
        <v>7048652967718</v>
      </c>
      <c r="O1940" s="2">
        <v>1</v>
      </c>
    </row>
    <row r="1941" spans="1:15" ht="15.75">
      <c r="A1941" s="2" t="s">
        <v>2982</v>
      </c>
      <c r="B1941" s="2">
        <v>7048652986559</v>
      </c>
      <c r="K1941" s="37">
        <v>852153</v>
      </c>
      <c r="L1941" t="s">
        <v>2973</v>
      </c>
      <c r="M1941" s="21" t="str">
        <f t="shared" si="30"/>
        <v>852153-170000-OS</v>
      </c>
      <c r="N1941" s="184">
        <v>7048652986559</v>
      </c>
      <c r="O1941" s="2">
        <v>1</v>
      </c>
    </row>
    <row r="1942" spans="1:15" ht="15.75">
      <c r="A1942" s="2" t="s">
        <v>2493</v>
      </c>
      <c r="B1942" s="2">
        <v>7048652967725</v>
      </c>
      <c r="K1942" s="37">
        <v>852153</v>
      </c>
      <c r="L1942" t="s">
        <v>380</v>
      </c>
      <c r="M1942" s="21" t="str">
        <f t="shared" si="30"/>
        <v>852153-180000-OS</v>
      </c>
      <c r="N1942" s="184">
        <v>7048652967725</v>
      </c>
      <c r="O1942" s="2">
        <v>1</v>
      </c>
    </row>
    <row r="1943" spans="1:15" ht="15.75">
      <c r="A1943" s="2" t="s">
        <v>2494</v>
      </c>
      <c r="B1943" s="2">
        <v>7048652967732</v>
      </c>
      <c r="K1943" s="37">
        <v>852153</v>
      </c>
      <c r="L1943" t="s">
        <v>383</v>
      </c>
      <c r="M1943" s="21" t="str">
        <f t="shared" si="30"/>
        <v>852153-190000-OS</v>
      </c>
      <c r="N1943" s="184">
        <v>7048652967732</v>
      </c>
      <c r="O1943" s="2">
        <v>1</v>
      </c>
    </row>
    <row r="1944" spans="1:15" ht="15.75">
      <c r="A1944" s="2" t="s">
        <v>2495</v>
      </c>
      <c r="B1944" s="2">
        <v>7048652967749</v>
      </c>
      <c r="K1944" s="37">
        <v>852153</v>
      </c>
      <c r="L1944" t="s">
        <v>378</v>
      </c>
      <c r="M1944" s="21" t="str">
        <f t="shared" si="30"/>
        <v>852153-200000-OS</v>
      </c>
      <c r="N1944" s="184">
        <v>7048652967749</v>
      </c>
      <c r="O1944" s="2">
        <v>1</v>
      </c>
    </row>
    <row r="1945" spans="1:15" ht="15.75">
      <c r="A1945" s="2" t="s">
        <v>2496</v>
      </c>
      <c r="B1945" s="2">
        <v>7048652967756</v>
      </c>
      <c r="K1945" s="37">
        <v>852156</v>
      </c>
      <c r="L1945" t="s">
        <v>345</v>
      </c>
      <c r="M1945" s="21" t="str">
        <f t="shared" si="30"/>
        <v>852156-150101-OS</v>
      </c>
      <c r="N1945" s="184">
        <v>7048652967756</v>
      </c>
      <c r="O1945" s="2">
        <v>1</v>
      </c>
    </row>
    <row r="1946" spans="1:15" ht="15.75">
      <c r="A1946" s="2" t="s">
        <v>2497</v>
      </c>
      <c r="B1946" s="2">
        <v>7048652967794</v>
      </c>
      <c r="K1946" s="37">
        <v>852157</v>
      </c>
      <c r="L1946" t="s">
        <v>343</v>
      </c>
      <c r="M1946" s="21" t="str">
        <f t="shared" si="30"/>
        <v>852157-060101-OS</v>
      </c>
      <c r="N1946" s="184">
        <v>7048652967794</v>
      </c>
      <c r="O1946" s="2">
        <v>1</v>
      </c>
    </row>
    <row r="1947" spans="1:15" ht="15.75">
      <c r="A1947" s="2" t="s">
        <v>3969</v>
      </c>
      <c r="B1947" s="2">
        <v>7048653121720</v>
      </c>
      <c r="K1947" s="37">
        <v>852157</v>
      </c>
      <c r="L1947" t="s">
        <v>3764</v>
      </c>
      <c r="M1947" s="21" t="str">
        <f t="shared" si="30"/>
        <v>852157-075875-OS</v>
      </c>
      <c r="N1947" s="184">
        <v>7048653121720</v>
      </c>
      <c r="O1947" s="2">
        <v>1</v>
      </c>
    </row>
    <row r="1948" spans="1:15" ht="15.75">
      <c r="A1948" s="2" t="s">
        <v>2498</v>
      </c>
      <c r="B1948" s="2">
        <v>7048652967763</v>
      </c>
      <c r="K1948" s="37">
        <v>852157</v>
      </c>
      <c r="L1948" t="s">
        <v>2235</v>
      </c>
      <c r="M1948" s="21" t="str">
        <f t="shared" si="30"/>
        <v>852157-158072-OS</v>
      </c>
      <c r="N1948" s="184">
        <v>7048652967763</v>
      </c>
      <c r="O1948" s="2">
        <v>1</v>
      </c>
    </row>
    <row r="1949" spans="1:15" ht="15.75">
      <c r="A1949" s="2" t="s">
        <v>2499</v>
      </c>
      <c r="B1949" s="2">
        <v>7048652967770</v>
      </c>
      <c r="K1949" s="37">
        <v>852157</v>
      </c>
      <c r="L1949" t="s">
        <v>355</v>
      </c>
      <c r="M1949" s="21" t="str">
        <f t="shared" si="30"/>
        <v>852157-161003-OS</v>
      </c>
      <c r="N1949" s="184">
        <v>7048652967770</v>
      </c>
      <c r="O1949" s="2">
        <v>1</v>
      </c>
    </row>
    <row r="1950" spans="1:15" ht="15.75">
      <c r="A1950" s="2" t="s">
        <v>3970</v>
      </c>
      <c r="B1950" s="2">
        <v>7048653090651</v>
      </c>
      <c r="K1950" s="37">
        <v>852157</v>
      </c>
      <c r="L1950" t="s">
        <v>3749</v>
      </c>
      <c r="M1950" s="21" t="str">
        <f t="shared" si="30"/>
        <v>852157-170101-OS</v>
      </c>
      <c r="N1950" s="184">
        <v>7048653090651</v>
      </c>
      <c r="O1950" s="2">
        <v>1</v>
      </c>
    </row>
    <row r="1951" spans="1:15" ht="15.75">
      <c r="A1951" s="2" t="s">
        <v>2500</v>
      </c>
      <c r="B1951" s="2">
        <v>7048652967787</v>
      </c>
      <c r="K1951" s="37">
        <v>852157</v>
      </c>
      <c r="L1951" t="s">
        <v>347</v>
      </c>
      <c r="M1951" s="21" t="str">
        <f t="shared" si="30"/>
        <v>852157-180101-OS</v>
      </c>
      <c r="N1951" s="184">
        <v>7048652967787</v>
      </c>
      <c r="O1951" s="2">
        <v>1</v>
      </c>
    </row>
    <row r="1952" spans="1:15" ht="15.75">
      <c r="A1952" s="2" t="s">
        <v>3971</v>
      </c>
      <c r="B1952" s="2">
        <v>7048653121737</v>
      </c>
      <c r="K1952" s="37">
        <v>852157</v>
      </c>
      <c r="L1952" t="s">
        <v>3751</v>
      </c>
      <c r="M1952" s="21" t="str">
        <f t="shared" si="30"/>
        <v>852157-205978-OS</v>
      </c>
      <c r="N1952" s="184">
        <v>7048653121737</v>
      </c>
      <c r="O1952" s="2">
        <v>1</v>
      </c>
    </row>
    <row r="1953" spans="1:15" ht="15.75">
      <c r="A1953" s="2" t="s">
        <v>3972</v>
      </c>
      <c r="B1953" s="2">
        <v>7048653019027</v>
      </c>
      <c r="K1953" s="37">
        <v>852160</v>
      </c>
      <c r="L1953" t="s">
        <v>3642</v>
      </c>
      <c r="M1953" s="21" t="str">
        <f t="shared" si="30"/>
        <v>852160-090500-OS</v>
      </c>
      <c r="N1953" s="184">
        <v>7048653019027</v>
      </c>
      <c r="O1953" s="2">
        <v>1</v>
      </c>
    </row>
    <row r="1954" spans="1:15" ht="15.75">
      <c r="A1954" s="2" t="s">
        <v>3973</v>
      </c>
      <c r="B1954" s="2">
        <v>7048653019041</v>
      </c>
      <c r="K1954" s="37">
        <v>852160</v>
      </c>
      <c r="L1954" t="s">
        <v>3620</v>
      </c>
      <c r="M1954" s="21" t="str">
        <f t="shared" si="30"/>
        <v>852160-095200-OS</v>
      </c>
      <c r="N1954" s="184">
        <v>7048653019041</v>
      </c>
      <c r="O1954" s="2">
        <v>1</v>
      </c>
    </row>
    <row r="1955" spans="1:15" ht="15.75">
      <c r="A1955" s="2" t="s">
        <v>3974</v>
      </c>
      <c r="B1955" s="2">
        <v>7048653019034</v>
      </c>
      <c r="K1955" s="37">
        <v>852160</v>
      </c>
      <c r="L1955" t="s">
        <v>3644</v>
      </c>
      <c r="M1955" s="21" t="str">
        <f t="shared" si="30"/>
        <v>852160-099400-OS</v>
      </c>
      <c r="N1955" s="184">
        <v>7048653019034</v>
      </c>
      <c r="O1955" s="2">
        <v>1</v>
      </c>
    </row>
    <row r="1956" spans="1:15" ht="15.75">
      <c r="A1956" s="2" t="s">
        <v>3975</v>
      </c>
      <c r="B1956" s="2">
        <v>7048653018877</v>
      </c>
      <c r="K1956" s="37">
        <v>852162</v>
      </c>
      <c r="L1956" t="s">
        <v>3620</v>
      </c>
      <c r="M1956" s="21" t="str">
        <f t="shared" si="30"/>
        <v>852162-095200-OS</v>
      </c>
      <c r="N1956" s="184">
        <v>7048653018877</v>
      </c>
      <c r="O1956" s="2">
        <v>1</v>
      </c>
    </row>
    <row r="1957" spans="1:15" ht="15.75">
      <c r="A1957" s="2" t="s">
        <v>3976</v>
      </c>
      <c r="B1957" s="2">
        <v>7048653018884</v>
      </c>
      <c r="K1957" s="37">
        <v>852162</v>
      </c>
      <c r="L1957" t="s">
        <v>3622</v>
      </c>
      <c r="M1957" s="21" t="str">
        <f t="shared" si="30"/>
        <v>852162-099600-OS</v>
      </c>
      <c r="N1957" s="184">
        <v>7048653018884</v>
      </c>
      <c r="O1957" s="2">
        <v>1</v>
      </c>
    </row>
    <row r="1958" spans="1:15" ht="15.75">
      <c r="A1958" s="2" t="s">
        <v>3977</v>
      </c>
      <c r="B1958" s="2">
        <v>7048653105782</v>
      </c>
      <c r="K1958" s="37">
        <v>852162</v>
      </c>
      <c r="L1958" t="s">
        <v>3768</v>
      </c>
      <c r="M1958" s="21" t="str">
        <f t="shared" si="30"/>
        <v>852162-100100-OS</v>
      </c>
      <c r="N1958" s="184">
        <v>7048653105782</v>
      </c>
      <c r="O1958" s="2">
        <v>1</v>
      </c>
    </row>
    <row r="1959" spans="1:15" ht="15.75">
      <c r="A1959" s="2" t="s">
        <v>2983</v>
      </c>
      <c r="B1959" s="2">
        <v>7048652985187</v>
      </c>
      <c r="K1959" s="37">
        <v>852165</v>
      </c>
      <c r="L1959" t="s">
        <v>2970</v>
      </c>
      <c r="M1959" s="21" t="str">
        <f t="shared" si="30"/>
        <v>852165-560173-OS</v>
      </c>
      <c r="N1959" s="184">
        <v>7048652985187</v>
      </c>
      <c r="O1959" s="2">
        <v>1</v>
      </c>
    </row>
    <row r="1960" spans="1:15">
      <c r="K1960" s="88"/>
      <c r="M1960" s="21" t="str">
        <f t="shared" si="30"/>
        <v>-</v>
      </c>
      <c r="N1960" s="95"/>
    </row>
    <row r="1961" spans="1:15">
      <c r="K1961" s="88"/>
      <c r="M1961" s="21" t="str">
        <f t="shared" si="30"/>
        <v>-</v>
      </c>
      <c r="N1961" s="95"/>
    </row>
    <row r="1962" spans="1:15">
      <c r="K1962" s="88"/>
      <c r="M1962" s="21" t="str">
        <f t="shared" si="30"/>
        <v>-</v>
      </c>
      <c r="N1962" s="95"/>
    </row>
    <row r="1963" spans="1:15">
      <c r="K1963" s="88"/>
      <c r="M1963" s="21" t="str">
        <f t="shared" si="30"/>
        <v>-</v>
      </c>
      <c r="N1963" s="95"/>
    </row>
    <row r="1964" spans="1:15">
      <c r="K1964" s="88"/>
      <c r="M1964" s="21" t="str">
        <f t="shared" si="30"/>
        <v>-</v>
      </c>
      <c r="N1964" s="95"/>
    </row>
    <row r="1965" spans="1:15">
      <c r="K1965" s="88"/>
      <c r="M1965" s="21" t="str">
        <f t="shared" si="30"/>
        <v>-</v>
      </c>
      <c r="N1965" s="95"/>
    </row>
    <row r="1966" spans="1:15">
      <c r="K1966" s="88"/>
      <c r="M1966" s="21" t="str">
        <f t="shared" si="30"/>
        <v>-</v>
      </c>
      <c r="N1966" s="95"/>
    </row>
    <row r="1967" spans="1:15">
      <c r="K1967" s="88"/>
      <c r="M1967" s="21" t="str">
        <f t="shared" si="30"/>
        <v>-</v>
      </c>
      <c r="N1967" s="95"/>
    </row>
    <row r="1968" spans="1:15">
      <c r="K1968" s="88"/>
      <c r="M1968" s="21" t="str">
        <f t="shared" si="30"/>
        <v>-</v>
      </c>
      <c r="N1968" s="95"/>
    </row>
    <row r="1969" spans="11:14">
      <c r="K1969" s="88"/>
      <c r="M1969" s="21" t="str">
        <f t="shared" si="30"/>
        <v>-</v>
      </c>
      <c r="N1969" s="95"/>
    </row>
    <row r="1970" spans="11:14">
      <c r="K1970" s="88"/>
      <c r="M1970" s="21" t="str">
        <f t="shared" si="30"/>
        <v>-</v>
      </c>
      <c r="N1970" s="95"/>
    </row>
    <row r="1971" spans="11:14">
      <c r="K1971" s="88"/>
      <c r="M1971" s="21" t="str">
        <f t="shared" si="30"/>
        <v>-</v>
      </c>
      <c r="N1971" s="95"/>
    </row>
    <row r="1972" spans="11:14">
      <c r="K1972" s="88"/>
      <c r="M1972" s="21" t="str">
        <f t="shared" si="30"/>
        <v>-</v>
      </c>
      <c r="N1972" s="95"/>
    </row>
    <row r="1973" spans="11:14">
      <c r="K1973" s="88"/>
      <c r="M1973" s="21" t="str">
        <f t="shared" si="30"/>
        <v>-</v>
      </c>
      <c r="N1973" s="95"/>
    </row>
    <row r="1974" spans="11:14">
      <c r="K1974" s="88"/>
      <c r="M1974" s="21" t="str">
        <f t="shared" si="30"/>
        <v>-</v>
      </c>
      <c r="N1974" s="95"/>
    </row>
    <row r="1975" spans="11:14">
      <c r="K1975" s="88"/>
      <c r="M1975" s="21" t="str">
        <f t="shared" si="30"/>
        <v>-</v>
      </c>
      <c r="N1975" s="95"/>
    </row>
    <row r="1976" spans="11:14">
      <c r="K1976" s="88"/>
      <c r="M1976" s="21" t="str">
        <f t="shared" si="30"/>
        <v>-</v>
      </c>
      <c r="N1976" s="95"/>
    </row>
    <row r="1977" spans="11:14">
      <c r="K1977" s="88"/>
      <c r="M1977" s="21" t="str">
        <f t="shared" si="30"/>
        <v>-</v>
      </c>
      <c r="N1977" s="95"/>
    </row>
    <row r="1978" spans="11:14">
      <c r="K1978" s="88"/>
      <c r="M1978" s="21" t="str">
        <f t="shared" si="30"/>
        <v>-</v>
      </c>
      <c r="N1978" s="95"/>
    </row>
    <row r="1979" spans="11:14">
      <c r="K1979" s="88"/>
      <c r="M1979" s="21" t="str">
        <f t="shared" si="30"/>
        <v>-</v>
      </c>
      <c r="N1979" s="95"/>
    </row>
    <row r="1980" spans="11:14">
      <c r="K1980" s="88"/>
      <c r="M1980" s="21" t="str">
        <f t="shared" si="30"/>
        <v>-</v>
      </c>
      <c r="N1980" s="95"/>
    </row>
    <row r="1981" spans="11:14">
      <c r="K1981" s="88"/>
      <c r="M1981" s="21" t="str">
        <f t="shared" si="30"/>
        <v>-</v>
      </c>
      <c r="N1981" s="95"/>
    </row>
    <row r="1982" spans="11:14">
      <c r="K1982" s="88"/>
      <c r="M1982" s="21" t="str">
        <f t="shared" si="30"/>
        <v>-</v>
      </c>
      <c r="N1982" s="95"/>
    </row>
    <row r="1983" spans="11:14">
      <c r="K1983" s="88"/>
      <c r="M1983" s="21" t="str">
        <f t="shared" si="30"/>
        <v>-</v>
      </c>
      <c r="N1983" s="95"/>
    </row>
    <row r="1984" spans="11:14">
      <c r="K1984" s="88"/>
      <c r="M1984" s="21" t="str">
        <f t="shared" si="30"/>
        <v>-</v>
      </c>
      <c r="N1984" s="95"/>
    </row>
    <row r="1985" spans="11:14">
      <c r="K1985" s="88"/>
      <c r="M1985" s="21" t="str">
        <f t="shared" si="30"/>
        <v>-</v>
      </c>
      <c r="N1985" s="95"/>
    </row>
    <row r="1986" spans="11:14">
      <c r="K1986" s="88"/>
      <c r="M1986" s="21" t="str">
        <f t="shared" si="30"/>
        <v>-</v>
      </c>
      <c r="N1986" s="95"/>
    </row>
    <row r="1987" spans="11:14">
      <c r="K1987" s="88"/>
      <c r="M1987" s="21" t="str">
        <f t="shared" ref="M1987:M2050" si="31">CONCATENATE(K1987,"-",L1987)</f>
        <v>-</v>
      </c>
      <c r="N1987" s="95"/>
    </row>
    <row r="1988" spans="11:14">
      <c r="K1988" s="88"/>
      <c r="M1988" s="21" t="str">
        <f t="shared" si="31"/>
        <v>-</v>
      </c>
      <c r="N1988" s="95"/>
    </row>
    <row r="1989" spans="11:14">
      <c r="K1989" s="88"/>
      <c r="M1989" s="21" t="str">
        <f t="shared" si="31"/>
        <v>-</v>
      </c>
      <c r="N1989" s="95"/>
    </row>
    <row r="1990" spans="11:14">
      <c r="K1990" s="88"/>
      <c r="M1990" s="21" t="str">
        <f t="shared" si="31"/>
        <v>-</v>
      </c>
      <c r="N1990" s="95"/>
    </row>
    <row r="1991" spans="11:14">
      <c r="K1991" s="88"/>
      <c r="M1991" s="21" t="str">
        <f t="shared" si="31"/>
        <v>-</v>
      </c>
      <c r="N1991" s="95"/>
    </row>
    <row r="1992" spans="11:14">
      <c r="K1992" s="88"/>
      <c r="M1992" s="21" t="str">
        <f t="shared" si="31"/>
        <v>-</v>
      </c>
      <c r="N1992" s="95"/>
    </row>
    <row r="1993" spans="11:14">
      <c r="K1993" s="88"/>
      <c r="M1993" s="21" t="str">
        <f t="shared" si="31"/>
        <v>-</v>
      </c>
      <c r="N1993" s="95"/>
    </row>
    <row r="1994" spans="11:14">
      <c r="K1994" s="88"/>
      <c r="M1994" s="21" t="str">
        <f t="shared" si="31"/>
        <v>-</v>
      </c>
      <c r="N1994" s="95"/>
    </row>
    <row r="1995" spans="11:14">
      <c r="K1995" s="88"/>
      <c r="M1995" s="21" t="str">
        <f t="shared" si="31"/>
        <v>-</v>
      </c>
      <c r="N1995" s="95"/>
    </row>
    <row r="1996" spans="11:14">
      <c r="K1996" s="88"/>
      <c r="M1996" s="21" t="str">
        <f t="shared" si="31"/>
        <v>-</v>
      </c>
      <c r="N1996" s="95"/>
    </row>
    <row r="1997" spans="11:14">
      <c r="K1997" s="88"/>
      <c r="M1997" s="21" t="str">
        <f t="shared" si="31"/>
        <v>-</v>
      </c>
      <c r="N1997" s="95"/>
    </row>
    <row r="1998" spans="11:14">
      <c r="K1998" s="88"/>
      <c r="M1998" s="21" t="str">
        <f t="shared" si="31"/>
        <v>-</v>
      </c>
      <c r="N1998" s="95"/>
    </row>
    <row r="1999" spans="11:14">
      <c r="K1999" s="88"/>
      <c r="M1999" s="21" t="str">
        <f t="shared" si="31"/>
        <v>-</v>
      </c>
      <c r="N1999" s="95"/>
    </row>
    <row r="2000" spans="11:14">
      <c r="K2000" s="88"/>
      <c r="M2000" s="21" t="str">
        <f t="shared" si="31"/>
        <v>-</v>
      </c>
      <c r="N2000" s="95"/>
    </row>
    <row r="2001" spans="11:14">
      <c r="K2001" s="88"/>
      <c r="M2001" s="21" t="str">
        <f t="shared" si="31"/>
        <v>-</v>
      </c>
      <c r="N2001" s="95"/>
    </row>
    <row r="2002" spans="11:14">
      <c r="K2002" s="88"/>
      <c r="M2002" s="21" t="str">
        <f t="shared" si="31"/>
        <v>-</v>
      </c>
      <c r="N2002" s="95"/>
    </row>
    <row r="2003" spans="11:14">
      <c r="K2003" s="88"/>
      <c r="M2003" s="21" t="str">
        <f t="shared" si="31"/>
        <v>-</v>
      </c>
      <c r="N2003" s="95"/>
    </row>
    <row r="2004" spans="11:14">
      <c r="K2004" s="88"/>
      <c r="M2004" s="21" t="str">
        <f t="shared" si="31"/>
        <v>-</v>
      </c>
      <c r="N2004" s="95"/>
    </row>
    <row r="2005" spans="11:14">
      <c r="K2005" s="88"/>
      <c r="M2005" s="21" t="str">
        <f t="shared" si="31"/>
        <v>-</v>
      </c>
      <c r="N2005" s="95"/>
    </row>
    <row r="2006" spans="11:14">
      <c r="K2006" s="88"/>
      <c r="M2006" s="21" t="str">
        <f t="shared" si="31"/>
        <v>-</v>
      </c>
      <c r="N2006" s="95"/>
    </row>
    <row r="2007" spans="11:14">
      <c r="K2007" s="88"/>
      <c r="M2007" s="21" t="str">
        <f t="shared" si="31"/>
        <v>-</v>
      </c>
      <c r="N2007" s="95"/>
    </row>
    <row r="2008" spans="11:14">
      <c r="K2008" s="88"/>
      <c r="M2008" s="21" t="str">
        <f t="shared" si="31"/>
        <v>-</v>
      </c>
      <c r="N2008" s="95"/>
    </row>
    <row r="2009" spans="11:14">
      <c r="K2009" s="88"/>
      <c r="M2009" s="21" t="str">
        <f t="shared" si="31"/>
        <v>-</v>
      </c>
      <c r="N2009" s="95"/>
    </row>
    <row r="2010" spans="11:14">
      <c r="K2010" s="88"/>
      <c r="M2010" s="21" t="str">
        <f t="shared" si="31"/>
        <v>-</v>
      </c>
      <c r="N2010" s="95"/>
    </row>
    <row r="2011" spans="11:14">
      <c r="K2011" s="88"/>
      <c r="M2011" s="21" t="str">
        <f t="shared" si="31"/>
        <v>-</v>
      </c>
      <c r="N2011" s="95"/>
    </row>
    <row r="2012" spans="11:14">
      <c r="K2012" s="88"/>
      <c r="M2012" s="21" t="str">
        <f t="shared" si="31"/>
        <v>-</v>
      </c>
      <c r="N2012" s="95"/>
    </row>
    <row r="2013" spans="11:14">
      <c r="K2013" s="88"/>
      <c r="M2013" s="21" t="str">
        <f t="shared" si="31"/>
        <v>-</v>
      </c>
      <c r="N2013" s="95"/>
    </row>
    <row r="2014" spans="11:14">
      <c r="K2014" s="88"/>
      <c r="M2014" s="21" t="str">
        <f t="shared" si="31"/>
        <v>-</v>
      </c>
      <c r="N2014" s="95"/>
    </row>
    <row r="2015" spans="11:14">
      <c r="K2015" s="88"/>
      <c r="M2015" s="21" t="str">
        <f t="shared" si="31"/>
        <v>-</v>
      </c>
      <c r="N2015" s="95"/>
    </row>
    <row r="2016" spans="11:14">
      <c r="K2016" s="88"/>
      <c r="M2016" s="21" t="str">
        <f t="shared" si="31"/>
        <v>-</v>
      </c>
      <c r="N2016" s="95"/>
    </row>
    <row r="2017" spans="11:14">
      <c r="K2017" s="88"/>
      <c r="M2017" s="21" t="str">
        <f t="shared" si="31"/>
        <v>-</v>
      </c>
      <c r="N2017" s="95"/>
    </row>
    <row r="2018" spans="11:14">
      <c r="K2018" s="88"/>
      <c r="M2018" s="21" t="str">
        <f t="shared" si="31"/>
        <v>-</v>
      </c>
      <c r="N2018" s="95"/>
    </row>
    <row r="2019" spans="11:14">
      <c r="K2019" s="88"/>
      <c r="M2019" s="21" t="str">
        <f t="shared" si="31"/>
        <v>-</v>
      </c>
      <c r="N2019" s="95"/>
    </row>
    <row r="2020" spans="11:14">
      <c r="K2020" s="88"/>
      <c r="M2020" s="21" t="str">
        <f t="shared" si="31"/>
        <v>-</v>
      </c>
      <c r="N2020" s="95"/>
    </row>
    <row r="2021" spans="11:14">
      <c r="K2021" s="88"/>
      <c r="M2021" s="21" t="str">
        <f t="shared" si="31"/>
        <v>-</v>
      </c>
      <c r="N2021" s="95"/>
    </row>
    <row r="2022" spans="11:14">
      <c r="K2022" s="88"/>
      <c r="M2022" s="21" t="str">
        <f t="shared" si="31"/>
        <v>-</v>
      </c>
      <c r="N2022" s="95"/>
    </row>
    <row r="2023" spans="11:14">
      <c r="K2023" s="88"/>
      <c r="M2023" s="21" t="str">
        <f t="shared" si="31"/>
        <v>-</v>
      </c>
      <c r="N2023" s="95"/>
    </row>
    <row r="2024" spans="11:14">
      <c r="K2024" s="88"/>
      <c r="M2024" s="21" t="str">
        <f t="shared" si="31"/>
        <v>-</v>
      </c>
      <c r="N2024" s="95"/>
    </row>
    <row r="2025" spans="11:14">
      <c r="K2025" s="88"/>
      <c r="M2025" s="21" t="str">
        <f t="shared" si="31"/>
        <v>-</v>
      </c>
      <c r="N2025" s="95"/>
    </row>
    <row r="2026" spans="11:14">
      <c r="K2026" s="88"/>
      <c r="M2026" s="21" t="str">
        <f t="shared" si="31"/>
        <v>-</v>
      </c>
      <c r="N2026" s="95"/>
    </row>
    <row r="2027" spans="11:14">
      <c r="K2027" s="88"/>
      <c r="M2027" s="21" t="str">
        <f t="shared" si="31"/>
        <v>-</v>
      </c>
      <c r="N2027" s="95"/>
    </row>
    <row r="2028" spans="11:14">
      <c r="K2028" s="88"/>
      <c r="M2028" s="21" t="str">
        <f t="shared" si="31"/>
        <v>-</v>
      </c>
      <c r="N2028" s="95"/>
    </row>
    <row r="2029" spans="11:14">
      <c r="K2029" s="88"/>
      <c r="M2029" s="21" t="str">
        <f t="shared" si="31"/>
        <v>-</v>
      </c>
      <c r="N2029" s="95"/>
    </row>
    <row r="2030" spans="11:14">
      <c r="K2030" s="88"/>
      <c r="M2030" s="21" t="str">
        <f t="shared" si="31"/>
        <v>-</v>
      </c>
      <c r="N2030" s="95"/>
    </row>
    <row r="2031" spans="11:14">
      <c r="K2031" s="88"/>
      <c r="M2031" s="21" t="str">
        <f t="shared" si="31"/>
        <v>-</v>
      </c>
      <c r="N2031" s="95"/>
    </row>
    <row r="2032" spans="11:14">
      <c r="K2032" s="88"/>
      <c r="M2032" s="21" t="str">
        <f t="shared" si="31"/>
        <v>-</v>
      </c>
      <c r="N2032" s="95"/>
    </row>
    <row r="2033" spans="11:14">
      <c r="K2033" s="88"/>
      <c r="M2033" s="21" t="str">
        <f t="shared" si="31"/>
        <v>-</v>
      </c>
      <c r="N2033" s="95"/>
    </row>
    <row r="2034" spans="11:14">
      <c r="K2034" s="88"/>
      <c r="M2034" s="21" t="str">
        <f t="shared" si="31"/>
        <v>-</v>
      </c>
      <c r="N2034" s="95"/>
    </row>
    <row r="2035" spans="11:14">
      <c r="K2035" s="88"/>
      <c r="M2035" s="21" t="str">
        <f t="shared" si="31"/>
        <v>-</v>
      </c>
      <c r="N2035" s="95"/>
    </row>
    <row r="2036" spans="11:14">
      <c r="K2036" s="88"/>
      <c r="M2036" s="21" t="str">
        <f t="shared" si="31"/>
        <v>-</v>
      </c>
      <c r="N2036" s="95"/>
    </row>
    <row r="2037" spans="11:14">
      <c r="K2037" s="88"/>
      <c r="M2037" s="21" t="str">
        <f t="shared" si="31"/>
        <v>-</v>
      </c>
      <c r="N2037" s="95"/>
    </row>
    <row r="2038" spans="11:14">
      <c r="K2038" s="88"/>
      <c r="M2038" s="21" t="str">
        <f t="shared" si="31"/>
        <v>-</v>
      </c>
      <c r="N2038" s="95"/>
    </row>
    <row r="2039" spans="11:14">
      <c r="K2039" s="88"/>
      <c r="M2039" s="21" t="str">
        <f t="shared" si="31"/>
        <v>-</v>
      </c>
      <c r="N2039" s="95"/>
    </row>
    <row r="2040" spans="11:14">
      <c r="K2040" s="88"/>
      <c r="M2040" s="21" t="str">
        <f t="shared" si="31"/>
        <v>-</v>
      </c>
      <c r="N2040" s="95"/>
    </row>
    <row r="2041" spans="11:14">
      <c r="K2041" s="88"/>
      <c r="M2041" s="21" t="str">
        <f t="shared" si="31"/>
        <v>-</v>
      </c>
      <c r="N2041" s="95"/>
    </row>
    <row r="2042" spans="11:14">
      <c r="K2042" s="88"/>
      <c r="M2042" s="21" t="str">
        <f t="shared" si="31"/>
        <v>-</v>
      </c>
      <c r="N2042" s="95"/>
    </row>
    <row r="2043" spans="11:14">
      <c r="K2043" s="88"/>
      <c r="M2043" s="21" t="str">
        <f t="shared" si="31"/>
        <v>-</v>
      </c>
      <c r="N2043" s="95"/>
    </row>
    <row r="2044" spans="11:14">
      <c r="K2044" s="88"/>
      <c r="M2044" s="21" t="str">
        <f t="shared" si="31"/>
        <v>-</v>
      </c>
      <c r="N2044" s="95"/>
    </row>
    <row r="2045" spans="11:14">
      <c r="K2045" s="88"/>
      <c r="M2045" s="21" t="str">
        <f t="shared" si="31"/>
        <v>-</v>
      </c>
      <c r="N2045" s="95"/>
    </row>
    <row r="2046" spans="11:14">
      <c r="K2046" s="88"/>
      <c r="M2046" s="21" t="str">
        <f t="shared" si="31"/>
        <v>-</v>
      </c>
      <c r="N2046" s="95"/>
    </row>
    <row r="2047" spans="11:14">
      <c r="K2047" s="88"/>
      <c r="M2047" s="21" t="str">
        <f t="shared" si="31"/>
        <v>-</v>
      </c>
      <c r="N2047" s="95"/>
    </row>
    <row r="2048" spans="11:14">
      <c r="K2048" s="88"/>
      <c r="M2048" s="21" t="str">
        <f t="shared" si="31"/>
        <v>-</v>
      </c>
      <c r="N2048" s="95"/>
    </row>
    <row r="2049" spans="11:14">
      <c r="K2049" s="88"/>
      <c r="M2049" s="21" t="str">
        <f t="shared" si="31"/>
        <v>-</v>
      </c>
      <c r="N2049" s="95"/>
    </row>
    <row r="2050" spans="11:14">
      <c r="K2050" s="88"/>
      <c r="M2050" s="21" t="str">
        <f t="shared" si="31"/>
        <v>-</v>
      </c>
      <c r="N2050" s="95"/>
    </row>
    <row r="2051" spans="11:14">
      <c r="K2051" s="88"/>
      <c r="M2051" s="21" t="str">
        <f t="shared" ref="M2051:M2114" si="32">CONCATENATE(K2051,"-",L2051)</f>
        <v>-</v>
      </c>
      <c r="N2051" s="95"/>
    </row>
    <row r="2052" spans="11:14">
      <c r="K2052" s="88"/>
      <c r="M2052" s="21" t="str">
        <f t="shared" si="32"/>
        <v>-</v>
      </c>
      <c r="N2052" s="95"/>
    </row>
    <row r="2053" spans="11:14">
      <c r="K2053" s="88"/>
      <c r="M2053" s="21" t="str">
        <f t="shared" si="32"/>
        <v>-</v>
      </c>
      <c r="N2053" s="95"/>
    </row>
    <row r="2054" spans="11:14">
      <c r="K2054" s="88"/>
      <c r="M2054" s="21" t="str">
        <f t="shared" si="32"/>
        <v>-</v>
      </c>
      <c r="N2054" s="95"/>
    </row>
    <row r="2055" spans="11:14">
      <c r="K2055" s="88"/>
      <c r="M2055" s="21" t="str">
        <f t="shared" si="32"/>
        <v>-</v>
      </c>
      <c r="N2055" s="95"/>
    </row>
    <row r="2056" spans="11:14">
      <c r="K2056" s="88"/>
      <c r="M2056" s="21" t="str">
        <f t="shared" si="32"/>
        <v>-</v>
      </c>
      <c r="N2056" s="95"/>
    </row>
    <row r="2057" spans="11:14">
      <c r="K2057" s="88"/>
      <c r="M2057" s="21" t="str">
        <f t="shared" si="32"/>
        <v>-</v>
      </c>
      <c r="N2057" s="95"/>
    </row>
    <row r="2058" spans="11:14">
      <c r="K2058" s="88"/>
      <c r="M2058" s="21" t="str">
        <f t="shared" si="32"/>
        <v>-</v>
      </c>
      <c r="N2058" s="95"/>
    </row>
    <row r="2059" spans="11:14">
      <c r="K2059" s="88"/>
      <c r="M2059" s="21" t="str">
        <f t="shared" si="32"/>
        <v>-</v>
      </c>
      <c r="N2059" s="95"/>
    </row>
    <row r="2060" spans="11:14">
      <c r="K2060" s="88"/>
      <c r="M2060" s="21" t="str">
        <f t="shared" si="32"/>
        <v>-</v>
      </c>
      <c r="N2060" s="95"/>
    </row>
    <row r="2061" spans="11:14">
      <c r="K2061" s="88"/>
      <c r="M2061" s="21" t="str">
        <f t="shared" si="32"/>
        <v>-</v>
      </c>
      <c r="N2061" s="95"/>
    </row>
    <row r="2062" spans="11:14">
      <c r="K2062" s="88"/>
      <c r="M2062" s="21" t="str">
        <f t="shared" si="32"/>
        <v>-</v>
      </c>
      <c r="N2062" s="95"/>
    </row>
    <row r="2063" spans="11:14">
      <c r="K2063" s="88"/>
      <c r="M2063" s="21" t="str">
        <f t="shared" si="32"/>
        <v>-</v>
      </c>
      <c r="N2063" s="95"/>
    </row>
    <row r="2064" spans="11:14">
      <c r="K2064" s="88"/>
      <c r="M2064" s="21" t="str">
        <f t="shared" si="32"/>
        <v>-</v>
      </c>
      <c r="N2064" s="95"/>
    </row>
    <row r="2065" spans="11:14">
      <c r="K2065" s="88"/>
      <c r="M2065" s="21" t="str">
        <f t="shared" si="32"/>
        <v>-</v>
      </c>
      <c r="N2065" s="95"/>
    </row>
    <row r="2066" spans="11:14">
      <c r="K2066" s="88"/>
      <c r="M2066" s="21" t="str">
        <f t="shared" si="32"/>
        <v>-</v>
      </c>
      <c r="N2066" s="95"/>
    </row>
    <row r="2067" spans="11:14">
      <c r="K2067" s="88"/>
      <c r="M2067" s="21" t="str">
        <f t="shared" si="32"/>
        <v>-</v>
      </c>
      <c r="N2067" s="95"/>
    </row>
    <row r="2068" spans="11:14">
      <c r="K2068" s="88"/>
      <c r="M2068" s="21" t="str">
        <f t="shared" si="32"/>
        <v>-</v>
      </c>
      <c r="N2068" s="95"/>
    </row>
    <row r="2069" spans="11:14">
      <c r="K2069" s="88"/>
      <c r="M2069" s="21" t="str">
        <f t="shared" si="32"/>
        <v>-</v>
      </c>
      <c r="N2069" s="95"/>
    </row>
    <row r="2070" spans="11:14">
      <c r="K2070" s="88"/>
      <c r="M2070" s="21" t="str">
        <f t="shared" si="32"/>
        <v>-</v>
      </c>
      <c r="N2070" s="95"/>
    </row>
    <row r="2071" spans="11:14">
      <c r="K2071" s="88"/>
      <c r="M2071" s="21" t="str">
        <f t="shared" si="32"/>
        <v>-</v>
      </c>
      <c r="N2071" s="95"/>
    </row>
    <row r="2072" spans="11:14">
      <c r="K2072" s="88"/>
      <c r="M2072" s="21" t="str">
        <f t="shared" si="32"/>
        <v>-</v>
      </c>
      <c r="N2072" s="95"/>
    </row>
    <row r="2073" spans="11:14">
      <c r="K2073" s="88"/>
      <c r="M2073" s="21" t="str">
        <f t="shared" si="32"/>
        <v>-</v>
      </c>
      <c r="N2073" s="95"/>
    </row>
    <row r="2074" spans="11:14">
      <c r="K2074" s="88"/>
      <c r="M2074" s="21" t="str">
        <f t="shared" si="32"/>
        <v>-</v>
      </c>
      <c r="N2074" s="95"/>
    </row>
    <row r="2075" spans="11:14">
      <c r="K2075" s="88"/>
      <c r="M2075" s="21" t="str">
        <f t="shared" si="32"/>
        <v>-</v>
      </c>
      <c r="N2075" s="95"/>
    </row>
    <row r="2076" spans="11:14">
      <c r="K2076" s="88"/>
      <c r="M2076" s="21" t="str">
        <f t="shared" si="32"/>
        <v>-</v>
      </c>
      <c r="N2076" s="95"/>
    </row>
    <row r="2077" spans="11:14">
      <c r="K2077" s="88"/>
      <c r="M2077" s="21" t="str">
        <f t="shared" si="32"/>
        <v>-</v>
      </c>
      <c r="N2077" s="95"/>
    </row>
    <row r="2078" spans="11:14">
      <c r="K2078" s="88"/>
      <c r="M2078" s="21" t="str">
        <f t="shared" si="32"/>
        <v>-</v>
      </c>
      <c r="N2078" s="95"/>
    </row>
    <row r="2079" spans="11:14">
      <c r="K2079" s="88"/>
      <c r="M2079" s="21" t="str">
        <f t="shared" si="32"/>
        <v>-</v>
      </c>
      <c r="N2079" s="95"/>
    </row>
    <row r="2080" spans="11:14">
      <c r="K2080" s="88"/>
      <c r="M2080" s="21" t="str">
        <f t="shared" si="32"/>
        <v>-</v>
      </c>
      <c r="N2080" s="95"/>
    </row>
    <row r="2081" spans="11:14">
      <c r="K2081" s="88"/>
      <c r="M2081" s="21" t="str">
        <f t="shared" si="32"/>
        <v>-</v>
      </c>
      <c r="N2081" s="95"/>
    </row>
    <row r="2082" spans="11:14">
      <c r="K2082" s="88"/>
      <c r="M2082" s="21" t="str">
        <f t="shared" si="32"/>
        <v>-</v>
      </c>
      <c r="N2082" s="95"/>
    </row>
    <row r="2083" spans="11:14">
      <c r="K2083" s="88"/>
      <c r="M2083" s="21" t="str">
        <f t="shared" si="32"/>
        <v>-</v>
      </c>
      <c r="N2083" s="95"/>
    </row>
    <row r="2084" spans="11:14">
      <c r="K2084" s="88"/>
      <c r="M2084" s="21" t="str">
        <f t="shared" si="32"/>
        <v>-</v>
      </c>
      <c r="N2084" s="95"/>
    </row>
    <row r="2085" spans="11:14">
      <c r="K2085" s="88"/>
      <c r="M2085" s="21" t="str">
        <f t="shared" si="32"/>
        <v>-</v>
      </c>
      <c r="N2085" s="95"/>
    </row>
    <row r="2086" spans="11:14">
      <c r="K2086" s="88"/>
      <c r="M2086" s="21" t="str">
        <f t="shared" si="32"/>
        <v>-</v>
      </c>
      <c r="N2086" s="95"/>
    </row>
    <row r="2087" spans="11:14">
      <c r="K2087" s="88"/>
      <c r="M2087" s="21" t="str">
        <f t="shared" si="32"/>
        <v>-</v>
      </c>
      <c r="N2087" s="95"/>
    </row>
    <row r="2088" spans="11:14">
      <c r="K2088" s="88"/>
      <c r="M2088" s="21" t="str">
        <f t="shared" si="32"/>
        <v>-</v>
      </c>
      <c r="N2088" s="95"/>
    </row>
    <row r="2089" spans="11:14">
      <c r="K2089" s="88"/>
      <c r="M2089" s="21" t="str">
        <f t="shared" si="32"/>
        <v>-</v>
      </c>
      <c r="N2089" s="95"/>
    </row>
    <row r="2090" spans="11:14">
      <c r="K2090" s="88"/>
      <c r="M2090" s="21" t="str">
        <f t="shared" si="32"/>
        <v>-</v>
      </c>
      <c r="N2090" s="95"/>
    </row>
    <row r="2091" spans="11:14">
      <c r="K2091" s="88"/>
      <c r="M2091" s="21" t="str">
        <f t="shared" si="32"/>
        <v>-</v>
      </c>
      <c r="N2091" s="95"/>
    </row>
    <row r="2092" spans="11:14">
      <c r="K2092" s="88"/>
      <c r="M2092" s="21" t="str">
        <f t="shared" si="32"/>
        <v>-</v>
      </c>
      <c r="N2092" s="95"/>
    </row>
    <row r="2093" spans="11:14">
      <c r="K2093" s="88"/>
      <c r="M2093" s="21" t="str">
        <f t="shared" si="32"/>
        <v>-</v>
      </c>
      <c r="N2093" s="95"/>
    </row>
    <row r="2094" spans="11:14">
      <c r="K2094" s="88"/>
      <c r="M2094" s="21" t="str">
        <f t="shared" si="32"/>
        <v>-</v>
      </c>
      <c r="N2094" s="95"/>
    </row>
    <row r="2095" spans="11:14">
      <c r="K2095" s="88"/>
      <c r="M2095" s="21" t="str">
        <f t="shared" si="32"/>
        <v>-</v>
      </c>
      <c r="N2095" s="95"/>
    </row>
    <row r="2096" spans="11:14">
      <c r="K2096" s="88"/>
      <c r="M2096" s="21" t="str">
        <f t="shared" si="32"/>
        <v>-</v>
      </c>
      <c r="N2096" s="95"/>
    </row>
    <row r="2097" spans="11:14">
      <c r="K2097" s="88"/>
      <c r="M2097" s="21" t="str">
        <f t="shared" si="32"/>
        <v>-</v>
      </c>
      <c r="N2097" s="95"/>
    </row>
    <row r="2098" spans="11:14">
      <c r="K2098" s="88"/>
      <c r="M2098" s="21" t="str">
        <f t="shared" si="32"/>
        <v>-</v>
      </c>
      <c r="N2098" s="95"/>
    </row>
    <row r="2099" spans="11:14">
      <c r="K2099" s="88"/>
      <c r="M2099" s="21" t="str">
        <f t="shared" si="32"/>
        <v>-</v>
      </c>
      <c r="N2099" s="95"/>
    </row>
    <row r="2100" spans="11:14">
      <c r="K2100" s="88"/>
      <c r="M2100" s="21" t="str">
        <f t="shared" si="32"/>
        <v>-</v>
      </c>
      <c r="N2100" s="95"/>
    </row>
    <row r="2101" spans="11:14">
      <c r="K2101" s="88"/>
      <c r="M2101" s="21" t="str">
        <f t="shared" si="32"/>
        <v>-</v>
      </c>
      <c r="N2101" s="95"/>
    </row>
    <row r="2102" spans="11:14">
      <c r="K2102" s="88"/>
      <c r="M2102" s="21" t="str">
        <f t="shared" si="32"/>
        <v>-</v>
      </c>
      <c r="N2102" s="95"/>
    </row>
    <row r="2103" spans="11:14">
      <c r="K2103" s="88"/>
      <c r="M2103" s="21" t="str">
        <f t="shared" si="32"/>
        <v>-</v>
      </c>
      <c r="N2103" s="95"/>
    </row>
    <row r="2104" spans="11:14">
      <c r="K2104" s="88"/>
      <c r="M2104" s="21" t="str">
        <f t="shared" si="32"/>
        <v>-</v>
      </c>
      <c r="N2104" s="95"/>
    </row>
    <row r="2105" spans="11:14">
      <c r="K2105" s="88"/>
      <c r="M2105" s="21" t="str">
        <f t="shared" si="32"/>
        <v>-</v>
      </c>
      <c r="N2105" s="95"/>
    </row>
    <row r="2106" spans="11:14">
      <c r="K2106" s="88"/>
      <c r="M2106" s="21" t="str">
        <f t="shared" si="32"/>
        <v>-</v>
      </c>
      <c r="N2106" s="95"/>
    </row>
    <row r="2107" spans="11:14">
      <c r="K2107" s="88"/>
      <c r="M2107" s="21" t="str">
        <f t="shared" si="32"/>
        <v>-</v>
      </c>
      <c r="N2107" s="95"/>
    </row>
    <row r="2108" spans="11:14">
      <c r="K2108" s="88"/>
      <c r="M2108" s="21" t="str">
        <f t="shared" si="32"/>
        <v>-</v>
      </c>
      <c r="N2108" s="95"/>
    </row>
    <row r="2109" spans="11:14">
      <c r="K2109" s="88"/>
      <c r="M2109" s="21" t="str">
        <f t="shared" si="32"/>
        <v>-</v>
      </c>
      <c r="N2109" s="95"/>
    </row>
    <row r="2110" spans="11:14">
      <c r="K2110" s="88"/>
      <c r="M2110" s="21" t="str">
        <f t="shared" si="32"/>
        <v>-</v>
      </c>
      <c r="N2110" s="95"/>
    </row>
    <row r="2111" spans="11:14">
      <c r="K2111" s="88"/>
      <c r="M2111" s="21" t="str">
        <f t="shared" si="32"/>
        <v>-</v>
      </c>
      <c r="N2111" s="95"/>
    </row>
    <row r="2112" spans="11:14">
      <c r="K2112" s="88"/>
      <c r="M2112" s="21" t="str">
        <f t="shared" si="32"/>
        <v>-</v>
      </c>
      <c r="N2112" s="95"/>
    </row>
    <row r="2113" spans="11:14">
      <c r="K2113" s="88"/>
      <c r="M2113" s="21" t="str">
        <f t="shared" si="32"/>
        <v>-</v>
      </c>
      <c r="N2113" s="95"/>
    </row>
    <row r="2114" spans="11:14">
      <c r="K2114" s="88"/>
      <c r="M2114" s="21" t="str">
        <f t="shared" si="32"/>
        <v>-</v>
      </c>
      <c r="N2114" s="95"/>
    </row>
    <row r="2115" spans="11:14">
      <c r="K2115" s="88"/>
      <c r="M2115" s="21" t="str">
        <f t="shared" ref="M2115:M2178" si="33">CONCATENATE(K2115,"-",L2115)</f>
        <v>-</v>
      </c>
      <c r="N2115" s="95"/>
    </row>
    <row r="2116" spans="11:14">
      <c r="K2116" s="88"/>
      <c r="M2116" s="21" t="str">
        <f t="shared" si="33"/>
        <v>-</v>
      </c>
      <c r="N2116" s="95"/>
    </row>
    <row r="2117" spans="11:14">
      <c r="K2117" s="88"/>
      <c r="M2117" s="21" t="str">
        <f t="shared" si="33"/>
        <v>-</v>
      </c>
      <c r="N2117" s="95"/>
    </row>
    <row r="2118" spans="11:14">
      <c r="K2118" s="88"/>
      <c r="M2118" s="21" t="str">
        <f t="shared" si="33"/>
        <v>-</v>
      </c>
      <c r="N2118" s="95"/>
    </row>
    <row r="2119" spans="11:14">
      <c r="K2119" s="88"/>
      <c r="M2119" s="21" t="str">
        <f t="shared" si="33"/>
        <v>-</v>
      </c>
      <c r="N2119" s="95"/>
    </row>
    <row r="2120" spans="11:14">
      <c r="K2120" s="88"/>
      <c r="M2120" s="21" t="str">
        <f t="shared" si="33"/>
        <v>-</v>
      </c>
      <c r="N2120" s="95"/>
    </row>
    <row r="2121" spans="11:14">
      <c r="K2121" s="88"/>
      <c r="M2121" s="21" t="str">
        <f t="shared" si="33"/>
        <v>-</v>
      </c>
      <c r="N2121" s="95"/>
    </row>
    <row r="2122" spans="11:14">
      <c r="K2122" s="88"/>
      <c r="M2122" s="21" t="str">
        <f t="shared" si="33"/>
        <v>-</v>
      </c>
      <c r="N2122" s="95"/>
    </row>
    <row r="2123" spans="11:14">
      <c r="K2123" s="88"/>
      <c r="M2123" s="21" t="str">
        <f t="shared" si="33"/>
        <v>-</v>
      </c>
      <c r="N2123" s="95"/>
    </row>
    <row r="2124" spans="11:14">
      <c r="K2124" s="88"/>
      <c r="M2124" s="21" t="str">
        <f t="shared" si="33"/>
        <v>-</v>
      </c>
      <c r="N2124" s="95"/>
    </row>
    <row r="2125" spans="11:14">
      <c r="K2125" s="88"/>
      <c r="M2125" s="21" t="str">
        <f t="shared" si="33"/>
        <v>-</v>
      </c>
      <c r="N2125" s="95"/>
    </row>
    <row r="2126" spans="11:14">
      <c r="K2126" s="88"/>
      <c r="M2126" s="21" t="str">
        <f t="shared" si="33"/>
        <v>-</v>
      </c>
      <c r="N2126" s="95"/>
    </row>
    <row r="2127" spans="11:14">
      <c r="K2127" s="88"/>
      <c r="M2127" s="21" t="str">
        <f t="shared" si="33"/>
        <v>-</v>
      </c>
      <c r="N2127" s="95"/>
    </row>
    <row r="2128" spans="11:14">
      <c r="K2128" s="88"/>
      <c r="M2128" s="21" t="str">
        <f t="shared" si="33"/>
        <v>-</v>
      </c>
      <c r="N2128" s="95"/>
    </row>
    <row r="2129" spans="11:14">
      <c r="K2129" s="88"/>
      <c r="M2129" s="21" t="str">
        <f t="shared" si="33"/>
        <v>-</v>
      </c>
      <c r="N2129" s="95"/>
    </row>
    <row r="2130" spans="11:14">
      <c r="K2130" s="88"/>
      <c r="M2130" s="21" t="str">
        <f t="shared" si="33"/>
        <v>-</v>
      </c>
      <c r="N2130" s="95"/>
    </row>
    <row r="2131" spans="11:14">
      <c r="K2131" s="88"/>
      <c r="M2131" s="21" t="str">
        <f t="shared" si="33"/>
        <v>-</v>
      </c>
      <c r="N2131" s="95"/>
    </row>
    <row r="2132" spans="11:14">
      <c r="K2132" s="88"/>
      <c r="M2132" s="21" t="str">
        <f t="shared" si="33"/>
        <v>-</v>
      </c>
      <c r="N2132" s="95"/>
    </row>
    <row r="2133" spans="11:14">
      <c r="K2133" s="88"/>
      <c r="M2133" s="21" t="str">
        <f t="shared" si="33"/>
        <v>-</v>
      </c>
      <c r="N2133" s="95"/>
    </row>
    <row r="2134" spans="11:14">
      <c r="K2134" s="88"/>
      <c r="M2134" s="21" t="str">
        <f t="shared" si="33"/>
        <v>-</v>
      </c>
      <c r="N2134" s="95"/>
    </row>
    <row r="2135" spans="11:14">
      <c r="K2135" s="88"/>
      <c r="M2135" s="21" t="str">
        <f t="shared" si="33"/>
        <v>-</v>
      </c>
      <c r="N2135" s="95"/>
    </row>
    <row r="2136" spans="11:14">
      <c r="K2136" s="88"/>
      <c r="M2136" s="21" t="str">
        <f t="shared" si="33"/>
        <v>-</v>
      </c>
      <c r="N2136" s="95"/>
    </row>
    <row r="2137" spans="11:14">
      <c r="K2137" s="88"/>
      <c r="M2137" s="21" t="str">
        <f t="shared" si="33"/>
        <v>-</v>
      </c>
      <c r="N2137" s="95"/>
    </row>
    <row r="2138" spans="11:14">
      <c r="K2138" s="88"/>
      <c r="M2138" s="21" t="str">
        <f t="shared" si="33"/>
        <v>-</v>
      </c>
      <c r="N2138" s="95"/>
    </row>
    <row r="2139" spans="11:14">
      <c r="K2139" s="88"/>
      <c r="M2139" s="21" t="str">
        <f t="shared" si="33"/>
        <v>-</v>
      </c>
      <c r="N2139" s="95"/>
    </row>
    <row r="2140" spans="11:14">
      <c r="K2140" s="88"/>
      <c r="M2140" s="21" t="str">
        <f t="shared" si="33"/>
        <v>-</v>
      </c>
      <c r="N2140" s="95"/>
    </row>
    <row r="2141" spans="11:14">
      <c r="K2141" s="88"/>
      <c r="M2141" s="21" t="str">
        <f t="shared" si="33"/>
        <v>-</v>
      </c>
      <c r="N2141" s="95"/>
    </row>
    <row r="2142" spans="11:14">
      <c r="K2142" s="88"/>
      <c r="M2142" s="21" t="str">
        <f t="shared" si="33"/>
        <v>-</v>
      </c>
      <c r="N2142" s="95"/>
    </row>
    <row r="2143" spans="11:14">
      <c r="K2143" s="88"/>
      <c r="M2143" s="21" t="str">
        <f t="shared" si="33"/>
        <v>-</v>
      </c>
      <c r="N2143" s="95"/>
    </row>
    <row r="2144" spans="11:14">
      <c r="K2144" s="88"/>
      <c r="M2144" s="21" t="str">
        <f t="shared" si="33"/>
        <v>-</v>
      </c>
      <c r="N2144" s="95"/>
    </row>
    <row r="2145" spans="11:14">
      <c r="K2145" s="88"/>
      <c r="M2145" s="21" t="str">
        <f t="shared" si="33"/>
        <v>-</v>
      </c>
      <c r="N2145" s="95"/>
    </row>
    <row r="2146" spans="11:14">
      <c r="K2146" s="88"/>
      <c r="M2146" s="21" t="str">
        <f t="shared" si="33"/>
        <v>-</v>
      </c>
      <c r="N2146" s="95"/>
    </row>
    <row r="2147" spans="11:14">
      <c r="K2147" s="88"/>
      <c r="M2147" s="21" t="str">
        <f t="shared" si="33"/>
        <v>-</v>
      </c>
      <c r="N2147" s="95"/>
    </row>
    <row r="2148" spans="11:14">
      <c r="K2148" s="88"/>
      <c r="M2148" s="21" t="str">
        <f t="shared" si="33"/>
        <v>-</v>
      </c>
      <c r="N2148" s="95"/>
    </row>
    <row r="2149" spans="11:14">
      <c r="K2149" s="88"/>
      <c r="M2149" s="21" t="str">
        <f t="shared" si="33"/>
        <v>-</v>
      </c>
      <c r="N2149" s="95"/>
    </row>
    <row r="2150" spans="11:14">
      <c r="K2150" s="88"/>
      <c r="M2150" s="21" t="str">
        <f t="shared" si="33"/>
        <v>-</v>
      </c>
      <c r="N2150" s="95"/>
    </row>
    <row r="2151" spans="11:14">
      <c r="K2151" s="88"/>
      <c r="M2151" s="21" t="str">
        <f t="shared" si="33"/>
        <v>-</v>
      </c>
      <c r="N2151" s="95"/>
    </row>
    <row r="2152" spans="11:14">
      <c r="K2152" s="88"/>
      <c r="M2152" s="21" t="str">
        <f t="shared" si="33"/>
        <v>-</v>
      </c>
      <c r="N2152" s="95"/>
    </row>
    <row r="2153" spans="11:14">
      <c r="K2153" s="88"/>
      <c r="M2153" s="21" t="str">
        <f t="shared" si="33"/>
        <v>-</v>
      </c>
      <c r="N2153" s="95"/>
    </row>
    <row r="2154" spans="11:14">
      <c r="K2154" s="88"/>
      <c r="M2154" s="21" t="str">
        <f t="shared" si="33"/>
        <v>-</v>
      </c>
      <c r="N2154" s="95"/>
    </row>
    <row r="2155" spans="11:14">
      <c r="K2155" s="88"/>
      <c r="M2155" s="21" t="str">
        <f t="shared" si="33"/>
        <v>-</v>
      </c>
      <c r="N2155" s="95"/>
    </row>
    <row r="2156" spans="11:14">
      <c r="K2156" s="88"/>
      <c r="M2156" s="21" t="str">
        <f t="shared" si="33"/>
        <v>-</v>
      </c>
      <c r="N2156" s="95"/>
    </row>
    <row r="2157" spans="11:14">
      <c r="K2157" s="88"/>
      <c r="M2157" s="21" t="str">
        <f t="shared" si="33"/>
        <v>-</v>
      </c>
      <c r="N2157" s="95"/>
    </row>
    <row r="2158" spans="11:14">
      <c r="K2158" s="88"/>
      <c r="M2158" s="21" t="str">
        <f t="shared" si="33"/>
        <v>-</v>
      </c>
      <c r="N2158" s="95"/>
    </row>
    <row r="2159" spans="11:14">
      <c r="K2159" s="88"/>
      <c r="M2159" s="21" t="str">
        <f t="shared" si="33"/>
        <v>-</v>
      </c>
      <c r="N2159" s="95"/>
    </row>
    <row r="2160" spans="11:14">
      <c r="K2160" s="88"/>
      <c r="M2160" s="21" t="str">
        <f t="shared" si="33"/>
        <v>-</v>
      </c>
      <c r="N2160" s="95"/>
    </row>
    <row r="2161" spans="11:14">
      <c r="K2161" s="88"/>
      <c r="M2161" s="21" t="str">
        <f t="shared" si="33"/>
        <v>-</v>
      </c>
      <c r="N2161" s="95"/>
    </row>
    <row r="2162" spans="11:14">
      <c r="K2162" s="88"/>
      <c r="M2162" s="21" t="str">
        <f t="shared" si="33"/>
        <v>-</v>
      </c>
      <c r="N2162" s="95"/>
    </row>
    <row r="2163" spans="11:14">
      <c r="K2163" s="88"/>
      <c r="M2163" s="21" t="str">
        <f t="shared" si="33"/>
        <v>-</v>
      </c>
      <c r="N2163" s="95"/>
    </row>
    <row r="2164" spans="11:14">
      <c r="K2164" s="88"/>
      <c r="M2164" s="21" t="str">
        <f t="shared" si="33"/>
        <v>-</v>
      </c>
      <c r="N2164" s="95"/>
    </row>
    <row r="2165" spans="11:14">
      <c r="K2165" s="88"/>
      <c r="M2165" s="21" t="str">
        <f t="shared" si="33"/>
        <v>-</v>
      </c>
      <c r="N2165" s="95"/>
    </row>
    <row r="2166" spans="11:14">
      <c r="K2166" s="88"/>
      <c r="M2166" s="21" t="str">
        <f t="shared" si="33"/>
        <v>-</v>
      </c>
      <c r="N2166" s="95"/>
    </row>
    <row r="2167" spans="11:14">
      <c r="K2167" s="88"/>
      <c r="M2167" s="21" t="str">
        <f t="shared" si="33"/>
        <v>-</v>
      </c>
      <c r="N2167" s="95"/>
    </row>
    <row r="2168" spans="11:14">
      <c r="K2168" s="88"/>
      <c r="M2168" s="21" t="str">
        <f t="shared" si="33"/>
        <v>-</v>
      </c>
      <c r="N2168" s="95"/>
    </row>
    <row r="2169" spans="11:14">
      <c r="K2169" s="88"/>
      <c r="M2169" s="21" t="str">
        <f t="shared" si="33"/>
        <v>-</v>
      </c>
      <c r="N2169" s="95"/>
    </row>
    <row r="2170" spans="11:14">
      <c r="K2170" s="88"/>
      <c r="M2170" s="21" t="str">
        <f t="shared" si="33"/>
        <v>-</v>
      </c>
      <c r="N2170" s="95"/>
    </row>
    <row r="2171" spans="11:14">
      <c r="K2171" s="88"/>
      <c r="M2171" s="21" t="str">
        <f t="shared" si="33"/>
        <v>-</v>
      </c>
      <c r="N2171" s="95"/>
    </row>
    <row r="2172" spans="11:14">
      <c r="K2172" s="88"/>
      <c r="M2172" s="21" t="str">
        <f t="shared" si="33"/>
        <v>-</v>
      </c>
      <c r="N2172" s="95"/>
    </row>
    <row r="2173" spans="11:14">
      <c r="K2173" s="88"/>
      <c r="M2173" s="21" t="str">
        <f t="shared" si="33"/>
        <v>-</v>
      </c>
      <c r="N2173" s="95"/>
    </row>
    <row r="2174" spans="11:14">
      <c r="K2174" s="88"/>
      <c r="M2174" s="21" t="str">
        <f t="shared" si="33"/>
        <v>-</v>
      </c>
      <c r="N2174" s="95"/>
    </row>
    <row r="2175" spans="11:14">
      <c r="K2175" s="88"/>
      <c r="M2175" s="21" t="str">
        <f t="shared" si="33"/>
        <v>-</v>
      </c>
      <c r="N2175" s="95"/>
    </row>
    <row r="2176" spans="11:14">
      <c r="K2176" s="88"/>
      <c r="M2176" s="21" t="str">
        <f t="shared" si="33"/>
        <v>-</v>
      </c>
      <c r="N2176" s="95"/>
    </row>
    <row r="2177" spans="11:14">
      <c r="K2177" s="88"/>
      <c r="M2177" s="21" t="str">
        <f t="shared" si="33"/>
        <v>-</v>
      </c>
      <c r="N2177" s="95"/>
    </row>
    <row r="2178" spans="11:14">
      <c r="K2178" s="88"/>
      <c r="M2178" s="21" t="str">
        <f t="shared" si="33"/>
        <v>-</v>
      </c>
      <c r="N2178" s="95"/>
    </row>
    <row r="2179" spans="11:14">
      <c r="K2179" s="88"/>
      <c r="M2179" s="21" t="str">
        <f t="shared" ref="M2179:M2242" si="34">CONCATENATE(K2179,"-",L2179)</f>
        <v>-</v>
      </c>
      <c r="N2179" s="95"/>
    </row>
    <row r="2180" spans="11:14">
      <c r="K2180" s="88"/>
      <c r="M2180" s="21" t="str">
        <f t="shared" si="34"/>
        <v>-</v>
      </c>
      <c r="N2180" s="95"/>
    </row>
    <row r="2181" spans="11:14">
      <c r="K2181" s="88"/>
      <c r="M2181" s="21" t="str">
        <f t="shared" si="34"/>
        <v>-</v>
      </c>
      <c r="N2181" s="95"/>
    </row>
    <row r="2182" spans="11:14">
      <c r="K2182" s="88"/>
      <c r="M2182" s="21" t="str">
        <f t="shared" si="34"/>
        <v>-</v>
      </c>
      <c r="N2182" s="95"/>
    </row>
    <row r="2183" spans="11:14">
      <c r="K2183" s="88"/>
      <c r="M2183" s="21" t="str">
        <f t="shared" si="34"/>
        <v>-</v>
      </c>
      <c r="N2183" s="95"/>
    </row>
    <row r="2184" spans="11:14">
      <c r="K2184" s="88"/>
      <c r="M2184" s="21" t="str">
        <f t="shared" si="34"/>
        <v>-</v>
      </c>
      <c r="N2184" s="95"/>
    </row>
    <row r="2185" spans="11:14">
      <c r="K2185" s="88"/>
      <c r="M2185" s="21" t="str">
        <f t="shared" si="34"/>
        <v>-</v>
      </c>
      <c r="N2185" s="95"/>
    </row>
    <row r="2186" spans="11:14">
      <c r="K2186" s="88"/>
      <c r="M2186" s="21" t="str">
        <f t="shared" si="34"/>
        <v>-</v>
      </c>
      <c r="N2186" s="95"/>
    </row>
    <row r="2187" spans="11:14">
      <c r="K2187" s="88"/>
      <c r="M2187" s="21" t="str">
        <f t="shared" si="34"/>
        <v>-</v>
      </c>
      <c r="N2187" s="95"/>
    </row>
    <row r="2188" spans="11:14">
      <c r="K2188" s="88"/>
      <c r="M2188" s="21" t="str">
        <f t="shared" si="34"/>
        <v>-</v>
      </c>
      <c r="N2188" s="95"/>
    </row>
    <row r="2189" spans="11:14">
      <c r="K2189" s="88"/>
      <c r="M2189" s="21" t="str">
        <f t="shared" si="34"/>
        <v>-</v>
      </c>
      <c r="N2189" s="95"/>
    </row>
    <row r="2190" spans="11:14">
      <c r="K2190" s="88"/>
      <c r="M2190" s="21" t="str">
        <f t="shared" si="34"/>
        <v>-</v>
      </c>
      <c r="N2190" s="95"/>
    </row>
    <row r="2191" spans="11:14">
      <c r="K2191" s="88"/>
      <c r="M2191" s="21" t="str">
        <f t="shared" si="34"/>
        <v>-</v>
      </c>
      <c r="N2191" s="95"/>
    </row>
    <row r="2192" spans="11:14">
      <c r="K2192" s="88"/>
      <c r="M2192" s="21" t="str">
        <f t="shared" si="34"/>
        <v>-</v>
      </c>
      <c r="N2192" s="95"/>
    </row>
    <row r="2193" spans="11:14">
      <c r="K2193" s="88"/>
      <c r="M2193" s="21" t="str">
        <f t="shared" si="34"/>
        <v>-</v>
      </c>
      <c r="N2193" s="95"/>
    </row>
    <row r="2194" spans="11:14">
      <c r="K2194" s="88"/>
      <c r="M2194" s="21" t="str">
        <f t="shared" si="34"/>
        <v>-</v>
      </c>
      <c r="N2194" s="95"/>
    </row>
    <row r="2195" spans="11:14">
      <c r="K2195" s="88"/>
      <c r="M2195" s="21" t="str">
        <f t="shared" si="34"/>
        <v>-</v>
      </c>
      <c r="N2195" s="95"/>
    </row>
    <row r="2196" spans="11:14">
      <c r="K2196" s="88"/>
      <c r="M2196" s="21" t="str">
        <f t="shared" si="34"/>
        <v>-</v>
      </c>
      <c r="N2196" s="95"/>
    </row>
    <row r="2197" spans="11:14">
      <c r="K2197" s="88"/>
      <c r="M2197" s="21" t="str">
        <f t="shared" si="34"/>
        <v>-</v>
      </c>
      <c r="N2197" s="95"/>
    </row>
    <row r="2198" spans="11:14">
      <c r="K2198" s="88"/>
      <c r="M2198" s="21" t="str">
        <f t="shared" si="34"/>
        <v>-</v>
      </c>
      <c r="N2198" s="95"/>
    </row>
    <row r="2199" spans="11:14">
      <c r="K2199" s="88"/>
      <c r="M2199" s="21" t="str">
        <f t="shared" si="34"/>
        <v>-</v>
      </c>
      <c r="N2199" s="95"/>
    </row>
    <row r="2200" spans="11:14">
      <c r="K2200" s="88"/>
      <c r="M2200" s="21" t="str">
        <f t="shared" si="34"/>
        <v>-</v>
      </c>
      <c r="N2200" s="95"/>
    </row>
    <row r="2201" spans="11:14">
      <c r="K2201" s="88"/>
      <c r="M2201" s="21" t="str">
        <f t="shared" si="34"/>
        <v>-</v>
      </c>
      <c r="N2201" s="95"/>
    </row>
    <row r="2202" spans="11:14">
      <c r="K2202" s="88"/>
      <c r="M2202" s="21" t="str">
        <f t="shared" si="34"/>
        <v>-</v>
      </c>
      <c r="N2202" s="95"/>
    </row>
    <row r="2203" spans="11:14">
      <c r="K2203" s="88"/>
      <c r="M2203" s="21" t="str">
        <f t="shared" si="34"/>
        <v>-</v>
      </c>
      <c r="N2203" s="95"/>
    </row>
    <row r="2204" spans="11:14">
      <c r="K2204" s="88"/>
      <c r="M2204" s="21" t="str">
        <f t="shared" si="34"/>
        <v>-</v>
      </c>
      <c r="N2204" s="95"/>
    </row>
    <row r="2205" spans="11:14">
      <c r="K2205" s="88"/>
      <c r="M2205" s="21" t="str">
        <f t="shared" si="34"/>
        <v>-</v>
      </c>
      <c r="N2205" s="95"/>
    </row>
    <row r="2206" spans="11:14">
      <c r="K2206" s="88"/>
      <c r="M2206" s="21" t="str">
        <f t="shared" si="34"/>
        <v>-</v>
      </c>
      <c r="N2206" s="95"/>
    </row>
    <row r="2207" spans="11:14">
      <c r="K2207" s="88"/>
      <c r="M2207" s="21" t="str">
        <f t="shared" si="34"/>
        <v>-</v>
      </c>
      <c r="N2207" s="95"/>
    </row>
    <row r="2208" spans="11:14">
      <c r="K2208" s="88"/>
      <c r="M2208" s="21" t="str">
        <f t="shared" si="34"/>
        <v>-</v>
      </c>
      <c r="N2208" s="95"/>
    </row>
    <row r="2209" spans="11:14">
      <c r="K2209" s="88"/>
      <c r="M2209" s="21" t="str">
        <f t="shared" si="34"/>
        <v>-</v>
      </c>
      <c r="N2209" s="95"/>
    </row>
    <row r="2210" spans="11:14">
      <c r="K2210" s="88"/>
      <c r="M2210" s="21" t="str">
        <f t="shared" si="34"/>
        <v>-</v>
      </c>
      <c r="N2210" s="95"/>
    </row>
    <row r="2211" spans="11:14">
      <c r="K2211" s="88"/>
      <c r="M2211" s="21" t="str">
        <f t="shared" si="34"/>
        <v>-</v>
      </c>
      <c r="N2211" s="95"/>
    </row>
    <row r="2212" spans="11:14">
      <c r="K2212" s="88"/>
      <c r="M2212" s="21" t="str">
        <f t="shared" si="34"/>
        <v>-</v>
      </c>
      <c r="N2212" s="95"/>
    </row>
    <row r="2213" spans="11:14">
      <c r="K2213" s="88"/>
      <c r="M2213" s="21" t="str">
        <f t="shared" si="34"/>
        <v>-</v>
      </c>
      <c r="N2213" s="95"/>
    </row>
    <row r="2214" spans="11:14">
      <c r="K2214" s="88"/>
      <c r="M2214" s="21" t="str">
        <f t="shared" si="34"/>
        <v>-</v>
      </c>
      <c r="N2214" s="95"/>
    </row>
    <row r="2215" spans="11:14">
      <c r="K2215" s="88"/>
      <c r="M2215" s="21" t="str">
        <f t="shared" si="34"/>
        <v>-</v>
      </c>
      <c r="N2215" s="95"/>
    </row>
    <row r="2216" spans="11:14">
      <c r="K2216" s="88"/>
      <c r="M2216" s="21" t="str">
        <f t="shared" si="34"/>
        <v>-</v>
      </c>
      <c r="N2216" s="95"/>
    </row>
    <row r="2217" spans="11:14">
      <c r="K2217" s="88"/>
      <c r="M2217" s="21" t="str">
        <f t="shared" si="34"/>
        <v>-</v>
      </c>
      <c r="N2217" s="95"/>
    </row>
    <row r="2218" spans="11:14">
      <c r="K2218" s="88"/>
      <c r="M2218" s="21" t="str">
        <f t="shared" si="34"/>
        <v>-</v>
      </c>
      <c r="N2218" s="95"/>
    </row>
    <row r="2219" spans="11:14">
      <c r="K2219" s="88"/>
      <c r="M2219" s="21" t="str">
        <f t="shared" si="34"/>
        <v>-</v>
      </c>
      <c r="N2219" s="95"/>
    </row>
    <row r="2220" spans="11:14">
      <c r="K2220" s="88"/>
      <c r="M2220" s="21" t="str">
        <f t="shared" si="34"/>
        <v>-</v>
      </c>
      <c r="N2220" s="95"/>
    </row>
    <row r="2221" spans="11:14">
      <c r="K2221" s="88"/>
      <c r="M2221" s="21" t="str">
        <f t="shared" si="34"/>
        <v>-</v>
      </c>
      <c r="N2221" s="95"/>
    </row>
    <row r="2222" spans="11:14">
      <c r="K2222" s="88"/>
      <c r="M2222" s="21" t="str">
        <f t="shared" si="34"/>
        <v>-</v>
      </c>
      <c r="N2222" s="95"/>
    </row>
    <row r="2223" spans="11:14">
      <c r="K2223" s="88"/>
      <c r="M2223" s="21" t="str">
        <f t="shared" si="34"/>
        <v>-</v>
      </c>
      <c r="N2223" s="95"/>
    </row>
    <row r="2224" spans="11:14">
      <c r="K2224" s="88"/>
      <c r="M2224" s="21" t="str">
        <f t="shared" si="34"/>
        <v>-</v>
      </c>
      <c r="N2224" s="95"/>
    </row>
    <row r="2225" spans="11:14">
      <c r="K2225" s="88"/>
      <c r="M2225" s="21" t="str">
        <f t="shared" si="34"/>
        <v>-</v>
      </c>
      <c r="N2225" s="95"/>
    </row>
    <row r="2226" spans="11:14">
      <c r="K2226" s="88"/>
      <c r="M2226" s="21" t="str">
        <f t="shared" si="34"/>
        <v>-</v>
      </c>
      <c r="N2226" s="95"/>
    </row>
    <row r="2227" spans="11:14">
      <c r="K2227" s="88"/>
      <c r="M2227" s="21" t="str">
        <f t="shared" si="34"/>
        <v>-</v>
      </c>
      <c r="N2227" s="95"/>
    </row>
    <row r="2228" spans="11:14">
      <c r="K2228" s="88"/>
      <c r="M2228" s="21" t="str">
        <f t="shared" si="34"/>
        <v>-</v>
      </c>
      <c r="N2228" s="95"/>
    </row>
    <row r="2229" spans="11:14">
      <c r="K2229" s="88"/>
      <c r="M2229" s="21" t="str">
        <f t="shared" si="34"/>
        <v>-</v>
      </c>
      <c r="N2229" s="95"/>
    </row>
    <row r="2230" spans="11:14">
      <c r="K2230" s="88"/>
      <c r="M2230" s="21" t="str">
        <f t="shared" si="34"/>
        <v>-</v>
      </c>
      <c r="N2230" s="95"/>
    </row>
    <row r="2231" spans="11:14">
      <c r="K2231" s="88"/>
      <c r="M2231" s="21" t="str">
        <f t="shared" si="34"/>
        <v>-</v>
      </c>
      <c r="N2231" s="95"/>
    </row>
    <row r="2232" spans="11:14">
      <c r="K2232" s="88"/>
      <c r="M2232" s="21" t="str">
        <f t="shared" si="34"/>
        <v>-</v>
      </c>
      <c r="N2232" s="95"/>
    </row>
    <row r="2233" spans="11:14">
      <c r="K2233" s="88"/>
      <c r="M2233" s="21" t="str">
        <f t="shared" si="34"/>
        <v>-</v>
      </c>
      <c r="N2233" s="95"/>
    </row>
    <row r="2234" spans="11:14">
      <c r="K2234" s="88"/>
      <c r="M2234" s="21" t="str">
        <f t="shared" si="34"/>
        <v>-</v>
      </c>
      <c r="N2234" s="95"/>
    </row>
    <row r="2235" spans="11:14">
      <c r="K2235" s="88"/>
      <c r="M2235" s="21" t="str">
        <f t="shared" si="34"/>
        <v>-</v>
      </c>
      <c r="N2235" s="95"/>
    </row>
    <row r="2236" spans="11:14">
      <c r="K2236" s="88"/>
      <c r="M2236" s="21" t="str">
        <f t="shared" si="34"/>
        <v>-</v>
      </c>
      <c r="N2236" s="95"/>
    </row>
    <row r="2237" spans="11:14">
      <c r="K2237" s="88"/>
      <c r="M2237" s="21" t="str">
        <f t="shared" si="34"/>
        <v>-</v>
      </c>
      <c r="N2237" s="95"/>
    </row>
    <row r="2238" spans="11:14">
      <c r="K2238" s="88"/>
      <c r="M2238" s="21" t="str">
        <f t="shared" si="34"/>
        <v>-</v>
      </c>
      <c r="N2238" s="95"/>
    </row>
    <row r="2239" spans="11:14">
      <c r="K2239" s="88"/>
      <c r="M2239" s="21" t="str">
        <f t="shared" si="34"/>
        <v>-</v>
      </c>
      <c r="N2239" s="95"/>
    </row>
    <row r="2240" spans="11:14">
      <c r="K2240" s="88"/>
      <c r="M2240" s="21" t="str">
        <f t="shared" si="34"/>
        <v>-</v>
      </c>
      <c r="N2240" s="95"/>
    </row>
    <row r="2241" spans="11:14">
      <c r="K2241" s="88"/>
      <c r="M2241" s="21" t="str">
        <f t="shared" si="34"/>
        <v>-</v>
      </c>
      <c r="N2241" s="95"/>
    </row>
    <row r="2242" spans="11:14">
      <c r="K2242" s="88"/>
      <c r="M2242" s="21" t="str">
        <f t="shared" si="34"/>
        <v>-</v>
      </c>
      <c r="N2242" s="95"/>
    </row>
    <row r="2243" spans="11:14">
      <c r="K2243" s="88"/>
      <c r="M2243" s="21" t="str">
        <f t="shared" ref="M2243:M2292" si="35">CONCATENATE(K2243,"-",L2243)</f>
        <v>-</v>
      </c>
      <c r="N2243" s="95"/>
    </row>
    <row r="2244" spans="11:14">
      <c r="K2244" s="88"/>
      <c r="M2244" s="21" t="str">
        <f t="shared" si="35"/>
        <v>-</v>
      </c>
      <c r="N2244" s="95"/>
    </row>
    <row r="2245" spans="11:14">
      <c r="K2245" s="88"/>
      <c r="M2245" s="21" t="str">
        <f t="shared" si="35"/>
        <v>-</v>
      </c>
      <c r="N2245" s="95"/>
    </row>
    <row r="2246" spans="11:14">
      <c r="K2246" s="88"/>
      <c r="M2246" s="21" t="str">
        <f t="shared" si="35"/>
        <v>-</v>
      </c>
      <c r="N2246" s="95"/>
    </row>
    <row r="2247" spans="11:14">
      <c r="K2247" s="88"/>
      <c r="M2247" s="21" t="str">
        <f t="shared" si="35"/>
        <v>-</v>
      </c>
      <c r="N2247" s="95"/>
    </row>
    <row r="2248" spans="11:14">
      <c r="K2248" s="88"/>
      <c r="M2248" s="21" t="str">
        <f t="shared" si="35"/>
        <v>-</v>
      </c>
      <c r="N2248" s="95"/>
    </row>
    <row r="2249" spans="11:14">
      <c r="K2249" s="88"/>
      <c r="M2249" s="21" t="str">
        <f t="shared" si="35"/>
        <v>-</v>
      </c>
      <c r="N2249" s="95"/>
    </row>
    <row r="2250" spans="11:14">
      <c r="K2250" s="88"/>
      <c r="M2250" s="21" t="str">
        <f t="shared" si="35"/>
        <v>-</v>
      </c>
      <c r="N2250" s="95"/>
    </row>
    <row r="2251" spans="11:14">
      <c r="K2251" s="88"/>
      <c r="M2251" s="21" t="str">
        <f t="shared" si="35"/>
        <v>-</v>
      </c>
      <c r="N2251" s="95"/>
    </row>
    <row r="2252" spans="11:14">
      <c r="K2252" s="88"/>
      <c r="M2252" s="21" t="str">
        <f t="shared" si="35"/>
        <v>-</v>
      </c>
      <c r="N2252" s="95"/>
    </row>
    <row r="2253" spans="11:14">
      <c r="K2253" s="88"/>
      <c r="M2253" s="21" t="str">
        <f t="shared" si="35"/>
        <v>-</v>
      </c>
      <c r="N2253" s="95"/>
    </row>
    <row r="2254" spans="11:14">
      <c r="K2254" s="88"/>
      <c r="M2254" s="21" t="str">
        <f t="shared" si="35"/>
        <v>-</v>
      </c>
      <c r="N2254" s="95"/>
    </row>
    <row r="2255" spans="11:14">
      <c r="K2255" s="88"/>
      <c r="M2255" s="21" t="str">
        <f t="shared" si="35"/>
        <v>-</v>
      </c>
      <c r="N2255" s="95"/>
    </row>
    <row r="2256" spans="11:14">
      <c r="K2256" s="88"/>
      <c r="M2256" s="21" t="str">
        <f t="shared" si="35"/>
        <v>-</v>
      </c>
      <c r="N2256" s="95"/>
    </row>
    <row r="2257" spans="11:14">
      <c r="K2257" s="88"/>
      <c r="M2257" s="21" t="str">
        <f t="shared" si="35"/>
        <v>-</v>
      </c>
      <c r="N2257" s="95"/>
    </row>
    <row r="2258" spans="11:14">
      <c r="K2258" s="88"/>
      <c r="M2258" s="21" t="str">
        <f t="shared" si="35"/>
        <v>-</v>
      </c>
      <c r="N2258" s="95"/>
    </row>
    <row r="2259" spans="11:14">
      <c r="K2259" s="88"/>
      <c r="M2259" s="21" t="str">
        <f t="shared" si="35"/>
        <v>-</v>
      </c>
      <c r="N2259" s="95"/>
    </row>
    <row r="2260" spans="11:14">
      <c r="K2260" s="88"/>
      <c r="M2260" s="21" t="str">
        <f t="shared" si="35"/>
        <v>-</v>
      </c>
      <c r="N2260" s="95"/>
    </row>
    <row r="2261" spans="11:14">
      <c r="K2261" s="88"/>
      <c r="M2261" s="21" t="str">
        <f t="shared" si="35"/>
        <v>-</v>
      </c>
      <c r="N2261" s="95"/>
    </row>
    <row r="2262" spans="11:14">
      <c r="K2262" s="88"/>
      <c r="M2262" s="21" t="str">
        <f t="shared" si="35"/>
        <v>-</v>
      </c>
      <c r="N2262" s="95"/>
    </row>
    <row r="2263" spans="11:14">
      <c r="K2263" s="88"/>
      <c r="M2263" s="21" t="str">
        <f t="shared" si="35"/>
        <v>-</v>
      </c>
      <c r="N2263" s="95"/>
    </row>
    <row r="2264" spans="11:14">
      <c r="K2264" s="88"/>
      <c r="M2264" s="21" t="str">
        <f t="shared" si="35"/>
        <v>-</v>
      </c>
      <c r="N2264" s="95"/>
    </row>
    <row r="2265" spans="11:14">
      <c r="K2265" s="88"/>
      <c r="M2265" s="21" t="str">
        <f t="shared" si="35"/>
        <v>-</v>
      </c>
      <c r="N2265" s="95"/>
    </row>
    <row r="2266" spans="11:14">
      <c r="K2266" s="88"/>
      <c r="M2266" s="21" t="str">
        <f t="shared" si="35"/>
        <v>-</v>
      </c>
      <c r="N2266" s="95"/>
    </row>
    <row r="2267" spans="11:14">
      <c r="K2267" s="88"/>
      <c r="M2267" s="21" t="str">
        <f t="shared" si="35"/>
        <v>-</v>
      </c>
      <c r="N2267" s="95"/>
    </row>
    <row r="2268" spans="11:14">
      <c r="K2268" s="88"/>
      <c r="M2268" s="21" t="str">
        <f t="shared" si="35"/>
        <v>-</v>
      </c>
      <c r="N2268" s="95"/>
    </row>
    <row r="2269" spans="11:14">
      <c r="K2269" s="88"/>
      <c r="M2269" s="21" t="str">
        <f t="shared" si="35"/>
        <v>-</v>
      </c>
      <c r="N2269" s="95"/>
    </row>
    <row r="2270" spans="11:14">
      <c r="K2270" s="88"/>
      <c r="M2270" s="21" t="str">
        <f t="shared" si="35"/>
        <v>-</v>
      </c>
      <c r="N2270" s="95"/>
    </row>
    <row r="2271" spans="11:14">
      <c r="K2271" s="88"/>
      <c r="M2271" s="21" t="str">
        <f t="shared" si="35"/>
        <v>-</v>
      </c>
      <c r="N2271" s="95"/>
    </row>
    <row r="2272" spans="11:14">
      <c r="K2272" s="88"/>
      <c r="M2272" s="21" t="str">
        <f t="shared" si="35"/>
        <v>-</v>
      </c>
      <c r="N2272" s="95"/>
    </row>
    <row r="2273" spans="11:14">
      <c r="K2273" s="88"/>
      <c r="M2273" s="21" t="str">
        <f t="shared" si="35"/>
        <v>-</v>
      </c>
      <c r="N2273" s="95"/>
    </row>
    <row r="2274" spans="11:14">
      <c r="K2274" s="88"/>
      <c r="M2274" s="21" t="str">
        <f t="shared" si="35"/>
        <v>-</v>
      </c>
      <c r="N2274" s="95"/>
    </row>
    <row r="2275" spans="11:14">
      <c r="K2275" s="88"/>
      <c r="M2275" s="21" t="str">
        <f t="shared" si="35"/>
        <v>-</v>
      </c>
      <c r="N2275" s="95"/>
    </row>
    <row r="2276" spans="11:14">
      <c r="K2276" s="88"/>
      <c r="M2276" s="21" t="str">
        <f t="shared" si="35"/>
        <v>-</v>
      </c>
      <c r="N2276" s="95"/>
    </row>
    <row r="2277" spans="11:14">
      <c r="K2277" s="88"/>
      <c r="M2277" s="21" t="str">
        <f t="shared" si="35"/>
        <v>-</v>
      </c>
      <c r="N2277" s="95"/>
    </row>
    <row r="2278" spans="11:14">
      <c r="K2278" s="88"/>
      <c r="M2278" s="21" t="str">
        <f t="shared" si="35"/>
        <v>-</v>
      </c>
      <c r="N2278" s="95"/>
    </row>
    <row r="2279" spans="11:14">
      <c r="K2279" s="88"/>
      <c r="M2279" s="21" t="str">
        <f t="shared" si="35"/>
        <v>-</v>
      </c>
      <c r="N2279" s="95"/>
    </row>
    <row r="2280" spans="11:14">
      <c r="K2280" s="88"/>
      <c r="M2280" s="21" t="str">
        <f t="shared" si="35"/>
        <v>-</v>
      </c>
      <c r="N2280" s="95"/>
    </row>
    <row r="2281" spans="11:14">
      <c r="K2281" s="88"/>
      <c r="M2281" s="21" t="str">
        <f t="shared" si="35"/>
        <v>-</v>
      </c>
      <c r="N2281" s="95"/>
    </row>
    <row r="2282" spans="11:14">
      <c r="K2282" s="88"/>
      <c r="M2282" s="21" t="str">
        <f t="shared" si="35"/>
        <v>-</v>
      </c>
      <c r="N2282" s="95"/>
    </row>
    <row r="2283" spans="11:14">
      <c r="K2283" s="88"/>
      <c r="M2283" s="21" t="str">
        <f t="shared" si="35"/>
        <v>-</v>
      </c>
      <c r="N2283" s="95"/>
    </row>
    <row r="2284" spans="11:14">
      <c r="K2284" s="88"/>
      <c r="M2284" s="21" t="str">
        <f t="shared" si="35"/>
        <v>-</v>
      </c>
      <c r="N2284" s="95"/>
    </row>
    <row r="2285" spans="11:14">
      <c r="K2285" s="88"/>
      <c r="M2285" s="21" t="str">
        <f t="shared" si="35"/>
        <v>-</v>
      </c>
      <c r="N2285" s="95"/>
    </row>
    <row r="2286" spans="11:14">
      <c r="K2286" s="88"/>
      <c r="M2286" s="21" t="str">
        <f t="shared" si="35"/>
        <v>-</v>
      </c>
      <c r="N2286" s="95"/>
    </row>
    <row r="2287" spans="11:14">
      <c r="K2287" s="88"/>
      <c r="M2287" s="21" t="str">
        <f t="shared" si="35"/>
        <v>-</v>
      </c>
      <c r="N2287" s="95"/>
    </row>
    <row r="2288" spans="11:14">
      <c r="K2288" s="88"/>
      <c r="M2288" s="21" t="str">
        <f t="shared" si="35"/>
        <v>-</v>
      </c>
      <c r="N2288" s="95"/>
    </row>
    <row r="2289" spans="13:14">
      <c r="M2289" s="21" t="str">
        <f t="shared" si="35"/>
        <v>-</v>
      </c>
      <c r="N2289" s="176"/>
    </row>
    <row r="2290" spans="13:14">
      <c r="M2290" s="21" t="str">
        <f t="shared" si="35"/>
        <v>-</v>
      </c>
      <c r="N2290" s="176"/>
    </row>
    <row r="2291" spans="13:14">
      <c r="M2291" s="21" t="str">
        <f t="shared" si="35"/>
        <v>-</v>
      </c>
      <c r="N2291" s="176"/>
    </row>
    <row r="2292" spans="13:14">
      <c r="M2292" s="21" t="str">
        <f t="shared" si="35"/>
        <v>-</v>
      </c>
      <c r="N2292" s="17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R233"/>
  <sheetViews>
    <sheetView showGridLines="0" zoomScale="130" zoomScaleNormal="130" workbookViewId="0">
      <pane ySplit="2" topLeftCell="A202" activePane="bottomLeft" state="frozen"/>
      <selection activeCell="A4" sqref="A4:Q1995"/>
      <selection pane="bottomLeft" activeCell="A233" sqref="A233:XFD233"/>
    </sheetView>
  </sheetViews>
  <sheetFormatPr defaultColWidth="9" defaultRowHeight="15.75"/>
  <cols>
    <col min="1" max="1" width="12.875" customWidth="1"/>
    <col min="2" max="2" width="30.875" customWidth="1"/>
    <col min="3" max="18" width="12.875" customWidth="1"/>
  </cols>
  <sheetData>
    <row r="1" spans="1:18">
      <c r="A1" s="41" t="s">
        <v>2968</v>
      </c>
      <c r="B1" s="42"/>
      <c r="C1" s="40"/>
      <c r="D1" s="40"/>
      <c r="E1" s="40"/>
      <c r="F1" s="40"/>
      <c r="G1" s="40"/>
      <c r="H1" s="40"/>
      <c r="I1" s="40"/>
      <c r="J1" s="40"/>
      <c r="K1" s="40"/>
      <c r="L1" s="40"/>
      <c r="M1" s="87"/>
      <c r="N1" s="87"/>
      <c r="O1" s="39"/>
      <c r="P1" s="39"/>
      <c r="Q1" s="39"/>
      <c r="R1" s="39"/>
    </row>
    <row r="2" spans="1:18">
      <c r="A2" s="72" t="s">
        <v>50</v>
      </c>
      <c r="B2" s="72" t="s">
        <v>51</v>
      </c>
      <c r="C2" s="72" t="s">
        <v>138</v>
      </c>
      <c r="D2" s="72" t="s">
        <v>139</v>
      </c>
      <c r="E2" s="72" t="s">
        <v>140</v>
      </c>
      <c r="F2" s="72" t="s">
        <v>141</v>
      </c>
      <c r="G2" s="72" t="s">
        <v>142</v>
      </c>
      <c r="H2" s="72" t="s">
        <v>143</v>
      </c>
      <c r="I2" s="72" t="s">
        <v>144</v>
      </c>
      <c r="J2" s="72" t="s">
        <v>145</v>
      </c>
      <c r="K2" s="72" t="s">
        <v>146</v>
      </c>
      <c r="L2" s="72" t="s">
        <v>147</v>
      </c>
      <c r="M2" s="72" t="s">
        <v>148</v>
      </c>
      <c r="N2" s="72" t="s">
        <v>149</v>
      </c>
      <c r="O2" s="72" t="s">
        <v>150</v>
      </c>
      <c r="P2" s="72" t="s">
        <v>151</v>
      </c>
      <c r="Q2" s="72" t="s">
        <v>152</v>
      </c>
      <c r="R2" s="72" t="s">
        <v>153</v>
      </c>
    </row>
    <row r="3" spans="1:18">
      <c r="A3" s="173">
        <v>810072</v>
      </c>
      <c r="B3" s="73" t="s">
        <v>159</v>
      </c>
      <c r="C3" s="174">
        <v>250</v>
      </c>
      <c r="D3" s="174">
        <v>499</v>
      </c>
      <c r="E3" s="174">
        <v>250</v>
      </c>
      <c r="F3" s="174">
        <v>499</v>
      </c>
      <c r="G3" s="174">
        <v>200</v>
      </c>
      <c r="H3" s="174">
        <v>399</v>
      </c>
      <c r="I3" s="174">
        <v>24.5</v>
      </c>
      <c r="J3" s="174">
        <v>49</v>
      </c>
      <c r="K3" s="174">
        <v>25</v>
      </c>
      <c r="L3" s="174">
        <v>50</v>
      </c>
      <c r="M3" s="174">
        <v>30</v>
      </c>
      <c r="N3" s="174">
        <v>60</v>
      </c>
      <c r="O3" s="174">
        <v>24.5</v>
      </c>
      <c r="P3" s="174">
        <v>49</v>
      </c>
      <c r="Q3" s="174">
        <v>19.5</v>
      </c>
      <c r="R3" s="174">
        <v>39</v>
      </c>
    </row>
    <row r="4" spans="1:18">
      <c r="A4" s="173">
        <v>810073</v>
      </c>
      <c r="B4" s="73" t="s">
        <v>157</v>
      </c>
      <c r="C4" s="174">
        <v>200</v>
      </c>
      <c r="D4" s="174">
        <v>399</v>
      </c>
      <c r="E4" s="174">
        <v>200</v>
      </c>
      <c r="F4" s="174">
        <v>399</v>
      </c>
      <c r="G4" s="174">
        <v>150</v>
      </c>
      <c r="H4" s="174">
        <v>299</v>
      </c>
      <c r="I4" s="174">
        <v>19.5</v>
      </c>
      <c r="J4" s="174">
        <v>39</v>
      </c>
      <c r="K4" s="174">
        <v>19.5</v>
      </c>
      <c r="L4" s="174">
        <v>39</v>
      </c>
      <c r="M4" s="174">
        <v>24.5</v>
      </c>
      <c r="N4" s="174">
        <v>49</v>
      </c>
      <c r="O4" s="174">
        <v>19.5</v>
      </c>
      <c r="P4" s="174">
        <v>39</v>
      </c>
      <c r="Q4" s="174">
        <v>19.5</v>
      </c>
      <c r="R4" s="174">
        <v>39</v>
      </c>
    </row>
    <row r="5" spans="1:18">
      <c r="A5" s="173">
        <v>810077</v>
      </c>
      <c r="B5" s="73" t="s">
        <v>160</v>
      </c>
      <c r="C5" s="174">
        <v>200</v>
      </c>
      <c r="D5" s="174">
        <v>399</v>
      </c>
      <c r="E5" s="174">
        <v>200</v>
      </c>
      <c r="F5" s="174">
        <v>399</v>
      </c>
      <c r="G5" s="174">
        <v>150</v>
      </c>
      <c r="H5" s="174">
        <v>299</v>
      </c>
      <c r="I5" s="174">
        <v>19.5</v>
      </c>
      <c r="J5" s="174">
        <v>39</v>
      </c>
      <c r="K5" s="174">
        <v>19.5</v>
      </c>
      <c r="L5" s="174">
        <v>39</v>
      </c>
      <c r="M5" s="174">
        <v>24.5</v>
      </c>
      <c r="N5" s="174">
        <v>49</v>
      </c>
      <c r="O5" s="174">
        <v>19.5</v>
      </c>
      <c r="P5" s="174">
        <v>39</v>
      </c>
      <c r="Q5" s="174">
        <v>19.5</v>
      </c>
      <c r="R5" s="174">
        <v>39</v>
      </c>
    </row>
    <row r="6" spans="1:18">
      <c r="A6" s="173">
        <v>810078</v>
      </c>
      <c r="B6" s="73" t="s">
        <v>161</v>
      </c>
      <c r="C6" s="174">
        <v>200</v>
      </c>
      <c r="D6" s="174">
        <v>399</v>
      </c>
      <c r="E6" s="174">
        <v>200</v>
      </c>
      <c r="F6" s="174">
        <v>399</v>
      </c>
      <c r="G6" s="174">
        <v>150</v>
      </c>
      <c r="H6" s="174">
        <v>299</v>
      </c>
      <c r="I6" s="174">
        <v>19.5</v>
      </c>
      <c r="J6" s="174">
        <v>39</v>
      </c>
      <c r="K6" s="174">
        <v>19.5</v>
      </c>
      <c r="L6" s="174">
        <v>39</v>
      </c>
      <c r="M6" s="174">
        <v>24.5</v>
      </c>
      <c r="N6" s="174">
        <v>49</v>
      </c>
      <c r="O6" s="174">
        <v>19.5</v>
      </c>
      <c r="P6" s="174">
        <v>39</v>
      </c>
      <c r="Q6" s="174">
        <v>19.5</v>
      </c>
      <c r="R6" s="174">
        <v>39</v>
      </c>
    </row>
    <row r="7" spans="1:18">
      <c r="A7" s="173">
        <v>810079</v>
      </c>
      <c r="B7" s="73" t="s">
        <v>162</v>
      </c>
      <c r="C7" s="174">
        <v>250</v>
      </c>
      <c r="D7" s="174">
        <v>499</v>
      </c>
      <c r="E7" s="174">
        <v>250</v>
      </c>
      <c r="F7" s="174">
        <v>499</v>
      </c>
      <c r="G7" s="174">
        <v>200</v>
      </c>
      <c r="H7" s="174">
        <v>399</v>
      </c>
      <c r="I7" s="174">
        <v>24.5</v>
      </c>
      <c r="J7" s="174">
        <v>49</v>
      </c>
      <c r="K7" s="174">
        <v>25</v>
      </c>
      <c r="L7" s="174">
        <v>50</v>
      </c>
      <c r="M7" s="174">
        <v>30</v>
      </c>
      <c r="N7" s="174">
        <v>60</v>
      </c>
      <c r="O7" s="174">
        <v>24.5</v>
      </c>
      <c r="P7" s="174">
        <v>49</v>
      </c>
      <c r="Q7" s="174">
        <v>19.5</v>
      </c>
      <c r="R7" s="174">
        <v>39</v>
      </c>
    </row>
    <row r="8" spans="1:18">
      <c r="A8" s="173">
        <v>810080</v>
      </c>
      <c r="B8" s="73" t="s">
        <v>163</v>
      </c>
      <c r="C8" s="174">
        <v>50</v>
      </c>
      <c r="D8" s="174">
        <v>99</v>
      </c>
      <c r="E8" s="174">
        <v>50</v>
      </c>
      <c r="F8" s="174">
        <v>99</v>
      </c>
      <c r="G8" s="174">
        <v>40</v>
      </c>
      <c r="H8" s="174">
        <v>79</v>
      </c>
      <c r="I8" s="174">
        <v>5</v>
      </c>
      <c r="J8" s="174">
        <v>10</v>
      </c>
      <c r="K8" s="174">
        <v>5</v>
      </c>
      <c r="L8" s="174">
        <v>10</v>
      </c>
      <c r="M8" s="174">
        <v>6.5</v>
      </c>
      <c r="N8" s="174">
        <v>13</v>
      </c>
      <c r="O8" s="174">
        <v>6</v>
      </c>
      <c r="P8" s="174">
        <v>12</v>
      </c>
      <c r="Q8" s="174">
        <v>4.5</v>
      </c>
      <c r="R8" s="174">
        <v>9</v>
      </c>
    </row>
    <row r="9" spans="1:18">
      <c r="A9" s="173">
        <v>810084</v>
      </c>
      <c r="B9" s="73" t="s">
        <v>164</v>
      </c>
      <c r="C9" s="174">
        <v>200</v>
      </c>
      <c r="D9" s="174">
        <v>399</v>
      </c>
      <c r="E9" s="174">
        <v>200</v>
      </c>
      <c r="F9" s="174">
        <v>399</v>
      </c>
      <c r="G9" s="174">
        <v>150</v>
      </c>
      <c r="H9" s="174">
        <v>299</v>
      </c>
      <c r="I9" s="174">
        <v>19.5</v>
      </c>
      <c r="J9" s="174">
        <v>39</v>
      </c>
      <c r="K9" s="174">
        <v>19.5</v>
      </c>
      <c r="L9" s="174">
        <v>39</v>
      </c>
      <c r="M9" s="174">
        <v>24.5</v>
      </c>
      <c r="N9" s="174">
        <v>49</v>
      </c>
      <c r="O9" s="174">
        <v>19.5</v>
      </c>
      <c r="P9" s="174">
        <v>39</v>
      </c>
      <c r="Q9" s="174">
        <v>19.5</v>
      </c>
      <c r="R9" s="174">
        <v>39</v>
      </c>
    </row>
    <row r="10" spans="1:18">
      <c r="A10" s="173">
        <v>810088</v>
      </c>
      <c r="B10" s="73" t="s">
        <v>165</v>
      </c>
      <c r="C10" s="174">
        <v>1350</v>
      </c>
      <c r="D10" s="174">
        <v>2699</v>
      </c>
      <c r="E10" s="174">
        <v>1350</v>
      </c>
      <c r="F10" s="174">
        <v>2699</v>
      </c>
      <c r="G10" s="174">
        <v>1000</v>
      </c>
      <c r="H10" s="174">
        <v>1999</v>
      </c>
      <c r="I10" s="174">
        <v>135</v>
      </c>
      <c r="J10" s="174">
        <v>269</v>
      </c>
      <c r="K10" s="174">
        <v>135</v>
      </c>
      <c r="L10" s="174">
        <v>270</v>
      </c>
      <c r="M10" s="174">
        <v>170</v>
      </c>
      <c r="N10" s="174">
        <v>340</v>
      </c>
      <c r="O10" s="174">
        <v>150</v>
      </c>
      <c r="P10" s="174">
        <v>299</v>
      </c>
      <c r="Q10" s="174">
        <v>120</v>
      </c>
      <c r="R10" s="174">
        <v>239</v>
      </c>
    </row>
    <row r="11" spans="1:18">
      <c r="A11" s="173">
        <v>810098</v>
      </c>
      <c r="B11" s="73" t="s">
        <v>1945</v>
      </c>
      <c r="C11" s="174">
        <v>200</v>
      </c>
      <c r="D11" s="174">
        <v>399</v>
      </c>
      <c r="E11" s="174">
        <v>200</v>
      </c>
      <c r="F11" s="174">
        <v>399</v>
      </c>
      <c r="G11" s="174">
        <v>150</v>
      </c>
      <c r="H11" s="174">
        <v>299</v>
      </c>
      <c r="I11" s="174">
        <v>19.5</v>
      </c>
      <c r="J11" s="174">
        <v>39</v>
      </c>
      <c r="K11" s="174">
        <v>19.5</v>
      </c>
      <c r="L11" s="174">
        <v>39</v>
      </c>
      <c r="M11" s="174">
        <v>24.5</v>
      </c>
      <c r="N11" s="174">
        <v>49</v>
      </c>
      <c r="O11" s="174">
        <v>19.5</v>
      </c>
      <c r="P11" s="174">
        <v>39</v>
      </c>
      <c r="Q11" s="174">
        <v>19.5</v>
      </c>
      <c r="R11" s="174">
        <v>39</v>
      </c>
    </row>
    <row r="12" spans="1:18">
      <c r="A12" s="173">
        <v>810112</v>
      </c>
      <c r="B12" s="73" t="s">
        <v>679</v>
      </c>
      <c r="C12" s="174">
        <v>2750</v>
      </c>
      <c r="D12" s="174">
        <v>5499</v>
      </c>
      <c r="E12" s="174">
        <v>2750</v>
      </c>
      <c r="F12" s="174">
        <v>5499</v>
      </c>
      <c r="G12" s="174">
        <v>2000</v>
      </c>
      <c r="H12" s="174">
        <v>3999</v>
      </c>
      <c r="I12" s="174">
        <v>275</v>
      </c>
      <c r="J12" s="174">
        <v>549</v>
      </c>
      <c r="K12" s="174">
        <v>275</v>
      </c>
      <c r="L12" s="174">
        <v>550</v>
      </c>
      <c r="M12" s="174">
        <v>350</v>
      </c>
      <c r="N12" s="174">
        <v>700</v>
      </c>
      <c r="O12" s="174">
        <v>300</v>
      </c>
      <c r="P12" s="174">
        <v>599</v>
      </c>
      <c r="Q12" s="174">
        <v>245</v>
      </c>
      <c r="R12" s="174">
        <v>489</v>
      </c>
    </row>
    <row r="13" spans="1:18">
      <c r="A13" s="173">
        <v>810113</v>
      </c>
      <c r="B13" s="73" t="s">
        <v>689</v>
      </c>
      <c r="C13" s="174">
        <v>2750</v>
      </c>
      <c r="D13" s="174">
        <v>5499</v>
      </c>
      <c r="E13" s="174">
        <v>2750</v>
      </c>
      <c r="F13" s="174">
        <v>5499</v>
      </c>
      <c r="G13" s="174">
        <v>2000</v>
      </c>
      <c r="H13" s="174">
        <v>3999</v>
      </c>
      <c r="I13" s="174">
        <v>275</v>
      </c>
      <c r="J13" s="174">
        <v>549</v>
      </c>
      <c r="K13" s="174">
        <v>275</v>
      </c>
      <c r="L13" s="174">
        <v>550</v>
      </c>
      <c r="M13" s="174">
        <v>350</v>
      </c>
      <c r="N13" s="174">
        <v>700</v>
      </c>
      <c r="O13" s="174">
        <v>300</v>
      </c>
      <c r="P13" s="174">
        <v>599</v>
      </c>
      <c r="Q13" s="174">
        <v>245</v>
      </c>
      <c r="R13" s="174">
        <v>489</v>
      </c>
    </row>
    <row r="14" spans="1:18">
      <c r="A14" s="173">
        <v>810114</v>
      </c>
      <c r="B14" s="73" t="s">
        <v>171</v>
      </c>
      <c r="C14" s="174">
        <v>4000</v>
      </c>
      <c r="D14" s="174">
        <v>7999</v>
      </c>
      <c r="E14" s="174">
        <v>4000</v>
      </c>
      <c r="F14" s="174">
        <v>7999</v>
      </c>
      <c r="G14" s="174">
        <v>3250</v>
      </c>
      <c r="H14" s="174">
        <v>6499</v>
      </c>
      <c r="I14" s="174">
        <v>400</v>
      </c>
      <c r="J14" s="174">
        <v>799</v>
      </c>
      <c r="K14" s="174">
        <v>400</v>
      </c>
      <c r="L14" s="174">
        <v>800</v>
      </c>
      <c r="M14" s="174">
        <v>500</v>
      </c>
      <c r="N14" s="174">
        <v>1000</v>
      </c>
      <c r="O14" s="174">
        <v>450</v>
      </c>
      <c r="P14" s="174">
        <v>899</v>
      </c>
      <c r="Q14" s="174">
        <v>375</v>
      </c>
      <c r="R14" s="174">
        <v>749</v>
      </c>
    </row>
    <row r="15" spans="1:18">
      <c r="A15" s="173">
        <v>810115</v>
      </c>
      <c r="B15" s="73" t="s">
        <v>172</v>
      </c>
      <c r="C15" s="174">
        <v>3000</v>
      </c>
      <c r="D15" s="174">
        <v>5999</v>
      </c>
      <c r="E15" s="174">
        <v>3000</v>
      </c>
      <c r="F15" s="174">
        <v>5999</v>
      </c>
      <c r="G15" s="174">
        <v>2500</v>
      </c>
      <c r="H15" s="174">
        <v>4999</v>
      </c>
      <c r="I15" s="174">
        <v>300</v>
      </c>
      <c r="J15" s="174">
        <v>599</v>
      </c>
      <c r="K15" s="174">
        <v>300</v>
      </c>
      <c r="L15" s="174">
        <v>600</v>
      </c>
      <c r="M15" s="174">
        <v>400</v>
      </c>
      <c r="N15" s="174">
        <v>800</v>
      </c>
      <c r="O15" s="174">
        <v>350</v>
      </c>
      <c r="P15" s="174">
        <v>699</v>
      </c>
      <c r="Q15" s="174">
        <v>275</v>
      </c>
      <c r="R15" s="174">
        <v>549</v>
      </c>
    </row>
    <row r="16" spans="1:18">
      <c r="A16" s="173">
        <v>810124</v>
      </c>
      <c r="B16" s="73" t="s">
        <v>698</v>
      </c>
      <c r="C16" s="174">
        <v>250</v>
      </c>
      <c r="D16" s="174">
        <v>499</v>
      </c>
      <c r="E16" s="174">
        <v>250</v>
      </c>
      <c r="F16" s="174">
        <v>499</v>
      </c>
      <c r="G16" s="174">
        <v>200</v>
      </c>
      <c r="H16" s="174">
        <v>399</v>
      </c>
      <c r="I16" s="174">
        <v>24.5</v>
      </c>
      <c r="J16" s="174">
        <v>49</v>
      </c>
      <c r="K16" s="174">
        <v>25</v>
      </c>
      <c r="L16" s="174">
        <v>50</v>
      </c>
      <c r="M16" s="174">
        <v>32.5</v>
      </c>
      <c r="N16" s="174">
        <v>65</v>
      </c>
      <c r="O16" s="174">
        <v>24.5</v>
      </c>
      <c r="P16" s="174">
        <v>49</v>
      </c>
      <c r="Q16" s="174">
        <v>19.5</v>
      </c>
      <c r="R16" s="174">
        <v>39</v>
      </c>
    </row>
    <row r="17" spans="1:18">
      <c r="A17" s="173">
        <v>810125</v>
      </c>
      <c r="B17" s="73" t="s">
        <v>1985</v>
      </c>
      <c r="C17" s="174">
        <v>350</v>
      </c>
      <c r="D17" s="174">
        <v>699</v>
      </c>
      <c r="E17" s="174">
        <v>350</v>
      </c>
      <c r="F17" s="174">
        <v>699</v>
      </c>
      <c r="G17" s="174">
        <v>300</v>
      </c>
      <c r="H17" s="174">
        <v>599</v>
      </c>
      <c r="I17" s="174">
        <v>35</v>
      </c>
      <c r="J17" s="174">
        <v>69</v>
      </c>
      <c r="K17" s="174">
        <v>35</v>
      </c>
      <c r="L17" s="174">
        <v>70</v>
      </c>
      <c r="M17" s="174">
        <v>45</v>
      </c>
      <c r="N17" s="174">
        <v>90</v>
      </c>
      <c r="O17" s="174">
        <v>40</v>
      </c>
      <c r="P17" s="174">
        <v>79</v>
      </c>
      <c r="Q17" s="174">
        <v>30</v>
      </c>
      <c r="R17" s="174">
        <v>59</v>
      </c>
    </row>
    <row r="18" spans="1:18">
      <c r="A18" s="173">
        <v>810126</v>
      </c>
      <c r="B18" s="73" t="s">
        <v>1934</v>
      </c>
      <c r="C18" s="174">
        <v>250</v>
      </c>
      <c r="D18" s="174">
        <v>499</v>
      </c>
      <c r="E18" s="174">
        <v>250</v>
      </c>
      <c r="F18" s="174">
        <v>499</v>
      </c>
      <c r="G18" s="174">
        <v>200</v>
      </c>
      <c r="H18" s="174">
        <v>399</v>
      </c>
      <c r="I18" s="174">
        <v>24.5</v>
      </c>
      <c r="J18" s="174">
        <v>49</v>
      </c>
      <c r="K18" s="174">
        <v>25</v>
      </c>
      <c r="L18" s="174">
        <v>50</v>
      </c>
      <c r="M18" s="174">
        <v>32.5</v>
      </c>
      <c r="N18" s="174">
        <v>65</v>
      </c>
      <c r="O18" s="174">
        <v>24.5</v>
      </c>
      <c r="P18" s="174">
        <v>49</v>
      </c>
      <c r="Q18" s="174">
        <v>19.5</v>
      </c>
      <c r="R18" s="174">
        <v>39</v>
      </c>
    </row>
    <row r="19" spans="1:18">
      <c r="A19" s="173">
        <v>810127</v>
      </c>
      <c r="B19" s="73" t="s">
        <v>1057</v>
      </c>
      <c r="C19" s="174">
        <v>850</v>
      </c>
      <c r="D19" s="174">
        <v>1699</v>
      </c>
      <c r="E19" s="174">
        <v>850</v>
      </c>
      <c r="F19" s="174">
        <v>1699</v>
      </c>
      <c r="G19" s="174">
        <v>650</v>
      </c>
      <c r="H19" s="174">
        <v>1299</v>
      </c>
      <c r="I19" s="174">
        <v>85</v>
      </c>
      <c r="J19" s="174">
        <v>169</v>
      </c>
      <c r="K19" s="174">
        <v>85</v>
      </c>
      <c r="L19" s="174">
        <v>170</v>
      </c>
      <c r="M19" s="174">
        <v>105</v>
      </c>
      <c r="N19" s="174">
        <v>210</v>
      </c>
      <c r="O19" s="174">
        <v>95</v>
      </c>
      <c r="P19" s="174">
        <v>189</v>
      </c>
      <c r="Q19" s="174">
        <v>75</v>
      </c>
      <c r="R19" s="174">
        <v>149</v>
      </c>
    </row>
    <row r="20" spans="1:18">
      <c r="A20" s="173">
        <v>820088</v>
      </c>
      <c r="B20" s="73" t="s">
        <v>700</v>
      </c>
      <c r="C20" s="174">
        <v>2000</v>
      </c>
      <c r="D20" s="174">
        <v>3999</v>
      </c>
      <c r="E20" s="174">
        <v>2000</v>
      </c>
      <c r="F20" s="174">
        <v>3999</v>
      </c>
      <c r="G20" s="174">
        <v>1600</v>
      </c>
      <c r="H20" s="174">
        <v>3199</v>
      </c>
      <c r="I20" s="174">
        <v>200</v>
      </c>
      <c r="J20" s="174">
        <v>399.95</v>
      </c>
      <c r="K20" s="174">
        <v>200</v>
      </c>
      <c r="L20" s="174">
        <v>399.95</v>
      </c>
      <c r="M20" s="174">
        <v>250</v>
      </c>
      <c r="N20" s="174">
        <v>499.99</v>
      </c>
      <c r="O20" s="174">
        <v>225</v>
      </c>
      <c r="P20" s="174">
        <v>449.9</v>
      </c>
      <c r="Q20" s="174">
        <v>175</v>
      </c>
      <c r="R20" s="174">
        <v>349.99</v>
      </c>
    </row>
    <row r="21" spans="1:18">
      <c r="A21" s="173">
        <v>820089</v>
      </c>
      <c r="B21" s="73" t="s">
        <v>701</v>
      </c>
      <c r="C21" s="174">
        <v>1500</v>
      </c>
      <c r="D21" s="174">
        <v>2999</v>
      </c>
      <c r="E21" s="174">
        <v>1500</v>
      </c>
      <c r="F21" s="174">
        <v>2999</v>
      </c>
      <c r="G21" s="174">
        <v>1200</v>
      </c>
      <c r="H21" s="174">
        <v>2399</v>
      </c>
      <c r="I21" s="174">
        <v>150</v>
      </c>
      <c r="J21" s="174">
        <v>299.95</v>
      </c>
      <c r="K21" s="174">
        <v>150</v>
      </c>
      <c r="L21" s="174">
        <v>299.95</v>
      </c>
      <c r="M21" s="174">
        <v>190</v>
      </c>
      <c r="N21" s="174">
        <v>379.99</v>
      </c>
      <c r="O21" s="174">
        <v>175</v>
      </c>
      <c r="P21" s="174">
        <v>349.9</v>
      </c>
      <c r="Q21" s="174">
        <v>135</v>
      </c>
      <c r="R21" s="174">
        <v>269.99</v>
      </c>
    </row>
    <row r="22" spans="1:18">
      <c r="A22" s="173">
        <v>820090</v>
      </c>
      <c r="B22" s="73" t="s">
        <v>702</v>
      </c>
      <c r="C22" s="174">
        <v>2000</v>
      </c>
      <c r="D22" s="174">
        <v>3999</v>
      </c>
      <c r="E22" s="174">
        <v>2000</v>
      </c>
      <c r="F22" s="174">
        <v>3999</v>
      </c>
      <c r="G22" s="174">
        <v>1600</v>
      </c>
      <c r="H22" s="174">
        <v>3199</v>
      </c>
      <c r="I22" s="174">
        <v>200</v>
      </c>
      <c r="J22" s="174">
        <v>399.95</v>
      </c>
      <c r="K22" s="174">
        <v>200</v>
      </c>
      <c r="L22" s="174">
        <v>399.95</v>
      </c>
      <c r="M22" s="174">
        <v>250</v>
      </c>
      <c r="N22" s="174">
        <v>499.99</v>
      </c>
      <c r="O22" s="174">
        <v>225</v>
      </c>
      <c r="P22" s="174">
        <v>449.9</v>
      </c>
      <c r="Q22" s="174">
        <v>175</v>
      </c>
      <c r="R22" s="174">
        <v>349.99</v>
      </c>
    </row>
    <row r="23" spans="1:18">
      <c r="A23" s="173">
        <v>820091</v>
      </c>
      <c r="B23" s="73" t="s">
        <v>704</v>
      </c>
      <c r="C23" s="174">
        <v>1500</v>
      </c>
      <c r="D23" s="174">
        <v>2999</v>
      </c>
      <c r="E23" s="174">
        <v>1500</v>
      </c>
      <c r="F23" s="174">
        <v>2999</v>
      </c>
      <c r="G23" s="174">
        <v>1200</v>
      </c>
      <c r="H23" s="174">
        <v>2399</v>
      </c>
      <c r="I23" s="174">
        <v>150</v>
      </c>
      <c r="J23" s="174">
        <v>299.95</v>
      </c>
      <c r="K23" s="174">
        <v>150</v>
      </c>
      <c r="L23" s="174">
        <v>299.95</v>
      </c>
      <c r="M23" s="174">
        <v>190</v>
      </c>
      <c r="N23" s="174">
        <v>379.99</v>
      </c>
      <c r="O23" s="174">
        <v>175</v>
      </c>
      <c r="P23" s="174">
        <v>349.9</v>
      </c>
      <c r="Q23" s="174">
        <v>135</v>
      </c>
      <c r="R23" s="174">
        <v>269.99</v>
      </c>
    </row>
    <row r="24" spans="1:18">
      <c r="A24" s="173">
        <v>820172</v>
      </c>
      <c r="B24" s="73" t="s">
        <v>2764</v>
      </c>
      <c r="C24" s="174">
        <v>75</v>
      </c>
      <c r="D24" s="174">
        <v>149</v>
      </c>
      <c r="E24" s="174">
        <v>75</v>
      </c>
      <c r="F24" s="174">
        <v>149</v>
      </c>
      <c r="G24" s="174">
        <v>55</v>
      </c>
      <c r="H24" s="174">
        <v>109</v>
      </c>
      <c r="I24" s="174">
        <v>7.5</v>
      </c>
      <c r="J24" s="174">
        <v>15</v>
      </c>
      <c r="K24" s="174">
        <v>7.5</v>
      </c>
      <c r="L24" s="174">
        <v>15</v>
      </c>
      <c r="M24" s="174">
        <v>9.5</v>
      </c>
      <c r="N24" s="174">
        <v>19</v>
      </c>
      <c r="O24" s="174">
        <v>8.5</v>
      </c>
      <c r="P24" s="174">
        <v>17</v>
      </c>
      <c r="Q24" s="174">
        <v>7</v>
      </c>
      <c r="R24" s="174">
        <v>14</v>
      </c>
    </row>
    <row r="25" spans="1:18">
      <c r="A25" s="173">
        <v>820235</v>
      </c>
      <c r="B25" s="73" t="s">
        <v>173</v>
      </c>
      <c r="C25" s="174">
        <v>2500</v>
      </c>
      <c r="D25" s="174">
        <v>4999</v>
      </c>
      <c r="E25" s="174">
        <v>2500</v>
      </c>
      <c r="F25" s="174">
        <v>4999</v>
      </c>
      <c r="G25" s="174">
        <v>2000</v>
      </c>
      <c r="H25" s="174">
        <v>3999</v>
      </c>
      <c r="I25" s="174">
        <v>250</v>
      </c>
      <c r="J25" s="174">
        <v>499</v>
      </c>
      <c r="K25" s="174">
        <v>250</v>
      </c>
      <c r="L25" s="174">
        <v>500</v>
      </c>
      <c r="M25" s="174">
        <v>325</v>
      </c>
      <c r="N25" s="174">
        <v>650</v>
      </c>
      <c r="O25" s="174">
        <v>300</v>
      </c>
      <c r="P25" s="174">
        <v>599</v>
      </c>
      <c r="Q25" s="174">
        <v>225</v>
      </c>
      <c r="R25" s="174">
        <v>449</v>
      </c>
    </row>
    <row r="26" spans="1:18">
      <c r="A26" s="173">
        <v>820236</v>
      </c>
      <c r="B26" s="73" t="s">
        <v>174</v>
      </c>
      <c r="C26" s="174">
        <v>2000</v>
      </c>
      <c r="D26" s="174">
        <v>3999</v>
      </c>
      <c r="E26" s="174">
        <v>2000</v>
      </c>
      <c r="F26" s="174">
        <v>3999</v>
      </c>
      <c r="G26" s="174">
        <v>1600</v>
      </c>
      <c r="H26" s="174">
        <v>3199</v>
      </c>
      <c r="I26" s="174">
        <v>200</v>
      </c>
      <c r="J26" s="174">
        <v>399</v>
      </c>
      <c r="K26" s="174">
        <v>200</v>
      </c>
      <c r="L26" s="174">
        <v>400</v>
      </c>
      <c r="M26" s="174">
        <v>250</v>
      </c>
      <c r="N26" s="174">
        <v>500</v>
      </c>
      <c r="O26" s="174">
        <v>225</v>
      </c>
      <c r="P26" s="174">
        <v>449</v>
      </c>
      <c r="Q26" s="174">
        <v>175</v>
      </c>
      <c r="R26" s="174">
        <v>349</v>
      </c>
    </row>
    <row r="27" spans="1:18">
      <c r="A27" s="173">
        <v>820243</v>
      </c>
      <c r="B27" s="73" t="s">
        <v>175</v>
      </c>
      <c r="C27" s="174">
        <v>2500</v>
      </c>
      <c r="D27" s="174">
        <v>4999</v>
      </c>
      <c r="E27" s="174">
        <v>2500</v>
      </c>
      <c r="F27" s="174">
        <v>4999</v>
      </c>
      <c r="G27" s="174">
        <v>2000</v>
      </c>
      <c r="H27" s="174">
        <v>3999</v>
      </c>
      <c r="I27" s="174">
        <v>250</v>
      </c>
      <c r="J27" s="174">
        <v>499</v>
      </c>
      <c r="K27" s="174">
        <v>250</v>
      </c>
      <c r="L27" s="174">
        <v>500</v>
      </c>
      <c r="M27" s="174">
        <v>325</v>
      </c>
      <c r="N27" s="174">
        <v>650</v>
      </c>
      <c r="O27" s="174">
        <v>300</v>
      </c>
      <c r="P27" s="174">
        <v>599</v>
      </c>
      <c r="Q27" s="174">
        <v>225</v>
      </c>
      <c r="R27" s="174">
        <v>449</v>
      </c>
    </row>
    <row r="28" spans="1:18">
      <c r="A28" s="173">
        <v>820244</v>
      </c>
      <c r="B28" s="73" t="s">
        <v>176</v>
      </c>
      <c r="C28" s="174">
        <v>2000</v>
      </c>
      <c r="D28" s="174">
        <v>3999</v>
      </c>
      <c r="E28" s="174">
        <v>2000</v>
      </c>
      <c r="F28" s="174">
        <v>3999</v>
      </c>
      <c r="G28" s="174">
        <v>1600</v>
      </c>
      <c r="H28" s="174">
        <v>3199</v>
      </c>
      <c r="I28" s="174">
        <v>200</v>
      </c>
      <c r="J28" s="174">
        <v>399</v>
      </c>
      <c r="K28" s="174">
        <v>200</v>
      </c>
      <c r="L28" s="174">
        <v>400</v>
      </c>
      <c r="M28" s="174">
        <v>250</v>
      </c>
      <c r="N28" s="174">
        <v>500</v>
      </c>
      <c r="O28" s="174">
        <v>225</v>
      </c>
      <c r="P28" s="174">
        <v>449</v>
      </c>
      <c r="Q28" s="174">
        <v>175</v>
      </c>
      <c r="R28" s="174">
        <v>349</v>
      </c>
    </row>
    <row r="29" spans="1:18">
      <c r="A29" s="173">
        <v>820253</v>
      </c>
      <c r="B29" s="73" t="s">
        <v>2708</v>
      </c>
      <c r="C29" s="174">
        <v>350</v>
      </c>
      <c r="D29" s="174">
        <v>699</v>
      </c>
      <c r="E29" s="174">
        <v>350</v>
      </c>
      <c r="F29" s="174">
        <v>699</v>
      </c>
      <c r="G29" s="174">
        <v>300</v>
      </c>
      <c r="H29" s="174">
        <v>599</v>
      </c>
      <c r="I29" s="174">
        <v>35</v>
      </c>
      <c r="J29" s="174">
        <v>69.95</v>
      </c>
      <c r="K29" s="174">
        <v>35</v>
      </c>
      <c r="L29" s="174">
        <v>69.95</v>
      </c>
      <c r="M29" s="174">
        <v>45</v>
      </c>
      <c r="N29" s="174">
        <v>89.99</v>
      </c>
      <c r="O29" s="174">
        <v>40</v>
      </c>
      <c r="P29" s="174">
        <v>79.900000000000006</v>
      </c>
      <c r="Q29" s="174">
        <v>33</v>
      </c>
      <c r="R29" s="174">
        <v>64.989999999999995</v>
      </c>
    </row>
    <row r="30" spans="1:18">
      <c r="A30" s="173">
        <v>820255</v>
      </c>
      <c r="B30" s="73" t="s">
        <v>177</v>
      </c>
      <c r="C30" s="174">
        <v>250</v>
      </c>
      <c r="D30" s="174">
        <v>499</v>
      </c>
      <c r="E30" s="174">
        <v>250</v>
      </c>
      <c r="F30" s="174">
        <v>499</v>
      </c>
      <c r="G30" s="174">
        <v>200</v>
      </c>
      <c r="H30" s="174">
        <v>399</v>
      </c>
      <c r="I30" s="174">
        <v>24.5</v>
      </c>
      <c r="J30" s="174">
        <v>49</v>
      </c>
      <c r="K30" s="174">
        <v>25</v>
      </c>
      <c r="L30" s="174">
        <v>50</v>
      </c>
      <c r="M30" s="174">
        <v>29.5</v>
      </c>
      <c r="N30" s="174">
        <v>59</v>
      </c>
      <c r="O30" s="174">
        <v>24.5</v>
      </c>
      <c r="P30" s="174">
        <v>49</v>
      </c>
      <c r="Q30" s="174">
        <v>19.5</v>
      </c>
      <c r="R30" s="174">
        <v>39</v>
      </c>
    </row>
    <row r="31" spans="1:18">
      <c r="A31" s="173">
        <v>820256</v>
      </c>
      <c r="B31" s="73" t="s">
        <v>178</v>
      </c>
      <c r="C31" s="174">
        <v>250</v>
      </c>
      <c r="D31" s="174">
        <v>499</v>
      </c>
      <c r="E31" s="174">
        <v>250</v>
      </c>
      <c r="F31" s="174">
        <v>499</v>
      </c>
      <c r="G31" s="174">
        <v>200</v>
      </c>
      <c r="H31" s="174">
        <v>399</v>
      </c>
      <c r="I31" s="174">
        <v>24.5</v>
      </c>
      <c r="J31" s="174">
        <v>49</v>
      </c>
      <c r="K31" s="174">
        <v>25</v>
      </c>
      <c r="L31" s="174">
        <v>50</v>
      </c>
      <c r="M31" s="174">
        <v>29.5</v>
      </c>
      <c r="N31" s="174">
        <v>59</v>
      </c>
      <c r="O31" s="174">
        <v>24.5</v>
      </c>
      <c r="P31" s="174">
        <v>49</v>
      </c>
      <c r="Q31" s="174">
        <v>19.5</v>
      </c>
      <c r="R31" s="174">
        <v>39</v>
      </c>
    </row>
    <row r="32" spans="1:18">
      <c r="A32" s="173">
        <v>820260</v>
      </c>
      <c r="B32" s="73" t="s">
        <v>722</v>
      </c>
      <c r="C32" s="174">
        <v>5000</v>
      </c>
      <c r="D32" s="174">
        <v>9999</v>
      </c>
      <c r="E32" s="174">
        <v>5000</v>
      </c>
      <c r="F32" s="174">
        <v>9999</v>
      </c>
      <c r="G32" s="174">
        <v>4000</v>
      </c>
      <c r="H32" s="174">
        <v>7999</v>
      </c>
      <c r="I32" s="174">
        <v>500</v>
      </c>
      <c r="J32" s="174">
        <v>999</v>
      </c>
      <c r="K32" s="174">
        <v>500</v>
      </c>
      <c r="L32" s="174">
        <v>1000</v>
      </c>
      <c r="M32" s="174">
        <v>650</v>
      </c>
      <c r="N32" s="174">
        <v>1300</v>
      </c>
      <c r="O32" s="174">
        <v>600</v>
      </c>
      <c r="P32" s="174">
        <v>1199</v>
      </c>
      <c r="Q32" s="174">
        <v>450</v>
      </c>
      <c r="R32" s="174">
        <v>899</v>
      </c>
    </row>
    <row r="33" spans="1:18">
      <c r="A33" s="173">
        <v>820261</v>
      </c>
      <c r="B33" s="73" t="s">
        <v>727</v>
      </c>
      <c r="C33" s="174">
        <v>5000</v>
      </c>
      <c r="D33" s="174">
        <v>9999</v>
      </c>
      <c r="E33" s="174">
        <v>5000</v>
      </c>
      <c r="F33" s="174">
        <v>9999</v>
      </c>
      <c r="G33" s="174">
        <v>4000</v>
      </c>
      <c r="H33" s="174">
        <v>7999</v>
      </c>
      <c r="I33" s="174">
        <v>500</v>
      </c>
      <c r="J33" s="174">
        <v>999</v>
      </c>
      <c r="K33" s="174">
        <v>500</v>
      </c>
      <c r="L33" s="174">
        <v>1000</v>
      </c>
      <c r="M33" s="174">
        <v>650</v>
      </c>
      <c r="N33" s="174">
        <v>1300</v>
      </c>
      <c r="O33" s="174">
        <v>600</v>
      </c>
      <c r="P33" s="174">
        <v>1199</v>
      </c>
      <c r="Q33" s="174">
        <v>450</v>
      </c>
      <c r="R33" s="174">
        <v>899</v>
      </c>
    </row>
    <row r="34" spans="1:18">
      <c r="A34" s="173">
        <v>820262</v>
      </c>
      <c r="B34" s="73" t="s">
        <v>728</v>
      </c>
      <c r="C34" s="174">
        <v>3500</v>
      </c>
      <c r="D34" s="174">
        <v>6999</v>
      </c>
      <c r="E34" s="174">
        <v>3500</v>
      </c>
      <c r="F34" s="174">
        <v>6999</v>
      </c>
      <c r="G34" s="174">
        <v>2750</v>
      </c>
      <c r="H34" s="174">
        <v>5499</v>
      </c>
      <c r="I34" s="174">
        <v>350</v>
      </c>
      <c r="J34" s="174">
        <v>699</v>
      </c>
      <c r="K34" s="174">
        <v>350</v>
      </c>
      <c r="L34" s="174">
        <v>700</v>
      </c>
      <c r="M34" s="174">
        <v>450</v>
      </c>
      <c r="N34" s="174">
        <v>900</v>
      </c>
      <c r="O34" s="174">
        <v>400</v>
      </c>
      <c r="P34" s="174">
        <v>799</v>
      </c>
      <c r="Q34" s="174">
        <v>325</v>
      </c>
      <c r="R34" s="174">
        <v>649</v>
      </c>
    </row>
    <row r="35" spans="1:18">
      <c r="A35" s="173">
        <v>820263</v>
      </c>
      <c r="B35" s="73" t="s">
        <v>729</v>
      </c>
      <c r="C35" s="174">
        <v>3500</v>
      </c>
      <c r="D35" s="174">
        <v>6999</v>
      </c>
      <c r="E35" s="174">
        <v>3500</v>
      </c>
      <c r="F35" s="174">
        <v>6999</v>
      </c>
      <c r="G35" s="174">
        <v>2750</v>
      </c>
      <c r="H35" s="174">
        <v>5499</v>
      </c>
      <c r="I35" s="174">
        <v>350</v>
      </c>
      <c r="J35" s="174">
        <v>699</v>
      </c>
      <c r="K35" s="174">
        <v>350</v>
      </c>
      <c r="L35" s="174">
        <v>700</v>
      </c>
      <c r="M35" s="174">
        <v>450</v>
      </c>
      <c r="N35" s="174">
        <v>900</v>
      </c>
      <c r="O35" s="174">
        <v>400</v>
      </c>
      <c r="P35" s="174">
        <v>799</v>
      </c>
      <c r="Q35" s="174">
        <v>325</v>
      </c>
      <c r="R35" s="174">
        <v>649</v>
      </c>
    </row>
    <row r="36" spans="1:18">
      <c r="A36" s="173">
        <v>820282</v>
      </c>
      <c r="B36" s="73" t="s">
        <v>1997</v>
      </c>
      <c r="C36" s="174">
        <v>200</v>
      </c>
      <c r="D36" s="174">
        <v>399</v>
      </c>
      <c r="E36" s="174">
        <v>200</v>
      </c>
      <c r="F36" s="174">
        <v>399</v>
      </c>
      <c r="G36" s="174">
        <v>150</v>
      </c>
      <c r="H36" s="174">
        <v>299</v>
      </c>
      <c r="I36" s="174">
        <v>19.5</v>
      </c>
      <c r="J36" s="174">
        <v>39</v>
      </c>
      <c r="K36" s="174">
        <v>19.5</v>
      </c>
      <c r="L36" s="174">
        <v>39</v>
      </c>
      <c r="M36" s="174">
        <v>24.5</v>
      </c>
      <c r="N36" s="174">
        <v>49</v>
      </c>
      <c r="O36" s="174">
        <v>19.5</v>
      </c>
      <c r="P36" s="174">
        <v>39</v>
      </c>
      <c r="Q36" s="174">
        <v>19.5</v>
      </c>
      <c r="R36" s="174">
        <v>39</v>
      </c>
    </row>
    <row r="37" spans="1:18">
      <c r="A37" s="173">
        <v>820290</v>
      </c>
      <c r="B37" s="73" t="s">
        <v>2709</v>
      </c>
      <c r="C37" s="174">
        <v>250</v>
      </c>
      <c r="D37" s="174">
        <v>499</v>
      </c>
      <c r="E37" s="174">
        <v>250</v>
      </c>
      <c r="F37" s="174">
        <v>499</v>
      </c>
      <c r="G37" s="174">
        <v>200</v>
      </c>
      <c r="H37" s="174">
        <v>399</v>
      </c>
      <c r="I37" s="174">
        <v>24.5</v>
      </c>
      <c r="J37" s="174">
        <v>49</v>
      </c>
      <c r="K37" s="174">
        <v>25</v>
      </c>
      <c r="L37" s="174">
        <v>50</v>
      </c>
      <c r="M37" s="174">
        <v>29.5</v>
      </c>
      <c r="N37" s="174">
        <v>59</v>
      </c>
      <c r="O37" s="174">
        <v>24.5</v>
      </c>
      <c r="P37" s="174">
        <v>49</v>
      </c>
      <c r="Q37" s="174">
        <v>19.5</v>
      </c>
      <c r="R37" s="174">
        <v>39</v>
      </c>
    </row>
    <row r="38" spans="1:18">
      <c r="A38" s="173">
        <v>820291</v>
      </c>
      <c r="B38" s="73" t="s">
        <v>2710</v>
      </c>
      <c r="C38" s="174">
        <v>250</v>
      </c>
      <c r="D38" s="174">
        <v>499</v>
      </c>
      <c r="E38" s="174">
        <v>250</v>
      </c>
      <c r="F38" s="174">
        <v>499</v>
      </c>
      <c r="G38" s="174">
        <v>200</v>
      </c>
      <c r="H38" s="174">
        <v>399</v>
      </c>
      <c r="I38" s="174">
        <v>25</v>
      </c>
      <c r="J38" s="174">
        <v>49.95</v>
      </c>
      <c r="K38" s="174">
        <v>25</v>
      </c>
      <c r="L38" s="174">
        <v>49.95</v>
      </c>
      <c r="M38" s="174">
        <v>35</v>
      </c>
      <c r="N38" s="174">
        <v>69.989999999999995</v>
      </c>
      <c r="O38" s="174">
        <v>30</v>
      </c>
      <c r="P38" s="174">
        <v>59.9</v>
      </c>
      <c r="Q38" s="174">
        <v>23</v>
      </c>
      <c r="R38" s="174">
        <v>44.99</v>
      </c>
    </row>
    <row r="39" spans="1:18">
      <c r="A39" s="173">
        <v>820294</v>
      </c>
      <c r="B39" s="73" t="s">
        <v>2583</v>
      </c>
      <c r="C39" s="174">
        <v>200</v>
      </c>
      <c r="D39" s="174">
        <v>399</v>
      </c>
      <c r="E39" s="174">
        <v>200</v>
      </c>
      <c r="F39" s="174">
        <v>399</v>
      </c>
      <c r="G39" s="174">
        <v>150</v>
      </c>
      <c r="H39" s="174">
        <v>299</v>
      </c>
      <c r="I39" s="174">
        <v>20</v>
      </c>
      <c r="J39" s="174">
        <v>40</v>
      </c>
      <c r="K39" s="174">
        <v>20</v>
      </c>
      <c r="L39" s="174">
        <v>40</v>
      </c>
      <c r="M39" s="174">
        <v>25</v>
      </c>
      <c r="N39" s="174">
        <v>50</v>
      </c>
      <c r="O39" s="174">
        <v>23</v>
      </c>
      <c r="P39" s="174">
        <v>44.9</v>
      </c>
      <c r="Q39" s="174">
        <v>18</v>
      </c>
      <c r="R39" s="174">
        <v>35</v>
      </c>
    </row>
    <row r="40" spans="1:18">
      <c r="A40" s="173">
        <v>820296</v>
      </c>
      <c r="B40" s="73" t="s">
        <v>1222</v>
      </c>
      <c r="C40" s="174">
        <v>1250</v>
      </c>
      <c r="D40" s="174">
        <v>2499</v>
      </c>
      <c r="E40" s="174">
        <v>1250</v>
      </c>
      <c r="F40" s="174">
        <v>2499</v>
      </c>
      <c r="G40" s="174">
        <v>1000</v>
      </c>
      <c r="H40" s="174">
        <v>1999</v>
      </c>
      <c r="I40" s="174">
        <v>125</v>
      </c>
      <c r="J40" s="174">
        <v>249</v>
      </c>
      <c r="K40" s="174">
        <v>125</v>
      </c>
      <c r="L40" s="174">
        <v>250</v>
      </c>
      <c r="M40" s="174">
        <v>150</v>
      </c>
      <c r="N40" s="174">
        <v>300</v>
      </c>
      <c r="O40" s="174">
        <v>140</v>
      </c>
      <c r="P40" s="174">
        <v>279</v>
      </c>
      <c r="Q40" s="174">
        <v>110</v>
      </c>
      <c r="R40" s="174">
        <v>219</v>
      </c>
    </row>
    <row r="41" spans="1:18">
      <c r="A41" s="173">
        <v>820297</v>
      </c>
      <c r="B41" s="73" t="s">
        <v>1227</v>
      </c>
      <c r="C41" s="174">
        <v>950</v>
      </c>
      <c r="D41" s="174">
        <v>1899</v>
      </c>
      <c r="E41" s="174">
        <v>950</v>
      </c>
      <c r="F41" s="174">
        <v>1899</v>
      </c>
      <c r="G41" s="174">
        <v>800</v>
      </c>
      <c r="H41" s="174">
        <v>1599</v>
      </c>
      <c r="I41" s="174">
        <v>95</v>
      </c>
      <c r="J41" s="174">
        <v>189</v>
      </c>
      <c r="K41" s="174">
        <v>95</v>
      </c>
      <c r="L41" s="174">
        <v>190</v>
      </c>
      <c r="M41" s="174">
        <v>120</v>
      </c>
      <c r="N41" s="174">
        <v>240</v>
      </c>
      <c r="O41" s="174">
        <v>100</v>
      </c>
      <c r="P41" s="174">
        <v>199</v>
      </c>
      <c r="Q41" s="174">
        <v>85</v>
      </c>
      <c r="R41" s="174">
        <v>169</v>
      </c>
    </row>
    <row r="42" spans="1:18">
      <c r="A42" s="173">
        <v>820302</v>
      </c>
      <c r="B42" s="73" t="s">
        <v>1233</v>
      </c>
      <c r="C42" s="174">
        <v>500</v>
      </c>
      <c r="D42" s="174">
        <v>999</v>
      </c>
      <c r="E42" s="174">
        <v>500</v>
      </c>
      <c r="F42" s="174">
        <v>999</v>
      </c>
      <c r="G42" s="174">
        <v>400</v>
      </c>
      <c r="H42" s="174">
        <v>799</v>
      </c>
      <c r="I42" s="174">
        <v>50</v>
      </c>
      <c r="J42" s="174">
        <v>99</v>
      </c>
      <c r="K42" s="174">
        <v>50</v>
      </c>
      <c r="L42" s="174">
        <v>100</v>
      </c>
      <c r="M42" s="174">
        <v>65</v>
      </c>
      <c r="N42" s="174">
        <v>130</v>
      </c>
      <c r="O42" s="174">
        <v>55</v>
      </c>
      <c r="P42" s="174">
        <v>109</v>
      </c>
      <c r="Q42" s="174">
        <v>45</v>
      </c>
      <c r="R42" s="174">
        <v>89</v>
      </c>
    </row>
    <row r="43" spans="1:18">
      <c r="A43" s="173">
        <v>820307</v>
      </c>
      <c r="B43" s="73" t="s">
        <v>1239</v>
      </c>
      <c r="C43" s="174">
        <v>1250</v>
      </c>
      <c r="D43" s="174">
        <v>2499</v>
      </c>
      <c r="E43" s="174">
        <v>1250</v>
      </c>
      <c r="F43" s="174">
        <v>2499</v>
      </c>
      <c r="G43" s="174">
        <v>1000</v>
      </c>
      <c r="H43" s="174">
        <v>1999</v>
      </c>
      <c r="I43" s="174">
        <v>125</v>
      </c>
      <c r="J43" s="174">
        <v>249</v>
      </c>
      <c r="K43" s="174">
        <v>125</v>
      </c>
      <c r="L43" s="174">
        <v>250</v>
      </c>
      <c r="M43" s="174">
        <v>150</v>
      </c>
      <c r="N43" s="174">
        <v>300</v>
      </c>
      <c r="O43" s="174">
        <v>140</v>
      </c>
      <c r="P43" s="174">
        <v>279</v>
      </c>
      <c r="Q43" s="174">
        <v>110</v>
      </c>
      <c r="R43" s="174">
        <v>219</v>
      </c>
    </row>
    <row r="44" spans="1:18">
      <c r="A44" s="173">
        <v>820311</v>
      </c>
      <c r="B44" s="73" t="s">
        <v>1244</v>
      </c>
      <c r="C44" s="174">
        <v>500</v>
      </c>
      <c r="D44" s="174">
        <v>999</v>
      </c>
      <c r="E44" s="174">
        <v>500</v>
      </c>
      <c r="F44" s="174">
        <v>999</v>
      </c>
      <c r="G44" s="174">
        <v>400</v>
      </c>
      <c r="H44" s="174">
        <v>799</v>
      </c>
      <c r="I44" s="174">
        <v>50</v>
      </c>
      <c r="J44" s="174">
        <v>99</v>
      </c>
      <c r="K44" s="174">
        <v>50</v>
      </c>
      <c r="L44" s="174">
        <v>100</v>
      </c>
      <c r="M44" s="174">
        <v>65</v>
      </c>
      <c r="N44" s="174">
        <v>130</v>
      </c>
      <c r="O44" s="174">
        <v>55</v>
      </c>
      <c r="P44" s="174">
        <v>109</v>
      </c>
      <c r="Q44" s="174">
        <v>45</v>
      </c>
      <c r="R44" s="174">
        <v>89</v>
      </c>
    </row>
    <row r="45" spans="1:18">
      <c r="A45" s="173">
        <v>820314</v>
      </c>
      <c r="B45" s="73" t="s">
        <v>1245</v>
      </c>
      <c r="C45" s="174">
        <v>4500</v>
      </c>
      <c r="D45" s="174">
        <v>8999</v>
      </c>
      <c r="E45" s="174">
        <v>4500</v>
      </c>
      <c r="F45" s="174">
        <v>8999</v>
      </c>
      <c r="G45" s="174">
        <v>3600</v>
      </c>
      <c r="H45" s="174">
        <v>7199</v>
      </c>
      <c r="I45" s="174">
        <v>450</v>
      </c>
      <c r="J45" s="174">
        <v>899</v>
      </c>
      <c r="K45" s="174">
        <v>450</v>
      </c>
      <c r="L45" s="174">
        <v>900</v>
      </c>
      <c r="M45" s="174">
        <v>575</v>
      </c>
      <c r="N45" s="174">
        <v>1150</v>
      </c>
      <c r="O45" s="174">
        <v>500</v>
      </c>
      <c r="P45" s="174">
        <v>999</v>
      </c>
      <c r="Q45" s="174">
        <v>400</v>
      </c>
      <c r="R45" s="174">
        <v>799</v>
      </c>
    </row>
    <row r="46" spans="1:18">
      <c r="A46" s="173">
        <v>820315</v>
      </c>
      <c r="B46" s="73" t="s">
        <v>1246</v>
      </c>
      <c r="C46" s="174">
        <v>1500</v>
      </c>
      <c r="D46" s="174">
        <v>2999</v>
      </c>
      <c r="E46" s="174">
        <v>1500</v>
      </c>
      <c r="F46" s="174">
        <v>2999</v>
      </c>
      <c r="G46" s="174">
        <v>1150</v>
      </c>
      <c r="H46" s="174">
        <v>2299</v>
      </c>
      <c r="I46" s="174">
        <v>150</v>
      </c>
      <c r="J46" s="174">
        <v>299</v>
      </c>
      <c r="K46" s="174">
        <v>150</v>
      </c>
      <c r="L46" s="174">
        <v>300</v>
      </c>
      <c r="M46" s="174">
        <v>190</v>
      </c>
      <c r="N46" s="174">
        <v>380</v>
      </c>
      <c r="O46" s="174">
        <v>165</v>
      </c>
      <c r="P46" s="174">
        <v>329</v>
      </c>
      <c r="Q46" s="174">
        <v>135</v>
      </c>
      <c r="R46" s="174">
        <v>269</v>
      </c>
    </row>
    <row r="47" spans="1:18">
      <c r="A47" s="173">
        <v>820316</v>
      </c>
      <c r="B47" s="73" t="s">
        <v>1251</v>
      </c>
      <c r="C47" s="174">
        <v>650</v>
      </c>
      <c r="D47" s="174">
        <v>1299</v>
      </c>
      <c r="E47" s="174">
        <v>650</v>
      </c>
      <c r="F47" s="174">
        <v>1299</v>
      </c>
      <c r="G47" s="174">
        <v>500</v>
      </c>
      <c r="H47" s="174">
        <v>999</v>
      </c>
      <c r="I47" s="174">
        <v>65</v>
      </c>
      <c r="J47" s="174">
        <v>129</v>
      </c>
      <c r="K47" s="174">
        <v>65</v>
      </c>
      <c r="L47" s="174">
        <v>130</v>
      </c>
      <c r="M47" s="174">
        <v>80</v>
      </c>
      <c r="N47" s="174">
        <v>160</v>
      </c>
      <c r="O47" s="174">
        <v>70</v>
      </c>
      <c r="P47" s="174">
        <v>139</v>
      </c>
      <c r="Q47" s="174">
        <v>60</v>
      </c>
      <c r="R47" s="174">
        <v>119</v>
      </c>
    </row>
    <row r="48" spans="1:18">
      <c r="A48" s="173">
        <v>820317</v>
      </c>
      <c r="B48" s="73" t="s">
        <v>1252</v>
      </c>
      <c r="C48" s="174">
        <v>500</v>
      </c>
      <c r="D48" s="174">
        <v>999</v>
      </c>
      <c r="E48" s="174">
        <v>500</v>
      </c>
      <c r="F48" s="174">
        <v>999</v>
      </c>
      <c r="G48" s="174">
        <v>400</v>
      </c>
      <c r="H48" s="174">
        <v>799</v>
      </c>
      <c r="I48" s="174">
        <v>50</v>
      </c>
      <c r="J48" s="174">
        <v>99</v>
      </c>
      <c r="K48" s="174">
        <v>50</v>
      </c>
      <c r="L48" s="174">
        <v>100</v>
      </c>
      <c r="M48" s="174">
        <v>65</v>
      </c>
      <c r="N48" s="174">
        <v>130</v>
      </c>
      <c r="O48" s="174">
        <v>55</v>
      </c>
      <c r="P48" s="174">
        <v>109</v>
      </c>
      <c r="Q48" s="174">
        <v>45</v>
      </c>
      <c r="R48" s="174">
        <v>89</v>
      </c>
    </row>
    <row r="49" spans="1:18">
      <c r="A49" s="173">
        <v>820321</v>
      </c>
      <c r="B49" s="73" t="s">
        <v>1253</v>
      </c>
      <c r="C49" s="174">
        <v>4500</v>
      </c>
      <c r="D49" s="174">
        <v>8999</v>
      </c>
      <c r="E49" s="174">
        <v>4500</v>
      </c>
      <c r="F49" s="174">
        <v>8999</v>
      </c>
      <c r="G49" s="174">
        <v>3600</v>
      </c>
      <c r="H49" s="174">
        <v>7199</v>
      </c>
      <c r="I49" s="174">
        <v>450</v>
      </c>
      <c r="J49" s="174">
        <v>899</v>
      </c>
      <c r="K49" s="174">
        <v>450</v>
      </c>
      <c r="L49" s="174">
        <v>900</v>
      </c>
      <c r="M49" s="174">
        <v>575</v>
      </c>
      <c r="N49" s="174">
        <v>1150</v>
      </c>
      <c r="O49" s="174">
        <v>500</v>
      </c>
      <c r="P49" s="174">
        <v>999</v>
      </c>
      <c r="Q49" s="174">
        <v>400</v>
      </c>
      <c r="R49" s="174">
        <v>799</v>
      </c>
    </row>
    <row r="50" spans="1:18">
      <c r="A50" s="173">
        <v>820322</v>
      </c>
      <c r="B50" s="73" t="s">
        <v>1255</v>
      </c>
      <c r="C50" s="174">
        <v>1500</v>
      </c>
      <c r="D50" s="174">
        <v>2999</v>
      </c>
      <c r="E50" s="174">
        <v>1500</v>
      </c>
      <c r="F50" s="174">
        <v>2999</v>
      </c>
      <c r="G50" s="174">
        <v>1150</v>
      </c>
      <c r="H50" s="174">
        <v>2299</v>
      </c>
      <c r="I50" s="174">
        <v>150</v>
      </c>
      <c r="J50" s="174">
        <v>299</v>
      </c>
      <c r="K50" s="174">
        <v>150</v>
      </c>
      <c r="L50" s="174">
        <v>300</v>
      </c>
      <c r="M50" s="174">
        <v>190</v>
      </c>
      <c r="N50" s="174">
        <v>380</v>
      </c>
      <c r="O50" s="174">
        <v>165</v>
      </c>
      <c r="P50" s="174">
        <v>329</v>
      </c>
      <c r="Q50" s="174">
        <v>135</v>
      </c>
      <c r="R50" s="174">
        <v>269</v>
      </c>
    </row>
    <row r="51" spans="1:18">
      <c r="A51" s="173">
        <v>820324</v>
      </c>
      <c r="B51" s="73" t="s">
        <v>1256</v>
      </c>
      <c r="C51" s="174">
        <v>650</v>
      </c>
      <c r="D51" s="174">
        <v>1299</v>
      </c>
      <c r="E51" s="174">
        <v>650</v>
      </c>
      <c r="F51" s="174">
        <v>1299</v>
      </c>
      <c r="G51" s="174">
        <v>500</v>
      </c>
      <c r="H51" s="174">
        <v>999</v>
      </c>
      <c r="I51" s="174">
        <v>65</v>
      </c>
      <c r="J51" s="174">
        <v>129</v>
      </c>
      <c r="K51" s="174">
        <v>65</v>
      </c>
      <c r="L51" s="174">
        <v>130</v>
      </c>
      <c r="M51" s="174">
        <v>80</v>
      </c>
      <c r="N51" s="174">
        <v>160</v>
      </c>
      <c r="O51" s="174">
        <v>70</v>
      </c>
      <c r="P51" s="174">
        <v>139</v>
      </c>
      <c r="Q51" s="174">
        <v>60</v>
      </c>
      <c r="R51" s="174">
        <v>119</v>
      </c>
    </row>
    <row r="52" spans="1:18">
      <c r="A52" s="173">
        <v>820325</v>
      </c>
      <c r="B52" s="73" t="s">
        <v>1802</v>
      </c>
      <c r="C52" s="174">
        <v>500</v>
      </c>
      <c r="D52" s="174">
        <v>999</v>
      </c>
      <c r="E52" s="174">
        <v>500</v>
      </c>
      <c r="F52" s="174">
        <v>999</v>
      </c>
      <c r="G52" s="174">
        <v>400</v>
      </c>
      <c r="H52" s="174">
        <v>799</v>
      </c>
      <c r="I52" s="174">
        <v>50</v>
      </c>
      <c r="J52" s="174">
        <v>99</v>
      </c>
      <c r="K52" s="174">
        <v>50</v>
      </c>
      <c r="L52" s="174">
        <v>100</v>
      </c>
      <c r="M52" s="174">
        <v>65</v>
      </c>
      <c r="N52" s="174">
        <v>130</v>
      </c>
      <c r="O52" s="174">
        <v>55</v>
      </c>
      <c r="P52" s="174">
        <v>109</v>
      </c>
      <c r="Q52" s="174">
        <v>45</v>
      </c>
      <c r="R52" s="174">
        <v>89</v>
      </c>
    </row>
    <row r="53" spans="1:18">
      <c r="A53" s="173">
        <v>820326</v>
      </c>
      <c r="B53" s="73" t="s">
        <v>1895</v>
      </c>
      <c r="C53" s="174">
        <v>200</v>
      </c>
      <c r="D53" s="174">
        <v>399</v>
      </c>
      <c r="E53" s="174">
        <v>200</v>
      </c>
      <c r="F53" s="174">
        <v>399</v>
      </c>
      <c r="G53" s="174">
        <v>150</v>
      </c>
      <c r="H53" s="174">
        <v>299</v>
      </c>
      <c r="I53" s="174">
        <v>19.5</v>
      </c>
      <c r="J53" s="174">
        <v>39</v>
      </c>
      <c r="K53" s="174">
        <v>19.5</v>
      </c>
      <c r="L53" s="174">
        <v>39</v>
      </c>
      <c r="M53" s="174">
        <v>24.5</v>
      </c>
      <c r="N53" s="174">
        <v>49</v>
      </c>
      <c r="O53" s="174">
        <v>19.5</v>
      </c>
      <c r="P53" s="174">
        <v>39</v>
      </c>
      <c r="Q53" s="174">
        <v>19.5</v>
      </c>
      <c r="R53" s="174">
        <v>39</v>
      </c>
    </row>
    <row r="54" spans="1:18">
      <c r="A54" s="173">
        <v>820328</v>
      </c>
      <c r="B54" s="73" t="s">
        <v>1257</v>
      </c>
      <c r="C54" s="174">
        <v>200</v>
      </c>
      <c r="D54" s="174">
        <v>399</v>
      </c>
      <c r="E54" s="174">
        <v>200</v>
      </c>
      <c r="F54" s="174">
        <v>399</v>
      </c>
      <c r="G54" s="174">
        <v>150</v>
      </c>
      <c r="H54" s="174">
        <v>299</v>
      </c>
      <c r="I54" s="174">
        <v>19.5</v>
      </c>
      <c r="J54" s="174">
        <v>39</v>
      </c>
      <c r="K54" s="174">
        <v>19.5</v>
      </c>
      <c r="L54" s="174">
        <v>39</v>
      </c>
      <c r="M54" s="174">
        <v>24.5</v>
      </c>
      <c r="N54" s="174">
        <v>49</v>
      </c>
      <c r="O54" s="174">
        <v>19.5</v>
      </c>
      <c r="P54" s="174">
        <v>39</v>
      </c>
      <c r="Q54" s="174">
        <v>19.5</v>
      </c>
      <c r="R54" s="174">
        <v>39</v>
      </c>
    </row>
    <row r="55" spans="1:18">
      <c r="A55" s="173">
        <v>820329</v>
      </c>
      <c r="B55" s="73" t="s">
        <v>1899</v>
      </c>
      <c r="C55" s="174">
        <v>200</v>
      </c>
      <c r="D55" s="174">
        <v>399</v>
      </c>
      <c r="E55" s="174">
        <v>200</v>
      </c>
      <c r="F55" s="174">
        <v>399</v>
      </c>
      <c r="G55" s="174">
        <v>150</v>
      </c>
      <c r="H55" s="174">
        <v>299</v>
      </c>
      <c r="I55" s="174">
        <v>19.5</v>
      </c>
      <c r="J55" s="174">
        <v>39</v>
      </c>
      <c r="K55" s="174">
        <v>19.5</v>
      </c>
      <c r="L55" s="174">
        <v>39</v>
      </c>
      <c r="M55" s="174">
        <v>24.5</v>
      </c>
      <c r="N55" s="174">
        <v>49</v>
      </c>
      <c r="O55" s="174">
        <v>19.5</v>
      </c>
      <c r="P55" s="174">
        <v>39</v>
      </c>
      <c r="Q55" s="174">
        <v>19.5</v>
      </c>
      <c r="R55" s="174">
        <v>39</v>
      </c>
    </row>
    <row r="56" spans="1:18">
      <c r="A56" s="173">
        <v>820330</v>
      </c>
      <c r="B56" s="73" t="s">
        <v>1258</v>
      </c>
      <c r="C56" s="174">
        <v>250</v>
      </c>
      <c r="D56" s="174">
        <v>499</v>
      </c>
      <c r="E56" s="174">
        <v>250</v>
      </c>
      <c r="F56" s="174">
        <v>499</v>
      </c>
      <c r="G56" s="174">
        <v>200</v>
      </c>
      <c r="H56" s="174">
        <v>399</v>
      </c>
      <c r="I56" s="174">
        <v>24.5</v>
      </c>
      <c r="J56" s="174">
        <v>49</v>
      </c>
      <c r="K56" s="174">
        <v>25</v>
      </c>
      <c r="L56" s="174">
        <v>50</v>
      </c>
      <c r="M56" s="174">
        <v>29.5</v>
      </c>
      <c r="N56" s="174">
        <v>59</v>
      </c>
      <c r="O56" s="174">
        <v>24.5</v>
      </c>
      <c r="P56" s="174">
        <v>49</v>
      </c>
      <c r="Q56" s="174">
        <v>19.5</v>
      </c>
      <c r="R56" s="174">
        <v>39</v>
      </c>
    </row>
    <row r="57" spans="1:18">
      <c r="A57" s="173">
        <v>820331</v>
      </c>
      <c r="B57" s="73" t="s">
        <v>1803</v>
      </c>
      <c r="C57" s="174">
        <v>200</v>
      </c>
      <c r="D57" s="174">
        <v>399</v>
      </c>
      <c r="E57" s="174">
        <v>200</v>
      </c>
      <c r="F57" s="174">
        <v>399</v>
      </c>
      <c r="G57" s="174">
        <v>150</v>
      </c>
      <c r="H57" s="174">
        <v>299</v>
      </c>
      <c r="I57" s="174">
        <v>19.5</v>
      </c>
      <c r="J57" s="174">
        <v>39</v>
      </c>
      <c r="K57" s="174">
        <v>19.5</v>
      </c>
      <c r="L57" s="174">
        <v>39</v>
      </c>
      <c r="M57" s="174">
        <v>24.5</v>
      </c>
      <c r="N57" s="174">
        <v>49</v>
      </c>
      <c r="O57" s="174">
        <v>19.5</v>
      </c>
      <c r="P57" s="174">
        <v>39</v>
      </c>
      <c r="Q57" s="174">
        <v>19.5</v>
      </c>
      <c r="R57" s="174">
        <v>39</v>
      </c>
    </row>
    <row r="58" spans="1:18">
      <c r="A58" s="173">
        <v>820332</v>
      </c>
      <c r="B58" s="73" t="s">
        <v>1903</v>
      </c>
      <c r="C58" s="174">
        <v>175</v>
      </c>
      <c r="D58" s="174">
        <v>349</v>
      </c>
      <c r="E58" s="174">
        <v>175</v>
      </c>
      <c r="F58" s="174">
        <v>349</v>
      </c>
      <c r="G58" s="174">
        <v>150</v>
      </c>
      <c r="H58" s="174">
        <v>299</v>
      </c>
      <c r="I58" s="174">
        <v>17.5</v>
      </c>
      <c r="J58" s="174">
        <v>35</v>
      </c>
      <c r="K58" s="174">
        <v>17.5</v>
      </c>
      <c r="L58" s="174">
        <v>35</v>
      </c>
      <c r="M58" s="174">
        <v>22</v>
      </c>
      <c r="N58" s="174">
        <v>44</v>
      </c>
      <c r="O58" s="174">
        <v>19.5</v>
      </c>
      <c r="P58" s="174">
        <v>39</v>
      </c>
      <c r="Q58" s="174">
        <v>14.5</v>
      </c>
      <c r="R58" s="174">
        <v>29</v>
      </c>
    </row>
    <row r="59" spans="1:18">
      <c r="A59" s="173">
        <v>820334</v>
      </c>
      <c r="B59" s="73" t="s">
        <v>1260</v>
      </c>
      <c r="C59" s="174">
        <v>150</v>
      </c>
      <c r="D59" s="174">
        <v>299</v>
      </c>
      <c r="E59" s="174">
        <v>150</v>
      </c>
      <c r="F59" s="174">
        <v>299</v>
      </c>
      <c r="G59" s="174">
        <v>125</v>
      </c>
      <c r="H59" s="174">
        <v>249</v>
      </c>
      <c r="I59" s="174">
        <v>15</v>
      </c>
      <c r="J59" s="174">
        <v>30</v>
      </c>
      <c r="K59" s="174">
        <v>15</v>
      </c>
      <c r="L59" s="174">
        <v>30</v>
      </c>
      <c r="M59" s="174">
        <v>19.5</v>
      </c>
      <c r="N59" s="174">
        <v>39</v>
      </c>
      <c r="O59" s="174">
        <v>17</v>
      </c>
      <c r="P59" s="174">
        <v>34</v>
      </c>
      <c r="Q59" s="174">
        <v>13.5</v>
      </c>
      <c r="R59" s="174">
        <v>27</v>
      </c>
    </row>
    <row r="60" spans="1:18">
      <c r="A60" s="173">
        <v>820337</v>
      </c>
      <c r="B60" s="73" t="s">
        <v>1262</v>
      </c>
      <c r="C60" s="174">
        <v>150</v>
      </c>
      <c r="D60" s="174">
        <v>299</v>
      </c>
      <c r="E60" s="174">
        <v>150</v>
      </c>
      <c r="F60" s="174">
        <v>299</v>
      </c>
      <c r="G60" s="174">
        <v>115</v>
      </c>
      <c r="H60" s="174">
        <v>229</v>
      </c>
      <c r="I60" s="174">
        <v>15</v>
      </c>
      <c r="J60" s="174">
        <v>30</v>
      </c>
      <c r="K60" s="174">
        <v>15</v>
      </c>
      <c r="L60" s="174">
        <v>30</v>
      </c>
      <c r="M60" s="174">
        <v>19.5</v>
      </c>
      <c r="N60" s="174">
        <v>39</v>
      </c>
      <c r="O60" s="174">
        <v>17</v>
      </c>
      <c r="P60" s="174">
        <v>34</v>
      </c>
      <c r="Q60" s="174">
        <v>13.5</v>
      </c>
      <c r="R60" s="174">
        <v>27</v>
      </c>
    </row>
    <row r="61" spans="1:18">
      <c r="A61" s="173">
        <v>820340</v>
      </c>
      <c r="B61" s="73" t="s">
        <v>1264</v>
      </c>
      <c r="C61" s="174">
        <v>175</v>
      </c>
      <c r="D61" s="174">
        <v>349</v>
      </c>
      <c r="E61" s="174">
        <v>175</v>
      </c>
      <c r="F61" s="174">
        <v>349</v>
      </c>
      <c r="G61" s="174">
        <v>150</v>
      </c>
      <c r="H61" s="174">
        <v>299</v>
      </c>
      <c r="I61" s="174">
        <v>17.5</v>
      </c>
      <c r="J61" s="174">
        <v>35</v>
      </c>
      <c r="K61" s="174">
        <v>17.5</v>
      </c>
      <c r="L61" s="174">
        <v>35</v>
      </c>
      <c r="M61" s="174">
        <v>22</v>
      </c>
      <c r="N61" s="174">
        <v>44</v>
      </c>
      <c r="O61" s="174">
        <v>19.5</v>
      </c>
      <c r="P61" s="174">
        <v>39</v>
      </c>
      <c r="Q61" s="174">
        <v>16</v>
      </c>
      <c r="R61" s="174">
        <v>32</v>
      </c>
    </row>
    <row r="62" spans="1:18">
      <c r="A62" s="173">
        <v>820341</v>
      </c>
      <c r="B62" s="73" t="s">
        <v>1265</v>
      </c>
      <c r="C62" s="174">
        <v>150</v>
      </c>
      <c r="D62" s="174">
        <v>299</v>
      </c>
      <c r="E62" s="174">
        <v>150</v>
      </c>
      <c r="F62" s="174">
        <v>299</v>
      </c>
      <c r="G62" s="174">
        <v>125</v>
      </c>
      <c r="H62" s="174">
        <v>249</v>
      </c>
      <c r="I62" s="174">
        <v>15</v>
      </c>
      <c r="J62" s="174">
        <v>30</v>
      </c>
      <c r="K62" s="174">
        <v>15</v>
      </c>
      <c r="L62" s="174">
        <v>30</v>
      </c>
      <c r="M62" s="174">
        <v>19.5</v>
      </c>
      <c r="N62" s="174">
        <v>39</v>
      </c>
      <c r="O62" s="174">
        <v>17</v>
      </c>
      <c r="P62" s="174">
        <v>34</v>
      </c>
      <c r="Q62" s="174">
        <v>13.5</v>
      </c>
      <c r="R62" s="174">
        <v>27</v>
      </c>
    </row>
    <row r="63" spans="1:18">
      <c r="A63" s="173">
        <v>820342</v>
      </c>
      <c r="B63" s="73" t="s">
        <v>1266</v>
      </c>
      <c r="C63" s="174">
        <v>4500</v>
      </c>
      <c r="D63" s="174">
        <v>8999</v>
      </c>
      <c r="E63" s="174">
        <v>4500</v>
      </c>
      <c r="F63" s="174">
        <v>8999</v>
      </c>
      <c r="G63" s="174">
        <v>3600</v>
      </c>
      <c r="H63" s="174">
        <v>7199</v>
      </c>
      <c r="I63" s="174">
        <v>450</v>
      </c>
      <c r="J63" s="174">
        <v>899</v>
      </c>
      <c r="K63" s="174">
        <v>450</v>
      </c>
      <c r="L63" s="174">
        <v>900</v>
      </c>
      <c r="M63" s="174">
        <v>575</v>
      </c>
      <c r="N63" s="174">
        <v>1150</v>
      </c>
      <c r="O63" s="174">
        <v>500</v>
      </c>
      <c r="P63" s="174">
        <v>999</v>
      </c>
      <c r="Q63" s="174">
        <v>400</v>
      </c>
      <c r="R63" s="174">
        <v>799</v>
      </c>
    </row>
    <row r="64" spans="1:18">
      <c r="A64" s="173">
        <v>820343</v>
      </c>
      <c r="B64" s="73" t="s">
        <v>742</v>
      </c>
      <c r="C64" s="174">
        <v>1000</v>
      </c>
      <c r="D64" s="174">
        <v>1999</v>
      </c>
      <c r="E64" s="174">
        <v>1000</v>
      </c>
      <c r="F64" s="174">
        <v>1999</v>
      </c>
      <c r="G64" s="174">
        <v>750</v>
      </c>
      <c r="H64" s="174">
        <v>1499</v>
      </c>
      <c r="I64" s="174">
        <v>100</v>
      </c>
      <c r="J64" s="174">
        <v>199</v>
      </c>
      <c r="K64" s="174">
        <v>100</v>
      </c>
      <c r="L64" s="174">
        <v>200</v>
      </c>
      <c r="M64" s="174">
        <v>125</v>
      </c>
      <c r="N64" s="174">
        <v>250</v>
      </c>
      <c r="O64" s="174">
        <v>110</v>
      </c>
      <c r="P64" s="174">
        <v>219</v>
      </c>
      <c r="Q64" s="174">
        <v>90</v>
      </c>
      <c r="R64" s="174">
        <v>179</v>
      </c>
    </row>
    <row r="65" spans="1:18">
      <c r="A65" s="173">
        <v>820344</v>
      </c>
      <c r="B65" s="73" t="s">
        <v>743</v>
      </c>
      <c r="C65" s="174">
        <v>1000</v>
      </c>
      <c r="D65" s="174">
        <v>1999</v>
      </c>
      <c r="E65" s="174">
        <v>1000</v>
      </c>
      <c r="F65" s="174">
        <v>1999</v>
      </c>
      <c r="G65" s="174">
        <v>750</v>
      </c>
      <c r="H65" s="174">
        <v>1499</v>
      </c>
      <c r="I65" s="174">
        <v>100</v>
      </c>
      <c r="J65" s="174">
        <v>199</v>
      </c>
      <c r="K65" s="174">
        <v>100</v>
      </c>
      <c r="L65" s="174">
        <v>200</v>
      </c>
      <c r="M65" s="174">
        <v>125</v>
      </c>
      <c r="N65" s="174">
        <v>250</v>
      </c>
      <c r="O65" s="174">
        <v>110</v>
      </c>
      <c r="P65" s="174">
        <v>219</v>
      </c>
      <c r="Q65" s="174">
        <v>90</v>
      </c>
      <c r="R65" s="174">
        <v>179</v>
      </c>
    </row>
    <row r="66" spans="1:18">
      <c r="A66" s="173">
        <v>820345</v>
      </c>
      <c r="B66" s="73" t="s">
        <v>167</v>
      </c>
      <c r="C66" s="174">
        <v>250</v>
      </c>
      <c r="D66" s="174">
        <v>499</v>
      </c>
      <c r="E66" s="174">
        <v>250</v>
      </c>
      <c r="F66" s="174">
        <v>499</v>
      </c>
      <c r="G66" s="174">
        <v>200</v>
      </c>
      <c r="H66" s="174">
        <v>399</v>
      </c>
      <c r="I66" s="174">
        <v>24.5</v>
      </c>
      <c r="J66" s="174">
        <v>49</v>
      </c>
      <c r="K66" s="174">
        <v>25</v>
      </c>
      <c r="L66" s="174">
        <v>50</v>
      </c>
      <c r="M66" s="174">
        <v>29.5</v>
      </c>
      <c r="N66" s="174">
        <v>59</v>
      </c>
      <c r="O66" s="174">
        <v>24.5</v>
      </c>
      <c r="P66" s="174">
        <v>49</v>
      </c>
      <c r="Q66" s="174">
        <v>19.5</v>
      </c>
      <c r="R66" s="174">
        <v>39</v>
      </c>
    </row>
    <row r="67" spans="1:18">
      <c r="A67" s="173">
        <v>820388</v>
      </c>
      <c r="B67" s="73" t="s">
        <v>2004</v>
      </c>
      <c r="C67" s="174">
        <v>600</v>
      </c>
      <c r="D67" s="174">
        <v>1199</v>
      </c>
      <c r="E67" s="174">
        <v>600</v>
      </c>
      <c r="F67" s="174">
        <v>1199</v>
      </c>
      <c r="G67" s="174">
        <v>450</v>
      </c>
      <c r="H67" s="174">
        <v>899</v>
      </c>
      <c r="I67" s="174">
        <v>60</v>
      </c>
      <c r="J67" s="174">
        <v>119</v>
      </c>
      <c r="K67" s="174">
        <v>60</v>
      </c>
      <c r="L67" s="174">
        <v>120</v>
      </c>
      <c r="M67" s="174">
        <v>75</v>
      </c>
      <c r="N67" s="174">
        <v>150</v>
      </c>
      <c r="O67" s="174">
        <v>65</v>
      </c>
      <c r="P67" s="174">
        <v>129</v>
      </c>
      <c r="Q67" s="174">
        <v>55</v>
      </c>
      <c r="R67" s="174">
        <v>109</v>
      </c>
    </row>
    <row r="68" spans="1:18">
      <c r="A68" s="173">
        <v>820389</v>
      </c>
      <c r="B68" s="73" t="s">
        <v>2005</v>
      </c>
      <c r="C68" s="174">
        <v>400</v>
      </c>
      <c r="D68" s="174">
        <v>799</v>
      </c>
      <c r="E68" s="174">
        <v>400</v>
      </c>
      <c r="F68" s="174">
        <v>799</v>
      </c>
      <c r="G68" s="174">
        <v>300</v>
      </c>
      <c r="H68" s="174">
        <v>599</v>
      </c>
      <c r="I68" s="174">
        <v>40</v>
      </c>
      <c r="J68" s="174">
        <v>79</v>
      </c>
      <c r="K68" s="174">
        <v>40</v>
      </c>
      <c r="L68" s="174">
        <v>80</v>
      </c>
      <c r="M68" s="174">
        <v>50</v>
      </c>
      <c r="N68" s="174">
        <v>100</v>
      </c>
      <c r="O68" s="174">
        <v>45</v>
      </c>
      <c r="P68" s="174">
        <v>89</v>
      </c>
      <c r="Q68" s="174">
        <v>35</v>
      </c>
      <c r="R68" s="174">
        <v>69</v>
      </c>
    </row>
    <row r="69" spans="1:18">
      <c r="A69" s="173">
        <v>820391</v>
      </c>
      <c r="B69" s="73" t="s">
        <v>2006</v>
      </c>
      <c r="C69" s="174">
        <v>200</v>
      </c>
      <c r="D69" s="174">
        <v>399</v>
      </c>
      <c r="E69" s="174">
        <v>200</v>
      </c>
      <c r="F69" s="174">
        <v>399</v>
      </c>
      <c r="G69" s="174">
        <v>150</v>
      </c>
      <c r="H69" s="174">
        <v>299</v>
      </c>
      <c r="I69" s="174">
        <v>19.5</v>
      </c>
      <c r="J69" s="174">
        <v>39</v>
      </c>
      <c r="K69" s="174">
        <v>19.5</v>
      </c>
      <c r="L69" s="174">
        <v>39</v>
      </c>
      <c r="M69" s="174">
        <v>24.5</v>
      </c>
      <c r="N69" s="174">
        <v>49</v>
      </c>
      <c r="O69" s="174">
        <v>19.5</v>
      </c>
      <c r="P69" s="174">
        <v>39</v>
      </c>
      <c r="Q69" s="174">
        <v>19.5</v>
      </c>
      <c r="R69" s="174">
        <v>39</v>
      </c>
    </row>
    <row r="70" spans="1:18">
      <c r="A70" s="173">
        <v>820395</v>
      </c>
      <c r="B70" s="73" t="s">
        <v>2007</v>
      </c>
      <c r="C70" s="174">
        <v>600</v>
      </c>
      <c r="D70" s="174">
        <v>1199</v>
      </c>
      <c r="E70" s="174">
        <v>600</v>
      </c>
      <c r="F70" s="174">
        <v>1199</v>
      </c>
      <c r="G70" s="174">
        <v>450</v>
      </c>
      <c r="H70" s="174">
        <v>899</v>
      </c>
      <c r="I70" s="174">
        <v>60</v>
      </c>
      <c r="J70" s="174">
        <v>119</v>
      </c>
      <c r="K70" s="174">
        <v>60</v>
      </c>
      <c r="L70" s="174">
        <v>120</v>
      </c>
      <c r="M70" s="174">
        <v>75</v>
      </c>
      <c r="N70" s="174">
        <v>150</v>
      </c>
      <c r="O70" s="174">
        <v>65</v>
      </c>
      <c r="P70" s="174">
        <v>129</v>
      </c>
      <c r="Q70" s="174">
        <v>55</v>
      </c>
      <c r="R70" s="174">
        <v>109</v>
      </c>
    </row>
    <row r="71" spans="1:18">
      <c r="A71" s="173">
        <v>820396</v>
      </c>
      <c r="B71" s="73" t="s">
        <v>2008</v>
      </c>
      <c r="C71" s="174">
        <v>400</v>
      </c>
      <c r="D71" s="174">
        <v>799</v>
      </c>
      <c r="E71" s="174">
        <v>400</v>
      </c>
      <c r="F71" s="174">
        <v>799</v>
      </c>
      <c r="G71" s="174">
        <v>300</v>
      </c>
      <c r="H71" s="174">
        <v>599</v>
      </c>
      <c r="I71" s="174">
        <v>40</v>
      </c>
      <c r="J71" s="174">
        <v>79</v>
      </c>
      <c r="K71" s="174">
        <v>40</v>
      </c>
      <c r="L71" s="174">
        <v>80</v>
      </c>
      <c r="M71" s="174">
        <v>50</v>
      </c>
      <c r="N71" s="174">
        <v>100</v>
      </c>
      <c r="O71" s="174">
        <v>45</v>
      </c>
      <c r="P71" s="174">
        <v>89</v>
      </c>
      <c r="Q71" s="174">
        <v>35</v>
      </c>
      <c r="R71" s="174">
        <v>69</v>
      </c>
    </row>
    <row r="72" spans="1:18">
      <c r="A72" s="173">
        <v>820397</v>
      </c>
      <c r="B72" s="73" t="s">
        <v>2009</v>
      </c>
      <c r="C72" s="174">
        <v>200</v>
      </c>
      <c r="D72" s="174">
        <v>399</v>
      </c>
      <c r="E72" s="174">
        <v>200</v>
      </c>
      <c r="F72" s="174">
        <v>399</v>
      </c>
      <c r="G72" s="174">
        <v>150</v>
      </c>
      <c r="H72" s="174">
        <v>299</v>
      </c>
      <c r="I72" s="174">
        <v>19.5</v>
      </c>
      <c r="J72" s="174">
        <v>39</v>
      </c>
      <c r="K72" s="174">
        <v>19.5</v>
      </c>
      <c r="L72" s="174">
        <v>39</v>
      </c>
      <c r="M72" s="174">
        <v>24.5</v>
      </c>
      <c r="N72" s="174">
        <v>49</v>
      </c>
      <c r="O72" s="174">
        <v>19.5</v>
      </c>
      <c r="P72" s="174">
        <v>39</v>
      </c>
      <c r="Q72" s="174">
        <v>19.5</v>
      </c>
      <c r="R72" s="174">
        <v>39</v>
      </c>
    </row>
    <row r="73" spans="1:18">
      <c r="A73" s="173">
        <v>820415</v>
      </c>
      <c r="B73" s="73" t="s">
        <v>2019</v>
      </c>
      <c r="C73" s="174">
        <v>65</v>
      </c>
      <c r="D73" s="174">
        <v>129</v>
      </c>
      <c r="E73" s="174">
        <v>65</v>
      </c>
      <c r="F73" s="174">
        <v>129</v>
      </c>
      <c r="G73" s="174">
        <v>50</v>
      </c>
      <c r="H73" s="174">
        <v>99</v>
      </c>
      <c r="I73" s="174">
        <v>6.5</v>
      </c>
      <c r="J73" s="174">
        <v>13</v>
      </c>
      <c r="K73" s="174">
        <v>6.5</v>
      </c>
      <c r="L73" s="174">
        <v>13</v>
      </c>
      <c r="M73" s="174">
        <v>8.5</v>
      </c>
      <c r="N73" s="174">
        <v>17</v>
      </c>
      <c r="O73" s="174">
        <v>7.5</v>
      </c>
      <c r="P73" s="174">
        <v>15</v>
      </c>
      <c r="Q73" s="174">
        <v>6</v>
      </c>
      <c r="R73" s="174">
        <v>12</v>
      </c>
    </row>
    <row r="74" spans="1:18">
      <c r="A74" s="173">
        <v>820419</v>
      </c>
      <c r="B74" s="73" t="s">
        <v>1962</v>
      </c>
      <c r="C74" s="174">
        <v>250</v>
      </c>
      <c r="D74" s="174">
        <v>499</v>
      </c>
      <c r="E74" s="174">
        <v>250</v>
      </c>
      <c r="F74" s="174">
        <v>499</v>
      </c>
      <c r="G74" s="174">
        <v>200</v>
      </c>
      <c r="H74" s="174">
        <v>399</v>
      </c>
      <c r="I74" s="174">
        <v>24.5</v>
      </c>
      <c r="J74" s="174">
        <v>49</v>
      </c>
      <c r="K74" s="174">
        <v>25</v>
      </c>
      <c r="L74" s="174">
        <v>50</v>
      </c>
      <c r="M74" s="174">
        <v>29.5</v>
      </c>
      <c r="N74" s="174">
        <v>59</v>
      </c>
      <c r="O74" s="174">
        <v>24.5</v>
      </c>
      <c r="P74" s="174">
        <v>49</v>
      </c>
      <c r="Q74" s="174">
        <v>19.5</v>
      </c>
      <c r="R74" s="174">
        <v>39</v>
      </c>
    </row>
    <row r="75" spans="1:18">
      <c r="A75" s="173">
        <v>820420</v>
      </c>
      <c r="B75" s="73" t="s">
        <v>1963</v>
      </c>
      <c r="C75" s="174">
        <v>400</v>
      </c>
      <c r="D75" s="174">
        <v>799</v>
      </c>
      <c r="E75" s="174">
        <v>400</v>
      </c>
      <c r="F75" s="174">
        <v>799</v>
      </c>
      <c r="G75" s="174">
        <v>300</v>
      </c>
      <c r="H75" s="174">
        <v>599</v>
      </c>
      <c r="I75" s="174">
        <v>40</v>
      </c>
      <c r="J75" s="174">
        <v>79</v>
      </c>
      <c r="K75" s="174">
        <v>40</v>
      </c>
      <c r="L75" s="174">
        <v>80</v>
      </c>
      <c r="M75" s="174">
        <v>50</v>
      </c>
      <c r="N75" s="174">
        <v>100</v>
      </c>
      <c r="O75" s="174">
        <v>45</v>
      </c>
      <c r="P75" s="174">
        <v>89</v>
      </c>
      <c r="Q75" s="174">
        <v>35</v>
      </c>
      <c r="R75" s="174">
        <v>69</v>
      </c>
    </row>
    <row r="76" spans="1:18">
      <c r="A76" s="173">
        <v>820421</v>
      </c>
      <c r="B76" s="73" t="s">
        <v>1964</v>
      </c>
      <c r="C76" s="174">
        <v>400</v>
      </c>
      <c r="D76" s="174">
        <v>799</v>
      </c>
      <c r="E76" s="174">
        <v>400</v>
      </c>
      <c r="F76" s="174">
        <v>799</v>
      </c>
      <c r="G76" s="174">
        <v>300</v>
      </c>
      <c r="H76" s="174">
        <v>599</v>
      </c>
      <c r="I76" s="174">
        <v>40</v>
      </c>
      <c r="J76" s="174">
        <v>79</v>
      </c>
      <c r="K76" s="174">
        <v>40</v>
      </c>
      <c r="L76" s="174">
        <v>80</v>
      </c>
      <c r="M76" s="174">
        <v>50</v>
      </c>
      <c r="N76" s="174">
        <v>100</v>
      </c>
      <c r="O76" s="174">
        <v>45</v>
      </c>
      <c r="P76" s="174">
        <v>89</v>
      </c>
      <c r="Q76" s="174">
        <v>35</v>
      </c>
      <c r="R76" s="174">
        <v>69</v>
      </c>
    </row>
    <row r="77" spans="1:18">
      <c r="A77" s="173">
        <v>820426</v>
      </c>
      <c r="B77" s="73" t="s">
        <v>1969</v>
      </c>
      <c r="C77" s="174">
        <v>750</v>
      </c>
      <c r="D77" s="174">
        <v>1499</v>
      </c>
      <c r="E77" s="174">
        <v>750</v>
      </c>
      <c r="F77" s="174">
        <v>1499</v>
      </c>
      <c r="G77" s="174">
        <v>500</v>
      </c>
      <c r="H77" s="174">
        <v>999</v>
      </c>
      <c r="I77" s="174">
        <v>75</v>
      </c>
      <c r="J77" s="174">
        <v>149</v>
      </c>
      <c r="K77" s="174">
        <v>75</v>
      </c>
      <c r="L77" s="174">
        <v>150</v>
      </c>
      <c r="M77" s="174">
        <v>95</v>
      </c>
      <c r="N77" s="174">
        <v>190</v>
      </c>
      <c r="O77" s="174">
        <v>85</v>
      </c>
      <c r="P77" s="174">
        <v>169</v>
      </c>
      <c r="Q77" s="174">
        <v>65</v>
      </c>
      <c r="R77" s="174">
        <v>129</v>
      </c>
    </row>
    <row r="78" spans="1:18">
      <c r="A78" s="173">
        <v>820427</v>
      </c>
      <c r="B78" s="73" t="s">
        <v>1970</v>
      </c>
      <c r="C78" s="174">
        <v>750</v>
      </c>
      <c r="D78" s="174">
        <v>1499</v>
      </c>
      <c r="E78" s="174">
        <v>750</v>
      </c>
      <c r="F78" s="174">
        <v>1499</v>
      </c>
      <c r="G78" s="174">
        <v>500</v>
      </c>
      <c r="H78" s="174">
        <v>999</v>
      </c>
      <c r="I78" s="174">
        <v>75</v>
      </c>
      <c r="J78" s="174">
        <v>149</v>
      </c>
      <c r="K78" s="174">
        <v>75</v>
      </c>
      <c r="L78" s="174">
        <v>150</v>
      </c>
      <c r="M78" s="174">
        <v>95</v>
      </c>
      <c r="N78" s="174">
        <v>190</v>
      </c>
      <c r="O78" s="174">
        <v>85</v>
      </c>
      <c r="P78" s="174">
        <v>169</v>
      </c>
      <c r="Q78" s="174">
        <v>65</v>
      </c>
      <c r="R78" s="174">
        <v>129</v>
      </c>
    </row>
    <row r="79" spans="1:18">
      <c r="A79" s="173">
        <v>820429</v>
      </c>
      <c r="B79" s="73" t="s">
        <v>1267</v>
      </c>
      <c r="C79" s="174">
        <v>2000</v>
      </c>
      <c r="D79" s="174">
        <v>3999</v>
      </c>
      <c r="E79" s="174">
        <v>2000</v>
      </c>
      <c r="F79" s="174">
        <v>3999</v>
      </c>
      <c r="G79" s="174">
        <v>1500</v>
      </c>
      <c r="H79" s="174">
        <v>2999</v>
      </c>
      <c r="I79" s="174">
        <v>200</v>
      </c>
      <c r="J79" s="174">
        <v>399</v>
      </c>
      <c r="K79" s="174">
        <v>200</v>
      </c>
      <c r="L79" s="174">
        <v>400</v>
      </c>
      <c r="M79" s="174">
        <v>250</v>
      </c>
      <c r="N79" s="174">
        <v>500</v>
      </c>
      <c r="O79" s="174">
        <v>225</v>
      </c>
      <c r="P79" s="174">
        <v>449</v>
      </c>
      <c r="Q79" s="174">
        <v>180</v>
      </c>
      <c r="R79" s="174">
        <v>359</v>
      </c>
    </row>
    <row r="80" spans="1:18">
      <c r="A80" s="173">
        <v>820430</v>
      </c>
      <c r="B80" s="73" t="s">
        <v>1268</v>
      </c>
      <c r="C80" s="174">
        <v>2000</v>
      </c>
      <c r="D80" s="174">
        <v>3999</v>
      </c>
      <c r="E80" s="174">
        <v>2000</v>
      </c>
      <c r="F80" s="174">
        <v>3999</v>
      </c>
      <c r="G80" s="174">
        <v>1500</v>
      </c>
      <c r="H80" s="174">
        <v>2999</v>
      </c>
      <c r="I80" s="174">
        <v>200</v>
      </c>
      <c r="J80" s="174">
        <v>399</v>
      </c>
      <c r="K80" s="174">
        <v>200</v>
      </c>
      <c r="L80" s="174">
        <v>400</v>
      </c>
      <c r="M80" s="174">
        <v>250</v>
      </c>
      <c r="N80" s="174">
        <v>500</v>
      </c>
      <c r="O80" s="174">
        <v>225</v>
      </c>
      <c r="P80" s="174">
        <v>449</v>
      </c>
      <c r="Q80" s="174">
        <v>180</v>
      </c>
      <c r="R80" s="174">
        <v>359</v>
      </c>
    </row>
    <row r="81" spans="1:18">
      <c r="A81" s="173">
        <v>820431</v>
      </c>
      <c r="B81" s="73" t="s">
        <v>1269</v>
      </c>
      <c r="C81" s="174">
        <v>1750</v>
      </c>
      <c r="D81" s="174">
        <v>3499</v>
      </c>
      <c r="E81" s="174">
        <v>1750</v>
      </c>
      <c r="F81" s="174">
        <v>3499</v>
      </c>
      <c r="G81" s="174">
        <v>1300</v>
      </c>
      <c r="H81" s="174">
        <v>2599</v>
      </c>
      <c r="I81" s="174">
        <v>175</v>
      </c>
      <c r="J81" s="174">
        <v>349</v>
      </c>
      <c r="K81" s="174">
        <v>175</v>
      </c>
      <c r="L81" s="174">
        <v>350</v>
      </c>
      <c r="M81" s="174">
        <v>225</v>
      </c>
      <c r="N81" s="174">
        <v>450</v>
      </c>
      <c r="O81" s="174">
        <v>200</v>
      </c>
      <c r="P81" s="174">
        <v>399</v>
      </c>
      <c r="Q81" s="174">
        <v>150</v>
      </c>
      <c r="R81" s="174">
        <v>299</v>
      </c>
    </row>
    <row r="82" spans="1:18">
      <c r="A82" s="173">
        <v>820432</v>
      </c>
      <c r="B82" s="73" t="s">
        <v>1270</v>
      </c>
      <c r="C82" s="174">
        <v>1750</v>
      </c>
      <c r="D82" s="174">
        <v>3499</v>
      </c>
      <c r="E82" s="174">
        <v>1750</v>
      </c>
      <c r="F82" s="174">
        <v>3499</v>
      </c>
      <c r="G82" s="174">
        <v>1300</v>
      </c>
      <c r="H82" s="174">
        <v>2599</v>
      </c>
      <c r="I82" s="174">
        <v>175</v>
      </c>
      <c r="J82" s="174">
        <v>349</v>
      </c>
      <c r="K82" s="174">
        <v>175</v>
      </c>
      <c r="L82" s="174">
        <v>350</v>
      </c>
      <c r="M82" s="174">
        <v>225</v>
      </c>
      <c r="N82" s="174">
        <v>450</v>
      </c>
      <c r="O82" s="174">
        <v>200</v>
      </c>
      <c r="P82" s="174">
        <v>399</v>
      </c>
      <c r="Q82" s="174">
        <v>150</v>
      </c>
      <c r="R82" s="174">
        <v>299</v>
      </c>
    </row>
    <row r="83" spans="1:18">
      <c r="A83" s="173">
        <v>820455</v>
      </c>
      <c r="B83" s="73" t="s">
        <v>702</v>
      </c>
      <c r="C83" s="174">
        <v>2500</v>
      </c>
      <c r="D83" s="174">
        <v>4999</v>
      </c>
      <c r="E83" s="174">
        <v>2500</v>
      </c>
      <c r="F83" s="174">
        <v>4999</v>
      </c>
      <c r="G83" s="174">
        <v>1850</v>
      </c>
      <c r="H83" s="174">
        <v>3699</v>
      </c>
      <c r="I83" s="174">
        <v>250</v>
      </c>
      <c r="J83" s="174">
        <v>499</v>
      </c>
      <c r="K83" s="174">
        <v>250</v>
      </c>
      <c r="L83" s="174">
        <v>500</v>
      </c>
      <c r="M83" s="174">
        <v>325</v>
      </c>
      <c r="N83" s="174">
        <v>650</v>
      </c>
      <c r="O83" s="174">
        <v>275</v>
      </c>
      <c r="P83" s="174">
        <v>549</v>
      </c>
      <c r="Q83" s="174">
        <v>225</v>
      </c>
      <c r="R83" s="174">
        <v>449</v>
      </c>
    </row>
    <row r="84" spans="1:18">
      <c r="A84" s="173">
        <v>820456</v>
      </c>
      <c r="B84" s="73" t="s">
        <v>700</v>
      </c>
      <c r="C84" s="174">
        <v>2500</v>
      </c>
      <c r="D84" s="174">
        <v>4999</v>
      </c>
      <c r="E84" s="174">
        <v>2500</v>
      </c>
      <c r="F84" s="174">
        <v>4999</v>
      </c>
      <c r="G84" s="174">
        <v>1850</v>
      </c>
      <c r="H84" s="174">
        <v>3699</v>
      </c>
      <c r="I84" s="174">
        <v>250</v>
      </c>
      <c r="J84" s="174">
        <v>499</v>
      </c>
      <c r="K84" s="174">
        <v>250</v>
      </c>
      <c r="L84" s="174">
        <v>500</v>
      </c>
      <c r="M84" s="174">
        <v>325</v>
      </c>
      <c r="N84" s="174">
        <v>650</v>
      </c>
      <c r="O84" s="174">
        <v>275</v>
      </c>
      <c r="P84" s="174">
        <v>549</v>
      </c>
      <c r="Q84" s="174">
        <v>225</v>
      </c>
      <c r="R84" s="174">
        <v>449</v>
      </c>
    </row>
    <row r="85" spans="1:18">
      <c r="A85" s="173">
        <v>820457</v>
      </c>
      <c r="B85" s="73" t="s">
        <v>704</v>
      </c>
      <c r="C85" s="174">
        <v>1750</v>
      </c>
      <c r="D85" s="174">
        <v>3499</v>
      </c>
      <c r="E85" s="174">
        <v>1750</v>
      </c>
      <c r="F85" s="174">
        <v>3499</v>
      </c>
      <c r="G85" s="174">
        <v>1300</v>
      </c>
      <c r="H85" s="174">
        <v>2599</v>
      </c>
      <c r="I85" s="174">
        <v>175</v>
      </c>
      <c r="J85" s="174">
        <v>349</v>
      </c>
      <c r="K85" s="174">
        <v>175</v>
      </c>
      <c r="L85" s="174">
        <v>350</v>
      </c>
      <c r="M85" s="174">
        <v>225</v>
      </c>
      <c r="N85" s="174">
        <v>450</v>
      </c>
      <c r="O85" s="174">
        <v>200</v>
      </c>
      <c r="P85" s="174">
        <v>399</v>
      </c>
      <c r="Q85" s="174">
        <v>150</v>
      </c>
      <c r="R85" s="174">
        <v>299</v>
      </c>
    </row>
    <row r="86" spans="1:18">
      <c r="A86" s="173">
        <v>820458</v>
      </c>
      <c r="B86" s="73" t="s">
        <v>701</v>
      </c>
      <c r="C86" s="174">
        <v>1750</v>
      </c>
      <c r="D86" s="174">
        <v>3499</v>
      </c>
      <c r="E86" s="174">
        <v>1750</v>
      </c>
      <c r="F86" s="174">
        <v>3499</v>
      </c>
      <c r="G86" s="174">
        <v>1300</v>
      </c>
      <c r="H86" s="174">
        <v>2599</v>
      </c>
      <c r="I86" s="174">
        <v>175</v>
      </c>
      <c r="J86" s="174">
        <v>349</v>
      </c>
      <c r="K86" s="174">
        <v>175</v>
      </c>
      <c r="L86" s="174">
        <v>350</v>
      </c>
      <c r="M86" s="174">
        <v>225</v>
      </c>
      <c r="N86" s="174">
        <v>450</v>
      </c>
      <c r="O86" s="174">
        <v>200</v>
      </c>
      <c r="P86" s="174">
        <v>399</v>
      </c>
      <c r="Q86" s="174">
        <v>150</v>
      </c>
      <c r="R86" s="174">
        <v>299</v>
      </c>
    </row>
    <row r="87" spans="1:18">
      <c r="A87" s="173">
        <v>820461</v>
      </c>
      <c r="B87" s="73" t="s">
        <v>2184</v>
      </c>
      <c r="C87" s="174">
        <v>650</v>
      </c>
      <c r="D87" s="174">
        <v>1299</v>
      </c>
      <c r="E87" s="174">
        <v>650</v>
      </c>
      <c r="F87" s="174">
        <v>1299</v>
      </c>
      <c r="G87" s="174">
        <v>500</v>
      </c>
      <c r="H87" s="174">
        <v>999</v>
      </c>
      <c r="I87" s="174">
        <v>65</v>
      </c>
      <c r="J87" s="174">
        <v>129</v>
      </c>
      <c r="K87" s="174">
        <v>65</v>
      </c>
      <c r="L87" s="174">
        <v>130</v>
      </c>
      <c r="M87" s="174">
        <v>80</v>
      </c>
      <c r="N87" s="174">
        <v>160</v>
      </c>
      <c r="O87" s="174">
        <v>70</v>
      </c>
      <c r="P87" s="174">
        <v>139</v>
      </c>
      <c r="Q87" s="174">
        <v>60</v>
      </c>
      <c r="R87" s="174">
        <v>119</v>
      </c>
    </row>
    <row r="88" spans="1:18">
      <c r="A88" s="173">
        <v>820462</v>
      </c>
      <c r="B88" s="73" t="s">
        <v>2185</v>
      </c>
      <c r="C88" s="174">
        <v>650</v>
      </c>
      <c r="D88" s="174">
        <v>1299</v>
      </c>
      <c r="E88" s="174">
        <v>650</v>
      </c>
      <c r="F88" s="174">
        <v>1299</v>
      </c>
      <c r="G88" s="174">
        <v>500</v>
      </c>
      <c r="H88" s="174">
        <v>999</v>
      </c>
      <c r="I88" s="174">
        <v>65</v>
      </c>
      <c r="J88" s="174">
        <v>129</v>
      </c>
      <c r="K88" s="174">
        <v>65</v>
      </c>
      <c r="L88" s="174">
        <v>130</v>
      </c>
      <c r="M88" s="174">
        <v>80</v>
      </c>
      <c r="N88" s="174">
        <v>160</v>
      </c>
      <c r="O88" s="174">
        <v>70</v>
      </c>
      <c r="P88" s="174">
        <v>139</v>
      </c>
      <c r="Q88" s="174">
        <v>60</v>
      </c>
      <c r="R88" s="174">
        <v>119</v>
      </c>
    </row>
    <row r="89" spans="1:18">
      <c r="A89" s="173">
        <v>820468</v>
      </c>
      <c r="B89" s="73" t="s">
        <v>2186</v>
      </c>
      <c r="C89" s="174">
        <v>250</v>
      </c>
      <c r="D89" s="174">
        <v>499</v>
      </c>
      <c r="E89" s="174">
        <v>250</v>
      </c>
      <c r="F89" s="174">
        <v>499</v>
      </c>
      <c r="G89" s="174">
        <v>200</v>
      </c>
      <c r="H89" s="174">
        <v>399</v>
      </c>
      <c r="I89" s="174">
        <v>24.5</v>
      </c>
      <c r="J89" s="174">
        <v>49</v>
      </c>
      <c r="K89" s="174">
        <v>25</v>
      </c>
      <c r="L89" s="174">
        <v>50</v>
      </c>
      <c r="M89" s="174">
        <v>29.5</v>
      </c>
      <c r="N89" s="174">
        <v>59</v>
      </c>
      <c r="O89" s="174">
        <v>24.5</v>
      </c>
      <c r="P89" s="174">
        <v>49</v>
      </c>
      <c r="Q89" s="174">
        <v>19.5</v>
      </c>
      <c r="R89" s="174">
        <v>39</v>
      </c>
    </row>
    <row r="90" spans="1:18">
      <c r="A90" s="173">
        <v>820473</v>
      </c>
      <c r="B90" s="73" t="s">
        <v>168</v>
      </c>
      <c r="C90" s="174">
        <v>200</v>
      </c>
      <c r="D90" s="174">
        <v>399</v>
      </c>
      <c r="E90" s="174">
        <v>200</v>
      </c>
      <c r="F90" s="174">
        <v>399</v>
      </c>
      <c r="G90" s="174">
        <v>150</v>
      </c>
      <c r="H90" s="174">
        <v>299</v>
      </c>
      <c r="I90" s="174">
        <v>19.5</v>
      </c>
      <c r="J90" s="174">
        <v>39</v>
      </c>
      <c r="K90" s="174">
        <v>19.5</v>
      </c>
      <c r="L90" s="174">
        <v>39</v>
      </c>
      <c r="M90" s="174">
        <v>24.5</v>
      </c>
      <c r="N90" s="174">
        <v>49</v>
      </c>
      <c r="O90" s="174">
        <v>19.5</v>
      </c>
      <c r="P90" s="174">
        <v>39</v>
      </c>
      <c r="Q90" s="174">
        <v>19.5</v>
      </c>
      <c r="R90" s="174">
        <v>39</v>
      </c>
    </row>
    <row r="91" spans="1:18">
      <c r="A91" s="173">
        <v>820474</v>
      </c>
      <c r="B91" s="73" t="s">
        <v>170</v>
      </c>
      <c r="C91" s="174">
        <v>150</v>
      </c>
      <c r="D91" s="174">
        <v>299</v>
      </c>
      <c r="E91" s="174">
        <v>150</v>
      </c>
      <c r="F91" s="174">
        <v>299</v>
      </c>
      <c r="G91" s="174">
        <v>115</v>
      </c>
      <c r="H91" s="174">
        <v>229</v>
      </c>
      <c r="I91" s="174">
        <v>15</v>
      </c>
      <c r="J91" s="174">
        <v>30</v>
      </c>
      <c r="K91" s="174">
        <v>15</v>
      </c>
      <c r="L91" s="174">
        <v>30</v>
      </c>
      <c r="M91" s="174">
        <v>19.5</v>
      </c>
      <c r="N91" s="174">
        <v>39</v>
      </c>
      <c r="O91" s="174">
        <v>17</v>
      </c>
      <c r="P91" s="174">
        <v>34</v>
      </c>
      <c r="Q91" s="174">
        <v>13.5</v>
      </c>
      <c r="R91" s="174">
        <v>27</v>
      </c>
    </row>
    <row r="92" spans="1:18">
      <c r="A92" s="173">
        <v>820475</v>
      </c>
      <c r="B92" s="73" t="s">
        <v>169</v>
      </c>
      <c r="C92" s="174">
        <v>150</v>
      </c>
      <c r="D92" s="174">
        <v>299</v>
      </c>
      <c r="E92" s="174">
        <v>150</v>
      </c>
      <c r="F92" s="174">
        <v>299</v>
      </c>
      <c r="G92" s="174">
        <v>115</v>
      </c>
      <c r="H92" s="174">
        <v>229</v>
      </c>
      <c r="I92" s="174">
        <v>15</v>
      </c>
      <c r="J92" s="174">
        <v>30</v>
      </c>
      <c r="K92" s="174">
        <v>15</v>
      </c>
      <c r="L92" s="174">
        <v>30</v>
      </c>
      <c r="M92" s="174">
        <v>19.5</v>
      </c>
      <c r="N92" s="174">
        <v>39</v>
      </c>
      <c r="O92" s="174">
        <v>17</v>
      </c>
      <c r="P92" s="174">
        <v>34</v>
      </c>
      <c r="Q92" s="174">
        <v>13.5</v>
      </c>
      <c r="R92" s="174">
        <v>27</v>
      </c>
    </row>
    <row r="93" spans="1:18">
      <c r="A93" s="173">
        <v>820477</v>
      </c>
      <c r="B93" s="73" t="s">
        <v>2188</v>
      </c>
      <c r="C93" s="174">
        <v>125</v>
      </c>
      <c r="D93" s="174">
        <v>249</v>
      </c>
      <c r="E93" s="174">
        <v>125</v>
      </c>
      <c r="F93" s="174">
        <v>249</v>
      </c>
      <c r="G93" s="174">
        <v>95</v>
      </c>
      <c r="H93" s="174">
        <v>189</v>
      </c>
      <c r="I93" s="174">
        <v>12.5</v>
      </c>
      <c r="J93" s="174">
        <v>25</v>
      </c>
      <c r="K93" s="174">
        <v>12.5</v>
      </c>
      <c r="L93" s="174">
        <v>25</v>
      </c>
      <c r="M93" s="174">
        <v>14.5</v>
      </c>
      <c r="N93" s="174">
        <v>29</v>
      </c>
      <c r="O93" s="174">
        <v>14</v>
      </c>
      <c r="P93" s="174">
        <v>28</v>
      </c>
      <c r="Q93" s="174">
        <v>11.5</v>
      </c>
      <c r="R93" s="174">
        <v>23</v>
      </c>
    </row>
    <row r="94" spans="1:18">
      <c r="A94" s="173">
        <v>820478</v>
      </c>
      <c r="B94" s="73" t="s">
        <v>179</v>
      </c>
      <c r="C94" s="174">
        <v>150</v>
      </c>
      <c r="D94" s="174">
        <v>299</v>
      </c>
      <c r="E94" s="174">
        <v>150</v>
      </c>
      <c r="F94" s="174">
        <v>299</v>
      </c>
      <c r="G94" s="174">
        <v>115</v>
      </c>
      <c r="H94" s="174">
        <v>229</v>
      </c>
      <c r="I94" s="174">
        <v>15</v>
      </c>
      <c r="J94" s="174">
        <v>30</v>
      </c>
      <c r="K94" s="174">
        <v>15</v>
      </c>
      <c r="L94" s="174">
        <v>30</v>
      </c>
      <c r="M94" s="174">
        <v>19.5</v>
      </c>
      <c r="N94" s="174">
        <v>39</v>
      </c>
      <c r="O94" s="174">
        <v>17</v>
      </c>
      <c r="P94" s="174">
        <v>34</v>
      </c>
      <c r="Q94" s="174">
        <v>13.5</v>
      </c>
      <c r="R94" s="174">
        <v>27</v>
      </c>
    </row>
    <row r="95" spans="1:18">
      <c r="A95" s="173">
        <v>820485</v>
      </c>
      <c r="B95" s="73" t="s">
        <v>2189</v>
      </c>
      <c r="C95" s="174">
        <v>250</v>
      </c>
      <c r="D95" s="174">
        <v>499</v>
      </c>
      <c r="E95" s="174">
        <v>250</v>
      </c>
      <c r="F95" s="174">
        <v>499</v>
      </c>
      <c r="G95" s="174">
        <v>200</v>
      </c>
      <c r="H95" s="174">
        <v>399</v>
      </c>
      <c r="I95" s="174">
        <v>24.5</v>
      </c>
      <c r="J95" s="174">
        <v>49</v>
      </c>
      <c r="K95" s="174">
        <v>25</v>
      </c>
      <c r="L95" s="174">
        <v>50</v>
      </c>
      <c r="M95" s="174">
        <v>29.5</v>
      </c>
      <c r="N95" s="174">
        <v>59</v>
      </c>
      <c r="O95" s="174">
        <v>24.5</v>
      </c>
      <c r="P95" s="174">
        <v>49</v>
      </c>
      <c r="Q95" s="174">
        <v>19.5</v>
      </c>
      <c r="R95" s="174">
        <v>39</v>
      </c>
    </row>
    <row r="96" spans="1:18">
      <c r="A96" s="173">
        <v>820494</v>
      </c>
      <c r="B96" s="73" t="s">
        <v>180</v>
      </c>
      <c r="C96" s="174">
        <v>200</v>
      </c>
      <c r="D96" s="174">
        <v>399</v>
      </c>
      <c r="E96" s="174">
        <v>200</v>
      </c>
      <c r="F96" s="174">
        <v>399</v>
      </c>
      <c r="G96" s="174">
        <v>150</v>
      </c>
      <c r="H96" s="174">
        <v>299</v>
      </c>
      <c r="I96" s="174">
        <v>19.5</v>
      </c>
      <c r="J96" s="174">
        <v>39</v>
      </c>
      <c r="K96" s="174">
        <v>19.5</v>
      </c>
      <c r="L96" s="174">
        <v>39</v>
      </c>
      <c r="M96" s="174">
        <v>24.5</v>
      </c>
      <c r="N96" s="174">
        <v>49</v>
      </c>
      <c r="O96" s="174">
        <v>19.5</v>
      </c>
      <c r="P96" s="174">
        <v>39</v>
      </c>
      <c r="Q96" s="174">
        <v>19.5</v>
      </c>
      <c r="R96" s="174">
        <v>39</v>
      </c>
    </row>
    <row r="97" spans="1:18">
      <c r="A97" s="173">
        <v>820495</v>
      </c>
      <c r="B97" s="73" t="s">
        <v>181</v>
      </c>
      <c r="C97" s="174">
        <v>175</v>
      </c>
      <c r="D97" s="174">
        <v>349</v>
      </c>
      <c r="E97" s="174">
        <v>175</v>
      </c>
      <c r="F97" s="174">
        <v>349</v>
      </c>
      <c r="G97" s="174">
        <v>150</v>
      </c>
      <c r="H97" s="174">
        <v>299</v>
      </c>
      <c r="I97" s="174">
        <v>17.5</v>
      </c>
      <c r="J97" s="174">
        <v>35</v>
      </c>
      <c r="K97" s="174">
        <v>17.5</v>
      </c>
      <c r="L97" s="174">
        <v>35</v>
      </c>
      <c r="M97" s="174">
        <v>22</v>
      </c>
      <c r="N97" s="174">
        <v>44</v>
      </c>
      <c r="O97" s="174">
        <v>19.5</v>
      </c>
      <c r="P97" s="174">
        <v>39</v>
      </c>
      <c r="Q97" s="174">
        <v>14.5</v>
      </c>
      <c r="R97" s="174">
        <v>29</v>
      </c>
    </row>
    <row r="98" spans="1:18">
      <c r="A98" s="173">
        <v>820497</v>
      </c>
      <c r="B98" s="73" t="s">
        <v>747</v>
      </c>
      <c r="C98" s="174">
        <v>3500</v>
      </c>
      <c r="D98" s="174">
        <v>6999</v>
      </c>
      <c r="E98" s="174">
        <v>3500</v>
      </c>
      <c r="F98" s="174">
        <v>6999</v>
      </c>
      <c r="G98" s="174">
        <v>2600</v>
      </c>
      <c r="H98" s="174">
        <v>5199</v>
      </c>
      <c r="I98" s="174">
        <v>350</v>
      </c>
      <c r="J98" s="174">
        <v>699</v>
      </c>
      <c r="K98" s="174">
        <v>350</v>
      </c>
      <c r="L98" s="174">
        <v>700</v>
      </c>
      <c r="M98" s="174">
        <v>450</v>
      </c>
      <c r="N98" s="174">
        <v>900</v>
      </c>
      <c r="O98" s="174">
        <v>390</v>
      </c>
      <c r="P98" s="174">
        <v>779</v>
      </c>
      <c r="Q98" s="174">
        <v>315</v>
      </c>
      <c r="R98" s="174">
        <v>629</v>
      </c>
    </row>
    <row r="99" spans="1:18">
      <c r="A99" s="173">
        <v>820514</v>
      </c>
      <c r="B99" s="73" t="s">
        <v>166</v>
      </c>
      <c r="C99" s="174">
        <v>200</v>
      </c>
      <c r="D99" s="174">
        <v>399</v>
      </c>
      <c r="E99" s="174">
        <v>200</v>
      </c>
      <c r="F99" s="174">
        <v>399</v>
      </c>
      <c r="G99" s="174">
        <v>150</v>
      </c>
      <c r="H99" s="174">
        <v>299</v>
      </c>
      <c r="I99" s="174">
        <v>19.5</v>
      </c>
      <c r="J99" s="174">
        <v>39</v>
      </c>
      <c r="K99" s="174">
        <v>19.5</v>
      </c>
      <c r="L99" s="174">
        <v>39</v>
      </c>
      <c r="M99" s="174">
        <v>24.5</v>
      </c>
      <c r="N99" s="174">
        <v>49</v>
      </c>
      <c r="O99" s="174">
        <v>19.5</v>
      </c>
      <c r="P99" s="174">
        <v>39</v>
      </c>
      <c r="Q99" s="174">
        <v>19.5</v>
      </c>
      <c r="R99" s="174">
        <v>39</v>
      </c>
    </row>
    <row r="100" spans="1:18">
      <c r="A100" s="173">
        <v>820517</v>
      </c>
      <c r="B100" s="73" t="s">
        <v>183</v>
      </c>
      <c r="C100" s="174">
        <v>150</v>
      </c>
      <c r="D100" s="174">
        <v>299</v>
      </c>
      <c r="E100" s="174">
        <v>150</v>
      </c>
      <c r="F100" s="174">
        <v>299</v>
      </c>
      <c r="G100" s="174">
        <v>125</v>
      </c>
      <c r="H100" s="174">
        <v>249</v>
      </c>
      <c r="I100" s="174">
        <v>15</v>
      </c>
      <c r="J100" s="174">
        <v>30</v>
      </c>
      <c r="K100" s="174">
        <v>15</v>
      </c>
      <c r="L100" s="174">
        <v>30</v>
      </c>
      <c r="M100" s="174">
        <v>19.5</v>
      </c>
      <c r="N100" s="174">
        <v>39</v>
      </c>
      <c r="O100" s="174">
        <v>17</v>
      </c>
      <c r="P100" s="174">
        <v>34</v>
      </c>
      <c r="Q100" s="174">
        <v>13.5</v>
      </c>
      <c r="R100" s="174">
        <v>27</v>
      </c>
    </row>
    <row r="101" spans="1:18">
      <c r="A101" s="173">
        <v>820518</v>
      </c>
      <c r="B101" s="73" t="s">
        <v>745</v>
      </c>
      <c r="C101" s="174">
        <v>150</v>
      </c>
      <c r="D101" s="174">
        <v>299</v>
      </c>
      <c r="E101" s="174">
        <v>150</v>
      </c>
      <c r="F101" s="174">
        <v>299</v>
      </c>
      <c r="G101" s="174">
        <v>115</v>
      </c>
      <c r="H101" s="174">
        <v>229</v>
      </c>
      <c r="I101" s="174">
        <v>15</v>
      </c>
      <c r="J101" s="174">
        <v>30</v>
      </c>
      <c r="K101" s="174">
        <v>15</v>
      </c>
      <c r="L101" s="174">
        <v>30</v>
      </c>
      <c r="M101" s="174">
        <v>19.5</v>
      </c>
      <c r="N101" s="174">
        <v>39</v>
      </c>
      <c r="O101" s="174">
        <v>17</v>
      </c>
      <c r="P101" s="174">
        <v>34</v>
      </c>
      <c r="Q101" s="174">
        <v>13.5</v>
      </c>
      <c r="R101" s="174">
        <v>27</v>
      </c>
    </row>
    <row r="102" spans="1:18">
      <c r="A102" s="173">
        <v>820521</v>
      </c>
      <c r="B102" s="73" t="s">
        <v>746</v>
      </c>
      <c r="C102" s="174">
        <v>3500</v>
      </c>
      <c r="D102" s="174">
        <v>6999</v>
      </c>
      <c r="E102" s="174">
        <v>3500</v>
      </c>
      <c r="F102" s="174">
        <v>6999</v>
      </c>
      <c r="G102" s="174">
        <v>2600</v>
      </c>
      <c r="H102" s="174">
        <v>5199</v>
      </c>
      <c r="I102" s="174">
        <v>350</v>
      </c>
      <c r="J102" s="174">
        <v>699</v>
      </c>
      <c r="K102" s="174">
        <v>350</v>
      </c>
      <c r="L102" s="174">
        <v>700</v>
      </c>
      <c r="M102" s="174">
        <v>450</v>
      </c>
      <c r="N102" s="174">
        <v>900</v>
      </c>
      <c r="O102" s="174">
        <v>390</v>
      </c>
      <c r="P102" s="174">
        <v>779</v>
      </c>
      <c r="Q102" s="174">
        <v>315</v>
      </c>
      <c r="R102" s="174">
        <v>629</v>
      </c>
    </row>
    <row r="103" spans="1:18">
      <c r="A103" s="173">
        <v>827036</v>
      </c>
      <c r="B103" s="73" t="s">
        <v>1049</v>
      </c>
      <c r="C103" s="174">
        <v>75</v>
      </c>
      <c r="D103" s="174">
        <v>149</v>
      </c>
      <c r="E103" s="174">
        <v>75</v>
      </c>
      <c r="F103" s="174">
        <v>149</v>
      </c>
      <c r="G103" s="174">
        <v>55</v>
      </c>
      <c r="H103" s="174">
        <v>109</v>
      </c>
      <c r="I103" s="174">
        <v>7.5</v>
      </c>
      <c r="J103" s="174">
        <v>15</v>
      </c>
      <c r="K103" s="174">
        <v>7.5</v>
      </c>
      <c r="L103" s="174">
        <v>15</v>
      </c>
      <c r="M103" s="174">
        <v>9.5</v>
      </c>
      <c r="N103" s="174">
        <v>19</v>
      </c>
      <c r="O103" s="174">
        <v>8.5</v>
      </c>
      <c r="P103" s="174">
        <v>17</v>
      </c>
      <c r="Q103" s="174">
        <v>7</v>
      </c>
      <c r="R103" s="174">
        <v>14</v>
      </c>
    </row>
    <row r="104" spans="1:18">
      <c r="A104" s="173">
        <v>828178</v>
      </c>
      <c r="B104" s="73" t="s">
        <v>731</v>
      </c>
      <c r="C104" s="174">
        <v>4000</v>
      </c>
      <c r="D104" s="174">
        <v>7999</v>
      </c>
      <c r="E104" s="174">
        <v>4000</v>
      </c>
      <c r="F104" s="174">
        <v>7999</v>
      </c>
      <c r="G104" s="174">
        <v>3000</v>
      </c>
      <c r="H104" s="174">
        <v>5999</v>
      </c>
      <c r="I104" s="174">
        <v>400</v>
      </c>
      <c r="J104" s="174">
        <v>799</v>
      </c>
      <c r="K104" s="174">
        <v>400</v>
      </c>
      <c r="L104" s="174">
        <v>800</v>
      </c>
      <c r="M104" s="174">
        <v>500</v>
      </c>
      <c r="N104" s="174">
        <v>1000</v>
      </c>
      <c r="O104" s="174">
        <v>450</v>
      </c>
      <c r="P104" s="174">
        <v>899</v>
      </c>
      <c r="Q104" s="174">
        <v>360</v>
      </c>
      <c r="R104" s="174">
        <v>719</v>
      </c>
    </row>
    <row r="105" spans="1:18">
      <c r="A105" s="173">
        <v>828179</v>
      </c>
      <c r="B105" s="73" t="s">
        <v>732</v>
      </c>
      <c r="C105" s="174">
        <v>4000</v>
      </c>
      <c r="D105" s="174">
        <v>7999</v>
      </c>
      <c r="E105" s="174">
        <v>4000</v>
      </c>
      <c r="F105" s="174">
        <v>7999</v>
      </c>
      <c r="G105" s="174">
        <v>3000</v>
      </c>
      <c r="H105" s="174">
        <v>5999</v>
      </c>
      <c r="I105" s="174">
        <v>400</v>
      </c>
      <c r="J105" s="174">
        <v>799</v>
      </c>
      <c r="K105" s="174">
        <v>400</v>
      </c>
      <c r="L105" s="174">
        <v>800</v>
      </c>
      <c r="M105" s="174">
        <v>500</v>
      </c>
      <c r="N105" s="174">
        <v>1000</v>
      </c>
      <c r="O105" s="174">
        <v>450</v>
      </c>
      <c r="P105" s="174">
        <v>899</v>
      </c>
      <c r="Q105" s="174">
        <v>360</v>
      </c>
      <c r="R105" s="174">
        <v>719</v>
      </c>
    </row>
    <row r="106" spans="1:18">
      <c r="A106" s="173">
        <v>828180</v>
      </c>
      <c r="B106" s="73" t="s">
        <v>734</v>
      </c>
      <c r="C106" s="174">
        <v>3250</v>
      </c>
      <c r="D106" s="174">
        <v>6499</v>
      </c>
      <c r="E106" s="174">
        <v>3250</v>
      </c>
      <c r="F106" s="174">
        <v>6499</v>
      </c>
      <c r="G106" s="174">
        <v>2500</v>
      </c>
      <c r="H106" s="174">
        <v>4999</v>
      </c>
      <c r="I106" s="174">
        <v>325</v>
      </c>
      <c r="J106" s="174">
        <v>649</v>
      </c>
      <c r="K106" s="174">
        <v>325</v>
      </c>
      <c r="L106" s="174">
        <v>650</v>
      </c>
      <c r="M106" s="174">
        <v>400</v>
      </c>
      <c r="N106" s="174">
        <v>800</v>
      </c>
      <c r="O106" s="174">
        <v>365</v>
      </c>
      <c r="P106" s="174">
        <v>729</v>
      </c>
      <c r="Q106" s="174">
        <v>290</v>
      </c>
      <c r="R106" s="174">
        <v>579</v>
      </c>
    </row>
    <row r="107" spans="1:18">
      <c r="A107" s="173">
        <v>828181</v>
      </c>
      <c r="B107" s="73" t="s">
        <v>735</v>
      </c>
      <c r="C107" s="174">
        <v>3250</v>
      </c>
      <c r="D107" s="174">
        <v>6499</v>
      </c>
      <c r="E107" s="174">
        <v>3250</v>
      </c>
      <c r="F107" s="174">
        <v>6499</v>
      </c>
      <c r="G107" s="174">
        <v>2500</v>
      </c>
      <c r="H107" s="174">
        <v>4999</v>
      </c>
      <c r="I107" s="174">
        <v>325</v>
      </c>
      <c r="J107" s="174">
        <v>649</v>
      </c>
      <c r="K107" s="174">
        <v>325</v>
      </c>
      <c r="L107" s="174">
        <v>650</v>
      </c>
      <c r="M107" s="174">
        <v>400</v>
      </c>
      <c r="N107" s="174">
        <v>800</v>
      </c>
      <c r="O107" s="174">
        <v>365</v>
      </c>
      <c r="P107" s="174">
        <v>729</v>
      </c>
      <c r="Q107" s="174">
        <v>290</v>
      </c>
      <c r="R107" s="174">
        <v>579</v>
      </c>
    </row>
    <row r="108" spans="1:18">
      <c r="A108" s="173">
        <v>828182</v>
      </c>
      <c r="B108" s="73" t="s">
        <v>736</v>
      </c>
      <c r="C108" s="174">
        <v>1000</v>
      </c>
      <c r="D108" s="174">
        <v>1999</v>
      </c>
      <c r="E108" s="174">
        <v>1000</v>
      </c>
      <c r="F108" s="174">
        <v>1999</v>
      </c>
      <c r="G108" s="174">
        <v>800</v>
      </c>
      <c r="H108" s="174">
        <v>1599</v>
      </c>
      <c r="I108" s="174">
        <v>100</v>
      </c>
      <c r="J108" s="174">
        <v>199.95</v>
      </c>
      <c r="K108" s="174">
        <v>100</v>
      </c>
      <c r="L108" s="174">
        <v>199.95</v>
      </c>
      <c r="M108" s="174">
        <v>125</v>
      </c>
      <c r="N108" s="174">
        <v>249.99</v>
      </c>
      <c r="O108" s="174">
        <v>110</v>
      </c>
      <c r="P108" s="174">
        <v>219.9</v>
      </c>
      <c r="Q108" s="174">
        <v>90</v>
      </c>
      <c r="R108" s="174">
        <v>179.99</v>
      </c>
    </row>
    <row r="109" spans="1:18">
      <c r="A109" s="173">
        <v>828183</v>
      </c>
      <c r="B109" s="73" t="s">
        <v>737</v>
      </c>
      <c r="C109" s="174">
        <v>1000</v>
      </c>
      <c r="D109" s="174">
        <v>1999</v>
      </c>
      <c r="E109" s="174">
        <v>1000</v>
      </c>
      <c r="F109" s="174">
        <v>1999</v>
      </c>
      <c r="G109" s="174">
        <v>800</v>
      </c>
      <c r="H109" s="174">
        <v>1599</v>
      </c>
      <c r="I109" s="174">
        <v>100</v>
      </c>
      <c r="J109" s="174">
        <v>199.95</v>
      </c>
      <c r="K109" s="174">
        <v>100</v>
      </c>
      <c r="L109" s="174">
        <v>199.95</v>
      </c>
      <c r="M109" s="174">
        <v>125</v>
      </c>
      <c r="N109" s="174">
        <v>249.99</v>
      </c>
      <c r="O109" s="174">
        <v>110</v>
      </c>
      <c r="P109" s="174">
        <v>219.9</v>
      </c>
      <c r="Q109" s="174">
        <v>90</v>
      </c>
      <c r="R109" s="174">
        <v>179.99</v>
      </c>
    </row>
    <row r="110" spans="1:18">
      <c r="A110" s="173">
        <v>828196</v>
      </c>
      <c r="B110" s="73" t="s">
        <v>182</v>
      </c>
      <c r="C110" s="174">
        <v>250</v>
      </c>
      <c r="D110" s="174">
        <v>499</v>
      </c>
      <c r="E110" s="174">
        <v>250</v>
      </c>
      <c r="F110" s="174">
        <v>499</v>
      </c>
      <c r="G110" s="174">
        <v>200</v>
      </c>
      <c r="H110" s="174">
        <v>399</v>
      </c>
      <c r="I110" s="174">
        <v>24.5</v>
      </c>
      <c r="J110" s="174">
        <v>49</v>
      </c>
      <c r="K110" s="174">
        <v>25</v>
      </c>
      <c r="L110" s="174">
        <v>50</v>
      </c>
      <c r="M110" s="174">
        <v>29.5</v>
      </c>
      <c r="N110" s="174">
        <v>59</v>
      </c>
      <c r="O110" s="174">
        <v>24.5</v>
      </c>
      <c r="P110" s="174">
        <v>49</v>
      </c>
      <c r="Q110" s="174">
        <v>19.5</v>
      </c>
      <c r="R110" s="174">
        <v>39</v>
      </c>
    </row>
    <row r="111" spans="1:18">
      <c r="A111" s="173">
        <v>835000</v>
      </c>
      <c r="B111" s="73" t="s">
        <v>184</v>
      </c>
      <c r="C111" s="174">
        <v>850</v>
      </c>
      <c r="D111" s="174">
        <v>1699</v>
      </c>
      <c r="E111" s="174">
        <v>850</v>
      </c>
      <c r="F111" s="174">
        <v>1699</v>
      </c>
      <c r="G111" s="174">
        <v>650</v>
      </c>
      <c r="H111" s="174">
        <v>1299</v>
      </c>
      <c r="I111" s="174">
        <v>85</v>
      </c>
      <c r="J111" s="174">
        <v>169</v>
      </c>
      <c r="K111" s="174">
        <v>85</v>
      </c>
      <c r="L111" s="174">
        <v>170</v>
      </c>
      <c r="M111" s="174">
        <v>105</v>
      </c>
      <c r="N111" s="174">
        <v>210</v>
      </c>
      <c r="O111" s="174">
        <v>95</v>
      </c>
      <c r="P111" s="174">
        <v>189</v>
      </c>
      <c r="Q111" s="174">
        <v>75</v>
      </c>
      <c r="R111" s="174">
        <v>149</v>
      </c>
    </row>
    <row r="112" spans="1:18">
      <c r="A112" s="173">
        <v>835001</v>
      </c>
      <c r="B112" s="73" t="s">
        <v>185</v>
      </c>
      <c r="C112" s="174">
        <v>850</v>
      </c>
      <c r="D112" s="174">
        <v>1699</v>
      </c>
      <c r="E112" s="174">
        <v>850</v>
      </c>
      <c r="F112" s="174">
        <v>1699</v>
      </c>
      <c r="G112" s="174">
        <v>650</v>
      </c>
      <c r="H112" s="174">
        <v>1299</v>
      </c>
      <c r="I112" s="174">
        <v>85</v>
      </c>
      <c r="J112" s="174">
        <v>169</v>
      </c>
      <c r="K112" s="174">
        <v>85</v>
      </c>
      <c r="L112" s="174">
        <v>170</v>
      </c>
      <c r="M112" s="174">
        <v>105</v>
      </c>
      <c r="N112" s="174">
        <v>210</v>
      </c>
      <c r="O112" s="174">
        <v>95</v>
      </c>
      <c r="P112" s="174">
        <v>189</v>
      </c>
      <c r="Q112" s="174">
        <v>75</v>
      </c>
      <c r="R112" s="174">
        <v>149</v>
      </c>
    </row>
    <row r="113" spans="1:18">
      <c r="A113" s="173">
        <v>835002</v>
      </c>
      <c r="B113" s="73" t="s">
        <v>186</v>
      </c>
      <c r="C113" s="174">
        <v>700</v>
      </c>
      <c r="D113" s="174">
        <v>1399</v>
      </c>
      <c r="E113" s="174">
        <v>700</v>
      </c>
      <c r="F113" s="174">
        <v>1399</v>
      </c>
      <c r="G113" s="174">
        <v>500</v>
      </c>
      <c r="H113" s="174">
        <v>999</v>
      </c>
      <c r="I113" s="174">
        <v>70</v>
      </c>
      <c r="J113" s="174">
        <v>139</v>
      </c>
      <c r="K113" s="174">
        <v>70</v>
      </c>
      <c r="L113" s="174">
        <v>140</v>
      </c>
      <c r="M113" s="174">
        <v>90</v>
      </c>
      <c r="N113" s="174">
        <v>180</v>
      </c>
      <c r="O113" s="174">
        <v>80</v>
      </c>
      <c r="P113" s="174">
        <v>159</v>
      </c>
      <c r="Q113" s="174">
        <v>65</v>
      </c>
      <c r="R113" s="174">
        <v>129</v>
      </c>
    </row>
    <row r="114" spans="1:18">
      <c r="A114" s="173">
        <v>835003</v>
      </c>
      <c r="B114" s="73" t="s">
        <v>187</v>
      </c>
      <c r="C114" s="174">
        <v>900</v>
      </c>
      <c r="D114" s="174">
        <v>1799</v>
      </c>
      <c r="E114" s="174">
        <v>900</v>
      </c>
      <c r="F114" s="174">
        <v>1799</v>
      </c>
      <c r="G114" s="174">
        <v>700</v>
      </c>
      <c r="H114" s="174">
        <v>1399</v>
      </c>
      <c r="I114" s="174">
        <v>90</v>
      </c>
      <c r="J114" s="174">
        <v>179</v>
      </c>
      <c r="K114" s="174">
        <v>90</v>
      </c>
      <c r="L114" s="174">
        <v>180</v>
      </c>
      <c r="M114" s="174">
        <v>115</v>
      </c>
      <c r="N114" s="174">
        <v>230</v>
      </c>
      <c r="O114" s="174">
        <v>100</v>
      </c>
      <c r="P114" s="174">
        <v>199</v>
      </c>
      <c r="Q114" s="174">
        <v>80</v>
      </c>
      <c r="R114" s="174">
        <v>159</v>
      </c>
    </row>
    <row r="115" spans="1:18">
      <c r="A115" s="173">
        <v>835004</v>
      </c>
      <c r="B115" s="73" t="s">
        <v>188</v>
      </c>
      <c r="C115" s="174">
        <v>750</v>
      </c>
      <c r="D115" s="174">
        <v>1499</v>
      </c>
      <c r="E115" s="174">
        <v>750</v>
      </c>
      <c r="F115" s="174">
        <v>1499</v>
      </c>
      <c r="G115" s="174">
        <v>600</v>
      </c>
      <c r="H115" s="174">
        <v>1199</v>
      </c>
      <c r="I115" s="174">
        <v>75</v>
      </c>
      <c r="J115" s="174">
        <v>149</v>
      </c>
      <c r="K115" s="174">
        <v>75</v>
      </c>
      <c r="L115" s="174">
        <v>150</v>
      </c>
      <c r="M115" s="174">
        <v>95</v>
      </c>
      <c r="N115" s="174">
        <v>190</v>
      </c>
      <c r="O115" s="174">
        <v>85</v>
      </c>
      <c r="P115" s="174">
        <v>169</v>
      </c>
      <c r="Q115" s="174">
        <v>70</v>
      </c>
      <c r="R115" s="174">
        <v>139</v>
      </c>
    </row>
    <row r="116" spans="1:18">
      <c r="A116" s="173">
        <v>835006</v>
      </c>
      <c r="B116" s="73" t="s">
        <v>189</v>
      </c>
      <c r="C116" s="174">
        <v>700</v>
      </c>
      <c r="D116" s="174">
        <v>1399</v>
      </c>
      <c r="E116" s="174">
        <v>700</v>
      </c>
      <c r="F116" s="174">
        <v>1399</v>
      </c>
      <c r="G116" s="174">
        <v>500</v>
      </c>
      <c r="H116" s="174">
        <v>999</v>
      </c>
      <c r="I116" s="174">
        <v>70</v>
      </c>
      <c r="J116" s="174">
        <v>139</v>
      </c>
      <c r="K116" s="174">
        <v>70</v>
      </c>
      <c r="L116" s="174">
        <v>140</v>
      </c>
      <c r="M116" s="174">
        <v>90</v>
      </c>
      <c r="N116" s="174">
        <v>180</v>
      </c>
      <c r="O116" s="174">
        <v>80</v>
      </c>
      <c r="P116" s="174">
        <v>159</v>
      </c>
      <c r="Q116" s="174">
        <v>65</v>
      </c>
      <c r="R116" s="174">
        <v>129</v>
      </c>
    </row>
    <row r="117" spans="1:18">
      <c r="A117" s="173">
        <v>835017</v>
      </c>
      <c r="B117" s="73" t="s">
        <v>1272</v>
      </c>
      <c r="C117" s="174">
        <v>500</v>
      </c>
      <c r="D117" s="174">
        <v>999</v>
      </c>
      <c r="E117" s="174">
        <v>500</v>
      </c>
      <c r="F117" s="174">
        <v>999</v>
      </c>
      <c r="G117" s="174">
        <v>400</v>
      </c>
      <c r="H117" s="174">
        <v>799</v>
      </c>
      <c r="I117" s="174">
        <v>50</v>
      </c>
      <c r="J117" s="174">
        <v>99</v>
      </c>
      <c r="K117" s="174">
        <v>50</v>
      </c>
      <c r="L117" s="174">
        <v>100</v>
      </c>
      <c r="M117" s="174">
        <v>65</v>
      </c>
      <c r="N117" s="174">
        <v>130</v>
      </c>
      <c r="O117" s="174">
        <v>55</v>
      </c>
      <c r="P117" s="174">
        <v>109</v>
      </c>
      <c r="Q117" s="174">
        <v>45</v>
      </c>
      <c r="R117" s="174">
        <v>89</v>
      </c>
    </row>
    <row r="118" spans="1:18">
      <c r="A118" s="173">
        <v>835018</v>
      </c>
      <c r="B118" s="73" t="s">
        <v>1273</v>
      </c>
      <c r="C118" s="174">
        <v>450</v>
      </c>
      <c r="D118" s="174">
        <v>899</v>
      </c>
      <c r="E118" s="174">
        <v>450</v>
      </c>
      <c r="F118" s="174">
        <v>899</v>
      </c>
      <c r="G118" s="174">
        <v>350</v>
      </c>
      <c r="H118" s="174">
        <v>699</v>
      </c>
      <c r="I118" s="174">
        <v>45</v>
      </c>
      <c r="J118" s="174">
        <v>89</v>
      </c>
      <c r="K118" s="174">
        <v>45</v>
      </c>
      <c r="L118" s="174">
        <v>90</v>
      </c>
      <c r="M118" s="174">
        <v>55</v>
      </c>
      <c r="N118" s="174">
        <v>110</v>
      </c>
      <c r="O118" s="174">
        <v>50</v>
      </c>
      <c r="P118" s="174">
        <v>99</v>
      </c>
      <c r="Q118" s="174">
        <v>40</v>
      </c>
      <c r="R118" s="174">
        <v>79</v>
      </c>
    </row>
    <row r="119" spans="1:18">
      <c r="A119" s="173">
        <v>835019</v>
      </c>
      <c r="B119" s="73" t="s">
        <v>1278</v>
      </c>
      <c r="C119" s="174">
        <v>350</v>
      </c>
      <c r="D119" s="174">
        <v>699</v>
      </c>
      <c r="E119" s="174">
        <v>350</v>
      </c>
      <c r="F119" s="174">
        <v>699</v>
      </c>
      <c r="G119" s="174">
        <v>250</v>
      </c>
      <c r="H119" s="174">
        <v>499</v>
      </c>
      <c r="I119" s="174">
        <v>35</v>
      </c>
      <c r="J119" s="174">
        <v>69</v>
      </c>
      <c r="K119" s="174">
        <v>35</v>
      </c>
      <c r="L119" s="174">
        <v>70</v>
      </c>
      <c r="M119" s="174">
        <v>45</v>
      </c>
      <c r="N119" s="174">
        <v>90</v>
      </c>
      <c r="O119" s="174">
        <v>40</v>
      </c>
      <c r="P119" s="174">
        <v>79</v>
      </c>
      <c r="Q119" s="174">
        <v>35</v>
      </c>
      <c r="R119" s="174">
        <v>59</v>
      </c>
    </row>
    <row r="120" spans="1:18">
      <c r="A120" s="173">
        <v>835021</v>
      </c>
      <c r="B120" s="73" t="s">
        <v>1279</v>
      </c>
      <c r="C120" s="174">
        <v>200</v>
      </c>
      <c r="D120" s="174">
        <v>399</v>
      </c>
      <c r="E120" s="174">
        <v>200</v>
      </c>
      <c r="F120" s="174">
        <v>399</v>
      </c>
      <c r="G120" s="174">
        <v>150</v>
      </c>
      <c r="H120" s="174">
        <v>299</v>
      </c>
      <c r="I120" s="174">
        <v>19.5</v>
      </c>
      <c r="J120" s="174">
        <v>39</v>
      </c>
      <c r="K120" s="174">
        <v>19.5</v>
      </c>
      <c r="L120" s="174">
        <v>39</v>
      </c>
      <c r="M120" s="174">
        <v>24.5</v>
      </c>
      <c r="N120" s="174">
        <v>49</v>
      </c>
      <c r="O120" s="174">
        <v>19.5</v>
      </c>
      <c r="P120" s="174">
        <v>39</v>
      </c>
      <c r="Q120" s="174">
        <v>19.5</v>
      </c>
      <c r="R120" s="174">
        <v>39</v>
      </c>
    </row>
    <row r="121" spans="1:18">
      <c r="A121" s="173">
        <v>835025</v>
      </c>
      <c r="B121" s="73" t="s">
        <v>1282</v>
      </c>
      <c r="C121" s="174">
        <v>500</v>
      </c>
      <c r="D121" s="174">
        <v>999</v>
      </c>
      <c r="E121" s="174">
        <v>500</v>
      </c>
      <c r="F121" s="174">
        <v>999</v>
      </c>
      <c r="G121" s="174">
        <v>400</v>
      </c>
      <c r="H121" s="174">
        <v>799</v>
      </c>
      <c r="I121" s="174">
        <v>50</v>
      </c>
      <c r="J121" s="174">
        <v>99</v>
      </c>
      <c r="K121" s="174">
        <v>50</v>
      </c>
      <c r="L121" s="174">
        <v>100</v>
      </c>
      <c r="M121" s="174">
        <v>60</v>
      </c>
      <c r="N121" s="174">
        <v>120</v>
      </c>
      <c r="O121" s="174">
        <v>60</v>
      </c>
      <c r="P121" s="174">
        <v>119</v>
      </c>
      <c r="Q121" s="174">
        <v>45</v>
      </c>
      <c r="R121" s="174">
        <v>89</v>
      </c>
    </row>
    <row r="122" spans="1:18">
      <c r="A122" s="173">
        <v>835026</v>
      </c>
      <c r="B122" s="73" t="s">
        <v>1289</v>
      </c>
      <c r="C122" s="174">
        <v>650</v>
      </c>
      <c r="D122" s="174">
        <v>1299</v>
      </c>
      <c r="E122" s="174">
        <v>650</v>
      </c>
      <c r="F122" s="174">
        <v>1299</v>
      </c>
      <c r="G122" s="174">
        <v>550</v>
      </c>
      <c r="H122" s="174">
        <v>1099</v>
      </c>
      <c r="I122" s="174">
        <v>65</v>
      </c>
      <c r="J122" s="174">
        <v>129</v>
      </c>
      <c r="K122" s="174">
        <v>65</v>
      </c>
      <c r="L122" s="174">
        <v>130</v>
      </c>
      <c r="M122" s="174">
        <v>80</v>
      </c>
      <c r="N122" s="174">
        <v>160</v>
      </c>
      <c r="O122" s="174">
        <v>75</v>
      </c>
      <c r="P122" s="174">
        <v>149</v>
      </c>
      <c r="Q122" s="174">
        <v>60</v>
      </c>
      <c r="R122" s="174">
        <v>119</v>
      </c>
    </row>
    <row r="123" spans="1:18">
      <c r="A123" s="173">
        <v>840035</v>
      </c>
      <c r="B123" s="73" t="s">
        <v>2711</v>
      </c>
      <c r="C123" s="174">
        <v>600</v>
      </c>
      <c r="D123" s="174">
        <v>1199</v>
      </c>
      <c r="E123" s="174">
        <v>600</v>
      </c>
      <c r="F123" s="174">
        <v>1199</v>
      </c>
      <c r="G123" s="174">
        <v>450</v>
      </c>
      <c r="H123" s="174">
        <v>899</v>
      </c>
      <c r="I123" s="174">
        <v>60</v>
      </c>
      <c r="J123" s="174">
        <v>119</v>
      </c>
      <c r="K123" s="174">
        <v>60</v>
      </c>
      <c r="L123" s="174">
        <v>120</v>
      </c>
      <c r="M123" s="174">
        <v>75</v>
      </c>
      <c r="N123" s="174">
        <v>150</v>
      </c>
      <c r="O123" s="174">
        <v>70</v>
      </c>
      <c r="P123" s="174">
        <v>139</v>
      </c>
      <c r="Q123" s="174">
        <v>60</v>
      </c>
      <c r="R123" s="174">
        <v>109</v>
      </c>
    </row>
    <row r="124" spans="1:18">
      <c r="A124" s="173">
        <v>840037</v>
      </c>
      <c r="B124" s="73" t="s">
        <v>2731</v>
      </c>
      <c r="C124" s="174">
        <v>750</v>
      </c>
      <c r="D124" s="174">
        <v>1499</v>
      </c>
      <c r="E124" s="174">
        <v>750</v>
      </c>
      <c r="F124" s="174">
        <v>1499</v>
      </c>
      <c r="G124" s="174">
        <v>600</v>
      </c>
      <c r="H124" s="174">
        <v>1199</v>
      </c>
      <c r="I124" s="174">
        <v>75</v>
      </c>
      <c r="J124" s="174">
        <v>149.94999999999999</v>
      </c>
      <c r="K124" s="174">
        <v>75</v>
      </c>
      <c r="L124" s="174">
        <v>150</v>
      </c>
      <c r="M124" s="174">
        <v>95</v>
      </c>
      <c r="N124" s="174">
        <v>190</v>
      </c>
      <c r="O124" s="174">
        <v>85</v>
      </c>
      <c r="P124" s="174">
        <v>169</v>
      </c>
      <c r="Q124" s="174">
        <v>75</v>
      </c>
      <c r="R124" s="174">
        <v>139</v>
      </c>
    </row>
    <row r="125" spans="1:18">
      <c r="A125" s="173">
        <v>840039</v>
      </c>
      <c r="B125" s="73" t="s">
        <v>2740</v>
      </c>
      <c r="C125" s="174">
        <v>500</v>
      </c>
      <c r="D125" s="174">
        <v>999</v>
      </c>
      <c r="E125" s="174">
        <v>500</v>
      </c>
      <c r="F125" s="174">
        <v>999</v>
      </c>
      <c r="G125" s="174">
        <v>400</v>
      </c>
      <c r="H125" s="174">
        <v>799</v>
      </c>
      <c r="I125" s="174">
        <v>50</v>
      </c>
      <c r="J125" s="174">
        <v>99</v>
      </c>
      <c r="K125" s="174">
        <v>50</v>
      </c>
      <c r="L125" s="174">
        <v>100</v>
      </c>
      <c r="M125" s="174">
        <v>65</v>
      </c>
      <c r="N125" s="174">
        <v>130</v>
      </c>
      <c r="O125" s="174">
        <v>60</v>
      </c>
      <c r="P125" s="174">
        <v>119</v>
      </c>
      <c r="Q125" s="174">
        <v>50</v>
      </c>
      <c r="R125" s="174">
        <v>89</v>
      </c>
    </row>
    <row r="126" spans="1:18">
      <c r="A126" s="173">
        <v>840040</v>
      </c>
      <c r="B126" s="73" t="s">
        <v>2760</v>
      </c>
      <c r="C126" s="174">
        <v>650</v>
      </c>
      <c r="D126" s="174">
        <v>1299</v>
      </c>
      <c r="E126" s="174">
        <v>650</v>
      </c>
      <c r="F126" s="174">
        <v>1299</v>
      </c>
      <c r="G126" s="174">
        <v>550</v>
      </c>
      <c r="H126" s="174">
        <v>1099</v>
      </c>
      <c r="I126" s="174">
        <v>65</v>
      </c>
      <c r="J126" s="174">
        <v>129</v>
      </c>
      <c r="K126" s="174">
        <v>65</v>
      </c>
      <c r="L126" s="174">
        <v>130</v>
      </c>
      <c r="M126" s="174">
        <v>85</v>
      </c>
      <c r="N126" s="174">
        <v>170</v>
      </c>
      <c r="O126" s="174">
        <v>75</v>
      </c>
      <c r="P126" s="174">
        <v>149</v>
      </c>
      <c r="Q126" s="174">
        <v>65</v>
      </c>
      <c r="R126" s="174">
        <v>119</v>
      </c>
    </row>
    <row r="127" spans="1:18">
      <c r="A127" s="173">
        <v>840053</v>
      </c>
      <c r="B127" s="73" t="s">
        <v>1059</v>
      </c>
      <c r="C127" s="174">
        <v>1350</v>
      </c>
      <c r="D127" s="174">
        <v>2699</v>
      </c>
      <c r="E127" s="174">
        <v>1350</v>
      </c>
      <c r="F127" s="174">
        <v>2699</v>
      </c>
      <c r="G127" s="174">
        <v>1000</v>
      </c>
      <c r="H127" s="174">
        <v>1999</v>
      </c>
      <c r="I127" s="174">
        <v>135</v>
      </c>
      <c r="J127" s="174">
        <v>269</v>
      </c>
      <c r="K127" s="174">
        <v>135</v>
      </c>
      <c r="L127" s="174">
        <v>270</v>
      </c>
      <c r="M127" s="174">
        <v>170</v>
      </c>
      <c r="N127" s="174">
        <v>340</v>
      </c>
      <c r="O127" s="174">
        <v>150</v>
      </c>
      <c r="P127" s="174">
        <v>299</v>
      </c>
      <c r="Q127" s="174">
        <v>135</v>
      </c>
      <c r="R127" s="174">
        <v>239</v>
      </c>
    </row>
    <row r="128" spans="1:18">
      <c r="A128" s="173">
        <v>840055</v>
      </c>
      <c r="B128" s="73" t="s">
        <v>1060</v>
      </c>
      <c r="C128" s="174">
        <v>3000</v>
      </c>
      <c r="D128" s="174">
        <v>5999</v>
      </c>
      <c r="E128" s="174">
        <v>3000</v>
      </c>
      <c r="F128" s="174">
        <v>5999</v>
      </c>
      <c r="G128" s="174">
        <v>2250</v>
      </c>
      <c r="H128" s="174">
        <v>4499</v>
      </c>
      <c r="I128" s="174">
        <v>300</v>
      </c>
      <c r="J128" s="174">
        <v>599</v>
      </c>
      <c r="K128" s="174">
        <v>300</v>
      </c>
      <c r="L128" s="174">
        <v>600</v>
      </c>
      <c r="M128" s="174">
        <v>375</v>
      </c>
      <c r="N128" s="174">
        <v>750</v>
      </c>
      <c r="O128" s="174">
        <v>325</v>
      </c>
      <c r="P128" s="174">
        <v>649</v>
      </c>
      <c r="Q128" s="174">
        <v>300</v>
      </c>
      <c r="R128" s="174">
        <v>549</v>
      </c>
    </row>
    <row r="129" spans="1:18">
      <c r="A129" s="173">
        <v>840056</v>
      </c>
      <c r="B129" s="73" t="s">
        <v>1061</v>
      </c>
      <c r="C129" s="174">
        <v>3250</v>
      </c>
      <c r="D129" s="174">
        <v>6499</v>
      </c>
      <c r="E129" s="174">
        <v>3250</v>
      </c>
      <c r="F129" s="174">
        <v>6499</v>
      </c>
      <c r="G129" s="174">
        <v>2450</v>
      </c>
      <c r="H129" s="174">
        <v>4899</v>
      </c>
      <c r="I129" s="174">
        <v>325</v>
      </c>
      <c r="J129" s="174">
        <v>649</v>
      </c>
      <c r="K129" s="174">
        <v>325</v>
      </c>
      <c r="L129" s="174">
        <v>650</v>
      </c>
      <c r="M129" s="174">
        <v>400</v>
      </c>
      <c r="N129" s="174">
        <v>800</v>
      </c>
      <c r="O129" s="174">
        <v>365</v>
      </c>
      <c r="P129" s="174">
        <v>729</v>
      </c>
      <c r="Q129" s="174">
        <v>290</v>
      </c>
      <c r="R129" s="174">
        <v>579</v>
      </c>
    </row>
    <row r="130" spans="1:18">
      <c r="A130" s="173">
        <v>840080</v>
      </c>
      <c r="B130" s="73" t="s">
        <v>190</v>
      </c>
      <c r="C130" s="174">
        <v>1000</v>
      </c>
      <c r="D130" s="174">
        <v>1999</v>
      </c>
      <c r="E130" s="174">
        <v>1000</v>
      </c>
      <c r="F130" s="174">
        <v>1999</v>
      </c>
      <c r="G130" s="174">
        <v>750</v>
      </c>
      <c r="H130" s="174">
        <v>1499</v>
      </c>
      <c r="I130" s="174">
        <v>100</v>
      </c>
      <c r="J130" s="174">
        <v>199</v>
      </c>
      <c r="K130" s="174">
        <v>100</v>
      </c>
      <c r="L130" s="174">
        <v>200</v>
      </c>
      <c r="M130" s="174">
        <v>125</v>
      </c>
      <c r="N130" s="174">
        <v>250</v>
      </c>
      <c r="O130" s="174">
        <v>110</v>
      </c>
      <c r="P130" s="174">
        <v>219</v>
      </c>
      <c r="Q130" s="174">
        <v>90</v>
      </c>
      <c r="R130" s="174">
        <v>179</v>
      </c>
    </row>
    <row r="131" spans="1:18">
      <c r="A131" s="173">
        <v>840084</v>
      </c>
      <c r="B131" s="73" t="s">
        <v>1062</v>
      </c>
      <c r="C131" s="174">
        <v>1150</v>
      </c>
      <c r="D131" s="174">
        <v>2299</v>
      </c>
      <c r="E131" s="174">
        <v>1150</v>
      </c>
      <c r="F131" s="174">
        <v>2299</v>
      </c>
      <c r="G131" s="174">
        <v>900</v>
      </c>
      <c r="H131" s="174">
        <v>1799</v>
      </c>
      <c r="I131" s="174">
        <v>115</v>
      </c>
      <c r="J131" s="174">
        <v>229</v>
      </c>
      <c r="K131" s="174">
        <v>115</v>
      </c>
      <c r="L131" s="174">
        <v>230</v>
      </c>
      <c r="M131" s="174">
        <v>145</v>
      </c>
      <c r="N131" s="174">
        <v>290</v>
      </c>
      <c r="O131" s="174">
        <v>125</v>
      </c>
      <c r="P131" s="174">
        <v>249</v>
      </c>
      <c r="Q131" s="174">
        <v>105</v>
      </c>
      <c r="R131" s="174">
        <v>209</v>
      </c>
    </row>
    <row r="132" spans="1:18">
      <c r="A132" s="173">
        <v>840091</v>
      </c>
      <c r="B132" s="73" t="s">
        <v>191</v>
      </c>
      <c r="C132" s="174">
        <v>800</v>
      </c>
      <c r="D132" s="174">
        <v>1599</v>
      </c>
      <c r="E132" s="174">
        <v>800</v>
      </c>
      <c r="F132" s="174">
        <v>1599</v>
      </c>
      <c r="G132" s="174">
        <v>650</v>
      </c>
      <c r="H132" s="174">
        <v>1299</v>
      </c>
      <c r="I132" s="174">
        <v>80</v>
      </c>
      <c r="J132" s="174">
        <v>159</v>
      </c>
      <c r="K132" s="174">
        <v>80</v>
      </c>
      <c r="L132" s="174">
        <v>160</v>
      </c>
      <c r="M132" s="174">
        <v>100</v>
      </c>
      <c r="N132" s="174">
        <v>200</v>
      </c>
      <c r="O132" s="174">
        <v>85</v>
      </c>
      <c r="P132" s="174">
        <v>169</v>
      </c>
      <c r="Q132" s="174">
        <v>70</v>
      </c>
      <c r="R132" s="174">
        <v>139</v>
      </c>
    </row>
    <row r="133" spans="1:18">
      <c r="A133" s="173">
        <v>840092</v>
      </c>
      <c r="B133" s="73" t="s">
        <v>1063</v>
      </c>
      <c r="C133" s="174">
        <v>950</v>
      </c>
      <c r="D133" s="174">
        <v>1899</v>
      </c>
      <c r="E133" s="174">
        <v>950</v>
      </c>
      <c r="F133" s="174">
        <v>1899</v>
      </c>
      <c r="G133" s="174">
        <v>800</v>
      </c>
      <c r="H133" s="174">
        <v>1599</v>
      </c>
      <c r="I133" s="174">
        <v>95</v>
      </c>
      <c r="J133" s="174">
        <v>189</v>
      </c>
      <c r="K133" s="174">
        <v>95</v>
      </c>
      <c r="L133" s="174">
        <v>190</v>
      </c>
      <c r="M133" s="174">
        <v>120</v>
      </c>
      <c r="N133" s="174">
        <v>240</v>
      </c>
      <c r="O133" s="174">
        <v>100</v>
      </c>
      <c r="P133" s="174">
        <v>199</v>
      </c>
      <c r="Q133" s="174">
        <v>85</v>
      </c>
      <c r="R133" s="174">
        <v>169</v>
      </c>
    </row>
    <row r="134" spans="1:18">
      <c r="A134" s="173">
        <v>840093</v>
      </c>
      <c r="B134" s="73" t="s">
        <v>1064</v>
      </c>
      <c r="C134" s="174">
        <v>3250</v>
      </c>
      <c r="D134" s="174">
        <v>6499</v>
      </c>
      <c r="E134" s="174">
        <v>3250</v>
      </c>
      <c r="F134" s="174">
        <v>6499</v>
      </c>
      <c r="G134" s="174">
        <v>2450</v>
      </c>
      <c r="H134" s="174">
        <v>4899</v>
      </c>
      <c r="I134" s="174">
        <v>325</v>
      </c>
      <c r="J134" s="174">
        <v>649</v>
      </c>
      <c r="K134" s="174">
        <v>325</v>
      </c>
      <c r="L134" s="174">
        <v>650</v>
      </c>
      <c r="M134" s="174">
        <v>400</v>
      </c>
      <c r="N134" s="174">
        <v>800</v>
      </c>
      <c r="O134" s="174">
        <v>365</v>
      </c>
      <c r="P134" s="174">
        <v>729</v>
      </c>
      <c r="Q134" s="174">
        <v>290</v>
      </c>
      <c r="R134" s="174">
        <v>579</v>
      </c>
    </row>
    <row r="135" spans="1:18">
      <c r="A135" s="173">
        <v>840094</v>
      </c>
      <c r="B135" s="73" t="s">
        <v>1065</v>
      </c>
      <c r="C135" s="174">
        <v>1600</v>
      </c>
      <c r="D135" s="174">
        <v>3199</v>
      </c>
      <c r="E135" s="174">
        <v>1600</v>
      </c>
      <c r="F135" s="174">
        <v>3199</v>
      </c>
      <c r="G135" s="174">
        <v>1200</v>
      </c>
      <c r="H135" s="174">
        <v>2399</v>
      </c>
      <c r="I135" s="174">
        <v>160</v>
      </c>
      <c r="J135" s="174">
        <v>319</v>
      </c>
      <c r="K135" s="174">
        <v>160</v>
      </c>
      <c r="L135" s="174">
        <v>320</v>
      </c>
      <c r="M135" s="174">
        <v>200</v>
      </c>
      <c r="N135" s="174">
        <v>400</v>
      </c>
      <c r="O135" s="174">
        <v>180</v>
      </c>
      <c r="P135" s="174">
        <v>359</v>
      </c>
      <c r="Q135" s="174">
        <v>145</v>
      </c>
      <c r="R135" s="174">
        <v>289</v>
      </c>
    </row>
    <row r="136" spans="1:18">
      <c r="A136" s="173">
        <v>840095</v>
      </c>
      <c r="B136" s="73" t="s">
        <v>1066</v>
      </c>
      <c r="C136" s="174">
        <v>1700</v>
      </c>
      <c r="D136" s="174">
        <v>3399</v>
      </c>
      <c r="E136" s="174">
        <v>1700</v>
      </c>
      <c r="F136" s="174">
        <v>3399</v>
      </c>
      <c r="G136" s="174">
        <v>1250</v>
      </c>
      <c r="H136" s="174">
        <v>2499</v>
      </c>
      <c r="I136" s="174">
        <v>170</v>
      </c>
      <c r="J136" s="174">
        <v>339</v>
      </c>
      <c r="K136" s="174">
        <v>170</v>
      </c>
      <c r="L136" s="174">
        <v>340</v>
      </c>
      <c r="M136" s="174">
        <v>215</v>
      </c>
      <c r="N136" s="174">
        <v>430</v>
      </c>
      <c r="O136" s="174">
        <v>190</v>
      </c>
      <c r="P136" s="174">
        <v>379</v>
      </c>
      <c r="Q136" s="174">
        <v>155</v>
      </c>
      <c r="R136" s="174">
        <v>309</v>
      </c>
    </row>
    <row r="137" spans="1:18">
      <c r="A137" s="173">
        <v>840096</v>
      </c>
      <c r="B137" s="73" t="s">
        <v>1067</v>
      </c>
      <c r="C137" s="174">
        <v>1750</v>
      </c>
      <c r="D137" s="174">
        <v>3499</v>
      </c>
      <c r="E137" s="174">
        <v>1750</v>
      </c>
      <c r="F137" s="174">
        <v>3499</v>
      </c>
      <c r="G137" s="174">
        <v>1350</v>
      </c>
      <c r="H137" s="174">
        <v>2699</v>
      </c>
      <c r="I137" s="174">
        <v>175</v>
      </c>
      <c r="J137" s="174">
        <v>349</v>
      </c>
      <c r="K137" s="174">
        <v>175</v>
      </c>
      <c r="L137" s="174">
        <v>350</v>
      </c>
      <c r="M137" s="174">
        <v>220</v>
      </c>
      <c r="N137" s="174">
        <v>440</v>
      </c>
      <c r="O137" s="174">
        <v>195</v>
      </c>
      <c r="P137" s="174">
        <v>389</v>
      </c>
      <c r="Q137" s="174">
        <v>160</v>
      </c>
      <c r="R137" s="174">
        <v>319</v>
      </c>
    </row>
    <row r="138" spans="1:18">
      <c r="A138" s="173">
        <v>840097</v>
      </c>
      <c r="B138" s="73" t="s">
        <v>1068</v>
      </c>
      <c r="C138" s="174">
        <v>2250</v>
      </c>
      <c r="D138" s="174">
        <v>4499</v>
      </c>
      <c r="E138" s="174">
        <v>2250</v>
      </c>
      <c r="F138" s="174">
        <v>4499</v>
      </c>
      <c r="G138" s="174">
        <v>1700</v>
      </c>
      <c r="H138" s="174">
        <v>3399</v>
      </c>
      <c r="I138" s="174">
        <v>225</v>
      </c>
      <c r="J138" s="174">
        <v>449</v>
      </c>
      <c r="K138" s="174">
        <v>225</v>
      </c>
      <c r="L138" s="174">
        <v>450</v>
      </c>
      <c r="M138" s="174">
        <v>280</v>
      </c>
      <c r="N138" s="174">
        <v>560</v>
      </c>
      <c r="O138" s="174">
        <v>250</v>
      </c>
      <c r="P138" s="174">
        <v>499</v>
      </c>
      <c r="Q138" s="174">
        <v>200</v>
      </c>
      <c r="R138" s="174">
        <v>399</v>
      </c>
    </row>
    <row r="139" spans="1:18">
      <c r="A139" s="173">
        <v>840098</v>
      </c>
      <c r="B139" s="73" t="s">
        <v>2031</v>
      </c>
      <c r="C139" s="174">
        <v>1700</v>
      </c>
      <c r="D139" s="174">
        <v>3399</v>
      </c>
      <c r="E139" s="174">
        <v>1700</v>
      </c>
      <c r="F139" s="174">
        <v>3399</v>
      </c>
      <c r="G139" s="174">
        <v>1250</v>
      </c>
      <c r="H139" s="174">
        <v>2499</v>
      </c>
      <c r="I139" s="174">
        <v>170</v>
      </c>
      <c r="J139" s="174">
        <v>339</v>
      </c>
      <c r="K139" s="174">
        <v>170</v>
      </c>
      <c r="L139" s="174">
        <v>340</v>
      </c>
      <c r="M139" s="174">
        <v>215</v>
      </c>
      <c r="N139" s="174">
        <v>430</v>
      </c>
      <c r="O139" s="174">
        <v>190</v>
      </c>
      <c r="P139" s="174">
        <v>379</v>
      </c>
      <c r="Q139" s="174">
        <v>155</v>
      </c>
      <c r="R139" s="174">
        <v>309</v>
      </c>
    </row>
    <row r="140" spans="1:18">
      <c r="A140" s="173">
        <v>840102</v>
      </c>
      <c r="B140" s="73" t="s">
        <v>1326</v>
      </c>
      <c r="C140" s="174">
        <v>1250</v>
      </c>
      <c r="D140" s="174">
        <v>2499</v>
      </c>
      <c r="E140" s="174">
        <v>1250</v>
      </c>
      <c r="F140" s="174">
        <v>2499</v>
      </c>
      <c r="G140" s="174">
        <v>950</v>
      </c>
      <c r="H140" s="174">
        <v>1899</v>
      </c>
      <c r="I140" s="174">
        <v>125</v>
      </c>
      <c r="J140" s="174">
        <v>249</v>
      </c>
      <c r="K140" s="174">
        <v>125</v>
      </c>
      <c r="L140" s="174">
        <v>250</v>
      </c>
      <c r="M140" s="174">
        <v>155</v>
      </c>
      <c r="N140" s="174">
        <v>310</v>
      </c>
      <c r="O140" s="174">
        <v>140</v>
      </c>
      <c r="P140" s="174">
        <v>279</v>
      </c>
      <c r="Q140" s="174">
        <v>125</v>
      </c>
      <c r="R140" s="174">
        <v>219</v>
      </c>
    </row>
    <row r="141" spans="1:18">
      <c r="A141" s="173">
        <v>840103</v>
      </c>
      <c r="B141" s="73" t="s">
        <v>1327</v>
      </c>
      <c r="C141" s="174">
        <v>600</v>
      </c>
      <c r="D141" s="174">
        <v>1199</v>
      </c>
      <c r="E141" s="174">
        <v>600</v>
      </c>
      <c r="F141" s="174">
        <v>1199</v>
      </c>
      <c r="G141" s="174">
        <v>450</v>
      </c>
      <c r="H141" s="174">
        <v>899</v>
      </c>
      <c r="I141" s="174">
        <v>60</v>
      </c>
      <c r="J141" s="174">
        <v>119</v>
      </c>
      <c r="K141" s="174">
        <v>60</v>
      </c>
      <c r="L141" s="174">
        <v>120</v>
      </c>
      <c r="M141" s="174">
        <v>75</v>
      </c>
      <c r="N141" s="174">
        <v>150</v>
      </c>
      <c r="O141" s="174">
        <v>70</v>
      </c>
      <c r="P141" s="174">
        <v>139</v>
      </c>
      <c r="Q141" s="174">
        <v>55</v>
      </c>
      <c r="R141" s="174">
        <v>109</v>
      </c>
    </row>
    <row r="142" spans="1:18">
      <c r="A142" s="173">
        <v>840104</v>
      </c>
      <c r="B142" s="73" t="s">
        <v>2033</v>
      </c>
      <c r="C142" s="174">
        <v>750</v>
      </c>
      <c r="D142" s="174">
        <v>1499</v>
      </c>
      <c r="E142" s="174">
        <v>750</v>
      </c>
      <c r="F142" s="174">
        <v>1499</v>
      </c>
      <c r="G142" s="174">
        <v>600</v>
      </c>
      <c r="H142" s="174">
        <v>1199</v>
      </c>
      <c r="I142" s="174">
        <v>75</v>
      </c>
      <c r="J142" s="174">
        <v>149</v>
      </c>
      <c r="K142" s="174">
        <v>75</v>
      </c>
      <c r="L142" s="174">
        <v>150</v>
      </c>
      <c r="M142" s="174">
        <v>95</v>
      </c>
      <c r="N142" s="174">
        <v>190</v>
      </c>
      <c r="O142" s="174">
        <v>85</v>
      </c>
      <c r="P142" s="174">
        <v>169</v>
      </c>
      <c r="Q142" s="174">
        <v>70</v>
      </c>
      <c r="R142" s="174">
        <v>139</v>
      </c>
    </row>
    <row r="143" spans="1:18">
      <c r="A143" s="173">
        <v>840105</v>
      </c>
      <c r="B143" s="73" t="s">
        <v>1971</v>
      </c>
      <c r="C143" s="174">
        <v>1750</v>
      </c>
      <c r="D143" s="174">
        <v>3499</v>
      </c>
      <c r="E143" s="174">
        <v>1750</v>
      </c>
      <c r="F143" s="174">
        <v>3499</v>
      </c>
      <c r="G143" s="174">
        <v>1300</v>
      </c>
      <c r="H143" s="174">
        <v>2599</v>
      </c>
      <c r="I143" s="174">
        <v>175</v>
      </c>
      <c r="J143" s="174">
        <v>349</v>
      </c>
      <c r="K143" s="174">
        <v>175</v>
      </c>
      <c r="L143" s="174">
        <v>350</v>
      </c>
      <c r="M143" s="174">
        <v>220</v>
      </c>
      <c r="N143" s="174">
        <v>440</v>
      </c>
      <c r="O143" s="174">
        <v>195</v>
      </c>
      <c r="P143" s="174">
        <v>389</v>
      </c>
      <c r="Q143" s="174">
        <v>160</v>
      </c>
      <c r="R143" s="174">
        <v>319</v>
      </c>
    </row>
    <row r="144" spans="1:18">
      <c r="A144" s="173">
        <v>840106</v>
      </c>
      <c r="B144" s="73" t="s">
        <v>2210</v>
      </c>
      <c r="C144" s="174">
        <v>1400</v>
      </c>
      <c r="D144" s="174">
        <v>2799</v>
      </c>
      <c r="E144" s="174">
        <v>1400</v>
      </c>
      <c r="F144" s="174">
        <v>2799</v>
      </c>
      <c r="G144" s="174">
        <v>1050</v>
      </c>
      <c r="H144" s="174">
        <v>2099</v>
      </c>
      <c r="I144" s="174">
        <v>140</v>
      </c>
      <c r="J144" s="174">
        <v>279</v>
      </c>
      <c r="K144" s="174">
        <v>140</v>
      </c>
      <c r="L144" s="174">
        <v>280</v>
      </c>
      <c r="M144" s="174">
        <v>175</v>
      </c>
      <c r="N144" s="174">
        <v>350</v>
      </c>
      <c r="O144" s="174">
        <v>150</v>
      </c>
      <c r="P144" s="174">
        <v>299</v>
      </c>
      <c r="Q144" s="174">
        <v>125</v>
      </c>
      <c r="R144" s="174">
        <v>249</v>
      </c>
    </row>
    <row r="145" spans="1:18">
      <c r="A145" s="173">
        <v>840107</v>
      </c>
      <c r="B145" s="73" t="s">
        <v>2515</v>
      </c>
      <c r="C145" s="174">
        <v>1500</v>
      </c>
      <c r="D145" s="174">
        <v>2999</v>
      </c>
      <c r="E145" s="174">
        <v>1500</v>
      </c>
      <c r="F145" s="174">
        <v>2999</v>
      </c>
      <c r="G145" s="174">
        <v>1100</v>
      </c>
      <c r="H145" s="174">
        <v>2199</v>
      </c>
      <c r="I145" s="174">
        <v>150</v>
      </c>
      <c r="J145" s="174">
        <v>299</v>
      </c>
      <c r="K145" s="174">
        <v>150</v>
      </c>
      <c r="L145" s="174">
        <v>300</v>
      </c>
      <c r="M145" s="174">
        <v>190</v>
      </c>
      <c r="N145" s="174">
        <v>380</v>
      </c>
      <c r="O145" s="174">
        <v>165</v>
      </c>
      <c r="P145" s="174">
        <v>329</v>
      </c>
      <c r="Q145" s="174">
        <v>150</v>
      </c>
      <c r="R145" s="174">
        <v>269</v>
      </c>
    </row>
    <row r="146" spans="1:18">
      <c r="A146" s="173">
        <v>840108</v>
      </c>
      <c r="B146" s="73" t="s">
        <v>2217</v>
      </c>
      <c r="C146" s="174">
        <v>3250</v>
      </c>
      <c r="D146" s="174">
        <v>6499</v>
      </c>
      <c r="E146" s="174">
        <v>3250</v>
      </c>
      <c r="F146" s="174">
        <v>6499</v>
      </c>
      <c r="G146" s="174">
        <v>2450</v>
      </c>
      <c r="H146" s="174">
        <v>4899</v>
      </c>
      <c r="I146" s="174">
        <v>325</v>
      </c>
      <c r="J146" s="174">
        <v>649</v>
      </c>
      <c r="K146" s="174">
        <v>325</v>
      </c>
      <c r="L146" s="174">
        <v>650</v>
      </c>
      <c r="M146" s="174">
        <v>400</v>
      </c>
      <c r="N146" s="174">
        <v>800</v>
      </c>
      <c r="O146" s="174">
        <v>350</v>
      </c>
      <c r="P146" s="174">
        <v>699</v>
      </c>
      <c r="Q146" s="174">
        <v>290</v>
      </c>
      <c r="R146" s="174">
        <v>579</v>
      </c>
    </row>
    <row r="147" spans="1:18">
      <c r="A147" s="173">
        <v>840109</v>
      </c>
      <c r="B147" s="73" t="s">
        <v>2516</v>
      </c>
      <c r="C147" s="174">
        <v>1500</v>
      </c>
      <c r="D147" s="174">
        <v>2999</v>
      </c>
      <c r="E147" s="174">
        <v>1500</v>
      </c>
      <c r="F147" s="174">
        <v>2999</v>
      </c>
      <c r="G147" s="174">
        <v>1100</v>
      </c>
      <c r="H147" s="174">
        <v>2199</v>
      </c>
      <c r="I147" s="174">
        <v>150</v>
      </c>
      <c r="J147" s="174">
        <v>299</v>
      </c>
      <c r="K147" s="174">
        <v>150</v>
      </c>
      <c r="L147" s="174">
        <v>300</v>
      </c>
      <c r="M147" s="174">
        <v>190</v>
      </c>
      <c r="N147" s="174">
        <v>380</v>
      </c>
      <c r="O147" s="174">
        <v>165</v>
      </c>
      <c r="P147" s="174">
        <v>329</v>
      </c>
      <c r="Q147" s="174">
        <v>150</v>
      </c>
      <c r="R147" s="174">
        <v>269</v>
      </c>
    </row>
    <row r="148" spans="1:18">
      <c r="A148" s="173">
        <v>850014</v>
      </c>
      <c r="B148" s="73" t="s">
        <v>76</v>
      </c>
      <c r="C148" s="174">
        <v>150</v>
      </c>
      <c r="D148" s="174">
        <v>299</v>
      </c>
      <c r="E148" s="174">
        <v>150</v>
      </c>
      <c r="F148" s="174">
        <v>299</v>
      </c>
      <c r="G148" s="174">
        <v>115</v>
      </c>
      <c r="H148" s="174">
        <v>229</v>
      </c>
      <c r="I148" s="174">
        <v>15</v>
      </c>
      <c r="J148" s="174">
        <v>30</v>
      </c>
      <c r="K148" s="174">
        <v>15</v>
      </c>
      <c r="L148" s="174">
        <v>30</v>
      </c>
      <c r="M148" s="174">
        <v>19.5</v>
      </c>
      <c r="N148" s="174">
        <v>39</v>
      </c>
      <c r="O148" s="174">
        <v>17</v>
      </c>
      <c r="P148" s="174">
        <v>34</v>
      </c>
      <c r="Q148" s="174">
        <v>13.5</v>
      </c>
      <c r="R148" s="174">
        <v>27</v>
      </c>
    </row>
    <row r="149" spans="1:18">
      <c r="A149" s="173">
        <v>850086</v>
      </c>
      <c r="B149" s="73" t="s">
        <v>192</v>
      </c>
      <c r="C149" s="174">
        <v>100</v>
      </c>
      <c r="D149" s="174">
        <v>199</v>
      </c>
      <c r="E149" s="174">
        <v>100</v>
      </c>
      <c r="F149" s="174">
        <v>199</v>
      </c>
      <c r="G149" s="174">
        <v>75</v>
      </c>
      <c r="H149" s="174">
        <v>149</v>
      </c>
      <c r="I149" s="174">
        <v>10</v>
      </c>
      <c r="J149" s="174">
        <v>20</v>
      </c>
      <c r="K149" s="174">
        <v>10</v>
      </c>
      <c r="L149" s="174">
        <v>20</v>
      </c>
      <c r="M149" s="174">
        <v>12.5</v>
      </c>
      <c r="N149" s="174">
        <v>25</v>
      </c>
      <c r="O149" s="174">
        <v>11.5</v>
      </c>
      <c r="P149" s="174">
        <v>23</v>
      </c>
      <c r="Q149" s="174">
        <v>9</v>
      </c>
      <c r="R149" s="174">
        <v>18</v>
      </c>
    </row>
    <row r="150" spans="1:18">
      <c r="A150" s="173">
        <v>850087</v>
      </c>
      <c r="B150" s="73" t="s">
        <v>193</v>
      </c>
      <c r="C150" s="174">
        <v>200</v>
      </c>
      <c r="D150" s="174">
        <v>399</v>
      </c>
      <c r="E150" s="174">
        <v>200</v>
      </c>
      <c r="F150" s="174">
        <v>399</v>
      </c>
      <c r="G150" s="174">
        <v>150</v>
      </c>
      <c r="H150" s="174">
        <v>299</v>
      </c>
      <c r="I150" s="174">
        <v>19.5</v>
      </c>
      <c r="J150" s="174">
        <v>39</v>
      </c>
      <c r="K150" s="174">
        <v>19.5</v>
      </c>
      <c r="L150" s="174">
        <v>39</v>
      </c>
      <c r="M150" s="174">
        <v>24.5</v>
      </c>
      <c r="N150" s="174">
        <v>49</v>
      </c>
      <c r="O150" s="174">
        <v>19.5</v>
      </c>
      <c r="P150" s="174">
        <v>39</v>
      </c>
      <c r="Q150" s="174">
        <v>19.5</v>
      </c>
      <c r="R150" s="174">
        <v>39</v>
      </c>
    </row>
    <row r="151" spans="1:18">
      <c r="A151" s="173">
        <v>852012</v>
      </c>
      <c r="B151" s="73" t="s">
        <v>202</v>
      </c>
      <c r="C151" s="174">
        <v>700</v>
      </c>
      <c r="D151" s="174">
        <v>1399</v>
      </c>
      <c r="E151" s="174">
        <v>700</v>
      </c>
      <c r="F151" s="174">
        <v>1399</v>
      </c>
      <c r="G151" s="174">
        <v>500</v>
      </c>
      <c r="H151" s="174">
        <v>999</v>
      </c>
      <c r="I151" s="174">
        <v>70</v>
      </c>
      <c r="J151" s="174">
        <v>139</v>
      </c>
      <c r="K151" s="174">
        <v>70</v>
      </c>
      <c r="L151" s="174">
        <v>140</v>
      </c>
      <c r="M151" s="174">
        <v>90</v>
      </c>
      <c r="N151" s="174">
        <v>180</v>
      </c>
      <c r="O151" s="174">
        <v>80</v>
      </c>
      <c r="P151" s="174">
        <v>159</v>
      </c>
      <c r="Q151" s="174">
        <v>65</v>
      </c>
      <c r="R151" s="174">
        <v>129</v>
      </c>
    </row>
    <row r="152" spans="1:18">
      <c r="A152" s="173">
        <v>852014</v>
      </c>
      <c r="B152" s="73" t="s">
        <v>203</v>
      </c>
      <c r="C152" s="174">
        <v>600</v>
      </c>
      <c r="D152" s="174">
        <v>1199</v>
      </c>
      <c r="E152" s="174">
        <v>600</v>
      </c>
      <c r="F152" s="174">
        <v>1199</v>
      </c>
      <c r="G152" s="174">
        <v>450</v>
      </c>
      <c r="H152" s="174">
        <v>899</v>
      </c>
      <c r="I152" s="174">
        <v>60</v>
      </c>
      <c r="J152" s="174">
        <v>119</v>
      </c>
      <c r="K152" s="174">
        <v>60</v>
      </c>
      <c r="L152" s="174">
        <v>120</v>
      </c>
      <c r="M152" s="174">
        <v>75</v>
      </c>
      <c r="N152" s="174">
        <v>150</v>
      </c>
      <c r="O152" s="174">
        <v>65</v>
      </c>
      <c r="P152" s="174">
        <v>129</v>
      </c>
      <c r="Q152" s="174">
        <v>55</v>
      </c>
      <c r="R152" s="174">
        <v>109</v>
      </c>
    </row>
    <row r="153" spans="1:18">
      <c r="A153" s="173">
        <v>852026</v>
      </c>
      <c r="B153" s="73" t="s">
        <v>2036</v>
      </c>
      <c r="C153" s="174">
        <v>450</v>
      </c>
      <c r="D153" s="174">
        <v>899</v>
      </c>
      <c r="E153" s="174">
        <v>450</v>
      </c>
      <c r="F153" s="174">
        <v>899</v>
      </c>
      <c r="G153" s="174">
        <v>350</v>
      </c>
      <c r="H153" s="174">
        <v>699</v>
      </c>
      <c r="I153" s="174">
        <v>45</v>
      </c>
      <c r="J153" s="174">
        <v>89</v>
      </c>
      <c r="K153" s="174">
        <v>45</v>
      </c>
      <c r="L153" s="174">
        <v>90</v>
      </c>
      <c r="M153" s="174">
        <v>55</v>
      </c>
      <c r="N153" s="174">
        <v>110</v>
      </c>
      <c r="O153" s="174">
        <v>50</v>
      </c>
      <c r="P153" s="174">
        <v>99</v>
      </c>
      <c r="Q153" s="174">
        <v>40</v>
      </c>
      <c r="R153" s="174">
        <v>79</v>
      </c>
    </row>
    <row r="154" spans="1:18">
      <c r="A154" s="173">
        <v>852028</v>
      </c>
      <c r="B154" s="73" t="s">
        <v>211</v>
      </c>
      <c r="C154" s="174">
        <v>350</v>
      </c>
      <c r="D154" s="174">
        <v>699</v>
      </c>
      <c r="E154" s="174">
        <v>350</v>
      </c>
      <c r="F154" s="174">
        <v>699</v>
      </c>
      <c r="G154" s="174">
        <v>250</v>
      </c>
      <c r="H154" s="174">
        <v>499</v>
      </c>
      <c r="I154" s="174">
        <v>35</v>
      </c>
      <c r="J154" s="174">
        <v>69</v>
      </c>
      <c r="K154" s="174">
        <v>35</v>
      </c>
      <c r="L154" s="174">
        <v>70</v>
      </c>
      <c r="M154" s="174">
        <v>45</v>
      </c>
      <c r="N154" s="174">
        <v>90</v>
      </c>
      <c r="O154" s="174">
        <v>40</v>
      </c>
      <c r="P154" s="174">
        <v>79</v>
      </c>
      <c r="Q154" s="174">
        <v>30</v>
      </c>
      <c r="R154" s="174">
        <v>59</v>
      </c>
    </row>
    <row r="155" spans="1:18">
      <c r="A155" s="173">
        <v>852031</v>
      </c>
      <c r="B155" s="73" t="s">
        <v>213</v>
      </c>
      <c r="C155" s="174">
        <v>600</v>
      </c>
      <c r="D155" s="174">
        <v>1199</v>
      </c>
      <c r="E155" s="174">
        <v>600</v>
      </c>
      <c r="F155" s="174">
        <v>1199</v>
      </c>
      <c r="G155" s="174">
        <v>450</v>
      </c>
      <c r="H155" s="174">
        <v>899</v>
      </c>
      <c r="I155" s="174">
        <v>60</v>
      </c>
      <c r="J155" s="174">
        <v>119</v>
      </c>
      <c r="K155" s="174">
        <v>60</v>
      </c>
      <c r="L155" s="174">
        <v>120</v>
      </c>
      <c r="M155" s="174">
        <v>75</v>
      </c>
      <c r="N155" s="174">
        <v>150</v>
      </c>
      <c r="O155" s="174">
        <v>65</v>
      </c>
      <c r="P155" s="174">
        <v>129</v>
      </c>
      <c r="Q155" s="174">
        <v>55</v>
      </c>
      <c r="R155" s="174">
        <v>109</v>
      </c>
    </row>
    <row r="156" spans="1:18">
      <c r="A156" s="173">
        <v>852032</v>
      </c>
      <c r="B156" s="73" t="s">
        <v>77</v>
      </c>
      <c r="C156" s="174">
        <v>500</v>
      </c>
      <c r="D156" s="174">
        <v>999</v>
      </c>
      <c r="E156" s="174">
        <v>500</v>
      </c>
      <c r="F156" s="174">
        <v>999</v>
      </c>
      <c r="G156" s="174">
        <v>350</v>
      </c>
      <c r="H156" s="174">
        <v>699</v>
      </c>
      <c r="I156" s="174">
        <v>50</v>
      </c>
      <c r="J156" s="174">
        <v>99</v>
      </c>
      <c r="K156" s="174">
        <v>50</v>
      </c>
      <c r="L156" s="174">
        <v>100</v>
      </c>
      <c r="M156" s="174">
        <v>65</v>
      </c>
      <c r="N156" s="174">
        <v>130</v>
      </c>
      <c r="O156" s="174">
        <v>55</v>
      </c>
      <c r="P156" s="174">
        <v>109</v>
      </c>
      <c r="Q156" s="174">
        <v>45</v>
      </c>
      <c r="R156" s="174">
        <v>89</v>
      </c>
    </row>
    <row r="157" spans="1:18">
      <c r="A157" s="173">
        <v>852039</v>
      </c>
      <c r="B157" s="73" t="s">
        <v>660</v>
      </c>
      <c r="C157" s="174">
        <v>700</v>
      </c>
      <c r="D157" s="174">
        <v>1399</v>
      </c>
      <c r="E157" s="174">
        <v>700</v>
      </c>
      <c r="F157" s="174">
        <v>1399</v>
      </c>
      <c r="G157" s="174">
        <v>500</v>
      </c>
      <c r="H157" s="174">
        <v>999</v>
      </c>
      <c r="I157" s="174">
        <v>70</v>
      </c>
      <c r="J157" s="174">
        <v>139</v>
      </c>
      <c r="K157" s="174">
        <v>70</v>
      </c>
      <c r="L157" s="174">
        <v>140</v>
      </c>
      <c r="M157" s="174">
        <v>90</v>
      </c>
      <c r="N157" s="174">
        <v>180</v>
      </c>
      <c r="O157" s="174">
        <v>80</v>
      </c>
      <c r="P157" s="174">
        <v>159</v>
      </c>
      <c r="Q157" s="174">
        <v>65</v>
      </c>
      <c r="R157" s="174">
        <v>129</v>
      </c>
    </row>
    <row r="158" spans="1:18">
      <c r="A158" s="173">
        <v>852042</v>
      </c>
      <c r="B158" s="73" t="s">
        <v>214</v>
      </c>
      <c r="C158" s="174">
        <v>1000</v>
      </c>
      <c r="D158" s="174">
        <v>1999</v>
      </c>
      <c r="E158" s="174">
        <v>1000</v>
      </c>
      <c r="F158" s="174">
        <v>1999</v>
      </c>
      <c r="G158" s="174">
        <v>750</v>
      </c>
      <c r="H158" s="174">
        <v>1499</v>
      </c>
      <c r="I158" s="174">
        <v>100</v>
      </c>
      <c r="J158" s="174">
        <v>199</v>
      </c>
      <c r="K158" s="174">
        <v>100</v>
      </c>
      <c r="L158" s="174">
        <v>200</v>
      </c>
      <c r="M158" s="174">
        <v>125</v>
      </c>
      <c r="N158" s="174">
        <v>250</v>
      </c>
      <c r="O158" s="174">
        <v>110</v>
      </c>
      <c r="P158" s="174">
        <v>219</v>
      </c>
      <c r="Q158" s="174">
        <v>90</v>
      </c>
      <c r="R158" s="174">
        <v>179</v>
      </c>
    </row>
    <row r="159" spans="1:18">
      <c r="A159" s="173">
        <v>852043</v>
      </c>
      <c r="B159" s="73" t="s">
        <v>215</v>
      </c>
      <c r="C159" s="174">
        <v>750</v>
      </c>
      <c r="D159" s="174">
        <v>1499</v>
      </c>
      <c r="E159" s="174">
        <v>750</v>
      </c>
      <c r="F159" s="174">
        <v>1499</v>
      </c>
      <c r="G159" s="174">
        <v>550</v>
      </c>
      <c r="H159" s="174">
        <v>1099</v>
      </c>
      <c r="I159" s="174">
        <v>75</v>
      </c>
      <c r="J159" s="174">
        <v>149</v>
      </c>
      <c r="K159" s="174">
        <v>75</v>
      </c>
      <c r="L159" s="174">
        <v>150</v>
      </c>
      <c r="M159" s="174">
        <v>95</v>
      </c>
      <c r="N159" s="174">
        <v>190</v>
      </c>
      <c r="O159" s="174">
        <v>85</v>
      </c>
      <c r="P159" s="174">
        <v>169</v>
      </c>
      <c r="Q159" s="174">
        <v>65</v>
      </c>
      <c r="R159" s="174">
        <v>129</v>
      </c>
    </row>
    <row r="160" spans="1:18">
      <c r="A160" s="173">
        <v>852044</v>
      </c>
      <c r="B160" s="73" t="s">
        <v>216</v>
      </c>
      <c r="C160" s="174">
        <v>1200</v>
      </c>
      <c r="D160" s="174">
        <v>2399</v>
      </c>
      <c r="E160" s="174">
        <v>1200</v>
      </c>
      <c r="F160" s="174">
        <v>2399</v>
      </c>
      <c r="G160" s="174">
        <v>900</v>
      </c>
      <c r="H160" s="174">
        <v>1799</v>
      </c>
      <c r="I160" s="174">
        <v>120</v>
      </c>
      <c r="J160" s="174">
        <v>239</v>
      </c>
      <c r="K160" s="174">
        <v>120</v>
      </c>
      <c r="L160" s="174">
        <v>240</v>
      </c>
      <c r="M160" s="174">
        <v>150</v>
      </c>
      <c r="N160" s="174">
        <v>300</v>
      </c>
      <c r="O160" s="174">
        <v>135</v>
      </c>
      <c r="P160" s="174">
        <v>269</v>
      </c>
      <c r="Q160" s="174">
        <v>110</v>
      </c>
      <c r="R160" s="174">
        <v>219</v>
      </c>
    </row>
    <row r="161" spans="1:18">
      <c r="A161" s="173">
        <v>852045</v>
      </c>
      <c r="B161" s="73" t="s">
        <v>217</v>
      </c>
      <c r="C161" s="174">
        <v>1000</v>
      </c>
      <c r="D161" s="174">
        <v>1999</v>
      </c>
      <c r="E161" s="174">
        <v>1000</v>
      </c>
      <c r="F161" s="174">
        <v>1999</v>
      </c>
      <c r="G161" s="174">
        <v>750</v>
      </c>
      <c r="H161" s="174">
        <v>1499</v>
      </c>
      <c r="I161" s="174">
        <v>100</v>
      </c>
      <c r="J161" s="174">
        <v>199</v>
      </c>
      <c r="K161" s="174">
        <v>100</v>
      </c>
      <c r="L161" s="174">
        <v>200</v>
      </c>
      <c r="M161" s="174">
        <v>125</v>
      </c>
      <c r="N161" s="174">
        <v>250</v>
      </c>
      <c r="O161" s="174">
        <v>110</v>
      </c>
      <c r="P161" s="174">
        <v>219</v>
      </c>
      <c r="Q161" s="174">
        <v>90</v>
      </c>
      <c r="R161" s="174">
        <v>179</v>
      </c>
    </row>
    <row r="162" spans="1:18">
      <c r="A162" s="173">
        <v>852046</v>
      </c>
      <c r="B162" s="73" t="s">
        <v>218</v>
      </c>
      <c r="C162" s="174">
        <v>750</v>
      </c>
      <c r="D162" s="174">
        <v>1499</v>
      </c>
      <c r="E162" s="174">
        <v>750</v>
      </c>
      <c r="F162" s="174">
        <v>1499</v>
      </c>
      <c r="G162" s="174">
        <v>550</v>
      </c>
      <c r="H162" s="174">
        <v>1099</v>
      </c>
      <c r="I162" s="174">
        <v>75</v>
      </c>
      <c r="J162" s="174">
        <v>149</v>
      </c>
      <c r="K162" s="174">
        <v>75</v>
      </c>
      <c r="L162" s="174">
        <v>150</v>
      </c>
      <c r="M162" s="174">
        <v>95</v>
      </c>
      <c r="N162" s="174">
        <v>190</v>
      </c>
      <c r="O162" s="174">
        <v>85</v>
      </c>
      <c r="P162" s="174">
        <v>169</v>
      </c>
      <c r="Q162" s="174">
        <v>65</v>
      </c>
      <c r="R162" s="174">
        <v>129</v>
      </c>
    </row>
    <row r="163" spans="1:18">
      <c r="A163" s="173">
        <v>852047</v>
      </c>
      <c r="B163" s="73" t="s">
        <v>219</v>
      </c>
      <c r="C163" s="174">
        <v>1200</v>
      </c>
      <c r="D163" s="174">
        <v>2399</v>
      </c>
      <c r="E163" s="174">
        <v>1200</v>
      </c>
      <c r="F163" s="174">
        <v>2399</v>
      </c>
      <c r="G163" s="174">
        <v>900</v>
      </c>
      <c r="H163" s="174">
        <v>1799</v>
      </c>
      <c r="I163" s="174">
        <v>120</v>
      </c>
      <c r="J163" s="174">
        <v>239</v>
      </c>
      <c r="K163" s="174">
        <v>120</v>
      </c>
      <c r="L163" s="174">
        <v>240</v>
      </c>
      <c r="M163" s="174">
        <v>150</v>
      </c>
      <c r="N163" s="174">
        <v>300</v>
      </c>
      <c r="O163" s="174">
        <v>135</v>
      </c>
      <c r="P163" s="174">
        <v>269</v>
      </c>
      <c r="Q163" s="174">
        <v>110</v>
      </c>
      <c r="R163" s="174">
        <v>219</v>
      </c>
    </row>
    <row r="164" spans="1:18">
      <c r="A164" s="173">
        <v>852048</v>
      </c>
      <c r="B164" s="73" t="s">
        <v>122</v>
      </c>
      <c r="C164" s="174">
        <v>400</v>
      </c>
      <c r="D164" s="174">
        <v>799</v>
      </c>
      <c r="E164" s="174">
        <v>400</v>
      </c>
      <c r="F164" s="174">
        <v>799</v>
      </c>
      <c r="G164" s="174">
        <v>300</v>
      </c>
      <c r="H164" s="174">
        <v>599</v>
      </c>
      <c r="I164" s="174">
        <v>40</v>
      </c>
      <c r="J164" s="174">
        <v>79</v>
      </c>
      <c r="K164" s="174">
        <v>40</v>
      </c>
      <c r="L164" s="174">
        <v>80</v>
      </c>
      <c r="M164" s="174">
        <v>50</v>
      </c>
      <c r="N164" s="174">
        <v>100</v>
      </c>
      <c r="O164" s="174">
        <v>45</v>
      </c>
      <c r="P164" s="174">
        <v>89</v>
      </c>
      <c r="Q164" s="174">
        <v>35</v>
      </c>
      <c r="R164" s="174">
        <v>69</v>
      </c>
    </row>
    <row r="165" spans="1:18">
      <c r="A165" s="173">
        <v>852049</v>
      </c>
      <c r="B165" s="73" t="s">
        <v>220</v>
      </c>
      <c r="C165" s="174">
        <v>500</v>
      </c>
      <c r="D165" s="174">
        <v>999</v>
      </c>
      <c r="E165" s="174">
        <v>500</v>
      </c>
      <c r="F165" s="174">
        <v>999</v>
      </c>
      <c r="G165" s="174">
        <v>350</v>
      </c>
      <c r="H165" s="174">
        <v>699</v>
      </c>
      <c r="I165" s="174">
        <v>50</v>
      </c>
      <c r="J165" s="174">
        <v>99</v>
      </c>
      <c r="K165" s="174">
        <v>50</v>
      </c>
      <c r="L165" s="174">
        <v>100</v>
      </c>
      <c r="M165" s="174">
        <v>65</v>
      </c>
      <c r="N165" s="174">
        <v>130</v>
      </c>
      <c r="O165" s="174">
        <v>55</v>
      </c>
      <c r="P165" s="174">
        <v>109</v>
      </c>
      <c r="Q165" s="174">
        <v>45</v>
      </c>
      <c r="R165" s="174">
        <v>89</v>
      </c>
    </row>
    <row r="166" spans="1:18">
      <c r="A166" s="173">
        <v>852050</v>
      </c>
      <c r="B166" s="73" t="s">
        <v>221</v>
      </c>
      <c r="C166" s="174">
        <v>750</v>
      </c>
      <c r="D166" s="174">
        <v>1499</v>
      </c>
      <c r="E166" s="174">
        <v>750</v>
      </c>
      <c r="F166" s="174">
        <v>1499</v>
      </c>
      <c r="G166" s="174">
        <v>550</v>
      </c>
      <c r="H166" s="174">
        <v>1099</v>
      </c>
      <c r="I166" s="174">
        <v>75</v>
      </c>
      <c r="J166" s="174">
        <v>149</v>
      </c>
      <c r="K166" s="174">
        <v>75</v>
      </c>
      <c r="L166" s="174">
        <v>150</v>
      </c>
      <c r="M166" s="174">
        <v>95</v>
      </c>
      <c r="N166" s="174">
        <v>190</v>
      </c>
      <c r="O166" s="174">
        <v>85</v>
      </c>
      <c r="P166" s="174">
        <v>169</v>
      </c>
      <c r="Q166" s="174">
        <v>65</v>
      </c>
      <c r="R166" s="174">
        <v>129</v>
      </c>
    </row>
    <row r="167" spans="1:18">
      <c r="A167" s="173">
        <v>852051</v>
      </c>
      <c r="B167" s="73" t="s">
        <v>123</v>
      </c>
      <c r="C167" s="174">
        <v>400</v>
      </c>
      <c r="D167" s="174">
        <v>799</v>
      </c>
      <c r="E167" s="174">
        <v>400</v>
      </c>
      <c r="F167" s="174">
        <v>799</v>
      </c>
      <c r="G167" s="174">
        <v>300</v>
      </c>
      <c r="H167" s="174">
        <v>599</v>
      </c>
      <c r="I167" s="174">
        <v>40</v>
      </c>
      <c r="J167" s="174">
        <v>79</v>
      </c>
      <c r="K167" s="174">
        <v>40</v>
      </c>
      <c r="L167" s="174">
        <v>80</v>
      </c>
      <c r="M167" s="174">
        <v>50</v>
      </c>
      <c r="N167" s="174">
        <v>100</v>
      </c>
      <c r="O167" s="174">
        <v>45</v>
      </c>
      <c r="P167" s="174">
        <v>89</v>
      </c>
      <c r="Q167" s="174">
        <v>35</v>
      </c>
      <c r="R167" s="174">
        <v>69</v>
      </c>
    </row>
    <row r="168" spans="1:18">
      <c r="A168" s="173">
        <v>852052</v>
      </c>
      <c r="B168" s="73" t="s">
        <v>222</v>
      </c>
      <c r="C168" s="174">
        <v>500</v>
      </c>
      <c r="D168" s="174">
        <v>999</v>
      </c>
      <c r="E168" s="174">
        <v>500</v>
      </c>
      <c r="F168" s="174">
        <v>999</v>
      </c>
      <c r="G168" s="174">
        <v>350</v>
      </c>
      <c r="H168" s="174">
        <v>699</v>
      </c>
      <c r="I168" s="174">
        <v>50</v>
      </c>
      <c r="J168" s="174">
        <v>99</v>
      </c>
      <c r="K168" s="174">
        <v>50</v>
      </c>
      <c r="L168" s="174">
        <v>100</v>
      </c>
      <c r="M168" s="174">
        <v>65</v>
      </c>
      <c r="N168" s="174">
        <v>130</v>
      </c>
      <c r="O168" s="174">
        <v>55</v>
      </c>
      <c r="P168" s="174">
        <v>109</v>
      </c>
      <c r="Q168" s="174">
        <v>45</v>
      </c>
      <c r="R168" s="174">
        <v>89</v>
      </c>
    </row>
    <row r="169" spans="1:18">
      <c r="A169" s="173">
        <v>852053</v>
      </c>
      <c r="B169" s="73" t="s">
        <v>223</v>
      </c>
      <c r="C169" s="174">
        <v>750</v>
      </c>
      <c r="D169" s="174">
        <v>1499</v>
      </c>
      <c r="E169" s="174">
        <v>750</v>
      </c>
      <c r="F169" s="174">
        <v>1499</v>
      </c>
      <c r="G169" s="174">
        <v>550</v>
      </c>
      <c r="H169" s="174">
        <v>1099</v>
      </c>
      <c r="I169" s="174">
        <v>75</v>
      </c>
      <c r="J169" s="174">
        <v>149</v>
      </c>
      <c r="K169" s="174">
        <v>75</v>
      </c>
      <c r="L169" s="174">
        <v>150</v>
      </c>
      <c r="M169" s="174">
        <v>95</v>
      </c>
      <c r="N169" s="174">
        <v>190</v>
      </c>
      <c r="O169" s="174">
        <v>85</v>
      </c>
      <c r="P169" s="174">
        <v>169</v>
      </c>
      <c r="Q169" s="174">
        <v>65</v>
      </c>
      <c r="R169" s="174">
        <v>129</v>
      </c>
    </row>
    <row r="170" spans="1:18">
      <c r="A170" s="173">
        <v>852058</v>
      </c>
      <c r="B170" s="73" t="s">
        <v>800</v>
      </c>
      <c r="C170" s="174">
        <v>600</v>
      </c>
      <c r="D170" s="174">
        <v>1199</v>
      </c>
      <c r="E170" s="174">
        <v>600</v>
      </c>
      <c r="F170" s="174">
        <v>1199</v>
      </c>
      <c r="G170" s="174">
        <v>450</v>
      </c>
      <c r="H170" s="174">
        <v>899</v>
      </c>
      <c r="I170" s="174">
        <v>60</v>
      </c>
      <c r="J170" s="174">
        <v>119</v>
      </c>
      <c r="K170" s="174">
        <v>60</v>
      </c>
      <c r="L170" s="174">
        <v>120</v>
      </c>
      <c r="M170" s="174">
        <v>75</v>
      </c>
      <c r="N170" s="174">
        <v>150</v>
      </c>
      <c r="O170" s="174">
        <v>65</v>
      </c>
      <c r="P170" s="174">
        <v>129</v>
      </c>
      <c r="Q170" s="174">
        <v>55</v>
      </c>
      <c r="R170" s="174">
        <v>109</v>
      </c>
    </row>
    <row r="171" spans="1:18">
      <c r="A171" s="173">
        <v>852059</v>
      </c>
      <c r="B171" s="73" t="s">
        <v>801</v>
      </c>
      <c r="C171" s="174">
        <v>600</v>
      </c>
      <c r="D171" s="174">
        <v>1199</v>
      </c>
      <c r="E171" s="174">
        <v>600</v>
      </c>
      <c r="F171" s="174">
        <v>1199</v>
      </c>
      <c r="G171" s="174">
        <v>450</v>
      </c>
      <c r="H171" s="174">
        <v>899</v>
      </c>
      <c r="I171" s="174">
        <v>60</v>
      </c>
      <c r="J171" s="174">
        <v>119</v>
      </c>
      <c r="K171" s="174">
        <v>60</v>
      </c>
      <c r="L171" s="174">
        <v>120</v>
      </c>
      <c r="M171" s="174">
        <v>75</v>
      </c>
      <c r="N171" s="174">
        <v>150</v>
      </c>
      <c r="O171" s="174">
        <v>65</v>
      </c>
      <c r="P171" s="174">
        <v>129</v>
      </c>
      <c r="Q171" s="174">
        <v>55</v>
      </c>
      <c r="R171" s="174">
        <v>109</v>
      </c>
    </row>
    <row r="172" spans="1:18">
      <c r="A172" s="173">
        <v>852070</v>
      </c>
      <c r="B172" s="73" t="s">
        <v>1092</v>
      </c>
      <c r="C172" s="174">
        <v>900</v>
      </c>
      <c r="D172" s="174">
        <v>1799</v>
      </c>
      <c r="E172" s="174">
        <v>900</v>
      </c>
      <c r="F172" s="174">
        <v>1799</v>
      </c>
      <c r="G172" s="174">
        <v>650</v>
      </c>
      <c r="H172" s="174">
        <v>1299</v>
      </c>
      <c r="I172" s="174">
        <v>90</v>
      </c>
      <c r="J172" s="174">
        <v>179</v>
      </c>
      <c r="K172" s="174">
        <v>90</v>
      </c>
      <c r="L172" s="174">
        <v>180</v>
      </c>
      <c r="M172" s="174">
        <v>115</v>
      </c>
      <c r="N172" s="174">
        <v>230</v>
      </c>
      <c r="O172" s="174">
        <v>100</v>
      </c>
      <c r="P172" s="174">
        <v>199</v>
      </c>
      <c r="Q172" s="174">
        <v>80</v>
      </c>
      <c r="R172" s="174">
        <v>159</v>
      </c>
    </row>
    <row r="173" spans="1:18">
      <c r="A173" s="173">
        <v>852071</v>
      </c>
      <c r="B173" s="73" t="s">
        <v>1093</v>
      </c>
      <c r="C173" s="174">
        <v>650</v>
      </c>
      <c r="D173" s="174">
        <v>1299</v>
      </c>
      <c r="E173" s="174">
        <v>650</v>
      </c>
      <c r="F173" s="174">
        <v>1299</v>
      </c>
      <c r="G173" s="174">
        <v>500</v>
      </c>
      <c r="H173" s="174">
        <v>999</v>
      </c>
      <c r="I173" s="174">
        <v>65</v>
      </c>
      <c r="J173" s="174">
        <v>129</v>
      </c>
      <c r="K173" s="174">
        <v>65</v>
      </c>
      <c r="L173" s="174">
        <v>130</v>
      </c>
      <c r="M173" s="174">
        <v>80</v>
      </c>
      <c r="N173" s="174">
        <v>160</v>
      </c>
      <c r="O173" s="174">
        <v>70</v>
      </c>
      <c r="P173" s="174">
        <v>139</v>
      </c>
      <c r="Q173" s="174">
        <v>60</v>
      </c>
      <c r="R173" s="174">
        <v>119</v>
      </c>
    </row>
    <row r="174" spans="1:18">
      <c r="A174" s="173">
        <v>852072</v>
      </c>
      <c r="B174" s="73" t="s">
        <v>1098</v>
      </c>
      <c r="C174" s="174">
        <v>1100</v>
      </c>
      <c r="D174" s="174">
        <v>2199</v>
      </c>
      <c r="E174" s="174">
        <v>1100</v>
      </c>
      <c r="F174" s="174">
        <v>2199</v>
      </c>
      <c r="G174" s="174">
        <v>800</v>
      </c>
      <c r="H174" s="174">
        <v>1599</v>
      </c>
      <c r="I174" s="174">
        <v>110</v>
      </c>
      <c r="J174" s="174">
        <v>219</v>
      </c>
      <c r="K174" s="174">
        <v>110</v>
      </c>
      <c r="L174" s="174">
        <v>220</v>
      </c>
      <c r="M174" s="174">
        <v>140</v>
      </c>
      <c r="N174" s="174">
        <v>280</v>
      </c>
      <c r="O174" s="174">
        <v>125</v>
      </c>
      <c r="P174" s="174">
        <v>249</v>
      </c>
      <c r="Q174" s="174">
        <v>100</v>
      </c>
      <c r="R174" s="174">
        <v>199</v>
      </c>
    </row>
    <row r="175" spans="1:18">
      <c r="A175" s="173">
        <v>852073</v>
      </c>
      <c r="B175" s="73" t="s">
        <v>1100</v>
      </c>
      <c r="C175" s="174">
        <v>1100</v>
      </c>
      <c r="D175" s="174">
        <v>2199</v>
      </c>
      <c r="E175" s="174">
        <v>1100</v>
      </c>
      <c r="F175" s="174">
        <v>2199</v>
      </c>
      <c r="G175" s="174">
        <v>850</v>
      </c>
      <c r="H175" s="174">
        <v>1699</v>
      </c>
      <c r="I175" s="174">
        <v>110</v>
      </c>
      <c r="J175" s="174">
        <v>219</v>
      </c>
      <c r="K175" s="174">
        <v>110</v>
      </c>
      <c r="L175" s="174">
        <v>220</v>
      </c>
      <c r="M175" s="174">
        <v>140</v>
      </c>
      <c r="N175" s="174">
        <v>280</v>
      </c>
      <c r="O175" s="174">
        <v>125</v>
      </c>
      <c r="P175" s="174">
        <v>249</v>
      </c>
      <c r="Q175" s="174">
        <v>100</v>
      </c>
      <c r="R175" s="174">
        <v>199</v>
      </c>
    </row>
    <row r="176" spans="1:18">
      <c r="A176" s="173">
        <v>852074</v>
      </c>
      <c r="B176" s="73" t="s">
        <v>1101</v>
      </c>
      <c r="C176" s="174">
        <v>900</v>
      </c>
      <c r="D176" s="174">
        <v>1799</v>
      </c>
      <c r="E176" s="174">
        <v>900</v>
      </c>
      <c r="F176" s="174">
        <v>1799</v>
      </c>
      <c r="G176" s="174">
        <v>700</v>
      </c>
      <c r="H176" s="174">
        <v>1399</v>
      </c>
      <c r="I176" s="174">
        <v>90</v>
      </c>
      <c r="J176" s="174">
        <v>179</v>
      </c>
      <c r="K176" s="174">
        <v>90</v>
      </c>
      <c r="L176" s="174">
        <v>180</v>
      </c>
      <c r="M176" s="174">
        <v>115</v>
      </c>
      <c r="N176" s="174">
        <v>230</v>
      </c>
      <c r="O176" s="174">
        <v>100</v>
      </c>
      <c r="P176" s="174">
        <v>199</v>
      </c>
      <c r="Q176" s="174">
        <v>80</v>
      </c>
      <c r="R176" s="174">
        <v>159</v>
      </c>
    </row>
    <row r="177" spans="1:18">
      <c r="A177" s="173">
        <v>852075</v>
      </c>
      <c r="B177" s="73" t="s">
        <v>1102</v>
      </c>
      <c r="C177" s="174">
        <v>1350</v>
      </c>
      <c r="D177" s="174">
        <v>2699</v>
      </c>
      <c r="E177" s="174">
        <v>1350</v>
      </c>
      <c r="F177" s="174">
        <v>2699</v>
      </c>
      <c r="G177" s="174">
        <v>1000</v>
      </c>
      <c r="H177" s="174">
        <v>1999</v>
      </c>
      <c r="I177" s="174">
        <v>135</v>
      </c>
      <c r="J177" s="174">
        <v>269</v>
      </c>
      <c r="K177" s="174">
        <v>135</v>
      </c>
      <c r="L177" s="174">
        <v>270</v>
      </c>
      <c r="M177" s="174">
        <v>170</v>
      </c>
      <c r="N177" s="174">
        <v>340</v>
      </c>
      <c r="O177" s="174">
        <v>150</v>
      </c>
      <c r="P177" s="174">
        <v>299</v>
      </c>
      <c r="Q177" s="174">
        <v>120</v>
      </c>
      <c r="R177" s="174">
        <v>239</v>
      </c>
    </row>
    <row r="178" spans="1:18">
      <c r="A178" s="173">
        <v>852076</v>
      </c>
      <c r="B178" s="73" t="s">
        <v>1103</v>
      </c>
      <c r="C178" s="174">
        <v>500</v>
      </c>
      <c r="D178" s="174">
        <v>999</v>
      </c>
      <c r="E178" s="174">
        <v>500</v>
      </c>
      <c r="F178" s="174">
        <v>999</v>
      </c>
      <c r="G178" s="174">
        <v>350</v>
      </c>
      <c r="H178" s="174">
        <v>699</v>
      </c>
      <c r="I178" s="174">
        <v>50</v>
      </c>
      <c r="J178" s="174">
        <v>99</v>
      </c>
      <c r="K178" s="174">
        <v>50</v>
      </c>
      <c r="L178" s="174">
        <v>100</v>
      </c>
      <c r="M178" s="174">
        <v>65</v>
      </c>
      <c r="N178" s="174">
        <v>130</v>
      </c>
      <c r="O178" s="174">
        <v>55</v>
      </c>
      <c r="P178" s="174">
        <v>109</v>
      </c>
      <c r="Q178" s="174">
        <v>45</v>
      </c>
      <c r="R178" s="174">
        <v>89</v>
      </c>
    </row>
    <row r="179" spans="1:18">
      <c r="A179" s="173">
        <v>852077</v>
      </c>
      <c r="B179" s="73" t="s">
        <v>1104</v>
      </c>
      <c r="C179" s="174">
        <v>650</v>
      </c>
      <c r="D179" s="174">
        <v>1299</v>
      </c>
      <c r="E179" s="174">
        <v>650</v>
      </c>
      <c r="F179" s="174">
        <v>1299</v>
      </c>
      <c r="G179" s="174">
        <v>500</v>
      </c>
      <c r="H179" s="174">
        <v>999</v>
      </c>
      <c r="I179" s="174">
        <v>65</v>
      </c>
      <c r="J179" s="174">
        <v>129</v>
      </c>
      <c r="K179" s="174">
        <v>65</v>
      </c>
      <c r="L179" s="174">
        <v>130</v>
      </c>
      <c r="M179" s="174">
        <v>80</v>
      </c>
      <c r="N179" s="174">
        <v>160</v>
      </c>
      <c r="O179" s="174">
        <v>70</v>
      </c>
      <c r="P179" s="174">
        <v>139</v>
      </c>
      <c r="Q179" s="174">
        <v>60</v>
      </c>
      <c r="R179" s="174">
        <v>119</v>
      </c>
    </row>
    <row r="180" spans="1:18">
      <c r="A180" s="173">
        <v>852078</v>
      </c>
      <c r="B180" s="73" t="s">
        <v>1105</v>
      </c>
      <c r="C180" s="174">
        <v>400</v>
      </c>
      <c r="D180" s="174">
        <v>799</v>
      </c>
      <c r="E180" s="174">
        <v>400</v>
      </c>
      <c r="F180" s="174">
        <v>799</v>
      </c>
      <c r="G180" s="174">
        <v>300</v>
      </c>
      <c r="H180" s="174">
        <v>599</v>
      </c>
      <c r="I180" s="174">
        <v>40</v>
      </c>
      <c r="J180" s="174">
        <v>79</v>
      </c>
      <c r="K180" s="174">
        <v>40</v>
      </c>
      <c r="L180" s="174">
        <v>80</v>
      </c>
      <c r="M180" s="174">
        <v>50</v>
      </c>
      <c r="N180" s="174">
        <v>100</v>
      </c>
      <c r="O180" s="174">
        <v>45</v>
      </c>
      <c r="P180" s="174">
        <v>89</v>
      </c>
      <c r="Q180" s="174">
        <v>35</v>
      </c>
      <c r="R180" s="174">
        <v>69</v>
      </c>
    </row>
    <row r="181" spans="1:18">
      <c r="A181" s="173">
        <v>852079</v>
      </c>
      <c r="B181" s="73" t="s">
        <v>1106</v>
      </c>
      <c r="C181" s="174">
        <v>700</v>
      </c>
      <c r="D181" s="174">
        <v>1399</v>
      </c>
      <c r="E181" s="174">
        <v>700</v>
      </c>
      <c r="F181" s="174">
        <v>1399</v>
      </c>
      <c r="G181" s="174">
        <v>500</v>
      </c>
      <c r="H181" s="174">
        <v>999</v>
      </c>
      <c r="I181" s="174">
        <v>70</v>
      </c>
      <c r="J181" s="174">
        <v>139</v>
      </c>
      <c r="K181" s="174">
        <v>70</v>
      </c>
      <c r="L181" s="174">
        <v>140</v>
      </c>
      <c r="M181" s="174">
        <v>90</v>
      </c>
      <c r="N181" s="174">
        <v>180</v>
      </c>
      <c r="O181" s="174">
        <v>80</v>
      </c>
      <c r="P181" s="174">
        <v>159</v>
      </c>
      <c r="Q181" s="174">
        <v>65</v>
      </c>
      <c r="R181" s="174">
        <v>129</v>
      </c>
    </row>
    <row r="182" spans="1:18">
      <c r="A182" s="173">
        <v>852080</v>
      </c>
      <c r="B182" s="73" t="s">
        <v>1107</v>
      </c>
      <c r="C182" s="174">
        <v>850</v>
      </c>
      <c r="D182" s="174">
        <v>1699</v>
      </c>
      <c r="E182" s="174">
        <v>850</v>
      </c>
      <c r="F182" s="174">
        <v>1699</v>
      </c>
      <c r="G182" s="174">
        <v>650</v>
      </c>
      <c r="H182" s="174">
        <v>1299</v>
      </c>
      <c r="I182" s="174">
        <v>85</v>
      </c>
      <c r="J182" s="174">
        <v>169</v>
      </c>
      <c r="K182" s="174">
        <v>85</v>
      </c>
      <c r="L182" s="174">
        <v>170</v>
      </c>
      <c r="M182" s="174">
        <v>105</v>
      </c>
      <c r="N182" s="174">
        <v>210</v>
      </c>
      <c r="O182" s="174">
        <v>95</v>
      </c>
      <c r="P182" s="174">
        <v>189</v>
      </c>
      <c r="Q182" s="174">
        <v>75</v>
      </c>
      <c r="R182" s="174">
        <v>149</v>
      </c>
    </row>
    <row r="183" spans="1:18">
      <c r="A183" s="173">
        <v>852081</v>
      </c>
      <c r="B183" s="73" t="s">
        <v>1108</v>
      </c>
      <c r="C183" s="174">
        <v>600</v>
      </c>
      <c r="D183" s="174">
        <v>1199</v>
      </c>
      <c r="E183" s="174">
        <v>600</v>
      </c>
      <c r="F183" s="174">
        <v>1199</v>
      </c>
      <c r="G183" s="174">
        <v>450</v>
      </c>
      <c r="H183" s="174">
        <v>899</v>
      </c>
      <c r="I183" s="174">
        <v>60</v>
      </c>
      <c r="J183" s="174">
        <v>119</v>
      </c>
      <c r="K183" s="174">
        <v>60</v>
      </c>
      <c r="L183" s="174">
        <v>120</v>
      </c>
      <c r="M183" s="174">
        <v>75</v>
      </c>
      <c r="N183" s="174">
        <v>150</v>
      </c>
      <c r="O183" s="174">
        <v>65</v>
      </c>
      <c r="P183" s="174">
        <v>129</v>
      </c>
      <c r="Q183" s="174">
        <v>55</v>
      </c>
      <c r="R183" s="174">
        <v>109</v>
      </c>
    </row>
    <row r="184" spans="1:18">
      <c r="A184" s="173">
        <v>852082</v>
      </c>
      <c r="B184" s="73" t="s">
        <v>1109</v>
      </c>
      <c r="C184" s="174">
        <v>600</v>
      </c>
      <c r="D184" s="174">
        <v>1199</v>
      </c>
      <c r="E184" s="174">
        <v>600</v>
      </c>
      <c r="F184" s="174">
        <v>1199</v>
      </c>
      <c r="G184" s="174">
        <v>450</v>
      </c>
      <c r="H184" s="174">
        <v>899</v>
      </c>
      <c r="I184" s="174">
        <v>60</v>
      </c>
      <c r="J184" s="174">
        <v>119</v>
      </c>
      <c r="K184" s="174">
        <v>60</v>
      </c>
      <c r="L184" s="174">
        <v>120</v>
      </c>
      <c r="M184" s="174">
        <v>75</v>
      </c>
      <c r="N184" s="174">
        <v>150</v>
      </c>
      <c r="O184" s="174">
        <v>65</v>
      </c>
      <c r="P184" s="174">
        <v>129</v>
      </c>
      <c r="Q184" s="174">
        <v>55</v>
      </c>
      <c r="R184" s="174">
        <v>109</v>
      </c>
    </row>
    <row r="185" spans="1:18">
      <c r="A185" s="173">
        <v>852083</v>
      </c>
      <c r="B185" s="73" t="s">
        <v>1110</v>
      </c>
      <c r="C185" s="174">
        <v>600</v>
      </c>
      <c r="D185" s="174">
        <v>1199</v>
      </c>
      <c r="E185" s="174">
        <v>600</v>
      </c>
      <c r="F185" s="174">
        <v>1199</v>
      </c>
      <c r="G185" s="174">
        <v>450</v>
      </c>
      <c r="H185" s="174">
        <v>899</v>
      </c>
      <c r="I185" s="174">
        <v>60</v>
      </c>
      <c r="J185" s="174">
        <v>119</v>
      </c>
      <c r="K185" s="174">
        <v>60</v>
      </c>
      <c r="L185" s="174">
        <v>120</v>
      </c>
      <c r="M185" s="174">
        <v>75</v>
      </c>
      <c r="N185" s="174">
        <v>150</v>
      </c>
      <c r="O185" s="174">
        <v>65</v>
      </c>
      <c r="P185" s="174">
        <v>129</v>
      </c>
      <c r="Q185" s="174">
        <v>55</v>
      </c>
      <c r="R185" s="174">
        <v>109</v>
      </c>
    </row>
    <row r="186" spans="1:18">
      <c r="A186" s="173">
        <v>852084</v>
      </c>
      <c r="B186" s="73" t="s">
        <v>1111</v>
      </c>
      <c r="C186" s="174">
        <v>700</v>
      </c>
      <c r="D186" s="174">
        <v>1399</v>
      </c>
      <c r="E186" s="174">
        <v>700</v>
      </c>
      <c r="F186" s="174">
        <v>1399</v>
      </c>
      <c r="G186" s="174">
        <v>500</v>
      </c>
      <c r="H186" s="174">
        <v>999</v>
      </c>
      <c r="I186" s="174">
        <v>70</v>
      </c>
      <c r="J186" s="174">
        <v>139</v>
      </c>
      <c r="K186" s="174">
        <v>70</v>
      </c>
      <c r="L186" s="174">
        <v>140</v>
      </c>
      <c r="M186" s="174">
        <v>90</v>
      </c>
      <c r="N186" s="174">
        <v>180</v>
      </c>
      <c r="O186" s="174">
        <v>80</v>
      </c>
      <c r="P186" s="174">
        <v>159</v>
      </c>
      <c r="Q186" s="174">
        <v>65</v>
      </c>
      <c r="R186" s="174">
        <v>129</v>
      </c>
    </row>
    <row r="187" spans="1:18">
      <c r="A187" s="173">
        <v>852086</v>
      </c>
      <c r="B187" s="73" t="s">
        <v>2055</v>
      </c>
      <c r="C187" s="174">
        <v>500</v>
      </c>
      <c r="D187" s="174">
        <v>999</v>
      </c>
      <c r="E187" s="174">
        <v>500</v>
      </c>
      <c r="F187" s="174">
        <v>999</v>
      </c>
      <c r="G187" s="174">
        <v>350</v>
      </c>
      <c r="H187" s="174">
        <v>699</v>
      </c>
      <c r="I187" s="174">
        <v>50</v>
      </c>
      <c r="J187" s="174">
        <v>99</v>
      </c>
      <c r="K187" s="174">
        <v>50</v>
      </c>
      <c r="L187" s="174">
        <v>100</v>
      </c>
      <c r="M187" s="174">
        <v>65</v>
      </c>
      <c r="N187" s="174">
        <v>130</v>
      </c>
      <c r="O187" s="174">
        <v>55</v>
      </c>
      <c r="P187" s="174">
        <v>109</v>
      </c>
      <c r="Q187" s="174">
        <v>45</v>
      </c>
      <c r="R187" s="174">
        <v>89</v>
      </c>
    </row>
    <row r="188" spans="1:18">
      <c r="A188" s="173">
        <v>852087</v>
      </c>
      <c r="B188" s="73" t="s">
        <v>2056</v>
      </c>
      <c r="C188" s="174">
        <v>350</v>
      </c>
      <c r="D188" s="174">
        <v>699</v>
      </c>
      <c r="E188" s="174">
        <v>350</v>
      </c>
      <c r="F188" s="174">
        <v>699</v>
      </c>
      <c r="G188" s="174">
        <v>250</v>
      </c>
      <c r="H188" s="174">
        <v>499</v>
      </c>
      <c r="I188" s="174">
        <v>35</v>
      </c>
      <c r="J188" s="174">
        <v>69</v>
      </c>
      <c r="K188" s="174">
        <v>35</v>
      </c>
      <c r="L188" s="174">
        <v>70</v>
      </c>
      <c r="M188" s="174">
        <v>45</v>
      </c>
      <c r="N188" s="174">
        <v>90</v>
      </c>
      <c r="O188" s="174">
        <v>40</v>
      </c>
      <c r="P188" s="174">
        <v>79</v>
      </c>
      <c r="Q188" s="174">
        <v>30</v>
      </c>
      <c r="R188" s="174">
        <v>59</v>
      </c>
    </row>
    <row r="189" spans="1:18">
      <c r="A189" s="173">
        <v>852089</v>
      </c>
      <c r="B189" s="73" t="s">
        <v>1367</v>
      </c>
      <c r="C189" s="174">
        <v>750</v>
      </c>
      <c r="D189" s="174">
        <v>1499</v>
      </c>
      <c r="E189" s="174">
        <v>750</v>
      </c>
      <c r="F189" s="174">
        <v>1499</v>
      </c>
      <c r="G189" s="174">
        <v>550</v>
      </c>
      <c r="H189" s="174">
        <v>1099</v>
      </c>
      <c r="I189" s="174">
        <v>75</v>
      </c>
      <c r="J189" s="174">
        <v>149</v>
      </c>
      <c r="K189" s="174">
        <v>75</v>
      </c>
      <c r="L189" s="174">
        <v>150</v>
      </c>
      <c r="M189" s="174">
        <v>95</v>
      </c>
      <c r="N189" s="174">
        <v>190</v>
      </c>
      <c r="O189" s="174">
        <v>85</v>
      </c>
      <c r="P189" s="174">
        <v>169</v>
      </c>
      <c r="Q189" s="174">
        <v>65</v>
      </c>
      <c r="R189" s="174">
        <v>129</v>
      </c>
    </row>
    <row r="190" spans="1:18">
      <c r="A190" s="173">
        <v>852090</v>
      </c>
      <c r="B190" s="73" t="s">
        <v>2057</v>
      </c>
      <c r="C190" s="174">
        <v>650</v>
      </c>
      <c r="D190" s="174">
        <v>1299</v>
      </c>
      <c r="E190" s="174">
        <v>650</v>
      </c>
      <c r="F190" s="174">
        <v>1299</v>
      </c>
      <c r="G190" s="174">
        <v>500</v>
      </c>
      <c r="H190" s="174">
        <v>999</v>
      </c>
      <c r="I190" s="174">
        <v>65</v>
      </c>
      <c r="J190" s="174">
        <v>129</v>
      </c>
      <c r="K190" s="174">
        <v>65</v>
      </c>
      <c r="L190" s="174">
        <v>130</v>
      </c>
      <c r="M190" s="174">
        <v>80</v>
      </c>
      <c r="N190" s="174">
        <v>160</v>
      </c>
      <c r="O190" s="174">
        <v>70</v>
      </c>
      <c r="P190" s="174">
        <v>139</v>
      </c>
      <c r="Q190" s="174">
        <v>60</v>
      </c>
      <c r="R190" s="174">
        <v>119</v>
      </c>
    </row>
    <row r="191" spans="1:18">
      <c r="A191" s="173">
        <v>852091</v>
      </c>
      <c r="B191" s="73" t="s">
        <v>1374</v>
      </c>
      <c r="C191" s="174">
        <v>750</v>
      </c>
      <c r="D191" s="174">
        <v>1499</v>
      </c>
      <c r="E191" s="174">
        <v>750</v>
      </c>
      <c r="F191" s="174">
        <v>1499</v>
      </c>
      <c r="G191" s="174">
        <v>550</v>
      </c>
      <c r="H191" s="174">
        <v>1099</v>
      </c>
      <c r="I191" s="174">
        <v>75</v>
      </c>
      <c r="J191" s="174">
        <v>149</v>
      </c>
      <c r="K191" s="174">
        <v>75</v>
      </c>
      <c r="L191" s="174">
        <v>150</v>
      </c>
      <c r="M191" s="174">
        <v>95</v>
      </c>
      <c r="N191" s="174">
        <v>190</v>
      </c>
      <c r="O191" s="174">
        <v>85</v>
      </c>
      <c r="P191" s="174">
        <v>169</v>
      </c>
      <c r="Q191" s="174">
        <v>65</v>
      </c>
      <c r="R191" s="174">
        <v>129</v>
      </c>
    </row>
    <row r="192" spans="1:18">
      <c r="A192" s="173">
        <v>852093</v>
      </c>
      <c r="B192" s="73" t="s">
        <v>1375</v>
      </c>
      <c r="C192" s="174">
        <v>450</v>
      </c>
      <c r="D192" s="174">
        <v>899</v>
      </c>
      <c r="E192" s="174">
        <v>450</v>
      </c>
      <c r="F192" s="174">
        <v>899</v>
      </c>
      <c r="G192" s="174">
        <v>350</v>
      </c>
      <c r="H192" s="174">
        <v>699</v>
      </c>
      <c r="I192" s="174">
        <v>45</v>
      </c>
      <c r="J192" s="174">
        <v>89</v>
      </c>
      <c r="K192" s="174">
        <v>45</v>
      </c>
      <c r="L192" s="174">
        <v>90</v>
      </c>
      <c r="M192" s="174">
        <v>55</v>
      </c>
      <c r="N192" s="174">
        <v>110</v>
      </c>
      <c r="O192" s="174">
        <v>50</v>
      </c>
      <c r="P192" s="174">
        <v>99</v>
      </c>
      <c r="Q192" s="174">
        <v>40</v>
      </c>
      <c r="R192" s="174">
        <v>79</v>
      </c>
    </row>
    <row r="193" spans="1:18">
      <c r="A193" s="173">
        <v>852095</v>
      </c>
      <c r="B193" s="73" t="s">
        <v>1376</v>
      </c>
      <c r="C193" s="174">
        <v>300</v>
      </c>
      <c r="D193" s="174">
        <v>599</v>
      </c>
      <c r="E193" s="174">
        <v>300</v>
      </c>
      <c r="F193" s="174">
        <v>599</v>
      </c>
      <c r="G193" s="174">
        <v>200</v>
      </c>
      <c r="H193" s="174">
        <v>399</v>
      </c>
      <c r="I193" s="174">
        <v>30</v>
      </c>
      <c r="J193" s="174">
        <v>59</v>
      </c>
      <c r="K193" s="174">
        <v>30</v>
      </c>
      <c r="L193" s="174">
        <v>60</v>
      </c>
      <c r="M193" s="174">
        <v>40</v>
      </c>
      <c r="N193" s="174">
        <v>80</v>
      </c>
      <c r="O193" s="174">
        <v>35</v>
      </c>
      <c r="P193" s="174">
        <v>69</v>
      </c>
      <c r="Q193" s="174">
        <v>24.5</v>
      </c>
      <c r="R193" s="174">
        <v>49</v>
      </c>
    </row>
    <row r="194" spans="1:18">
      <c r="A194" s="173">
        <v>852096</v>
      </c>
      <c r="B194" s="73" t="s">
        <v>1377</v>
      </c>
      <c r="C194" s="174">
        <v>750</v>
      </c>
      <c r="D194" s="174">
        <v>1499</v>
      </c>
      <c r="E194" s="174">
        <v>750</v>
      </c>
      <c r="F194" s="174">
        <v>1499</v>
      </c>
      <c r="G194" s="174">
        <v>550</v>
      </c>
      <c r="H194" s="174">
        <v>1099</v>
      </c>
      <c r="I194" s="174">
        <v>75</v>
      </c>
      <c r="J194" s="174">
        <v>149</v>
      </c>
      <c r="K194" s="174">
        <v>75</v>
      </c>
      <c r="L194" s="174">
        <v>150</v>
      </c>
      <c r="M194" s="174">
        <v>95</v>
      </c>
      <c r="N194" s="174">
        <v>190</v>
      </c>
      <c r="O194" s="174">
        <v>85</v>
      </c>
      <c r="P194" s="174">
        <v>169</v>
      </c>
      <c r="Q194" s="174">
        <v>65</v>
      </c>
      <c r="R194" s="174">
        <v>129</v>
      </c>
    </row>
    <row r="195" spans="1:18">
      <c r="A195" s="173">
        <v>852097</v>
      </c>
      <c r="B195" s="73" t="s">
        <v>1378</v>
      </c>
      <c r="C195" s="174">
        <v>650</v>
      </c>
      <c r="D195" s="174">
        <v>1299</v>
      </c>
      <c r="E195" s="174">
        <v>650</v>
      </c>
      <c r="F195" s="174">
        <v>1299</v>
      </c>
      <c r="G195" s="174">
        <v>500</v>
      </c>
      <c r="H195" s="174">
        <v>999</v>
      </c>
      <c r="I195" s="174">
        <v>65</v>
      </c>
      <c r="J195" s="174">
        <v>129</v>
      </c>
      <c r="K195" s="174">
        <v>65</v>
      </c>
      <c r="L195" s="174">
        <v>130</v>
      </c>
      <c r="M195" s="174">
        <v>80</v>
      </c>
      <c r="N195" s="174">
        <v>160</v>
      </c>
      <c r="O195" s="174">
        <v>70</v>
      </c>
      <c r="P195" s="174">
        <v>139</v>
      </c>
      <c r="Q195" s="174">
        <v>60</v>
      </c>
      <c r="R195" s="174">
        <v>119</v>
      </c>
    </row>
    <row r="196" spans="1:18">
      <c r="A196" s="173">
        <v>852102</v>
      </c>
      <c r="B196" s="73" t="s">
        <v>194</v>
      </c>
      <c r="C196" s="174">
        <v>1250</v>
      </c>
      <c r="D196" s="174">
        <v>2499</v>
      </c>
      <c r="E196" s="174">
        <v>1250</v>
      </c>
      <c r="F196" s="174">
        <v>2499</v>
      </c>
      <c r="G196" s="174">
        <v>950</v>
      </c>
      <c r="H196" s="174">
        <v>1899</v>
      </c>
      <c r="I196" s="174">
        <v>125</v>
      </c>
      <c r="J196" s="174">
        <v>249</v>
      </c>
      <c r="K196" s="174">
        <v>125</v>
      </c>
      <c r="L196" s="174">
        <v>250</v>
      </c>
      <c r="M196" s="174">
        <v>150</v>
      </c>
      <c r="N196" s="174">
        <v>300</v>
      </c>
      <c r="O196" s="174">
        <v>140</v>
      </c>
      <c r="P196" s="174">
        <v>279</v>
      </c>
      <c r="Q196" s="174">
        <v>110</v>
      </c>
      <c r="R196" s="174">
        <v>219</v>
      </c>
    </row>
    <row r="197" spans="1:18">
      <c r="A197" s="173">
        <v>852104</v>
      </c>
      <c r="B197" s="73" t="s">
        <v>195</v>
      </c>
      <c r="C197" s="174">
        <v>1600</v>
      </c>
      <c r="D197" s="174">
        <v>3199</v>
      </c>
      <c r="E197" s="174">
        <v>1600</v>
      </c>
      <c r="F197" s="174">
        <v>3199</v>
      </c>
      <c r="G197" s="174">
        <v>1200</v>
      </c>
      <c r="H197" s="174">
        <v>2399</v>
      </c>
      <c r="I197" s="174">
        <v>160</v>
      </c>
      <c r="J197" s="174">
        <v>319</v>
      </c>
      <c r="K197" s="174">
        <v>160</v>
      </c>
      <c r="L197" s="174">
        <v>320</v>
      </c>
      <c r="M197" s="174">
        <v>200</v>
      </c>
      <c r="N197" s="174">
        <v>400</v>
      </c>
      <c r="O197" s="174">
        <v>180</v>
      </c>
      <c r="P197" s="174">
        <v>359</v>
      </c>
      <c r="Q197" s="174">
        <v>145</v>
      </c>
      <c r="R197" s="174">
        <v>289</v>
      </c>
    </row>
    <row r="198" spans="1:18">
      <c r="A198" s="173">
        <v>852105</v>
      </c>
      <c r="B198" s="73" t="s">
        <v>196</v>
      </c>
      <c r="C198" s="174">
        <v>1000</v>
      </c>
      <c r="D198" s="174">
        <v>1999</v>
      </c>
      <c r="E198" s="174">
        <v>1000</v>
      </c>
      <c r="F198" s="174">
        <v>1999</v>
      </c>
      <c r="G198" s="174">
        <v>750</v>
      </c>
      <c r="H198" s="174">
        <v>1499</v>
      </c>
      <c r="I198" s="174">
        <v>100</v>
      </c>
      <c r="J198" s="174">
        <v>199</v>
      </c>
      <c r="K198" s="174">
        <v>100</v>
      </c>
      <c r="L198" s="174">
        <v>200</v>
      </c>
      <c r="M198" s="174">
        <v>125</v>
      </c>
      <c r="N198" s="174">
        <v>250</v>
      </c>
      <c r="O198" s="174">
        <v>110</v>
      </c>
      <c r="P198" s="174">
        <v>219</v>
      </c>
      <c r="Q198" s="174">
        <v>90</v>
      </c>
      <c r="R198" s="174">
        <v>179</v>
      </c>
    </row>
    <row r="199" spans="1:18">
      <c r="A199" s="173">
        <v>852107</v>
      </c>
      <c r="B199" s="73" t="s">
        <v>197</v>
      </c>
      <c r="C199" s="174">
        <v>1350</v>
      </c>
      <c r="D199" s="174">
        <v>2699</v>
      </c>
      <c r="E199" s="174">
        <v>1350</v>
      </c>
      <c r="F199" s="174">
        <v>2699</v>
      </c>
      <c r="G199" s="174">
        <v>1000</v>
      </c>
      <c r="H199" s="174">
        <v>1999</v>
      </c>
      <c r="I199" s="174">
        <v>135</v>
      </c>
      <c r="J199" s="174">
        <v>269</v>
      </c>
      <c r="K199" s="174">
        <v>135</v>
      </c>
      <c r="L199" s="174">
        <v>270</v>
      </c>
      <c r="M199" s="174">
        <v>170</v>
      </c>
      <c r="N199" s="174">
        <v>340</v>
      </c>
      <c r="O199" s="174">
        <v>150</v>
      </c>
      <c r="P199" s="174">
        <v>299</v>
      </c>
      <c r="Q199" s="174">
        <v>120</v>
      </c>
      <c r="R199" s="174">
        <v>239</v>
      </c>
    </row>
    <row r="200" spans="1:18">
      <c r="A200" s="173">
        <v>852108</v>
      </c>
      <c r="B200" s="73" t="s">
        <v>198</v>
      </c>
      <c r="C200" s="174">
        <v>1000</v>
      </c>
      <c r="D200" s="174">
        <v>1999</v>
      </c>
      <c r="E200" s="174">
        <v>1000</v>
      </c>
      <c r="F200" s="174">
        <v>1999</v>
      </c>
      <c r="G200" s="174">
        <v>750</v>
      </c>
      <c r="H200" s="174">
        <v>1499</v>
      </c>
      <c r="I200" s="174">
        <v>100</v>
      </c>
      <c r="J200" s="174">
        <v>199</v>
      </c>
      <c r="K200" s="174">
        <v>100</v>
      </c>
      <c r="L200" s="174">
        <v>200</v>
      </c>
      <c r="M200" s="174">
        <v>125</v>
      </c>
      <c r="N200" s="174">
        <v>250</v>
      </c>
      <c r="O200" s="174">
        <v>110</v>
      </c>
      <c r="P200" s="174">
        <v>219</v>
      </c>
      <c r="Q200" s="174">
        <v>90</v>
      </c>
      <c r="R200" s="174">
        <v>179</v>
      </c>
    </row>
    <row r="201" spans="1:18">
      <c r="A201" s="173">
        <v>852110</v>
      </c>
      <c r="B201" s="73" t="s">
        <v>199</v>
      </c>
      <c r="C201" s="174">
        <v>1350</v>
      </c>
      <c r="D201" s="174">
        <v>2699</v>
      </c>
      <c r="E201" s="174">
        <v>1350</v>
      </c>
      <c r="F201" s="174">
        <v>2699</v>
      </c>
      <c r="G201" s="174">
        <v>1000</v>
      </c>
      <c r="H201" s="174">
        <v>1999</v>
      </c>
      <c r="I201" s="174">
        <v>135</v>
      </c>
      <c r="J201" s="174">
        <v>269</v>
      </c>
      <c r="K201" s="174">
        <v>135</v>
      </c>
      <c r="L201" s="174">
        <v>270</v>
      </c>
      <c r="M201" s="174">
        <v>170</v>
      </c>
      <c r="N201" s="174">
        <v>340</v>
      </c>
      <c r="O201" s="174">
        <v>150</v>
      </c>
      <c r="P201" s="174">
        <v>299</v>
      </c>
      <c r="Q201" s="174">
        <v>120</v>
      </c>
      <c r="R201" s="174">
        <v>239</v>
      </c>
    </row>
    <row r="202" spans="1:18">
      <c r="A202" s="173">
        <v>852111</v>
      </c>
      <c r="B202" s="73" t="s">
        <v>200</v>
      </c>
      <c r="C202" s="174">
        <v>1350</v>
      </c>
      <c r="D202" s="174">
        <v>2699</v>
      </c>
      <c r="E202" s="174">
        <v>1350</v>
      </c>
      <c r="F202" s="174">
        <v>2699</v>
      </c>
      <c r="G202" s="174">
        <v>1000</v>
      </c>
      <c r="H202" s="174">
        <v>1999</v>
      </c>
      <c r="I202" s="174">
        <v>135</v>
      </c>
      <c r="J202" s="174">
        <v>269</v>
      </c>
      <c r="K202" s="174">
        <v>135</v>
      </c>
      <c r="L202" s="174">
        <v>270</v>
      </c>
      <c r="M202" s="174">
        <v>170</v>
      </c>
      <c r="N202" s="174">
        <v>340</v>
      </c>
      <c r="O202" s="174">
        <v>150</v>
      </c>
      <c r="P202" s="174">
        <v>299</v>
      </c>
      <c r="Q202" s="174">
        <v>120</v>
      </c>
      <c r="R202" s="174">
        <v>239</v>
      </c>
    </row>
    <row r="203" spans="1:18">
      <c r="A203" s="173">
        <v>852112</v>
      </c>
      <c r="B203" s="73" t="s">
        <v>201</v>
      </c>
      <c r="C203" s="174">
        <v>1350</v>
      </c>
      <c r="D203" s="174">
        <v>2699</v>
      </c>
      <c r="E203" s="174">
        <v>1350</v>
      </c>
      <c r="F203" s="174">
        <v>2699</v>
      </c>
      <c r="G203" s="174">
        <v>1000</v>
      </c>
      <c r="H203" s="174">
        <v>1999</v>
      </c>
      <c r="I203" s="174">
        <v>135</v>
      </c>
      <c r="J203" s="174">
        <v>269</v>
      </c>
      <c r="K203" s="174">
        <v>135</v>
      </c>
      <c r="L203" s="174">
        <v>270</v>
      </c>
      <c r="M203" s="174">
        <v>170</v>
      </c>
      <c r="N203" s="174">
        <v>340</v>
      </c>
      <c r="O203" s="174">
        <v>150</v>
      </c>
      <c r="P203" s="174">
        <v>299</v>
      </c>
      <c r="Q203" s="174">
        <v>120</v>
      </c>
      <c r="R203" s="174">
        <v>239</v>
      </c>
    </row>
    <row r="204" spans="1:18">
      <c r="A204" s="173">
        <v>852113</v>
      </c>
      <c r="B204" s="73" t="s">
        <v>204</v>
      </c>
      <c r="C204" s="174">
        <v>850</v>
      </c>
      <c r="D204" s="174">
        <v>1699</v>
      </c>
      <c r="E204" s="174">
        <v>850</v>
      </c>
      <c r="F204" s="174">
        <v>1699</v>
      </c>
      <c r="G204" s="174">
        <v>650</v>
      </c>
      <c r="H204" s="174">
        <v>1299</v>
      </c>
      <c r="I204" s="174">
        <v>85</v>
      </c>
      <c r="J204" s="174">
        <v>169</v>
      </c>
      <c r="K204" s="174">
        <v>85</v>
      </c>
      <c r="L204" s="174">
        <v>170</v>
      </c>
      <c r="M204" s="174">
        <v>105</v>
      </c>
      <c r="N204" s="174">
        <v>210</v>
      </c>
      <c r="O204" s="174">
        <v>95</v>
      </c>
      <c r="P204" s="174">
        <v>189</v>
      </c>
      <c r="Q204" s="174">
        <v>75</v>
      </c>
      <c r="R204" s="174">
        <v>149</v>
      </c>
    </row>
    <row r="205" spans="1:18">
      <c r="A205" s="173">
        <v>852115</v>
      </c>
      <c r="B205" s="73" t="s">
        <v>224</v>
      </c>
      <c r="C205" s="174">
        <v>1150</v>
      </c>
      <c r="D205" s="174">
        <v>2299</v>
      </c>
      <c r="E205" s="174">
        <v>1150</v>
      </c>
      <c r="F205" s="174">
        <v>2299</v>
      </c>
      <c r="G205" s="174">
        <v>850</v>
      </c>
      <c r="H205" s="174">
        <v>1699</v>
      </c>
      <c r="I205" s="174">
        <v>115</v>
      </c>
      <c r="J205" s="174">
        <v>229</v>
      </c>
      <c r="K205" s="174">
        <v>115</v>
      </c>
      <c r="L205" s="174">
        <v>230</v>
      </c>
      <c r="M205" s="174">
        <v>145</v>
      </c>
      <c r="N205" s="174">
        <v>290</v>
      </c>
      <c r="O205" s="174">
        <v>130</v>
      </c>
      <c r="P205" s="174">
        <v>259</v>
      </c>
      <c r="Q205" s="174">
        <v>105</v>
      </c>
      <c r="R205" s="174">
        <v>209</v>
      </c>
    </row>
    <row r="206" spans="1:18">
      <c r="A206" s="173">
        <v>852116</v>
      </c>
      <c r="B206" s="73" t="s">
        <v>205</v>
      </c>
      <c r="C206" s="174">
        <v>700</v>
      </c>
      <c r="D206" s="174">
        <v>1399</v>
      </c>
      <c r="E206" s="174">
        <v>700</v>
      </c>
      <c r="F206" s="174">
        <v>1399</v>
      </c>
      <c r="G206" s="174">
        <v>600</v>
      </c>
      <c r="H206" s="174">
        <v>1199</v>
      </c>
      <c r="I206" s="174">
        <v>70</v>
      </c>
      <c r="J206" s="174">
        <v>139</v>
      </c>
      <c r="K206" s="174">
        <v>70</v>
      </c>
      <c r="L206" s="174">
        <v>140</v>
      </c>
      <c r="M206" s="174">
        <v>90</v>
      </c>
      <c r="N206" s="174">
        <v>180</v>
      </c>
      <c r="O206" s="174">
        <v>80</v>
      </c>
      <c r="P206" s="174">
        <v>159</v>
      </c>
      <c r="Q206" s="174">
        <v>65</v>
      </c>
      <c r="R206" s="174">
        <v>129</v>
      </c>
    </row>
    <row r="207" spans="1:18">
      <c r="A207" s="173">
        <v>852118</v>
      </c>
      <c r="B207" s="73" t="s">
        <v>206</v>
      </c>
      <c r="C207" s="174">
        <v>500</v>
      </c>
      <c r="D207" s="174">
        <v>999</v>
      </c>
      <c r="E207" s="174">
        <v>500</v>
      </c>
      <c r="F207" s="174">
        <v>999</v>
      </c>
      <c r="G207" s="174">
        <v>400</v>
      </c>
      <c r="H207" s="174">
        <v>799</v>
      </c>
      <c r="I207" s="174">
        <v>50</v>
      </c>
      <c r="J207" s="174">
        <v>99</v>
      </c>
      <c r="K207" s="174">
        <v>50</v>
      </c>
      <c r="L207" s="174">
        <v>100</v>
      </c>
      <c r="M207" s="174">
        <v>65</v>
      </c>
      <c r="N207" s="174">
        <v>130</v>
      </c>
      <c r="O207" s="174">
        <v>55</v>
      </c>
      <c r="P207" s="174">
        <v>109</v>
      </c>
      <c r="Q207" s="174">
        <v>45</v>
      </c>
      <c r="R207" s="174">
        <v>89</v>
      </c>
    </row>
    <row r="208" spans="1:18">
      <c r="A208" s="173">
        <v>852119</v>
      </c>
      <c r="B208" s="73" t="s">
        <v>207</v>
      </c>
      <c r="C208" s="174">
        <v>600</v>
      </c>
      <c r="D208" s="174">
        <v>1199</v>
      </c>
      <c r="E208" s="174">
        <v>600</v>
      </c>
      <c r="F208" s="174">
        <v>1199</v>
      </c>
      <c r="G208" s="174">
        <v>450</v>
      </c>
      <c r="H208" s="174">
        <v>899</v>
      </c>
      <c r="I208" s="174">
        <v>60</v>
      </c>
      <c r="J208" s="174">
        <v>119</v>
      </c>
      <c r="K208" s="174">
        <v>60</v>
      </c>
      <c r="L208" s="174">
        <v>120</v>
      </c>
      <c r="M208" s="174">
        <v>75</v>
      </c>
      <c r="N208" s="174">
        <v>150</v>
      </c>
      <c r="O208" s="174">
        <v>65</v>
      </c>
      <c r="P208" s="174">
        <v>129</v>
      </c>
      <c r="Q208" s="174">
        <v>55</v>
      </c>
      <c r="R208" s="174">
        <v>109</v>
      </c>
    </row>
    <row r="209" spans="1:18">
      <c r="A209" s="173">
        <v>852121</v>
      </c>
      <c r="B209" s="73" t="s">
        <v>208</v>
      </c>
      <c r="C209" s="174">
        <v>400</v>
      </c>
      <c r="D209" s="174">
        <v>799</v>
      </c>
      <c r="E209" s="174">
        <v>400</v>
      </c>
      <c r="F209" s="174">
        <v>799</v>
      </c>
      <c r="G209" s="174">
        <v>300</v>
      </c>
      <c r="H209" s="174">
        <v>599</v>
      </c>
      <c r="I209" s="174">
        <v>40</v>
      </c>
      <c r="J209" s="174">
        <v>79</v>
      </c>
      <c r="K209" s="174">
        <v>40</v>
      </c>
      <c r="L209" s="174">
        <v>80</v>
      </c>
      <c r="M209" s="174">
        <v>50</v>
      </c>
      <c r="N209" s="174">
        <v>100</v>
      </c>
      <c r="O209" s="174">
        <v>45</v>
      </c>
      <c r="P209" s="174">
        <v>89</v>
      </c>
      <c r="Q209" s="174">
        <v>35</v>
      </c>
      <c r="R209" s="174">
        <v>69</v>
      </c>
    </row>
    <row r="210" spans="1:18">
      <c r="A210" s="173">
        <v>852122</v>
      </c>
      <c r="B210" s="73" t="s">
        <v>209</v>
      </c>
      <c r="C210" s="174">
        <v>600</v>
      </c>
      <c r="D210" s="174">
        <v>1199</v>
      </c>
      <c r="E210" s="174">
        <v>600</v>
      </c>
      <c r="F210" s="174">
        <v>1199</v>
      </c>
      <c r="G210" s="174">
        <v>450</v>
      </c>
      <c r="H210" s="174">
        <v>899</v>
      </c>
      <c r="I210" s="174">
        <v>60</v>
      </c>
      <c r="J210" s="174">
        <v>119</v>
      </c>
      <c r="K210" s="174">
        <v>60</v>
      </c>
      <c r="L210" s="174">
        <v>120</v>
      </c>
      <c r="M210" s="174">
        <v>75</v>
      </c>
      <c r="N210" s="174">
        <v>150</v>
      </c>
      <c r="O210" s="174">
        <v>65</v>
      </c>
      <c r="P210" s="174">
        <v>129</v>
      </c>
      <c r="Q210" s="174">
        <v>55</v>
      </c>
      <c r="R210" s="174">
        <v>109</v>
      </c>
    </row>
    <row r="211" spans="1:18">
      <c r="A211" s="173">
        <v>852124</v>
      </c>
      <c r="B211" s="73" t="s">
        <v>210</v>
      </c>
      <c r="C211" s="174">
        <v>400</v>
      </c>
      <c r="D211" s="174">
        <v>799</v>
      </c>
      <c r="E211" s="174">
        <v>400</v>
      </c>
      <c r="F211" s="174">
        <v>799</v>
      </c>
      <c r="G211" s="174">
        <v>300</v>
      </c>
      <c r="H211" s="174">
        <v>599</v>
      </c>
      <c r="I211" s="174">
        <v>40</v>
      </c>
      <c r="J211" s="174">
        <v>79</v>
      </c>
      <c r="K211" s="174">
        <v>40</v>
      </c>
      <c r="L211" s="174">
        <v>80</v>
      </c>
      <c r="M211" s="174">
        <v>50</v>
      </c>
      <c r="N211" s="174">
        <v>100</v>
      </c>
      <c r="O211" s="174">
        <v>45</v>
      </c>
      <c r="P211" s="174">
        <v>89</v>
      </c>
      <c r="Q211" s="174">
        <v>35</v>
      </c>
      <c r="R211" s="174">
        <v>69</v>
      </c>
    </row>
    <row r="212" spans="1:18">
      <c r="A212" s="173">
        <v>852125</v>
      </c>
      <c r="B212" s="73" t="s">
        <v>212</v>
      </c>
      <c r="C212" s="174">
        <v>500</v>
      </c>
      <c r="D212" s="174">
        <v>999</v>
      </c>
      <c r="E212" s="174">
        <v>500</v>
      </c>
      <c r="F212" s="174">
        <v>999</v>
      </c>
      <c r="G212" s="174">
        <v>350</v>
      </c>
      <c r="H212" s="174">
        <v>699</v>
      </c>
      <c r="I212" s="174">
        <v>50</v>
      </c>
      <c r="J212" s="174">
        <v>99</v>
      </c>
      <c r="K212" s="174">
        <v>50</v>
      </c>
      <c r="L212" s="174">
        <v>100</v>
      </c>
      <c r="M212" s="174">
        <v>65</v>
      </c>
      <c r="N212" s="174">
        <v>130</v>
      </c>
      <c r="O212" s="174">
        <v>55</v>
      </c>
      <c r="P212" s="174">
        <v>109</v>
      </c>
      <c r="Q212" s="174">
        <v>45</v>
      </c>
      <c r="R212" s="174">
        <v>89</v>
      </c>
    </row>
    <row r="213" spans="1:18">
      <c r="A213" s="173">
        <v>852127</v>
      </c>
      <c r="B213" s="73" t="s">
        <v>1936</v>
      </c>
      <c r="C213" s="174">
        <v>400</v>
      </c>
      <c r="D213" s="174">
        <v>799</v>
      </c>
      <c r="E213" s="174">
        <v>400</v>
      </c>
      <c r="F213" s="174">
        <v>799</v>
      </c>
      <c r="G213" s="174">
        <v>300</v>
      </c>
      <c r="H213" s="174">
        <v>599</v>
      </c>
      <c r="I213" s="174">
        <v>40</v>
      </c>
      <c r="J213" s="174">
        <v>79</v>
      </c>
      <c r="K213" s="174">
        <v>40</v>
      </c>
      <c r="L213" s="174">
        <v>80</v>
      </c>
      <c r="M213" s="174">
        <v>50</v>
      </c>
      <c r="N213" s="174">
        <v>100</v>
      </c>
      <c r="O213" s="174">
        <v>45</v>
      </c>
      <c r="P213" s="174">
        <v>89</v>
      </c>
      <c r="Q213" s="174">
        <v>35</v>
      </c>
      <c r="R213" s="174">
        <v>69</v>
      </c>
    </row>
    <row r="214" spans="1:18">
      <c r="A214" s="173">
        <v>852128</v>
      </c>
      <c r="B214" s="73" t="s">
        <v>657</v>
      </c>
      <c r="C214" s="174">
        <v>1250</v>
      </c>
      <c r="D214" s="174">
        <v>2499</v>
      </c>
      <c r="E214" s="174">
        <v>1250</v>
      </c>
      <c r="F214" s="174">
        <v>2499</v>
      </c>
      <c r="G214" s="174">
        <v>950</v>
      </c>
      <c r="H214" s="174">
        <v>1899</v>
      </c>
      <c r="I214" s="174">
        <v>125</v>
      </c>
      <c r="J214" s="174">
        <v>249</v>
      </c>
      <c r="K214" s="174">
        <v>125</v>
      </c>
      <c r="L214" s="174">
        <v>250</v>
      </c>
      <c r="M214" s="174">
        <v>150</v>
      </c>
      <c r="N214" s="174">
        <v>300</v>
      </c>
      <c r="O214" s="174">
        <v>140</v>
      </c>
      <c r="P214" s="174">
        <v>279</v>
      </c>
      <c r="Q214" s="174">
        <v>110</v>
      </c>
      <c r="R214" s="174">
        <v>219</v>
      </c>
    </row>
    <row r="215" spans="1:18">
      <c r="A215" s="173">
        <v>852130</v>
      </c>
      <c r="B215" s="73" t="s">
        <v>1361</v>
      </c>
      <c r="C215" s="174">
        <v>1600</v>
      </c>
      <c r="D215" s="174">
        <v>3199</v>
      </c>
      <c r="E215" s="174">
        <v>1600</v>
      </c>
      <c r="F215" s="174">
        <v>3199</v>
      </c>
      <c r="G215" s="174">
        <v>1200</v>
      </c>
      <c r="H215" s="174">
        <v>2399</v>
      </c>
      <c r="I215" s="174">
        <v>160</v>
      </c>
      <c r="J215" s="174">
        <v>319</v>
      </c>
      <c r="K215" s="174">
        <v>160</v>
      </c>
      <c r="L215" s="174">
        <v>320</v>
      </c>
      <c r="M215" s="174">
        <v>200</v>
      </c>
      <c r="N215" s="174">
        <v>400</v>
      </c>
      <c r="O215" s="174">
        <v>180</v>
      </c>
      <c r="P215" s="174">
        <v>359</v>
      </c>
      <c r="Q215" s="174">
        <v>145</v>
      </c>
      <c r="R215" s="174">
        <v>289</v>
      </c>
    </row>
    <row r="216" spans="1:18">
      <c r="A216" s="173">
        <v>852131</v>
      </c>
      <c r="B216" s="73" t="s">
        <v>658</v>
      </c>
      <c r="C216" s="174">
        <v>1000</v>
      </c>
      <c r="D216" s="174">
        <v>1999</v>
      </c>
      <c r="E216" s="174">
        <v>1000</v>
      </c>
      <c r="F216" s="174">
        <v>1999</v>
      </c>
      <c r="G216" s="174">
        <v>750</v>
      </c>
      <c r="H216" s="174">
        <v>1499</v>
      </c>
      <c r="I216" s="174">
        <v>100</v>
      </c>
      <c r="J216" s="174">
        <v>199</v>
      </c>
      <c r="K216" s="174">
        <v>100</v>
      </c>
      <c r="L216" s="174">
        <v>200</v>
      </c>
      <c r="M216" s="174">
        <v>125</v>
      </c>
      <c r="N216" s="174">
        <v>250</v>
      </c>
      <c r="O216" s="174">
        <v>110</v>
      </c>
      <c r="P216" s="174">
        <v>219</v>
      </c>
      <c r="Q216" s="174">
        <v>90</v>
      </c>
      <c r="R216" s="174">
        <v>179</v>
      </c>
    </row>
    <row r="217" spans="1:18">
      <c r="A217" s="173">
        <v>852132</v>
      </c>
      <c r="B217" s="73" t="s">
        <v>659</v>
      </c>
      <c r="C217" s="174">
        <v>1350</v>
      </c>
      <c r="D217" s="174">
        <v>2699</v>
      </c>
      <c r="E217" s="174">
        <v>1350</v>
      </c>
      <c r="F217" s="174">
        <v>2699</v>
      </c>
      <c r="G217" s="174">
        <v>1000</v>
      </c>
      <c r="H217" s="174">
        <v>1999</v>
      </c>
      <c r="I217" s="174">
        <v>135</v>
      </c>
      <c r="J217" s="174">
        <v>269</v>
      </c>
      <c r="K217" s="174">
        <v>135</v>
      </c>
      <c r="L217" s="174">
        <v>270</v>
      </c>
      <c r="M217" s="174">
        <v>170</v>
      </c>
      <c r="N217" s="174">
        <v>340</v>
      </c>
      <c r="O217" s="174">
        <v>150</v>
      </c>
      <c r="P217" s="174">
        <v>299</v>
      </c>
      <c r="Q217" s="174">
        <v>120</v>
      </c>
      <c r="R217" s="174">
        <v>239</v>
      </c>
    </row>
    <row r="218" spans="1:18">
      <c r="A218" s="173">
        <v>852133</v>
      </c>
      <c r="B218" s="73" t="s">
        <v>696</v>
      </c>
      <c r="C218" s="174">
        <v>1000</v>
      </c>
      <c r="D218" s="174">
        <v>1999</v>
      </c>
      <c r="E218" s="174">
        <v>1000</v>
      </c>
      <c r="F218" s="174">
        <v>1999</v>
      </c>
      <c r="G218" s="174">
        <v>750</v>
      </c>
      <c r="H218" s="174">
        <v>1499</v>
      </c>
      <c r="I218" s="174">
        <v>100</v>
      </c>
      <c r="J218" s="174">
        <v>199</v>
      </c>
      <c r="K218" s="174">
        <v>100</v>
      </c>
      <c r="L218" s="174">
        <v>200</v>
      </c>
      <c r="M218" s="174">
        <v>125</v>
      </c>
      <c r="N218" s="174">
        <v>250</v>
      </c>
      <c r="O218" s="174">
        <v>110</v>
      </c>
      <c r="P218" s="174">
        <v>219</v>
      </c>
      <c r="Q218" s="174">
        <v>100</v>
      </c>
      <c r="R218" s="174">
        <v>179</v>
      </c>
    </row>
    <row r="219" spans="1:18">
      <c r="A219" s="173">
        <v>852135</v>
      </c>
      <c r="B219" s="73" t="s">
        <v>1039</v>
      </c>
      <c r="C219" s="174">
        <v>1350</v>
      </c>
      <c r="D219" s="174">
        <v>2699</v>
      </c>
      <c r="E219" s="174">
        <v>1350</v>
      </c>
      <c r="F219" s="174">
        <v>2699</v>
      </c>
      <c r="G219" s="174">
        <v>1000</v>
      </c>
      <c r="H219" s="174">
        <v>1999</v>
      </c>
      <c r="I219" s="174">
        <v>135</v>
      </c>
      <c r="J219" s="174">
        <v>269</v>
      </c>
      <c r="K219" s="174">
        <v>135</v>
      </c>
      <c r="L219" s="174">
        <v>270</v>
      </c>
      <c r="M219" s="174">
        <v>170</v>
      </c>
      <c r="N219" s="174">
        <v>340</v>
      </c>
      <c r="O219" s="174">
        <v>150</v>
      </c>
      <c r="P219" s="174">
        <v>299</v>
      </c>
      <c r="Q219" s="174">
        <v>120</v>
      </c>
      <c r="R219" s="174">
        <v>239</v>
      </c>
    </row>
    <row r="220" spans="1:18" s="87" customFormat="1">
      <c r="A220" s="173">
        <v>852136</v>
      </c>
      <c r="B220" s="73" t="s">
        <v>662</v>
      </c>
      <c r="C220" s="174">
        <v>1350</v>
      </c>
      <c r="D220" s="174">
        <v>2699</v>
      </c>
      <c r="E220" s="174">
        <v>1350</v>
      </c>
      <c r="F220" s="174">
        <v>2699</v>
      </c>
      <c r="G220" s="174">
        <v>1000</v>
      </c>
      <c r="H220" s="174">
        <v>1999</v>
      </c>
      <c r="I220" s="174">
        <v>135</v>
      </c>
      <c r="J220" s="174">
        <v>269</v>
      </c>
      <c r="K220" s="174">
        <v>135</v>
      </c>
      <c r="L220" s="174">
        <v>270</v>
      </c>
      <c r="M220" s="174">
        <v>170</v>
      </c>
      <c r="N220" s="174">
        <v>340</v>
      </c>
      <c r="O220" s="174">
        <v>150</v>
      </c>
      <c r="P220" s="174">
        <v>299</v>
      </c>
      <c r="Q220" s="174">
        <v>135</v>
      </c>
      <c r="R220" s="174">
        <v>239</v>
      </c>
    </row>
    <row r="221" spans="1:18" s="87" customFormat="1">
      <c r="A221" s="173">
        <v>852137</v>
      </c>
      <c r="B221" s="73" t="s">
        <v>661</v>
      </c>
      <c r="C221" s="174">
        <v>850</v>
      </c>
      <c r="D221" s="174">
        <v>1699</v>
      </c>
      <c r="E221" s="174">
        <v>850</v>
      </c>
      <c r="F221" s="174">
        <v>1699</v>
      </c>
      <c r="G221" s="174">
        <v>650</v>
      </c>
      <c r="H221" s="174">
        <v>1299</v>
      </c>
      <c r="I221" s="174">
        <v>85</v>
      </c>
      <c r="J221" s="174">
        <v>169</v>
      </c>
      <c r="K221" s="174">
        <v>85</v>
      </c>
      <c r="L221" s="174">
        <v>170</v>
      </c>
      <c r="M221" s="174">
        <v>105</v>
      </c>
      <c r="N221" s="174">
        <v>210</v>
      </c>
      <c r="O221" s="174">
        <v>95</v>
      </c>
      <c r="P221" s="174">
        <v>189</v>
      </c>
      <c r="Q221" s="174">
        <v>85</v>
      </c>
      <c r="R221" s="174">
        <v>149</v>
      </c>
    </row>
    <row r="222" spans="1:18" s="87" customFormat="1">
      <c r="A222" s="173">
        <v>852140</v>
      </c>
      <c r="B222" s="73" t="s">
        <v>799</v>
      </c>
      <c r="C222" s="174">
        <v>1100</v>
      </c>
      <c r="D222" s="174">
        <v>2199</v>
      </c>
      <c r="E222" s="174">
        <v>1100</v>
      </c>
      <c r="F222" s="174">
        <v>2199</v>
      </c>
      <c r="G222" s="174">
        <v>800</v>
      </c>
      <c r="H222" s="174">
        <v>1599</v>
      </c>
      <c r="I222" s="174">
        <v>110</v>
      </c>
      <c r="J222" s="174">
        <v>219</v>
      </c>
      <c r="K222" s="174">
        <v>110</v>
      </c>
      <c r="L222" s="174">
        <v>220</v>
      </c>
      <c r="M222" s="174">
        <v>140</v>
      </c>
      <c r="N222" s="174">
        <v>280</v>
      </c>
      <c r="O222" s="174">
        <v>125</v>
      </c>
      <c r="P222" s="174">
        <v>249</v>
      </c>
      <c r="Q222" s="174">
        <v>100</v>
      </c>
      <c r="R222" s="174">
        <v>199</v>
      </c>
    </row>
    <row r="223" spans="1:18" s="87" customFormat="1">
      <c r="A223" s="173">
        <v>852141</v>
      </c>
      <c r="B223" s="73" t="s">
        <v>1804</v>
      </c>
      <c r="C223" s="174">
        <v>1100</v>
      </c>
      <c r="D223" s="174">
        <v>2199</v>
      </c>
      <c r="E223" s="174">
        <v>1100</v>
      </c>
      <c r="F223" s="174">
        <v>2199</v>
      </c>
      <c r="G223" s="174">
        <v>800</v>
      </c>
      <c r="H223" s="174">
        <v>1599</v>
      </c>
      <c r="I223" s="174">
        <v>110</v>
      </c>
      <c r="J223" s="174">
        <v>219</v>
      </c>
      <c r="K223" s="174">
        <v>110</v>
      </c>
      <c r="L223" s="174">
        <v>220</v>
      </c>
      <c r="M223" s="174">
        <v>140</v>
      </c>
      <c r="N223" s="174">
        <v>280</v>
      </c>
      <c r="O223" s="174">
        <v>125</v>
      </c>
      <c r="P223" s="174">
        <v>249</v>
      </c>
      <c r="Q223" s="174">
        <v>100</v>
      </c>
      <c r="R223" s="174">
        <v>199</v>
      </c>
    </row>
    <row r="224" spans="1:18" s="44" customFormat="1">
      <c r="A224" s="173">
        <v>852142</v>
      </c>
      <c r="B224" s="73" t="s">
        <v>1043</v>
      </c>
      <c r="C224" s="174">
        <v>1100</v>
      </c>
      <c r="D224" s="174">
        <v>2199</v>
      </c>
      <c r="E224" s="174">
        <v>1100</v>
      </c>
      <c r="F224" s="174">
        <v>2199</v>
      </c>
      <c r="G224" s="174">
        <v>800</v>
      </c>
      <c r="H224" s="174">
        <v>1599</v>
      </c>
      <c r="I224" s="174">
        <v>110</v>
      </c>
      <c r="J224" s="174">
        <v>219</v>
      </c>
      <c r="K224" s="174">
        <v>110</v>
      </c>
      <c r="L224" s="174">
        <v>220</v>
      </c>
      <c r="M224" s="174">
        <v>140</v>
      </c>
      <c r="N224" s="174">
        <v>280</v>
      </c>
      <c r="O224" s="174">
        <v>125</v>
      </c>
      <c r="P224" s="174">
        <v>249</v>
      </c>
      <c r="Q224" s="174">
        <v>100</v>
      </c>
      <c r="R224" s="174">
        <v>199</v>
      </c>
    </row>
    <row r="225" spans="1:18">
      <c r="A225" s="173">
        <v>852143</v>
      </c>
      <c r="B225" s="73" t="s">
        <v>2060</v>
      </c>
      <c r="C225" s="174">
        <v>1100</v>
      </c>
      <c r="D225" s="174">
        <v>2199</v>
      </c>
      <c r="E225" s="174">
        <v>1100</v>
      </c>
      <c r="F225" s="174">
        <v>2199</v>
      </c>
      <c r="G225" s="174">
        <v>800</v>
      </c>
      <c r="H225" s="174">
        <v>1599</v>
      </c>
      <c r="I225" s="174">
        <v>110</v>
      </c>
      <c r="J225" s="174">
        <v>219</v>
      </c>
      <c r="K225" s="174">
        <v>110</v>
      </c>
      <c r="L225" s="174">
        <v>220</v>
      </c>
      <c r="M225" s="174">
        <v>140</v>
      </c>
      <c r="N225" s="174">
        <v>280</v>
      </c>
      <c r="O225" s="174">
        <v>125</v>
      </c>
      <c r="P225" s="174">
        <v>249</v>
      </c>
      <c r="Q225" s="174">
        <v>100</v>
      </c>
      <c r="R225" s="174">
        <v>199</v>
      </c>
    </row>
    <row r="226" spans="1:18">
      <c r="A226" s="173">
        <v>852144</v>
      </c>
      <c r="B226" s="73" t="s">
        <v>797</v>
      </c>
      <c r="C226" s="174">
        <v>950</v>
      </c>
      <c r="D226" s="174">
        <v>1899</v>
      </c>
      <c r="E226" s="174">
        <v>950</v>
      </c>
      <c r="F226" s="174">
        <v>1899</v>
      </c>
      <c r="G226" s="174">
        <v>700</v>
      </c>
      <c r="H226" s="174">
        <v>1399</v>
      </c>
      <c r="I226" s="174">
        <v>95</v>
      </c>
      <c r="J226" s="174">
        <v>189</v>
      </c>
      <c r="K226" s="174">
        <v>95</v>
      </c>
      <c r="L226" s="174">
        <v>190</v>
      </c>
      <c r="M226" s="174">
        <v>120</v>
      </c>
      <c r="N226" s="174">
        <v>240</v>
      </c>
      <c r="O226" s="174">
        <v>105</v>
      </c>
      <c r="P226" s="174">
        <v>209</v>
      </c>
      <c r="Q226" s="174">
        <v>85</v>
      </c>
      <c r="R226" s="174">
        <v>169</v>
      </c>
    </row>
    <row r="227" spans="1:18">
      <c r="A227" s="173">
        <v>852149</v>
      </c>
      <c r="B227" s="73" t="s">
        <v>2239</v>
      </c>
      <c r="C227" s="174">
        <v>700</v>
      </c>
      <c r="D227" s="174">
        <v>1399</v>
      </c>
      <c r="E227" s="174">
        <v>700</v>
      </c>
      <c r="F227" s="174">
        <v>1399</v>
      </c>
      <c r="G227" s="174">
        <v>500</v>
      </c>
      <c r="H227" s="174">
        <v>999</v>
      </c>
      <c r="I227" s="174">
        <v>70</v>
      </c>
      <c r="J227" s="174">
        <v>139</v>
      </c>
      <c r="K227" s="174">
        <v>70</v>
      </c>
      <c r="L227" s="174">
        <v>140</v>
      </c>
      <c r="M227" s="174">
        <v>90</v>
      </c>
      <c r="N227" s="174">
        <v>180</v>
      </c>
      <c r="O227" s="174">
        <v>80</v>
      </c>
      <c r="P227" s="174">
        <v>159</v>
      </c>
      <c r="Q227" s="174">
        <v>65</v>
      </c>
      <c r="R227" s="174">
        <v>129</v>
      </c>
    </row>
    <row r="228" spans="1:18">
      <c r="A228" s="173">
        <v>852150</v>
      </c>
      <c r="B228" s="73" t="s">
        <v>2240</v>
      </c>
      <c r="C228" s="174">
        <v>1100</v>
      </c>
      <c r="D228" s="174">
        <v>2199</v>
      </c>
      <c r="E228" s="174">
        <v>1100</v>
      </c>
      <c r="F228" s="174">
        <v>2199</v>
      </c>
      <c r="G228" s="174">
        <v>800</v>
      </c>
      <c r="H228" s="174">
        <v>1599</v>
      </c>
      <c r="I228" s="174">
        <v>110</v>
      </c>
      <c r="J228" s="174">
        <v>219</v>
      </c>
      <c r="K228" s="174">
        <v>110</v>
      </c>
      <c r="L228" s="174">
        <v>220</v>
      </c>
      <c r="M228" s="174">
        <v>140</v>
      </c>
      <c r="N228" s="174">
        <v>280</v>
      </c>
      <c r="O228" s="174">
        <v>125</v>
      </c>
      <c r="P228" s="174">
        <v>249</v>
      </c>
      <c r="Q228" s="174">
        <v>100</v>
      </c>
      <c r="R228" s="174">
        <v>199</v>
      </c>
    </row>
    <row r="229" spans="1:18">
      <c r="A229" s="173">
        <v>852152</v>
      </c>
      <c r="B229" s="73" t="s">
        <v>2241</v>
      </c>
      <c r="C229" s="174">
        <v>1450</v>
      </c>
      <c r="D229" s="174">
        <v>2899</v>
      </c>
      <c r="E229" s="174">
        <v>1450</v>
      </c>
      <c r="F229" s="174">
        <v>2899</v>
      </c>
      <c r="G229" s="174">
        <v>1100</v>
      </c>
      <c r="H229" s="174">
        <v>2199</v>
      </c>
      <c r="I229" s="174">
        <v>145</v>
      </c>
      <c r="J229" s="174">
        <v>289</v>
      </c>
      <c r="K229" s="174">
        <v>145</v>
      </c>
      <c r="L229" s="174">
        <v>290</v>
      </c>
      <c r="M229" s="174">
        <v>180</v>
      </c>
      <c r="N229" s="174">
        <v>360</v>
      </c>
      <c r="O229" s="174">
        <v>160</v>
      </c>
      <c r="P229" s="174">
        <v>319</v>
      </c>
      <c r="Q229" s="174">
        <v>130</v>
      </c>
      <c r="R229" s="174">
        <v>259</v>
      </c>
    </row>
    <row r="230" spans="1:18">
      <c r="A230" s="173">
        <v>852153</v>
      </c>
      <c r="B230" s="73" t="s">
        <v>2242</v>
      </c>
      <c r="C230" s="174">
        <v>600</v>
      </c>
      <c r="D230" s="174">
        <v>1199</v>
      </c>
      <c r="E230" s="174">
        <v>600</v>
      </c>
      <c r="F230" s="174">
        <v>1199</v>
      </c>
      <c r="G230" s="174">
        <v>450</v>
      </c>
      <c r="H230" s="174">
        <v>899</v>
      </c>
      <c r="I230" s="174">
        <v>60</v>
      </c>
      <c r="J230" s="174">
        <v>119</v>
      </c>
      <c r="K230" s="174">
        <v>60</v>
      </c>
      <c r="L230" s="174">
        <v>120</v>
      </c>
      <c r="M230" s="174">
        <v>75</v>
      </c>
      <c r="N230" s="174">
        <v>150</v>
      </c>
      <c r="O230" s="174">
        <v>65</v>
      </c>
      <c r="P230" s="174">
        <v>129</v>
      </c>
      <c r="Q230" s="174">
        <v>55</v>
      </c>
      <c r="R230" s="174">
        <v>109</v>
      </c>
    </row>
    <row r="231" spans="1:18">
      <c r="A231" s="173">
        <v>852156</v>
      </c>
      <c r="B231" s="73" t="s">
        <v>2243</v>
      </c>
      <c r="C231" s="174">
        <v>500</v>
      </c>
      <c r="D231" s="174">
        <v>999</v>
      </c>
      <c r="E231" s="174">
        <v>500</v>
      </c>
      <c r="F231" s="174">
        <v>999</v>
      </c>
      <c r="G231" s="174">
        <v>400</v>
      </c>
      <c r="H231" s="174">
        <v>799</v>
      </c>
      <c r="I231" s="174">
        <v>50</v>
      </c>
      <c r="J231" s="174">
        <v>99</v>
      </c>
      <c r="K231" s="174">
        <v>50</v>
      </c>
      <c r="L231" s="174">
        <v>100</v>
      </c>
      <c r="M231" s="174">
        <v>65</v>
      </c>
      <c r="N231" s="174">
        <v>130</v>
      </c>
      <c r="O231" s="174">
        <v>55</v>
      </c>
      <c r="P231" s="174">
        <v>109</v>
      </c>
      <c r="Q231" s="174">
        <v>45</v>
      </c>
      <c r="R231" s="174">
        <v>89</v>
      </c>
    </row>
    <row r="232" spans="1:18">
      <c r="A232" s="173">
        <v>852157</v>
      </c>
      <c r="B232" s="73" t="s">
        <v>2244</v>
      </c>
      <c r="C232" s="174">
        <v>1100</v>
      </c>
      <c r="D232" s="174">
        <v>2199</v>
      </c>
      <c r="E232" s="174">
        <v>1100</v>
      </c>
      <c r="F232" s="174">
        <v>2199</v>
      </c>
      <c r="G232" s="174">
        <v>800</v>
      </c>
      <c r="H232" s="174">
        <v>1599</v>
      </c>
      <c r="I232" s="174">
        <v>110</v>
      </c>
      <c r="J232" s="174">
        <v>219</v>
      </c>
      <c r="K232" s="174">
        <v>110</v>
      </c>
      <c r="L232" s="174">
        <v>220</v>
      </c>
      <c r="M232" s="174">
        <v>140</v>
      </c>
      <c r="N232" s="174">
        <v>280</v>
      </c>
      <c r="O232" s="174">
        <v>125</v>
      </c>
      <c r="P232" s="174">
        <v>249</v>
      </c>
      <c r="Q232" s="174">
        <v>100</v>
      </c>
      <c r="R232" s="174">
        <v>199</v>
      </c>
    </row>
    <row r="233" spans="1:18" s="180" customFormat="1">
      <c r="A233" s="177">
        <v>810148</v>
      </c>
      <c r="B233" s="178" t="s">
        <v>2972</v>
      </c>
      <c r="C233" s="179">
        <v>1350</v>
      </c>
      <c r="D233" s="179">
        <v>2699</v>
      </c>
      <c r="E233" s="179">
        <v>1350</v>
      </c>
      <c r="F233" s="179">
        <v>2699</v>
      </c>
      <c r="G233" s="179">
        <v>1000</v>
      </c>
      <c r="H233" s="179">
        <v>1999</v>
      </c>
      <c r="I233" s="179">
        <v>135</v>
      </c>
      <c r="J233" s="179">
        <v>269</v>
      </c>
      <c r="K233" s="179">
        <v>135</v>
      </c>
      <c r="L233" s="179">
        <v>270</v>
      </c>
      <c r="M233" s="179">
        <v>170</v>
      </c>
      <c r="N233" s="179">
        <v>340</v>
      </c>
      <c r="O233" s="179">
        <v>150</v>
      </c>
      <c r="P233" s="179">
        <v>299</v>
      </c>
      <c r="Q233" s="179">
        <v>120</v>
      </c>
      <c r="R233" s="179">
        <v>239</v>
      </c>
    </row>
  </sheetData>
  <autoFilter ref="A2:R232" xr:uid="{00000000-0001-0000-0300-000000000000}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B11"/>
  <sheetViews>
    <sheetView showGridLines="0" workbookViewId="0">
      <selection activeCell="X4" sqref="X4"/>
    </sheetView>
  </sheetViews>
  <sheetFormatPr defaultColWidth="11" defaultRowHeight="15.75"/>
  <cols>
    <col min="1" max="1" width="11.5" customWidth="1"/>
    <col min="2" max="2" width="5" customWidth="1"/>
  </cols>
  <sheetData>
    <row r="1" spans="1:2">
      <c r="A1" s="1" t="s">
        <v>36</v>
      </c>
      <c r="B1" s="1"/>
    </row>
    <row r="2" spans="1:2">
      <c r="A2" s="1" t="s">
        <v>33</v>
      </c>
      <c r="B2" s="1"/>
    </row>
    <row r="3" spans="1:2">
      <c r="A3" s="2" t="s">
        <v>0</v>
      </c>
      <c r="B3" s="2"/>
    </row>
    <row r="4" spans="1:2">
      <c r="A4" s="2" t="s">
        <v>6</v>
      </c>
      <c r="B4" s="2"/>
    </row>
    <row r="5" spans="1:2">
      <c r="A5" s="2" t="s">
        <v>2</v>
      </c>
      <c r="B5" s="2"/>
    </row>
    <row r="6" spans="1:2">
      <c r="A6" s="2" t="s">
        <v>3</v>
      </c>
      <c r="B6" s="2"/>
    </row>
    <row r="7" spans="1:2">
      <c r="A7" s="2" t="s">
        <v>4</v>
      </c>
      <c r="B7" s="2"/>
    </row>
    <row r="8" spans="1:2">
      <c r="A8" s="2" t="s">
        <v>5</v>
      </c>
      <c r="B8" s="2"/>
    </row>
    <row r="9" spans="1:2">
      <c r="A9" s="2" t="s">
        <v>154</v>
      </c>
      <c r="B9" s="2"/>
    </row>
    <row r="10" spans="1:2">
      <c r="A10" s="2" t="s">
        <v>155</v>
      </c>
      <c r="B10" s="2"/>
    </row>
    <row r="11" spans="1:2">
      <c r="A11" s="2"/>
      <c r="B11" s="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9" ma:contentTypeDescription="Create a new document." ma:contentTypeScope="" ma:versionID="94ac609e5c6618dbfe5235aaf8ad2080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e120706298047ae0c1b6d9e1eccec03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B2439DE-B97E-4528-9191-913884A6C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E292E841-B65A-4008-AB5F-6E6126C04BEB}">
  <ds:schemaRefs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3e295aea-6495-434d-92de-4527b09df591"/>
    <ds:schemaRef ds:uri="b3f94d3d-2b3c-4c3e-9464-81a8850a805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1) Summary</vt:lpstr>
      <vt:lpstr>2) Order Form</vt:lpstr>
      <vt:lpstr>Import</vt:lpstr>
      <vt:lpstr>ATS</vt:lpstr>
      <vt:lpstr>BC</vt:lpstr>
      <vt:lpstr>EAN</vt:lpstr>
      <vt:lpstr>Prices</vt:lpstr>
      <vt:lpstr>Lists</vt:lpstr>
      <vt:lpstr>Currency</vt:lpstr>
      <vt:lpstr>'1) Summary'!Print_Area</vt:lpstr>
      <vt:lpstr>'2) Order Form'!Print_Area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Ulrika Pettersson</cp:lastModifiedBy>
  <cp:lastPrinted>2021-11-08T07:26:04Z</cp:lastPrinted>
  <dcterms:created xsi:type="dcterms:W3CDTF">2017-03-02T14:39:18Z</dcterms:created>
  <dcterms:modified xsi:type="dcterms:W3CDTF">2024-02-26T10:54:09Z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